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3.xml" ContentType="application/vnd.openxmlformats-officedocument.drawing+xml"/>
  <Override PartName="/xl/drawings/drawing14.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F4DF95A0-0F57-45D6-A99A-CA0497073479}" xr6:coauthVersionLast="47" xr6:coauthVersionMax="47" xr10:uidLastSave="{00000000-0000-0000-0000-000000000000}"/>
  <bookViews>
    <workbookView xWindow="28680" yWindow="-120" windowWidth="29040" windowHeight="15840" tabRatio="857" firstSheet="8" activeTab="15" xr2:uid="{EAE16046-CBDD-FF47-BD5A-93D2786FDCCF}"/>
  </bookViews>
  <sheets>
    <sheet name="Inicio" sheetId="24" state="hidden" r:id="rId1"/>
    <sheet name="Capa" sheetId="123" r:id="rId2"/>
    <sheet name="Criação de Portfólio" sheetId="57" r:id="rId3"/>
    <sheet name="Portfólio Final" sheetId="69" r:id="rId4"/>
    <sheet name="Sim_1" sheetId="108" r:id="rId5"/>
    <sheet name="Sim_2" sheetId="111" r:id="rId6"/>
    <sheet name="Sim_3" sheetId="112" r:id="rId7"/>
    <sheet name="Sim_4" sheetId="114" r:id="rId8"/>
    <sheet name="Asset Allocation Estrutural" sheetId="60" r:id="rId9"/>
    <sheet name="Asset Allocation Tatico" sheetId="44" r:id="rId10"/>
    <sheet name="Produtos Selecionados" sheetId="55" r:id="rId11"/>
    <sheet name="Portfólios Modelo" sheetId="129" r:id="rId12"/>
    <sheet name="Fund Guide" sheetId="72" r:id="rId13"/>
    <sheet name="Fund Guide DB" sheetId="52" r:id="rId14"/>
    <sheet name="RF &amp; RV Guide" sheetId="59" r:id="rId15"/>
    <sheet name="Taxas Diárias" sheetId="70" r:id="rId16"/>
    <sheet name="Classificação" sheetId="54" state="hidden" r:id="rId17"/>
    <sheet name="Disclaimer" sheetId="119" r:id="rId18"/>
    <sheet name="Fechamento" sheetId="124" r:id="rId19"/>
    <sheet name="Logos_Images" sheetId="117" state="hidden" r:id="rId20"/>
    <sheet name="Alocation" sheetId="116" r:id="rId21"/>
    <sheet name="Assets Returns" sheetId="126" r:id="rId22"/>
    <sheet name="Performance Measurement" sheetId="102" r:id="rId23"/>
    <sheet name="AccReturns" sheetId="103" state="hidden" r:id="rId24"/>
    <sheet name="Correl" sheetId="105" state="hidden" r:id="rId25"/>
    <sheet name="MovingVol" sheetId="104" state="hidden" r:id="rId26"/>
    <sheet name="Drawdown" sheetId="106" state="hidden" r:id="rId27"/>
  </sheets>
  <functionGroups builtInGroupCount="19"/>
  <externalReferences>
    <externalReference r:id="rId28"/>
    <externalReference r:id="rId29"/>
  </externalReferences>
  <definedNames>
    <definedName name="_xlnm._FilterDatabase" localSheetId="12" hidden="1">'Fund Guide'!$B$5:$AT$1171</definedName>
    <definedName name="_xlnm._FilterDatabase" localSheetId="13" hidden="1">'Fund Guide DB'!$C$5:$AN$1171</definedName>
    <definedName name="Add_Linha_em">"RF Pós,RF Pré,RF Inflação - Debêntures/Infra/Tesouro,RF Inflação - CP,MM Low Vol,MM High Vol,MM Long &amp; Short,Ações Long Bias,Ações Long Only,Ações Internacionais,Imobiliário,Cambial,Outros"</definedName>
    <definedName name="allocation_class">OFFSET(Alocation!$B$4,1,,COUNTA(Alocation!$B:$B)-COUNTA(Alocation!$B$1:$B$4))&amp;" - "&amp;TEXT(OFFSET(Alocation!$C$4,1,,COUNTA(Alocation!$C:$C)-COUNTA(Alocation!$C$1:$C$4)),"0.00%")</definedName>
    <definedName name="allocation_class_value">OFFSET(Alocation!$C$4,1,,COUNTA(Alocation!$C:$C)-COUNTA(Alocation!$C$1:$C$4))</definedName>
    <definedName name="allocation_strategy">OFFSET(Alocation!$E$4,1,,COUNTA(Alocation!$E:$E)-COUNTA(Alocation!$E$1:$E$4))&amp;" - "&amp;TEXT(OFFSET(Alocation!$F$4,1,,COUNTA(Alocation!$F:$F)-COUNTA(Alocation!$F$1:$F$4)),"0.00%")</definedName>
    <definedName name="allocation_strategy_value">OFFSET(Alocation!$F$4,1,,COUNTA(Alocation!$F:$F)-COUNTA(Alocation!$F$1:$F$4))</definedName>
    <definedName name="Alternativos">OFFSET(Classificação!$AA$27,1,,COUNTA(Classificação!$AA:$AA)-COUNTA(Classificação!$AA$1:$AA$27))</definedName>
    <definedName name="aprovado">OFFSET([1]Classificações!$J$2,1,,COUNTA([1]Classificações!$J:$J)-COUNTA([1]Classificações!$J$1:$J$2))</definedName>
    <definedName name="Arbitragem">OFFSET(Classificação!$X$27,1,,COUNTA(Classificação!$X:$X)-COUNTA(Classificação!$X$1:$X$27))</definedName>
    <definedName name="China">OFFSET(Classificação!$AB$27,1,,COUNTA(Classificação!$AB:$AB)-COUNTA(Classificação!$AB$1:$AB$27))</definedName>
    <definedName name="class_attribution">OFFSET('Performance Measurement'!$B$47,1,,COUNTA('Performance Measurement'!$B$1:$B$52)-COUNTA('Performance Measurement'!$B$1:$B$47))</definedName>
    <definedName name="class_attribution_values">OFFSET('Performance Measurement'!$C$47,1,,COUNTA('Performance Measurement'!$C$1:$C$52)-COUNTA('Performance Measurement'!$C$1:$C$47))</definedName>
    <definedName name="classe">OFFSET([1]Classificações!$B$2,1,,COUNTA([1]Classificações!$B:$B)-COUNTA([1]Classificações!$B$1:$B$2))</definedName>
    <definedName name="credito">OFFSET([1]Classificações!$G$2,1,,COUNTA([1]Classificações!$G:$G)-COUNTA([1]Classificações!$G$1:$G$2))</definedName>
    <definedName name="datas">OFFSET(AccReturns!$B$2,1,,COUNTA(AccReturns!$B:$B)-COUNTA(AccReturns!$B$1:$B$2))</definedName>
    <definedName name="datas_vol">OFFSET(MovingVol!$B$2,1,,COUNTA(MovingVol!$B:$B)-COUNTA(MovingVol!$B$1:$B$2))</definedName>
    <definedName name="drawdown_benchmark">OFFSET(Drawdown!$D$2,1,,COUNTA(Drawdown!$D:$D)-COUNTA(Drawdown!$D$1:$D$2))</definedName>
    <definedName name="drawdown_portfolio">OFFSET(Drawdown!$C$2,1,,COUNTA(Drawdown!$C:$C)-COUNTA(Drawdown!$C$1:$C$2))</definedName>
    <definedName name="duration">OFFSET([1]Classificações!$E$2,1,,COUNTA([1]Classificações!$E:$E)-COUNTA([1]Classificações!$E$1:$E$2))</definedName>
    <definedName name="EM">OFFSET(Classificação!$AF$27,1,,COUNTA(Classificação!$AF:$AF)-COUNTA(Classificação!$AF$1:$AF$27))</definedName>
    <definedName name="estilo">OFFSET([1]Classificações!$D$2,1,,COUNTA([1]Classificações!$D:$D)-COUNTA([1]Classificações!$D$1:$D$2))</definedName>
    <definedName name="estrategia">OFFSET([1]Classificações!$C$2,1,,COUNTA([1]Classificações!$C:$C)-COUNTA([1]Classificações!$C$1:$C$2))</definedName>
    <definedName name="EUA">OFFSET(Classificação!$AC$27,1,,COUNTA(Classificação!$AC:$AC)-COUNTA(Classificação!$AC$1:$AC$27))</definedName>
    <definedName name="Europa">OFFSET(Classificação!$AD$27,1,,COUNTA(Classificação!$AD:$AD)-COUNTA(Classificação!$AD$1:$AD$27))</definedName>
    <definedName name="ExternalData_1" localSheetId="13" hidden="1">'Fund Guide DB'!$B$5:$AT$1404</definedName>
    <definedName name="ExternalData_1" localSheetId="15" hidden="1">'Taxas Diárias'!$E$8:$K$51</definedName>
    <definedName name="geografia">OFFSET([1]Classificações!$H$2,1,,COUNTA([1]Classificações!$H:$H)-COUNTA([1]Classificações!$H$1:$H$2))</definedName>
    <definedName name="Global">OFFSET(Classificação!$AE$27,1,,COUNTA(Classificação!$AE:$AE)-COUNTA(Classificação!$AE$1:$AE$27))</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Long_Bias">OFFSET(Classificação!$Z$27,1,,COUNTA(Classificação!$Z:$Z)-COUNTA(Classificação!$Z$1:$Z$27))</definedName>
    <definedName name="Long_Only">OFFSET(Classificação!$Y$27,1,,COUNTA(Classificação!$Y:$Y)-COUNTA(Classificação!$Y$1:$Y$27))</definedName>
    <definedName name="Long_Short">OFFSET(Classificação!$V$27,1,,COUNTA(Classificação!$V:$V)-COUNTA(Classificação!$V$1:$V$27))</definedName>
    <definedName name="Macro">OFFSET(Classificação!$T$27,1,,COUNTA(Classificação!$T:$T)-COUNTA(Classificação!$T$1:$T$27))</definedName>
    <definedName name="moeda">OFFSET([1]Classificações!$I$2,1,,COUNTA([1]Classificações!$I:$I)-COUNTA([1]Classificações!$I$1:$I$2))</definedName>
    <definedName name="Multiestratégia">OFFSET(Classificação!$W$27,1,,COUNTA(Classificação!$W:$W)-COUNTA(Classificação!$W$1:$W$27))</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OFFSET(Classificação!$U$27,1,,COUNTA(Classificação!$U:$U)-COUNTA(Classificação!$U$1:$U$27))</definedName>
    <definedName name="retorno_benchmark">OFFSET(AccReturns!$D$2,1,,COUNTA(AccReturns!$D:$D)-COUNTA(AccReturns!$D$1:$D$2))</definedName>
    <definedName name="retorno_portfolio">OFFSET(AccReturns!$C$2,1,,COUNTA(AccReturns!$C:$C)-COUNTA(AccReturns!$C$1:$C$2))</definedName>
    <definedName name="status">OFFSET([1]Classificações!$J$2,1,,COUNTA([1]Classificações!$J:$J)-COUNTA([1]Classificações!$J$1:$J$2))</definedName>
    <definedName name="strategies">OFFSET(Classificação!$L$28,,,COUNTA(Classificação!$L:$L)-COUNTA(Classificação!$L$1:$L$27))</definedName>
    <definedName name="strategy_attribution">OFFSET('Performance Measurement'!$B$57,1,,COUNTA('Performance Measurement'!$B:$B)-COUNTA('Performance Measurement'!$B$1:$B$57))</definedName>
    <definedName name="strategy_attribution_values">OFFSET('Performance Measurement'!$C$57,1,,COUNTA('Performance Measurement'!$C:$C)-COUNTA('Performance Measurement'!$C$1:$C$57))</definedName>
    <definedName name="vol_bechmark">OFFSET(MovingVol!$D$2,1,,COUNTA(MovingVol!$D:$D)-COUNTA(MovingVol!$D$1:$D$2))</definedName>
    <definedName name="vol_portfolio">OFFSET(MovingVol!$C$2,1,,COUNTA(MovingVol!$C:$C)-COUNTA(MovingVol!$C$1:$C$2))</definedName>
    <definedName name="volatilidade">OFFSET([1]Classificações!$F$2,1,,COUNTA([1]Classificações!$F:$F)-COUNTA([1]Classificações!$F$1:$F$2))</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14" i="129" l="1"/>
  <c r="R114" i="129"/>
  <c r="P114" i="129"/>
  <c r="N114" i="129"/>
  <c r="L114" i="129"/>
  <c r="J114" i="129"/>
  <c r="I114" i="129"/>
  <c r="H114" i="129"/>
  <c r="G114" i="129"/>
  <c r="F114" i="129"/>
  <c r="T111" i="129"/>
  <c r="R111" i="129"/>
  <c r="P111" i="129"/>
  <c r="N111" i="129"/>
  <c r="L111" i="129"/>
  <c r="J111" i="129"/>
  <c r="I111" i="129"/>
  <c r="H111" i="129"/>
  <c r="G111" i="129"/>
  <c r="F111" i="129"/>
  <c r="T110" i="129"/>
  <c r="R110" i="129"/>
  <c r="P110" i="129"/>
  <c r="N110" i="129"/>
  <c r="L110" i="129"/>
  <c r="J110" i="129"/>
  <c r="I110" i="129"/>
  <c r="H110" i="129"/>
  <c r="G110" i="129"/>
  <c r="F110" i="129"/>
  <c r="T89" i="129"/>
  <c r="R89" i="129"/>
  <c r="P89" i="129"/>
  <c r="N89" i="129"/>
  <c r="L89" i="129"/>
  <c r="J89" i="129"/>
  <c r="I89" i="129"/>
  <c r="H89" i="129"/>
  <c r="G89" i="129"/>
  <c r="F89" i="129"/>
  <c r="T84" i="129"/>
  <c r="R84" i="129"/>
  <c r="P84" i="129"/>
  <c r="N84" i="129"/>
  <c r="L84" i="129"/>
  <c r="J84" i="129"/>
  <c r="I84" i="129"/>
  <c r="H84" i="129"/>
  <c r="G84" i="129"/>
  <c r="F84" i="129"/>
  <c r="T77" i="129"/>
  <c r="R77" i="129"/>
  <c r="P77" i="129"/>
  <c r="N77" i="129"/>
  <c r="L77" i="129"/>
  <c r="J77" i="129"/>
  <c r="I77" i="129"/>
  <c r="H77" i="129"/>
  <c r="G77" i="129"/>
  <c r="F77" i="129"/>
  <c r="T78" i="129" l="1"/>
  <c r="R78" i="129"/>
  <c r="P78" i="129"/>
  <c r="N78" i="129"/>
  <c r="L78" i="129"/>
  <c r="J78" i="129"/>
  <c r="I78" i="129"/>
  <c r="H78" i="129"/>
  <c r="G78" i="129"/>
  <c r="F78" i="129"/>
  <c r="Z65" i="57" l="1"/>
  <c r="Y65" i="57"/>
  <c r="X65" i="57"/>
  <c r="W65" i="57"/>
  <c r="V65" i="57"/>
  <c r="U65" i="57"/>
  <c r="T65" i="57"/>
  <c r="S65" i="57"/>
  <c r="R65" i="57"/>
  <c r="Q65" i="57"/>
  <c r="O65" i="57"/>
  <c r="M65" i="57"/>
  <c r="K65" i="57"/>
  <c r="J65" i="57"/>
  <c r="I65" i="57"/>
  <c r="H65" i="57"/>
  <c r="G65" i="57"/>
  <c r="F65" i="57"/>
  <c r="Z64" i="57"/>
  <c r="Y64" i="57"/>
  <c r="X64" i="57"/>
  <c r="W64" i="57"/>
  <c r="V64" i="57"/>
  <c r="U64" i="57"/>
  <c r="T64" i="57"/>
  <c r="S64" i="57"/>
  <c r="R64" i="57"/>
  <c r="Q64" i="57"/>
  <c r="O64" i="57"/>
  <c r="M64" i="57"/>
  <c r="K64" i="57"/>
  <c r="J64" i="57"/>
  <c r="I64" i="57"/>
  <c r="H64" i="57"/>
  <c r="G64" i="57"/>
  <c r="F64" i="57"/>
  <c r="Z63" i="57"/>
  <c r="Y63" i="57"/>
  <c r="X63" i="57"/>
  <c r="W63" i="57"/>
  <c r="V63" i="57"/>
  <c r="U63" i="57"/>
  <c r="T63" i="57"/>
  <c r="S63" i="57"/>
  <c r="R63" i="57"/>
  <c r="Q63" i="57"/>
  <c r="O63" i="57"/>
  <c r="M63" i="57"/>
  <c r="K63" i="57"/>
  <c r="J63" i="57"/>
  <c r="I63" i="57"/>
  <c r="H63" i="57"/>
  <c r="G63" i="57"/>
  <c r="F63" i="57"/>
  <c r="Z76" i="57" l="1"/>
  <c r="Y76" i="57"/>
  <c r="X76" i="57"/>
  <c r="W76" i="57"/>
  <c r="V76" i="57"/>
  <c r="U76" i="57"/>
  <c r="T76" i="57"/>
  <c r="S76" i="57"/>
  <c r="R76" i="57"/>
  <c r="Q76" i="57"/>
  <c r="O76" i="57"/>
  <c r="M76" i="57"/>
  <c r="K76" i="57"/>
  <c r="J76" i="57"/>
  <c r="I76" i="57"/>
  <c r="H76" i="57"/>
  <c r="G76" i="57"/>
  <c r="F76" i="57"/>
  <c r="Z62" i="57"/>
  <c r="Y62" i="57"/>
  <c r="X62" i="57"/>
  <c r="W62" i="57"/>
  <c r="V62" i="57"/>
  <c r="U62" i="57"/>
  <c r="T62" i="57"/>
  <c r="S62" i="57"/>
  <c r="R62" i="57"/>
  <c r="Q62" i="57"/>
  <c r="O62" i="57"/>
  <c r="M62" i="57"/>
  <c r="K62" i="57"/>
  <c r="J62" i="57"/>
  <c r="I62" i="57"/>
  <c r="H62" i="57"/>
  <c r="G62" i="57"/>
  <c r="F62" i="57"/>
  <c r="Z61" i="57"/>
  <c r="Y61" i="57"/>
  <c r="X61" i="57"/>
  <c r="W61" i="57"/>
  <c r="V61" i="57"/>
  <c r="U61" i="57"/>
  <c r="T61" i="57"/>
  <c r="S61" i="57"/>
  <c r="R61" i="57"/>
  <c r="Q61" i="57"/>
  <c r="O61" i="57"/>
  <c r="M61" i="57"/>
  <c r="K61" i="57"/>
  <c r="J61" i="57"/>
  <c r="I61" i="57"/>
  <c r="H61" i="57"/>
  <c r="G61" i="57"/>
  <c r="F61" i="57"/>
  <c r="Z60" i="57"/>
  <c r="Y60" i="57"/>
  <c r="X60" i="57"/>
  <c r="W60" i="57"/>
  <c r="V60" i="57"/>
  <c r="U60" i="57"/>
  <c r="T60" i="57"/>
  <c r="S60" i="57"/>
  <c r="R60" i="57"/>
  <c r="Q60" i="57"/>
  <c r="O60" i="57"/>
  <c r="M60" i="57"/>
  <c r="K60" i="57"/>
  <c r="J60" i="57"/>
  <c r="I60" i="57"/>
  <c r="H60" i="57"/>
  <c r="G60" i="57"/>
  <c r="F60" i="57"/>
  <c r="Z51" i="57"/>
  <c r="Y51" i="57"/>
  <c r="X51" i="57"/>
  <c r="W51" i="57"/>
  <c r="V51" i="57"/>
  <c r="U51" i="57"/>
  <c r="T51" i="57"/>
  <c r="S51" i="57"/>
  <c r="R51" i="57"/>
  <c r="Q51" i="57"/>
  <c r="O51" i="57"/>
  <c r="M51" i="57"/>
  <c r="H51" i="57"/>
  <c r="G51" i="57"/>
  <c r="F51" i="57"/>
  <c r="Z47" i="57"/>
  <c r="Y47" i="57"/>
  <c r="X47" i="57"/>
  <c r="W47" i="57"/>
  <c r="V47" i="57"/>
  <c r="U47" i="57"/>
  <c r="T47" i="57"/>
  <c r="S47" i="57"/>
  <c r="R47" i="57"/>
  <c r="Q47" i="57"/>
  <c r="O47" i="57"/>
  <c r="M47" i="57"/>
  <c r="H47" i="57"/>
  <c r="G47" i="57"/>
  <c r="F47" i="57"/>
  <c r="Z41" i="57"/>
  <c r="Y41" i="57"/>
  <c r="X41" i="57"/>
  <c r="W41" i="57"/>
  <c r="V41" i="57"/>
  <c r="U41" i="57"/>
  <c r="T41" i="57"/>
  <c r="S41" i="57"/>
  <c r="R41" i="57"/>
  <c r="Q41" i="57"/>
  <c r="O41" i="57"/>
  <c r="M41" i="57"/>
  <c r="H41" i="57"/>
  <c r="G41" i="57"/>
  <c r="F41" i="57"/>
  <c r="Z37" i="57"/>
  <c r="Y37" i="57"/>
  <c r="X37" i="57"/>
  <c r="W37" i="57"/>
  <c r="V37" i="57"/>
  <c r="U37" i="57"/>
  <c r="T37" i="57"/>
  <c r="S37" i="57"/>
  <c r="R37" i="57"/>
  <c r="Q37" i="57"/>
  <c r="O37" i="57"/>
  <c r="M37" i="57"/>
  <c r="H37" i="57"/>
  <c r="G37" i="57"/>
  <c r="F37" i="57"/>
  <c r="Z36" i="57"/>
  <c r="Y36" i="57"/>
  <c r="X36" i="57"/>
  <c r="W36" i="57"/>
  <c r="V36" i="57"/>
  <c r="U36" i="57"/>
  <c r="T36" i="57"/>
  <c r="S36" i="57"/>
  <c r="R36" i="57"/>
  <c r="Q36" i="57"/>
  <c r="O36" i="57"/>
  <c r="M36" i="57"/>
  <c r="H36" i="57"/>
  <c r="G36" i="57"/>
  <c r="F36" i="57"/>
  <c r="Z27" i="57"/>
  <c r="Y27" i="57"/>
  <c r="X27" i="57"/>
  <c r="W27" i="57"/>
  <c r="V27" i="57"/>
  <c r="U27" i="57"/>
  <c r="T27" i="57"/>
  <c r="S27" i="57"/>
  <c r="R27" i="57"/>
  <c r="Q27" i="57"/>
  <c r="O27" i="57"/>
  <c r="M27" i="57"/>
  <c r="K27" i="57"/>
  <c r="J27" i="57"/>
  <c r="I27" i="57"/>
  <c r="H27" i="57"/>
  <c r="G27" i="57"/>
  <c r="F27" i="57"/>
  <c r="Z26" i="57"/>
  <c r="Y26" i="57"/>
  <c r="X26" i="57"/>
  <c r="W26" i="57"/>
  <c r="V26" i="57"/>
  <c r="U26" i="57"/>
  <c r="T26" i="57"/>
  <c r="S26" i="57"/>
  <c r="R26" i="57"/>
  <c r="Q26" i="57"/>
  <c r="O26" i="57"/>
  <c r="M26" i="57"/>
  <c r="K26" i="57"/>
  <c r="J26" i="57"/>
  <c r="I26" i="57"/>
  <c r="H26" i="57"/>
  <c r="G26" i="57"/>
  <c r="F26" i="57"/>
  <c r="Z25" i="57"/>
  <c r="Y25" i="57"/>
  <c r="X25" i="57"/>
  <c r="W25" i="57"/>
  <c r="V25" i="57"/>
  <c r="U25" i="57"/>
  <c r="T25" i="57"/>
  <c r="S25" i="57"/>
  <c r="R25" i="57"/>
  <c r="Q25" i="57"/>
  <c r="O25" i="57"/>
  <c r="M25" i="57"/>
  <c r="K25" i="57"/>
  <c r="J25" i="57"/>
  <c r="I25" i="57"/>
  <c r="H25" i="57"/>
  <c r="G25" i="57"/>
  <c r="F25" i="57"/>
  <c r="Z24" i="57"/>
  <c r="Y24" i="57"/>
  <c r="X24" i="57"/>
  <c r="W24" i="57"/>
  <c r="V24" i="57"/>
  <c r="U24" i="57"/>
  <c r="T24" i="57"/>
  <c r="S24" i="57"/>
  <c r="R24" i="57"/>
  <c r="Q24" i="57"/>
  <c r="O24" i="57"/>
  <c r="M24" i="57"/>
  <c r="K24" i="57"/>
  <c r="J24" i="57"/>
  <c r="I24" i="57"/>
  <c r="H24" i="57"/>
  <c r="G24" i="57"/>
  <c r="F24" i="57"/>
  <c r="Z23" i="57"/>
  <c r="Y23" i="57"/>
  <c r="X23" i="57"/>
  <c r="W23" i="57"/>
  <c r="V23" i="57"/>
  <c r="U23" i="57"/>
  <c r="T23" i="57"/>
  <c r="S23" i="57"/>
  <c r="R23" i="57"/>
  <c r="Q23" i="57"/>
  <c r="O23" i="57"/>
  <c r="M23" i="57"/>
  <c r="K23" i="57"/>
  <c r="J23" i="57"/>
  <c r="I23" i="57"/>
  <c r="H23" i="57"/>
  <c r="G23" i="57"/>
  <c r="F23" i="57"/>
  <c r="Z22" i="57"/>
  <c r="Y22" i="57"/>
  <c r="X22" i="57"/>
  <c r="W22" i="57"/>
  <c r="V22" i="57"/>
  <c r="U22" i="57"/>
  <c r="T22" i="57"/>
  <c r="S22" i="57"/>
  <c r="R22" i="57"/>
  <c r="Q22" i="57"/>
  <c r="O22" i="57"/>
  <c r="M22" i="57"/>
  <c r="K22" i="57"/>
  <c r="J22" i="57"/>
  <c r="I22" i="57"/>
  <c r="H22" i="57"/>
  <c r="G22" i="57"/>
  <c r="F22" i="57"/>
  <c r="Z21" i="57"/>
  <c r="Y21" i="57"/>
  <c r="X21" i="57"/>
  <c r="W21" i="57"/>
  <c r="V21" i="57"/>
  <c r="U21" i="57"/>
  <c r="T21" i="57"/>
  <c r="S21" i="57"/>
  <c r="R21" i="57"/>
  <c r="Q21" i="57"/>
  <c r="O21" i="57"/>
  <c r="M21" i="57"/>
  <c r="K21" i="57"/>
  <c r="J21" i="57"/>
  <c r="I21" i="57"/>
  <c r="H21" i="57"/>
  <c r="G21" i="57"/>
  <c r="F21" i="57"/>
  <c r="Z20" i="57"/>
  <c r="Y20" i="57"/>
  <c r="X20" i="57"/>
  <c r="W20" i="57"/>
  <c r="V20" i="57"/>
  <c r="U20" i="57"/>
  <c r="T20" i="57"/>
  <c r="S20" i="57"/>
  <c r="R20" i="57"/>
  <c r="Q20" i="57"/>
  <c r="O20" i="57"/>
  <c r="M20" i="57"/>
  <c r="K20" i="57"/>
  <c r="J20" i="57"/>
  <c r="I20" i="57"/>
  <c r="H20" i="57"/>
  <c r="G20" i="57"/>
  <c r="F20" i="57"/>
  <c r="Z19" i="57"/>
  <c r="Y19" i="57"/>
  <c r="X19" i="57"/>
  <c r="W19" i="57"/>
  <c r="V19" i="57"/>
  <c r="U19" i="57"/>
  <c r="T19" i="57"/>
  <c r="S19" i="57"/>
  <c r="R19" i="57"/>
  <c r="Q19" i="57"/>
  <c r="O19" i="57"/>
  <c r="M19" i="57"/>
  <c r="K19" i="57"/>
  <c r="J19" i="57"/>
  <c r="I19" i="57"/>
  <c r="H19" i="57"/>
  <c r="G19" i="57"/>
  <c r="F19" i="57"/>
  <c r="Z18" i="57"/>
  <c r="Y18" i="57"/>
  <c r="X18" i="57"/>
  <c r="W18" i="57"/>
  <c r="V18" i="57"/>
  <c r="U18" i="57"/>
  <c r="T18" i="57"/>
  <c r="S18" i="57"/>
  <c r="R18" i="57"/>
  <c r="Q18" i="57"/>
  <c r="O18" i="57"/>
  <c r="M18" i="57"/>
  <c r="K18" i="57"/>
  <c r="J18" i="57"/>
  <c r="I18" i="57"/>
  <c r="H18" i="57"/>
  <c r="G18" i="57"/>
  <c r="F18" i="57"/>
  <c r="Z17" i="57"/>
  <c r="Y17" i="57"/>
  <c r="X17" i="57"/>
  <c r="W17" i="57"/>
  <c r="V17" i="57"/>
  <c r="U17" i="57"/>
  <c r="T17" i="57"/>
  <c r="S17" i="57"/>
  <c r="R17" i="57"/>
  <c r="Q17" i="57"/>
  <c r="O17" i="57"/>
  <c r="M17" i="57"/>
  <c r="H17" i="57"/>
  <c r="G17" i="57"/>
  <c r="F17" i="57"/>
  <c r="T20" i="129"/>
  <c r="R20" i="129"/>
  <c r="P20" i="129"/>
  <c r="N20" i="129"/>
  <c r="L20" i="129"/>
  <c r="J20" i="129"/>
  <c r="I20" i="129"/>
  <c r="H20" i="129"/>
  <c r="G20" i="129"/>
  <c r="F20" i="129"/>
  <c r="Z77" i="57"/>
  <c r="Y77" i="57"/>
  <c r="X77" i="57"/>
  <c r="W77" i="57"/>
  <c r="V77" i="57"/>
  <c r="U77" i="57"/>
  <c r="T77" i="57"/>
  <c r="S77" i="57"/>
  <c r="R77" i="57"/>
  <c r="Q77" i="57"/>
  <c r="O77" i="57"/>
  <c r="M77" i="57"/>
  <c r="K77" i="57"/>
  <c r="J77" i="57"/>
  <c r="I77" i="57"/>
  <c r="H77" i="57"/>
  <c r="G77" i="57"/>
  <c r="F77" i="57"/>
  <c r="Z72" i="57"/>
  <c r="Y72" i="57"/>
  <c r="X72" i="57"/>
  <c r="W72" i="57"/>
  <c r="V72" i="57"/>
  <c r="U72" i="57"/>
  <c r="T72" i="57"/>
  <c r="S72" i="57"/>
  <c r="R72" i="57"/>
  <c r="Q72" i="57"/>
  <c r="O72" i="57"/>
  <c r="M72" i="57"/>
  <c r="K72" i="57"/>
  <c r="J72" i="57"/>
  <c r="I72" i="57"/>
  <c r="H72" i="57"/>
  <c r="G72" i="57"/>
  <c r="F72" i="57"/>
  <c r="Z71" i="57"/>
  <c r="Y71" i="57"/>
  <c r="X71" i="57"/>
  <c r="W71" i="57"/>
  <c r="V71" i="57"/>
  <c r="U71" i="57"/>
  <c r="T71" i="57"/>
  <c r="S71" i="57"/>
  <c r="R71" i="57"/>
  <c r="Q71" i="57"/>
  <c r="O71" i="57"/>
  <c r="M71" i="57"/>
  <c r="K71" i="57"/>
  <c r="J71" i="57"/>
  <c r="I71" i="57"/>
  <c r="H71" i="57"/>
  <c r="G71" i="57"/>
  <c r="F71" i="57"/>
  <c r="AX3" i="52" l="1"/>
  <c r="AX3" i="72"/>
  <c r="F19" i="129"/>
  <c r="G19" i="129"/>
  <c r="H19" i="129"/>
  <c r="I19" i="129"/>
  <c r="J19" i="129"/>
  <c r="J21" i="129"/>
  <c r="I21" i="129"/>
  <c r="H21" i="129"/>
  <c r="G21" i="129"/>
  <c r="F21" i="129"/>
  <c r="J22" i="129"/>
  <c r="I22" i="129"/>
  <c r="H22" i="129"/>
  <c r="G22" i="129"/>
  <c r="F22" i="129"/>
  <c r="G12" i="129"/>
  <c r="H30" i="59" a="1"/>
  <c r="H32" i="59" a="1"/>
  <c r="H17" i="59" a="1"/>
  <c r="H55" i="59" a="1"/>
  <c r="H65" i="59" a="1"/>
  <c r="H18" i="59" a="1"/>
  <c r="H56" i="59" a="1"/>
  <c r="H31" i="59" a="1"/>
  <c r="H16" i="59" a="1"/>
  <c r="H47" i="59" a="1"/>
  <c r="H64" i="59" a="1"/>
  <c r="H39" i="59" a="1"/>
  <c r="H38" i="59" a="1"/>
  <c r="H19" i="59" a="1"/>
  <c r="H15" i="59" a="1"/>
  <c r="H20" i="59" a="1"/>
  <c r="H48" i="59" a="1"/>
  <c r="H14" i="59" a="1"/>
  <c r="H40" i="59" a="1"/>
  <c r="H21" i="59" a="1"/>
  <c r="H46" i="59" a="1"/>
  <c r="H57" i="59" a="1"/>
  <c r="H63" i="59" a="1"/>
  <c r="H65" i="59" l="1"/>
  <c r="E65" i="59" s="1"/>
  <c r="H64" i="59"/>
  <c r="E64" i="59" s="1"/>
  <c r="H63" i="59"/>
  <c r="E63" i="59" s="1"/>
  <c r="H57" i="59"/>
  <c r="E57" i="59" s="1"/>
  <c r="H56" i="59"/>
  <c r="E56" i="59" s="1"/>
  <c r="H55" i="59"/>
  <c r="E55" i="59" s="1"/>
  <c r="H48" i="59"/>
  <c r="E48" i="59" s="1"/>
  <c r="H47" i="59"/>
  <c r="E47" i="59" s="1"/>
  <c r="H46" i="59"/>
  <c r="E46" i="59" s="1"/>
  <c r="H40" i="59"/>
  <c r="E40" i="59" s="1"/>
  <c r="H39" i="59"/>
  <c r="E39" i="59" s="1"/>
  <c r="H38" i="59"/>
  <c r="E38" i="59" s="1"/>
  <c r="H32" i="59"/>
  <c r="E32" i="59" s="1"/>
  <c r="H31" i="59"/>
  <c r="E31" i="59" s="1"/>
  <c r="H30" i="59"/>
  <c r="E30" i="59" s="1"/>
  <c r="H21" i="59"/>
  <c r="E21" i="59" s="1"/>
  <c r="E16" i="129" s="1"/>
  <c r="H20" i="59"/>
  <c r="E20" i="59" s="1"/>
  <c r="E15" i="129" s="1"/>
  <c r="H19" i="59"/>
  <c r="E19" i="59" s="1"/>
  <c r="E14" i="129" s="1"/>
  <c r="H18" i="59"/>
  <c r="E18" i="59" s="1"/>
  <c r="E13" i="129" s="1"/>
  <c r="H17" i="59"/>
  <c r="E17" i="59" s="1"/>
  <c r="H16" i="59"/>
  <c r="E16" i="59" s="1"/>
  <c r="H15" i="59"/>
  <c r="E15" i="59" s="1"/>
  <c r="H14" i="59"/>
  <c r="E14" i="59" s="1"/>
  <c r="H12" i="129"/>
  <c r="I12" i="129"/>
  <c r="J12" i="129"/>
  <c r="F12" i="129"/>
  <c r="H13" i="59" a="1"/>
  <c r="F16" i="129" l="1"/>
  <c r="G16" i="129"/>
  <c r="H16" i="129"/>
  <c r="J16" i="129"/>
  <c r="I16" i="129"/>
  <c r="H13" i="59"/>
  <c r="E13" i="59" s="1"/>
  <c r="O50" i="57" l="1"/>
  <c r="F13" i="57"/>
  <c r="G13" i="57"/>
  <c r="H13" i="57"/>
  <c r="M13" i="57"/>
  <c r="O13" i="57"/>
  <c r="Q13" i="57"/>
  <c r="R13" i="57"/>
  <c r="S13" i="57"/>
  <c r="T13" i="57"/>
  <c r="U13" i="57"/>
  <c r="V13" i="57"/>
  <c r="W13" i="57"/>
  <c r="X13" i="57"/>
  <c r="Y13" i="57"/>
  <c r="Z13" i="57"/>
  <c r="F145" i="129" l="1"/>
  <c r="S198" i="129"/>
  <c r="Q198" i="129"/>
  <c r="O198" i="129"/>
  <c r="M198" i="129"/>
  <c r="K198" i="129"/>
  <c r="S196" i="129"/>
  <c r="Q196" i="129"/>
  <c r="O196" i="129"/>
  <c r="M196" i="129"/>
  <c r="K196" i="129"/>
  <c r="S194" i="129"/>
  <c r="Q194" i="129"/>
  <c r="O194" i="129"/>
  <c r="M194" i="129"/>
  <c r="K194" i="129"/>
  <c r="S192" i="129"/>
  <c r="Q192" i="129"/>
  <c r="O192" i="129"/>
  <c r="M192" i="129"/>
  <c r="K192" i="129"/>
  <c r="S190" i="129"/>
  <c r="Q190" i="129"/>
  <c r="O190" i="129"/>
  <c r="M190" i="129"/>
  <c r="K190" i="129"/>
  <c r="S188" i="129"/>
  <c r="Q188" i="129"/>
  <c r="O188" i="129"/>
  <c r="M188" i="129"/>
  <c r="K188" i="129"/>
  <c r="S186" i="129"/>
  <c r="Q186" i="129"/>
  <c r="O186" i="129"/>
  <c r="M186" i="129"/>
  <c r="K186" i="129"/>
  <c r="S184" i="129"/>
  <c r="Q184" i="129"/>
  <c r="O184" i="129"/>
  <c r="M184" i="129"/>
  <c r="K184" i="129"/>
  <c r="S182" i="129"/>
  <c r="Q182" i="129"/>
  <c r="O182" i="129"/>
  <c r="M182" i="129"/>
  <c r="K182" i="129"/>
  <c r="S180" i="129"/>
  <c r="Q180" i="129"/>
  <c r="O180" i="129"/>
  <c r="M180" i="129"/>
  <c r="K180" i="129"/>
  <c r="S178" i="129"/>
  <c r="Q178" i="129"/>
  <c r="O178" i="129"/>
  <c r="M178" i="129"/>
  <c r="K178" i="129"/>
  <c r="S176" i="129"/>
  <c r="Q176" i="129"/>
  <c r="O176" i="129"/>
  <c r="M176" i="129"/>
  <c r="K176" i="129"/>
  <c r="S174" i="129"/>
  <c r="Q174" i="129"/>
  <c r="O174" i="129"/>
  <c r="M174" i="129"/>
  <c r="K174" i="129"/>
  <c r="S172" i="129"/>
  <c r="Q172" i="129"/>
  <c r="O172" i="129"/>
  <c r="M172" i="129"/>
  <c r="K172" i="129"/>
  <c r="S170" i="129"/>
  <c r="Q170" i="129"/>
  <c r="O170" i="129"/>
  <c r="M170" i="129"/>
  <c r="K170" i="129"/>
  <c r="S168" i="129"/>
  <c r="Q168" i="129"/>
  <c r="O168" i="129"/>
  <c r="M168" i="129"/>
  <c r="K168" i="129"/>
  <c r="S166" i="129"/>
  <c r="Q166" i="129"/>
  <c r="O166" i="129"/>
  <c r="M166" i="129"/>
  <c r="K166" i="129"/>
  <c r="S164" i="129"/>
  <c r="Q164" i="129"/>
  <c r="O164" i="129"/>
  <c r="M164" i="129"/>
  <c r="K164" i="129"/>
  <c r="S162" i="129"/>
  <c r="Q162" i="129"/>
  <c r="O162" i="129"/>
  <c r="M162" i="129"/>
  <c r="K162" i="129"/>
  <c r="S160" i="129"/>
  <c r="Q160" i="129"/>
  <c r="O160" i="129"/>
  <c r="M160" i="129"/>
  <c r="K160" i="129"/>
  <c r="S158" i="129"/>
  <c r="Q158" i="129"/>
  <c r="O158" i="129"/>
  <c r="M158" i="129"/>
  <c r="K158" i="129"/>
  <c r="S156" i="129"/>
  <c r="Q156" i="129"/>
  <c r="O156" i="129"/>
  <c r="M156" i="129"/>
  <c r="K156" i="129"/>
  <c r="T146" i="129"/>
  <c r="R146" i="129"/>
  <c r="P146" i="129"/>
  <c r="N146" i="129"/>
  <c r="L146" i="129"/>
  <c r="T145" i="129"/>
  <c r="R145" i="129"/>
  <c r="P145" i="129"/>
  <c r="N145" i="129"/>
  <c r="L145" i="129"/>
  <c r="H145" i="129"/>
  <c r="G145" i="129"/>
  <c r="T144" i="129"/>
  <c r="R144" i="129"/>
  <c r="P144" i="129"/>
  <c r="N144" i="129"/>
  <c r="L144" i="129"/>
  <c r="J144" i="129"/>
  <c r="T142" i="129"/>
  <c r="R142" i="129"/>
  <c r="P142" i="129"/>
  <c r="N142" i="129"/>
  <c r="L142" i="129"/>
  <c r="T141" i="129"/>
  <c r="R141" i="129"/>
  <c r="P141" i="129"/>
  <c r="N141" i="129"/>
  <c r="L141" i="129"/>
  <c r="H141" i="129"/>
  <c r="G141" i="129"/>
  <c r="T140" i="129"/>
  <c r="R140" i="129"/>
  <c r="P140" i="129"/>
  <c r="N140" i="129"/>
  <c r="L140" i="129"/>
  <c r="J140" i="129"/>
  <c r="T138" i="129"/>
  <c r="R138" i="129"/>
  <c r="P138" i="129"/>
  <c r="N138" i="129"/>
  <c r="L138" i="129"/>
  <c r="T137" i="129"/>
  <c r="R137" i="129"/>
  <c r="P137" i="129"/>
  <c r="N137" i="129"/>
  <c r="L137" i="129"/>
  <c r="G137" i="129"/>
  <c r="F137" i="129"/>
  <c r="T136" i="129"/>
  <c r="R136" i="129"/>
  <c r="P136" i="129"/>
  <c r="N136" i="129"/>
  <c r="L136" i="129"/>
  <c r="J136" i="129"/>
  <c r="I136" i="129"/>
  <c r="T134" i="129"/>
  <c r="R134" i="129"/>
  <c r="P134" i="129"/>
  <c r="N134" i="129"/>
  <c r="L134" i="129"/>
  <c r="J134" i="129"/>
  <c r="T133" i="129"/>
  <c r="R133" i="129"/>
  <c r="P133" i="129"/>
  <c r="N133" i="129"/>
  <c r="L133" i="129"/>
  <c r="F133" i="129"/>
  <c r="T132" i="129"/>
  <c r="R132" i="129"/>
  <c r="P132" i="129"/>
  <c r="N132" i="129"/>
  <c r="L132" i="129"/>
  <c r="I132" i="129"/>
  <c r="H132" i="129"/>
  <c r="T130" i="129"/>
  <c r="R130" i="129"/>
  <c r="P130" i="129"/>
  <c r="N130" i="129"/>
  <c r="L130" i="129"/>
  <c r="I130" i="129"/>
  <c r="H130" i="129"/>
  <c r="T129" i="129"/>
  <c r="R129" i="129"/>
  <c r="P129" i="129"/>
  <c r="N129" i="129"/>
  <c r="L129" i="129"/>
  <c r="H129" i="129"/>
  <c r="L128" i="129"/>
  <c r="J128" i="129"/>
  <c r="G128" i="129"/>
  <c r="T124" i="129"/>
  <c r="R124" i="129"/>
  <c r="P124" i="129"/>
  <c r="N124" i="129"/>
  <c r="L124" i="129"/>
  <c r="T123" i="129"/>
  <c r="R123" i="129"/>
  <c r="P123" i="129"/>
  <c r="N123" i="129"/>
  <c r="L123" i="129"/>
  <c r="I123" i="129"/>
  <c r="T122" i="129"/>
  <c r="R122" i="129"/>
  <c r="P122" i="129"/>
  <c r="N122" i="129"/>
  <c r="L122" i="129"/>
  <c r="H122" i="129"/>
  <c r="G122" i="129"/>
  <c r="T120" i="129"/>
  <c r="R120" i="129"/>
  <c r="P120" i="129"/>
  <c r="N120" i="129"/>
  <c r="L120" i="129"/>
  <c r="H120" i="129"/>
  <c r="T119" i="129"/>
  <c r="R119" i="129"/>
  <c r="P119" i="129"/>
  <c r="N119" i="129"/>
  <c r="L119" i="129"/>
  <c r="G119" i="129"/>
  <c r="F119" i="129"/>
  <c r="T118" i="129"/>
  <c r="R118" i="129"/>
  <c r="P118" i="129"/>
  <c r="N118" i="129"/>
  <c r="L118" i="129"/>
  <c r="J118" i="129"/>
  <c r="G118" i="129"/>
  <c r="T115" i="129"/>
  <c r="R115" i="129"/>
  <c r="P115" i="129"/>
  <c r="N115" i="129"/>
  <c r="L115" i="129"/>
  <c r="J115" i="129"/>
  <c r="F115" i="129"/>
  <c r="T117" i="129"/>
  <c r="R117" i="129"/>
  <c r="P117" i="129"/>
  <c r="N117" i="129"/>
  <c r="L117" i="129"/>
  <c r="I117" i="129"/>
  <c r="H117" i="129"/>
  <c r="T116" i="129"/>
  <c r="R116" i="129"/>
  <c r="P116" i="129"/>
  <c r="N116" i="129"/>
  <c r="L116" i="129"/>
  <c r="H116" i="129"/>
  <c r="T112" i="129"/>
  <c r="R112" i="129"/>
  <c r="P112" i="129"/>
  <c r="N112" i="129"/>
  <c r="L112" i="129"/>
  <c r="G112" i="129"/>
  <c r="F112" i="129"/>
  <c r="T104" i="129"/>
  <c r="R104" i="129"/>
  <c r="P104" i="129"/>
  <c r="N104" i="129"/>
  <c r="L104" i="129"/>
  <c r="H104" i="129"/>
  <c r="G104" i="129"/>
  <c r="T105" i="129"/>
  <c r="R105" i="129"/>
  <c r="P105" i="129"/>
  <c r="N105" i="129"/>
  <c r="L105" i="129"/>
  <c r="J105" i="129"/>
  <c r="F105" i="129"/>
  <c r="T107" i="129"/>
  <c r="R107" i="129"/>
  <c r="P107" i="129"/>
  <c r="N107" i="129"/>
  <c r="L107" i="129"/>
  <c r="I107" i="129"/>
  <c r="H107" i="129"/>
  <c r="T109" i="129"/>
  <c r="R109" i="129"/>
  <c r="P109" i="129"/>
  <c r="N109" i="129"/>
  <c r="L109" i="129"/>
  <c r="H109" i="129"/>
  <c r="T108" i="129"/>
  <c r="R108" i="129"/>
  <c r="P108" i="129"/>
  <c r="N108" i="129"/>
  <c r="L108" i="129"/>
  <c r="G108" i="129"/>
  <c r="F108" i="129"/>
  <c r="T106" i="129"/>
  <c r="R106" i="129"/>
  <c r="P106" i="129"/>
  <c r="N106" i="129"/>
  <c r="L106" i="129"/>
  <c r="J106" i="129"/>
  <c r="I106" i="129"/>
  <c r="F106" i="129"/>
  <c r="T98" i="129"/>
  <c r="R98" i="129"/>
  <c r="P98" i="129"/>
  <c r="N98" i="129"/>
  <c r="L98" i="129"/>
  <c r="T97" i="129"/>
  <c r="R97" i="129"/>
  <c r="P97" i="129"/>
  <c r="N97" i="129"/>
  <c r="L97" i="129"/>
  <c r="J97" i="129"/>
  <c r="I97" i="129"/>
  <c r="F97" i="129"/>
  <c r="T96" i="129"/>
  <c r="R96" i="129"/>
  <c r="P96" i="129"/>
  <c r="N96" i="129"/>
  <c r="L96" i="129"/>
  <c r="I96" i="129"/>
  <c r="T94" i="129"/>
  <c r="R94" i="129"/>
  <c r="P94" i="129"/>
  <c r="N94" i="129"/>
  <c r="L94" i="129"/>
  <c r="H94" i="129"/>
  <c r="G94" i="129"/>
  <c r="T93" i="129"/>
  <c r="R93" i="129"/>
  <c r="P93" i="129"/>
  <c r="N93" i="129"/>
  <c r="L93" i="129"/>
  <c r="J93" i="129"/>
  <c r="G93" i="129"/>
  <c r="T92" i="129"/>
  <c r="R92" i="129"/>
  <c r="P92" i="129"/>
  <c r="N92" i="129"/>
  <c r="L92" i="129"/>
  <c r="J92" i="129"/>
  <c r="F92" i="129"/>
  <c r="T90" i="129"/>
  <c r="R90" i="129"/>
  <c r="P90" i="129"/>
  <c r="N90" i="129"/>
  <c r="L90" i="129"/>
  <c r="I90" i="129"/>
  <c r="H90" i="129"/>
  <c r="T88" i="129"/>
  <c r="R88" i="129"/>
  <c r="P88" i="129"/>
  <c r="N88" i="129"/>
  <c r="L88" i="129"/>
  <c r="J88" i="129"/>
  <c r="I88" i="129"/>
  <c r="H88" i="129"/>
  <c r="F88" i="129"/>
  <c r="T87" i="129"/>
  <c r="R87" i="129"/>
  <c r="P87" i="129"/>
  <c r="N87" i="129"/>
  <c r="L87" i="129"/>
  <c r="I87" i="129"/>
  <c r="T85" i="129"/>
  <c r="R85" i="129"/>
  <c r="P85" i="129"/>
  <c r="N85" i="129"/>
  <c r="L85" i="129"/>
  <c r="I85" i="129"/>
  <c r="H85" i="129"/>
  <c r="G85" i="129"/>
  <c r="T83" i="129"/>
  <c r="R83" i="129"/>
  <c r="P83" i="129"/>
  <c r="N83" i="129"/>
  <c r="L83" i="129"/>
  <c r="J83" i="129"/>
  <c r="H83" i="129"/>
  <c r="S80" i="129"/>
  <c r="Q80" i="129"/>
  <c r="O80" i="129"/>
  <c r="M80" i="129"/>
  <c r="K80" i="129"/>
  <c r="T79" i="129"/>
  <c r="R79" i="129"/>
  <c r="P79" i="129"/>
  <c r="N79" i="129"/>
  <c r="L79" i="129"/>
  <c r="T76" i="129"/>
  <c r="R76" i="129"/>
  <c r="P76" i="129"/>
  <c r="N76" i="129"/>
  <c r="L76" i="129"/>
  <c r="J76" i="129"/>
  <c r="I76" i="129"/>
  <c r="G76" i="129"/>
  <c r="T75" i="129"/>
  <c r="R75" i="129"/>
  <c r="P75" i="129"/>
  <c r="N75" i="129"/>
  <c r="L75" i="129"/>
  <c r="J75" i="129"/>
  <c r="F75" i="129"/>
  <c r="T74" i="129"/>
  <c r="R74" i="129"/>
  <c r="P74" i="129"/>
  <c r="N74" i="129"/>
  <c r="L74" i="129"/>
  <c r="I74" i="129"/>
  <c r="H74" i="129"/>
  <c r="G74" i="129"/>
  <c r="T73" i="129"/>
  <c r="R73" i="129"/>
  <c r="P73" i="129"/>
  <c r="N73" i="129"/>
  <c r="L73" i="129"/>
  <c r="J73" i="129"/>
  <c r="H73" i="129"/>
  <c r="T72" i="129"/>
  <c r="R72" i="129"/>
  <c r="P72" i="129"/>
  <c r="N72" i="129"/>
  <c r="L72" i="129"/>
  <c r="G72" i="129"/>
  <c r="F72" i="129"/>
  <c r="T71" i="129"/>
  <c r="R71" i="129"/>
  <c r="P71" i="129"/>
  <c r="N71" i="129"/>
  <c r="L71" i="129"/>
  <c r="J71" i="129"/>
  <c r="I71" i="129"/>
  <c r="H71" i="129"/>
  <c r="F71" i="129"/>
  <c r="T70" i="129"/>
  <c r="R70" i="129"/>
  <c r="P70" i="129"/>
  <c r="N70" i="129"/>
  <c r="L70" i="129"/>
  <c r="I70" i="129"/>
  <c r="T69" i="129"/>
  <c r="R69" i="129"/>
  <c r="P69" i="129"/>
  <c r="N69" i="129"/>
  <c r="L69" i="129"/>
  <c r="H69" i="129"/>
  <c r="G69" i="129"/>
  <c r="F69" i="129"/>
  <c r="T65" i="129"/>
  <c r="R65" i="129"/>
  <c r="P65" i="129"/>
  <c r="N65" i="129"/>
  <c r="L65" i="129"/>
  <c r="T64" i="129"/>
  <c r="R64" i="129"/>
  <c r="P64" i="129"/>
  <c r="N64" i="129"/>
  <c r="L64" i="129"/>
  <c r="J64" i="129"/>
  <c r="F64" i="129"/>
  <c r="T63" i="129"/>
  <c r="R63" i="129"/>
  <c r="P63" i="129"/>
  <c r="N63" i="129"/>
  <c r="L63" i="129"/>
  <c r="I63" i="129"/>
  <c r="H63" i="129"/>
  <c r="G63" i="129"/>
  <c r="F63" i="129"/>
  <c r="T61" i="129"/>
  <c r="R61" i="129"/>
  <c r="P61" i="129"/>
  <c r="N61" i="129"/>
  <c r="L61" i="129"/>
  <c r="J61" i="129"/>
  <c r="I61" i="129"/>
  <c r="H61" i="129"/>
  <c r="G61" i="129"/>
  <c r="F61" i="129"/>
  <c r="J60" i="129"/>
  <c r="H60" i="129"/>
  <c r="G60" i="129"/>
  <c r="F60" i="129"/>
  <c r="J59" i="129"/>
  <c r="I59" i="129"/>
  <c r="H59" i="129"/>
  <c r="F59" i="129"/>
  <c r="T57" i="129"/>
  <c r="R57" i="129"/>
  <c r="P57" i="129"/>
  <c r="N57" i="129"/>
  <c r="L57" i="129"/>
  <c r="J57" i="129"/>
  <c r="I57" i="129"/>
  <c r="H57" i="129"/>
  <c r="G57" i="129"/>
  <c r="J56" i="129"/>
  <c r="I56" i="129"/>
  <c r="H56" i="129"/>
  <c r="G56" i="129"/>
  <c r="F56" i="129"/>
  <c r="I55" i="129"/>
  <c r="H55" i="129"/>
  <c r="G55" i="129"/>
  <c r="F55" i="129"/>
  <c r="T51" i="129"/>
  <c r="R51" i="129"/>
  <c r="P51" i="129"/>
  <c r="N51" i="129"/>
  <c r="L51" i="129"/>
  <c r="T47" i="129"/>
  <c r="R47" i="129"/>
  <c r="P47" i="129"/>
  <c r="N47" i="129"/>
  <c r="L47" i="129"/>
  <c r="J46" i="129"/>
  <c r="I46" i="129"/>
  <c r="H46" i="129"/>
  <c r="G46" i="129"/>
  <c r="F46" i="129"/>
  <c r="J45" i="129"/>
  <c r="I45" i="129"/>
  <c r="H45" i="129"/>
  <c r="G45" i="129"/>
  <c r="F45" i="129"/>
  <c r="J44" i="129"/>
  <c r="I44" i="129"/>
  <c r="H44" i="129"/>
  <c r="G44" i="129"/>
  <c r="F44" i="129"/>
  <c r="T43" i="129"/>
  <c r="R43" i="129"/>
  <c r="P43" i="129"/>
  <c r="N43" i="129"/>
  <c r="L43" i="129"/>
  <c r="J42" i="129"/>
  <c r="I42" i="129"/>
  <c r="H42" i="129"/>
  <c r="G42" i="129"/>
  <c r="F42" i="129"/>
  <c r="T40" i="129"/>
  <c r="R40" i="129"/>
  <c r="P40" i="129"/>
  <c r="N40" i="129"/>
  <c r="L40" i="129"/>
  <c r="T39" i="129"/>
  <c r="R39" i="129"/>
  <c r="P39" i="129"/>
  <c r="N39" i="129"/>
  <c r="L39" i="129"/>
  <c r="J39" i="129"/>
  <c r="I39" i="129"/>
  <c r="H39" i="129"/>
  <c r="G39" i="129"/>
  <c r="F39" i="129"/>
  <c r="T38" i="129"/>
  <c r="R38" i="129"/>
  <c r="P38" i="129"/>
  <c r="N38" i="129"/>
  <c r="L38" i="129"/>
  <c r="J38" i="129"/>
  <c r="I38" i="129"/>
  <c r="H38" i="129"/>
  <c r="G38" i="129"/>
  <c r="F38" i="129"/>
  <c r="T37" i="129"/>
  <c r="R37" i="129"/>
  <c r="P37" i="129"/>
  <c r="N37" i="129"/>
  <c r="L37" i="129"/>
  <c r="J37" i="129"/>
  <c r="I37" i="129"/>
  <c r="H37" i="129"/>
  <c r="G37" i="129"/>
  <c r="F37" i="129"/>
  <c r="T36" i="129"/>
  <c r="R36" i="129"/>
  <c r="P36" i="129"/>
  <c r="N36" i="129"/>
  <c r="L36" i="129"/>
  <c r="J36" i="129"/>
  <c r="I36" i="129"/>
  <c r="H36" i="129"/>
  <c r="G36" i="129"/>
  <c r="F36" i="129"/>
  <c r="T32" i="129"/>
  <c r="R32" i="129"/>
  <c r="P32" i="129"/>
  <c r="N32" i="129"/>
  <c r="L32" i="129"/>
  <c r="T31" i="129"/>
  <c r="R31" i="129"/>
  <c r="J31" i="129"/>
  <c r="I31" i="129"/>
  <c r="H31" i="129"/>
  <c r="G31" i="129"/>
  <c r="F31" i="129"/>
  <c r="J30" i="129"/>
  <c r="I30" i="129"/>
  <c r="H30" i="129"/>
  <c r="G30" i="129"/>
  <c r="F30" i="129"/>
  <c r="J29" i="129"/>
  <c r="I29" i="129"/>
  <c r="H29" i="129"/>
  <c r="G29" i="129"/>
  <c r="F29" i="129"/>
  <c r="J28" i="129"/>
  <c r="I28" i="129"/>
  <c r="H28" i="129"/>
  <c r="G28" i="129"/>
  <c r="F28" i="129"/>
  <c r="T27" i="129"/>
  <c r="R27" i="129"/>
  <c r="J27" i="129"/>
  <c r="I27" i="129"/>
  <c r="H27" i="129"/>
  <c r="G27" i="129"/>
  <c r="F27" i="129"/>
  <c r="J26" i="129"/>
  <c r="I26" i="129"/>
  <c r="H26" i="129"/>
  <c r="G26" i="129"/>
  <c r="F26" i="129"/>
  <c r="T23" i="129"/>
  <c r="R23" i="129"/>
  <c r="J23" i="129"/>
  <c r="I23" i="129"/>
  <c r="H23" i="129"/>
  <c r="G23" i="129"/>
  <c r="F23" i="129"/>
  <c r="T25" i="129"/>
  <c r="R25" i="129"/>
  <c r="P25" i="129"/>
  <c r="N25" i="129"/>
  <c r="L25" i="129"/>
  <c r="J25" i="129"/>
  <c r="I25" i="129"/>
  <c r="H25" i="129"/>
  <c r="G25" i="129"/>
  <c r="F25" i="129"/>
  <c r="T17" i="129"/>
  <c r="R17" i="129"/>
  <c r="J17" i="129"/>
  <c r="I17" i="129"/>
  <c r="H17" i="129"/>
  <c r="G17" i="129"/>
  <c r="F17" i="129"/>
  <c r="J24" i="129"/>
  <c r="I24" i="129"/>
  <c r="H24" i="129"/>
  <c r="G24" i="129"/>
  <c r="F24" i="129"/>
  <c r="J18" i="129"/>
  <c r="I18" i="129"/>
  <c r="H18" i="129"/>
  <c r="G18" i="129"/>
  <c r="F18" i="129"/>
  <c r="T13" i="129"/>
  <c r="T14" i="129"/>
  <c r="T62" i="129" l="1"/>
  <c r="T95" i="129"/>
  <c r="N121" i="129"/>
  <c r="T91" i="129"/>
  <c r="R135" i="129"/>
  <c r="P82" i="129"/>
  <c r="N143" i="129"/>
  <c r="P86" i="129"/>
  <c r="L91" i="129"/>
  <c r="P113" i="129"/>
  <c r="T139" i="129"/>
  <c r="R82" i="129"/>
  <c r="N86" i="129"/>
  <c r="R86" i="129"/>
  <c r="R68" i="129"/>
  <c r="T35" i="129"/>
  <c r="N35" i="129"/>
  <c r="L35" i="129"/>
  <c r="N91" i="129"/>
  <c r="L139" i="129"/>
  <c r="T121" i="129"/>
  <c r="L127" i="129"/>
  <c r="N103" i="129"/>
  <c r="P121" i="129"/>
  <c r="T82" i="129"/>
  <c r="P103" i="129"/>
  <c r="P91" i="129"/>
  <c r="L113" i="129"/>
  <c r="R91" i="129"/>
  <c r="N62" i="129"/>
  <c r="L62" i="129"/>
  <c r="P68" i="129"/>
  <c r="N113" i="129"/>
  <c r="L82" i="129"/>
  <c r="T86" i="129"/>
  <c r="R95" i="129"/>
  <c r="T103" i="129"/>
  <c r="T135" i="129"/>
  <c r="N68" i="129"/>
  <c r="N95" i="129"/>
  <c r="R113" i="129"/>
  <c r="R121" i="129"/>
  <c r="N135" i="129"/>
  <c r="L143" i="129"/>
  <c r="P35" i="129"/>
  <c r="P95" i="129"/>
  <c r="L103" i="129"/>
  <c r="P131" i="129"/>
  <c r="R139" i="129"/>
  <c r="P143" i="129"/>
  <c r="R21" i="59"/>
  <c r="R35" i="129"/>
  <c r="N131" i="129"/>
  <c r="N139" i="129"/>
  <c r="R131" i="129"/>
  <c r="T131" i="129"/>
  <c r="L135" i="129"/>
  <c r="L121" i="129"/>
  <c r="L131" i="129"/>
  <c r="P135" i="129"/>
  <c r="T143" i="129"/>
  <c r="T68" i="129"/>
  <c r="P139" i="129"/>
  <c r="R143" i="129"/>
  <c r="J63" i="129"/>
  <c r="G64" i="129"/>
  <c r="I69" i="129"/>
  <c r="F70" i="129"/>
  <c r="H72" i="129"/>
  <c r="J74" i="129"/>
  <c r="G75" i="129"/>
  <c r="J85" i="129"/>
  <c r="F87" i="129"/>
  <c r="J90" i="129"/>
  <c r="G92" i="129"/>
  <c r="I94" i="129"/>
  <c r="F96" i="129"/>
  <c r="H108" i="129"/>
  <c r="J107" i="129"/>
  <c r="G105" i="129"/>
  <c r="I104" i="129"/>
  <c r="H112" i="129"/>
  <c r="J117" i="129"/>
  <c r="G115" i="129"/>
  <c r="H119" i="129"/>
  <c r="I122" i="129"/>
  <c r="F123" i="129"/>
  <c r="J130" i="129"/>
  <c r="J132" i="129"/>
  <c r="G133" i="129"/>
  <c r="H137" i="129"/>
  <c r="I141" i="129"/>
  <c r="I145" i="129"/>
  <c r="H64" i="129"/>
  <c r="J69" i="129"/>
  <c r="G70" i="129"/>
  <c r="I72" i="129"/>
  <c r="F73" i="129"/>
  <c r="H75" i="129"/>
  <c r="F83" i="129"/>
  <c r="G87" i="129"/>
  <c r="H92" i="129"/>
  <c r="J94" i="129"/>
  <c r="G96" i="129"/>
  <c r="I108" i="129"/>
  <c r="F109" i="129"/>
  <c r="H105" i="129"/>
  <c r="J104" i="129"/>
  <c r="I112" i="129"/>
  <c r="F116" i="129"/>
  <c r="H115" i="129"/>
  <c r="I119" i="129"/>
  <c r="F120" i="129"/>
  <c r="J122" i="129"/>
  <c r="G123" i="129"/>
  <c r="F129" i="129"/>
  <c r="H133" i="129"/>
  <c r="I137" i="129"/>
  <c r="F138" i="129"/>
  <c r="J141" i="129"/>
  <c r="J145" i="129"/>
  <c r="J55" i="129"/>
  <c r="F57" i="129"/>
  <c r="G59" i="129"/>
  <c r="I60" i="129"/>
  <c r="I64" i="129"/>
  <c r="H70" i="129"/>
  <c r="J72" i="129"/>
  <c r="G73" i="129"/>
  <c r="I75" i="129"/>
  <c r="F76" i="129"/>
  <c r="G83" i="129"/>
  <c r="H87" i="129"/>
  <c r="I92" i="129"/>
  <c r="F93" i="129"/>
  <c r="H96" i="129"/>
  <c r="J108" i="129"/>
  <c r="G109" i="129"/>
  <c r="I105" i="129"/>
  <c r="J112" i="129"/>
  <c r="G116" i="129"/>
  <c r="I115" i="129"/>
  <c r="F118" i="129"/>
  <c r="J119" i="129"/>
  <c r="G120" i="129"/>
  <c r="H123" i="129"/>
  <c r="F128" i="129"/>
  <c r="G129" i="129"/>
  <c r="I133" i="129"/>
  <c r="F134" i="129"/>
  <c r="J137" i="129"/>
  <c r="G138" i="129"/>
  <c r="F140" i="129"/>
  <c r="F144" i="129"/>
  <c r="J133" i="129"/>
  <c r="G134" i="129"/>
  <c r="F136" i="129"/>
  <c r="H138" i="129"/>
  <c r="G140" i="129"/>
  <c r="G144" i="129"/>
  <c r="J70" i="129"/>
  <c r="G71" i="129"/>
  <c r="I73" i="129"/>
  <c r="F74" i="129"/>
  <c r="H76" i="129"/>
  <c r="I83" i="129"/>
  <c r="F85" i="129"/>
  <c r="J87" i="129"/>
  <c r="G88" i="129"/>
  <c r="F90" i="129"/>
  <c r="H93" i="129"/>
  <c r="J96" i="129"/>
  <c r="G97" i="129"/>
  <c r="G106" i="129"/>
  <c r="I109" i="129"/>
  <c r="F107" i="129"/>
  <c r="I116" i="129"/>
  <c r="F117" i="129"/>
  <c r="H118" i="129"/>
  <c r="I120" i="129"/>
  <c r="J123" i="129"/>
  <c r="H128" i="129"/>
  <c r="I129" i="129"/>
  <c r="F130" i="129"/>
  <c r="F132" i="129"/>
  <c r="H134" i="129"/>
  <c r="G136" i="129"/>
  <c r="I138" i="129"/>
  <c r="H140" i="129"/>
  <c r="H144" i="129"/>
  <c r="G90" i="129"/>
  <c r="I93" i="129"/>
  <c r="F94" i="129"/>
  <c r="H97" i="129"/>
  <c r="H106" i="129"/>
  <c r="J109" i="129"/>
  <c r="G107" i="129"/>
  <c r="F104" i="129"/>
  <c r="J116" i="129"/>
  <c r="G117" i="129"/>
  <c r="I118" i="129"/>
  <c r="J120" i="129"/>
  <c r="F122" i="129"/>
  <c r="I128" i="129"/>
  <c r="J129" i="129"/>
  <c r="G130" i="129"/>
  <c r="G132" i="129"/>
  <c r="I134" i="129"/>
  <c r="H136" i="129"/>
  <c r="J138" i="129"/>
  <c r="I140" i="129"/>
  <c r="F141" i="129"/>
  <c r="I144" i="129"/>
  <c r="L68" i="129"/>
  <c r="L86" i="129"/>
  <c r="R103" i="129"/>
  <c r="P62" i="129"/>
  <c r="N82" i="129"/>
  <c r="R62" i="129"/>
  <c r="T113" i="129"/>
  <c r="L95" i="129"/>
  <c r="O75" i="108"/>
  <c r="N26" i="123"/>
  <c r="Y46" i="114"/>
  <c r="Y3" i="114"/>
  <c r="E33" i="114"/>
  <c r="E35" i="114"/>
  <c r="Y3" i="112"/>
  <c r="Q3" i="111"/>
  <c r="Y86" i="108"/>
  <c r="Y45" i="108"/>
  <c r="Y5" i="108"/>
  <c r="I113" i="57"/>
  <c r="I110" i="57"/>
  <c r="I107" i="57"/>
  <c r="I104" i="57"/>
  <c r="I101" i="57"/>
  <c r="I93" i="57"/>
  <c r="I83" i="57"/>
  <c r="I80" i="57"/>
  <c r="I75" i="57"/>
  <c r="I70" i="57"/>
  <c r="I59" i="57"/>
  <c r="I54" i="57"/>
  <c r="I32" i="57"/>
  <c r="T80" i="129" l="1"/>
  <c r="T66" i="129" s="1"/>
  <c r="T101" i="129"/>
  <c r="P80" i="129"/>
  <c r="P66" i="129" s="1"/>
  <c r="L101" i="129"/>
  <c r="N101" i="129"/>
  <c r="R101" i="129"/>
  <c r="L80" i="129"/>
  <c r="L66" i="129" s="1"/>
  <c r="N80" i="129"/>
  <c r="N66" i="129" s="1"/>
  <c r="R80" i="129"/>
  <c r="R66" i="129" s="1"/>
  <c r="P101" i="129"/>
  <c r="L125" i="129"/>
  <c r="L99" i="129" l="1"/>
  <c r="B3" i="108"/>
  <c r="C26" i="108" a="1"/>
  <c r="C26" i="108" s="1"/>
  <c r="C75" i="108"/>
  <c r="C77" i="108"/>
  <c r="U78" i="114"/>
  <c r="S78" i="114"/>
  <c r="P78" i="114"/>
  <c r="N78" i="114"/>
  <c r="L78" i="114"/>
  <c r="J78" i="114"/>
  <c r="H78" i="114"/>
  <c r="F78" i="114"/>
  <c r="C78" i="114"/>
  <c r="U76" i="114"/>
  <c r="S76" i="114"/>
  <c r="P76" i="114"/>
  <c r="N76" i="114"/>
  <c r="L76" i="114"/>
  <c r="J76" i="114"/>
  <c r="H76" i="114"/>
  <c r="F76" i="114"/>
  <c r="C76" i="114"/>
  <c r="U75" i="114"/>
  <c r="S75" i="114"/>
  <c r="P75" i="114"/>
  <c r="N75" i="114"/>
  <c r="L75" i="114"/>
  <c r="J75" i="114"/>
  <c r="H75" i="114"/>
  <c r="F75" i="114"/>
  <c r="S35" i="114"/>
  <c r="P35" i="114"/>
  <c r="M35" i="114"/>
  <c r="J35" i="114"/>
  <c r="G35" i="114"/>
  <c r="S33" i="114"/>
  <c r="P33" i="114"/>
  <c r="M33" i="114"/>
  <c r="J33" i="114"/>
  <c r="G33" i="114"/>
  <c r="S32" i="114"/>
  <c r="P32" i="114"/>
  <c r="M32" i="114"/>
  <c r="J32" i="114"/>
  <c r="G32" i="114"/>
  <c r="BK3" i="72"/>
  <c r="BG3" i="72"/>
  <c r="BW3" i="52"/>
  <c r="BV3" i="52"/>
  <c r="BU3" i="52"/>
  <c r="BT3" i="52"/>
  <c r="BS3" i="52"/>
  <c r="BR3" i="52"/>
  <c r="BQ3" i="52"/>
  <c r="BP3" i="52"/>
  <c r="BO3" i="52"/>
  <c r="BN3" i="52"/>
  <c r="BM3" i="52"/>
  <c r="BL3" i="52"/>
  <c r="BK3" i="52"/>
  <c r="BJ3" i="52"/>
  <c r="BI3" i="52"/>
  <c r="BH3" i="52"/>
  <c r="BG3" i="52"/>
  <c r="BF3" i="52"/>
  <c r="BE3" i="52"/>
  <c r="BD3" i="52"/>
  <c r="BC3" i="52"/>
  <c r="BA3" i="52"/>
  <c r="AZ3" i="52"/>
  <c r="AY3" i="52"/>
  <c r="AW3" i="52"/>
  <c r="O37" i="111"/>
  <c r="M37" i="111"/>
  <c r="K37" i="111"/>
  <c r="I37" i="111"/>
  <c r="G37" i="111"/>
  <c r="E37" i="111"/>
  <c r="C37" i="111"/>
  <c r="O35" i="111"/>
  <c r="M35" i="111"/>
  <c r="K35" i="111"/>
  <c r="I35" i="111"/>
  <c r="G35" i="111"/>
  <c r="E35" i="111"/>
  <c r="C35" i="111"/>
  <c r="O34" i="111"/>
  <c r="M34" i="111"/>
  <c r="K34" i="111"/>
  <c r="I34" i="111"/>
  <c r="G34" i="111"/>
  <c r="E34" i="111"/>
  <c r="C27" i="111"/>
  <c r="C26" i="111"/>
  <c r="C25" i="111"/>
  <c r="C19" i="111"/>
  <c r="C18" i="111"/>
  <c r="C17" i="111"/>
  <c r="C11" i="111"/>
  <c r="C10" i="111"/>
  <c r="C9" i="111"/>
  <c r="C7" i="111"/>
  <c r="N9" i="111" s="1" a="1"/>
  <c r="N9" i="111" s="1"/>
  <c r="H10" i="111" l="1" a="1"/>
  <c r="H10" i="111" s="1"/>
  <c r="H11" i="111" a="1"/>
  <c r="H11" i="111" s="1"/>
  <c r="I10" i="111" a="1"/>
  <c r="I10" i="111" s="1"/>
  <c r="H9" i="111" a="1"/>
  <c r="H9" i="111" s="1"/>
  <c r="J10" i="111" a="1"/>
  <c r="J10" i="111" s="1"/>
  <c r="L11" i="111" a="1"/>
  <c r="L11" i="111" s="1"/>
  <c r="I11" i="111" a="1"/>
  <c r="I11" i="111" s="1"/>
  <c r="M10" i="111" a="1"/>
  <c r="M10" i="111" s="1"/>
  <c r="M11" i="111" a="1"/>
  <c r="M11" i="111" s="1"/>
  <c r="L9" i="111" a="1"/>
  <c r="L9" i="111" s="1"/>
  <c r="N10" i="111" a="1"/>
  <c r="N10" i="111" s="1"/>
  <c r="C15" i="111"/>
  <c r="D19" i="111" s="1" a="1"/>
  <c r="D19" i="111" s="1"/>
  <c r="D10" i="111" a="1"/>
  <c r="D10" i="111" s="1"/>
  <c r="D9" i="111" a="1"/>
  <c r="D9" i="111" s="1"/>
  <c r="E10" i="111" a="1"/>
  <c r="E10" i="111" s="1"/>
  <c r="D11" i="111" a="1"/>
  <c r="D11" i="111" s="1"/>
  <c r="F10" i="111" a="1"/>
  <c r="F10" i="111" s="1"/>
  <c r="E11" i="111" a="1"/>
  <c r="E11" i="111" s="1"/>
  <c r="G9" i="111" a="1"/>
  <c r="G9" i="111" s="1"/>
  <c r="K9" i="111" a="1"/>
  <c r="K9" i="111" s="1"/>
  <c r="O9" i="111" a="1"/>
  <c r="O9" i="111" s="1"/>
  <c r="G10" i="111" a="1"/>
  <c r="G10" i="111" s="1"/>
  <c r="K10" i="111" a="1"/>
  <c r="K10" i="111" s="1"/>
  <c r="O10" i="111" a="1"/>
  <c r="O10" i="111" s="1"/>
  <c r="F11" i="111" a="1"/>
  <c r="F11" i="111" s="1"/>
  <c r="J11" i="111" a="1"/>
  <c r="J11" i="111" s="1"/>
  <c r="N11" i="111" a="1"/>
  <c r="N11" i="111" s="1"/>
  <c r="E9" i="111" a="1"/>
  <c r="E9" i="111" s="1"/>
  <c r="I9" i="111" a="1"/>
  <c r="I9" i="111" s="1"/>
  <c r="M9" i="111" a="1"/>
  <c r="M9" i="111" s="1"/>
  <c r="L10" i="111" a="1"/>
  <c r="L10" i="111" s="1"/>
  <c r="G11" i="111" a="1"/>
  <c r="G11" i="111" s="1"/>
  <c r="K11" i="111" a="1"/>
  <c r="K11" i="111" s="1"/>
  <c r="O11" i="111" a="1"/>
  <c r="O11" i="111" s="1"/>
  <c r="F9" i="111" a="1"/>
  <c r="F9" i="111" s="1"/>
  <c r="J9" i="111" a="1"/>
  <c r="J9" i="111" s="1"/>
  <c r="S77" i="108"/>
  <c r="O77" i="108"/>
  <c r="M77" i="108"/>
  <c r="K77" i="108"/>
  <c r="I77" i="108"/>
  <c r="G77" i="108"/>
  <c r="E77" i="108"/>
  <c r="S75" i="108"/>
  <c r="M75" i="108"/>
  <c r="K75" i="108"/>
  <c r="I75" i="108"/>
  <c r="G75" i="108"/>
  <c r="E75" i="108"/>
  <c r="O74" i="108"/>
  <c r="D17" i="111" l="1" a="1"/>
  <c r="D17" i="111" s="1"/>
  <c r="G19" i="111" a="1"/>
  <c r="G19" i="111" s="1"/>
  <c r="L18" i="111" a="1"/>
  <c r="L18" i="111" s="1"/>
  <c r="H18" i="111" a="1"/>
  <c r="H18" i="111" s="1"/>
  <c r="G18" i="111" a="1"/>
  <c r="G18" i="111" s="1"/>
  <c r="K19" i="111" a="1"/>
  <c r="K19" i="111" s="1"/>
  <c r="E17" i="111" a="1"/>
  <c r="E17" i="111" s="1"/>
  <c r="F19" i="111" a="1"/>
  <c r="F19" i="111" s="1"/>
  <c r="O18" i="111" a="1"/>
  <c r="O18" i="111" s="1"/>
  <c r="I17" i="111" a="1"/>
  <c r="I17" i="111" s="1"/>
  <c r="K18" i="111" a="1"/>
  <c r="K18" i="111" s="1"/>
  <c r="D18" i="111" a="1"/>
  <c r="D18" i="111" s="1"/>
  <c r="H17" i="111" a="1"/>
  <c r="H17" i="111" s="1"/>
  <c r="M19" i="111" a="1"/>
  <c r="M19" i="111" s="1"/>
  <c r="E19" i="111" a="1"/>
  <c r="E19" i="111" s="1"/>
  <c r="J18" i="111" a="1"/>
  <c r="J18" i="111" s="1"/>
  <c r="N18" i="111" a="1"/>
  <c r="N18" i="111" s="1"/>
  <c r="G17" i="111" a="1"/>
  <c r="G17" i="111" s="1"/>
  <c r="H19" i="111" a="1"/>
  <c r="H19" i="111" s="1"/>
  <c r="M18" i="111" a="1"/>
  <c r="M18" i="111" s="1"/>
  <c r="N19" i="111" a="1"/>
  <c r="N19" i="111" s="1"/>
  <c r="F18" i="111" a="1"/>
  <c r="F18" i="111" s="1"/>
  <c r="I18" i="111" a="1"/>
  <c r="I18" i="111" s="1"/>
  <c r="M17" i="111" a="1"/>
  <c r="M17" i="111" s="1"/>
  <c r="J19" i="111" a="1"/>
  <c r="J19" i="111" s="1"/>
  <c r="L17" i="111" a="1"/>
  <c r="L17" i="111" s="1"/>
  <c r="O17" i="111" a="1"/>
  <c r="O17" i="111" s="1"/>
  <c r="E18" i="111" a="1"/>
  <c r="E18" i="111" s="1"/>
  <c r="C23" i="111"/>
  <c r="K26" i="111" s="1" a="1"/>
  <c r="K26" i="111" s="1"/>
  <c r="K17" i="111" a="1"/>
  <c r="K17" i="111" s="1"/>
  <c r="I19" i="111" a="1"/>
  <c r="I19" i="111" s="1"/>
  <c r="L19" i="111" a="1"/>
  <c r="L19" i="111" s="1"/>
  <c r="P11" i="111" a="1"/>
  <c r="P11" i="111" s="1"/>
  <c r="P9" i="111" a="1"/>
  <c r="P9" i="111" s="1"/>
  <c r="O19" i="111" a="1"/>
  <c r="O19" i="111" s="1"/>
  <c r="J17" i="111" a="1"/>
  <c r="J17" i="111" s="1"/>
  <c r="F17" i="111" a="1"/>
  <c r="F17" i="111" s="1"/>
  <c r="N17" i="111" a="1"/>
  <c r="N17" i="111" s="1"/>
  <c r="L26" i="111" l="1" a="1"/>
  <c r="L26" i="111" s="1"/>
  <c r="F25" i="111" a="1"/>
  <c r="F25" i="111" s="1"/>
  <c r="I26" i="111" a="1"/>
  <c r="I26" i="111" s="1"/>
  <c r="O26" i="111" a="1"/>
  <c r="O26" i="111" s="1"/>
  <c r="L27" i="111" a="1"/>
  <c r="L27" i="111" s="1"/>
  <c r="F26" i="111" a="1"/>
  <c r="F26" i="111" s="1"/>
  <c r="E27" i="111" a="1"/>
  <c r="E27" i="111" s="1"/>
  <c r="L25" i="111" a="1"/>
  <c r="L25" i="111" s="1"/>
  <c r="K27" i="111" a="1"/>
  <c r="K27" i="111" s="1"/>
  <c r="O27" i="111" a="1"/>
  <c r="O27" i="111" s="1"/>
  <c r="I27" i="111" a="1"/>
  <c r="I27" i="111" s="1"/>
  <c r="D27" i="111" a="1"/>
  <c r="D27" i="111" s="1"/>
  <c r="F27" i="111" a="1"/>
  <c r="F27" i="111" s="1"/>
  <c r="H27" i="111" a="1"/>
  <c r="H27" i="111" s="1"/>
  <c r="I25" i="111" a="1"/>
  <c r="I25" i="111" s="1"/>
  <c r="J25" i="111" a="1"/>
  <c r="J25" i="111" s="1"/>
  <c r="G25" i="111" a="1"/>
  <c r="G25" i="111" s="1"/>
  <c r="M27" i="111" a="1"/>
  <c r="M27" i="111" s="1"/>
  <c r="J27" i="111" a="1"/>
  <c r="J27" i="111" s="1"/>
  <c r="D26" i="111" a="1"/>
  <c r="D26" i="111" s="1"/>
  <c r="N25" i="111" a="1"/>
  <c r="N25" i="111" s="1"/>
  <c r="K25" i="111" a="1"/>
  <c r="K25" i="111" s="1"/>
  <c r="D25" i="111" a="1"/>
  <c r="D25" i="111" s="1"/>
  <c r="N27" i="111" a="1"/>
  <c r="N27" i="111" s="1"/>
  <c r="H26" i="111" a="1"/>
  <c r="H26" i="111" s="1"/>
  <c r="E26" i="111" a="1"/>
  <c r="E26" i="111" s="1"/>
  <c r="O25" i="111" a="1"/>
  <c r="O25" i="111" s="1"/>
  <c r="H25" i="111" a="1"/>
  <c r="H25" i="111" s="1"/>
  <c r="E25" i="111" a="1"/>
  <c r="E25" i="111" s="1"/>
  <c r="G27" i="111" a="1"/>
  <c r="G27" i="111" s="1"/>
  <c r="M26" i="111" a="1"/>
  <c r="M26" i="111" s="1"/>
  <c r="J26" i="111" a="1"/>
  <c r="J26" i="111" s="1"/>
  <c r="G26" i="111" a="1"/>
  <c r="G26" i="111" s="1"/>
  <c r="M25" i="111" a="1"/>
  <c r="M25" i="111" s="1"/>
  <c r="N26" i="111" a="1"/>
  <c r="N26" i="111" s="1"/>
  <c r="P19" i="111" a="1"/>
  <c r="P19" i="111" s="1"/>
  <c r="P17" i="111" a="1"/>
  <c r="P17" i="111" s="1"/>
  <c r="P10" i="111"/>
  <c r="Z113" i="57"/>
  <c r="Y113" i="57"/>
  <c r="X113" i="57"/>
  <c r="W113" i="57"/>
  <c r="V113" i="57"/>
  <c r="U113" i="57"/>
  <c r="T113" i="57"/>
  <c r="S113" i="57"/>
  <c r="R113" i="57"/>
  <c r="Q113" i="57"/>
  <c r="K113" i="57"/>
  <c r="J113" i="57"/>
  <c r="H113" i="57"/>
  <c r="G113" i="57"/>
  <c r="F113" i="57"/>
  <c r="Z110" i="57"/>
  <c r="Y110" i="57"/>
  <c r="X110" i="57"/>
  <c r="W110" i="57"/>
  <c r="V110" i="57"/>
  <c r="U110" i="57"/>
  <c r="T110" i="57"/>
  <c r="S110" i="57"/>
  <c r="R110" i="57"/>
  <c r="Q110" i="57"/>
  <c r="K110" i="57"/>
  <c r="J110" i="57"/>
  <c r="H110" i="57"/>
  <c r="G110" i="57"/>
  <c r="F110" i="57"/>
  <c r="Z107" i="57"/>
  <c r="Y107" i="57"/>
  <c r="X107" i="57"/>
  <c r="W107" i="57"/>
  <c r="V107" i="57"/>
  <c r="U107" i="57"/>
  <c r="T107" i="57"/>
  <c r="S107" i="57"/>
  <c r="R107" i="57"/>
  <c r="Q107" i="57"/>
  <c r="K107" i="57"/>
  <c r="J107" i="57"/>
  <c r="H107" i="57"/>
  <c r="G107" i="57"/>
  <c r="F107" i="57"/>
  <c r="Z104" i="57"/>
  <c r="Y104" i="57"/>
  <c r="X104" i="57"/>
  <c r="W104" i="57"/>
  <c r="V104" i="57"/>
  <c r="U104" i="57"/>
  <c r="T104" i="57"/>
  <c r="S104" i="57"/>
  <c r="R104" i="57"/>
  <c r="Q104" i="57"/>
  <c r="K104" i="57"/>
  <c r="J104" i="57"/>
  <c r="H104" i="57"/>
  <c r="G104" i="57"/>
  <c r="F104" i="57"/>
  <c r="Z101" i="57"/>
  <c r="Y101" i="57"/>
  <c r="X101" i="57"/>
  <c r="W101" i="57"/>
  <c r="V101" i="57"/>
  <c r="U101" i="57"/>
  <c r="T101" i="57"/>
  <c r="S101" i="57"/>
  <c r="R101" i="57"/>
  <c r="Q101" i="57"/>
  <c r="K101" i="57"/>
  <c r="J101" i="57"/>
  <c r="H101" i="57"/>
  <c r="G101" i="57"/>
  <c r="F101" i="57"/>
  <c r="Z96" i="57"/>
  <c r="Y96" i="57"/>
  <c r="X96" i="57"/>
  <c r="W96" i="57"/>
  <c r="V96" i="57"/>
  <c r="U96" i="57"/>
  <c r="T96" i="57"/>
  <c r="S96" i="57"/>
  <c r="R96" i="57"/>
  <c r="Q96" i="57"/>
  <c r="H96" i="57"/>
  <c r="F96" i="57"/>
  <c r="Z93" i="57"/>
  <c r="Y93" i="57"/>
  <c r="X93" i="57"/>
  <c r="W93" i="57"/>
  <c r="V93" i="57"/>
  <c r="U93" i="57"/>
  <c r="T93" i="57"/>
  <c r="S93" i="57"/>
  <c r="R93" i="57"/>
  <c r="Q93" i="57"/>
  <c r="K93" i="57"/>
  <c r="J93" i="57"/>
  <c r="H93" i="57"/>
  <c r="G93" i="57"/>
  <c r="F93" i="57"/>
  <c r="Z90" i="57"/>
  <c r="Y90" i="57"/>
  <c r="X90" i="57"/>
  <c r="W90" i="57"/>
  <c r="V90" i="57"/>
  <c r="U90" i="57"/>
  <c r="T90" i="57"/>
  <c r="S90" i="57"/>
  <c r="R90" i="57"/>
  <c r="Q90" i="57"/>
  <c r="H90" i="57"/>
  <c r="F90" i="57"/>
  <c r="Z83" i="57"/>
  <c r="Y83" i="57"/>
  <c r="X83" i="57"/>
  <c r="W83" i="57"/>
  <c r="V83" i="57"/>
  <c r="U83" i="57"/>
  <c r="T83" i="57"/>
  <c r="S83" i="57"/>
  <c r="R83" i="57"/>
  <c r="Q83" i="57"/>
  <c r="K83" i="57"/>
  <c r="J83" i="57"/>
  <c r="H83" i="57"/>
  <c r="G83" i="57"/>
  <c r="F83" i="57"/>
  <c r="Z80" i="57"/>
  <c r="Y80" i="57"/>
  <c r="X80" i="57"/>
  <c r="W80" i="57"/>
  <c r="V80" i="57"/>
  <c r="U80" i="57"/>
  <c r="T80" i="57"/>
  <c r="S80" i="57"/>
  <c r="R80" i="57"/>
  <c r="Q80" i="57"/>
  <c r="K80" i="57"/>
  <c r="J80" i="57"/>
  <c r="H80" i="57"/>
  <c r="G80" i="57"/>
  <c r="F80" i="57"/>
  <c r="Z75" i="57"/>
  <c r="Y75" i="57"/>
  <c r="X75" i="57"/>
  <c r="W75" i="57"/>
  <c r="V75" i="57"/>
  <c r="U75" i="57"/>
  <c r="T75" i="57"/>
  <c r="S75" i="57"/>
  <c r="R75" i="57"/>
  <c r="Q75" i="57"/>
  <c r="K75" i="57"/>
  <c r="J75" i="57"/>
  <c r="H75" i="57"/>
  <c r="G75" i="57"/>
  <c r="F75" i="57"/>
  <c r="Z70" i="57"/>
  <c r="Y70" i="57"/>
  <c r="X70" i="57"/>
  <c r="W70" i="57"/>
  <c r="V70" i="57"/>
  <c r="U70" i="57"/>
  <c r="T70" i="57"/>
  <c r="S70" i="57"/>
  <c r="R70" i="57"/>
  <c r="Q70" i="57"/>
  <c r="K70" i="57"/>
  <c r="J70" i="57"/>
  <c r="H70" i="57"/>
  <c r="G70" i="57"/>
  <c r="F70" i="57"/>
  <c r="Z59" i="57"/>
  <c r="Y59" i="57"/>
  <c r="X59" i="57"/>
  <c r="W59" i="57"/>
  <c r="V59" i="57"/>
  <c r="U59" i="57"/>
  <c r="T59" i="57"/>
  <c r="S59" i="57"/>
  <c r="R59" i="57"/>
  <c r="Q59" i="57"/>
  <c r="K59" i="57"/>
  <c r="J59" i="57"/>
  <c r="H59" i="57"/>
  <c r="G59" i="57"/>
  <c r="F59" i="57"/>
  <c r="Z54" i="57"/>
  <c r="Y54" i="57"/>
  <c r="X54" i="57"/>
  <c r="W54" i="57"/>
  <c r="V54" i="57"/>
  <c r="U54" i="57"/>
  <c r="T54" i="57"/>
  <c r="S54" i="57"/>
  <c r="R54" i="57"/>
  <c r="Q54" i="57"/>
  <c r="K54" i="57"/>
  <c r="J54" i="57"/>
  <c r="H54" i="57"/>
  <c r="G54" i="57"/>
  <c r="F54" i="57"/>
  <c r="Z50" i="57"/>
  <c r="Y50" i="57"/>
  <c r="X50" i="57"/>
  <c r="W50" i="57"/>
  <c r="V50" i="57"/>
  <c r="U50" i="57"/>
  <c r="T50" i="57"/>
  <c r="S50" i="57"/>
  <c r="R50" i="57"/>
  <c r="Q50" i="57"/>
  <c r="H50" i="57"/>
  <c r="G50" i="57"/>
  <c r="F50" i="57"/>
  <c r="Z46" i="57"/>
  <c r="Y46" i="57"/>
  <c r="X46" i="57"/>
  <c r="W46" i="57"/>
  <c r="V46" i="57"/>
  <c r="U46" i="57"/>
  <c r="T46" i="57"/>
  <c r="S46" i="57"/>
  <c r="R46" i="57"/>
  <c r="Q46" i="57"/>
  <c r="H46" i="57"/>
  <c r="G46" i="57"/>
  <c r="F46" i="57"/>
  <c r="Z40" i="57"/>
  <c r="Y40" i="57"/>
  <c r="X40" i="57"/>
  <c r="W40" i="57"/>
  <c r="V40" i="57"/>
  <c r="U40" i="57"/>
  <c r="T40" i="57"/>
  <c r="S40" i="57"/>
  <c r="R40" i="57"/>
  <c r="Q40" i="57"/>
  <c r="H40" i="57"/>
  <c r="G40" i="57"/>
  <c r="F40" i="57"/>
  <c r="Z35" i="57"/>
  <c r="Y35" i="57"/>
  <c r="X35" i="57"/>
  <c r="W35" i="57"/>
  <c r="V35" i="57"/>
  <c r="U35" i="57"/>
  <c r="T35" i="57"/>
  <c r="S35" i="57"/>
  <c r="R35" i="57"/>
  <c r="Q35" i="57"/>
  <c r="H35" i="57"/>
  <c r="G35" i="57"/>
  <c r="F35" i="57"/>
  <c r="Z32" i="57"/>
  <c r="Y32" i="57"/>
  <c r="X32" i="57"/>
  <c r="W32" i="57"/>
  <c r="V32" i="57"/>
  <c r="U32" i="57"/>
  <c r="T32" i="57"/>
  <c r="S32" i="57"/>
  <c r="R32" i="57"/>
  <c r="Q32" i="57"/>
  <c r="K32" i="57"/>
  <c r="J32" i="57"/>
  <c r="H32" i="57"/>
  <c r="G32" i="57"/>
  <c r="F32" i="57"/>
  <c r="P18" i="111" l="1"/>
  <c r="P25" i="111" a="1"/>
  <c r="P25" i="111" s="1"/>
  <c r="P27" i="111" a="1"/>
  <c r="P27" i="111" s="1"/>
  <c r="P26" i="111" l="1"/>
  <c r="BW3" i="72"/>
  <c r="BV3" i="72"/>
  <c r="BU3" i="72"/>
  <c r="BT3" i="72"/>
  <c r="BS3" i="72"/>
  <c r="BR3" i="72"/>
  <c r="BQ3" i="72"/>
  <c r="BP3" i="72"/>
  <c r="BO3" i="72"/>
  <c r="BN3" i="72"/>
  <c r="BM3" i="72"/>
  <c r="BL3" i="72"/>
  <c r="BJ3" i="72"/>
  <c r="BI3" i="72"/>
  <c r="BH3" i="72"/>
  <c r="BF3" i="72"/>
  <c r="BE3" i="72"/>
  <c r="BD3" i="72"/>
  <c r="BC3" i="72"/>
  <c r="BA3" i="72"/>
  <c r="AZ3" i="72"/>
  <c r="AY3" i="72"/>
  <c r="AW3" i="72"/>
  <c r="Y3" i="72"/>
  <c r="CD3" i="52" l="1"/>
  <c r="H62" i="59" a="1"/>
  <c r="H60" i="59" a="1"/>
  <c r="H37" i="59" a="1"/>
  <c r="H27" i="59" a="1"/>
  <c r="H26" i="59" a="1"/>
  <c r="H44" i="59" a="1"/>
  <c r="H29" i="59" a="1"/>
  <c r="H28" i="59" a="1"/>
  <c r="H35" i="59" a="1"/>
  <c r="H54" i="59" a="1"/>
  <c r="H53" i="59" a="1"/>
  <c r="H36" i="59" a="1"/>
  <c r="H45" i="59" a="1"/>
  <c r="H61" i="59" a="1"/>
  <c r="H62" i="59" l="1"/>
  <c r="E62" i="59" s="1"/>
  <c r="H61" i="59"/>
  <c r="E61" i="59" s="1"/>
  <c r="H60" i="59"/>
  <c r="E60" i="59" s="1"/>
  <c r="H54" i="59"/>
  <c r="E54" i="59" s="1"/>
  <c r="H53" i="59"/>
  <c r="E53" i="59" s="1"/>
  <c r="H45" i="59"/>
  <c r="E45" i="59" s="1"/>
  <c r="H44" i="59"/>
  <c r="E44" i="59" s="1"/>
  <c r="H37" i="59"/>
  <c r="E37" i="59" s="1"/>
  <c r="H36" i="59"/>
  <c r="H35" i="59"/>
  <c r="E35" i="59" s="1"/>
  <c r="H29" i="59"/>
  <c r="E29" i="59" s="1"/>
  <c r="H28" i="59"/>
  <c r="E28" i="59" s="1"/>
  <c r="H27" i="59"/>
  <c r="E27" i="59" s="1"/>
  <c r="H26" i="59"/>
  <c r="E26" i="59" s="1"/>
  <c r="O80" i="57"/>
  <c r="O114" i="57"/>
  <c r="O113" i="57"/>
  <c r="M50" i="57"/>
  <c r="O33" i="57"/>
  <c r="O32" i="57"/>
  <c r="H41" i="59" l="1"/>
  <c r="E36" i="59"/>
  <c r="H14" i="129"/>
  <c r="G14" i="129"/>
  <c r="F14" i="129"/>
  <c r="J14" i="129"/>
  <c r="I14" i="129"/>
  <c r="E11" i="59"/>
  <c r="J61" i="59" a="1"/>
  <c r="J28" i="59" a="1"/>
  <c r="J35" i="59" a="1"/>
  <c r="J60" i="59" a="1"/>
  <c r="J53" i="59" a="1"/>
  <c r="J45" i="59" a="1"/>
  <c r="J29" i="59" a="1"/>
  <c r="J26" i="59" a="1"/>
  <c r="J37" i="59" a="1"/>
  <c r="J44" i="59" a="1"/>
  <c r="J36" i="59" a="1"/>
  <c r="H12" i="59" a="1"/>
  <c r="J62" i="59" a="1"/>
  <c r="J27" i="59" a="1"/>
  <c r="J54" i="59" a="1"/>
  <c r="E49" i="129" l="1"/>
  <c r="E50" i="129"/>
  <c r="H12" i="59"/>
  <c r="E12" i="59" s="1"/>
  <c r="J62" i="59"/>
  <c r="J60" i="59"/>
  <c r="J61" i="59"/>
  <c r="J53" i="59"/>
  <c r="J54" i="59"/>
  <c r="J35" i="59"/>
  <c r="J36" i="59"/>
  <c r="J37" i="59"/>
  <c r="J44" i="59"/>
  <c r="J45" i="59"/>
  <c r="J27" i="59"/>
  <c r="J29" i="59"/>
  <c r="J28" i="59"/>
  <c r="J26" i="59"/>
  <c r="I96" i="57" l="1"/>
  <c r="K96" i="57"/>
  <c r="J96" i="57"/>
  <c r="G96" i="57"/>
  <c r="J50" i="129"/>
  <c r="G50" i="129"/>
  <c r="F50" i="129"/>
  <c r="H50" i="129"/>
  <c r="I50" i="129"/>
  <c r="J43" i="129"/>
  <c r="I43" i="129"/>
  <c r="G43" i="129"/>
  <c r="H43" i="129"/>
  <c r="F43" i="129"/>
  <c r="I13" i="129"/>
  <c r="H13" i="129"/>
  <c r="J13" i="129"/>
  <c r="G13" i="129"/>
  <c r="F13" i="129"/>
  <c r="I15" i="129"/>
  <c r="H15" i="129"/>
  <c r="J15" i="129"/>
  <c r="G15" i="129"/>
  <c r="F15" i="129"/>
  <c r="G49" i="129"/>
  <c r="F49" i="129"/>
  <c r="I49" i="129"/>
  <c r="H49" i="129"/>
  <c r="J49" i="129"/>
  <c r="M113" i="57"/>
  <c r="M112" i="57"/>
  <c r="M110" i="57"/>
  <c r="M109" i="57"/>
  <c r="M107" i="57"/>
  <c r="M106" i="57"/>
  <c r="M104" i="57"/>
  <c r="M103" i="57"/>
  <c r="M101" i="57"/>
  <c r="M100" i="57"/>
  <c r="M98" i="57"/>
  <c r="M96" i="57"/>
  <c r="M95" i="57"/>
  <c r="M93" i="57"/>
  <c r="M92" i="57"/>
  <c r="M90" i="57"/>
  <c r="M89" i="57"/>
  <c r="M87" i="57"/>
  <c r="M83" i="57"/>
  <c r="M82" i="57"/>
  <c r="M80" i="57"/>
  <c r="M79" i="57"/>
  <c r="M75" i="57"/>
  <c r="M74" i="57"/>
  <c r="M70" i="57"/>
  <c r="M69" i="57"/>
  <c r="M67" i="57"/>
  <c r="M59" i="57"/>
  <c r="M58" i="57"/>
  <c r="M54" i="57"/>
  <c r="M53" i="57"/>
  <c r="M49" i="57"/>
  <c r="M46" i="57"/>
  <c r="M45" i="57"/>
  <c r="M43" i="57"/>
  <c r="M40" i="57"/>
  <c r="M39" i="57"/>
  <c r="M35" i="57"/>
  <c r="M34" i="57"/>
  <c r="M32" i="57"/>
  <c r="M31" i="57"/>
  <c r="M29" i="57"/>
  <c r="M12" i="57"/>
  <c r="DB3" i="52" l="1"/>
  <c r="DA3" i="52"/>
  <c r="CZ3" i="52"/>
  <c r="CX3" i="52"/>
  <c r="CW3" i="52"/>
  <c r="CV3" i="52"/>
  <c r="CU3" i="52"/>
  <c r="CT3" i="52"/>
  <c r="CS3" i="52"/>
  <c r="CY3" i="52"/>
  <c r="D76" i="59" l="1"/>
  <c r="CC3" i="52"/>
  <c r="N10" i="57" l="1"/>
  <c r="CP3" i="52" l="1"/>
  <c r="CH3" i="52"/>
  <c r="CO3" i="52"/>
  <c r="CM3" i="52"/>
  <c r="CR3" i="52" l="1"/>
  <c r="CQ3" i="52"/>
  <c r="CN3" i="52"/>
  <c r="CL3" i="52"/>
  <c r="CK3" i="52"/>
  <c r="CJ3" i="52"/>
  <c r="CI3" i="52"/>
  <c r="CG3" i="52"/>
  <c r="CF3" i="52"/>
  <c r="CE3" i="52"/>
  <c r="DC3" i="52"/>
  <c r="AB3" i="57" l="1"/>
  <c r="S74" i="108" l="1"/>
  <c r="D255" i="55"/>
  <c r="D247" i="55"/>
  <c r="D244" i="55"/>
  <c r="D239" i="55"/>
  <c r="D235" i="55"/>
  <c r="D230" i="55"/>
  <c r="D211" i="55"/>
  <c r="D188" i="55"/>
  <c r="D179" i="55"/>
  <c r="D175" i="55"/>
  <c r="D165" i="55"/>
  <c r="D159" i="55"/>
  <c r="D120" i="55"/>
  <c r="D115" i="55"/>
  <c r="D107" i="55"/>
  <c r="D97" i="55"/>
  <c r="D86" i="55"/>
  <c r="D75" i="55"/>
  <c r="D61" i="55"/>
  <c r="D10" i="55"/>
  <c r="H115" i="57" l="1"/>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G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O12" i="57" l="1"/>
  <c r="L47" i="54" l="1"/>
  <c r="O112" i="57" l="1"/>
  <c r="O109" i="57"/>
  <c r="E26" i="44"/>
  <c r="G26" i="44"/>
  <c r="I26" i="44"/>
  <c r="K26" i="44"/>
  <c r="M26" i="44"/>
  <c r="E27" i="44"/>
  <c r="G27" i="44"/>
  <c r="I27" i="44"/>
  <c r="K27" i="44"/>
  <c r="M27" i="44"/>
  <c r="Q139" i="129" l="1"/>
  <c r="O139" i="129"/>
  <c r="K143" i="129"/>
  <c r="M139" i="129"/>
  <c r="S143" i="129"/>
  <c r="K139" i="129"/>
  <c r="S139" i="129"/>
  <c r="Q143" i="129"/>
  <c r="O143" i="129"/>
  <c r="M143" i="129"/>
  <c r="D91" i="59"/>
  <c r="D88" i="59" l="1"/>
  <c r="D85" i="59"/>
  <c r="D82" i="59"/>
  <c r="D79" i="59"/>
  <c r="D72" i="59"/>
  <c r="O110" i="57" l="1"/>
  <c r="O107" i="57"/>
  <c r="O104" i="57"/>
  <c r="O103" i="57" s="1"/>
  <c r="O101" i="57"/>
  <c r="O100" i="57" s="1"/>
  <c r="O96" i="57"/>
  <c r="O93" i="57"/>
  <c r="O92" i="57" s="1"/>
  <c r="O90" i="57"/>
  <c r="O89" i="57" s="1"/>
  <c r="O83" i="57"/>
  <c r="O75" i="57"/>
  <c r="O74" i="57" s="1"/>
  <c r="O70" i="57"/>
  <c r="O69" i="57" s="1"/>
  <c r="O59" i="57"/>
  <c r="O58" i="57" s="1"/>
  <c r="O54" i="57"/>
  <c r="O46" i="57"/>
  <c r="O40" i="57"/>
  <c r="O35" i="57"/>
  <c r="O106" i="57"/>
  <c r="O95" i="57"/>
  <c r="O82" i="57"/>
  <c r="O79" i="57"/>
  <c r="O53" i="57"/>
  <c r="O31" i="57"/>
  <c r="N56" i="57"/>
  <c r="O98" i="57" l="1"/>
  <c r="O87" i="57"/>
  <c r="O67" i="57"/>
  <c r="O39" i="57"/>
  <c r="O49" i="57"/>
  <c r="O45" i="57"/>
  <c r="O34" i="57"/>
  <c r="L44" i="54"/>
  <c r="L40" i="54"/>
  <c r="L36" i="54"/>
  <c r="L32" i="54"/>
  <c r="L29" i="54"/>
  <c r="O29" i="57" l="1"/>
  <c r="O43" i="57"/>
  <c r="L28" i="54"/>
  <c r="L30" i="54"/>
  <c r="L31" i="54"/>
  <c r="L33" i="54"/>
  <c r="L34" i="54"/>
  <c r="L35" i="54"/>
  <c r="L37" i="54"/>
  <c r="L38" i="54"/>
  <c r="L39" i="54"/>
  <c r="L41" i="54"/>
  <c r="L42" i="54"/>
  <c r="L43" i="54"/>
  <c r="L45" i="54"/>
  <c r="L46" i="54"/>
  <c r="M27" i="54" l="1" a="1"/>
  <c r="AE28" i="54" l="1" a="1"/>
  <c r="AE28" i="54" s="1"/>
  <c r="AZ27" i="54" s="1" a="1"/>
  <c r="AZ27" i="54" s="1"/>
  <c r="S28" i="54" a="1"/>
  <c r="S28" i="54" s="1"/>
  <c r="AN27" i="54" s="1" a="1"/>
  <c r="AN27" i="54" s="1"/>
  <c r="X28" i="54" a="1"/>
  <c r="X28" i="54" s="1"/>
  <c r="AS27" i="54" s="1" a="1"/>
  <c r="AS27" i="54" s="1"/>
  <c r="M27" i="54"/>
  <c r="M28" i="54" s="1" a="1"/>
  <c r="M28" i="54" s="1"/>
  <c r="AF28" i="54" a="1"/>
  <c r="AF28" i="54" s="1"/>
  <c r="BA27" i="54" s="1" a="1"/>
  <c r="BA27" i="54" s="1"/>
  <c r="Y28" i="54" a="1"/>
  <c r="Y28" i="54" s="1"/>
  <c r="AT27" i="54" s="1" a="1"/>
  <c r="AT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P28" i="54" a="1"/>
  <c r="P28" i="54" s="1"/>
  <c r="AK27" i="54" s="1" a="1"/>
  <c r="AK27" i="54" s="1"/>
  <c r="AH27" i="54" l="1" a="1"/>
  <c r="AH27" i="54" s="1"/>
  <c r="M56" i="57"/>
  <c r="M85" i="57"/>
  <c r="M10" i="57"/>
  <c r="M115" i="57" l="1"/>
  <c r="T12" i="59" l="1"/>
  <c r="O85" i="57"/>
  <c r="O10" i="57"/>
  <c r="D10" i="59" l="1"/>
  <c r="D25" i="59"/>
  <c r="D34" i="59"/>
  <c r="D43" i="59"/>
  <c r="D52" i="59"/>
  <c r="D59" i="59"/>
  <c r="D67" i="59"/>
  <c r="I17" i="59" l="1"/>
  <c r="I16" i="59"/>
  <c r="I15" i="59"/>
  <c r="I14" i="59"/>
  <c r="J37" i="57" l="1"/>
  <c r="J47" i="57"/>
  <c r="J17" i="57"/>
  <c r="J36" i="57"/>
  <c r="J41" i="57"/>
  <c r="I47" i="57"/>
  <c r="K41" i="57"/>
  <c r="I17" i="57"/>
  <c r="K37" i="57"/>
  <c r="I36" i="57"/>
  <c r="I51" i="57"/>
  <c r="J51" i="57"/>
  <c r="K51" i="57"/>
  <c r="K47" i="57"/>
  <c r="K17" i="57"/>
  <c r="I37" i="57"/>
  <c r="K36" i="57"/>
  <c r="I13" i="57"/>
  <c r="J13" i="57"/>
  <c r="K13" i="57"/>
  <c r="I90" i="57"/>
  <c r="I50" i="57"/>
  <c r="I35" i="57"/>
  <c r="K90" i="57"/>
  <c r="J90" i="57"/>
  <c r="G90" i="57"/>
  <c r="K50" i="57"/>
  <c r="K46" i="57"/>
  <c r="K40" i="57"/>
  <c r="K35" i="57"/>
  <c r="J50" i="57"/>
  <c r="J46" i="57"/>
  <c r="J40" i="57"/>
  <c r="J35" i="57"/>
  <c r="O56" i="57"/>
  <c r="AE3" i="57" l="1" a="1"/>
  <c r="AE3" i="57" s="1"/>
  <c r="N85" i="57"/>
  <c r="N115" i="57" s="1"/>
  <c r="AE2" i="57" s="1"/>
  <c r="E17" i="44"/>
  <c r="K58" i="129" l="1"/>
  <c r="L60" i="129" l="1"/>
  <c r="L59" i="129"/>
  <c r="L58" i="129" l="1"/>
  <c r="M25" i="44"/>
  <c r="S135" i="129" s="1"/>
  <c r="K25" i="44"/>
  <c r="Q135" i="129" s="1"/>
  <c r="I25" i="44"/>
  <c r="O135" i="129" s="1"/>
  <c r="G25" i="44"/>
  <c r="M135" i="129" s="1"/>
  <c r="E25" i="44"/>
  <c r="K135" i="129" s="1"/>
  <c r="M24" i="44"/>
  <c r="S131" i="129" s="1"/>
  <c r="K24" i="44"/>
  <c r="Q131" i="129" s="1"/>
  <c r="I24" i="44"/>
  <c r="O131" i="129" s="1"/>
  <c r="G24" i="44"/>
  <c r="M131" i="129" s="1"/>
  <c r="E24" i="44"/>
  <c r="K131" i="129" s="1"/>
  <c r="M23" i="44"/>
  <c r="S127" i="129" s="1"/>
  <c r="T128" i="129" s="1"/>
  <c r="T127" i="129" s="1"/>
  <c r="T125" i="129" s="1"/>
  <c r="T99" i="129" s="1"/>
  <c r="K23" i="44"/>
  <c r="Q127" i="129" s="1"/>
  <c r="R128" i="129" s="1"/>
  <c r="R127" i="129" s="1"/>
  <c r="R125" i="129" s="1"/>
  <c r="R99" i="129" s="1"/>
  <c r="I23" i="44"/>
  <c r="O127" i="129" s="1"/>
  <c r="P128" i="129" s="1"/>
  <c r="P127" i="129" s="1"/>
  <c r="P125" i="129" s="1"/>
  <c r="P99" i="129" s="1"/>
  <c r="G23" i="44"/>
  <c r="M127" i="129" s="1"/>
  <c r="N128" i="129" s="1"/>
  <c r="N127" i="129" s="1"/>
  <c r="N125" i="129" s="1"/>
  <c r="N99" i="129" s="1"/>
  <c r="E23" i="44"/>
  <c r="K127" i="129" s="1"/>
  <c r="M35" i="44" l="1"/>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K29" i="44"/>
  <c r="I29" i="44"/>
  <c r="G29" i="44"/>
  <c r="E29" i="44"/>
  <c r="M22" i="44"/>
  <c r="S125" i="129" s="1"/>
  <c r="L22" i="44"/>
  <c r="K22" i="44"/>
  <c r="Q125" i="129" s="1"/>
  <c r="J22" i="44"/>
  <c r="I22" i="44"/>
  <c r="O125" i="129" s="1"/>
  <c r="H22" i="44"/>
  <c r="G22" i="44"/>
  <c r="M125" i="129" s="1"/>
  <c r="F22" i="44"/>
  <c r="E22" i="44"/>
  <c r="D22" i="44"/>
  <c r="M21" i="44"/>
  <c r="S101" i="129" s="1"/>
  <c r="L21" i="44"/>
  <c r="K21" i="44"/>
  <c r="Q101" i="129" s="1"/>
  <c r="J21" i="44"/>
  <c r="I21" i="44"/>
  <c r="O101" i="129" s="1"/>
  <c r="H21" i="44"/>
  <c r="G21" i="44"/>
  <c r="M101" i="129" s="1"/>
  <c r="F21" i="44"/>
  <c r="E21" i="44"/>
  <c r="D21" i="44"/>
  <c r="M20" i="44"/>
  <c r="S99" i="129" s="1"/>
  <c r="L20" i="44"/>
  <c r="K20" i="44"/>
  <c r="Q99" i="129" s="1"/>
  <c r="J20" i="44"/>
  <c r="I20" i="44"/>
  <c r="O99" i="129" s="1"/>
  <c r="H20" i="44"/>
  <c r="G20" i="44"/>
  <c r="M99" i="129" s="1"/>
  <c r="F20" i="44"/>
  <c r="E20" i="44"/>
  <c r="D20" i="44"/>
  <c r="M19" i="44"/>
  <c r="S66" i="129" s="1"/>
  <c r="L19" i="44"/>
  <c r="K19" i="44"/>
  <c r="Q66" i="129" s="1"/>
  <c r="J19" i="44"/>
  <c r="I19" i="44"/>
  <c r="O66" i="129" s="1"/>
  <c r="H19" i="44"/>
  <c r="G19" i="44"/>
  <c r="M66" i="129" s="1"/>
  <c r="F19" i="44"/>
  <c r="E19" i="44"/>
  <c r="D19" i="44"/>
  <c r="M18" i="44"/>
  <c r="S62" i="129" s="1"/>
  <c r="L18" i="44"/>
  <c r="K18" i="44"/>
  <c r="Q62" i="129" s="1"/>
  <c r="J18" i="44"/>
  <c r="I18" i="44"/>
  <c r="O62" i="129" s="1"/>
  <c r="H18" i="44"/>
  <c r="G18" i="44"/>
  <c r="M62" i="129" s="1"/>
  <c r="F18" i="44"/>
  <c r="E18" i="44"/>
  <c r="K62" i="129" s="1"/>
  <c r="D18" i="44"/>
  <c r="M17" i="44"/>
  <c r="S58" i="129" s="1"/>
  <c r="L17" i="44"/>
  <c r="K17" i="44"/>
  <c r="Q58" i="129" s="1"/>
  <c r="J17" i="44"/>
  <c r="I17" i="44"/>
  <c r="O58" i="129" s="1"/>
  <c r="H17" i="44"/>
  <c r="G17" i="44"/>
  <c r="M58" i="129" s="1"/>
  <c r="F17" i="44"/>
  <c r="D17" i="44"/>
  <c r="M16" i="44"/>
  <c r="S54" i="129" s="1"/>
  <c r="L16" i="44"/>
  <c r="K16" i="44"/>
  <c r="Q54" i="129" s="1"/>
  <c r="J16" i="44"/>
  <c r="I16" i="44"/>
  <c r="O54" i="129" s="1"/>
  <c r="H16" i="44"/>
  <c r="G16" i="44"/>
  <c r="M54" i="129" s="1"/>
  <c r="F16" i="44"/>
  <c r="E16" i="44"/>
  <c r="K54" i="129" s="1"/>
  <c r="D16" i="44"/>
  <c r="M15" i="44"/>
  <c r="S52" i="129" s="1"/>
  <c r="L15" i="44"/>
  <c r="K15" i="44"/>
  <c r="Q52" i="129" s="1"/>
  <c r="J15" i="44"/>
  <c r="I15" i="44"/>
  <c r="O52" i="129" s="1"/>
  <c r="H15" i="44"/>
  <c r="G15" i="44"/>
  <c r="M52" i="129" s="1"/>
  <c r="F15" i="44"/>
  <c r="E15" i="44"/>
  <c r="K52" i="129" s="1"/>
  <c r="D15" i="44"/>
  <c r="M14" i="44"/>
  <c r="S48" i="129" s="1"/>
  <c r="L14" i="44"/>
  <c r="K14" i="44"/>
  <c r="Q48" i="129" s="1"/>
  <c r="J14" i="44"/>
  <c r="I14" i="44"/>
  <c r="O48" i="129" s="1"/>
  <c r="H14" i="44"/>
  <c r="G14" i="44"/>
  <c r="M48" i="129" s="1"/>
  <c r="F14" i="44"/>
  <c r="E14" i="44"/>
  <c r="K48" i="129" s="1"/>
  <c r="D14" i="44"/>
  <c r="M13" i="44"/>
  <c r="S41" i="129" s="1"/>
  <c r="T42" i="129" s="1"/>
  <c r="L13" i="44"/>
  <c r="K13" i="44"/>
  <c r="Q41" i="129" s="1"/>
  <c r="R42" i="129" s="1"/>
  <c r="J13" i="44"/>
  <c r="I13" i="44"/>
  <c r="O41" i="129" s="1"/>
  <c r="P42" i="129" s="1"/>
  <c r="H13" i="44"/>
  <c r="G13" i="44"/>
  <c r="M41" i="129" s="1"/>
  <c r="N42" i="129" s="1"/>
  <c r="F13" i="44"/>
  <c r="E13" i="44"/>
  <c r="K41" i="129" s="1"/>
  <c r="L42" i="129" s="1"/>
  <c r="D13" i="44"/>
  <c r="M12" i="44"/>
  <c r="S35" i="129" s="1"/>
  <c r="L12" i="44"/>
  <c r="K12" i="44"/>
  <c r="Q35" i="129" s="1"/>
  <c r="J12" i="44"/>
  <c r="I12" i="44"/>
  <c r="O35" i="129" s="1"/>
  <c r="H12" i="44"/>
  <c r="G12" i="44"/>
  <c r="M35" i="129" s="1"/>
  <c r="F12" i="44"/>
  <c r="E12" i="44"/>
  <c r="K35" i="129" s="1"/>
  <c r="D12" i="44"/>
  <c r="M11" i="44"/>
  <c r="S33" i="129" s="1"/>
  <c r="L11" i="44"/>
  <c r="K11" i="44"/>
  <c r="Q33" i="129" s="1"/>
  <c r="J11" i="44"/>
  <c r="I11" i="44"/>
  <c r="O33" i="129" s="1"/>
  <c r="H11" i="44"/>
  <c r="G11" i="44"/>
  <c r="M33" i="129" s="1"/>
  <c r="F11" i="44"/>
  <c r="E11" i="44"/>
  <c r="D11" i="44"/>
  <c r="M10" i="44"/>
  <c r="S11" i="129" s="1"/>
  <c r="T16" i="129" s="1"/>
  <c r="L10" i="44"/>
  <c r="K10" i="44"/>
  <c r="Q11" i="129" s="1"/>
  <c r="R16" i="129" s="1"/>
  <c r="J10" i="44"/>
  <c r="I10" i="44"/>
  <c r="O11" i="129" s="1"/>
  <c r="P16" i="129" s="1"/>
  <c r="H10" i="44"/>
  <c r="G10" i="44"/>
  <c r="M11" i="129" s="1"/>
  <c r="N16" i="129" s="1"/>
  <c r="F10" i="44"/>
  <c r="E10" i="44"/>
  <c r="K11" i="129" s="1"/>
  <c r="L16" i="129" s="1"/>
  <c r="D10" i="44"/>
  <c r="M9" i="44"/>
  <c r="S9" i="129" s="1"/>
  <c r="L9" i="44"/>
  <c r="K9" i="44"/>
  <c r="Q9" i="129" s="1"/>
  <c r="J9" i="44"/>
  <c r="I9" i="44"/>
  <c r="O9" i="129" s="1"/>
  <c r="H9" i="44"/>
  <c r="G9" i="44"/>
  <c r="M9" i="129" s="1"/>
  <c r="F9" i="44"/>
  <c r="E9" i="44"/>
  <c r="D9" i="44"/>
  <c r="P31" i="129" l="1"/>
  <c r="P23" i="129"/>
  <c r="P17" i="129"/>
  <c r="N17" i="129"/>
  <c r="N23" i="129"/>
  <c r="N12" i="129"/>
  <c r="N31" i="129"/>
  <c r="L17" i="129"/>
  <c r="L23" i="129"/>
  <c r="T19" i="129"/>
  <c r="T12" i="129"/>
  <c r="T30" i="129"/>
  <c r="T28" i="129"/>
  <c r="T15" i="129"/>
  <c r="T26" i="129"/>
  <c r="R12" i="129"/>
  <c r="R28" i="129"/>
  <c r="R19" i="129"/>
  <c r="R14" i="129"/>
  <c r="L21" i="129"/>
  <c r="L19" i="129"/>
  <c r="N21" i="129"/>
  <c r="N19" i="129"/>
  <c r="P21" i="129"/>
  <c r="P19" i="129"/>
  <c r="R22" i="129"/>
  <c r="R21" i="129"/>
  <c r="T22" i="129"/>
  <c r="T21" i="129"/>
  <c r="L12" i="129"/>
  <c r="L22" i="129"/>
  <c r="P12" i="129"/>
  <c r="P22" i="129"/>
  <c r="N22" i="129"/>
  <c r="P14" i="129"/>
  <c r="P27" i="129"/>
  <c r="P29" i="129"/>
  <c r="P18" i="129"/>
  <c r="P30" i="129"/>
  <c r="P26" i="129"/>
  <c r="P24" i="129"/>
  <c r="P15" i="129"/>
  <c r="P28" i="129"/>
  <c r="P13" i="129"/>
  <c r="R45" i="129"/>
  <c r="R44" i="129"/>
  <c r="R46" i="129"/>
  <c r="P49" i="129"/>
  <c r="P50" i="129"/>
  <c r="L56" i="129"/>
  <c r="L55" i="129"/>
  <c r="T55" i="129"/>
  <c r="T56" i="129"/>
  <c r="T60" i="129"/>
  <c r="T59" i="129"/>
  <c r="M148" i="129"/>
  <c r="K101" i="129"/>
  <c r="R29" i="129"/>
  <c r="R24" i="129"/>
  <c r="R15" i="129"/>
  <c r="R13" i="129"/>
  <c r="R30" i="129"/>
  <c r="R26" i="129"/>
  <c r="R18" i="129"/>
  <c r="T44" i="129"/>
  <c r="T46" i="129"/>
  <c r="T45" i="129"/>
  <c r="R49" i="129"/>
  <c r="R50" i="129"/>
  <c r="N56" i="129"/>
  <c r="N55" i="129"/>
  <c r="K9" i="129"/>
  <c r="L45" i="129"/>
  <c r="L46" i="129"/>
  <c r="L44" i="129"/>
  <c r="N59" i="129"/>
  <c r="N60" i="129"/>
  <c r="O148" i="129"/>
  <c r="K125" i="129"/>
  <c r="L30" i="129"/>
  <c r="L18" i="129"/>
  <c r="L28" i="129"/>
  <c r="L24" i="129"/>
  <c r="L14" i="129"/>
  <c r="L26" i="129"/>
  <c r="L15" i="129"/>
  <c r="L31" i="129"/>
  <c r="L29" i="129"/>
  <c r="L13" i="129"/>
  <c r="L27" i="129"/>
  <c r="N45" i="129"/>
  <c r="N46" i="129"/>
  <c r="N44" i="129"/>
  <c r="L50" i="129"/>
  <c r="L49" i="129"/>
  <c r="T49" i="129"/>
  <c r="T50" i="129"/>
  <c r="P55" i="129"/>
  <c r="P56" i="129"/>
  <c r="K66" i="129"/>
  <c r="Q148" i="129"/>
  <c r="N27" i="129"/>
  <c r="N30" i="129"/>
  <c r="N13" i="129"/>
  <c r="N29" i="129"/>
  <c r="N14" i="129"/>
  <c r="N15" i="129"/>
  <c r="N18" i="129"/>
  <c r="N24" i="129"/>
  <c r="N28" i="129"/>
  <c r="N26" i="129"/>
  <c r="K33" i="129"/>
  <c r="P46" i="129"/>
  <c r="P45" i="129"/>
  <c r="P44" i="129"/>
  <c r="N49" i="129"/>
  <c r="N50" i="129"/>
  <c r="R55" i="129"/>
  <c r="R56" i="129"/>
  <c r="T24" i="129"/>
  <c r="T29" i="129"/>
  <c r="T18" i="129"/>
  <c r="P59" i="129"/>
  <c r="P60" i="129"/>
  <c r="R59" i="129"/>
  <c r="R60" i="129"/>
  <c r="K99" i="129"/>
  <c r="S148" i="129"/>
  <c r="N11" i="129" l="1"/>
  <c r="R11" i="129"/>
  <c r="P11" i="129"/>
  <c r="T11" i="129"/>
  <c r="L11" i="129"/>
  <c r="N58" i="129"/>
  <c r="K148" i="129"/>
  <c r="R58" i="129"/>
  <c r="R54" i="129"/>
  <c r="T48" i="129"/>
  <c r="R48" i="129"/>
  <c r="L54" i="129"/>
  <c r="L52" i="129" s="1"/>
  <c r="P58" i="129"/>
  <c r="L41" i="129"/>
  <c r="N48" i="129"/>
  <c r="L48" i="129"/>
  <c r="P48" i="129"/>
  <c r="P41" i="129"/>
  <c r="T58" i="129"/>
  <c r="N41" i="129"/>
  <c r="P54" i="129"/>
  <c r="N54" i="129"/>
  <c r="T41" i="129"/>
  <c r="T54" i="129"/>
  <c r="R41" i="129"/>
  <c r="N33" i="129" l="1"/>
  <c r="N52" i="129"/>
  <c r="R52" i="129"/>
  <c r="R33" i="129"/>
  <c r="T33" i="129"/>
  <c r="P33" i="129"/>
  <c r="L33" i="129"/>
  <c r="L9" i="129" s="1"/>
  <c r="T52" i="129"/>
  <c r="P52" i="129"/>
  <c r="N152" i="129" a="1"/>
  <c r="N152" i="129" s="1"/>
  <c r="N150" i="129" l="1"/>
  <c r="L148" i="129"/>
  <c r="N9" i="129"/>
  <c r="N148" i="129" s="1"/>
  <c r="R152" i="129" a="1"/>
  <c r="R152" i="129" s="1"/>
  <c r="R9" i="129"/>
  <c r="R148" i="129" s="1"/>
  <c r="L152" i="129" a="1"/>
  <c r="L152" i="129" s="1"/>
  <c r="R150" i="129"/>
  <c r="T9" i="129"/>
  <c r="T148" i="129" s="1"/>
  <c r="T152" i="129" a="1"/>
  <c r="T152" i="129" s="1"/>
  <c r="T150" i="129"/>
  <c r="P9" i="129"/>
  <c r="P148" i="129" s="1"/>
  <c r="L150" i="129"/>
  <c r="P152" i="129" a="1"/>
  <c r="P152" i="129" s="1"/>
  <c r="P150" i="129"/>
  <c r="D31" i="44" l="1"/>
  <c r="L31" i="44"/>
  <c r="I31" i="44"/>
  <c r="H31" i="44" l="1"/>
  <c r="K31" i="44"/>
  <c r="F31" i="44"/>
  <c r="J31" i="44"/>
  <c r="M31" i="44" l="1"/>
  <c r="E31" i="44" l="1"/>
  <c r="G31" i="44" l="1"/>
  <c r="M8" i="44" l="1"/>
  <c r="K8" i="44"/>
  <c r="I8" i="44"/>
  <c r="G8" i="44"/>
  <c r="E8" i="44"/>
  <c r="AE4" i="57" l="1" a="1"/>
  <c r="AE4" i="57" s="1"/>
  <c r="R35" i="59"/>
  <c r="T35" i="59"/>
  <c r="R61" i="59"/>
  <c r="T61" i="59"/>
  <c r="R54" i="59"/>
  <c r="T54" i="59"/>
  <c r="T37" i="59"/>
  <c r="R37" i="59"/>
  <c r="T27" i="59"/>
  <c r="R27" i="59"/>
  <c r="T29" i="59"/>
  <c r="R29" i="59"/>
  <c r="T45" i="59"/>
  <c r="R45" i="59"/>
  <c r="T60" i="59"/>
  <c r="R60" i="59"/>
  <c r="R62" i="59"/>
  <c r="T62" i="59"/>
  <c r="R28" i="59"/>
  <c r="T28" i="59"/>
  <c r="R53" i="59"/>
  <c r="T53" i="59"/>
  <c r="T26" i="59"/>
  <c r="R26" i="59"/>
  <c r="R44" i="59"/>
  <c r="T44" i="59"/>
  <c r="R36" i="59" l="1"/>
  <c r="T36" i="59"/>
  <c r="R56" i="59" l="1"/>
  <c r="T31" i="59" l="1"/>
  <c r="R55" i="59"/>
  <c r="T56" i="59"/>
  <c r="I46" i="57" s="1"/>
  <c r="R17" i="59"/>
  <c r="R14" i="59"/>
  <c r="R18" i="59"/>
  <c r="R57" i="59" l="1"/>
  <c r="T57" i="59"/>
  <c r="R31" i="59"/>
  <c r="R32" i="59"/>
  <c r="T55" i="59"/>
  <c r="R30" i="59"/>
  <c r="R16" i="59"/>
  <c r="T30" i="59"/>
  <c r="R19" i="59"/>
  <c r="T32" i="59" l="1"/>
  <c r="R63" i="59"/>
  <c r="R15" i="59"/>
  <c r="T63" i="59" l="1"/>
  <c r="T38" i="59"/>
  <c r="R38" i="59"/>
  <c r="R20" i="59"/>
  <c r="R64" i="59" l="1"/>
  <c r="T64" i="59" l="1"/>
  <c r="R39" i="59"/>
  <c r="T39" i="59" l="1"/>
  <c r="T65" i="59"/>
  <c r="R65" i="59" l="1"/>
  <c r="R40" i="59"/>
  <c r="T40" i="59"/>
  <c r="T46" i="59" l="1"/>
  <c r="I40" i="57" s="1"/>
  <c r="R46" i="59"/>
  <c r="T47" i="59" l="1"/>
  <c r="I41" i="57" s="1"/>
  <c r="R47" i="59"/>
  <c r="I115" i="57" l="1"/>
  <c r="T48" i="59" l="1"/>
  <c r="R48" i="5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2" xr16:uid="{A1B1891D-6330-441C-A8D1-5D1A04E5FE60}" keepAlive="1" name="Query - Tbl_TaxasDiarias" description="Connection to the 'Tbl_TaxasDiarias' query in the workbook." type="5" refreshedVersion="8" background="1" saveData="1">
    <dbPr connection="Provider=Microsoft.Mashup.OleDb.1;Data Source=$Workbook$;Location=Tbl_TaxasDiarias;Extended Properties=&quot;&quot;" command="SELECT * FROM [Tbl_TaxasDiarias]"/>
  </connection>
  <connection id="3" xr16:uid="{E7836F95-A169-4D36-9A17-3619AB04DA29}"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connection>
  <connection id="4" xr16:uid="{A5020E8D-E5F1-4A46-8024-BABD164C594B}" keepAlive="1" name="Query - View_FundGuide (2)" description="Connection to the 'View_FundGuide (2)' query in the workbook." type="5" refreshedVersion="8" background="1" saveData="1">
    <dbPr connection="Provider=Microsoft.Mashup.OleDb.1;Data Source=$Workbook$;Location=&quot;View_FundGuide (2)&quot;;Extended Properties=&quot;&quot;" command="SELECT * FROM [View_FundGuide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<sst xmlns="http://schemas.openxmlformats.org/spreadsheetml/2006/main" count="62230" uniqueCount="2855">
  <si>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</si>
  <si>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</si>
  <si>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</si>
  <si>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</si>
  <si>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</si>
  <si>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</si>
  <si>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</si>
  <si>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</si>
  <si>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</si>
  <si>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</si>
  <si>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</si>
  <si>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</si>
  <si>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</si>
  <si>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</si>
  <si>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</si>
  <si>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</si>
  <si>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</si>
  <si>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</si>
  <si>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</si>
  <si>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</si>
  <si>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</si>
  <si>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</si>
  <si>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</si>
  <si>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</si>
  <si>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</si>
  <si>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</si>
  <si>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</si>
  <si>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</si>
  <si>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</si>
  <si>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</si>
  <si>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</si>
  <si>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</si>
  <si>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</si>
  <si>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</si>
  <si>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</si>
  <si>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</si>
  <si>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</si>
  <si>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</si>
  <si>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</si>
  <si>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</si>
  <si>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</si>
  <si>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</si>
  <si>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</si>
  <si>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</si>
  <si>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</si>
  <si>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</si>
  <si>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</si>
  <si>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</si>
  <si>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</si>
  <si>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</si>
  <si>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</si>
  <si>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</si>
  <si>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</si>
  <si>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</si>
  <si>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</si>
  <si>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</si>
  <si>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</si>
  <si>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</si>
  <si>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</si>
  <si>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</si>
  <si>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</si>
  <si>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</si>
  <si>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</si>
  <si>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</si>
  <si>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</si>
  <si>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</si>
  <si>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</si>
  <si>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</si>
  <si>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</si>
  <si>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</si>
  <si>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</si>
  <si>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</si>
  <si>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</si>
  <si>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</si>
  <si>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</si>
  <si>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</si>
  <si>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</si>
  <si>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</si>
  <si>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</si>
  <si>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</si>
  <si>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</si>
  <si>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</si>
  <si>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</si>
  <si>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</si>
  <si>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</si>
  <si>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</si>
  <si>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</si>
  <si>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</si>
  <si>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</si>
  <si>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</si>
  <si>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</si>
  <si>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</si>
  <si>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</si>
  <si>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</si>
  <si>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</si>
  <si>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</si>
  <si>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</si>
  <si>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</si>
  <si>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</si>
  <si>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</si>
  <si>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</si>
  <si>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</si>
  <si>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</si>
  <si>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</si>
  <si>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</si>
  <si>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</si>
  <si>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</si>
  <si>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</si>
  <si>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</si>
  <si>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</si>
  <si>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</si>
  <si>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</si>
  <si>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</si>
  <si>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</si>
  <si>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</si>
  <si>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</si>
  <si>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</si>
  <si>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</si>
  <si>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</si>
  <si>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</si>
  <si>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</si>
  <si>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</si>
  <si>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</si>
  <si>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</si>
  <si>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</si>
  <si>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</si>
  <si>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</si>
  <si>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</si>
  <si>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</si>
  <si>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</si>
  <si>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</si>
  <si>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</si>
  <si>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</si>
  <si>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</si>
  <si>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</si>
  <si>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</si>
  <si>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</si>
  <si>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</si>
  <si>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</si>
  <si>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</si>
  <si>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</si>
  <si>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</si>
  <si>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</si>
  <si>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</si>
  <si>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</si>
  <si>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</si>
  <si>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</si>
  <si>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</si>
  <si>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</si>
  <si>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</si>
  <si>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</si>
  <si>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</si>
  <si>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</si>
  <si>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</si>
  <si>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</si>
  <si>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</si>
  <si>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</si>
  <si>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</si>
  <si>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</si>
  <si>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</si>
  <si>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</si>
  <si>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</si>
  <si>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</si>
  <si>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</si>
  <si>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</si>
  <si>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</si>
  <si>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</si>
  <si>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</si>
  <si>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</si>
  <si>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</si>
  <si>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</si>
  <si>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</si>
  <si>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</si>
  <si>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</si>
  <si>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</si>
  <si>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</si>
  <si>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</si>
  <si>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</si>
  <si>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</si>
  <si>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</si>
  <si>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</si>
  <si>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</si>
  <si>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</si>
  <si>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</si>
  <si>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</si>
  <si>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</si>
  <si>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</si>
  <si>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</si>
  <si>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</si>
  <si>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</si>
  <si>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</si>
  <si>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</si>
  <si>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</si>
  <si>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</si>
  <si>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</si>
  <si>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</si>
  <si>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</si>
  <si>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</si>
  <si>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</si>
  <si>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</si>
  <si>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</si>
  <si>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</si>
  <si>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</si>
  <si>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</si>
  <si>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</si>
  <si>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</si>
  <si>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</si>
  <si>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</si>
  <si>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</si>
  <si>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</si>
  <si>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</si>
  <si>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</si>
  <si>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</si>
  <si>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</si>
  <si>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</si>
  <si>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</si>
  <si>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</si>
  <si>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</si>
  <si>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</si>
  <si>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</si>
  <si>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</si>
  <si>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</si>
  <si>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</si>
  <si>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</si>
  <si>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</si>
  <si>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</si>
  <si>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</si>
  <si>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</si>
  <si>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</si>
  <si>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</si>
  <si>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</si>
  <si>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</si>
  <si>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</si>
  <si>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</si>
  <si>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</si>
  <si>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</si>
  <si>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</si>
  <si>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</si>
  <si>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</si>
  <si>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</si>
  <si>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</si>
  <si>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</si>
  <si>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</si>
  <si>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</si>
  <si>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</si>
  <si>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</si>
  <si>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</si>
  <si>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</si>
  <si>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</si>
  <si>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</si>
  <si>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</si>
  <si>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</si>
  <si>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</si>
  <si>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</si>
  <si>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</si>
  <si>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</si>
  <si>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</si>
  <si>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</si>
  <si>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</si>
  <si>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</si>
  <si>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</si>
  <si>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</si>
  <si>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</si>
  <si>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</si>
  <si>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</si>
  <si>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</si>
  <si>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</si>
  <si>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</si>
  <si>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</si>
  <si>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</si>
  <si>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</si>
  <si>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</si>
  <si>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</si>
  <si>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</si>
  <si>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</si>
  <si>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</si>
  <si>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</si>
  <si>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</si>
  <si>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</si>
  <si>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</si>
  <si>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</si>
  <si>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</si>
  <si>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</si>
  <si>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</si>
  <si>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</si>
  <si>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</si>
  <si>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</si>
  <si>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</si>
  <si>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</si>
  <si>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</si>
  <si>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</si>
  <si>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</si>
  <si>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</si>
  <si>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</si>
  <si>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</si>
  <si>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</si>
  <si>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</si>
  <si>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</si>
  <si>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</si>
  <si>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</si>
  <si>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</si>
  <si>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</si>
  <si>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</si>
  <si>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</si>
  <si>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</si>
  <si>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</si>
  <si>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</si>
  <si>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</si>
  <si>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</si>
  <si>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</si>
  <si>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</si>
  <si>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</si>
  <si>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</si>
  <si>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</si>
  <si>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</si>
  <si>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</si>
  <si>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</si>
  <si>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</si>
  <si>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</si>
  <si>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</si>
  <si>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</si>
  <si>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</si>
  <si>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</si>
  <si>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</si>
  <si>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</si>
  <si>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</si>
  <si>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</si>
  <si>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</si>
  <si>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</si>
  <si>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</si>
  <si>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</si>
  <si>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</si>
  <si>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</si>
  <si>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</si>
  <si>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</si>
  <si>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</si>
  <si>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</si>
  <si>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</si>
  <si>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</si>
  <si>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</si>
  <si>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</si>
  <si>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</si>
  <si>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</si>
  <si>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</si>
  <si>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</si>
  <si>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</si>
  <si>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</si>
  <si>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</si>
  <si>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</si>
  <si>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</si>
  <si>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</si>
  <si>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</si>
  <si>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</si>
  <si>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</si>
  <si>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</si>
  <si>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</si>
  <si>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</si>
  <si>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</si>
  <si>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</si>
  <si>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</si>
  <si>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</si>
  <si>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</si>
  <si>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</si>
  <si>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</si>
  <si>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</si>
  <si>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</si>
  <si>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</si>
  <si>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</si>
  <si>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</si>
  <si>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</si>
  <si>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</si>
  <si>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</si>
  <si>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</si>
  <si>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</si>
  <si>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</si>
  <si>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</si>
  <si>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</si>
  <si>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</si>
  <si>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</si>
  <si>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</si>
  <si>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</si>
  <si>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</si>
  <si>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</si>
  <si>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</si>
  <si>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</si>
  <si>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</si>
  <si>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</si>
  <si>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</si>
  <si>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</si>
  <si>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</si>
  <si>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</si>
  <si>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</si>
  <si>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</si>
  <si>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</si>
  <si>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</si>
  <si>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</si>
  <si>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</si>
  <si>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</si>
  <si>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</si>
  <si>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</si>
  <si>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</si>
  <si>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</si>
  <si>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</si>
  <si>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</si>
  <si>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</si>
  <si>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</si>
  <si>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</si>
  <si>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</si>
  <si>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</si>
  <si>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</si>
  <si>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</si>
  <si>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</si>
  <si>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</si>
  <si>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</si>
  <si>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</si>
  <si>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</si>
  <si>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</si>
  <si>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</si>
  <si>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</si>
  <si>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</si>
  <si>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</si>
  <si>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</si>
  <si>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</si>
  <si>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</si>
  <si>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</si>
  <si>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</si>
  <si>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</si>
  <si>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</si>
  <si>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</si>
  <si>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</si>
  <si>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</si>
  <si>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</si>
  <si>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</si>
  <si>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</si>
  <si>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</si>
  <si>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</si>
  <si>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</si>
  <si>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</si>
  <si>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</si>
  <si>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</si>
  <si>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</si>
  <si>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</si>
  <si>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</si>
  <si>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</si>
  <si>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</si>
  <si>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</si>
  <si>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</si>
  <si>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</si>
  <si>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</si>
  <si>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</si>
  <si>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</si>
  <si>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</si>
  <si>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</si>
  <si>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</si>
  <si>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</si>
  <si>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</si>
  <si>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</si>
  <si>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</si>
  <si>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</si>
  <si>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</si>
  <si>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</si>
  <si>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</si>
  <si>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</si>
  <si>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</si>
  <si>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</si>
  <si>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</si>
  <si>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</si>
  <si>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</si>
  <si>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</si>
  <si>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</si>
  <si>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</si>
  <si>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</si>
  <si>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</si>
  <si>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</si>
  <si>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</si>
  <si>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</si>
  <si>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</si>
  <si>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</si>
  <si>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</si>
  <si>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</si>
  <si>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</si>
  <si>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</si>
  <si>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</si>
  <si>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</si>
  <si>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</si>
  <si>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</si>
  <si>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</si>
  <si>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</si>
  <si>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</si>
  <si>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</si>
  <si>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</si>
  <si>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</si>
  <si>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</si>
  <si>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</si>
  <si>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</si>
  <si>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</si>
  <si>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</si>
  <si>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</si>
  <si>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</si>
  <si>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</si>
  <si>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</si>
  <si>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</si>
  <si>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</si>
  <si>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</si>
  <si>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</si>
  <si>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</si>
  <si>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</si>
  <si>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</si>
  <si>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</si>
  <si>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</si>
  <si>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</si>
  <si>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</si>
  <si>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</si>
  <si>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</si>
  <si>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</si>
  <si>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</si>
  <si>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</si>
  <si>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</si>
  <si>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</si>
  <si>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</si>
  <si>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</si>
  <si>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</si>
  <si>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</si>
  <si>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</si>
  <si>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</si>
  <si>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</si>
  <si>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</si>
  <si>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</si>
  <si>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</si>
  <si>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</si>
  <si>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</si>
  <si>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</si>
  <si>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</si>
  <si>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</si>
  <si>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</si>
  <si>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</si>
  <si>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</si>
  <si>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</si>
  <si>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</si>
  <si>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</si>
  <si>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</si>
  <si>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</si>
  <si>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</si>
  <si>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</si>
  <si>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</si>
  <si>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</si>
  <si>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</si>
  <si>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</si>
  <si>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</si>
  <si>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</si>
  <si>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</si>
  <si>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</si>
  <si>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</si>
  <si>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</si>
  <si>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</si>
  <si>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</si>
  <si>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</si>
  <si>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</si>
  <si>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</si>
  <si>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</si>
  <si>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</si>
  <si>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</si>
  <si>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</si>
  <si>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</si>
  <si>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</si>
  <si>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</si>
  <si>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</si>
  <si>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</si>
  <si>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</si>
  <si>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</si>
  <si>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</si>
  <si>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</si>
  <si>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</si>
  <si>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</si>
  <si>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</si>
  <si>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</si>
  <si>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</si>
  <si>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</si>
  <si>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</si>
  <si>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</si>
  <si>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</si>
  <si>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</si>
  <si>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</si>
  <si>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</si>
  <si>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</si>
  <si>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</si>
  <si>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</si>
  <si>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</si>
  <si>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</si>
  <si>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</si>
  <si>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</si>
  <si>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</si>
  <si>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</si>
  <si>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</si>
  <si>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</si>
  <si>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</si>
  <si>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</si>
  <si>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</si>
  <si>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</si>
  <si>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</si>
  <si>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</si>
  <si>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</si>
  <si>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</si>
  <si>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</si>
  <si>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</si>
  <si>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</si>
  <si>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</si>
  <si>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</si>
  <si>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</si>
  <si>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</si>
  <si>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</si>
  <si>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</si>
  <si>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</si>
  <si>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</si>
  <si>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</si>
  <si>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</si>
  <si>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</si>
  <si>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</si>
  <si>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</si>
  <si>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</si>
  <si>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</si>
  <si>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</si>
  <si>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</si>
  <si>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</si>
  <si>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</si>
  <si>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</si>
  <si>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</si>
  <si>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</si>
  <si>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</si>
  <si>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</si>
  <si>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</si>
  <si>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</si>
  <si>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</si>
  <si>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</si>
  <si>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</si>
  <si>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</si>
  <si>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</si>
  <si>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</si>
  <si>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</si>
  <si>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</si>
  <si>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</si>
  <si>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</si>
  <si>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</si>
  <si>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</si>
  <si>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</si>
  <si>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</si>
  <si>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</si>
  <si>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</si>
  <si>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</si>
  <si>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</si>
  <si>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</si>
  <si>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VINLAND MACRO ACCESS FIC MM</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</si>
  <si>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</si>
  <si>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</si>
  <si>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</si>
  <si>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</si>
  <si>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</si>
  <si>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</si>
  <si>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</si>
  <si>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</si>
  <si>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</si>
  <si>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</si>
  <si>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</si>
  <si>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</si>
  <si>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</si>
  <si>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</si>
  <si>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</si>
  <si>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</si>
  <si>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</si>
  <si>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</si>
  <si>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</si>
  <si>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</si>
  <si>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</si>
  <si>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</si>
  <si>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</si>
  <si>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</si>
  <si>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</si>
  <si>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</si>
  <si>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</si>
  <si>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</si>
  <si>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</si>
  <si>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</si>
  <si>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</si>
  <si>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</si>
  <si>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</si>
  <si>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</si>
  <si>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</si>
  <si>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</si>
  <si>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</si>
  <si>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</si>
  <si>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</si>
  <si>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</si>
  <si>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</si>
  <si>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</si>
  <si>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</si>
  <si>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</si>
  <si>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</si>
  <si>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</si>
  <si>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</si>
  <si>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</si>
  <si>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</si>
  <si>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</si>
  <si>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</si>
  <si>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</si>
  <si>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</si>
  <si>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</si>
  <si>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</si>
  <si>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</si>
  <si>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</si>
  <si>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</si>
  <si>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</si>
  <si>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</si>
  <si>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</si>
  <si>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</si>
  <si>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</si>
  <si>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</si>
  <si>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</si>
  <si>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</si>
  <si>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</si>
  <si>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</si>
  <si>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</si>
  <si>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</si>
  <si>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</si>
  <si>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</si>
  <si>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</si>
  <si>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</si>
  <si>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</si>
  <si>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</si>
  <si>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</si>
  <si>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</si>
  <si>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</si>
  <si>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</si>
  <si>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</si>
  <si>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</si>
  <si>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</si>
  <si>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</si>
  <si>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</si>
  <si>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</si>
  <si>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</si>
  <si>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</si>
  <si>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</si>
  <si>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</si>
  <si>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</si>
  <si>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</si>
  <si>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</si>
  <si>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</si>
  <si>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</si>
  <si>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</si>
  <si>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</si>
  <si>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</si>
  <si>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</si>
  <si>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</si>
  <si>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</si>
  <si>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</si>
  <si>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</si>
  <si>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</si>
  <si>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</si>
  <si>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</si>
  <si>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</si>
  <si>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</si>
  <si>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</si>
  <si>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</si>
  <si>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</si>
  <si>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</si>
  <si>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</si>
  <si>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</si>
  <si>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</si>
  <si>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</si>
  <si>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</si>
  <si>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</si>
  <si>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</si>
  <si>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</si>
  <si>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</si>
  <si>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</si>
  <si>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</si>
  <si>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</si>
  <si>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</si>
  <si>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</si>
  <si>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</si>
  <si>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</si>
  <si>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</si>
  <si>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</si>
  <si>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</si>
  <si>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</si>
  <si>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</si>
  <si>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</si>
  <si>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</si>
  <si>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</si>
  <si>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</si>
  <si>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</si>
  <si>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</si>
  <si>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</si>
  <si>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</si>
  <si>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</si>
  <si>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</si>
  <si>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</si>
  <si>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</si>
  <si>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</si>
  <si>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</si>
  <si>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</si>
  <si>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</si>
  <si>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</si>
  <si>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</si>
  <si>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</si>
  <si>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</si>
  <si>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</si>
  <si>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</si>
  <si>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</si>
  <si>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</si>
  <si>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</si>
  <si>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</si>
  <si>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</si>
  <si>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</si>
  <si>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</si>
  <si>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</si>
  <si>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</si>
  <si>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</si>
  <si>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</si>
  <si>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</si>
  <si>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</si>
  <si>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</si>
  <si>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</si>
  <si>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</si>
  <si>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</si>
  <si>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</si>
  <si>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</si>
  <si>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</si>
  <si>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</si>
  <si>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</si>
  <si>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</si>
  <si>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</si>
  <si>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</si>
  <si>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</si>
  <si>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</si>
  <si>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</si>
  <si>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</si>
  <si>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</si>
  <si>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</si>
  <si>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</si>
  <si>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</si>
  <si>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</si>
  <si>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</si>
  <si>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</si>
  <si>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</si>
  <si>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</si>
  <si>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</si>
  <si>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</si>
  <si>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</si>
  <si>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</si>
  <si>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</si>
  <si>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</si>
  <si>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</si>
  <si>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</si>
  <si>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</si>
  <si>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</si>
  <si>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</si>
  <si>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</si>
  <si>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</si>
  <si>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</si>
  <si>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</si>
  <si>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</si>
  <si>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</si>
  <si>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</si>
  <si>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</si>
  <si>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</si>
  <si>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</si>
  <si>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</si>
  <si>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</si>
  <si>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</si>
  <si>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</si>
  <si>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</si>
  <si>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</si>
  <si>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</si>
  <si>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</si>
  <si>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</si>
  <si>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</si>
  <si>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</si>
  <si>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</si>
  <si>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</si>
  <si>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</si>
  <si>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</si>
  <si>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</si>
  <si>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</si>
  <si>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</si>
  <si>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</si>
  <si>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</si>
  <si>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</si>
  <si>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</si>
  <si>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</si>
  <si>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</si>
  <si>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</si>
  <si>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</si>
  <si>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</si>
  <si>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</si>
  <si>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</si>
  <si>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</si>
  <si>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</si>
  <si>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</si>
  <si>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</si>
  <si>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</si>
  <si>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</si>
  <si>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</si>
  <si>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</si>
  <si>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</si>
  <si>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</si>
  <si>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</si>
  <si>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</si>
  <si>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</si>
  <si>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</si>
  <si>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</si>
  <si>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</si>
  <si>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</si>
  <si>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</si>
  <si>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</si>
  <si>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</si>
  <si>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</si>
  <si>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</si>
  <si>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</si>
  <si>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</si>
  <si>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</si>
  <si>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</si>
  <si>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</si>
  <si>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</si>
  <si>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</si>
  <si>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</si>
  <si>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</si>
  <si>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</si>
  <si>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</si>
  <si>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</si>
  <si>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</si>
  <si>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</si>
  <si>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</si>
  <si>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</si>
  <si>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</si>
  <si>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</si>
  <si>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</si>
  <si>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</si>
  <si>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</si>
  <si>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</si>
  <si>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</si>
  <si>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</si>
  <si>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</si>
  <si>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</si>
  <si>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</si>
  <si>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</si>
  <si>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</si>
  <si>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</si>
  <si>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</si>
  <si>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</si>
  <si>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</si>
  <si>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</si>
  <si>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</si>
  <si>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</si>
  <si>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</si>
  <si>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</si>
  <si>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</si>
  <si>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</si>
  <si>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</si>
  <si>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</si>
  <si>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</si>
  <si>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</si>
  <si>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</si>
  <si>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</si>
  <si>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</si>
  <si>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</si>
  <si>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</si>
  <si>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</si>
  <si>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</si>
  <si>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</si>
  <si>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</si>
  <si>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</si>
  <si>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</si>
  <si>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</si>
  <si>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</si>
  <si>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</si>
  <si>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</si>
  <si>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</si>
  <si>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</si>
  <si>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</si>
  <si>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</si>
  <si>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</si>
  <si>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</si>
  <si>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</si>
  <si>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</si>
  <si>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</si>
  <si>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</si>
  <si>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</si>
  <si>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</si>
  <si>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</si>
  <si>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</si>
  <si>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</si>
  <si>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</si>
  <si>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</si>
  <si>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</si>
  <si>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</si>
  <si>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</si>
  <si>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</si>
  <si>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</si>
  <si>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</si>
  <si>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</si>
  <si>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</si>
  <si>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</si>
  <si>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</si>
  <si>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</si>
  <si>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</si>
  <si>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</si>
  <si>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</si>
  <si>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</si>
  <si>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</si>
  <si>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</si>
  <si>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</si>
  <si>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</si>
  <si>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</si>
  <si>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</si>
  <si>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</si>
  <si>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</si>
  <si>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</si>
  <si>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</si>
  <si>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</si>
  <si>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</si>
  <si>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</si>
  <si>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</si>
  <si>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</si>
  <si>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</si>
  <si>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</si>
  <si>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</si>
  <si>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</si>
  <si>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</si>
  <si>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</si>
  <si>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</si>
  <si>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</si>
  <si>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</si>
  <si>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</si>
  <si>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</si>
  <si>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</si>
  <si>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</si>
  <si>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</si>
  <si>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</si>
  <si>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</si>
  <si>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</si>
  <si>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</si>
  <si>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</si>
  <si>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</si>
  <si>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</si>
  <si>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</si>
  <si>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</si>
  <si>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</si>
  <si>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</si>
  <si>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</si>
  <si>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</si>
  <si>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</si>
  <si>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</si>
  <si>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</si>
  <si>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</si>
  <si>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</si>
  <si>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</si>
  <si>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</si>
  <si>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</si>
  <si>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</si>
  <si>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</si>
  <si>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</si>
  <si>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</si>
  <si>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</si>
  <si>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</si>
  <si>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</si>
  <si>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</si>
  <si>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</si>
  <si>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</si>
  <si>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</si>
  <si>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</si>
  <si>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</si>
  <si>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</si>
  <si>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</si>
  <si>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</si>
  <si>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</si>
  <si>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</si>
  <si>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</si>
  <si>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</si>
  <si>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</si>
  <si>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</si>
  <si>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</si>
  <si>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</si>
  <si>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</si>
  <si>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</si>
  <si>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</si>
  <si>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</si>
  <si>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</si>
  <si>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</si>
  <si>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</si>
  <si>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</si>
  <si>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</si>
  <si>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</si>
  <si>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</si>
  <si>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</si>
  <si>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</si>
  <si>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</si>
  <si>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</si>
  <si>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</si>
  <si>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</si>
  <si>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</si>
  <si>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</si>
  <si>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</si>
  <si>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</si>
  <si>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</si>
  <si>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</si>
  <si>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</si>
  <si>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</si>
  <si>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</si>
  <si>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</si>
  <si>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</si>
  <si>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</si>
  <si>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</si>
  <si>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</si>
  <si>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</si>
  <si>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</si>
  <si>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</si>
  <si>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</si>
  <si>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</si>
  <si>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</si>
  <si>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</si>
  <si>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</si>
  <si>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</si>
  <si>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</si>
  <si>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</si>
  <si>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</si>
  <si>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</si>
  <si>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</si>
  <si>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</si>
  <si>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</si>
  <si>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</si>
  <si>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</si>
  <si>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</si>
  <si>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</si>
  <si>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</si>
  <si>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</si>
  <si>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</si>
  <si>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</si>
  <si>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</si>
  <si>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</si>
  <si>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</si>
  <si>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</si>
  <si>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</si>
  <si>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</si>
  <si>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</si>
  <si>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</si>
  <si>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</si>
  <si>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</si>
  <si>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</si>
  <si>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</si>
  <si>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</si>
  <si>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</si>
  <si>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</si>
  <si>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</si>
  <si>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</si>
  <si>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</si>
  <si>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</si>
  <si>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</si>
  <si>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</si>
  <si>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</si>
  <si>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</si>
  <si>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</si>
  <si>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</si>
  <si>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</si>
  <si>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</si>
  <si>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</si>
  <si>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</si>
  <si>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</si>
  <si>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</si>
  <si>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</si>
  <si>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</si>
  <si>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</si>
  <si>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</si>
  <si>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</si>
  <si>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</si>
  <si>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</si>
  <si>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</si>
  <si>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</si>
  <si>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</si>
  <si>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</si>
  <si>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</si>
  <si>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</si>
  <si>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</si>
  <si>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</si>
  <si>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</si>
  <si>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</si>
  <si>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</si>
  <si>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</si>
  <si>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</si>
  <si>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</si>
  <si>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</si>
  <si>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</si>
  <si>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</si>
  <si>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</si>
  <si>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</si>
  <si>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</si>
  <si>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</si>
  <si>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</si>
  <si>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</si>
  <si>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</si>
  <si>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</si>
  <si>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</si>
  <si>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</si>
  <si>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</si>
  <si>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</si>
  <si>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</si>
  <si>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</si>
  <si>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</si>
  <si>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</si>
  <si>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</si>
  <si>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</si>
  <si>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</si>
  <si>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</si>
  <si>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</si>
  <si>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</si>
  <si>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</si>
  <si>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</si>
  <si>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</si>
  <si>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</si>
  <si>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</si>
  <si>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</si>
  <si>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</si>
  <si>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</si>
  <si>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</si>
  <si>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</si>
  <si>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</si>
  <si>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</si>
  <si>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</si>
  <si>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</si>
  <si>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</si>
  <si>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</si>
  <si>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</si>
  <si>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</si>
  <si>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</si>
  <si>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</si>
  <si>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</si>
  <si>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</si>
  <si>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</si>
  <si>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</si>
  <si>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</si>
  <si>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</si>
  <si>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</si>
  <si>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</si>
  <si>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</si>
  <si>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</si>
  <si>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</si>
  <si>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</si>
  <si>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</si>
  <si>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</si>
  <si>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</si>
  <si>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</si>
  <si>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</si>
  <si>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</si>
  <si>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</si>
  <si>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</si>
  <si>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</si>
  <si>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</si>
  <si>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</si>
  <si>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</si>
  <si>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</si>
  <si>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</si>
  <si>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</si>
  <si>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</si>
  <si>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</si>
  <si>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</si>
  <si>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</si>
  <si>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</si>
  <si>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</si>
  <si>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</si>
  <si>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</si>
  <si>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</si>
  <si>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</si>
  <si>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</si>
  <si>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</si>
  <si>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</si>
  <si>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</si>
  <si>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</si>
  <si>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</si>
  <si>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</si>
  <si>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</si>
  <si>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</si>
  <si>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</si>
  <si>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</si>
  <si>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</si>
  <si>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</si>
  <si>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</si>
  <si>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</si>
  <si>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</si>
  <si>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</si>
  <si>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</si>
  <si>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</si>
  <si>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</si>
  <si>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</si>
  <si>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</si>
  <si>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</si>
  <si>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</si>
  <si>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</si>
  <si>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</si>
  <si>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</si>
  <si>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</si>
  <si>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</si>
  <si>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</si>
  <si>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</si>
  <si>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</si>
  <si>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</si>
  <si>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</si>
  <si>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</si>
  <si>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</si>
  <si>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</si>
  <si>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</si>
  <si>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</si>
  <si>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</si>
  <si>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</si>
  <si>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</si>
  <si>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</si>
  <si>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</si>
  <si>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</si>
  <si>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</si>
  <si>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</si>
  <si>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</si>
  <si>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</si>
  <si>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</si>
  <si>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</si>
  <si>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</si>
  <si>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</si>
  <si>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</si>
  <si>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</si>
  <si>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</si>
  <si>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</si>
  <si>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</si>
  <si>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</si>
  <si>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</si>
  <si>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</si>
  <si>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</si>
  <si>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</si>
  <si>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</si>
  <si>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</si>
  <si>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</si>
  <si>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</si>
  <si>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</si>
  <si>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</si>
  <si>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</si>
  <si>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</si>
  <si>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</si>
  <si>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</si>
  <si>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</si>
  <si>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</si>
  <si>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</si>
  <si>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</si>
  <si>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</si>
  <si>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</si>
  <si>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</si>
  <si>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</si>
  <si>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</si>
  <si>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</si>
  <si>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</si>
  <si>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</si>
  <si>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</si>
  <si>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</si>
  <si>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</si>
  <si>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</si>
  <si>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</si>
  <si>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</si>
  <si>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Tipo</t>
  </si>
  <si>
    <t>Título Público</t>
  </si>
  <si>
    <t>LFT</t>
  </si>
  <si>
    <t>Selic+</t>
  </si>
  <si>
    <t>Características</t>
  </si>
  <si>
    <t xml:space="preserve">Volume: </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</si>
  <si>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</si>
  <si>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</si>
  <si>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</si>
  <si>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</si>
  <si>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</si>
  <si>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</si>
  <si>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</si>
  <si>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</si>
  <si>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</si>
  <si>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</si>
  <si>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</si>
  <si>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</si>
  <si>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</si>
  <si>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</si>
  <si>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</si>
  <si>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</si>
  <si>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</si>
  <si>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</si>
  <si>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</si>
  <si>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</si>
  <si>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</si>
  <si>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</si>
  <si>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</si>
  <si>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</si>
  <si>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</si>
  <si>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</si>
  <si>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</si>
  <si>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IBOV11</t>
  </si>
  <si>
    <t>XINA11</t>
  </si>
  <si>
    <t>EURP11</t>
  </si>
  <si>
    <t>WRLD11</t>
  </si>
  <si>
    <t>ETF</t>
  </si>
  <si>
    <t>ASIA11</t>
  </si>
  <si>
    <t>Perifl 2</t>
  </si>
  <si>
    <t>S/ Under</t>
  </si>
  <si>
    <t>Under</t>
  </si>
  <si>
    <t>Over</t>
  </si>
  <si>
    <t>S/ Over</t>
  </si>
  <si>
    <t>ACS TB FIC FIA BDR NIVEL I</t>
  </si>
  <si>
    <t>ITAU PRECISION CP DISTRIBUIDORES FIC FIM</t>
  </si>
  <si>
    <t>TOTAL</t>
  </si>
  <si>
    <t>Repasse Adm.</t>
  </si>
  <si>
    <t>Liquidez</t>
  </si>
  <si>
    <t>Repasse Adm</t>
  </si>
  <si>
    <t>Exposição USD</t>
  </si>
  <si>
    <t>Início:</t>
  </si>
  <si>
    <t>Fim:</t>
  </si>
  <si>
    <t>Foco</t>
  </si>
  <si>
    <t>MFO</t>
  </si>
  <si>
    <t>Captação</t>
  </si>
  <si>
    <t>AAI</t>
  </si>
  <si>
    <t/>
  </si>
  <si>
    <t>Aplicação Mín.</t>
  </si>
  <si>
    <t>Data Ref.:</t>
  </si>
  <si>
    <t>Tipo de Investidor</t>
  </si>
  <si>
    <t>IG</t>
  </si>
  <si>
    <t>IQ</t>
  </si>
  <si>
    <t>Perfil:</t>
  </si>
  <si>
    <t xml:space="preserve">em:  </t>
  </si>
  <si>
    <t>Portfólio Sugerido</t>
  </si>
  <si>
    <t>Total</t>
  </si>
  <si>
    <t>Não informado</t>
  </si>
  <si>
    <t>Índice de preços</t>
  </si>
  <si>
    <t>Modal DTVM</t>
  </si>
  <si>
    <t>SPX RAPTOR FEEDER IE FIC FIM CP</t>
  </si>
  <si>
    <t>NTN-B 2026 (IPCA+5.65%)</t>
  </si>
  <si>
    <t>Carteira de Ações B.Side</t>
  </si>
  <si>
    <t>Carteira de FII B.Side</t>
  </si>
  <si>
    <t>Ativo e Neutro</t>
  </si>
  <si>
    <t>BDIF11 (IMA-B+2.20%)</t>
  </si>
  <si>
    <t>Banco BTG Pactual</t>
  </si>
  <si>
    <t>BNY Mellon Banco</t>
  </si>
  <si>
    <t>Banco B3</t>
  </si>
  <si>
    <t>Banco do Brasil</t>
  </si>
  <si>
    <t>Banco Safra</t>
  </si>
  <si>
    <t>NTN-B 2024 (IPCA+6.50%)</t>
  </si>
  <si>
    <t>Aberto?</t>
  </si>
  <si>
    <t>Aberto p/ Captação?</t>
  </si>
  <si>
    <t>Títulos Bancários - 2 anos (12.95%)</t>
  </si>
  <si>
    <t>Títulos Bancários - 3 anos (12.95%)</t>
  </si>
  <si>
    <t>Títulos Bancários - 4 anos (13.25%)</t>
  </si>
  <si>
    <t>Títulos Bancários - 5 anos (13.60%)</t>
  </si>
  <si>
    <t>Taxas Diárias de RF</t>
  </si>
  <si>
    <t>Taxa Considerada</t>
  </si>
  <si>
    <t>Bancário</t>
  </si>
  <si>
    <t>PRE</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</si>
  <si>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</si>
  <si>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</si>
  <si>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</si>
  <si>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</si>
  <si>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</si>
  <si>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</si>
  <si>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</si>
  <si>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</si>
  <si>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</si>
  <si>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</si>
  <si>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</si>
  <si>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</si>
  <si>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</si>
  <si>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</si>
  <si>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</si>
  <si>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</si>
  <si>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</si>
  <si>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</si>
  <si>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</si>
  <si>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</si>
  <si>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</si>
  <si>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</si>
  <si>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</si>
  <si>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</si>
  <si>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</si>
  <si>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</si>
  <si>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</si>
  <si>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2023 (PRE)</t>
  </si>
  <si>
    <t>NTN-F 2025 (PRE)</t>
  </si>
  <si>
    <t>Títulos Bancários - 1 ano (PRE)</t>
  </si>
  <si>
    <t>Títulos Bancários - 2 anos (PRE)</t>
  </si>
  <si>
    <t>Títulos Bancários - 3 anos (PRE)</t>
  </si>
  <si>
    <t>NTN-F 2027 (PRE)</t>
  </si>
  <si>
    <t>NTN-F 2029 (PRE)</t>
  </si>
  <si>
    <t>NTN-F 2031 (PRE)</t>
  </si>
  <si>
    <t>NTN-F 2033 (PRE)</t>
  </si>
  <si>
    <t>Títulos Bancários - 4 anos (PRE)</t>
  </si>
  <si>
    <t>Títulos Bancários - 5 anos (PRE)</t>
  </si>
  <si>
    <t>Títulos Bancários - 6 anos (PRE)</t>
  </si>
  <si>
    <t>Corporativo</t>
  </si>
  <si>
    <t>Data Ref.</t>
  </si>
  <si>
    <t>FIQ FIDC Via Multicrédito - Senior (CDI+2.50%)</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</si>
  <si>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</si>
  <si>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</si>
  <si>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</si>
  <si>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</si>
  <si>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</si>
  <si>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</si>
  <si>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</si>
  <si>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</si>
  <si>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</si>
  <si>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</si>
  <si>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</si>
  <si>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</si>
  <si>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</si>
  <si>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</si>
  <si>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</si>
  <si>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</si>
  <si>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</si>
  <si>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</si>
  <si>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</si>
  <si>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</si>
  <si>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</si>
  <si>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</si>
  <si>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</si>
  <si>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</si>
  <si>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</si>
  <si>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</si>
  <si>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</si>
  <si>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</si>
  <si>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</si>
  <si>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</si>
  <si>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</si>
  <si>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</si>
  <si>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</si>
  <si>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</si>
  <si>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</si>
  <si>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</si>
  <si>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</si>
  <si>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</si>
  <si>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</si>
  <si>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</si>
  <si>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</si>
  <si>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</si>
  <si>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</si>
  <si>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</si>
  <si>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</si>
  <si>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</si>
  <si>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</si>
  <si>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</si>
  <si>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</si>
  <si>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</si>
  <si>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</si>
  <si>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</si>
  <si>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</si>
  <si>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</si>
  <si>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</si>
  <si>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</si>
  <si>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</si>
  <si>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</si>
  <si>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</si>
  <si>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</si>
  <si>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</si>
  <si>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</si>
  <si>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</si>
  <si>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</si>
  <si>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</si>
  <si>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</si>
  <si>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</si>
  <si>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</si>
  <si>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</si>
  <si>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</si>
  <si>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</si>
  <si>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</si>
  <si>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</si>
  <si>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</si>
  <si>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</si>
  <si>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</si>
  <si>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</si>
  <si>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</si>
  <si>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</si>
  <si>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</si>
  <si>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</si>
  <si>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</si>
  <si>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</si>
  <si>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</si>
  <si>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</si>
  <si>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</si>
  <si>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</si>
  <si>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</si>
  <si>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</si>
  <si>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</si>
  <si>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</si>
  <si>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</si>
  <si>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</si>
  <si>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</si>
  <si>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</si>
  <si>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</si>
  <si>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</si>
  <si>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</si>
  <si>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</si>
  <si>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</si>
  <si>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</si>
  <si>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</si>
  <si>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</si>
  <si>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</si>
  <si>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</si>
  <si>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</si>
  <si>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</si>
  <si>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</si>
  <si>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</si>
  <si>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</si>
  <si>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</si>
  <si>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</si>
  <si>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</si>
  <si>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</si>
  <si>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</si>
  <si>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</si>
  <si>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</si>
  <si>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</si>
  <si>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</si>
  <si>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</si>
  <si>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</si>
  <si>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</si>
  <si>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</si>
  <si>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</si>
  <si>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</si>
  <si>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</si>
  <si>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</si>
  <si>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</si>
  <si>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</si>
  <si>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</si>
  <si>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</si>
  <si>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</si>
  <si>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</si>
  <si>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</si>
  <si>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</si>
  <si>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</si>
  <si>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</si>
  <si>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</si>
  <si>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</si>
  <si>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</si>
  <si>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</si>
  <si>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</si>
  <si>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</si>
  <si>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</si>
  <si>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</si>
  <si>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</si>
  <si>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</si>
  <si>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</si>
  <si>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</si>
  <si>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</si>
  <si>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</si>
  <si>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</si>
  <si>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</si>
  <si>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</si>
  <si>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</si>
  <si>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</si>
  <si>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</si>
  <si>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</si>
  <si>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</si>
  <si>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</si>
  <si>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</si>
  <si>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</si>
  <si>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</si>
  <si>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</si>
  <si>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</si>
  <si>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</si>
  <si>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</si>
  <si>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</si>
  <si>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</si>
  <si>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</si>
  <si>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</si>
  <si>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</si>
  <si>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</si>
  <si>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</si>
  <si>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</si>
  <si>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</si>
  <si>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</si>
  <si>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</si>
  <si>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</si>
  <si>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</si>
  <si>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</si>
  <si>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</si>
  <si>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</si>
  <si>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</si>
  <si>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</si>
  <si>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</si>
  <si>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</si>
  <si>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</si>
  <si>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</si>
  <si>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</si>
  <si>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</si>
  <si>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</si>
  <si>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</si>
  <si>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</si>
  <si>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</si>
  <si>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</si>
  <si>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</si>
  <si>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</si>
  <si>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</si>
  <si>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</si>
  <si>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</si>
  <si>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</si>
  <si>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</si>
  <si>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</si>
  <si>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</si>
  <si>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</si>
  <si>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</si>
  <si>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</si>
  <si>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</si>
  <si>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</si>
  <si>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</si>
  <si>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</si>
  <si>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</si>
  <si>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</si>
  <si>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</si>
  <si>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</si>
  <si>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</si>
  <si>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</si>
  <si>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</si>
  <si>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</si>
  <si>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</si>
  <si>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</si>
  <si>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</si>
  <si>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</si>
  <si>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</si>
  <si>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</si>
  <si>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</si>
  <si>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</si>
  <si>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</si>
  <si>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</si>
  <si>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</si>
  <si>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</si>
  <si>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</si>
  <si>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</si>
  <si>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Western Asset Us Index 500 FIM</t>
  </si>
  <si>
    <t>Vinci Valorem FIM</t>
  </si>
  <si>
    <t>Quantitas Galapagos FIM</t>
  </si>
  <si>
    <t>Daemon Nous Global FIC FIM</t>
  </si>
  <si>
    <t>Gávea Macro FIC FIM</t>
  </si>
  <si>
    <t>Genoa Capital Radar FIC FIM</t>
  </si>
  <si>
    <t>Ibiuna Hedge Sth FIC FIM</t>
  </si>
  <si>
    <t>Kapitalo Alpha Global FIC FIM</t>
  </si>
  <si>
    <t>Kapitalo K10 FIC FIM</t>
  </si>
  <si>
    <t>Legacy Capital FIC FIM Access</t>
  </si>
  <si>
    <t>Manager Genoa Capital Radar FIC Multimercado</t>
  </si>
  <si>
    <t>Clave Total Return FIC FIM Access</t>
  </si>
  <si>
    <t>Norte Long Bias FIC FIM</t>
  </si>
  <si>
    <t>Genoa Capital Arpa FIC FIM</t>
  </si>
  <si>
    <t>Giant Zarathustra FIC FIM</t>
  </si>
  <si>
    <t>Vinland Long Bias FIC FIM</t>
  </si>
  <si>
    <t>Vinland Macro Plus FIC FIM</t>
  </si>
  <si>
    <t>Capstone Macro FIC FIM</t>
  </si>
  <si>
    <t>Sf2 Tropico Cash FIM</t>
  </si>
  <si>
    <t>Vitreo Carbono FIM</t>
  </si>
  <si>
    <t>Vitreo Uranio FIM</t>
  </si>
  <si>
    <t>Giant Sigma FIC FIM</t>
  </si>
  <si>
    <t>Occam Equity Hedge FIC FIM Access</t>
  </si>
  <si>
    <t>Quantitas FIC FIM Mallorca</t>
  </si>
  <si>
    <t>Sharp Long Short FIM</t>
  </si>
  <si>
    <t>Claritas Quant FIC FIM</t>
  </si>
  <si>
    <t>Absolute Alpha Marb FIC FIM</t>
  </si>
  <si>
    <t>Absolute Alpha Global FIC FIM</t>
  </si>
  <si>
    <t>Itaú Distribuidores Global Dinâmico Plus FIC FIM</t>
  </si>
  <si>
    <t>Itaú Distribuidores Hunter Total Return FIC FIM</t>
  </si>
  <si>
    <t>Gauss FIC FIM</t>
  </si>
  <si>
    <t>Gavea Macro Dolar FIC FIM</t>
  </si>
  <si>
    <t>Tenax Macro FIC FIM</t>
  </si>
  <si>
    <t>Tenax Total Return FIC FIM</t>
  </si>
  <si>
    <t>Nw3 Event Driven Plus FIC FIM</t>
  </si>
  <si>
    <t>Ace Capital FIC FIM</t>
  </si>
  <si>
    <t>Clave Alpha Macro FIC FIM Access</t>
  </si>
  <si>
    <t>Mar Absoluto FIC FIM</t>
  </si>
  <si>
    <t>Dahlia Total Return FIC FIM</t>
  </si>
  <si>
    <t>Dahlia Global Allocation FIC FIM</t>
  </si>
  <si>
    <t>Occam Retorno Absoluto  FIC FIM</t>
  </si>
  <si>
    <t>Dao Multifactor FIM</t>
  </si>
  <si>
    <t>Helius Lux Long Biased FIC FIM</t>
  </si>
  <si>
    <t>Moat Capital Long Bias FIC FIM</t>
  </si>
  <si>
    <t>Vrb FIM</t>
  </si>
  <si>
    <t>Kapitalo Zeta FIC FIM</t>
  </si>
  <si>
    <t>Solana Equity Hedge FIC FIM</t>
  </si>
  <si>
    <t>Sharp Long Short 2X FIM</t>
  </si>
  <si>
    <t>INVESTIDOR PROFISSIONAL GESTÃO DE RECURSOS LTDA</t>
  </si>
  <si>
    <t>BNY MELLON SERVICOS FINANCEIROS DTVM S.A.</t>
  </si>
  <si>
    <t>Qualificado</t>
  </si>
  <si>
    <t>Índice de Preços ao Consumidor Amplo (IPCA/IBGE)</t>
  </si>
  <si>
    <t>0.00</t>
  </si>
  <si>
    <t>Fundo de Ações</t>
  </si>
  <si>
    <t>CREDIT SUISSE HEDGING-GRIFFO WEALTH MANAGEMENT S.A.</t>
  </si>
  <si>
    <t>CREDIT SUISSE HEDGING-GRIFFO CORRETORA DE VALORES S.A.</t>
  </si>
  <si>
    <t>Público Geral</t>
  </si>
  <si>
    <t>DI de um dia</t>
  </si>
  <si>
    <t>Fundo de Renda Fixa</t>
  </si>
  <si>
    <t>BRAM - BRADESCO ASSET MANAGEMENT S.A. DISTRIBUIDORA DE TITULOS E VALORES MOBILIARIOS</t>
  </si>
  <si>
    <t>BANCO BRADESCO S.A.</t>
  </si>
  <si>
    <t>OUTROS</t>
  </si>
  <si>
    <t>WESTERN ASSET MANAGEMENT COMPANY DTVM LIMITADA</t>
  </si>
  <si>
    <t>BANCO BNP PARIBAS BRASIL S/A</t>
  </si>
  <si>
    <t>Dólar comercial</t>
  </si>
  <si>
    <t>Fundo Cambial</t>
  </si>
  <si>
    <t>DAYCOVAL ASSET MANAGEMENT ADMINISTRACAO DE RECURSOS LTDA</t>
  </si>
  <si>
    <t>BANCO DAYCOVAL S.A.</t>
  </si>
  <si>
    <t>N</t>
  </si>
  <si>
    <t>FAR FATOR ADMINISTRAÇÃO DE RECURSOS LTDA</t>
  </si>
  <si>
    <t>BTG PACTUAL SERVIÇOS FINANCEIROS S/A DTVM</t>
  </si>
  <si>
    <t>Não se aplica</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</si>
  <si>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</si>
  <si>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</si>
  <si>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</si>
  <si>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</si>
  <si>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</si>
  <si>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</si>
  <si>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</si>
  <si>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</si>
  <si>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</si>
  <si>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</si>
  <si>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</si>
  <si>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</si>
  <si>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</si>
  <si>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</si>
  <si>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</si>
  <si>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</si>
  <si>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</si>
  <si>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</si>
  <si>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</si>
  <si>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</si>
  <si>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</si>
  <si>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</si>
  <si>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</si>
  <si>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</si>
  <si>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</si>
  <si>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</si>
  <si>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</si>
  <si>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</si>
  <si>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Índice Geral de Preços-Mercado (IGP-M)</t>
  </si>
  <si>
    <t>SHARP CAPITAL GESTORA DE RECURSOS LTDA</t>
  </si>
  <si>
    <t>ICATU VANGUARDA GESTÃO DE RECURSOS LTDA</t>
  </si>
  <si>
    <t>Índice de Mercado Andima NTN-B mais de 5 anos</t>
  </si>
  <si>
    <t>MAPFRE INVESTIMENTOS LTDA.</t>
  </si>
  <si>
    <t>META ASSET MANAGEMENT LTDA.</t>
  </si>
  <si>
    <t>IBrX</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</si>
  <si>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</si>
  <si>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</si>
  <si>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</si>
  <si>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</si>
  <si>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</si>
  <si>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</si>
  <si>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</si>
  <si>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</si>
  <si>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</si>
  <si>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</si>
  <si>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</si>
  <si>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</si>
  <si>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</si>
  <si>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</si>
  <si>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</si>
  <si>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</si>
  <si>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</si>
  <si>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</si>
  <si>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</si>
  <si>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</si>
  <si>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</si>
  <si>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Índice de Mercado Andima todas NTN-B</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</si>
  <si>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</si>
  <si>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</si>
  <si>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</si>
  <si>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</si>
  <si>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</si>
  <si>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</si>
  <si>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</si>
  <si>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</si>
  <si>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</si>
  <si>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</si>
  <si>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</si>
  <si>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</si>
  <si>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</si>
  <si>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</si>
  <si>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</si>
  <si>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</si>
  <si>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</si>
  <si>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</si>
  <si>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</si>
  <si>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</si>
  <si>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</si>
  <si>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</si>
  <si>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</si>
  <si>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</si>
  <si>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</si>
  <si>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</si>
  <si>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</si>
  <si>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</si>
  <si>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</si>
  <si>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</si>
  <si>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</si>
  <si>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</si>
  <si>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</si>
  <si>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</si>
  <si>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</si>
  <si>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</si>
  <si>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Índice de Mercado Andima NTN-B até 5 anos</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</si>
  <si>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</si>
  <si>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</si>
  <si>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</si>
  <si>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</si>
  <si>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</si>
  <si>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</si>
  <si>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</si>
  <si>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</si>
  <si>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</si>
  <si>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</si>
  <si>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</si>
  <si>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</si>
  <si>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</si>
  <si>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</si>
  <si>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</si>
  <si>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</si>
  <si>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</si>
  <si>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</si>
  <si>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</si>
  <si>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</si>
  <si>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</si>
  <si>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Multimercados</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</si>
  <si>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</si>
  <si>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</si>
  <si>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</si>
  <si>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</si>
  <si>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</si>
  <si>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</si>
  <si>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</si>
  <si>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</si>
  <si>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</si>
  <si>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</si>
  <si>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Ouro 250 gramas</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</si>
  <si>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</si>
  <si>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</si>
  <si>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</si>
  <si>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</si>
  <si>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</si>
  <si>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</si>
  <si>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</si>
  <si>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</si>
  <si>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</si>
  <si>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</si>
  <si>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</si>
  <si>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</si>
  <si>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</si>
  <si>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</si>
  <si>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</si>
  <si>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</si>
  <si>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</si>
  <si>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</si>
  <si>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</si>
  <si>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</si>
  <si>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</si>
  <si>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</si>
  <si>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</si>
  <si>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</si>
  <si>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</si>
  <si>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</si>
  <si>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</si>
  <si>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</si>
  <si>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</si>
  <si>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</si>
  <si>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</si>
  <si>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</si>
  <si>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</si>
  <si>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</si>
  <si>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</si>
  <si>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</si>
  <si>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</si>
  <si>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</si>
  <si>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</si>
  <si>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</si>
  <si>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</si>
  <si>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</si>
  <si>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</si>
  <si>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</si>
  <si>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</si>
  <si>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Índice de Mercado Andima Geral</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</si>
  <si>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</si>
  <si>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</si>
  <si>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</si>
  <si>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</si>
  <si>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</si>
  <si>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</si>
  <si>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</si>
  <si>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</si>
  <si>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</si>
  <si>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</si>
  <si>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</si>
  <si>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</si>
  <si>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</si>
  <si>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</si>
  <si>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</si>
  <si>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</si>
  <si>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</si>
  <si>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</si>
  <si>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</si>
  <si>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</si>
  <si>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</si>
  <si>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</si>
  <si>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</si>
  <si>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</si>
  <si>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</si>
  <si>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</si>
  <si>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</si>
  <si>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</si>
  <si>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</si>
  <si>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</si>
  <si>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</si>
  <si>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</si>
  <si>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</si>
  <si>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</si>
  <si>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</si>
  <si>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</si>
  <si>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</si>
  <si>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</si>
  <si>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</si>
  <si>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</si>
  <si>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</si>
  <si>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</si>
  <si>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</si>
  <si>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</si>
  <si>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</si>
  <si>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</si>
  <si>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</si>
  <si>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</si>
  <si>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</si>
  <si>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</si>
  <si>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</si>
  <si>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</si>
  <si>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</si>
  <si>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</si>
  <si>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</si>
  <si>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</si>
  <si>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</si>
  <si>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</si>
  <si>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</si>
  <si>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</si>
  <si>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</si>
  <si>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</si>
  <si>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</si>
  <si>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</si>
  <si>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</si>
  <si>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</si>
  <si>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</si>
  <si>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</si>
  <si>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</si>
  <si>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</si>
  <si>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</si>
  <si>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</si>
  <si>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</si>
  <si>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</si>
  <si>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</si>
  <si>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</si>
  <si>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</si>
  <si>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</si>
  <si>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</si>
  <si>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</si>
  <si>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</si>
  <si>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</si>
  <si>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</si>
  <si>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</si>
  <si>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</si>
  <si>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</si>
  <si>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</si>
  <si>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</si>
  <si>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</si>
  <si>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</si>
  <si>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</si>
  <si>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</si>
  <si>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</si>
  <si>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</si>
  <si>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</si>
  <si>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</si>
  <si>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</si>
  <si>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</si>
  <si>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</si>
  <si>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</si>
  <si>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</si>
  <si>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</si>
  <si>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</si>
  <si>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</si>
  <si>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</si>
  <si>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</si>
  <si>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</si>
  <si>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</si>
  <si>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</si>
  <si>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</si>
  <si>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</si>
  <si>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</si>
  <si>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</si>
  <si>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</si>
  <si>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</si>
  <si>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</si>
  <si>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</si>
  <si>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</si>
  <si>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</si>
  <si>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</si>
  <si>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</si>
  <si>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</si>
  <si>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</si>
  <si>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</si>
  <si>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</si>
  <si>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</si>
  <si>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</si>
  <si>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</si>
  <si>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</si>
  <si>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</si>
  <si>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</si>
  <si>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RMB</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</si>
  <si>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</si>
  <si>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</si>
  <si>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</si>
  <si>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</si>
  <si>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</si>
  <si>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</si>
  <si>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</si>
  <si>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</si>
  <si>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</si>
  <si>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</si>
  <si>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</si>
  <si>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</si>
  <si>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</si>
  <si>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</si>
  <si>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</si>
  <si>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</si>
  <si>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</si>
  <si>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</si>
  <si>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</si>
  <si>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</si>
  <si>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</si>
  <si>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</si>
  <si>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</si>
  <si>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</si>
  <si>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</si>
  <si>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</si>
  <si>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</si>
  <si>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</si>
  <si>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</si>
  <si>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</si>
  <si>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Tesouro Selic Simples FI RF</t>
  </si>
  <si>
    <t>Itaú Optimus FIC RF LP</t>
  </si>
  <si>
    <t>Somma Torino RF CP</t>
  </si>
  <si>
    <t>Augme 180 FIC FIM CP</t>
  </si>
  <si>
    <t>Everest High Yield FIC FIM - CP E1</t>
  </si>
  <si>
    <t>Genoa Capital Radar FIC FI Mult Acs</t>
  </si>
  <si>
    <t>Spx Nimitz Feeder FIC de FIM</t>
  </si>
  <si>
    <t>Vinland Macro Access FIC MM</t>
  </si>
  <si>
    <t>Trigono Flagship Small Caps FIC FIA</t>
  </si>
  <si>
    <t>Trigono Delphos Income FIC FIA</t>
  </si>
  <si>
    <t>Truxt I Valor FIC FIA</t>
  </si>
  <si>
    <t>Neo Argo Long And Short FIC de FIM</t>
  </si>
  <si>
    <t>Sul America Excellence FIRF CP</t>
  </si>
  <si>
    <t>Porto Seguro FI REF DI Crédito Privado</t>
  </si>
  <si>
    <t>Capitania Premium FIC de FIRF CP LP</t>
  </si>
  <si>
    <t>Capitania Top CP FIC RF</t>
  </si>
  <si>
    <t>Ibiuna Credit FIC FIM CP</t>
  </si>
  <si>
    <t>Ibiuna Total Credit FIC FIM CP</t>
  </si>
  <si>
    <t>Porto Seguro Ipe FIC RF CP LP</t>
  </si>
  <si>
    <t>Sparta Top FIC RF CP LP</t>
  </si>
  <si>
    <t>Spx Seahawk Access FIC RF CP LP</t>
  </si>
  <si>
    <t>Absolute Hedge FIC de FIM</t>
  </si>
  <si>
    <t>Arcah FIC FIM CP</t>
  </si>
  <si>
    <t>Kapitalo Kappa Access FIC MM</t>
  </si>
  <si>
    <t>Tesouro Ipca Curto RF</t>
  </si>
  <si>
    <t>Bogari Value FIC FIA</t>
  </si>
  <si>
    <t>Ip Participacoes FIC FIA BDR Nivel I</t>
  </si>
  <si>
    <t>Spx Falcon Access FIC FIA</t>
  </si>
  <si>
    <t>Tarpon Gt FIC FIA</t>
  </si>
  <si>
    <t>Trigono Verbier FIC de FIA</t>
  </si>
  <si>
    <t>Vrb FIC FIA</t>
  </si>
  <si>
    <t>Truxt Long Short Access FIC MM</t>
  </si>
  <si>
    <t>Forpus Ações FIC FIA</t>
  </si>
  <si>
    <t>Vinland Long Only FIC FIA</t>
  </si>
  <si>
    <t>Anga Portfolio FIM CP</t>
  </si>
  <si>
    <t>Quasar Tropos FIA</t>
  </si>
  <si>
    <t>Riza Lotus FI RF DI</t>
  </si>
  <si>
    <t>ARX Denali FIRF CP</t>
  </si>
  <si>
    <t>ARX Everest FIC FIRF CP</t>
  </si>
  <si>
    <t>ARX Vinson FIC FI RF CP</t>
  </si>
  <si>
    <t>BTG Pactual Cred Corp Plus FI RF CP</t>
  </si>
  <si>
    <t>Itau Optimus RF Longo Prazo Distribuidores FIC FI</t>
  </si>
  <si>
    <t>Leste Credit Access IE FIC MM CP</t>
  </si>
  <si>
    <t>ARX Elbrus FIC FI Infraestrutura RF</t>
  </si>
  <si>
    <t>Absolute Vertex II FIC FIM</t>
  </si>
  <si>
    <t>ARX Macro FIC FIM</t>
  </si>
  <si>
    <t>Gávea Macro II FIC FIM</t>
  </si>
  <si>
    <t>Gavea Macro Plus II FIC FIM</t>
  </si>
  <si>
    <t>Itaú Distribuidores  Hedge Plus II FICfim</t>
  </si>
  <si>
    <t>Vinland RF Ativo LP FIC FI</t>
  </si>
  <si>
    <t>Access China Advantage Ag21 FIA IE</t>
  </si>
  <si>
    <t>ARX Income FIC FIA</t>
  </si>
  <si>
    <t>Newton Global Tech Fund FIA IE</t>
  </si>
  <si>
    <t>Access Atmos II FIC FI Acoes</t>
  </si>
  <si>
    <t>Solana LS FIC FIM</t>
  </si>
  <si>
    <t>ARX Denali P FIRF CP</t>
  </si>
  <si>
    <t>JGP Corporate FIC FI RF CP LP</t>
  </si>
  <si>
    <t>JGP Corporate Plus FIC FIM CP</t>
  </si>
  <si>
    <t>JGP Select FIC FIM CP</t>
  </si>
  <si>
    <t>JGP Select Premium FIM CP IE</t>
  </si>
  <si>
    <t>Leste CP Brasil FIC FIM CP IE</t>
  </si>
  <si>
    <t>Leste Credit Abs I FIC FIM CP IE</t>
  </si>
  <si>
    <t>BTG Pactual Debêntures Incentivadas Inflação Infra FIC Renda Fixa</t>
  </si>
  <si>
    <t>JGP Debêntures Incentivadas FIC FI RF CP</t>
  </si>
  <si>
    <t>JGP Debentures Incentivadas Juros Reais FIC FIM CP</t>
  </si>
  <si>
    <t>JGP Strategy Access FIC MM</t>
  </si>
  <si>
    <t>JGP Strategy FIC FIM</t>
  </si>
  <si>
    <t>BTG Pactual Tesouro Ipca Geral FI RF REF</t>
  </si>
  <si>
    <t>BTG Pactual Tesouro Ipca Longo FI RF REF</t>
  </si>
  <si>
    <t>Absoluto Partners II Access FIC FIA</t>
  </si>
  <si>
    <t>Oaktree Credit Access IE FIC MM</t>
  </si>
  <si>
    <t>Invesco Greater China Equity Dolar FIC FIA IE</t>
  </si>
  <si>
    <t>Blackrock Global Event Driven FIC FIM IE</t>
  </si>
  <si>
    <t>Pimco Income Dolar FIC FIM IE</t>
  </si>
  <si>
    <t>Pimco Income FIC FIM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</si>
  <si>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</si>
  <si>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</si>
  <si>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</si>
  <si>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</si>
  <si>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</si>
  <si>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</si>
  <si>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</si>
  <si>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</si>
  <si>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</si>
  <si>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</si>
  <si>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</si>
  <si>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</si>
  <si>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</si>
  <si>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</si>
  <si>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</si>
  <si>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VIA FICFIDC MULTICRÉDITO SUBORDINADA MEZANINO 1</t>
  </si>
  <si>
    <t>Real Investor FIC FIA BDR Nível I</t>
  </si>
  <si>
    <t>Rps Long Bias Access FIC FIA</t>
  </si>
  <si>
    <t>Icatu Vanguarda CP FI RF LP</t>
  </si>
  <si>
    <t>JGP Long Only FIC FIA</t>
  </si>
  <si>
    <t>Kinea Gama FIC FIA</t>
  </si>
  <si>
    <t>Sharp Long Biased Feeder FIC FIA</t>
  </si>
  <si>
    <t>Spx Patriot FIC FIA</t>
  </si>
  <si>
    <t>Truxt I Long Bias FIC FIM</t>
  </si>
  <si>
    <t>Truxt Long Bias FIC FIA Access</t>
  </si>
  <si>
    <t>Velt FIC FIA</t>
  </si>
  <si>
    <t>Constellation FIC FIA Access</t>
  </si>
  <si>
    <t>NTN-B 2028 (IPCA+5.35%)</t>
  </si>
  <si>
    <t>NTN-B 2030 (IPCA+5.30%)</t>
  </si>
  <si>
    <t>Garin Cíclico LB FIM</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</si>
  <si>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</si>
  <si>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</si>
  <si>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</si>
  <si>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</si>
  <si>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</si>
  <si>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</si>
  <si>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</si>
  <si>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</si>
  <si>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</si>
  <si>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</si>
  <si>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</si>
  <si>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</si>
  <si>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</si>
  <si>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</si>
  <si>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</si>
  <si>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</si>
  <si>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</si>
  <si>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</si>
  <si>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</si>
  <si>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</si>
  <si>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</si>
  <si>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</si>
  <si>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</si>
  <si>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</si>
  <si>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</si>
  <si>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</si>
  <si>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</si>
  <si>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</si>
  <si>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</si>
  <si>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</si>
  <si>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</si>
  <si>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</si>
  <si>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</si>
  <si>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</si>
  <si>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</si>
  <si>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</si>
  <si>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</si>
  <si>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</si>
  <si>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</si>
  <si>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</si>
  <si>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</si>
  <si>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</si>
  <si>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</si>
  <si>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</si>
  <si>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</si>
  <si>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</si>
  <si>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</si>
  <si>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</si>
  <si>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</si>
  <si>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</si>
  <si>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</si>
  <si>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</si>
  <si>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</si>
  <si>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</si>
  <si>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</si>
  <si>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</si>
  <si>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</si>
  <si>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</si>
  <si>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</si>
  <si>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</si>
  <si>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</si>
  <si>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</si>
  <si>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</si>
  <si>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</si>
  <si>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</si>
  <si>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</si>
  <si>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</si>
  <si>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</si>
  <si>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</si>
  <si>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</si>
  <si>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</si>
  <si>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</si>
  <si>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</si>
  <si>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</si>
  <si>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</si>
  <si>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</si>
  <si>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</si>
  <si>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</si>
  <si>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</si>
  <si>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</si>
  <si>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</si>
  <si>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</si>
  <si>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</si>
  <si>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</si>
  <si>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</si>
  <si>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</si>
  <si>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</si>
  <si>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</si>
  <si>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</si>
  <si>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</si>
  <si>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</si>
  <si>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</si>
  <si>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</si>
  <si>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</si>
  <si>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</si>
  <si>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</si>
  <si>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</si>
  <si>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</si>
  <si>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</si>
  <si>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</si>
  <si>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</si>
  <si>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</si>
  <si>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</si>
  <si>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</si>
  <si>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</si>
  <si>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</si>
  <si>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</si>
  <si>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</si>
  <si>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</si>
  <si>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</si>
  <si>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</si>
  <si>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</si>
  <si>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</si>
  <si>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</si>
  <si>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</si>
  <si>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</si>
  <si>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</si>
  <si>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</si>
  <si>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</si>
  <si>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</si>
  <si>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</si>
  <si>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</si>
  <si>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</si>
  <si>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</si>
  <si>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</si>
  <si>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</si>
  <si>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</si>
  <si>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</si>
  <si>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</si>
  <si>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</si>
  <si>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</si>
  <si>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</si>
  <si>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</si>
  <si>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</si>
  <si>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</si>
  <si>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</si>
  <si>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</si>
  <si>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</si>
  <si>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</si>
  <si>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</si>
  <si>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</si>
  <si>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</si>
  <si>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</si>
  <si>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</si>
  <si>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</si>
  <si>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</si>
  <si>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</si>
  <si>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</si>
  <si>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</si>
  <si>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</si>
  <si>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</si>
  <si>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</si>
  <si>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</si>
  <si>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</si>
  <si>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</si>
  <si>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</si>
  <si>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</si>
  <si>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</si>
  <si>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</si>
  <si>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</si>
  <si>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</si>
  <si>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</si>
  <si>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</si>
  <si>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</si>
  <si>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</si>
  <si>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</si>
  <si>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</si>
  <si>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</si>
  <si>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</si>
  <si>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</si>
  <si>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</si>
  <si>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</si>
  <si>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</si>
  <si>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</si>
  <si>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</si>
  <si>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</si>
  <si>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</si>
  <si>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</si>
  <si>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</si>
  <si>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</si>
  <si>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</si>
  <si>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</si>
  <si>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</si>
  <si>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</si>
  <si>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</si>
  <si>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</si>
  <si>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</si>
  <si>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</si>
  <si>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</si>
  <si>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</si>
  <si>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</si>
  <si>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</si>
  <si>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</si>
  <si>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</si>
  <si>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</si>
  <si>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</si>
  <si>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</si>
  <si>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</si>
  <si>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</si>
  <si>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</si>
  <si>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</si>
  <si>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</si>
  <si>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</si>
  <si>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</si>
  <si>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</si>
  <si>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</si>
  <si>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</si>
  <si>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</si>
  <si>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</si>
  <si>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</si>
  <si>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</si>
  <si>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</si>
  <si>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</si>
  <si>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</si>
  <si>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</si>
  <si>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</si>
  <si>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</si>
  <si>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</si>
  <si>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</si>
  <si>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</si>
  <si>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</si>
  <si>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</si>
  <si>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</si>
  <si>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</si>
  <si>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</si>
  <si>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</si>
  <si>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</si>
  <si>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</si>
  <si>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</si>
  <si>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</si>
  <si>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</si>
  <si>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</si>
  <si>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</si>
  <si>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</si>
  <si>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</si>
  <si>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</si>
  <si>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</si>
  <si>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</si>
  <si>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</si>
  <si>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</si>
  <si>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</si>
  <si>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</si>
  <si>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</si>
  <si>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</si>
  <si>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</si>
  <si>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</si>
  <si>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</si>
  <si>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</si>
  <si>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</si>
  <si>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</si>
  <si>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</si>
  <si>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</si>
  <si>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</si>
  <si>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</si>
  <si>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</si>
  <si>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</si>
  <si>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</si>
  <si>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</si>
  <si>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</si>
  <si>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</si>
  <si>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</si>
  <si>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</si>
  <si>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</si>
  <si>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</si>
  <si>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</si>
  <si>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</si>
  <si>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</si>
  <si>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</si>
  <si>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</si>
  <si>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</si>
  <si>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</si>
  <si>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</si>
  <si>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</si>
  <si>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</si>
  <si>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</si>
  <si>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</si>
  <si>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</si>
  <si>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</si>
  <si>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</si>
  <si>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</si>
  <si>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</si>
  <si>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</si>
  <si>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</si>
  <si>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</si>
  <si>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</si>
  <si>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</si>
  <si>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</si>
  <si>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</si>
  <si>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</si>
  <si>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</si>
  <si>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</si>
  <si>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</si>
  <si>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</si>
  <si>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</si>
  <si>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</si>
  <si>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</si>
  <si>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</si>
  <si>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</si>
  <si>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</si>
  <si>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</si>
  <si>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</si>
  <si>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</si>
  <si>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</si>
  <si>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</si>
  <si>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</si>
  <si>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</si>
  <si>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</si>
  <si>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</si>
  <si>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</si>
  <si>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</si>
  <si>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</si>
  <si>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</si>
  <si>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</si>
  <si>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</si>
  <si>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</si>
  <si>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</si>
  <si>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</si>
  <si>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</si>
  <si>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</si>
  <si>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</si>
  <si>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</si>
  <si>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</si>
  <si>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</si>
  <si>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</si>
  <si>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</si>
  <si>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</si>
  <si>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</si>
  <si>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</si>
  <si>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</si>
  <si>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</si>
  <si>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</si>
  <si>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</si>
  <si>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</si>
  <si>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</si>
  <si>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</si>
  <si>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</si>
  <si>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</si>
  <si>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</si>
  <si>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</si>
  <si>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</si>
  <si>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</si>
  <si>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</si>
  <si>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</si>
  <si>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</si>
  <si>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</si>
  <si>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Drawdown Máximo</t>
  </si>
  <si>
    <t>Tempo de Recuperação</t>
  </si>
  <si>
    <t>Resumo</t>
  </si>
  <si>
    <t>Data</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</si>
  <si>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</si>
  <si>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</si>
  <si>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</si>
  <si>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</si>
  <si>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</si>
  <si>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</si>
  <si>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</si>
  <si>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</si>
  <si>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</si>
  <si>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</si>
  <si>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</si>
  <si>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</si>
  <si>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</si>
  <si>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</si>
  <si>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</si>
  <si>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</si>
  <si>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PERFORMANCE ATTRIBUTION - ESTRATÉGIA</t>
  </si>
  <si>
    <t>(A) CDI</t>
  </si>
  <si>
    <t xml:space="preserve">(A) </t>
  </si>
  <si>
    <t xml:space="preserve">(B) </t>
  </si>
  <si>
    <t xml:space="preserve">(C) </t>
  </si>
  <si>
    <t xml:space="preserve">(D) </t>
  </si>
  <si>
    <t xml:space="preserve">(E) </t>
  </si>
  <si>
    <t xml:space="preserve">(F) </t>
  </si>
  <si>
    <t xml:space="preserve">(G) </t>
  </si>
  <si>
    <t xml:space="preserve">(H) </t>
  </si>
  <si>
    <t xml:space="preserve">(I) </t>
  </si>
  <si>
    <t xml:space="preserve">(J) </t>
  </si>
  <si>
    <t xml:space="preserve">(K) </t>
  </si>
  <si>
    <t xml:space="preserve">(L) </t>
  </si>
  <si>
    <t xml:space="preserve">(M) </t>
  </si>
  <si>
    <t xml:space="preserve">(N) </t>
  </si>
  <si>
    <t xml:space="preserve">(O) </t>
  </si>
  <si>
    <t xml:space="preserve">(P) </t>
  </si>
  <si>
    <t xml:space="preserve">(Q) </t>
  </si>
  <si>
    <t xml:space="preserve">(R) </t>
  </si>
  <si>
    <t xml:space="preserve">(S) </t>
  </si>
  <si>
    <t>(S) Western Asset Us Index 500</t>
  </si>
  <si>
    <t>RF Inlação</t>
  </si>
  <si>
    <t>RF Pré</t>
  </si>
  <si>
    <t>MM Macro</t>
  </si>
  <si>
    <t>MM Descorr.</t>
  </si>
  <si>
    <t>RV BR</t>
  </si>
  <si>
    <t>RV Int.</t>
  </si>
  <si>
    <t>Rentabilidade Mês a Mês</t>
  </si>
  <si>
    <t>Estatísticas</t>
  </si>
  <si>
    <t>ESTATÍSTICAS</t>
  </si>
  <si>
    <t>Meses
Positivos</t>
  </si>
  <si>
    <t>Meses
Negativos</t>
  </si>
  <si>
    <t>Maior Retorno
Mensal</t>
  </si>
  <si>
    <t>Menor Retorno
Mensal</t>
  </si>
  <si>
    <t>Acima do CDI
(meses)</t>
  </si>
  <si>
    <t>Abaixo do CDI
(meses)</t>
  </si>
  <si>
    <t>Drawdown</t>
  </si>
  <si>
    <t>Jan.</t>
  </si>
  <si>
    <t>Fev.</t>
  </si>
  <si>
    <t>Mar.</t>
  </si>
  <si>
    <t>Abr.</t>
  </si>
  <si>
    <t>Mai.</t>
  </si>
  <si>
    <t>Jun.</t>
  </si>
  <si>
    <t>Set.</t>
  </si>
  <si>
    <t>Out.</t>
  </si>
  <si>
    <t>Nov.</t>
  </si>
  <si>
    <t>Dez.</t>
  </si>
  <si>
    <t>Acum. Ano</t>
  </si>
  <si>
    <t>Jul.</t>
  </si>
  <si>
    <t>Ago.</t>
  </si>
  <si>
    <t>2020Out.</t>
  </si>
  <si>
    <t>2020Nov.</t>
  </si>
  <si>
    <t>2020Dez.</t>
  </si>
  <si>
    <t>2021Jan.</t>
  </si>
  <si>
    <t>2021Fev.</t>
  </si>
  <si>
    <t>2021Mar.</t>
  </si>
  <si>
    <t>2021Abr.</t>
  </si>
  <si>
    <t>2021Mai.</t>
  </si>
  <si>
    <t>2021Jun.</t>
  </si>
  <si>
    <t>2021Jul.</t>
  </si>
  <si>
    <t>2021Set.</t>
  </si>
  <si>
    <t>2021Out.</t>
  </si>
  <si>
    <t>2021Nov.</t>
  </si>
  <si>
    <t>2021Dez.</t>
  </si>
  <si>
    <t>2022Jan.</t>
  </si>
  <si>
    <t>2022Fev.</t>
  </si>
  <si>
    <t>2022Mar.</t>
  </si>
  <si>
    <t>2022Abr.</t>
  </si>
  <si>
    <t>2022Mai.</t>
  </si>
  <si>
    <t>2022Jun.</t>
  </si>
  <si>
    <t>2022Jul.</t>
  </si>
  <si>
    <t>2022Set.</t>
  </si>
  <si>
    <t>2022Out.</t>
  </si>
  <si>
    <t>2021Ago.</t>
  </si>
  <si>
    <t>2022Ago.</t>
  </si>
  <si>
    <t>Western Asset US Index 500 FIM</t>
  </si>
  <si>
    <t>ARX Elbrus Pro FI Infraestrutura RF</t>
  </si>
  <si>
    <t>IP</t>
  </si>
  <si>
    <t>Ip Atlas USD FIC FIA IE</t>
  </si>
  <si>
    <t>SPX Seahawk Access FIC RF CP LP</t>
  </si>
  <si>
    <t>SPX Seahawk Global FIC FIM CP</t>
  </si>
  <si>
    <t>SPX Nimitz Feeder FIC de FIM</t>
  </si>
  <si>
    <t>SPX Patriot FIC FIA</t>
  </si>
  <si>
    <t>SPX Falcon Access FIC FIA</t>
  </si>
  <si>
    <t>BTGP Access Gavea Macro FIQ FI MM</t>
  </si>
  <si>
    <t>BTGP Mobius Emerging Markets FIM IE</t>
  </si>
  <si>
    <t>ALLOCATION</t>
  </si>
  <si>
    <t>% PL</t>
  </si>
  <si>
    <t>Renda Fixa (RF)</t>
  </si>
  <si>
    <t>Multimercado (MM)</t>
  </si>
  <si>
    <t>Renda Variável (RV)</t>
  </si>
  <si>
    <t xml:space="preserve">Rentabilidade Acumulada   </t>
  </si>
  <si>
    <t xml:space="preserve">     Volatilidade Anualizada</t>
  </si>
  <si>
    <t>Alocação por Classe de Ativo</t>
  </si>
  <si>
    <t>Alocação por Estratégia</t>
  </si>
  <si>
    <t>RF Pós</t>
  </si>
  <si>
    <t>MM Descorrelacionados</t>
  </si>
  <si>
    <t>RV Brasil</t>
  </si>
  <si>
    <t>RV Internacional</t>
  </si>
  <si>
    <t>Composição das Carteiras</t>
  </si>
  <si>
    <t xml:space="preserve">Índice Sharpe     </t>
  </si>
  <si>
    <t>Simulação do Portfólio</t>
  </si>
  <si>
    <t>http://bsideinvestimentos.com</t>
  </si>
  <si>
    <t>contato@bsideinvestimentos.com</t>
  </si>
  <si>
    <t>/b-side-investimentos</t>
  </si>
  <si>
    <t>SÃO PAULO</t>
  </si>
  <si>
    <t>Avenida Horácio Lafer, 160 - 9º andar</t>
  </si>
  <si>
    <t>Itaim Bibi - São Paulo/SP</t>
  </si>
  <si>
    <t>CEP 04538-080</t>
  </si>
  <si>
    <t>Rua Bernardo Figueiredo, 33 - 12º andar</t>
  </si>
  <si>
    <t>Serra - Belo Horizonte/MG</t>
  </si>
  <si>
    <t>CEP 30220-140</t>
  </si>
  <si>
    <t>BELO HORIZONTE</t>
  </si>
  <si>
    <t>Everest High Yield - E1</t>
  </si>
  <si>
    <t>Leste Credit</t>
  </si>
  <si>
    <t>Kapitalo K10</t>
  </si>
  <si>
    <t>Spx Nimitz</t>
  </si>
  <si>
    <t>Absolute Vertex II</t>
  </si>
  <si>
    <t>Solana LS</t>
  </si>
  <si>
    <t>Absolute Pace LB</t>
  </si>
  <si>
    <t>Western Asset Us Index 500</t>
  </si>
  <si>
    <t>Saldo Inicial (01/01/2020)</t>
  </si>
  <si>
    <t>2020Jan.</t>
  </si>
  <si>
    <t>2020Fev.</t>
  </si>
  <si>
    <t>2020Mar.</t>
  </si>
  <si>
    <t>2020Abr.</t>
  </si>
  <si>
    <t>2020Mai.</t>
  </si>
  <si>
    <t>2020Jun.</t>
  </si>
  <si>
    <t>2020Jul.</t>
  </si>
  <si>
    <t>2020Ago.</t>
  </si>
  <si>
    <t>2020Set.</t>
  </si>
  <si>
    <t>23/03/2020</t>
  </si>
  <si>
    <t>Correlação (Fundos de Investimentos)</t>
  </si>
  <si>
    <t>Taxa Gestão:</t>
  </si>
  <si>
    <t>Avisos / Disclaimers</t>
  </si>
  <si>
    <t>(B) Sparta Top</t>
  </si>
  <si>
    <t>(C) SPX Seahawk</t>
  </si>
  <si>
    <t>(D) Leste Credit</t>
  </si>
  <si>
    <t>(E) Kapitalo K10</t>
  </si>
  <si>
    <t>(F) Spx Nimitz</t>
  </si>
  <si>
    <t>(G) Absolute Vertex II</t>
  </si>
  <si>
    <t>(H) Vinland Macro</t>
  </si>
  <si>
    <t>(I) Legacy Capital</t>
  </si>
  <si>
    <t>(J) Mar Absoluto</t>
  </si>
  <si>
    <t>(K) Giant Zarathustra</t>
  </si>
  <si>
    <t>(L) Solana LS</t>
  </si>
  <si>
    <t>(M) SPX Patriot</t>
  </si>
  <si>
    <t>(N) Trigono Flagship Small Caps</t>
  </si>
  <si>
    <t>(O) Absolute Pace LB</t>
  </si>
  <si>
    <t>(P) Rps Long Bias</t>
  </si>
  <si>
    <t>(Q) Genoa Capital Arpa</t>
  </si>
  <si>
    <t>(R) Vinland Long Bias</t>
  </si>
  <si>
    <t>CP</t>
  </si>
  <si>
    <t>Títulos Corporativos - 5 anos (CDI+)</t>
  </si>
  <si>
    <t>Ibiuna Hedge STH FIC FIM</t>
  </si>
  <si>
    <t>Títulos Privados - 2 anos (IPCA+7.55%)</t>
  </si>
  <si>
    <t>Títulos Privados - 6 anos (IPCA+8.10%)</t>
  </si>
  <si>
    <t>Títulos Privados - 4 anos (IPCA+6.75%)</t>
  </si>
  <si>
    <t>Títulos Privados - 5 anos (IPCA+6.80%)</t>
  </si>
  <si>
    <t>Taxa de Gestão</t>
  </si>
  <si>
    <t xml:space="preserve">(T) </t>
  </si>
  <si>
    <t>Capitania Premium</t>
  </si>
  <si>
    <t>Spx Seahawk</t>
  </si>
  <si>
    <t>VINCI EQUILIBRIO PREV FIM</t>
  </si>
  <si>
    <t>Títulos Corporativos - 7 anos (IPCA+)</t>
  </si>
  <si>
    <t>Sparta Max FIC FI RF CP LP</t>
  </si>
  <si>
    <t>Títulos Privados - 1 ano (119.5% CDI)</t>
  </si>
  <si>
    <t>Títulos Privados - 2 anos (120.5% CDI)</t>
  </si>
  <si>
    <t>Títulos Privados - 3 anos (117.5% CDI)</t>
  </si>
  <si>
    <t>Títulos Privados - 2 anos (CDI+1.75%)</t>
  </si>
  <si>
    <t>Títulos Privados - 3 anos (CDI+1.90%)</t>
  </si>
  <si>
    <t>Títulos Privados - 4 anos (CDI+2.10%)</t>
  </si>
  <si>
    <t>Títulos Privados - 5 anos (CDI+2.25%)</t>
  </si>
  <si>
    <t>NTN-B 2023 (IPCA+6.10%)</t>
  </si>
  <si>
    <t>NTN-B 2024 (IPCA+6.00%)</t>
  </si>
  <si>
    <t>NTN-B 2025 (IPCA+5.55%)</t>
  </si>
  <si>
    <t>NTN-B 2026 (IPCA+5.55%)</t>
  </si>
  <si>
    <t>Títulos Privados - 1 ano (IPCA+8.35%)</t>
  </si>
  <si>
    <t>Títulos Privados - 3 anos (IPCA+7.50%)</t>
  </si>
  <si>
    <t>NTN-B 2027 (IPCA+5.65%)</t>
  </si>
  <si>
    <t>NTN-B 2028 (IPCA+5.65%)</t>
  </si>
  <si>
    <t>NTN-B 2030 (IPCA+5.65%)</t>
  </si>
  <si>
    <t>Títulos Privados - 4 anos (IPCA+7.80%)</t>
  </si>
  <si>
    <t>Títulos Privados - 5 anos (IPCA+7.95%)</t>
  </si>
  <si>
    <t>Títulos Privados - 6 anos (IPCA+8.35%)</t>
  </si>
  <si>
    <t>NTN-B 2032 (IPCA+5.75%)</t>
  </si>
  <si>
    <t>NTN-B 2035 (IPCA+5.75%)</t>
  </si>
  <si>
    <t>Títulos Privados - 8 anos (IPCA+8.60%)</t>
  </si>
  <si>
    <t>Títulos Privados - 9 anos (IPCA+8.65%)</t>
  </si>
  <si>
    <t>Títulos Privados - 10 anos (IPCA+8.70%)</t>
  </si>
  <si>
    <t>NTN-F 2023 (13.60%)</t>
  </si>
  <si>
    <t>NTN-F 2025 (11.90%)</t>
  </si>
  <si>
    <t>Títulos Privados - 1 ano (15.00%)</t>
  </si>
  <si>
    <t>Títulos Privados - 2 anos (13.45%)</t>
  </si>
  <si>
    <t>Títulos Privados - 3 anos (13.50%)</t>
  </si>
  <si>
    <t>NTN-F 2027 (11.80%)</t>
  </si>
  <si>
    <t>NTN-F 2029 (11.95%)</t>
  </si>
  <si>
    <t>NTN-F 2031 (12.00%)</t>
  </si>
  <si>
    <t>Títulos Privados - 4 anos (13.80%)</t>
  </si>
  <si>
    <t>Títulos Privados - 5 anos (14.05%)</t>
  </si>
  <si>
    <t>Títulos Privados - 6 anos (14.20%)</t>
  </si>
  <si>
    <t>Saldo Final (27/10/2022)</t>
  </si>
  <si>
    <t>(L) Legacy Capital</t>
  </si>
  <si>
    <t>(T) Western Asset Us Index 500</t>
  </si>
  <si>
    <t>Tesouro Selic Simples FI</t>
  </si>
  <si>
    <t>Sparta Max FI</t>
  </si>
  <si>
    <t>Augme 180</t>
  </si>
  <si>
    <t>Títulos Privados - 5 anos (CDI+2%)</t>
  </si>
  <si>
    <t>Rebates das taxas de administração dos fundos: 0.28%</t>
  </si>
  <si>
    <t>Títulos Privados - 9 anos (IPCA+7.10%)</t>
  </si>
  <si>
    <t>Títulos Privados - 8 anos (IPCA+7.00%)</t>
  </si>
  <si>
    <t>Títulos Privados - 6 anos (IPCA+7.00%)</t>
  </si>
  <si>
    <t>Taxa de Gestão: 0.57%</t>
  </si>
  <si>
    <t>Taxa efetiva de gestão: 0.29%</t>
  </si>
  <si>
    <t>(B) Anga Portfolio</t>
  </si>
  <si>
    <t>(C) JGP Corporate FI</t>
  </si>
  <si>
    <t>(D) Sparta Max FI</t>
  </si>
  <si>
    <t>(E) Capitania Premium</t>
  </si>
  <si>
    <t>(F) Spx Seahawk</t>
  </si>
  <si>
    <t>(G) Leste Credit</t>
  </si>
  <si>
    <t>(H) Augme 180</t>
  </si>
  <si>
    <t>(I) Kapitalo K10</t>
  </si>
  <si>
    <t>(J) Spx Nimitz</t>
  </si>
  <si>
    <t>(K) Gavea Macro Plus II</t>
  </si>
  <si>
    <t>(M) Ace Capital</t>
  </si>
  <si>
    <t>(N) Mar Absoluto</t>
  </si>
  <si>
    <t>(O) Absolute Vertex II</t>
  </si>
  <si>
    <t>(P) Solana LS</t>
  </si>
  <si>
    <t>(Q) Neo Argo LS</t>
  </si>
  <si>
    <t>(R) Truxt I Valor</t>
  </si>
  <si>
    <t>(S) Absolute Pace LB</t>
  </si>
  <si>
    <t>Riza Lotus FI DI</t>
  </si>
  <si>
    <t>Anga Portfolio</t>
  </si>
  <si>
    <t>Sf2 Tropico Cash</t>
  </si>
  <si>
    <t>JGP Corporate FI</t>
  </si>
  <si>
    <t>Gavea Macro Plus II</t>
  </si>
  <si>
    <t>Mar Absoluto</t>
  </si>
  <si>
    <t>Neo Argo LS</t>
  </si>
  <si>
    <t>Truxt I Valor</t>
  </si>
  <si>
    <t>Sedona IE FIC MM CP</t>
  </si>
  <si>
    <t>Moat Capital Equity Hedge FIC FIM</t>
  </si>
  <si>
    <t>LFT 2025 - Liquidez Diária (Selic+0.08%)</t>
  </si>
  <si>
    <t>Títulos Privados - Liquidez Diária (102.5% CDI)</t>
  </si>
  <si>
    <t>Títulos Privados - Liquidez Diária (122.0% CDI)</t>
  </si>
  <si>
    <t>Sparta Deb Inc Infla FIC FIRF Infra</t>
  </si>
  <si>
    <t>LFT 2025 - Liquidez Diária (Selic+)</t>
  </si>
  <si>
    <t>Títulos Bancários - Liquidez Diária (%CDI)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</si>
</sst>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R$-416]\ #,##0.00;\-[$R$-416]\ #,##0.00"/>
    <numFmt numFmtId="178" formatCode="_-[$R$-416]\ * #,##0_-;\-[$R$-416]\ * #,##0_-;_-[$R$-416]\ * &quot;-&quot;??_-;_-@_-"/>
    <numFmt numFmtId="179" formatCode="0.00%;\-0.00%;&quot;-&quot;"/>
    <numFmt numFmtId="180" formatCode="0%;\-0%;&quot;-&quot;"/>
    <numFmt numFmtId="181" formatCode="0.000%"/>
  </numFmts>
  <fonts count="169">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sz val="8"/>
      <color theme="0"/>
      <name val="Calibri"/>
      <family val="2"/>
      <scheme val="minor"/>
    </font>
    <font>
      <b/>
      <sz val="9"/>
      <color rgb="FFFFFFFF"/>
      <name val="Calibri"/>
      <family val="2"/>
      <scheme val="minor"/>
    </font>
    <font>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
      <sz val="10"/>
      <color theme="3"/>
      <name val="Calibri"/>
      <family val="2"/>
      <scheme val="minor"/>
    </font>
    <font>
      <sz val="9"/>
      <color theme="3"/>
      <name val="Archia"/>
      <family val="3"/>
    </font>
    <font>
      <sz val="10.5"/>
      <color theme="0"/>
      <name val="Calibri"/>
      <family val="2"/>
      <scheme val="minor"/>
    </font>
    <font>
      <sz val="12"/>
      <color theme="1"/>
      <name val="Archia"/>
      <family val="3"/>
    </font>
    <font>
      <sz val="11"/>
      <color theme="4"/>
      <name val="Calibri"/>
      <family val="2"/>
      <scheme val="minor"/>
    </font>
    <font>
      <sz val="11"/>
      <color theme="5"/>
      <name val="Archia SemiBold"/>
      <family val="3"/>
    </font>
    <font>
      <sz val="28"/>
      <color theme="0"/>
      <name val="Archia SemiBold"/>
      <family val="3"/>
    </font>
    <font>
      <sz val="18"/>
      <color rgb="FFB5BBCF"/>
      <name val="Calibri"/>
      <family val="2"/>
      <scheme val="minor"/>
    </font>
    <font>
      <u/>
      <sz val="14"/>
      <color theme="10"/>
      <name val="Calibri"/>
      <family val="2"/>
      <scheme val="minor"/>
    </font>
    <font>
      <sz val="14"/>
      <color rgb="FFB5BBCF"/>
      <name val="Calibri"/>
      <family val="2"/>
      <scheme val="minor"/>
    </font>
    <font>
      <u/>
      <sz val="13"/>
      <color theme="10"/>
      <name val="Calibri"/>
      <family val="2"/>
      <scheme val="minor"/>
    </font>
    <font>
      <sz val="14"/>
      <color theme="5"/>
      <name val="Archia SemiBold"/>
      <family val="3"/>
    </font>
    <font>
      <sz val="16"/>
      <color theme="0"/>
      <name val="Archia SemiBold"/>
      <family val="3"/>
    </font>
    <font>
      <sz val="14"/>
      <color theme="0"/>
      <name val="Archia SemiBold"/>
      <family val="3"/>
    </font>
    <font>
      <sz val="16"/>
      <color theme="1"/>
      <name val="Calibri"/>
      <family val="2"/>
      <scheme val="minor"/>
    </font>
    <font>
      <sz val="13"/>
      <color theme="0"/>
      <name val="Calibri"/>
      <family val="2"/>
      <scheme val="minor"/>
    </font>
    <font>
      <sz val="13"/>
      <color theme="0"/>
      <name val="Archia SemiBold"/>
      <family val="3"/>
    </font>
    <font>
      <sz val="13"/>
      <color theme="1"/>
      <name val="Calibri"/>
      <family val="2"/>
      <scheme val="minor"/>
    </font>
    <font>
      <sz val="16"/>
      <color theme="0"/>
      <name val="Archia"/>
      <family val="3"/>
    </font>
    <font>
      <sz val="9"/>
      <color theme="1"/>
      <name val="Calibri"/>
      <family val="2"/>
      <scheme val="minor"/>
    </font>
    <font>
      <b/>
      <sz val="9"/>
      <color rgb="FF000000"/>
      <name val="Calibri"/>
      <family val="2"/>
      <scheme val="minor"/>
    </font>
    <font>
      <sz val="14"/>
      <color rgb="FF000000"/>
      <name val="Calibri"/>
      <family val="2"/>
    </font>
    <font>
      <b/>
      <sz val="14"/>
      <color rgb="FF000000"/>
      <name val="Calibri"/>
      <family val="2"/>
    </font>
    <font>
      <sz val="10"/>
      <color rgb="FF000000"/>
      <name val="Calibri"/>
      <family val="2"/>
    </font>
  </fonts>
  <fills count="53">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7">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n">
        <color theme="0" tint="-0.14990691854609822"/>
      </left>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thick">
        <color theme="4"/>
      </left>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top style="medium">
        <color theme="4"/>
      </top>
      <bottom/>
      <diagonal/>
    </border>
    <border>
      <left/>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diagonal/>
    </border>
    <border>
      <left/>
      <right style="thick">
        <color theme="0"/>
      </right>
      <top/>
      <bottom style="thin">
        <color theme="0" tint="-0.24994659260841701"/>
      </bottom>
      <diagonal/>
    </border>
    <border>
      <left/>
      <right style="thick">
        <color theme="0"/>
      </right>
      <top style="thin">
        <color theme="0" tint="-0.24994659260841701"/>
      </top>
      <bottom style="thin">
        <color theme="0" tint="-0.24994659260841701"/>
      </bottom>
      <diagonal/>
    </border>
    <border>
      <left/>
      <right style="thick">
        <color theme="0"/>
      </right>
      <top style="thin">
        <color theme="0" tint="-0.24994659260841701"/>
      </top>
      <bottom/>
      <diagonal/>
    </border>
    <border>
      <left/>
      <right/>
      <top/>
      <bottom style="thick">
        <color theme="0" tint="-0.24994659260841701"/>
      </bottom>
      <diagonal/>
    </border>
    <border>
      <left/>
      <right/>
      <top style="thick">
        <color theme="0" tint="-0.24994659260841701"/>
      </top>
      <bottom style="thin">
        <color theme="0" tint="-0.24994659260841701"/>
      </bottom>
      <diagonal/>
    </border>
    <border>
      <left/>
      <right/>
      <top style="thin">
        <color theme="0" tint="-0.14996795556505021"/>
      </top>
      <bottom style="thin">
        <color theme="0" tint="-0.14993743705557422"/>
      </bottom>
      <diagonal/>
    </border>
    <border>
      <left/>
      <right/>
      <top style="thick">
        <color theme="0"/>
      </top>
      <bottom style="thin">
        <color theme="0" tint="-0.24994659260841701"/>
      </bottom>
      <diagonal/>
    </border>
    <border>
      <left style="medium">
        <color rgb="FF343A50"/>
      </left>
      <right style="medium">
        <color rgb="FF343A50"/>
      </right>
      <top style="medium">
        <color rgb="FF343A50"/>
      </top>
      <bottom/>
      <diagonal/>
    </border>
    <border>
      <left style="medium">
        <color rgb="FF343A50"/>
      </left>
      <right style="medium">
        <color rgb="FF343A50"/>
      </right>
      <top/>
      <bottom/>
      <diagonal/>
    </border>
    <border>
      <left style="medium">
        <color rgb="FF343A50"/>
      </left>
      <right style="medium">
        <color rgb="FF343A50"/>
      </right>
      <top/>
      <bottom style="medium">
        <color rgb="FF343A50"/>
      </bottom>
      <diagonal/>
    </border>
    <border>
      <left/>
      <right/>
      <top style="thin">
        <color theme="0" tint="-0.34998626667073579"/>
      </top>
      <bottom/>
      <diagonal/>
    </border>
  </borders>
  <cellStyleXfs count="56">
    <xf numFmtId="0" fontId="0" fillId="0" borderId="0"/>
    <xf numFmtId="43" fontId="29" fillId="0" borderId="0" applyFont="0" applyFill="0" applyBorder="0" applyAlignment="0" applyProtection="0"/>
    <xf numFmtId="9" fontId="29" fillId="0" borderId="0" applyFont="0" applyFill="0" applyBorder="0" applyAlignment="0" applyProtection="0"/>
    <xf numFmtId="0" fontId="104" fillId="5" borderId="0">
      <alignment vertical="center"/>
      <protection locked="0"/>
    </xf>
    <xf numFmtId="9" fontId="105" fillId="0" borderId="11">
      <alignment horizontal="center" vertical="center"/>
      <protection locked="0"/>
    </xf>
    <xf numFmtId="164" fontId="105" fillId="0" borderId="11">
      <alignment horizontal="center" vertical="center"/>
      <protection locked="0"/>
    </xf>
    <xf numFmtId="39" fontId="105" fillId="0" borderId="11">
      <alignment horizontal="center" vertical="center"/>
      <protection locked="0"/>
    </xf>
    <xf numFmtId="176" fontId="105" fillId="0" borderId="11">
      <alignment horizontal="center" vertical="center"/>
      <protection locked="0"/>
    </xf>
    <xf numFmtId="0" fontId="105" fillId="0" borderId="11">
      <alignment horizontal="left" vertical="center"/>
      <protection locked="0"/>
    </xf>
    <xf numFmtId="0" fontId="104" fillId="3" borderId="0">
      <alignment horizontal="left" vertical="center"/>
      <protection locked="0"/>
    </xf>
    <xf numFmtId="0" fontId="103" fillId="17" borderId="0">
      <alignment vertical="center"/>
      <protection locked="0"/>
    </xf>
    <xf numFmtId="0" fontId="121" fillId="0" borderId="0" applyNumberFormat="0" applyFill="0" applyBorder="0" applyAlignment="0" applyProtection="0"/>
    <xf numFmtId="0" fontId="122" fillId="0" borderId="78" applyNumberFormat="0" applyFill="0" applyAlignment="0" applyProtection="0"/>
    <xf numFmtId="0" fontId="123" fillId="0" borderId="79" applyNumberFormat="0" applyFill="0" applyAlignment="0" applyProtection="0"/>
    <xf numFmtId="0" fontId="83" fillId="0" borderId="80" applyNumberFormat="0" applyFill="0" applyAlignment="0" applyProtection="0"/>
    <xf numFmtId="0" fontId="83" fillId="0" borderId="0" applyNumberFormat="0" applyFill="0" applyBorder="0" applyAlignment="0" applyProtection="0"/>
    <xf numFmtId="0" fontId="124" fillId="21" borderId="0" applyNumberFormat="0" applyBorder="0" applyAlignment="0" applyProtection="0"/>
    <xf numFmtId="0" fontId="125" fillId="22" borderId="0" applyNumberFormat="0" applyBorder="0" applyAlignment="0" applyProtection="0"/>
    <xf numFmtId="0" fontId="126" fillId="23" borderId="0" applyNumberFormat="0" applyBorder="0" applyAlignment="0" applyProtection="0"/>
    <xf numFmtId="0" fontId="127" fillId="24" borderId="81" applyNumberFormat="0" applyAlignment="0" applyProtection="0"/>
    <xf numFmtId="0" fontId="128" fillId="25" borderId="82" applyNumberFormat="0" applyAlignment="0" applyProtection="0"/>
    <xf numFmtId="0" fontId="129" fillId="25" borderId="81" applyNumberFormat="0" applyAlignment="0" applyProtection="0"/>
    <xf numFmtId="0" fontId="130" fillId="0" borderId="83" applyNumberFormat="0" applyFill="0" applyAlignment="0" applyProtection="0"/>
    <xf numFmtId="0" fontId="84" fillId="26" borderId="84" applyNumberFormat="0" applyAlignment="0" applyProtection="0"/>
    <xf numFmtId="0" fontId="131" fillId="0" borderId="0" applyNumberFormat="0" applyFill="0" applyBorder="0" applyAlignment="0" applyProtection="0"/>
    <xf numFmtId="0" fontId="132" fillId="0" borderId="0" applyNumberFormat="0" applyFill="0" applyBorder="0" applyAlignment="0" applyProtection="0"/>
    <xf numFmtId="0" fontId="40" fillId="0" borderId="86" applyNumberFormat="0" applyFill="0" applyAlignment="0" applyProtection="0"/>
    <xf numFmtId="0" fontId="39" fillId="28" borderId="0" applyNumberFormat="0" applyBorder="0" applyAlignment="0" applyProtection="0"/>
    <xf numFmtId="0" fontId="11" fillId="29" borderId="0" applyNumberFormat="0" applyBorder="0" applyAlignment="0" applyProtection="0"/>
    <xf numFmtId="0" fontId="11" fillId="30" borderId="0" applyNumberFormat="0" applyBorder="0" applyAlignment="0" applyProtection="0"/>
    <xf numFmtId="0" fontId="11" fillId="31" borderId="0" applyNumberFormat="0" applyBorder="0" applyAlignment="0" applyProtection="0"/>
    <xf numFmtId="0" fontId="39" fillId="32" borderId="0" applyNumberFormat="0" applyBorder="0" applyAlignment="0" applyProtection="0"/>
    <xf numFmtId="0" fontId="11" fillId="33" borderId="0" applyNumberFormat="0" applyBorder="0" applyAlignment="0" applyProtection="0"/>
    <xf numFmtId="0" fontId="11" fillId="34" borderId="0" applyNumberFormat="0" applyBorder="0" applyAlignment="0" applyProtection="0"/>
    <xf numFmtId="0" fontId="11" fillId="35" borderId="0" applyNumberFormat="0" applyBorder="0" applyAlignment="0" applyProtection="0"/>
    <xf numFmtId="0" fontId="39" fillId="36" borderId="0" applyNumberFormat="0" applyBorder="0" applyAlignment="0" applyProtection="0"/>
    <xf numFmtId="0" fontId="11" fillId="37" borderId="0" applyNumberFormat="0" applyBorder="0" applyAlignment="0" applyProtection="0"/>
    <xf numFmtId="0" fontId="11" fillId="38" borderId="0" applyNumberFormat="0" applyBorder="0" applyAlignment="0" applyProtection="0"/>
    <xf numFmtId="0" fontId="11" fillId="39" borderId="0" applyNumberFormat="0" applyBorder="0" applyAlignment="0" applyProtection="0"/>
    <xf numFmtId="0" fontId="39" fillId="40" borderId="0" applyNumberFormat="0" applyBorder="0" applyAlignment="0" applyProtection="0"/>
    <xf numFmtId="0" fontId="11" fillId="41" borderId="0" applyNumberFormat="0" applyBorder="0" applyAlignment="0" applyProtection="0"/>
    <xf numFmtId="0" fontId="11" fillId="42" borderId="0" applyNumberFormat="0" applyBorder="0" applyAlignment="0" applyProtection="0"/>
    <xf numFmtId="0" fontId="11" fillId="43" borderId="0" applyNumberFormat="0" applyBorder="0" applyAlignment="0" applyProtection="0"/>
    <xf numFmtId="0" fontId="39" fillId="44" borderId="0" applyNumberFormat="0" applyBorder="0" applyAlignment="0" applyProtection="0"/>
    <xf numFmtId="0" fontId="11" fillId="45" borderId="0" applyNumberFormat="0" applyBorder="0" applyAlignment="0" applyProtection="0"/>
    <xf numFmtId="0" fontId="11" fillId="46" borderId="0" applyNumberFormat="0" applyBorder="0" applyAlignment="0" applyProtection="0"/>
    <xf numFmtId="0" fontId="11" fillId="47" borderId="0" applyNumberFormat="0" applyBorder="0" applyAlignment="0" applyProtection="0"/>
    <xf numFmtId="0" fontId="39" fillId="48" borderId="0" applyNumberFormat="0" applyBorder="0" applyAlignment="0" applyProtection="0"/>
    <xf numFmtId="0" fontId="11" fillId="49" borderId="0" applyNumberFormat="0" applyBorder="0" applyAlignment="0" applyProtection="0"/>
    <xf numFmtId="0" fontId="11" fillId="50" borderId="0" applyNumberFormat="0" applyBorder="0" applyAlignment="0" applyProtection="0"/>
    <xf numFmtId="0" fontId="11" fillId="51" borderId="0" applyNumberFormat="0" applyBorder="0" applyAlignment="0" applyProtection="0"/>
    <xf numFmtId="0" fontId="133" fillId="0" borderId="0"/>
    <xf numFmtId="0" fontId="11" fillId="0" borderId="0"/>
    <xf numFmtId="0" fontId="11" fillId="27" borderId="85" applyNumberFormat="0" applyFont="0" applyAlignment="0" applyProtection="0"/>
    <xf numFmtId="0" fontId="11" fillId="0" borderId="0"/>
    <xf numFmtId="0" fontId="153" fillId="0" borderId="0" applyNumberFormat="0" applyFill="0" applyBorder="0" applyAlignment="0" applyProtection="0"/>
  </cellStyleXfs>
  <cellXfs count="960">
    <xf numFmtId="0" fontId="0" fillId="0" borderId="0" xfId="0"/>
    <xf numFmtId="0" fontId="0" fillId="0" borderId="0" xfId="0" applyAlignment="1">
      <alignment horizontal="center"/>
    </xf>
    <xf numFmtId="0" fontId="31" fillId="0" borderId="0" xfId="0" applyFont="1"/>
    <xf numFmtId="0" fontId="33"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34" fillId="0" borderId="0" xfId="0" applyFont="1" applyAlignment="1">
      <alignment horizontal="center" vertical="center"/>
    </xf>
    <xf numFmtId="0" fontId="37" fillId="0" borderId="0" xfId="0" applyFont="1"/>
    <xf numFmtId="0" fontId="52" fillId="3" borderId="3" xfId="0" applyFont="1" applyFill="1" applyBorder="1" applyAlignment="1">
      <alignment horizontal="center"/>
    </xf>
    <xf numFmtId="0" fontId="55" fillId="0" borderId="0" xfId="0" applyFont="1" applyAlignment="1">
      <alignment horizontal="center"/>
    </xf>
    <xf numFmtId="0" fontId="31" fillId="0" borderId="0" xfId="0" applyFont="1" applyProtection="1">
      <protection locked="0"/>
    </xf>
    <xf numFmtId="0" fontId="32" fillId="0" borderId="0" xfId="0" applyFont="1" applyProtection="1">
      <protection locked="0"/>
    </xf>
    <xf numFmtId="1" fontId="37" fillId="0" borderId="0" xfId="1" applyNumberFormat="1" applyFont="1" applyProtection="1">
      <protection locked="0"/>
    </xf>
    <xf numFmtId="0" fontId="36" fillId="0" borderId="0" xfId="0" applyFont="1" applyProtection="1">
      <protection locked="0"/>
    </xf>
    <xf numFmtId="0" fontId="37" fillId="0" borderId="0" xfId="0" applyFont="1" applyProtection="1">
      <protection locked="0"/>
    </xf>
    <xf numFmtId="0" fontId="43" fillId="0" borderId="0" xfId="0" applyFont="1" applyAlignment="1" applyProtection="1">
      <alignment horizontal="center"/>
      <protection locked="0"/>
    </xf>
    <xf numFmtId="0" fontId="44" fillId="0" borderId="0" xfId="0" applyFont="1" applyAlignment="1" applyProtection="1">
      <alignment horizontal="center"/>
      <protection locked="0"/>
    </xf>
    <xf numFmtId="164" fontId="30" fillId="4" borderId="29" xfId="2" applyNumberFormat="1" applyFont="1" applyFill="1" applyBorder="1" applyAlignment="1" applyProtection="1">
      <alignment horizontal="center" vertical="center"/>
    </xf>
    <xf numFmtId="164" fontId="41" fillId="5" borderId="29" xfId="2" applyNumberFormat="1" applyFont="1" applyFill="1" applyBorder="1" applyAlignment="1" applyProtection="1">
      <alignment horizontal="center" vertical="center"/>
    </xf>
    <xf numFmtId="164" fontId="29" fillId="3" borderId="21" xfId="2" applyNumberFormat="1" applyFont="1" applyFill="1" applyBorder="1" applyAlignment="1" applyProtection="1">
      <alignment horizontal="center" vertical="center"/>
    </xf>
    <xf numFmtId="164" fontId="29" fillId="3" borderId="23" xfId="2" applyNumberFormat="1" applyFont="1" applyFill="1" applyBorder="1" applyAlignment="1" applyProtection="1">
      <alignment horizontal="center" vertical="center"/>
    </xf>
    <xf numFmtId="164" fontId="29" fillId="3" borderId="25" xfId="2" applyNumberFormat="1" applyFont="1" applyFill="1" applyBorder="1" applyAlignment="1" applyProtection="1">
      <alignment horizontal="center" vertical="center"/>
    </xf>
    <xf numFmtId="164" fontId="29" fillId="3" borderId="36" xfId="2" applyNumberFormat="1" applyFont="1" applyFill="1" applyBorder="1" applyAlignment="1" applyProtection="1">
      <alignment horizontal="center" vertical="center"/>
    </xf>
    <xf numFmtId="164" fontId="41" fillId="3" borderId="28" xfId="2" applyNumberFormat="1" applyFont="1" applyFill="1" applyBorder="1" applyAlignment="1" applyProtection="1">
      <alignment horizontal="center" vertical="center"/>
    </xf>
    <xf numFmtId="164" fontId="41" fillId="3" borderId="29" xfId="2" applyNumberFormat="1" applyFont="1" applyFill="1" applyBorder="1" applyAlignment="1" applyProtection="1">
      <alignment horizontal="center" vertical="center"/>
    </xf>
    <xf numFmtId="0" fontId="41" fillId="0" borderId="15" xfId="0" applyFont="1" applyBorder="1" applyAlignment="1">
      <alignment horizontal="center" vertical="center"/>
    </xf>
    <xf numFmtId="0" fontId="41" fillId="0" borderId="0" xfId="0" applyFont="1" applyAlignment="1">
      <alignment horizontal="center" vertical="center"/>
    </xf>
    <xf numFmtId="0" fontId="30" fillId="0" borderId="15" xfId="0" applyFont="1" applyBorder="1" applyAlignment="1">
      <alignment horizontal="center" vertical="center"/>
    </xf>
    <xf numFmtId="0" fontId="31" fillId="0" borderId="0" xfId="0" applyFont="1" applyAlignment="1" applyProtection="1">
      <alignment horizontal="center"/>
      <protection locked="0"/>
    </xf>
    <xf numFmtId="0" fontId="42" fillId="0" borderId="0" xfId="0" applyFont="1" applyAlignment="1" applyProtection="1">
      <alignment vertical="center"/>
      <protection locked="0"/>
    </xf>
    <xf numFmtId="0" fontId="41" fillId="0" borderId="0" xfId="0" applyFont="1" applyAlignment="1" applyProtection="1">
      <alignment horizontal="center" vertical="center"/>
      <protection locked="0"/>
    </xf>
    <xf numFmtId="164" fontId="30" fillId="4" borderId="28" xfId="2" applyNumberFormat="1" applyFont="1" applyFill="1" applyBorder="1" applyAlignment="1" applyProtection="1">
      <alignment horizontal="center" vertical="center"/>
    </xf>
    <xf numFmtId="164" fontId="41" fillId="5" borderId="28" xfId="2" applyNumberFormat="1" applyFont="1" applyFill="1" applyBorder="1" applyAlignment="1" applyProtection="1">
      <alignment horizontal="center" vertical="center"/>
    </xf>
    <xf numFmtId="164" fontId="29" fillId="3" borderId="1" xfId="2" applyNumberFormat="1" applyFont="1" applyFill="1" applyBorder="1" applyAlignment="1" applyProtection="1">
      <alignment horizontal="center" vertical="center"/>
    </xf>
    <xf numFmtId="1" fontId="31" fillId="0" borderId="0" xfId="1" applyNumberFormat="1" applyFont="1" applyProtection="1"/>
    <xf numFmtId="0" fontId="32" fillId="0" borderId="0" xfId="0" applyFont="1"/>
    <xf numFmtId="0" fontId="29" fillId="0" borderId="0" xfId="0" applyFont="1"/>
    <xf numFmtId="1" fontId="37" fillId="0" borderId="0" xfId="1" applyNumberFormat="1" applyFont="1" applyProtection="1"/>
    <xf numFmtId="0" fontId="60" fillId="0" borderId="0" xfId="0" applyFont="1"/>
    <xf numFmtId="0" fontId="53" fillId="0" borderId="0" xfId="0" applyFont="1"/>
    <xf numFmtId="0" fontId="36" fillId="0" borderId="0" xfId="0" applyFont="1"/>
    <xf numFmtId="0" fontId="43" fillId="0" borderId="0" xfId="0" applyFont="1" applyAlignment="1">
      <alignment horizontal="center"/>
    </xf>
    <xf numFmtId="0" fontId="44" fillId="0" borderId="0" xfId="0" applyFont="1" applyAlignment="1">
      <alignment horizontal="center"/>
    </xf>
    <xf numFmtId="1" fontId="37" fillId="0" borderId="0" xfId="1" applyNumberFormat="1" applyFont="1" applyAlignment="1" applyProtection="1">
      <alignment vertical="center"/>
    </xf>
    <xf numFmtId="0" fontId="37" fillId="0" borderId="0" xfId="0" applyFont="1" applyAlignment="1">
      <alignment vertical="center"/>
    </xf>
    <xf numFmtId="0" fontId="29" fillId="0" borderId="0" xfId="0" applyFont="1" applyAlignment="1">
      <alignment vertical="center"/>
    </xf>
    <xf numFmtId="1" fontId="0" fillId="0" borderId="0" xfId="1" applyNumberFormat="1" applyFont="1" applyAlignment="1" applyProtection="1">
      <alignment vertical="center"/>
    </xf>
    <xf numFmtId="0" fontId="45" fillId="0" borderId="15" xfId="0" applyFont="1" applyBorder="1" applyAlignment="1">
      <alignment horizontal="center" vertical="center"/>
    </xf>
    <xf numFmtId="0" fontId="42" fillId="0" borderId="16" xfId="0" applyFont="1" applyBorder="1" applyAlignment="1">
      <alignment horizontal="center" vertical="center"/>
    </xf>
    <xf numFmtId="0" fontId="45" fillId="0" borderId="0" xfId="0" applyFont="1" applyAlignment="1">
      <alignment horizontal="center" vertical="center"/>
    </xf>
    <xf numFmtId="0" fontId="42" fillId="0" borderId="0" xfId="0" applyFont="1" applyAlignment="1">
      <alignment horizontal="center" vertical="center"/>
    </xf>
    <xf numFmtId="1" fontId="46" fillId="0" borderId="0" xfId="1" applyNumberFormat="1" applyFont="1" applyFill="1" applyAlignment="1" applyProtection="1">
      <alignment horizontal="center" vertical="center"/>
    </xf>
    <xf numFmtId="164" fontId="30" fillId="2" borderId="14" xfId="2" applyNumberFormat="1" applyFont="1" applyFill="1" applyBorder="1" applyAlignment="1" applyProtection="1">
      <alignment horizontal="center" vertical="center" wrapText="1"/>
    </xf>
    <xf numFmtId="164" fontId="30" fillId="2" borderId="17" xfId="2" applyNumberFormat="1" applyFont="1" applyFill="1" applyBorder="1" applyAlignment="1" applyProtection="1">
      <alignment horizontal="center" vertical="center" wrapText="1"/>
    </xf>
    <xf numFmtId="164" fontId="30" fillId="2" borderId="18" xfId="2" applyNumberFormat="1" applyFont="1" applyFill="1" applyBorder="1" applyAlignment="1" applyProtection="1">
      <alignment horizontal="center" vertical="center" wrapText="1"/>
    </xf>
    <xf numFmtId="0" fontId="29" fillId="0" borderId="0" xfId="0" applyFont="1" applyAlignment="1">
      <alignment horizontal="center" vertical="center"/>
    </xf>
    <xf numFmtId="43" fontId="45" fillId="0" borderId="20" xfId="1" applyFont="1" applyFill="1" applyBorder="1" applyAlignment="1" applyProtection="1">
      <alignment horizontal="center" vertical="center" wrapText="1"/>
    </xf>
    <xf numFmtId="43" fontId="45" fillId="0" borderId="19" xfId="1" applyFont="1" applyFill="1" applyBorder="1" applyAlignment="1" applyProtection="1">
      <alignment horizontal="center" vertical="center" wrapText="1"/>
    </xf>
    <xf numFmtId="43" fontId="45" fillId="0" borderId="33" xfId="1" applyFont="1" applyFill="1" applyBorder="1" applyAlignment="1" applyProtection="1">
      <alignment horizontal="center" vertical="center" wrapText="1"/>
    </xf>
    <xf numFmtId="1" fontId="41" fillId="0" borderId="0" xfId="1" applyNumberFormat="1" applyFont="1" applyAlignment="1" applyProtection="1">
      <alignment vertical="center"/>
    </xf>
    <xf numFmtId="0" fontId="46" fillId="2" borderId="28" xfId="0" applyFont="1" applyFill="1" applyBorder="1" applyAlignment="1">
      <alignment vertical="center"/>
    </xf>
    <xf numFmtId="0" fontId="41" fillId="0" borderId="0" xfId="0" applyFont="1" applyAlignment="1">
      <alignment vertical="center"/>
    </xf>
    <xf numFmtId="1" fontId="47" fillId="0" borderId="0" xfId="1" applyNumberFormat="1" applyFont="1" applyAlignment="1" applyProtection="1">
      <alignment horizontal="center" vertical="center"/>
    </xf>
    <xf numFmtId="0" fontId="41" fillId="5" borderId="28" xfId="0" applyFont="1" applyFill="1" applyBorder="1" applyAlignment="1">
      <alignment vertical="center"/>
    </xf>
    <xf numFmtId="0" fontId="50" fillId="5" borderId="28" xfId="0" applyFont="1" applyFill="1" applyBorder="1" applyAlignment="1">
      <alignment horizontal="center" vertical="center"/>
    </xf>
    <xf numFmtId="1" fontId="57" fillId="0" borderId="0" xfId="1" applyNumberFormat="1" applyFont="1" applyAlignment="1" applyProtection="1">
      <alignment horizontal="center" vertical="center"/>
    </xf>
    <xf numFmtId="0" fontId="41" fillId="3" borderId="1" xfId="0" applyFont="1" applyFill="1" applyBorder="1" applyAlignment="1">
      <alignment horizontal="left" vertical="center" indent="1"/>
    </xf>
    <xf numFmtId="0" fontId="50" fillId="3" borderId="1" xfId="0" applyFont="1" applyFill="1" applyBorder="1" applyAlignment="1">
      <alignment horizontal="center" vertical="center"/>
    </xf>
    <xf numFmtId="0" fontId="41" fillId="3" borderId="22" xfId="0" applyFont="1" applyFill="1" applyBorder="1" applyAlignment="1">
      <alignment horizontal="left" vertical="center" indent="1"/>
    </xf>
    <xf numFmtId="0" fontId="50" fillId="3" borderId="22" xfId="0" applyFont="1" applyFill="1" applyBorder="1" applyAlignment="1">
      <alignment horizontal="center" vertical="center"/>
    </xf>
    <xf numFmtId="0" fontId="41" fillId="3" borderId="24" xfId="0" applyFont="1" applyFill="1" applyBorder="1" applyAlignment="1">
      <alignment horizontal="left" vertical="center" indent="1"/>
    </xf>
    <xf numFmtId="0" fontId="50" fillId="3" borderId="24" xfId="0" applyFont="1" applyFill="1" applyBorder="1" applyAlignment="1">
      <alignment horizontal="center" vertical="center"/>
    </xf>
    <xf numFmtId="0" fontId="58" fillId="2" borderId="28" xfId="0" applyFont="1" applyFill="1" applyBorder="1" applyAlignment="1">
      <alignment horizontal="center" vertical="center"/>
    </xf>
    <xf numFmtId="0" fontId="41" fillId="3" borderId="28" xfId="0" applyFont="1" applyFill="1" applyBorder="1" applyAlignment="1">
      <alignment vertical="center"/>
    </xf>
    <xf numFmtId="0" fontId="0" fillId="0" borderId="0" xfId="0" applyAlignment="1">
      <alignment vertical="center"/>
    </xf>
    <xf numFmtId="164" fontId="41" fillId="0" borderId="15" xfId="2" applyNumberFormat="1" applyFont="1" applyBorder="1" applyAlignment="1" applyProtection="1">
      <alignment vertical="center"/>
    </xf>
    <xf numFmtId="164" fontId="0" fillId="0" borderId="16" xfId="2" applyNumberFormat="1" applyFont="1" applyBorder="1" applyAlignment="1" applyProtection="1">
      <alignment vertical="center"/>
    </xf>
    <xf numFmtId="164" fontId="41" fillId="0" borderId="0" xfId="2" applyNumberFormat="1" applyFont="1" applyAlignment="1" applyProtection="1">
      <alignment vertical="center"/>
    </xf>
    <xf numFmtId="164" fontId="0" fillId="0" borderId="0" xfId="2" applyNumberFormat="1" applyFont="1" applyAlignment="1" applyProtection="1">
      <alignment vertical="center"/>
    </xf>
    <xf numFmtId="0" fontId="41" fillId="0" borderId="15" xfId="0" applyFont="1" applyBorder="1" applyAlignment="1">
      <alignment vertical="center"/>
    </xf>
    <xf numFmtId="0" fontId="41" fillId="0" borderId="16"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30" fillId="9" borderId="26" xfId="0" applyFont="1" applyFill="1" applyBorder="1" applyAlignment="1">
      <alignment vertical="center"/>
    </xf>
    <xf numFmtId="0" fontId="30" fillId="9" borderId="34" xfId="0" applyFont="1" applyFill="1" applyBorder="1" applyAlignment="1">
      <alignment vertical="center"/>
    </xf>
    <xf numFmtId="0" fontId="30" fillId="9" borderId="28" xfId="0" applyFont="1" applyFill="1" applyBorder="1" applyAlignment="1">
      <alignment vertical="center"/>
    </xf>
    <xf numFmtId="0" fontId="30" fillId="9" borderId="32" xfId="0" applyFont="1" applyFill="1" applyBorder="1" applyAlignment="1">
      <alignment vertical="center"/>
    </xf>
    <xf numFmtId="0" fontId="30" fillId="9" borderId="30" xfId="0" applyFont="1" applyFill="1" applyBorder="1" applyAlignment="1">
      <alignment vertical="center"/>
    </xf>
    <xf numFmtId="0" fontId="30" fillId="9" borderId="35" xfId="0" applyFont="1" applyFill="1" applyBorder="1" applyAlignment="1">
      <alignment vertical="center"/>
    </xf>
    <xf numFmtId="1" fontId="29" fillId="0" borderId="0" xfId="1" applyNumberFormat="1" applyFont="1" applyProtection="1"/>
    <xf numFmtId="0" fontId="41" fillId="0" borderId="0" xfId="0" applyFont="1" applyAlignment="1">
      <alignment horizontal="center"/>
    </xf>
    <xf numFmtId="0" fontId="48" fillId="0" borderId="0" xfId="0" applyFont="1" applyAlignment="1">
      <alignment horizontal="center"/>
    </xf>
    <xf numFmtId="0" fontId="29" fillId="0" borderId="0" xfId="0" applyFont="1" applyAlignment="1">
      <alignment horizontal="center"/>
    </xf>
    <xf numFmtId="0" fontId="41" fillId="0" borderId="0" xfId="0" applyFont="1"/>
    <xf numFmtId="2" fontId="48" fillId="0" borderId="0" xfId="0" applyNumberFormat="1" applyFont="1" applyAlignment="1">
      <alignment horizontal="center"/>
    </xf>
    <xf numFmtId="0" fontId="49" fillId="10" borderId="0" xfId="0" applyFont="1" applyFill="1" applyAlignment="1">
      <alignment horizontal="center" vertical="center" wrapText="1"/>
    </xf>
    <xf numFmtId="0" fontId="38" fillId="0" borderId="0" xfId="0" applyFont="1" applyAlignment="1">
      <alignment horizontal="center" vertical="center" wrapText="1"/>
    </xf>
    <xf numFmtId="166" fontId="55"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55" fillId="0" borderId="0" xfId="0" applyFont="1" applyAlignment="1">
      <alignment horizontal="left"/>
    </xf>
    <xf numFmtId="165" fontId="55" fillId="0" borderId="0" xfId="0" applyNumberFormat="1" applyFont="1" applyAlignment="1">
      <alignment horizontal="left"/>
    </xf>
    <xf numFmtId="10" fontId="55" fillId="0" borderId="0" xfId="2" applyNumberFormat="1" applyFont="1" applyBorder="1" applyAlignment="1">
      <alignment horizontal="center"/>
    </xf>
    <xf numFmtId="171" fontId="62" fillId="0" borderId="0" xfId="0" applyNumberFormat="1" applyFont="1" applyAlignment="1">
      <alignment horizontal="center"/>
    </xf>
    <xf numFmtId="170" fontId="51" fillId="0" borderId="0" xfId="0" applyNumberFormat="1" applyFont="1" applyAlignment="1">
      <alignment horizontal="center"/>
    </xf>
    <xf numFmtId="0" fontId="63" fillId="0" borderId="37" xfId="0" applyFont="1" applyBorder="1"/>
    <xf numFmtId="0" fontId="63" fillId="0" borderId="38" xfId="0" applyFont="1" applyBorder="1"/>
    <xf numFmtId="0" fontId="63" fillId="0" borderId="38" xfId="0" applyFont="1" applyBorder="1" applyAlignment="1">
      <alignment horizontal="center"/>
    </xf>
    <xf numFmtId="0" fontId="63" fillId="0" borderId="39" xfId="0" applyFont="1" applyBorder="1"/>
    <xf numFmtId="0" fontId="63" fillId="0" borderId="7" xfId="0" applyFont="1" applyBorder="1"/>
    <xf numFmtId="0" fontId="63" fillId="0" borderId="7" xfId="0" applyFont="1" applyBorder="1" applyAlignment="1">
      <alignment horizontal="center"/>
    </xf>
    <xf numFmtId="0" fontId="38" fillId="0" borderId="40" xfId="0" applyFont="1" applyBorder="1"/>
    <xf numFmtId="0" fontId="38" fillId="0" borderId="0" xfId="0" applyFont="1"/>
    <xf numFmtId="0" fontId="63" fillId="0" borderId="0" xfId="0" applyFont="1" applyAlignment="1" applyProtection="1">
      <alignment vertical="center"/>
      <protection locked="0"/>
    </xf>
    <xf numFmtId="0" fontId="38" fillId="0" borderId="0" xfId="0" applyFont="1" applyProtection="1">
      <protection locked="0"/>
    </xf>
    <xf numFmtId="0" fontId="41" fillId="3" borderId="1" xfId="0" applyFont="1" applyFill="1" applyBorder="1" applyAlignment="1" applyProtection="1">
      <alignment horizontal="left" vertical="center" indent="1"/>
      <protection locked="0"/>
    </xf>
    <xf numFmtId="0" fontId="41" fillId="3" borderId="22" xfId="0" applyFont="1" applyFill="1" applyBorder="1" applyAlignment="1" applyProtection="1">
      <alignment horizontal="left" vertical="center" indent="1"/>
      <protection locked="0"/>
    </xf>
    <xf numFmtId="0" fontId="41" fillId="3" borderId="24" xfId="0" applyFont="1" applyFill="1" applyBorder="1" applyAlignment="1" applyProtection="1">
      <alignment horizontal="left" vertical="center" indent="1"/>
      <protection locked="0"/>
    </xf>
    <xf numFmtId="0" fontId="41" fillId="5" borderId="28" xfId="0" applyFont="1" applyFill="1" applyBorder="1" applyAlignment="1" applyProtection="1">
      <alignment vertical="center"/>
      <protection locked="0"/>
    </xf>
    <xf numFmtId="0" fontId="49"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49" fillId="11" borderId="0" xfId="0" applyFont="1" applyFill="1" applyAlignment="1">
      <alignment horizontal="center" vertical="center" wrapText="1"/>
    </xf>
    <xf numFmtId="0" fontId="38" fillId="0" borderId="41" xfId="0" applyFont="1" applyBorder="1"/>
    <xf numFmtId="0" fontId="65" fillId="0" borderId="42" xfId="0" applyFont="1" applyBorder="1"/>
    <xf numFmtId="0" fontId="63" fillId="0" borderId="43" xfId="0" applyFont="1" applyBorder="1"/>
    <xf numFmtId="0" fontId="38" fillId="0" borderId="43" xfId="0" applyFont="1" applyBorder="1"/>
    <xf numFmtId="0" fontId="65" fillId="0" borderId="43" xfId="0" applyFont="1" applyBorder="1"/>
    <xf numFmtId="0" fontId="38" fillId="0" borderId="44" xfId="0" applyFont="1" applyBorder="1"/>
    <xf numFmtId="0" fontId="65" fillId="0" borderId="5" xfId="0" applyFont="1" applyBorder="1"/>
    <xf numFmtId="0" fontId="63" fillId="0" borderId="0" xfId="0" applyFont="1"/>
    <xf numFmtId="0" fontId="65" fillId="0" borderId="0" xfId="0" applyFont="1"/>
    <xf numFmtId="0" fontId="38" fillId="0" borderId="45" xfId="0" applyFont="1" applyBorder="1"/>
    <xf numFmtId="0" fontId="66" fillId="0" borderId="5" xfId="0" applyFont="1" applyBorder="1"/>
    <xf numFmtId="0" fontId="67" fillId="0" borderId="0" xfId="0" applyFont="1"/>
    <xf numFmtId="0" fontId="66" fillId="0" borderId="0" xfId="0" applyFont="1"/>
    <xf numFmtId="0" fontId="66" fillId="0" borderId="6" xfId="0" applyFont="1" applyBorder="1"/>
    <xf numFmtId="0" fontId="38" fillId="0" borderId="7" xfId="0" applyFont="1" applyBorder="1"/>
    <xf numFmtId="0" fontId="67" fillId="0" borderId="7" xfId="0" applyFont="1" applyBorder="1"/>
    <xf numFmtId="0" fontId="66" fillId="0" borderId="7" xfId="0" applyFont="1" applyBorder="1"/>
    <xf numFmtId="0" fontId="38" fillId="0" borderId="46" xfId="0" applyFont="1" applyBorder="1"/>
    <xf numFmtId="0" fontId="68" fillId="0" borderId="43" xfId="0" applyFont="1" applyBorder="1"/>
    <xf numFmtId="0" fontId="68" fillId="0" borderId="0" xfId="0" applyFont="1"/>
    <xf numFmtId="0" fontId="65" fillId="0" borderId="6" xfId="0" applyFont="1" applyBorder="1"/>
    <xf numFmtId="0" fontId="65" fillId="0" borderId="7" xfId="0" applyFont="1" applyBorder="1"/>
    <xf numFmtId="0" fontId="68" fillId="0" borderId="7" xfId="0" applyFont="1" applyBorder="1"/>
    <xf numFmtId="0" fontId="67" fillId="0" borderId="43" xfId="0" applyFont="1" applyBorder="1"/>
    <xf numFmtId="0" fontId="38" fillId="0" borderId="47" xfId="0" applyFont="1" applyBorder="1"/>
    <xf numFmtId="0" fontId="38" fillId="0" borderId="3" xfId="0" applyFont="1" applyBorder="1"/>
    <xf numFmtId="0" fontId="38" fillId="0" borderId="48" xfId="0" applyFont="1" applyBorder="1"/>
    <xf numFmtId="0" fontId="38" fillId="0" borderId="6" xfId="0" applyFont="1" applyBorder="1"/>
    <xf numFmtId="0" fontId="0" fillId="0" borderId="0" xfId="0" applyAlignment="1" applyProtection="1">
      <alignment vertical="center"/>
      <protection locked="0"/>
    </xf>
    <xf numFmtId="0" fontId="40" fillId="0" borderId="0" xfId="0" applyFont="1" applyAlignment="1" applyProtection="1">
      <alignment horizontal="left" vertical="center" indent="1"/>
      <protection locked="0"/>
    </xf>
    <xf numFmtId="0" fontId="40" fillId="0" borderId="0" xfId="0" applyFont="1" applyAlignment="1" applyProtection="1">
      <alignment vertical="center"/>
      <protection locked="0"/>
    </xf>
    <xf numFmtId="1" fontId="40" fillId="0" borderId="0" xfId="1" applyNumberFormat="1" applyFont="1" applyAlignment="1" applyProtection="1">
      <alignment horizontal="center" vertical="center"/>
      <protection locked="0"/>
    </xf>
    <xf numFmtId="0" fontId="40" fillId="5" borderId="0" xfId="0" applyFont="1" applyFill="1" applyAlignment="1" applyProtection="1">
      <alignment vertical="center"/>
      <protection locked="0"/>
    </xf>
    <xf numFmtId="0" fontId="40" fillId="5" borderId="0" xfId="0" applyFont="1" applyFill="1" applyAlignment="1" applyProtection="1">
      <alignment horizontal="center" vertical="center"/>
      <protection locked="0"/>
    </xf>
    <xf numFmtId="1" fontId="69" fillId="0" borderId="0" xfId="1" applyNumberFormat="1" applyFont="1" applyAlignment="1" applyProtection="1">
      <alignment horizontal="center" vertical="center"/>
      <protection locked="0"/>
    </xf>
    <xf numFmtId="0" fontId="40" fillId="3" borderId="0" xfId="0" applyFont="1" applyFill="1" applyAlignment="1" applyProtection="1">
      <alignment horizontal="left" vertical="center" indent="1"/>
      <protection locked="0"/>
    </xf>
    <xf numFmtId="0" fontId="40" fillId="3" borderId="0" xfId="0" applyFont="1" applyFill="1" applyAlignment="1" applyProtection="1">
      <alignment horizontal="center" vertical="center"/>
      <protection locked="0"/>
    </xf>
    <xf numFmtId="0" fontId="28" fillId="0" borderId="12" xfId="0" applyFont="1" applyBorder="1" applyAlignment="1" applyProtection="1">
      <alignment horizontal="left" indent="2"/>
      <protection locked="0"/>
    </xf>
    <xf numFmtId="0" fontId="28" fillId="0" borderId="12" xfId="0" applyFont="1" applyBorder="1" applyAlignment="1">
      <alignment horizontal="center"/>
    </xf>
    <xf numFmtId="167" fontId="28" fillId="0" borderId="12" xfId="0" applyNumberFormat="1" applyFont="1" applyBorder="1" applyAlignment="1">
      <alignment horizontal="center"/>
    </xf>
    <xf numFmtId="10" fontId="28" fillId="0" borderId="12" xfId="2" applyNumberFormat="1" applyFont="1" applyBorder="1" applyAlignment="1">
      <alignment horizontal="center"/>
    </xf>
    <xf numFmtId="0" fontId="28" fillId="0" borderId="0" xfId="0" applyFont="1" applyProtection="1">
      <protection locked="0"/>
    </xf>
    <xf numFmtId="0" fontId="70" fillId="0" borderId="13" xfId="0" applyFont="1" applyBorder="1" applyProtection="1">
      <protection locked="0"/>
    </xf>
    <xf numFmtId="0" fontId="28" fillId="0" borderId="0" xfId="0" applyFont="1" applyAlignment="1" applyProtection="1">
      <alignment horizontal="center"/>
      <protection locked="0"/>
    </xf>
    <xf numFmtId="0" fontId="28" fillId="0" borderId="0" xfId="0" applyFont="1" applyAlignment="1" applyProtection="1">
      <alignment vertical="center"/>
      <protection locked="0"/>
    </xf>
    <xf numFmtId="0" fontId="40" fillId="0" borderId="10" xfId="0" applyFont="1" applyBorder="1" applyProtection="1">
      <protection locked="0"/>
    </xf>
    <xf numFmtId="0" fontId="39" fillId="8" borderId="5" xfId="0" applyFont="1" applyFill="1" applyBorder="1" applyProtection="1">
      <protection locked="0"/>
    </xf>
    <xf numFmtId="0" fontId="39" fillId="6" borderId="5" xfId="0" applyFont="1" applyFill="1" applyBorder="1" applyProtection="1">
      <protection locked="0"/>
    </xf>
    <xf numFmtId="0" fontId="39" fillId="6" borderId="9" xfId="0" applyFont="1" applyFill="1" applyBorder="1" applyProtection="1">
      <protection locked="0"/>
    </xf>
    <xf numFmtId="0" fontId="39" fillId="7" borderId="5" xfId="0" applyFont="1" applyFill="1" applyBorder="1" applyProtection="1">
      <protection locked="0"/>
    </xf>
    <xf numFmtId="0" fontId="39" fillId="7" borderId="6" xfId="0" applyFont="1" applyFill="1" applyBorder="1" applyProtection="1">
      <protection locked="0"/>
    </xf>
    <xf numFmtId="0" fontId="40" fillId="0" borderId="0" xfId="0" applyFont="1" applyProtection="1">
      <protection locked="0"/>
    </xf>
    <xf numFmtId="0" fontId="39" fillId="8" borderId="9" xfId="0" applyFont="1" applyFill="1" applyBorder="1" applyProtection="1">
      <protection locked="0"/>
    </xf>
    <xf numFmtId="0" fontId="71" fillId="0" borderId="0" xfId="0" applyFont="1" applyAlignment="1" applyProtection="1">
      <alignment horizontal="left" vertical="center" indent="1"/>
      <protection locked="0"/>
    </xf>
    <xf numFmtId="173" fontId="40" fillId="5" borderId="0" xfId="0" applyNumberFormat="1" applyFont="1" applyFill="1" applyAlignment="1" applyProtection="1">
      <alignment vertical="center"/>
      <protection locked="0"/>
    </xf>
    <xf numFmtId="173" fontId="40"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72" fillId="0" borderId="0" xfId="0" applyFont="1" applyAlignment="1" applyProtection="1">
      <alignment vertical="center"/>
      <protection locked="0"/>
    </xf>
    <xf numFmtId="0" fontId="73" fillId="6" borderId="0" xfId="0" applyFont="1" applyFill="1" applyAlignment="1" applyProtection="1">
      <alignment vertical="center"/>
      <protection locked="0"/>
    </xf>
    <xf numFmtId="0" fontId="73" fillId="6" borderId="0" xfId="0" applyFont="1" applyFill="1" applyAlignment="1" applyProtection="1">
      <alignment horizontal="center" vertical="center"/>
      <protection locked="0"/>
    </xf>
    <xf numFmtId="0" fontId="28" fillId="0" borderId="0" xfId="0" applyFont="1" applyAlignment="1">
      <alignment horizontal="center"/>
    </xf>
    <xf numFmtId="167" fontId="28" fillId="0" borderId="0" xfId="0" applyNumberFormat="1" applyFont="1" applyAlignment="1">
      <alignment horizontal="center"/>
    </xf>
    <xf numFmtId="10" fontId="28" fillId="0" borderId="0" xfId="2" applyNumberFormat="1" applyFont="1" applyBorder="1" applyAlignment="1">
      <alignment horizontal="center"/>
    </xf>
    <xf numFmtId="166" fontId="28" fillId="0" borderId="0" xfId="2" applyNumberFormat="1" applyFont="1" applyBorder="1" applyAlignment="1">
      <alignment horizontal="center"/>
    </xf>
    <xf numFmtId="4" fontId="28" fillId="0" borderId="0" xfId="2" applyNumberFormat="1" applyFont="1" applyBorder="1" applyAlignment="1">
      <alignment horizontal="center"/>
    </xf>
    <xf numFmtId="39" fontId="28" fillId="0" borderId="0" xfId="2" applyNumberFormat="1" applyFont="1" applyBorder="1" applyAlignment="1">
      <alignment horizontal="center"/>
    </xf>
    <xf numFmtId="0" fontId="40" fillId="0" borderId="0" xfId="0" applyFont="1" applyAlignment="1" applyProtection="1">
      <alignment horizontal="center" vertical="center"/>
      <protection locked="0"/>
    </xf>
    <xf numFmtId="0" fontId="49" fillId="12" borderId="0" xfId="0" applyFont="1" applyFill="1" applyAlignment="1" applyProtection="1">
      <alignment horizontal="center" vertical="center"/>
      <protection locked="0"/>
    </xf>
    <xf numFmtId="0" fontId="40" fillId="0" borderId="0" xfId="0" applyFont="1" applyAlignment="1" applyProtection="1">
      <alignment horizontal="center"/>
      <protection locked="0"/>
    </xf>
    <xf numFmtId="0" fontId="41" fillId="0" borderId="0" xfId="0" applyFont="1" applyAlignment="1" applyProtection="1">
      <alignment horizontal="center"/>
      <protection locked="0"/>
    </xf>
    <xf numFmtId="0" fontId="63" fillId="0" borderId="0" xfId="0" applyFont="1" applyAlignment="1" applyProtection="1">
      <alignment horizontal="center"/>
      <protection locked="0"/>
    </xf>
    <xf numFmtId="0" fontId="74" fillId="0" borderId="0" xfId="0" applyFont="1" applyAlignment="1" applyProtection="1">
      <alignment horizontal="center" vertical="center"/>
      <protection locked="0"/>
    </xf>
    <xf numFmtId="0" fontId="49" fillId="13" borderId="0" xfId="0" applyFont="1" applyFill="1" applyAlignment="1" applyProtection="1">
      <alignment horizontal="center" vertical="center"/>
      <protection locked="0"/>
    </xf>
    <xf numFmtId="0" fontId="49" fillId="13" borderId="0" xfId="0" applyFont="1" applyFill="1" applyAlignment="1">
      <alignment horizontal="center" vertical="center" wrapText="1"/>
    </xf>
    <xf numFmtId="0" fontId="28" fillId="0" borderId="0" xfId="0" applyFont="1" applyAlignment="1" applyProtection="1">
      <alignment horizontal="left"/>
      <protection locked="0"/>
    </xf>
    <xf numFmtId="173" fontId="28" fillId="0" borderId="0" xfId="2" applyNumberFormat="1" applyFont="1" applyBorder="1" applyAlignment="1">
      <alignment horizontal="center"/>
    </xf>
    <xf numFmtId="0" fontId="75" fillId="0" borderId="0" xfId="0" applyFont="1" applyAlignment="1" applyProtection="1">
      <alignment horizontal="center" vertical="center"/>
      <protection locked="0"/>
    </xf>
    <xf numFmtId="172" fontId="40" fillId="5" borderId="0" xfId="0" applyNumberFormat="1" applyFont="1" applyFill="1" applyAlignment="1" applyProtection="1">
      <alignment vertical="center"/>
      <protection locked="0"/>
    </xf>
    <xf numFmtId="172" fontId="40" fillId="3" borderId="0" xfId="0" applyNumberFormat="1" applyFont="1" applyFill="1" applyAlignment="1" applyProtection="1">
      <alignment horizontal="left" vertical="center" indent="1"/>
      <protection locked="0"/>
    </xf>
    <xf numFmtId="0" fontId="27" fillId="0" borderId="12" xfId="0" applyFont="1" applyBorder="1" applyAlignment="1">
      <alignment horizontal="center"/>
    </xf>
    <xf numFmtId="0" fontId="27" fillId="0" borderId="12" xfId="0" applyFont="1" applyBorder="1" applyAlignment="1" applyProtection="1">
      <alignment horizontal="left" indent="2"/>
      <protection locked="0"/>
    </xf>
    <xf numFmtId="10" fontId="27" fillId="0" borderId="12" xfId="2" applyNumberFormat="1" applyFont="1" applyBorder="1" applyAlignment="1">
      <alignment horizontal="center"/>
    </xf>
    <xf numFmtId="10" fontId="28" fillId="0" borderId="0" xfId="2" applyNumberFormat="1" applyFont="1" applyAlignment="1" applyProtection="1">
      <alignment horizontal="center"/>
      <protection locked="0"/>
    </xf>
    <xf numFmtId="10" fontId="40" fillId="3" borderId="0" xfId="2" applyNumberFormat="1" applyFont="1" applyFill="1" applyBorder="1" applyAlignment="1" applyProtection="1">
      <alignment horizontal="center" vertical="center"/>
      <protection locked="0"/>
    </xf>
    <xf numFmtId="10" fontId="40" fillId="0" borderId="0" xfId="2" applyNumberFormat="1" applyFont="1" applyAlignment="1" applyProtection="1">
      <alignment horizontal="center" vertical="center"/>
      <protection locked="0"/>
    </xf>
    <xf numFmtId="10" fontId="40" fillId="5" borderId="0" xfId="2" applyNumberFormat="1" applyFont="1" applyFill="1" applyAlignment="1" applyProtection="1">
      <alignment horizontal="center" vertical="center"/>
      <protection locked="0"/>
    </xf>
    <xf numFmtId="10" fontId="69" fillId="0" borderId="0" xfId="2" applyNumberFormat="1" applyFont="1" applyAlignment="1" applyProtection="1">
      <alignment horizontal="center" vertical="center"/>
      <protection locked="0"/>
    </xf>
    <xf numFmtId="1" fontId="28" fillId="0" borderId="0" xfId="0" applyNumberFormat="1" applyFont="1" applyAlignment="1" applyProtection="1">
      <alignment horizontal="center"/>
      <protection locked="0"/>
    </xf>
    <xf numFmtId="1" fontId="40" fillId="3" borderId="0" xfId="0" applyNumberFormat="1" applyFont="1" applyFill="1" applyAlignment="1" applyProtection="1">
      <alignment horizontal="center" vertical="center"/>
      <protection locked="0"/>
    </xf>
    <xf numFmtId="1" fontId="40" fillId="5" borderId="0" xfId="0" applyNumberFormat="1" applyFont="1" applyFill="1" applyAlignment="1" applyProtection="1">
      <alignment horizontal="center" vertical="center"/>
      <protection locked="0"/>
    </xf>
    <xf numFmtId="0" fontId="26" fillId="0" borderId="12" xfId="0" applyFont="1" applyBorder="1" applyAlignment="1">
      <alignment horizontal="center"/>
    </xf>
    <xf numFmtId="175" fontId="28" fillId="0" borderId="12" xfId="0" applyNumberFormat="1" applyFont="1" applyBorder="1" applyAlignment="1">
      <alignment horizontal="center"/>
    </xf>
    <xf numFmtId="175" fontId="26" fillId="0" borderId="12" xfId="0" applyNumberFormat="1" applyFont="1" applyBorder="1" applyAlignment="1">
      <alignment horizontal="center"/>
    </xf>
    <xf numFmtId="10" fontId="26" fillId="0" borderId="12" xfId="2" applyNumberFormat="1" applyFont="1" applyBorder="1" applyAlignment="1">
      <alignment horizontal="center"/>
    </xf>
    <xf numFmtId="172" fontId="55" fillId="0" borderId="0" xfId="0" applyNumberFormat="1" applyFont="1" applyAlignment="1">
      <alignment horizontal="center"/>
    </xf>
    <xf numFmtId="0" fontId="25" fillId="0" borderId="12" xfId="0" applyFont="1" applyBorder="1" applyAlignment="1">
      <alignment horizontal="center"/>
    </xf>
    <xf numFmtId="0" fontId="38" fillId="0" borderId="0" xfId="0" applyFont="1" applyAlignment="1" applyProtection="1">
      <alignment vertical="center"/>
      <protection locked="0"/>
    </xf>
    <xf numFmtId="0" fontId="77" fillId="0" borderId="0" xfId="0" applyFont="1" applyAlignment="1" applyProtection="1">
      <alignment horizontal="center" vertical="center"/>
      <protection locked="0"/>
    </xf>
    <xf numFmtId="1" fontId="38" fillId="0" borderId="0" xfId="1" applyNumberFormat="1" applyFont="1" applyAlignment="1" applyProtection="1">
      <alignment vertical="center"/>
      <protection locked="0"/>
    </xf>
    <xf numFmtId="0" fontId="80" fillId="0" borderId="0" xfId="0" applyFont="1" applyAlignment="1" applyProtection="1">
      <alignment horizontal="center" vertical="center"/>
      <protection locked="0"/>
    </xf>
    <xf numFmtId="0" fontId="38" fillId="0" borderId="15" xfId="0" applyFont="1" applyBorder="1" applyAlignment="1" applyProtection="1">
      <alignment vertical="center"/>
      <protection locked="0"/>
    </xf>
    <xf numFmtId="0" fontId="38" fillId="0" borderId="16" xfId="0" applyFont="1" applyBorder="1" applyAlignment="1" applyProtection="1">
      <alignment vertical="center"/>
      <protection locked="0"/>
    </xf>
    <xf numFmtId="0" fontId="77" fillId="0" borderId="0" xfId="0" applyFont="1" applyAlignment="1" applyProtection="1">
      <alignment vertical="center"/>
      <protection locked="0"/>
    </xf>
    <xf numFmtId="0" fontId="86" fillId="0" borderId="0" xfId="0" applyFont="1" applyProtection="1">
      <protection locked="0"/>
    </xf>
    <xf numFmtId="0" fontId="87" fillId="0" borderId="0" xfId="0" applyFont="1" applyProtection="1">
      <protection locked="0"/>
    </xf>
    <xf numFmtId="0" fontId="91" fillId="0" borderId="0" xfId="0" applyFont="1" applyAlignment="1" applyProtection="1">
      <alignment vertical="center"/>
      <protection locked="0"/>
    </xf>
    <xf numFmtId="0" fontId="94" fillId="0" borderId="0" xfId="0" applyFont="1" applyProtection="1">
      <protection locked="0"/>
    </xf>
    <xf numFmtId="10" fontId="70" fillId="0" borderId="11" xfId="2" applyNumberFormat="1" applyFont="1" applyBorder="1" applyAlignment="1" applyProtection="1">
      <alignment horizontal="center"/>
      <protection locked="0"/>
    </xf>
    <xf numFmtId="9" fontId="70" fillId="0" borderId="11" xfId="2" applyFont="1" applyBorder="1" applyAlignment="1" applyProtection="1">
      <alignment horizontal="center"/>
      <protection locked="0"/>
    </xf>
    <xf numFmtId="0" fontId="96" fillId="0" borderId="0" xfId="0" applyFont="1" applyAlignment="1" applyProtection="1">
      <alignment vertical="center"/>
      <protection locked="0"/>
    </xf>
    <xf numFmtId="164" fontId="40" fillId="3" borderId="15" xfId="2" applyNumberFormat="1" applyFont="1" applyFill="1" applyBorder="1" applyAlignment="1" applyProtection="1">
      <alignment horizontal="center" vertical="center"/>
      <protection locked="0"/>
    </xf>
    <xf numFmtId="164" fontId="40" fillId="5" borderId="15" xfId="2" applyNumberFormat="1" applyFont="1" applyFill="1" applyBorder="1" applyAlignment="1" applyProtection="1">
      <alignment horizontal="center" vertical="center"/>
      <protection locked="0"/>
    </xf>
    <xf numFmtId="0" fontId="70" fillId="0" borderId="11" xfId="0" applyFont="1" applyBorder="1" applyAlignment="1" applyProtection="1">
      <alignment horizontal="left" indent="2"/>
      <protection locked="0"/>
    </xf>
    <xf numFmtId="164" fontId="71" fillId="3" borderId="15" xfId="2" applyNumberFormat="1" applyFont="1" applyFill="1" applyBorder="1" applyAlignment="1" applyProtection="1">
      <alignment horizontal="center" vertical="center"/>
      <protection locked="0"/>
    </xf>
    <xf numFmtId="0" fontId="94" fillId="0" borderId="0" xfId="0" applyFont="1" applyAlignment="1" applyProtection="1">
      <alignment vertical="center"/>
      <protection locked="0"/>
    </xf>
    <xf numFmtId="0" fontId="93" fillId="0" borderId="0" xfId="0" applyFont="1" applyAlignment="1">
      <alignment horizontal="center" vertical="center" wrapText="1"/>
    </xf>
    <xf numFmtId="0" fontId="63" fillId="0" borderId="0" xfId="0" applyFont="1" applyAlignment="1">
      <alignment horizontal="center" vertical="center" wrapText="1"/>
    </xf>
    <xf numFmtId="164" fontId="84" fillId="0" borderId="15" xfId="2" applyNumberFormat="1" applyFont="1" applyBorder="1" applyAlignment="1" applyProtection="1">
      <alignment horizontal="center" vertical="center"/>
      <protection locked="0"/>
    </xf>
    <xf numFmtId="10" fontId="84" fillId="0" borderId="0" xfId="2" applyNumberFormat="1" applyFont="1" applyBorder="1" applyAlignment="1" applyProtection="1">
      <alignment horizontal="center" vertical="center"/>
      <protection locked="0"/>
    </xf>
    <xf numFmtId="1" fontId="40" fillId="0" borderId="0" xfId="1" applyNumberFormat="1" applyFont="1" applyAlignment="1" applyProtection="1">
      <alignment vertical="center"/>
      <protection locked="0"/>
    </xf>
    <xf numFmtId="10" fontId="40" fillId="5" borderId="16" xfId="2" applyNumberFormat="1" applyFont="1" applyFill="1" applyBorder="1" applyAlignment="1" applyProtection="1">
      <alignment horizontal="center" vertical="center"/>
      <protection locked="0"/>
    </xf>
    <xf numFmtId="10" fontId="40" fillId="5" borderId="0" xfId="2" applyNumberFormat="1" applyFont="1" applyFill="1" applyBorder="1" applyAlignment="1" applyProtection="1">
      <alignment horizontal="center" vertical="center"/>
      <protection locked="0"/>
    </xf>
    <xf numFmtId="10" fontId="23" fillId="0" borderId="11" xfId="2" applyNumberFormat="1" applyFont="1" applyBorder="1" applyAlignment="1" applyProtection="1">
      <alignment horizontal="center"/>
      <protection locked="0"/>
    </xf>
    <xf numFmtId="0" fontId="23" fillId="0" borderId="0" xfId="0" applyFont="1" applyProtection="1">
      <protection locked="0"/>
    </xf>
    <xf numFmtId="9" fontId="23" fillId="0" borderId="13" xfId="2" applyFont="1" applyBorder="1" applyAlignment="1" applyProtection="1">
      <alignment horizontal="center"/>
      <protection locked="0"/>
    </xf>
    <xf numFmtId="10" fontId="23" fillId="0" borderId="13" xfId="2" applyNumberFormat="1" applyFont="1" applyBorder="1" applyAlignment="1" applyProtection="1">
      <alignment horizontal="center"/>
      <protection locked="0"/>
    </xf>
    <xf numFmtId="0" fontId="23" fillId="0" borderId="0" xfId="0" applyFont="1" applyAlignment="1" applyProtection="1">
      <alignment vertical="center"/>
      <protection locked="0"/>
    </xf>
    <xf numFmtId="164" fontId="40" fillId="0" borderId="15" xfId="2" applyNumberFormat="1" applyFont="1" applyBorder="1" applyAlignment="1" applyProtection="1">
      <alignment vertical="center"/>
      <protection locked="0"/>
    </xf>
    <xf numFmtId="164" fontId="23" fillId="0" borderId="16" xfId="2" applyNumberFormat="1" applyFont="1" applyBorder="1" applyAlignment="1" applyProtection="1">
      <alignment vertical="center"/>
      <protection locked="0"/>
    </xf>
    <xf numFmtId="164" fontId="40" fillId="0" borderId="0" xfId="2" applyNumberFormat="1" applyFont="1" applyAlignment="1" applyProtection="1">
      <alignment vertical="center"/>
      <protection locked="0"/>
    </xf>
    <xf numFmtId="164" fontId="23" fillId="0" borderId="0" xfId="2" applyNumberFormat="1" applyFont="1" applyAlignment="1" applyProtection="1">
      <alignment vertical="center"/>
      <protection locked="0"/>
    </xf>
    <xf numFmtId="0" fontId="40" fillId="0" borderId="15" xfId="0" applyFont="1" applyBorder="1" applyAlignment="1" applyProtection="1">
      <alignment vertical="center"/>
      <protection locked="0"/>
    </xf>
    <xf numFmtId="1" fontId="23" fillId="0" borderId="0" xfId="1" applyNumberFormat="1" applyFont="1" applyAlignment="1" applyProtection="1">
      <alignment vertical="center"/>
      <protection locked="0"/>
    </xf>
    <xf numFmtId="0" fontId="23" fillId="0" borderId="16" xfId="0" applyFont="1" applyBorder="1" applyAlignment="1" applyProtection="1">
      <alignment vertical="center"/>
      <protection locked="0"/>
    </xf>
    <xf numFmtId="0" fontId="84" fillId="0" borderId="15" xfId="0" applyFont="1" applyBorder="1" applyAlignment="1" applyProtection="1">
      <alignment horizontal="center" vertical="center"/>
      <protection locked="0"/>
    </xf>
    <xf numFmtId="0" fontId="84" fillId="0" borderId="16" xfId="0" applyFont="1" applyBorder="1" applyAlignment="1" applyProtection="1">
      <alignment horizontal="center" vertical="center"/>
      <protection locked="0"/>
    </xf>
    <xf numFmtId="0" fontId="84" fillId="0" borderId="0" xfId="0" applyFont="1" applyAlignment="1" applyProtection="1">
      <alignment horizontal="center" vertical="center"/>
      <protection locked="0"/>
    </xf>
    <xf numFmtId="1" fontId="23" fillId="0" borderId="0" xfId="1" applyNumberFormat="1" applyFont="1" applyProtection="1">
      <protection locked="0"/>
    </xf>
    <xf numFmtId="10" fontId="97" fillId="6" borderId="15" xfId="2" applyNumberFormat="1" applyFont="1" applyFill="1" applyBorder="1" applyAlignment="1" applyProtection="1">
      <alignment horizontal="center" vertical="center"/>
      <protection locked="0"/>
    </xf>
    <xf numFmtId="10" fontId="97" fillId="6" borderId="16" xfId="2" applyNumberFormat="1" applyFont="1" applyFill="1" applyBorder="1" applyAlignment="1" applyProtection="1">
      <alignment horizontal="center" vertical="center"/>
      <protection locked="0"/>
    </xf>
    <xf numFmtId="10" fontId="97" fillId="6" borderId="0" xfId="2" applyNumberFormat="1" applyFont="1" applyFill="1" applyBorder="1" applyAlignment="1" applyProtection="1">
      <alignment horizontal="center" vertical="center"/>
      <protection locked="0"/>
    </xf>
    <xf numFmtId="0" fontId="23" fillId="0" borderId="8" xfId="0" applyFont="1" applyBorder="1" applyProtection="1">
      <protection locked="0"/>
    </xf>
    <xf numFmtId="0" fontId="23" fillId="0" borderId="5" xfId="0" applyFont="1" applyBorder="1" applyProtection="1">
      <protection locked="0"/>
    </xf>
    <xf numFmtId="0" fontId="23" fillId="0" borderId="9" xfId="0" applyFont="1" applyBorder="1" applyProtection="1">
      <protection locked="0"/>
    </xf>
    <xf numFmtId="0" fontId="98" fillId="0" borderId="0" xfId="0" applyFont="1" applyProtection="1">
      <protection locked="0"/>
    </xf>
    <xf numFmtId="0" fontId="99" fillId="0" borderId="0" xfId="0" applyFont="1" applyProtection="1">
      <protection locked="0"/>
    </xf>
    <xf numFmtId="0" fontId="100" fillId="0" borderId="0" xfId="0" applyFont="1" applyProtection="1">
      <protection locked="0"/>
    </xf>
    <xf numFmtId="0" fontId="99" fillId="0" borderId="0" xfId="0" applyFont="1" applyAlignment="1" applyProtection="1">
      <alignment horizontal="center"/>
      <protection locked="0"/>
    </xf>
    <xf numFmtId="164" fontId="84" fillId="0" borderId="15" xfId="2" applyNumberFormat="1" applyFont="1" applyFill="1" applyBorder="1" applyAlignment="1" applyProtection="1">
      <alignment horizontal="center" vertical="center"/>
      <protection locked="0"/>
    </xf>
    <xf numFmtId="10" fontId="84" fillId="0" borderId="0" xfId="2" applyNumberFormat="1" applyFont="1" applyFill="1" applyBorder="1" applyAlignment="1" applyProtection="1">
      <alignment horizontal="center" vertical="center"/>
      <protection locked="0"/>
    </xf>
    <xf numFmtId="1" fontId="69" fillId="0" borderId="0" xfId="1" applyNumberFormat="1" applyFont="1" applyFill="1" applyAlignment="1" applyProtection="1">
      <alignment horizontal="center" vertical="center"/>
      <protection locked="0"/>
    </xf>
    <xf numFmtId="164" fontId="71" fillId="5" borderId="15" xfId="2" applyNumberFormat="1" applyFont="1" applyFill="1" applyBorder="1" applyAlignment="1" applyProtection="1">
      <alignment horizontal="center" vertical="center"/>
      <protection locked="0"/>
    </xf>
    <xf numFmtId="9" fontId="84" fillId="0" borderId="15" xfId="2" applyFont="1" applyBorder="1" applyAlignment="1" applyProtection="1">
      <alignment horizontal="center" vertical="center"/>
      <protection locked="0"/>
    </xf>
    <xf numFmtId="10" fontId="23" fillId="0" borderId="11" xfId="2" applyNumberFormat="1" applyFont="1" applyBorder="1" applyAlignment="1" applyProtection="1">
      <alignment horizontal="center"/>
    </xf>
    <xf numFmtId="0" fontId="80" fillId="0" borderId="15" xfId="0" applyFont="1" applyBorder="1" applyAlignment="1" applyProtection="1">
      <alignment horizontal="center" vertical="center"/>
      <protection locked="0"/>
    </xf>
    <xf numFmtId="0" fontId="77" fillId="0" borderId="16" xfId="0" applyFont="1" applyBorder="1" applyAlignment="1" applyProtection="1">
      <alignment horizontal="center" vertical="center"/>
      <protection locked="0"/>
    </xf>
    <xf numFmtId="0" fontId="91" fillId="0" borderId="0" xfId="0" applyFont="1" applyAlignment="1" applyProtection="1">
      <alignment horizontal="center" vertical="center"/>
      <protection locked="0"/>
    </xf>
    <xf numFmtId="164" fontId="79" fillId="2" borderId="15" xfId="2" applyNumberFormat="1" applyFont="1" applyFill="1" applyBorder="1" applyAlignment="1" applyProtection="1">
      <alignment horizontal="center" vertical="center"/>
      <protection locked="0"/>
    </xf>
    <xf numFmtId="164" fontId="79" fillId="2" borderId="16" xfId="2" applyNumberFormat="1" applyFont="1" applyFill="1" applyBorder="1" applyAlignment="1" applyProtection="1">
      <alignment horizontal="center" vertical="center" wrapText="1"/>
      <protection locked="0"/>
    </xf>
    <xf numFmtId="164" fontId="79" fillId="2" borderId="0" xfId="2" applyNumberFormat="1" applyFont="1" applyFill="1" applyBorder="1" applyAlignment="1" applyProtection="1">
      <alignment horizontal="center" vertical="center" wrapText="1"/>
      <protection locked="0"/>
    </xf>
    <xf numFmtId="0" fontId="49" fillId="0" borderId="0" xfId="0" applyFont="1" applyAlignment="1" applyProtection="1">
      <alignment horizontal="center" vertical="center"/>
      <protection locked="0"/>
    </xf>
    <xf numFmtId="1" fontId="49" fillId="0" borderId="0" xfId="1" applyNumberFormat="1" applyFont="1" applyFill="1" applyAlignment="1" applyProtection="1">
      <alignment horizontal="center" vertical="center"/>
      <protection locked="0"/>
    </xf>
    <xf numFmtId="0" fontId="101" fillId="0" borderId="0" xfId="0" applyFont="1" applyAlignment="1" applyProtection="1">
      <alignment vertical="center"/>
      <protection locked="0"/>
    </xf>
    <xf numFmtId="10" fontId="79" fillId="2" borderId="0" xfId="2" applyNumberFormat="1" applyFont="1" applyFill="1" applyBorder="1" applyAlignment="1" applyProtection="1">
      <alignment horizontal="center" vertical="center"/>
      <protection locked="0"/>
    </xf>
    <xf numFmtId="1" fontId="63" fillId="0" borderId="0" xfId="1" applyNumberFormat="1" applyFont="1" applyAlignment="1" applyProtection="1">
      <alignment vertical="center"/>
      <protection locked="0"/>
    </xf>
    <xf numFmtId="0" fontId="71" fillId="0" borderId="13" xfId="0" applyFont="1" applyBorder="1" applyAlignment="1" applyProtection="1">
      <alignment horizontal="left" vertical="center" indent="1"/>
      <protection locked="0"/>
    </xf>
    <xf numFmtId="9" fontId="70" fillId="0" borderId="13" xfId="2" applyFont="1" applyBorder="1" applyAlignment="1" applyProtection="1">
      <alignment horizontal="center"/>
      <protection locked="0"/>
    </xf>
    <xf numFmtId="9" fontId="70" fillId="0" borderId="0" xfId="2" applyFont="1" applyBorder="1" applyAlignment="1" applyProtection="1">
      <alignment horizontal="center"/>
      <protection locked="0"/>
    </xf>
    <xf numFmtId="0" fontId="22" fillId="0" borderId="12" xfId="0" applyFont="1" applyBorder="1" applyAlignment="1" applyProtection="1">
      <alignment horizontal="left" indent="2"/>
      <protection locked="0"/>
    </xf>
    <xf numFmtId="0" fontId="22" fillId="0" borderId="12" xfId="0" applyFont="1" applyBorder="1" applyAlignment="1">
      <alignment horizontal="center"/>
    </xf>
    <xf numFmtId="10" fontId="22" fillId="0" borderId="12" xfId="2" applyNumberFormat="1" applyFont="1" applyBorder="1" applyAlignment="1">
      <alignment horizontal="center"/>
    </xf>
    <xf numFmtId="173" fontId="22" fillId="0" borderId="12" xfId="2" applyNumberFormat="1" applyFont="1" applyBorder="1" applyAlignment="1">
      <alignment horizontal="center"/>
    </xf>
    <xf numFmtId="172" fontId="22" fillId="0" borderId="12" xfId="0" applyNumberFormat="1" applyFont="1" applyBorder="1" applyAlignment="1">
      <alignment horizontal="center"/>
    </xf>
    <xf numFmtId="0" fontId="22" fillId="0" borderId="0" xfId="0" applyFont="1" applyProtection="1">
      <protection locked="0"/>
    </xf>
    <xf numFmtId="1" fontId="31" fillId="0" borderId="0" xfId="1" applyNumberFormat="1" applyFont="1"/>
    <xf numFmtId="1" fontId="37" fillId="0" borderId="0" xfId="1" applyNumberFormat="1" applyFont="1"/>
    <xf numFmtId="1" fontId="37" fillId="0" borderId="0" xfId="1" applyNumberFormat="1" applyFont="1" applyAlignment="1">
      <alignment vertical="center"/>
    </xf>
    <xf numFmtId="1" fontId="0" fillId="0" borderId="0" xfId="1" applyNumberFormat="1" applyFont="1" applyAlignment="1">
      <alignment vertical="center"/>
    </xf>
    <xf numFmtId="1" fontId="46" fillId="0" borderId="0" xfId="1" applyNumberFormat="1" applyFont="1" applyFill="1" applyAlignment="1">
      <alignment horizontal="center" vertical="center"/>
    </xf>
    <xf numFmtId="164" fontId="30" fillId="2" borderId="15" xfId="2" quotePrefix="1" applyNumberFormat="1" applyFont="1" applyFill="1" applyBorder="1" applyAlignment="1">
      <alignment horizontal="center" vertical="center"/>
    </xf>
    <xf numFmtId="164" fontId="30" fillId="2" borderId="0" xfId="2" applyNumberFormat="1" applyFont="1" applyFill="1" applyBorder="1" applyAlignment="1">
      <alignment horizontal="center" vertical="center"/>
    </xf>
    <xf numFmtId="164" fontId="30" fillId="2" borderId="57" xfId="2" applyNumberFormat="1" applyFont="1" applyFill="1" applyBorder="1" applyAlignment="1">
      <alignment horizontal="center" vertical="center" wrapText="1"/>
    </xf>
    <xf numFmtId="164" fontId="30" fillId="2" borderId="58" xfId="2" quotePrefix="1" applyNumberFormat="1" applyFont="1" applyFill="1" applyBorder="1" applyAlignment="1">
      <alignment horizontal="center" vertical="center" wrapText="1"/>
    </xf>
    <xf numFmtId="164" fontId="30" fillId="2" borderId="57" xfId="2" quotePrefix="1" applyNumberFormat="1" applyFont="1" applyFill="1" applyBorder="1" applyAlignment="1">
      <alignment horizontal="center" vertical="center" wrapText="1"/>
    </xf>
    <xf numFmtId="0" fontId="46" fillId="0" borderId="0" xfId="0" applyFont="1" applyAlignment="1">
      <alignment horizontal="center" vertical="center"/>
    </xf>
    <xf numFmtId="1" fontId="41" fillId="0" borderId="0" xfId="1" applyNumberFormat="1" applyFont="1" applyAlignment="1">
      <alignment vertical="center"/>
    </xf>
    <xf numFmtId="164" fontId="30" fillId="4" borderId="29" xfId="2" applyNumberFormat="1" applyFont="1" applyFill="1" applyBorder="1" applyAlignment="1">
      <alignment horizontal="center" vertical="center"/>
    </xf>
    <xf numFmtId="164" fontId="30" fillId="4" borderId="28" xfId="2" applyNumberFormat="1" applyFont="1" applyFill="1" applyBorder="1" applyAlignment="1">
      <alignment horizontal="center" vertical="center"/>
    </xf>
    <xf numFmtId="164" fontId="30" fillId="2" borderId="28" xfId="2" applyNumberFormat="1" applyFont="1" applyFill="1" applyBorder="1" applyAlignment="1">
      <alignment horizontal="center" vertical="center"/>
    </xf>
    <xf numFmtId="1" fontId="47" fillId="0" borderId="0" xfId="1" applyNumberFormat="1" applyFont="1" applyAlignment="1">
      <alignment horizontal="center" vertical="center"/>
    </xf>
    <xf numFmtId="164" fontId="41" fillId="5" borderId="29" xfId="2" applyNumberFormat="1" applyFont="1" applyFill="1" applyBorder="1" applyAlignment="1">
      <alignment horizontal="center" vertical="center"/>
    </xf>
    <xf numFmtId="164" fontId="41" fillId="5" borderId="28" xfId="2" applyNumberFormat="1" applyFont="1" applyFill="1" applyBorder="1" applyAlignment="1">
      <alignment horizontal="center" vertical="center"/>
    </xf>
    <xf numFmtId="164" fontId="41" fillId="13" borderId="28" xfId="2" applyNumberFormat="1" applyFont="1" applyFill="1" applyBorder="1" applyAlignment="1">
      <alignment horizontal="center" vertical="center"/>
    </xf>
    <xf numFmtId="164" fontId="41" fillId="5" borderId="32" xfId="2" applyNumberFormat="1" applyFont="1" applyFill="1" applyBorder="1" applyAlignment="1">
      <alignment horizontal="center" vertical="center"/>
    </xf>
    <xf numFmtId="0" fontId="30" fillId="0" borderId="0" xfId="0" applyFont="1" applyAlignment="1">
      <alignment horizontal="center" vertical="center"/>
    </xf>
    <xf numFmtId="164" fontId="41" fillId="3" borderId="29" xfId="2" applyNumberFormat="1" applyFont="1" applyFill="1" applyBorder="1" applyAlignment="1">
      <alignment horizontal="center" vertical="center"/>
    </xf>
    <xf numFmtId="164" fontId="41" fillId="3" borderId="28" xfId="2" applyNumberFormat="1" applyFont="1" applyFill="1" applyBorder="1" applyAlignment="1">
      <alignment horizontal="center" vertical="center"/>
    </xf>
    <xf numFmtId="164" fontId="41" fillId="0" borderId="15" xfId="2" applyNumberFormat="1" applyFont="1" applyBorder="1" applyAlignment="1">
      <alignment vertical="center"/>
    </xf>
    <xf numFmtId="164" fontId="41"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6" xfId="2" applyNumberFormat="1" applyFont="1" applyBorder="1" applyAlignment="1">
      <alignment vertical="center"/>
    </xf>
    <xf numFmtId="164" fontId="41"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102" fillId="0" borderId="59" xfId="0" applyFont="1" applyBorder="1"/>
    <xf numFmtId="0" fontId="30" fillId="0" borderId="16" xfId="0" applyFont="1" applyBorder="1" applyAlignment="1">
      <alignment horizontal="center" vertical="center"/>
    </xf>
    <xf numFmtId="0" fontId="46" fillId="8" borderId="5" xfId="0" applyFont="1" applyFill="1" applyBorder="1"/>
    <xf numFmtId="10" fontId="45" fillId="6" borderId="15" xfId="2" applyNumberFormat="1" applyFont="1" applyFill="1" applyBorder="1" applyAlignment="1">
      <alignment horizontal="center" vertical="center"/>
    </xf>
    <xf numFmtId="10" fontId="45" fillId="6" borderId="0" xfId="2" applyNumberFormat="1" applyFont="1" applyFill="1" applyBorder="1" applyAlignment="1">
      <alignment horizontal="center" vertical="center"/>
    </xf>
    <xf numFmtId="10" fontId="45" fillId="6" borderId="16" xfId="2" applyNumberFormat="1" applyFont="1" applyFill="1" applyBorder="1" applyAlignment="1">
      <alignment horizontal="center" vertical="center"/>
    </xf>
    <xf numFmtId="0" fontId="0" fillId="0" borderId="8" xfId="0" applyBorder="1"/>
    <xf numFmtId="0" fontId="0" fillId="0" borderId="5" xfId="0" applyBorder="1"/>
    <xf numFmtId="0" fontId="0" fillId="0" borderId="9" xfId="0" applyBorder="1"/>
    <xf numFmtId="0" fontId="46" fillId="6" borderId="5" xfId="0" applyFont="1" applyFill="1" applyBorder="1"/>
    <xf numFmtId="0" fontId="46" fillId="6" borderId="9" xfId="0" applyFont="1" applyFill="1" applyBorder="1"/>
    <xf numFmtId="0" fontId="46" fillId="7" borderId="5" xfId="0" applyFont="1" applyFill="1" applyBorder="1"/>
    <xf numFmtId="0" fontId="46" fillId="7" borderId="6" xfId="0" applyFont="1" applyFill="1" applyBorder="1"/>
    <xf numFmtId="0" fontId="102" fillId="0" borderId="10" xfId="0" applyFont="1" applyBorder="1"/>
    <xf numFmtId="0" fontId="46" fillId="8" borderId="9" xfId="0" applyFont="1" applyFill="1" applyBorder="1"/>
    <xf numFmtId="1" fontId="29" fillId="0" borderId="0" xfId="1" applyNumberFormat="1" applyFont="1"/>
    <xf numFmtId="2" fontId="41" fillId="0" borderId="0" xfId="0" applyNumberFormat="1" applyFont="1" applyAlignment="1">
      <alignment horizontal="center"/>
    </xf>
    <xf numFmtId="0" fontId="21" fillId="0" borderId="12" xfId="0" applyFont="1" applyBorder="1" applyAlignment="1">
      <alignment horizontal="center"/>
    </xf>
    <xf numFmtId="10" fontId="21" fillId="0" borderId="12" xfId="2" applyNumberFormat="1" applyFont="1" applyBorder="1" applyAlignment="1">
      <alignment horizontal="center"/>
    </xf>
    <xf numFmtId="1" fontId="21" fillId="0" borderId="12" xfId="0" applyNumberFormat="1" applyFont="1" applyBorder="1" applyAlignment="1">
      <alignment horizontal="center"/>
    </xf>
    <xf numFmtId="174" fontId="21" fillId="0" borderId="12" xfId="0" applyNumberFormat="1" applyFont="1" applyBorder="1" applyAlignment="1">
      <alignment horizontal="center"/>
    </xf>
    <xf numFmtId="164" fontId="79" fillId="2" borderId="16" xfId="2" applyNumberFormat="1" applyFont="1" applyFill="1" applyBorder="1" applyAlignment="1" applyProtection="1">
      <alignment horizontal="center" vertical="center"/>
      <protection locked="0"/>
    </xf>
    <xf numFmtId="0" fontId="53" fillId="0" borderId="0" xfId="0" applyFont="1" applyProtection="1">
      <protection locked="0"/>
    </xf>
    <xf numFmtId="0" fontId="80" fillId="6" borderId="0" xfId="0" applyFont="1" applyFill="1" applyAlignment="1" applyProtection="1">
      <alignment vertical="center"/>
      <protection locked="0"/>
    </xf>
    <xf numFmtId="0" fontId="49" fillId="2" borderId="0" xfId="0" applyFont="1" applyFill="1" applyAlignment="1" applyProtection="1">
      <alignment vertical="center"/>
      <protection locked="0"/>
    </xf>
    <xf numFmtId="0" fontId="37" fillId="0" borderId="0" xfId="0" applyFont="1" applyAlignment="1" applyProtection="1">
      <alignment horizontal="center"/>
      <protection locked="0"/>
    </xf>
    <xf numFmtId="0" fontId="38" fillId="0" borderId="0" xfId="0" applyFont="1" applyAlignment="1" applyProtection="1">
      <alignment horizontal="center" vertical="center"/>
      <protection locked="0"/>
    </xf>
    <xf numFmtId="164" fontId="79" fillId="12" borderId="15" xfId="2" applyNumberFormat="1" applyFont="1" applyFill="1" applyBorder="1" applyAlignment="1" applyProtection="1">
      <alignment horizontal="center" vertical="center"/>
      <protection locked="0"/>
    </xf>
    <xf numFmtId="10" fontId="79" fillId="12" borderId="0" xfId="2" applyNumberFormat="1" applyFont="1" applyFill="1" applyBorder="1" applyAlignment="1" applyProtection="1">
      <alignment horizontal="center" vertical="center"/>
      <protection locked="0"/>
    </xf>
    <xf numFmtId="0" fontId="79" fillId="12" borderId="0" xfId="0" applyFont="1" applyFill="1" applyAlignment="1" applyProtection="1">
      <alignment vertical="center"/>
      <protection locked="0"/>
    </xf>
    <xf numFmtId="164" fontId="79" fillId="2" borderId="0" xfId="2" applyNumberFormat="1" applyFont="1" applyFill="1" applyBorder="1" applyAlignment="1" applyProtection="1">
      <alignment horizontal="center" vertical="center"/>
      <protection locked="0"/>
    </xf>
    <xf numFmtId="0" fontId="19" fillId="0" borderId="12" xfId="0" applyFont="1" applyBorder="1" applyAlignment="1">
      <alignment horizontal="center"/>
    </xf>
    <xf numFmtId="0" fontId="49" fillId="14" borderId="0" xfId="0" applyFont="1" applyFill="1" applyAlignment="1">
      <alignment horizontal="center" vertical="center" wrapText="1"/>
    </xf>
    <xf numFmtId="0" fontId="49" fillId="14" borderId="60" xfId="0" applyFont="1" applyFill="1" applyBorder="1" applyAlignment="1">
      <alignment horizontal="center" vertical="center" wrapText="1"/>
    </xf>
    <xf numFmtId="0" fontId="49" fillId="15" borderId="0" xfId="0" applyFont="1" applyFill="1" applyAlignment="1">
      <alignment horizontal="center" vertical="center" wrapText="1"/>
    </xf>
    <xf numFmtId="0" fontId="55" fillId="0" borderId="61" xfId="0" applyFont="1" applyBorder="1"/>
    <xf numFmtId="167" fontId="55" fillId="0" borderId="62" xfId="0" applyNumberFormat="1" applyFont="1" applyBorder="1" applyAlignment="1">
      <alignment horizontal="center"/>
    </xf>
    <xf numFmtId="0" fontId="55" fillId="0" borderId="62" xfId="0" applyFont="1" applyBorder="1"/>
    <xf numFmtId="0" fontId="55" fillId="0" borderId="62" xfId="0" applyFont="1" applyBorder="1" applyAlignment="1">
      <alignment horizontal="center"/>
    </xf>
    <xf numFmtId="0" fontId="55" fillId="0" borderId="61" xfId="0" applyFont="1" applyBorder="1" applyAlignment="1">
      <alignment horizontal="center"/>
    </xf>
    <xf numFmtId="168" fontId="55" fillId="16" borderId="61" xfId="0" applyNumberFormat="1" applyFont="1" applyFill="1" applyBorder="1" applyAlignment="1">
      <alignment horizontal="center"/>
    </xf>
    <xf numFmtId="10" fontId="55" fillId="0" borderId="61" xfId="2" applyNumberFormat="1" applyFont="1" applyBorder="1" applyAlignment="1">
      <alignment horizontal="center"/>
    </xf>
    <xf numFmtId="0" fontId="55" fillId="0" borderId="61" xfId="0" applyFont="1" applyBorder="1" applyAlignment="1">
      <alignment horizontal="left"/>
    </xf>
    <xf numFmtId="168" fontId="55" fillId="0" borderId="61" xfId="0" applyNumberFormat="1" applyFont="1" applyBorder="1" applyAlignment="1">
      <alignment horizontal="center"/>
    </xf>
    <xf numFmtId="166" fontId="55" fillId="0" borderId="61" xfId="2" applyNumberFormat="1" applyFont="1" applyBorder="1" applyAlignment="1">
      <alignment horizontal="center"/>
    </xf>
    <xf numFmtId="4" fontId="55" fillId="0" borderId="61" xfId="2" applyNumberFormat="1" applyFont="1" applyBorder="1" applyAlignment="1">
      <alignment horizontal="center"/>
    </xf>
    <xf numFmtId="165" fontId="55" fillId="0" borderId="61" xfId="0" applyNumberFormat="1" applyFont="1" applyBorder="1" applyAlignment="1">
      <alignment horizontal="left"/>
    </xf>
    <xf numFmtId="0" fontId="49" fillId="15" borderId="63" xfId="0" applyFont="1" applyFill="1" applyBorder="1" applyAlignment="1">
      <alignment horizontal="center" vertical="center" wrapText="1"/>
    </xf>
    <xf numFmtId="10" fontId="55" fillId="0" borderId="61" xfId="2" applyNumberFormat="1" applyFont="1" applyBorder="1" applyAlignment="1">
      <alignment horizontal="left"/>
    </xf>
    <xf numFmtId="173" fontId="18" fillId="0" borderId="12" xfId="2" applyNumberFormat="1" applyFont="1" applyBorder="1" applyAlignment="1">
      <alignment horizontal="center"/>
    </xf>
    <xf numFmtId="0" fontId="56" fillId="0" borderId="0" xfId="0" applyFont="1" applyAlignment="1" applyProtection="1">
      <alignment horizontal="center" vertical="center" wrapText="1"/>
      <protection locked="0"/>
    </xf>
    <xf numFmtId="0" fontId="105" fillId="0" borderId="0" xfId="0" applyFont="1" applyAlignment="1" applyProtection="1">
      <alignment vertical="center"/>
      <protection locked="0"/>
    </xf>
    <xf numFmtId="0" fontId="107" fillId="0" borderId="0" xfId="0" applyFont="1" applyAlignment="1" applyProtection="1">
      <alignment horizontal="center" vertical="center"/>
      <protection locked="0"/>
    </xf>
    <xf numFmtId="0" fontId="70" fillId="0" borderId="11" xfId="0" applyFont="1" applyBorder="1" applyAlignment="1" applyProtection="1">
      <alignment horizontal="left" indent="1"/>
      <protection locked="0"/>
    </xf>
    <xf numFmtId="0" fontId="105" fillId="0" borderId="0" xfId="0" applyFont="1" applyAlignment="1" applyProtection="1">
      <alignment horizontal="center" vertical="center"/>
      <protection locked="0"/>
    </xf>
    <xf numFmtId="0" fontId="106" fillId="0" borderId="0" xfId="0" applyFont="1" applyAlignment="1" applyProtection="1">
      <alignment horizontal="center" vertical="center"/>
      <protection locked="0"/>
    </xf>
    <xf numFmtId="0" fontId="71" fillId="3" borderId="65" xfId="0" applyFont="1" applyFill="1" applyBorder="1" applyAlignment="1" applyProtection="1">
      <alignment horizontal="center" vertical="center"/>
      <protection locked="0"/>
    </xf>
    <xf numFmtId="166" fontId="71" fillId="3" borderId="66" xfId="0" applyNumberFormat="1" applyFont="1" applyFill="1" applyBorder="1" applyAlignment="1" applyProtection="1">
      <alignment horizontal="center" vertical="center"/>
      <protection locked="0"/>
    </xf>
    <xf numFmtId="172" fontId="110" fillId="3" borderId="69" xfId="1" applyNumberFormat="1" applyFont="1" applyFill="1" applyBorder="1" applyAlignment="1" applyProtection="1">
      <alignment horizontal="center" vertical="center"/>
      <protection locked="0"/>
    </xf>
    <xf numFmtId="172" fontId="110" fillId="3" borderId="71" xfId="1" applyNumberFormat="1" applyFont="1" applyFill="1" applyBorder="1" applyAlignment="1" applyProtection="1">
      <alignment horizontal="center" vertical="center"/>
      <protection locked="0"/>
    </xf>
    <xf numFmtId="0" fontId="111" fillId="0" borderId="0" xfId="0" applyFont="1" applyAlignment="1" applyProtection="1">
      <alignment horizontal="left" indent="1"/>
      <protection locked="0"/>
    </xf>
    <xf numFmtId="0" fontId="104" fillId="19" borderId="0" xfId="0" applyFont="1" applyFill="1" applyAlignment="1" applyProtection="1">
      <alignment vertical="center"/>
      <protection locked="0"/>
    </xf>
    <xf numFmtId="10" fontId="104" fillId="19" borderId="0" xfId="0" applyNumberFormat="1" applyFont="1" applyFill="1" applyAlignment="1" applyProtection="1">
      <alignment horizontal="center" vertical="center"/>
      <protection locked="0"/>
    </xf>
    <xf numFmtId="0" fontId="104" fillId="19" borderId="0" xfId="0" applyFont="1" applyFill="1" applyAlignment="1" applyProtection="1">
      <alignment horizontal="center" vertical="center"/>
      <protection locked="0"/>
    </xf>
    <xf numFmtId="0" fontId="104" fillId="19" borderId="74" xfId="0" applyFont="1" applyFill="1" applyBorder="1" applyAlignment="1" applyProtection="1">
      <alignment horizontal="center" vertical="center"/>
      <protection locked="0"/>
    </xf>
    <xf numFmtId="0" fontId="105" fillId="0" borderId="76" xfId="0" applyFont="1" applyBorder="1" applyAlignment="1" applyProtection="1">
      <alignment vertical="center"/>
      <protection locked="0"/>
    </xf>
    <xf numFmtId="173" fontId="105" fillId="0" borderId="76" xfId="0" applyNumberFormat="1" applyFont="1" applyBorder="1" applyAlignment="1" applyProtection="1">
      <alignment vertical="center"/>
      <protection locked="0"/>
    </xf>
    <xf numFmtId="10" fontId="105" fillId="0" borderId="76" xfId="0" applyNumberFormat="1" applyFont="1" applyBorder="1" applyAlignment="1" applyProtection="1">
      <alignment horizontal="center" vertical="center"/>
      <protection locked="0"/>
    </xf>
    <xf numFmtId="9" fontId="105" fillId="0" borderId="76" xfId="0" applyNumberFormat="1" applyFont="1" applyBorder="1" applyAlignment="1" applyProtection="1">
      <alignment horizontal="center" vertical="center"/>
      <protection locked="0"/>
    </xf>
    <xf numFmtId="164" fontId="105" fillId="0" borderId="76" xfId="0" applyNumberFormat="1" applyFont="1" applyBorder="1" applyAlignment="1" applyProtection="1">
      <alignment horizontal="center" vertical="center"/>
      <protection locked="0"/>
    </xf>
    <xf numFmtId="2" fontId="105" fillId="0" borderId="76" xfId="0" applyNumberFormat="1" applyFont="1" applyBorder="1" applyAlignment="1" applyProtection="1">
      <alignment horizontal="center" vertical="center"/>
      <protection locked="0"/>
    </xf>
    <xf numFmtId="176" fontId="105" fillId="0" borderId="76" xfId="0" applyNumberFormat="1" applyFont="1" applyBorder="1" applyAlignment="1" applyProtection="1">
      <alignment horizontal="center" vertical="center"/>
      <protection locked="0"/>
    </xf>
    <xf numFmtId="0" fontId="105" fillId="0" borderId="75" xfId="0" applyFont="1" applyBorder="1" applyAlignment="1" applyProtection="1">
      <alignment vertical="center"/>
      <protection locked="0"/>
    </xf>
    <xf numFmtId="173" fontId="105" fillId="0" borderId="75" xfId="0" applyNumberFormat="1" applyFont="1" applyBorder="1" applyAlignment="1" applyProtection="1">
      <alignment vertical="center"/>
      <protection locked="0"/>
    </xf>
    <xf numFmtId="10" fontId="105" fillId="0" borderId="75" xfId="0" applyNumberFormat="1" applyFont="1" applyBorder="1" applyAlignment="1" applyProtection="1">
      <alignment horizontal="center" vertical="center"/>
      <protection locked="0"/>
    </xf>
    <xf numFmtId="9" fontId="105" fillId="0" borderId="75" xfId="0" applyNumberFormat="1" applyFont="1" applyBorder="1" applyAlignment="1" applyProtection="1">
      <alignment horizontal="center" vertical="center"/>
      <protection locked="0"/>
    </xf>
    <xf numFmtId="164" fontId="105" fillId="0" borderId="75" xfId="0" applyNumberFormat="1" applyFont="1" applyBorder="1" applyAlignment="1" applyProtection="1">
      <alignment horizontal="center" vertical="center"/>
      <protection locked="0"/>
    </xf>
    <xf numFmtId="2" fontId="105" fillId="0" borderId="75" xfId="0" applyNumberFormat="1" applyFont="1" applyBorder="1" applyAlignment="1" applyProtection="1">
      <alignment horizontal="center" vertical="center"/>
      <protection locked="0"/>
    </xf>
    <xf numFmtId="176" fontId="105" fillId="0" borderId="75" xfId="0" applyNumberFormat="1" applyFont="1" applyBorder="1" applyAlignment="1" applyProtection="1">
      <alignment horizontal="center" vertical="center"/>
      <protection locked="0"/>
    </xf>
    <xf numFmtId="173" fontId="104" fillId="19" borderId="0" xfId="0" applyNumberFormat="1" applyFont="1" applyFill="1" applyAlignment="1" applyProtection="1">
      <alignment vertical="center"/>
      <protection locked="0"/>
    </xf>
    <xf numFmtId="0" fontId="105" fillId="0" borderId="77" xfId="0" applyFont="1" applyBorder="1" applyAlignment="1" applyProtection="1">
      <alignment vertical="center"/>
      <protection locked="0"/>
    </xf>
    <xf numFmtId="173" fontId="105" fillId="0" borderId="77" xfId="0" applyNumberFormat="1" applyFont="1" applyBorder="1" applyAlignment="1" applyProtection="1">
      <alignment vertical="center"/>
      <protection locked="0"/>
    </xf>
    <xf numFmtId="10" fontId="105" fillId="0" borderId="77" xfId="0" applyNumberFormat="1" applyFont="1" applyBorder="1" applyAlignment="1" applyProtection="1">
      <alignment horizontal="center" vertical="center"/>
      <protection locked="0"/>
    </xf>
    <xf numFmtId="9" fontId="105" fillId="0" borderId="77" xfId="0" applyNumberFormat="1" applyFont="1" applyBorder="1" applyAlignment="1" applyProtection="1">
      <alignment horizontal="center" vertical="center"/>
      <protection locked="0"/>
    </xf>
    <xf numFmtId="164" fontId="105" fillId="0" borderId="77" xfId="0" applyNumberFormat="1" applyFont="1" applyBorder="1" applyAlignment="1" applyProtection="1">
      <alignment horizontal="center" vertical="center"/>
      <protection locked="0"/>
    </xf>
    <xf numFmtId="2" fontId="105" fillId="0" borderId="77" xfId="0" applyNumberFormat="1" applyFont="1" applyBorder="1" applyAlignment="1" applyProtection="1">
      <alignment horizontal="center" vertical="center"/>
      <protection locked="0"/>
    </xf>
    <xf numFmtId="176" fontId="105" fillId="0" borderId="77" xfId="0" applyNumberFormat="1" applyFont="1" applyBorder="1" applyAlignment="1" applyProtection="1">
      <alignment horizontal="center" vertical="center"/>
      <protection locked="0"/>
    </xf>
    <xf numFmtId="0" fontId="104" fillId="20" borderId="0" xfId="0" applyFont="1" applyFill="1" applyAlignment="1" applyProtection="1">
      <alignment vertical="center"/>
      <protection locked="0"/>
    </xf>
    <xf numFmtId="0" fontId="104" fillId="20" borderId="0" xfId="0" applyFont="1" applyFill="1" applyAlignment="1" applyProtection="1">
      <alignment horizontal="center" vertical="center"/>
      <protection locked="0"/>
    </xf>
    <xf numFmtId="0" fontId="104" fillId="20" borderId="74" xfId="0" applyFont="1" applyFill="1" applyBorder="1" applyAlignment="1" applyProtection="1">
      <alignment horizontal="center" vertical="center"/>
      <protection locked="0"/>
    </xf>
    <xf numFmtId="173" fontId="104" fillId="20" borderId="0" xfId="0" applyNumberFormat="1" applyFont="1" applyFill="1" applyAlignment="1" applyProtection="1">
      <alignment vertical="center"/>
      <protection locked="0"/>
    </xf>
    <xf numFmtId="10" fontId="104" fillId="20" borderId="0" xfId="0" applyNumberFormat="1" applyFont="1" applyFill="1" applyAlignment="1" applyProtection="1">
      <alignment horizontal="center" vertical="center"/>
      <protection locked="0"/>
    </xf>
    <xf numFmtId="0" fontId="114" fillId="2" borderId="0" xfId="0" applyFont="1" applyFill="1" applyAlignment="1" applyProtection="1">
      <alignment vertical="center"/>
      <protection locked="0"/>
    </xf>
    <xf numFmtId="173" fontId="114" fillId="2" borderId="0" xfId="0" applyNumberFormat="1" applyFont="1" applyFill="1" applyAlignment="1" applyProtection="1">
      <alignment vertical="center"/>
      <protection locked="0"/>
    </xf>
    <xf numFmtId="10" fontId="114" fillId="2" borderId="0" xfId="0" applyNumberFormat="1" applyFont="1" applyFill="1" applyAlignment="1" applyProtection="1">
      <alignment horizontal="center" vertical="center"/>
      <protection locked="0"/>
    </xf>
    <xf numFmtId="0" fontId="114" fillId="2" borderId="0" xfId="0" applyFont="1" applyFill="1" applyAlignment="1" applyProtection="1">
      <alignment horizontal="center" vertical="center"/>
      <protection locked="0"/>
    </xf>
    <xf numFmtId="0" fontId="114" fillId="2" borderId="74" xfId="0" applyFont="1" applyFill="1" applyBorder="1" applyAlignment="1" applyProtection="1">
      <alignment horizontal="center" vertical="center"/>
      <protection locked="0"/>
    </xf>
    <xf numFmtId="0" fontId="109" fillId="0" borderId="0" xfId="0" applyFont="1" applyProtection="1">
      <protection locked="0"/>
    </xf>
    <xf numFmtId="0" fontId="106" fillId="0" borderId="0" xfId="0" applyFont="1" applyAlignment="1" applyProtection="1">
      <alignment vertical="center"/>
      <protection locked="0"/>
    </xf>
    <xf numFmtId="0" fontId="115" fillId="0" borderId="0" xfId="0" applyFont="1" applyAlignment="1">
      <alignment vertical="top" wrapText="1"/>
    </xf>
    <xf numFmtId="0" fontId="16" fillId="0" borderId="12" xfId="0" applyFont="1" applyBorder="1" applyAlignment="1" applyProtection="1">
      <alignment horizontal="left" indent="2"/>
      <protection locked="0"/>
    </xf>
    <xf numFmtId="0" fontId="16" fillId="0" borderId="12" xfId="0" applyFont="1" applyBorder="1" applyAlignment="1">
      <alignment horizontal="center"/>
    </xf>
    <xf numFmtId="172" fontId="16" fillId="0" borderId="12" xfId="0" applyNumberFormat="1" applyFont="1" applyBorder="1" applyAlignment="1">
      <alignment horizontal="center"/>
    </xf>
    <xf numFmtId="173" fontId="16" fillId="0" borderId="12" xfId="2" applyNumberFormat="1" applyFont="1" applyBorder="1" applyAlignment="1">
      <alignment horizontal="center"/>
    </xf>
    <xf numFmtId="10" fontId="16" fillId="0" borderId="12" xfId="2" applyNumberFormat="1" applyFont="1" applyBorder="1" applyAlignment="1">
      <alignment horizontal="center"/>
    </xf>
    <xf numFmtId="10" fontId="95" fillId="0" borderId="12" xfId="2" applyNumberFormat="1" applyFont="1" applyBorder="1" applyAlignment="1">
      <alignment horizontal="center"/>
    </xf>
    <xf numFmtId="10" fontId="15" fillId="0" borderId="12" xfId="2" applyNumberFormat="1" applyFont="1" applyBorder="1" applyAlignment="1">
      <alignment horizontal="center"/>
    </xf>
    <xf numFmtId="164" fontId="29" fillId="0" borderId="0" xfId="2" applyNumberFormat="1" applyFont="1" applyAlignment="1">
      <alignment vertical="center"/>
    </xf>
    <xf numFmtId="164" fontId="41" fillId="0" borderId="0" xfId="0" applyNumberFormat="1" applyFont="1" applyAlignment="1">
      <alignment vertical="center"/>
    </xf>
    <xf numFmtId="10" fontId="29" fillId="0" borderId="0" xfId="2" applyNumberFormat="1" applyFont="1" applyAlignment="1">
      <alignment vertical="center"/>
    </xf>
    <xf numFmtId="10" fontId="41" fillId="0" borderId="0" xfId="0" applyNumberFormat="1" applyFont="1" applyAlignment="1">
      <alignment vertical="center"/>
    </xf>
    <xf numFmtId="0" fontId="92" fillId="0" borderId="0" xfId="0" applyFont="1"/>
    <xf numFmtId="0" fontId="76" fillId="0" borderId="16" xfId="0" applyFont="1" applyBorder="1"/>
    <xf numFmtId="0" fontId="76" fillId="0" borderId="54" xfId="0" applyFont="1" applyBorder="1"/>
    <xf numFmtId="0" fontId="76" fillId="0" borderId="0" xfId="0" applyFont="1"/>
    <xf numFmtId="0" fontId="85" fillId="0" borderId="0" xfId="0" applyFont="1"/>
    <xf numFmtId="0" fontId="91" fillId="0" borderId="0" xfId="0" applyFont="1"/>
    <xf numFmtId="0" fontId="78" fillId="0" borderId="54" xfId="0" applyFont="1" applyBorder="1" applyAlignment="1">
      <alignment horizontal="left" vertical="center"/>
    </xf>
    <xf numFmtId="0" fontId="83" fillId="18" borderId="0" xfId="0" applyFont="1" applyFill="1" applyAlignment="1">
      <alignment horizontal="center" vertical="top"/>
    </xf>
    <xf numFmtId="0" fontId="83" fillId="0" borderId="0" xfId="0" applyFont="1" applyAlignment="1">
      <alignment horizontal="center" vertical="top"/>
    </xf>
    <xf numFmtId="0" fontId="38" fillId="0" borderId="68" xfId="0" applyFont="1" applyBorder="1" applyAlignment="1">
      <alignment horizontal="center" vertical="center"/>
    </xf>
    <xf numFmtId="0" fontId="38" fillId="0" borderId="72" xfId="0" applyFont="1" applyBorder="1"/>
    <xf numFmtId="0" fontId="38" fillId="0" borderId="15" xfId="0" applyFont="1" applyBorder="1"/>
    <xf numFmtId="166" fontId="71" fillId="3" borderId="65" xfId="0" applyNumberFormat="1" applyFont="1" applyFill="1" applyBorder="1" applyAlignment="1">
      <alignment horizontal="center" vertical="center"/>
    </xf>
    <xf numFmtId="166" fontId="71" fillId="0" borderId="0" xfId="0" applyNumberFormat="1" applyFont="1" applyAlignment="1">
      <alignment vertical="center"/>
    </xf>
    <xf numFmtId="0" fontId="38" fillId="0" borderId="0" xfId="0" applyFont="1" applyAlignment="1">
      <alignment horizontal="right" vertical="center"/>
    </xf>
    <xf numFmtId="0" fontId="38" fillId="0" borderId="73" xfId="0" applyFont="1" applyBorder="1"/>
    <xf numFmtId="0" fontId="79" fillId="0" borderId="0" xfId="0" applyFont="1" applyAlignment="1">
      <alignment horizontal="center" vertical="center"/>
    </xf>
    <xf numFmtId="1" fontId="38" fillId="0" borderId="0" xfId="1" applyNumberFormat="1" applyFont="1" applyFill="1" applyBorder="1" applyProtection="1"/>
    <xf numFmtId="1" fontId="38" fillId="0" borderId="0" xfId="1" applyNumberFormat="1" applyFont="1" applyProtection="1"/>
    <xf numFmtId="0" fontId="88" fillId="0" borderId="0" xfId="0" applyFont="1" applyAlignment="1">
      <alignment horizontal="center" vertical="center" wrapText="1"/>
    </xf>
    <xf numFmtId="0" fontId="45" fillId="6" borderId="0" xfId="0" applyFont="1" applyFill="1" applyAlignment="1">
      <alignment horizontal="center" vertical="center" wrapText="1"/>
    </xf>
    <xf numFmtId="0" fontId="0" fillId="0" borderId="0" xfId="0" applyAlignment="1">
      <alignment horizontal="center" vertical="center" wrapText="1"/>
    </xf>
    <xf numFmtId="0" fontId="91" fillId="0" borderId="0" xfId="0" applyFont="1" applyAlignment="1">
      <alignment vertical="center"/>
    </xf>
    <xf numFmtId="0" fontId="77" fillId="0" borderId="0" xfId="0" applyFont="1" applyAlignment="1">
      <alignment vertical="center"/>
    </xf>
    <xf numFmtId="0" fontId="38" fillId="0" borderId="0" xfId="0" applyFont="1" applyAlignment="1">
      <alignment vertical="center"/>
    </xf>
    <xf numFmtId="0" fontId="80" fillId="0" borderId="0" xfId="0" applyFont="1" applyAlignment="1">
      <alignment horizontal="center" vertical="center"/>
    </xf>
    <xf numFmtId="0" fontId="77" fillId="0" borderId="0" xfId="0" applyFont="1" applyAlignment="1">
      <alignment horizontal="center" vertical="center"/>
    </xf>
    <xf numFmtId="1" fontId="38" fillId="0" borderId="0" xfId="1" applyNumberFormat="1" applyFont="1" applyAlignment="1" applyProtection="1">
      <alignment vertical="center"/>
    </xf>
    <xf numFmtId="0" fontId="91" fillId="0" borderId="0" xfId="0" applyFont="1" applyAlignment="1">
      <alignment horizontal="center" vertical="center" wrapText="1"/>
    </xf>
    <xf numFmtId="164" fontId="49" fillId="2" borderId="16" xfId="2" applyNumberFormat="1" applyFont="1" applyFill="1" applyBorder="1" applyAlignment="1" applyProtection="1">
      <alignment horizontal="center" vertical="center" wrapText="1"/>
    </xf>
    <xf numFmtId="164" fontId="49" fillId="2" borderId="15" xfId="2" applyNumberFormat="1" applyFont="1" applyFill="1" applyBorder="1" applyAlignment="1" applyProtection="1">
      <alignment horizontal="center" vertical="center" wrapText="1"/>
    </xf>
    <xf numFmtId="0" fontId="49" fillId="0" borderId="0" xfId="0" applyFont="1" applyAlignment="1">
      <alignment horizontal="center" vertical="center" wrapText="1"/>
    </xf>
    <xf numFmtId="164" fontId="49" fillId="2" borderId="0" xfId="2" applyNumberFormat="1" applyFont="1" applyFill="1" applyBorder="1" applyAlignment="1" applyProtection="1">
      <alignment horizontal="center" vertical="center" wrapText="1"/>
    </xf>
    <xf numFmtId="0" fontId="38" fillId="0" borderId="16" xfId="0" applyFont="1" applyBorder="1" applyAlignment="1">
      <alignment vertical="center"/>
    </xf>
    <xf numFmtId="0" fontId="38" fillId="0" borderId="54" xfId="0" applyFont="1" applyBorder="1" applyAlignment="1">
      <alignment vertical="center"/>
    </xf>
    <xf numFmtId="0" fontId="38" fillId="0" borderId="15" xfId="0" applyFont="1" applyBorder="1" applyAlignment="1">
      <alignment vertical="center"/>
    </xf>
    <xf numFmtId="0" fontId="96" fillId="0" borderId="0" xfId="0" applyFont="1" applyAlignment="1">
      <alignment vertical="center"/>
    </xf>
    <xf numFmtId="0" fontId="39" fillId="2" borderId="16" xfId="0" applyFont="1" applyFill="1" applyBorder="1" applyAlignment="1">
      <alignment vertical="center"/>
    </xf>
    <xf numFmtId="164" fontId="84" fillId="2" borderId="54" xfId="2" applyNumberFormat="1" applyFont="1" applyFill="1" applyBorder="1" applyAlignment="1" applyProtection="1">
      <alignment horizontal="center" vertical="center"/>
    </xf>
    <xf numFmtId="164" fontId="84" fillId="2" borderId="15" xfId="2" applyNumberFormat="1" applyFont="1" applyFill="1" applyBorder="1" applyAlignment="1" applyProtection="1">
      <alignment horizontal="center" vertical="center"/>
    </xf>
    <xf numFmtId="0" fontId="40" fillId="0" borderId="0" xfId="0" applyFont="1" applyAlignment="1">
      <alignment vertical="center"/>
    </xf>
    <xf numFmtId="173" fontId="84" fillId="2" borderId="15" xfId="2" applyNumberFormat="1" applyFont="1" applyFill="1" applyBorder="1" applyAlignment="1" applyProtection="1">
      <alignment horizontal="center" vertical="center"/>
    </xf>
    <xf numFmtId="10" fontId="84" fillId="2" borderId="0" xfId="2" applyNumberFormat="1" applyFont="1" applyFill="1" applyBorder="1" applyAlignment="1" applyProtection="1">
      <alignment horizontal="center" vertical="center"/>
    </xf>
    <xf numFmtId="164" fontId="84" fillId="2" borderId="0" xfId="2" applyNumberFormat="1" applyFont="1" applyFill="1" applyBorder="1" applyAlignment="1" applyProtection="1">
      <alignment horizontal="center" vertical="center"/>
    </xf>
    <xf numFmtId="173" fontId="38" fillId="0" borderId="15" xfId="0" applyNumberFormat="1" applyFont="1" applyBorder="1" applyAlignment="1">
      <alignment vertical="center"/>
    </xf>
    <xf numFmtId="0" fontId="40" fillId="5" borderId="16" xfId="0" applyFont="1" applyFill="1" applyBorder="1" applyAlignment="1">
      <alignment vertical="center"/>
    </xf>
    <xf numFmtId="164" fontId="40" fillId="5" borderId="54" xfId="2" applyNumberFormat="1" applyFont="1" applyFill="1" applyBorder="1" applyAlignment="1" applyProtection="1">
      <alignment horizontal="center" vertical="center"/>
    </xf>
    <xf numFmtId="164" fontId="40" fillId="5" borderId="15" xfId="2" applyNumberFormat="1" applyFont="1" applyFill="1" applyBorder="1" applyAlignment="1" applyProtection="1">
      <alignment horizontal="center" vertical="center"/>
    </xf>
    <xf numFmtId="173" fontId="40" fillId="5" borderId="15" xfId="2" applyNumberFormat="1" applyFont="1" applyFill="1" applyBorder="1" applyAlignment="1" applyProtection="1">
      <alignment horizontal="center" vertical="center"/>
    </xf>
    <xf numFmtId="164" fontId="40" fillId="5" borderId="0" xfId="2" applyNumberFormat="1" applyFont="1" applyFill="1" applyBorder="1" applyAlignment="1" applyProtection="1">
      <alignment horizontal="center" vertical="center"/>
    </xf>
    <xf numFmtId="0" fontId="94" fillId="0" borderId="0" xfId="0" applyFont="1"/>
    <xf numFmtId="167" fontId="24" fillId="0" borderId="55" xfId="2" applyNumberFormat="1" applyFont="1" applyBorder="1" applyAlignment="1" applyProtection="1">
      <alignment horizontal="center"/>
    </xf>
    <xf numFmtId="176" fontId="24" fillId="0" borderId="55" xfId="2" applyNumberFormat="1" applyFont="1" applyBorder="1" applyAlignment="1" applyProtection="1">
      <alignment horizontal="center"/>
    </xf>
    <xf numFmtId="10" fontId="24" fillId="0" borderId="55" xfId="2" applyNumberFormat="1" applyFont="1" applyBorder="1" applyAlignment="1" applyProtection="1">
      <alignment horizontal="center"/>
    </xf>
    <xf numFmtId="10" fontId="24" fillId="0" borderId="56" xfId="2" applyNumberFormat="1" applyFont="1" applyBorder="1" applyAlignment="1" applyProtection="1">
      <alignment horizontal="center"/>
    </xf>
    <xf numFmtId="172" fontId="17" fillId="0" borderId="11" xfId="2" applyNumberFormat="1" applyFont="1" applyBorder="1" applyAlignment="1" applyProtection="1">
      <alignment horizontal="center"/>
    </xf>
    <xf numFmtId="0" fontId="24" fillId="0" borderId="0" xfId="0" applyFont="1"/>
    <xf numFmtId="173" fontId="24" fillId="0" borderId="11" xfId="2" applyNumberFormat="1" applyFont="1" applyBorder="1" applyAlignment="1" applyProtection="1">
      <alignment horizontal="center"/>
    </xf>
    <xf numFmtId="164" fontId="95" fillId="0" borderId="11" xfId="2" applyNumberFormat="1" applyFont="1" applyBorder="1" applyAlignment="1" applyProtection="1">
      <alignment horizontal="center"/>
    </xf>
    <xf numFmtId="10" fontId="24" fillId="0" borderId="11" xfId="2" applyNumberFormat="1" applyFont="1" applyBorder="1" applyAlignment="1" applyProtection="1">
      <alignment horizontal="center"/>
    </xf>
    <xf numFmtId="9" fontId="24" fillId="0" borderId="11" xfId="2" applyFont="1" applyBorder="1" applyAlignment="1" applyProtection="1">
      <alignment horizontal="center"/>
    </xf>
    <xf numFmtId="164" fontId="24" fillId="0" borderId="11" xfId="2" applyNumberFormat="1" applyFont="1" applyBorder="1" applyAlignment="1" applyProtection="1">
      <alignment horizontal="center"/>
    </xf>
    <xf numFmtId="39" fontId="24" fillId="0" borderId="11" xfId="2" applyNumberFormat="1" applyFont="1" applyBorder="1" applyAlignment="1" applyProtection="1">
      <alignment horizontal="center"/>
    </xf>
    <xf numFmtId="0" fontId="38" fillId="0" borderId="16" xfId="0" applyFont="1" applyBorder="1" applyAlignment="1">
      <alignment horizontal="left" vertical="center"/>
    </xf>
    <xf numFmtId="167" fontId="38" fillId="0" borderId="54" xfId="0" applyNumberFormat="1" applyFont="1" applyBorder="1" applyAlignment="1">
      <alignment vertical="center"/>
    </xf>
    <xf numFmtId="0" fontId="94" fillId="0" borderId="0" xfId="0" applyFont="1" applyAlignment="1">
      <alignment vertical="center"/>
    </xf>
    <xf numFmtId="0" fontId="24" fillId="0" borderId="16" xfId="0" applyFont="1" applyBorder="1" applyAlignment="1">
      <alignment vertical="center"/>
    </xf>
    <xf numFmtId="0" fontId="24" fillId="0" borderId="54" xfId="0" applyFont="1" applyBorder="1" applyAlignment="1">
      <alignment vertical="center"/>
    </xf>
    <xf numFmtId="0" fontId="24" fillId="0" borderId="15" xfId="0" applyFont="1" applyBorder="1" applyAlignment="1">
      <alignment vertical="center"/>
    </xf>
    <xf numFmtId="0" fontId="24" fillId="0" borderId="0" xfId="0" applyFont="1" applyAlignment="1">
      <alignment vertical="center"/>
    </xf>
    <xf numFmtId="173" fontId="24" fillId="0" borderId="15" xfId="0" applyNumberFormat="1" applyFont="1" applyBorder="1" applyAlignment="1">
      <alignment vertical="center"/>
    </xf>
    <xf numFmtId="0" fontId="70" fillId="0" borderId="0" xfId="0" applyFont="1" applyAlignment="1">
      <alignment vertical="center"/>
    </xf>
    <xf numFmtId="0" fontId="40" fillId="3" borderId="16" xfId="0" applyFont="1" applyFill="1" applyBorder="1" applyAlignment="1">
      <alignment horizontal="left" vertical="center" indent="1"/>
    </xf>
    <xf numFmtId="164" fontId="40" fillId="3" borderId="54" xfId="2" applyNumberFormat="1" applyFont="1" applyFill="1" applyBorder="1" applyAlignment="1" applyProtection="1">
      <alignment horizontal="center" vertical="center"/>
    </xf>
    <xf numFmtId="164" fontId="40" fillId="3" borderId="15" xfId="2" applyNumberFormat="1" applyFont="1" applyFill="1" applyBorder="1" applyAlignment="1" applyProtection="1">
      <alignment horizontal="center" vertical="center"/>
    </xf>
    <xf numFmtId="173" fontId="40" fillId="3" borderId="15" xfId="2" applyNumberFormat="1" applyFont="1" applyFill="1" applyBorder="1" applyAlignment="1" applyProtection="1">
      <alignment horizontal="center" vertical="center"/>
    </xf>
    <xf numFmtId="164" fontId="40" fillId="3" borderId="0" xfId="2" applyNumberFormat="1" applyFont="1" applyFill="1" applyBorder="1" applyAlignment="1" applyProtection="1">
      <alignment horizontal="center" vertical="center"/>
    </xf>
    <xf numFmtId="9" fontId="95" fillId="0" borderId="11" xfId="2" applyFont="1" applyBorder="1" applyAlignment="1" applyProtection="1">
      <alignment horizontal="center"/>
    </xf>
    <xf numFmtId="167" fontId="24" fillId="0" borderId="54" xfId="0" applyNumberFormat="1" applyFont="1" applyBorder="1" applyAlignment="1">
      <alignment vertical="center"/>
    </xf>
    <xf numFmtId="0" fontId="20" fillId="0" borderId="0" xfId="0" applyFont="1"/>
    <xf numFmtId="0" fontId="64" fillId="0" borderId="0" xfId="0" applyFont="1" applyAlignment="1">
      <alignment vertical="center"/>
    </xf>
    <xf numFmtId="164" fontId="71" fillId="3" borderId="54" xfId="2" applyNumberFormat="1" applyFont="1" applyFill="1" applyBorder="1" applyAlignment="1" applyProtection="1">
      <alignment horizontal="center" vertical="center"/>
    </xf>
    <xf numFmtId="164" fontId="71" fillId="3" borderId="15" xfId="2" applyNumberFormat="1" applyFont="1" applyFill="1" applyBorder="1" applyAlignment="1" applyProtection="1">
      <alignment horizontal="center" vertical="center"/>
    </xf>
    <xf numFmtId="164" fontId="71" fillId="3" borderId="0" xfId="2" applyNumberFormat="1" applyFont="1" applyFill="1" applyBorder="1" applyAlignment="1" applyProtection="1">
      <alignment horizontal="center" vertical="center"/>
    </xf>
    <xf numFmtId="167" fontId="38" fillId="0" borderId="0" xfId="0" applyNumberFormat="1" applyFont="1" applyAlignment="1">
      <alignment vertical="center"/>
    </xf>
    <xf numFmtId="0" fontId="84" fillId="2" borderId="0" xfId="0" applyFont="1" applyFill="1" applyAlignment="1">
      <alignment horizontal="left" vertical="center"/>
    </xf>
    <xf numFmtId="173" fontId="84" fillId="2" borderId="0" xfId="2" applyNumberFormat="1" applyFont="1" applyFill="1" applyBorder="1" applyAlignment="1" applyProtection="1">
      <alignment horizontal="center" vertical="center"/>
    </xf>
    <xf numFmtId="0" fontId="88" fillId="0" borderId="0" xfId="0" applyFont="1" applyAlignment="1">
      <alignment vertical="center"/>
    </xf>
    <xf numFmtId="0" fontId="89" fillId="0" borderId="0" xfId="0" applyFont="1" applyAlignment="1">
      <alignment vertical="center"/>
    </xf>
    <xf numFmtId="164" fontId="41"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63" fillId="0" borderId="15" xfId="0" applyFont="1" applyBorder="1" applyAlignment="1">
      <alignment vertical="center"/>
    </xf>
    <xf numFmtId="10" fontId="63" fillId="0" borderId="0" xfId="0" applyNumberFormat="1" applyFont="1" applyAlignment="1">
      <alignment horizontal="center" vertical="center"/>
    </xf>
    <xf numFmtId="0" fontId="90" fillId="0" borderId="0" xfId="0" applyFont="1"/>
    <xf numFmtId="0" fontId="81" fillId="0" borderId="16" xfId="0" applyFont="1" applyBorder="1"/>
    <xf numFmtId="0" fontId="81" fillId="0" borderId="54" xfId="0" applyFont="1" applyBorder="1"/>
    <xf numFmtId="0" fontId="81" fillId="0" borderId="15" xfId="0" applyFont="1" applyBorder="1"/>
    <xf numFmtId="0" fontId="81" fillId="0" borderId="0" xfId="0" applyFont="1"/>
    <xf numFmtId="0" fontId="82" fillId="0" borderId="0" xfId="0" applyFont="1"/>
    <xf numFmtId="0" fontId="81" fillId="0" borderId="0" xfId="0" applyFont="1" applyAlignment="1">
      <alignment horizontal="center"/>
    </xf>
    <xf numFmtId="0" fontId="14" fillId="0" borderId="0" xfId="0" applyFont="1"/>
    <xf numFmtId="169" fontId="61" fillId="0" borderId="49" xfId="2" applyNumberFormat="1" applyFont="1" applyBorder="1" applyAlignment="1"/>
    <xf numFmtId="167" fontId="55" fillId="0" borderId="61" xfId="0" applyNumberFormat="1" applyFont="1" applyBorder="1" applyAlignment="1">
      <alignment horizontal="left"/>
    </xf>
    <xf numFmtId="10" fontId="55" fillId="0" borderId="0" xfId="2" applyNumberFormat="1" applyFont="1" applyFill="1" applyBorder="1" applyAlignment="1">
      <alignment horizontal="center"/>
    </xf>
    <xf numFmtId="0" fontId="56" fillId="0" borderId="0" xfId="0" applyFont="1" applyAlignment="1">
      <alignment horizontal="center" vertical="center" wrapText="1"/>
    </xf>
    <xf numFmtId="0" fontId="109" fillId="0" borderId="0" xfId="0" applyFont="1"/>
    <xf numFmtId="0" fontId="105" fillId="0" borderId="0" xfId="0" applyFont="1" applyAlignment="1">
      <alignment vertical="center"/>
    </xf>
    <xf numFmtId="0" fontId="106" fillId="0" borderId="0" xfId="0" applyFont="1" applyAlignment="1">
      <alignment horizontal="center" vertical="center"/>
    </xf>
    <xf numFmtId="0" fontId="105" fillId="0" borderId="0" xfId="0" applyFont="1" applyAlignment="1">
      <alignment horizontal="center" vertical="center"/>
    </xf>
    <xf numFmtId="0" fontId="107" fillId="0" borderId="0" xfId="0" applyFont="1" applyAlignment="1">
      <alignment horizontal="center" vertical="center"/>
    </xf>
    <xf numFmtId="0" fontId="111" fillId="0" borderId="0" xfId="0" applyFont="1" applyAlignment="1">
      <alignment horizontal="left" indent="1"/>
    </xf>
    <xf numFmtId="0" fontId="108" fillId="0" borderId="0" xfId="0" applyFont="1" applyAlignment="1">
      <alignment vertical="center"/>
    </xf>
    <xf numFmtId="0" fontId="108" fillId="0" borderId="0" xfId="0" applyFont="1" applyAlignment="1">
      <alignment horizontal="center" vertical="center"/>
    </xf>
    <xf numFmtId="0" fontId="113" fillId="0" borderId="0" xfId="0" applyFont="1" applyAlignment="1">
      <alignment horizontal="center" vertical="center" wrapText="1"/>
    </xf>
    <xf numFmtId="0" fontId="112" fillId="0" borderId="0" xfId="0" applyFont="1" applyAlignment="1">
      <alignment horizontal="center" vertical="center"/>
    </xf>
    <xf numFmtId="164" fontId="56" fillId="2" borderId="0" xfId="2" applyNumberFormat="1" applyFont="1" applyFill="1" applyBorder="1" applyAlignment="1" applyProtection="1">
      <alignment horizontal="center" vertical="center" wrapText="1"/>
    </xf>
    <xf numFmtId="164" fontId="56" fillId="2" borderId="15" xfId="2" applyNumberFormat="1" applyFont="1" applyFill="1" applyBorder="1" applyAlignment="1" applyProtection="1">
      <alignment horizontal="center" vertical="center" wrapText="1"/>
    </xf>
    <xf numFmtId="0" fontId="28" fillId="0" borderId="0" xfId="0" applyFont="1"/>
    <xf numFmtId="0" fontId="40" fillId="0" borderId="0" xfId="0" applyFont="1" applyAlignment="1">
      <alignment horizontal="center"/>
    </xf>
    <xf numFmtId="0" fontId="63" fillId="0" borderId="0" xfId="0" applyFont="1" applyAlignment="1">
      <alignment horizontal="center"/>
    </xf>
    <xf numFmtId="0" fontId="38" fillId="0" borderId="50" xfId="0" applyFont="1" applyBorder="1" applyAlignment="1">
      <alignment horizontal="center" vertical="center"/>
    </xf>
    <xf numFmtId="14" fontId="38" fillId="0" borderId="0" xfId="0" applyNumberFormat="1" applyFont="1"/>
    <xf numFmtId="14" fontId="62" fillId="0" borderId="0" xfId="0" quotePrefix="1" applyNumberFormat="1" applyFont="1" applyAlignment="1">
      <alignment horizontal="right"/>
    </xf>
    <xf numFmtId="172" fontId="62" fillId="0" borderId="0" xfId="0" applyNumberFormat="1" applyFont="1" applyAlignment="1">
      <alignment horizontal="center"/>
    </xf>
    <xf numFmtId="1" fontId="0" fillId="0" borderId="0" xfId="1" applyNumberFormat="1" applyFont="1" applyAlignment="1" applyProtection="1">
      <alignment horizontal="center"/>
    </xf>
    <xf numFmtId="0" fontId="72" fillId="0" borderId="0" xfId="0" applyFont="1" applyAlignment="1">
      <alignment vertical="center"/>
    </xf>
    <xf numFmtId="0" fontId="74" fillId="0" borderId="0" xfId="0" applyFont="1" applyAlignment="1">
      <alignment horizontal="center" vertical="center"/>
    </xf>
    <xf numFmtId="0" fontId="73" fillId="6" borderId="0" xfId="0" applyFont="1" applyFill="1" applyAlignment="1">
      <alignment vertical="center"/>
    </xf>
    <xf numFmtId="0" fontId="73" fillId="6" borderId="0" xfId="0" applyFont="1" applyFill="1" applyAlignment="1">
      <alignment horizontal="center" vertical="center"/>
    </xf>
    <xf numFmtId="0" fontId="42" fillId="0" borderId="0" xfId="0" applyFont="1" applyAlignment="1">
      <alignment vertical="center"/>
    </xf>
    <xf numFmtId="0" fontId="63" fillId="0" borderId="0" xfId="0" applyFont="1" applyAlignment="1">
      <alignment vertical="center"/>
    </xf>
    <xf numFmtId="0" fontId="49" fillId="12" borderId="0" xfId="0" applyFont="1" applyFill="1" applyAlignment="1">
      <alignment horizontal="center" vertical="center"/>
    </xf>
    <xf numFmtId="0" fontId="49" fillId="2" borderId="0" xfId="0" applyFont="1" applyFill="1" applyAlignment="1">
      <alignment horizontal="center" vertical="center"/>
    </xf>
    <xf numFmtId="0" fontId="40" fillId="0" borderId="0" xfId="0" applyFont="1" applyAlignment="1">
      <alignment horizontal="center" vertical="center"/>
    </xf>
    <xf numFmtId="0" fontId="40" fillId="0" borderId="0" xfId="0" applyFont="1" applyAlignment="1">
      <alignment horizontal="left" vertical="center" indent="1"/>
    </xf>
    <xf numFmtId="1" fontId="40" fillId="0" borderId="0" xfId="1" applyNumberFormat="1" applyFont="1" applyAlignment="1" applyProtection="1">
      <alignment horizontal="center" vertical="center"/>
    </xf>
    <xf numFmtId="173" fontId="40" fillId="0" borderId="0" xfId="0" applyNumberFormat="1" applyFont="1" applyAlignment="1">
      <alignment vertical="center"/>
    </xf>
    <xf numFmtId="0" fontId="28" fillId="0" borderId="0" xfId="0" applyFont="1" applyAlignment="1">
      <alignment vertical="center"/>
    </xf>
    <xf numFmtId="0" fontId="40" fillId="5" borderId="0" xfId="0" applyFont="1" applyFill="1" applyAlignment="1">
      <alignment vertical="center"/>
    </xf>
    <xf numFmtId="0" fontId="40" fillId="5" borderId="0" xfId="0" applyFont="1" applyFill="1" applyAlignment="1">
      <alignment horizontal="center" vertical="center"/>
    </xf>
    <xf numFmtId="173" fontId="40" fillId="5" borderId="0" xfId="0" applyNumberFormat="1" applyFont="1" applyFill="1" applyAlignment="1">
      <alignment vertical="center"/>
    </xf>
    <xf numFmtId="172" fontId="40" fillId="5" borderId="0" xfId="0" applyNumberFormat="1" applyFont="1" applyFill="1" applyAlignment="1">
      <alignment vertical="center"/>
    </xf>
    <xf numFmtId="39" fontId="40" fillId="5" borderId="0" xfId="0" applyNumberFormat="1" applyFont="1" applyFill="1" applyAlignment="1">
      <alignment vertical="center"/>
    </xf>
    <xf numFmtId="0" fontId="28" fillId="0" borderId="12" xfId="0" applyFont="1" applyBorder="1" applyAlignment="1">
      <alignment horizontal="left" indent="2"/>
    </xf>
    <xf numFmtId="10" fontId="28" fillId="0" borderId="12" xfId="2" applyNumberFormat="1" applyFont="1" applyBorder="1" applyAlignment="1" applyProtection="1">
      <alignment horizontal="center"/>
    </xf>
    <xf numFmtId="173" fontId="28" fillId="0" borderId="12" xfId="2" applyNumberFormat="1" applyFont="1" applyBorder="1" applyAlignment="1" applyProtection="1">
      <alignment horizontal="center"/>
    </xf>
    <xf numFmtId="172" fontId="28" fillId="0" borderId="12" xfId="0" applyNumberFormat="1" applyFont="1" applyBorder="1" applyAlignment="1">
      <alignment horizontal="center"/>
    </xf>
    <xf numFmtId="10" fontId="55" fillId="0" borderId="12" xfId="2" applyNumberFormat="1" applyFont="1" applyBorder="1" applyAlignment="1" applyProtection="1">
      <alignment horizontal="center"/>
    </xf>
    <xf numFmtId="9" fontId="55" fillId="0" borderId="12" xfId="2" applyFont="1" applyBorder="1" applyAlignment="1" applyProtection="1">
      <alignment horizontal="center"/>
    </xf>
    <xf numFmtId="4" fontId="55" fillId="0" borderId="12" xfId="2" applyNumberFormat="1" applyFont="1" applyBorder="1" applyAlignment="1" applyProtection="1">
      <alignment horizontal="center"/>
    </xf>
    <xf numFmtId="0" fontId="70" fillId="0" borderId="13" xfId="0" applyFont="1" applyBorder="1"/>
    <xf numFmtId="172" fontId="40" fillId="0" borderId="0" xfId="0" applyNumberFormat="1" applyFont="1" applyAlignment="1">
      <alignment vertical="center"/>
    </xf>
    <xf numFmtId="0" fontId="75" fillId="0" borderId="0" xfId="0" applyFont="1" applyAlignment="1">
      <alignment horizontal="center" vertical="center"/>
    </xf>
    <xf numFmtId="1" fontId="69" fillId="0" borderId="0" xfId="1" applyNumberFormat="1" applyFont="1" applyAlignment="1" applyProtection="1">
      <alignment horizontal="center" vertical="center"/>
    </xf>
    <xf numFmtId="39" fontId="40" fillId="0" borderId="0" xfId="0" applyNumberFormat="1" applyFont="1" applyAlignment="1">
      <alignment vertical="center"/>
    </xf>
    <xf numFmtId="0" fontId="40" fillId="3" borderId="0" xfId="0" applyFont="1" applyFill="1" applyAlignment="1">
      <alignment horizontal="left" vertical="center" indent="1"/>
    </xf>
    <xf numFmtId="0" fontId="40" fillId="3" borderId="0" xfId="0" applyFont="1" applyFill="1" applyAlignment="1">
      <alignment horizontal="center" vertical="center"/>
    </xf>
    <xf numFmtId="173" fontId="40" fillId="3" borderId="0" xfId="0" applyNumberFormat="1" applyFont="1" applyFill="1" applyAlignment="1">
      <alignment horizontal="left" vertical="center" indent="1"/>
    </xf>
    <xf numFmtId="172" fontId="40" fillId="3" borderId="0" xfId="0" applyNumberFormat="1" applyFont="1" applyFill="1" applyAlignment="1">
      <alignment horizontal="left" vertical="center" indent="1"/>
    </xf>
    <xf numFmtId="39" fontId="40" fillId="3" borderId="0" xfId="0" applyNumberFormat="1" applyFont="1" applyFill="1" applyAlignment="1">
      <alignment horizontal="left" vertical="center" indent="1"/>
    </xf>
    <xf numFmtId="173" fontId="28" fillId="0" borderId="0" xfId="0" applyNumberFormat="1" applyFont="1"/>
    <xf numFmtId="172" fontId="28" fillId="0" borderId="0" xfId="0" applyNumberFormat="1" applyFont="1"/>
    <xf numFmtId="39" fontId="28" fillId="0" borderId="0" xfId="0" applyNumberFormat="1" applyFont="1"/>
    <xf numFmtId="173" fontId="73" fillId="6" borderId="0" xfId="0" applyNumberFormat="1" applyFont="1" applyFill="1" applyAlignment="1">
      <alignment vertical="center"/>
    </xf>
    <xf numFmtId="172" fontId="73" fillId="6" borderId="0" xfId="0" applyNumberFormat="1" applyFont="1" applyFill="1" applyAlignment="1">
      <alignment vertical="center"/>
    </xf>
    <xf numFmtId="1" fontId="47" fillId="0" borderId="0" xfId="1" applyNumberFormat="1" applyFont="1" applyFill="1" applyAlignment="1" applyProtection="1">
      <alignment horizontal="center" vertical="center"/>
    </xf>
    <xf numFmtId="173" fontId="41" fillId="0" borderId="0" xfId="0" applyNumberFormat="1" applyFont="1" applyAlignment="1">
      <alignment vertical="center"/>
    </xf>
    <xf numFmtId="0" fontId="27" fillId="0" borderId="0" xfId="0" applyFont="1" applyAlignment="1">
      <alignment vertical="center"/>
    </xf>
    <xf numFmtId="1" fontId="41" fillId="0" borderId="0" xfId="1" applyNumberFormat="1" applyFont="1" applyAlignment="1" applyProtection="1">
      <alignment horizontal="center" vertical="center"/>
    </xf>
    <xf numFmtId="1" fontId="28" fillId="0" borderId="0" xfId="1" applyNumberFormat="1" applyFont="1" applyAlignment="1" applyProtection="1">
      <alignment horizontal="center" vertical="center"/>
    </xf>
    <xf numFmtId="173" fontId="28" fillId="0" borderId="0" xfId="0" applyNumberFormat="1" applyFont="1" applyAlignment="1">
      <alignment vertical="center"/>
    </xf>
    <xf numFmtId="172" fontId="28" fillId="0" borderId="0" xfId="0" applyNumberFormat="1" applyFont="1" applyAlignment="1">
      <alignment vertical="center"/>
    </xf>
    <xf numFmtId="39" fontId="28" fillId="0" borderId="0" xfId="0" applyNumberFormat="1" applyFont="1" applyAlignment="1">
      <alignment vertical="center"/>
    </xf>
    <xf numFmtId="0" fontId="40" fillId="0" borderId="10" xfId="0" applyFont="1" applyBorder="1"/>
    <xf numFmtId="1" fontId="28" fillId="0" borderId="0" xfId="1" applyNumberFormat="1" applyFont="1" applyAlignment="1" applyProtection="1">
      <alignment horizontal="center"/>
    </xf>
    <xf numFmtId="0" fontId="39" fillId="8" borderId="5" xfId="0" applyFont="1" applyFill="1" applyBorder="1"/>
    <xf numFmtId="0" fontId="28" fillId="0" borderId="8" xfId="0" applyFont="1" applyBorder="1"/>
    <xf numFmtId="0" fontId="28" fillId="0" borderId="5" xfId="0" applyFont="1" applyBorder="1"/>
    <xf numFmtId="0" fontId="28" fillId="0" borderId="9" xfId="0" applyFont="1" applyBorder="1"/>
    <xf numFmtId="0" fontId="39" fillId="6" borderId="5" xfId="0" applyFont="1" applyFill="1" applyBorder="1"/>
    <xf numFmtId="0" fontId="39" fillId="6" borderId="9" xfId="0" applyFont="1" applyFill="1" applyBorder="1"/>
    <xf numFmtId="0" fontId="39" fillId="7" borderId="5" xfId="0" applyFont="1" applyFill="1" applyBorder="1"/>
    <xf numFmtId="0" fontId="39" fillId="7" borderId="6" xfId="0" applyFont="1" applyFill="1" applyBorder="1"/>
    <xf numFmtId="0" fontId="39" fillId="8" borderId="9" xfId="0" applyFont="1" applyFill="1" applyBorder="1"/>
    <xf numFmtId="0" fontId="38" fillId="2" borderId="0" xfId="0" applyFont="1" applyFill="1" applyAlignment="1" applyProtection="1">
      <alignment horizontal="center" vertical="center"/>
      <protection locked="0"/>
    </xf>
    <xf numFmtId="10" fontId="14" fillId="0" borderId="11" xfId="2" applyNumberFormat="1" applyFont="1" applyBorder="1" applyAlignment="1" applyProtection="1">
      <alignment horizontal="center"/>
      <protection locked="0"/>
    </xf>
    <xf numFmtId="0" fontId="14" fillId="0" borderId="11" xfId="0" applyFont="1" applyBorder="1" applyAlignment="1" applyProtection="1">
      <alignment horizontal="center"/>
      <protection locked="0"/>
    </xf>
    <xf numFmtId="0" fontId="14" fillId="0" borderId="13" xfId="0" applyFont="1" applyBorder="1" applyAlignment="1" applyProtection="1">
      <alignment horizontal="center"/>
      <protection locked="0"/>
    </xf>
    <xf numFmtId="0" fontId="40" fillId="0" borderId="13" xfId="0" applyFont="1" applyBorder="1" applyAlignment="1" applyProtection="1">
      <alignment horizontal="center" vertical="center"/>
      <protection locked="0"/>
    </xf>
    <xf numFmtId="0" fontId="14" fillId="0" borderId="0" xfId="0" applyFont="1" applyAlignment="1" applyProtection="1">
      <alignment horizontal="center" vertical="center"/>
      <protection locked="0"/>
    </xf>
    <xf numFmtId="0" fontId="38" fillId="12" borderId="0" xfId="0" applyFont="1" applyFill="1" applyAlignment="1" applyProtection="1">
      <alignment horizontal="center" vertical="center"/>
      <protection locked="0"/>
    </xf>
    <xf numFmtId="0" fontId="14" fillId="8" borderId="0" xfId="0" applyFont="1" applyFill="1" applyAlignment="1" applyProtection="1">
      <alignment horizontal="center"/>
      <protection locked="0"/>
    </xf>
    <xf numFmtId="0" fontId="14" fillId="0" borderId="0" xfId="0" applyFont="1" applyAlignment="1" applyProtection="1">
      <alignment horizontal="center"/>
      <protection locked="0"/>
    </xf>
    <xf numFmtId="0" fontId="14" fillId="6" borderId="0" xfId="0" applyFont="1" applyFill="1" applyAlignment="1" applyProtection="1">
      <alignment horizontal="center"/>
      <protection locked="0"/>
    </xf>
    <xf numFmtId="0" fontId="14" fillId="7" borderId="0" xfId="0" applyFont="1" applyFill="1" applyAlignment="1" applyProtection="1">
      <alignment horizontal="center"/>
      <protection locked="0"/>
    </xf>
    <xf numFmtId="0" fontId="116" fillId="0" borderId="0" xfId="0" applyFont="1" applyAlignment="1" applyProtection="1">
      <alignment horizontal="center"/>
      <protection locked="0"/>
    </xf>
    <xf numFmtId="0" fontId="63" fillId="6" borderId="0" xfId="0" applyFont="1" applyFill="1" applyAlignment="1" applyProtection="1">
      <alignment horizontal="center" vertical="center"/>
      <protection locked="0"/>
    </xf>
    <xf numFmtId="164" fontId="49" fillId="2" borderId="15" xfId="2" applyNumberFormat="1" applyFont="1" applyFill="1" applyBorder="1" applyAlignment="1" applyProtection="1">
      <alignment horizontal="center" wrapText="1"/>
    </xf>
    <xf numFmtId="0" fontId="13" fillId="0" borderId="12" xfId="0" applyFont="1" applyBorder="1" applyAlignment="1">
      <alignment horizontal="center"/>
    </xf>
    <xf numFmtId="10" fontId="71" fillId="5" borderId="0" xfId="2" applyNumberFormat="1" applyFont="1" applyFill="1" applyBorder="1" applyAlignment="1" applyProtection="1">
      <alignment horizontal="center" vertical="center"/>
      <protection locked="0"/>
    </xf>
    <xf numFmtId="10" fontId="71" fillId="3" borderId="0" xfId="2" applyNumberFormat="1" applyFont="1" applyFill="1" applyBorder="1" applyAlignment="1" applyProtection="1">
      <alignment horizontal="center" vertical="center"/>
      <protection locked="0"/>
    </xf>
    <xf numFmtId="0" fontId="12" fillId="0" borderId="0" xfId="0" applyFont="1" applyProtection="1">
      <protection locked="0"/>
    </xf>
    <xf numFmtId="0" fontId="95" fillId="0" borderId="0" xfId="0" applyFont="1" applyProtection="1">
      <protection locked="0"/>
    </xf>
    <xf numFmtId="0" fontId="95" fillId="0" borderId="0" xfId="0" applyFont="1" applyAlignment="1" applyProtection="1">
      <alignment horizontal="center"/>
      <protection locked="0"/>
    </xf>
    <xf numFmtId="0" fontId="117" fillId="0" borderId="0" xfId="0" applyFont="1" applyAlignment="1" applyProtection="1">
      <alignment horizontal="center"/>
      <protection locked="0"/>
    </xf>
    <xf numFmtId="0" fontId="117" fillId="0" borderId="0" xfId="0" applyFont="1" applyProtection="1">
      <protection locked="0"/>
    </xf>
    <xf numFmtId="0" fontId="117" fillId="0" borderId="0" xfId="0" applyFont="1" applyAlignment="1" applyProtection="1">
      <alignment vertical="center"/>
      <protection locked="0"/>
    </xf>
    <xf numFmtId="1" fontId="117" fillId="0" borderId="0" xfId="1" applyNumberFormat="1" applyFont="1" applyAlignment="1" applyProtection="1">
      <alignment horizontal="center" vertical="center"/>
      <protection locked="0"/>
    </xf>
    <xf numFmtId="0" fontId="118" fillId="6" borderId="0" xfId="0" applyFont="1" applyFill="1" applyAlignment="1" applyProtection="1">
      <alignment vertical="center"/>
      <protection locked="0"/>
    </xf>
    <xf numFmtId="0" fontId="118" fillId="6" borderId="0" xfId="0" applyFont="1" applyFill="1" applyAlignment="1" applyProtection="1">
      <alignment horizontal="center" vertical="center"/>
      <protection locked="0"/>
    </xf>
    <xf numFmtId="0" fontId="12" fillId="0" borderId="12" xfId="0" applyFont="1" applyBorder="1" applyAlignment="1" applyProtection="1">
      <alignment horizontal="left" indent="2"/>
      <protection locked="0"/>
    </xf>
    <xf numFmtId="174" fontId="95" fillId="0" borderId="12" xfId="0" applyNumberFormat="1" applyFont="1" applyBorder="1" applyAlignment="1">
      <alignment horizontal="center"/>
    </xf>
    <xf numFmtId="0" fontId="12" fillId="0" borderId="12" xfId="0" applyFont="1" applyBorder="1" applyAlignment="1">
      <alignment horizontal="center"/>
    </xf>
    <xf numFmtId="10" fontId="95" fillId="0" borderId="12" xfId="2" quotePrefix="1" applyNumberFormat="1" applyFont="1" applyBorder="1" applyAlignment="1">
      <alignment horizontal="center"/>
    </xf>
    <xf numFmtId="172" fontId="95" fillId="0" borderId="12" xfId="2" applyNumberFormat="1" applyFont="1" applyBorder="1" applyAlignment="1">
      <alignment horizontal="center"/>
    </xf>
    <xf numFmtId="1" fontId="120" fillId="0" borderId="12" xfId="0" applyNumberFormat="1" applyFont="1" applyBorder="1" applyAlignment="1">
      <alignment horizontal="center"/>
    </xf>
    <xf numFmtId="0" fontId="120" fillId="0" borderId="12" xfId="0" applyFont="1" applyBorder="1" applyAlignment="1">
      <alignment horizontal="center"/>
    </xf>
    <xf numFmtId="10" fontId="120" fillId="0" borderId="12" xfId="2" applyNumberFormat="1" applyFont="1" applyBorder="1" applyAlignment="1">
      <alignment horizontal="center"/>
    </xf>
    <xf numFmtId="174" fontId="11" fillId="0" borderId="12" xfId="0" applyNumberFormat="1" applyFont="1" applyBorder="1" applyAlignment="1">
      <alignment horizontal="center"/>
    </xf>
    <xf numFmtId="164" fontId="11" fillId="0" borderId="12" xfId="2" applyNumberFormat="1" applyFont="1" applyBorder="1" applyAlignment="1">
      <alignment horizontal="center"/>
    </xf>
    <xf numFmtId="0" fontId="11" fillId="0" borderId="12" xfId="0" applyFont="1" applyBorder="1" applyAlignment="1">
      <alignment horizontal="center"/>
    </xf>
    <xf numFmtId="10" fontId="11" fillId="0" borderId="12" xfId="2" applyNumberFormat="1" applyFont="1" applyBorder="1" applyAlignment="1">
      <alignment horizontal="center"/>
    </xf>
    <xf numFmtId="0" fontId="11" fillId="0" borderId="12" xfId="0" applyFont="1" applyBorder="1" applyAlignment="1" applyProtection="1">
      <alignment horizontal="left" indent="2"/>
      <protection locked="0"/>
    </xf>
    <xf numFmtId="0" fontId="10" fillId="0" borderId="0" xfId="0" applyFont="1" applyAlignment="1" applyProtection="1">
      <alignment horizontal="left"/>
      <protection locked="0"/>
    </xf>
    <xf numFmtId="0" fontId="10" fillId="0" borderId="0" xfId="0" applyFont="1" applyAlignment="1">
      <alignment horizontal="center"/>
    </xf>
    <xf numFmtId="10" fontId="10" fillId="0" borderId="0" xfId="2" applyNumberFormat="1" applyFont="1" applyBorder="1" applyAlignment="1">
      <alignment horizontal="center"/>
    </xf>
    <xf numFmtId="173" fontId="10" fillId="0" borderId="0" xfId="2" applyNumberFormat="1" applyFont="1" applyBorder="1" applyAlignment="1">
      <alignment horizontal="center"/>
    </xf>
    <xf numFmtId="39" fontId="10" fillId="0" borderId="0" xfId="2" applyNumberFormat="1" applyFont="1" applyBorder="1" applyAlignment="1">
      <alignment horizontal="center"/>
    </xf>
    <xf numFmtId="166" fontId="10" fillId="0" borderId="0" xfId="2" applyNumberFormat="1" applyFont="1" applyBorder="1" applyAlignment="1">
      <alignment horizontal="center"/>
    </xf>
    <xf numFmtId="4" fontId="10" fillId="0" borderId="0" xfId="2" applyNumberFormat="1" applyFont="1" applyBorder="1" applyAlignment="1">
      <alignment horizontal="center"/>
    </xf>
    <xf numFmtId="167" fontId="10" fillId="0" borderId="0" xfId="0" applyNumberFormat="1" applyFont="1" applyAlignment="1">
      <alignment horizontal="center"/>
    </xf>
    <xf numFmtId="0" fontId="134" fillId="0" borderId="0" xfId="0" applyFont="1" applyAlignment="1">
      <alignment horizontal="center"/>
    </xf>
    <xf numFmtId="10" fontId="134" fillId="0" borderId="0" xfId="2" applyNumberFormat="1" applyFont="1" applyAlignment="1">
      <alignment horizontal="center"/>
    </xf>
    <xf numFmtId="2" fontId="134" fillId="0" borderId="0" xfId="0" applyNumberFormat="1" applyFont="1" applyAlignment="1">
      <alignment horizontal="center"/>
    </xf>
    <xf numFmtId="2" fontId="55" fillId="0" borderId="61" xfId="2" applyNumberFormat="1" applyFont="1" applyBorder="1" applyAlignment="1">
      <alignment horizontal="center"/>
    </xf>
    <xf numFmtId="0" fontId="9" fillId="52" borderId="0" xfId="0" applyFont="1" applyFill="1" applyAlignment="1">
      <alignment horizontal="center"/>
    </xf>
    <xf numFmtId="10" fontId="10" fillId="52" borderId="0" xfId="2" applyNumberFormat="1" applyFont="1" applyFill="1" applyBorder="1" applyAlignment="1">
      <alignment horizontal="center"/>
    </xf>
    <xf numFmtId="0" fontId="55" fillId="0" borderId="61" xfId="2" applyNumberFormat="1" applyFont="1" applyBorder="1"/>
    <xf numFmtId="167" fontId="55" fillId="0" borderId="0" xfId="0" applyNumberFormat="1" applyFont="1" applyAlignment="1">
      <alignment horizontal="center"/>
    </xf>
    <xf numFmtId="0" fontId="55" fillId="0" borderId="0" xfId="2" applyNumberFormat="1" applyFont="1" applyBorder="1"/>
    <xf numFmtId="0" fontId="55" fillId="0" borderId="0" xfId="0" applyFont="1"/>
    <xf numFmtId="0" fontId="55" fillId="0" borderId="0" xfId="2" applyNumberFormat="1" applyFont="1" applyBorder="1" applyAlignment="1">
      <alignment horizontal="center"/>
    </xf>
    <xf numFmtId="168" fontId="55" fillId="16" borderId="61" xfId="2" applyNumberFormat="1" applyFont="1" applyFill="1" applyBorder="1" applyAlignment="1">
      <alignment horizontal="center"/>
    </xf>
    <xf numFmtId="9" fontId="55" fillId="0" borderId="61" xfId="2" applyFont="1" applyBorder="1" applyAlignment="1">
      <alignment horizontal="center"/>
    </xf>
    <xf numFmtId="0" fontId="55" fillId="0" borderId="61" xfId="2" applyNumberFormat="1" applyFont="1" applyBorder="1" applyAlignment="1">
      <alignment horizontal="center"/>
    </xf>
    <xf numFmtId="168" fontId="55" fillId="0" borderId="61" xfId="2" applyNumberFormat="1" applyFont="1" applyBorder="1" applyAlignment="1">
      <alignment horizontal="center"/>
    </xf>
    <xf numFmtId="10" fontId="136" fillId="0" borderId="61" xfId="2" applyNumberFormat="1" applyFont="1" applyBorder="1" applyAlignment="1">
      <alignment horizontal="center"/>
    </xf>
    <xf numFmtId="167" fontId="55" fillId="0" borderId="61" xfId="2" applyNumberFormat="1" applyFont="1" applyBorder="1" applyAlignment="1">
      <alignment horizontal="left"/>
    </xf>
    <xf numFmtId="0" fontId="55" fillId="0" borderId="61" xfId="2" applyNumberFormat="1" applyFont="1" applyBorder="1" applyAlignment="1">
      <alignment horizontal="left"/>
    </xf>
    <xf numFmtId="10" fontId="136" fillId="0" borderId="61" xfId="2" applyNumberFormat="1" applyFont="1" applyBorder="1" applyAlignment="1">
      <alignment horizontal="left"/>
    </xf>
    <xf numFmtId="165" fontId="55" fillId="0" borderId="61" xfId="2" applyNumberFormat="1" applyFont="1" applyBorder="1" applyAlignment="1">
      <alignment horizontal="left"/>
    </xf>
    <xf numFmtId="0" fontId="38" fillId="0" borderId="87" xfId="0" applyFont="1" applyBorder="1" applyAlignment="1">
      <alignment horizontal="center" vertical="center"/>
    </xf>
    <xf numFmtId="172" fontId="110" fillId="3" borderId="88" xfId="1" applyNumberFormat="1" applyFont="1" applyFill="1" applyBorder="1" applyAlignment="1" applyProtection="1">
      <alignment horizontal="center" vertical="center"/>
      <protection locked="0"/>
    </xf>
    <xf numFmtId="0" fontId="38" fillId="0" borderId="70" xfId="0" applyFont="1" applyBorder="1" applyAlignment="1">
      <alignment horizontal="left" vertical="center"/>
    </xf>
    <xf numFmtId="10" fontId="0" fillId="0" borderId="0" xfId="2" applyNumberFormat="1" applyFont="1"/>
    <xf numFmtId="173" fontId="111" fillId="0" borderId="0" xfId="0" applyNumberFormat="1" applyFont="1" applyAlignment="1" applyProtection="1">
      <alignment horizontal="center"/>
      <protection locked="0"/>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05" fillId="0" borderId="89" xfId="0" applyFont="1" applyBorder="1" applyAlignment="1" applyProtection="1">
      <alignment vertical="center"/>
      <protection locked="0"/>
    </xf>
    <xf numFmtId="0" fontId="105" fillId="0" borderId="89" xfId="0" applyFont="1" applyBorder="1" applyAlignment="1" applyProtection="1">
      <alignment horizontal="center" vertical="center"/>
      <protection locked="0"/>
    </xf>
    <xf numFmtId="0" fontId="137" fillId="0" borderId="0" xfId="0" applyFont="1"/>
    <xf numFmtId="0" fontId="138" fillId="0" borderId="89" xfId="0" applyFont="1" applyBorder="1" applyAlignment="1" applyProtection="1">
      <alignment vertical="center"/>
      <protection locked="0"/>
    </xf>
    <xf numFmtId="0" fontId="139" fillId="0" borderId="0" xfId="0" applyFont="1" applyAlignment="1" applyProtection="1">
      <alignment vertical="center"/>
      <protection locked="0"/>
    </xf>
    <xf numFmtId="0" fontId="8" fillId="0" borderId="0" xfId="0" applyFont="1" applyAlignment="1" applyProtection="1">
      <alignment vertical="center"/>
      <protection locked="0"/>
    </xf>
    <xf numFmtId="0" fontId="8" fillId="0" borderId="0" xfId="0" applyFont="1" applyAlignment="1" applyProtection="1">
      <alignment horizontal="center" vertical="center"/>
      <protection locked="0"/>
    </xf>
    <xf numFmtId="0" fontId="140" fillId="0" borderId="0" xfId="0" applyFont="1" applyAlignment="1" applyProtection="1">
      <alignment vertical="center"/>
      <protection locked="0"/>
    </xf>
    <xf numFmtId="0" fontId="140" fillId="0" borderId="0" xfId="0" applyFont="1" applyAlignment="1" applyProtection="1">
      <alignment horizontal="center" vertical="center" wrapText="1"/>
      <protection locked="0"/>
    </xf>
    <xf numFmtId="0" fontId="142" fillId="0" borderId="0" xfId="0" applyFont="1" applyAlignment="1" applyProtection="1">
      <alignment vertical="center"/>
      <protection locked="0"/>
    </xf>
    <xf numFmtId="0" fontId="142" fillId="0" borderId="0" xfId="0" applyFont="1" applyAlignment="1" applyProtection="1">
      <alignment horizontal="center" vertical="center"/>
      <protection locked="0"/>
    </xf>
    <xf numFmtId="0" fontId="141" fillId="3" borderId="90" xfId="0" applyFont="1" applyFill="1" applyBorder="1" applyAlignment="1" applyProtection="1">
      <alignment horizontal="left" vertical="center" indent="2"/>
      <protection locked="0"/>
    </xf>
    <xf numFmtId="0" fontId="141" fillId="3" borderId="91" xfId="0" applyFont="1" applyFill="1" applyBorder="1" applyAlignment="1" applyProtection="1">
      <alignment horizontal="left" vertical="center" indent="2"/>
      <protection locked="0"/>
    </xf>
    <xf numFmtId="0" fontId="111" fillId="0" borderId="89" xfId="0" applyFont="1" applyBorder="1" applyAlignment="1" applyProtection="1">
      <alignment horizontal="right" vertical="center"/>
      <protection locked="0"/>
    </xf>
    <xf numFmtId="0" fontId="0" fillId="0" borderId="92" xfId="0" applyBorder="1"/>
    <xf numFmtId="10" fontId="0" fillId="0" borderId="92" xfId="2" applyNumberFormat="1" applyFont="1" applyBorder="1"/>
    <xf numFmtId="2" fontId="0" fillId="0" borderId="92" xfId="0" applyNumberFormat="1" applyBorder="1"/>
    <xf numFmtId="0" fontId="143" fillId="14" borderId="0" xfId="0" applyFont="1" applyFill="1" applyAlignment="1">
      <alignment horizontal="center" vertical="center" wrapText="1"/>
    </xf>
    <xf numFmtId="0" fontId="144" fillId="0" borderId="0" xfId="0" applyFont="1"/>
    <xf numFmtId="1" fontId="0" fillId="0" borderId="92" xfId="2" applyNumberFormat="1" applyFont="1" applyBorder="1" applyAlignment="1">
      <alignment horizontal="center"/>
    </xf>
    <xf numFmtId="178" fontId="0" fillId="0" borderId="92" xfId="2" applyNumberFormat="1" applyFont="1" applyBorder="1"/>
    <xf numFmtId="0" fontId="0" fillId="0" borderId="92" xfId="2" applyNumberFormat="1" applyFont="1" applyBorder="1" applyAlignment="1">
      <alignment horizontal="center"/>
    </xf>
    <xf numFmtId="10" fontId="0" fillId="0" borderId="92" xfId="2" applyNumberFormat="1" applyFont="1" applyBorder="1" applyAlignment="1">
      <alignment horizontal="center"/>
    </xf>
    <xf numFmtId="0" fontId="7" fillId="0" borderId="0" xfId="0" applyFont="1" applyAlignment="1">
      <alignment wrapText="1"/>
    </xf>
    <xf numFmtId="0" fontId="7" fillId="0" borderId="0" xfId="0" applyFont="1"/>
    <xf numFmtId="0" fontId="39" fillId="12" borderId="97" xfId="0" applyFont="1" applyFill="1" applyBorder="1"/>
    <xf numFmtId="0" fontId="39" fillId="12" borderId="98" xfId="0" applyFont="1" applyFill="1" applyBorder="1"/>
    <xf numFmtId="0" fontId="145" fillId="17" borderId="26" xfId="0" applyFont="1" applyFill="1" applyBorder="1" applyAlignment="1">
      <alignment wrapText="1"/>
    </xf>
    <xf numFmtId="0" fontId="55" fillId="0" borderId="93" xfId="0" applyFont="1" applyBorder="1"/>
    <xf numFmtId="0" fontId="55" fillId="0" borderId="94" xfId="0" applyFont="1" applyBorder="1"/>
    <xf numFmtId="0" fontId="55" fillId="0" borderId="94" xfId="0" applyFont="1" applyBorder="1" applyAlignment="1">
      <alignment horizontal="center" vertical="center"/>
    </xf>
    <xf numFmtId="0" fontId="55" fillId="0" borderId="95" xfId="0" applyFont="1" applyBorder="1" applyAlignment="1">
      <alignment horizontal="center" vertical="center"/>
    </xf>
    <xf numFmtId="0" fontId="55" fillId="0" borderId="95" xfId="0" applyFont="1" applyBorder="1"/>
    <xf numFmtId="0" fontId="139" fillId="0" borderId="0" xfId="0" applyFont="1"/>
    <xf numFmtId="2" fontId="55" fillId="0" borderId="94" xfId="0" applyNumberFormat="1" applyFont="1" applyBorder="1" applyAlignment="1">
      <alignment horizontal="center" vertical="center"/>
    </xf>
    <xf numFmtId="0" fontId="147" fillId="12" borderId="96" xfId="0" applyFont="1" applyFill="1" applyBorder="1" applyAlignment="1">
      <alignment horizontal="left" vertical="top"/>
    </xf>
    <xf numFmtId="0" fontId="147" fillId="12" borderId="97" xfId="0" applyFont="1" applyFill="1" applyBorder="1" applyAlignment="1">
      <alignment horizontal="left" vertical="top"/>
    </xf>
    <xf numFmtId="0" fontId="55" fillId="0" borderId="0" xfId="0" applyFont="1" applyAlignment="1">
      <alignment horizontal="center" vertical="center"/>
    </xf>
    <xf numFmtId="14" fontId="7" fillId="0" borderId="0" xfId="0" applyNumberFormat="1" applyFont="1"/>
    <xf numFmtId="14" fontId="7" fillId="0" borderId="0" xfId="0" applyNumberFormat="1" applyFont="1" applyAlignment="1">
      <alignment wrapText="1"/>
    </xf>
    <xf numFmtId="14" fontId="0" fillId="0" borderId="0" xfId="0" applyNumberFormat="1"/>
    <xf numFmtId="0" fontId="148" fillId="0" borderId="0" xfId="0" applyFont="1" applyAlignment="1" applyProtection="1">
      <alignment horizontal="left" vertical="center"/>
      <protection locked="0"/>
    </xf>
    <xf numFmtId="0" fontId="140" fillId="0" borderId="0" xfId="0" applyFont="1" applyAlignment="1" applyProtection="1">
      <alignment vertical="center" wrapText="1"/>
      <protection locked="0"/>
    </xf>
    <xf numFmtId="0" fontId="141" fillId="3" borderId="0" xfId="0" applyFont="1" applyFill="1" applyAlignment="1" applyProtection="1">
      <alignment horizontal="left" vertical="center" indent="2"/>
      <protection locked="0"/>
    </xf>
    <xf numFmtId="0" fontId="149" fillId="3" borderId="90" xfId="0" applyFont="1" applyFill="1" applyBorder="1" applyAlignment="1" applyProtection="1">
      <alignment horizontal="left" vertical="center" indent="2"/>
      <protection locked="0"/>
    </xf>
    <xf numFmtId="0" fontId="149" fillId="3" borderId="91" xfId="0" applyFont="1" applyFill="1" applyBorder="1" applyAlignment="1" applyProtection="1">
      <alignment horizontal="left" vertical="center" indent="2"/>
      <protection locked="0"/>
    </xf>
    <xf numFmtId="0" fontId="149" fillId="3" borderId="0" xfId="0" applyFont="1" applyFill="1" applyAlignment="1" applyProtection="1">
      <alignment vertical="center"/>
      <protection locked="0"/>
    </xf>
    <xf numFmtId="0" fontId="149" fillId="3" borderId="0" xfId="0" applyFont="1" applyFill="1"/>
    <xf numFmtId="0" fontId="149" fillId="0" borderId="0" xfId="0" applyFont="1" applyAlignment="1" applyProtection="1">
      <alignment vertical="center"/>
      <protection locked="0"/>
    </xf>
    <xf numFmtId="10" fontId="149" fillId="3" borderId="0" xfId="2" applyNumberFormat="1" applyFont="1" applyFill="1" applyAlignment="1">
      <alignment horizontal="center"/>
    </xf>
    <xf numFmtId="0" fontId="55" fillId="0" borderId="94" xfId="0" applyFont="1" applyBorder="1" applyAlignment="1">
      <alignment horizontal="center" vertical="center" wrapText="1"/>
    </xf>
    <xf numFmtId="10" fontId="143" fillId="14" borderId="0" xfId="2" applyNumberFormat="1" applyFont="1" applyFill="1" applyAlignment="1">
      <alignment horizontal="center" vertical="center" wrapText="1"/>
    </xf>
    <xf numFmtId="0" fontId="7" fillId="0" borderId="0" xfId="0" applyFont="1" applyAlignment="1">
      <alignment horizontal="center"/>
    </xf>
    <xf numFmtId="0" fontId="140" fillId="0" borderId="99" xfId="0" applyFont="1" applyBorder="1" applyAlignment="1" applyProtection="1">
      <alignment horizontal="center" vertical="center"/>
      <protection locked="0"/>
    </xf>
    <xf numFmtId="0" fontId="141" fillId="0" borderId="91" xfId="0" applyFont="1" applyBorder="1" applyAlignment="1" applyProtection="1">
      <alignment horizontal="left" vertical="center" indent="2"/>
      <protection locked="0"/>
    </xf>
    <xf numFmtId="179" fontId="7" fillId="0" borderId="0" xfId="2" applyNumberFormat="1" applyFont="1" applyAlignment="1">
      <alignment horizontal="center"/>
    </xf>
    <xf numFmtId="0" fontId="141" fillId="0" borderId="0" xfId="0" applyFont="1" applyAlignment="1" applyProtection="1">
      <alignment horizontal="left" vertical="center" indent="2"/>
      <protection locked="0"/>
    </xf>
    <xf numFmtId="10" fontId="7" fillId="0" borderId="0" xfId="2" applyNumberFormat="1" applyFont="1" applyAlignment="1">
      <alignment horizontal="center"/>
    </xf>
    <xf numFmtId="179" fontId="149" fillId="3" borderId="0" xfId="2" applyNumberFormat="1" applyFont="1" applyFill="1" applyAlignment="1">
      <alignment horizontal="center"/>
    </xf>
    <xf numFmtId="180" fontId="149" fillId="3" borderId="0" xfId="2" applyNumberFormat="1" applyFont="1" applyFill="1" applyAlignment="1">
      <alignment horizontal="center"/>
    </xf>
    <xf numFmtId="9" fontId="149" fillId="3" borderId="0" xfId="2" applyFont="1" applyFill="1" applyAlignment="1">
      <alignment horizontal="center"/>
    </xf>
    <xf numFmtId="0" fontId="150" fillId="0" borderId="99" xfId="0" applyFont="1" applyBorder="1" applyAlignment="1" applyProtection="1">
      <alignment horizontal="center" vertical="center"/>
      <protection locked="0"/>
    </xf>
    <xf numFmtId="0" fontId="150" fillId="12" borderId="100" xfId="0" applyFont="1" applyFill="1" applyBorder="1" applyAlignment="1">
      <alignment horizontal="center"/>
    </xf>
    <xf numFmtId="0" fontId="7" fillId="12" borderId="100" xfId="0" applyFont="1" applyFill="1" applyBorder="1" applyAlignment="1">
      <alignment horizontal="center"/>
    </xf>
    <xf numFmtId="0" fontId="148" fillId="0" borderId="0" xfId="0" applyFont="1" applyAlignment="1" applyProtection="1">
      <alignment vertical="center"/>
      <protection locked="0"/>
    </xf>
    <xf numFmtId="164" fontId="0" fillId="0" borderId="92" xfId="2" applyNumberFormat="1" applyFont="1" applyBorder="1"/>
    <xf numFmtId="0" fontId="0" fillId="0" borderId="0" xfId="0" quotePrefix="1"/>
    <xf numFmtId="0" fontId="105" fillId="14" borderId="1" xfId="0" applyFont="1" applyFill="1" applyBorder="1" applyAlignment="1" applyProtection="1">
      <alignment vertical="center"/>
      <protection locked="0"/>
    </xf>
    <xf numFmtId="0" fontId="105" fillId="12" borderId="22" xfId="0" applyFont="1" applyFill="1" applyBorder="1" applyAlignment="1" applyProtection="1">
      <alignment vertical="center"/>
      <protection locked="0"/>
    </xf>
    <xf numFmtId="0" fontId="105" fillId="17" borderId="24" xfId="0" applyFont="1" applyFill="1" applyBorder="1" applyAlignment="1" applyProtection="1">
      <alignment vertical="center"/>
      <protection locked="0"/>
    </xf>
    <xf numFmtId="0" fontId="146" fillId="0" borderId="11" xfId="0" applyFont="1" applyBorder="1" applyAlignment="1" applyProtection="1">
      <alignment horizontal="left" vertical="center" indent="1"/>
      <protection locked="0"/>
    </xf>
    <xf numFmtId="14" fontId="0" fillId="0" borderId="92" xfId="2" applyNumberFormat="1" applyFont="1" applyBorder="1" applyAlignment="1">
      <alignment horizontal="center"/>
    </xf>
    <xf numFmtId="0" fontId="149" fillId="0" borderId="0" xfId="0" applyFont="1" applyAlignment="1" applyProtection="1">
      <alignment horizontal="center" vertical="center"/>
      <protection locked="0"/>
    </xf>
    <xf numFmtId="173" fontId="111" fillId="0" borderId="0" xfId="0" applyNumberFormat="1" applyFont="1" applyProtection="1">
      <protection locked="0"/>
    </xf>
    <xf numFmtId="0" fontId="105" fillId="14" borderId="0" xfId="0" applyFont="1" applyFill="1" applyAlignment="1" applyProtection="1">
      <alignment horizontal="center" vertical="center"/>
      <protection locked="0"/>
    </xf>
    <xf numFmtId="0" fontId="105" fillId="14" borderId="0" xfId="0" applyFont="1" applyFill="1" applyAlignment="1" applyProtection="1">
      <alignment vertical="center"/>
      <protection locked="0"/>
    </xf>
    <xf numFmtId="0" fontId="151" fillId="14" borderId="0" xfId="0" applyFont="1" applyFill="1" applyAlignment="1" applyProtection="1">
      <alignment vertical="center" wrapText="1"/>
      <protection locked="0"/>
    </xf>
    <xf numFmtId="0" fontId="152" fillId="14" borderId="0" xfId="0" applyFont="1" applyFill="1" applyAlignment="1" applyProtection="1">
      <alignment vertical="center"/>
      <protection locked="0"/>
    </xf>
    <xf numFmtId="0" fontId="154" fillId="14" borderId="0" xfId="0" applyFont="1" applyFill="1" applyAlignment="1" applyProtection="1">
      <alignment vertical="center"/>
      <protection locked="0"/>
    </xf>
    <xf numFmtId="0" fontId="155" fillId="14" borderId="0" xfId="55" applyFont="1" applyFill="1" applyAlignment="1" applyProtection="1">
      <alignment vertical="center"/>
      <protection locked="0"/>
    </xf>
    <xf numFmtId="0" fontId="155" fillId="14" borderId="0" xfId="55" applyFont="1" applyFill="1" applyAlignment="1" applyProtection="1">
      <alignment horizontal="left" vertical="center"/>
      <protection locked="0"/>
    </xf>
    <xf numFmtId="0" fontId="156" fillId="14" borderId="0" xfId="0" applyFont="1" applyFill="1" applyAlignment="1" applyProtection="1">
      <alignment vertical="center"/>
      <protection locked="0"/>
    </xf>
    <xf numFmtId="0" fontId="39" fillId="14" borderId="0" xfId="0" applyFont="1" applyFill="1" applyAlignment="1" applyProtection="1">
      <alignment vertical="center"/>
      <protection locked="0"/>
    </xf>
    <xf numFmtId="0" fontId="39" fillId="14" borderId="0" xfId="0" applyFont="1" applyFill="1" applyAlignment="1" applyProtection="1">
      <alignment horizontal="center" vertical="center"/>
      <protection locked="0"/>
    </xf>
    <xf numFmtId="0" fontId="158" fillId="14" borderId="0" xfId="0" applyFont="1" applyFill="1" applyAlignment="1" applyProtection="1">
      <alignment vertical="center" wrapText="1"/>
      <protection locked="0"/>
    </xf>
    <xf numFmtId="0" fontId="0" fillId="14" borderId="0" xfId="0" applyFill="1" applyAlignment="1" applyProtection="1">
      <alignment horizontal="center" vertical="center"/>
      <protection locked="0"/>
    </xf>
    <xf numFmtId="0" fontId="157" fillId="14" borderId="0" xfId="0" applyFont="1" applyFill="1" applyAlignment="1" applyProtection="1">
      <alignment vertical="center" wrapText="1"/>
      <protection locked="0"/>
    </xf>
    <xf numFmtId="0" fontId="159" fillId="14" borderId="0" xfId="0" applyFont="1" applyFill="1" applyAlignment="1" applyProtection="1">
      <alignment horizontal="center" vertical="center"/>
      <protection locked="0"/>
    </xf>
    <xf numFmtId="0" fontId="160" fillId="14" borderId="0" xfId="0" applyFont="1" applyFill="1" applyAlignment="1" applyProtection="1">
      <alignment horizontal="left" vertical="center"/>
      <protection locked="0"/>
    </xf>
    <xf numFmtId="0" fontId="161" fillId="14" borderId="0" xfId="0" applyFont="1" applyFill="1" applyAlignment="1" applyProtection="1">
      <alignment vertical="center" wrapText="1"/>
      <protection locked="0"/>
    </xf>
    <xf numFmtId="0" fontId="162" fillId="14" borderId="0" xfId="0" applyFont="1" applyFill="1" applyAlignment="1" applyProtection="1">
      <alignment horizontal="center" vertical="center"/>
      <protection locked="0"/>
    </xf>
    <xf numFmtId="0" fontId="0" fillId="14" borderId="0" xfId="0" applyFill="1" applyAlignment="1" applyProtection="1">
      <alignment vertical="center"/>
      <protection locked="0"/>
    </xf>
    <xf numFmtId="0" fontId="105" fillId="0" borderId="11" xfId="0" applyFont="1" applyBorder="1" applyAlignment="1" applyProtection="1">
      <alignment vertical="center"/>
      <protection locked="0"/>
    </xf>
    <xf numFmtId="0" fontId="105" fillId="0" borderId="12" xfId="0" applyFont="1" applyBorder="1" applyAlignment="1" applyProtection="1">
      <alignment vertical="center"/>
      <protection locked="0"/>
    </xf>
    <xf numFmtId="0" fontId="105" fillId="0" borderId="101" xfId="0" applyFont="1" applyBorder="1" applyAlignment="1" applyProtection="1">
      <alignment vertical="center"/>
      <protection locked="0"/>
    </xf>
    <xf numFmtId="2" fontId="55" fillId="0" borderId="102" xfId="0" applyNumberFormat="1" applyFont="1" applyBorder="1" applyAlignment="1">
      <alignment horizontal="center" vertical="center"/>
    </xf>
    <xf numFmtId="0" fontId="141" fillId="17" borderId="26" xfId="0" applyFont="1" applyFill="1" applyBorder="1" applyAlignment="1">
      <alignment horizontal="center" vertical="center" wrapText="1"/>
    </xf>
    <xf numFmtId="181" fontId="0" fillId="0" borderId="0" xfId="2" applyNumberFormat="1" applyFont="1"/>
    <xf numFmtId="14" fontId="0" fillId="0" borderId="0" xfId="2" applyNumberFormat="1" applyFont="1"/>
    <xf numFmtId="0" fontId="38" fillId="0" borderId="0" xfId="0" applyFont="1" applyAlignment="1">
      <alignment horizontal="right"/>
    </xf>
    <xf numFmtId="9" fontId="55" fillId="0" borderId="0" xfId="2" applyFont="1" applyBorder="1" applyAlignment="1">
      <alignment horizontal="center"/>
    </xf>
    <xf numFmtId="168" fontId="55" fillId="0" borderId="0" xfId="2" applyNumberFormat="1" applyFont="1" applyBorder="1" applyAlignment="1">
      <alignment horizontal="center"/>
    </xf>
    <xf numFmtId="10" fontId="136" fillId="0" borderId="0" xfId="2" applyNumberFormat="1" applyFont="1" applyBorder="1" applyAlignment="1">
      <alignment horizontal="center"/>
    </xf>
    <xf numFmtId="4" fontId="55" fillId="0" borderId="0" xfId="2" applyNumberFormat="1" applyFont="1" applyBorder="1" applyAlignment="1">
      <alignment horizontal="center"/>
    </xf>
    <xf numFmtId="167" fontId="55" fillId="0" borderId="0" xfId="2" applyNumberFormat="1" applyFont="1" applyBorder="1" applyAlignment="1">
      <alignment horizontal="left"/>
    </xf>
    <xf numFmtId="0" fontId="55" fillId="0" borderId="0" xfId="2" applyNumberFormat="1" applyFont="1" applyBorder="1" applyAlignment="1">
      <alignment horizontal="left"/>
    </xf>
    <xf numFmtId="10" fontId="136" fillId="0" borderId="0" xfId="2" applyNumberFormat="1" applyFont="1" applyBorder="1" applyAlignment="1">
      <alignment horizontal="left"/>
    </xf>
    <xf numFmtId="165" fontId="55" fillId="0" borderId="0" xfId="2" applyNumberFormat="1" applyFont="1" applyBorder="1" applyAlignment="1">
      <alignment horizontal="left"/>
    </xf>
    <xf numFmtId="2" fontId="55" fillId="0" borderId="0" xfId="2" applyNumberFormat="1" applyFont="1" applyBorder="1" applyAlignment="1">
      <alignment horizontal="center"/>
    </xf>
    <xf numFmtId="10" fontId="55" fillId="0" borderId="0" xfId="2" applyNumberFormat="1" applyFont="1" applyBorder="1" applyAlignment="1">
      <alignment horizontal="left"/>
    </xf>
    <xf numFmtId="10" fontId="71" fillId="3" borderId="67" xfId="2" applyNumberFormat="1" applyFont="1" applyFill="1" applyBorder="1" applyAlignment="1" applyProtection="1">
      <alignment horizontal="center" vertical="center"/>
      <protection locked="0"/>
    </xf>
    <xf numFmtId="0" fontId="149" fillId="3" borderId="0" xfId="0" applyFont="1" applyFill="1" applyAlignment="1" applyProtection="1">
      <alignment horizontal="left" vertical="center" indent="2"/>
      <protection locked="0"/>
    </xf>
    <xf numFmtId="0" fontId="138" fillId="0" borderId="0" xfId="0" applyFont="1" applyAlignment="1" applyProtection="1">
      <alignment vertical="center"/>
      <protection locked="0"/>
    </xf>
    <xf numFmtId="0" fontId="164" fillId="14" borderId="0" xfId="0" applyFont="1" applyFill="1" applyAlignment="1" applyProtection="1">
      <alignment horizontal="center" vertical="center"/>
      <protection locked="0"/>
    </xf>
    <xf numFmtId="0" fontId="6" fillId="0" borderId="12" xfId="0" applyFont="1" applyBorder="1" applyAlignment="1">
      <alignment horizontal="center"/>
    </xf>
    <xf numFmtId="0" fontId="138" fillId="0" borderId="89" xfId="0" applyFont="1" applyBorder="1" applyAlignment="1" applyProtection="1">
      <alignment vertical="top"/>
      <protection locked="0"/>
    </xf>
    <xf numFmtId="0" fontId="105" fillId="0" borderId="0" xfId="0" applyFont="1" applyAlignment="1" applyProtection="1">
      <alignment horizontal="center" vertical="top"/>
      <protection locked="0"/>
    </xf>
    <xf numFmtId="0" fontId="111" fillId="0" borderId="89" xfId="0" applyFont="1" applyBorder="1" applyAlignment="1" applyProtection="1">
      <alignment vertical="top"/>
      <protection locked="0"/>
    </xf>
    <xf numFmtId="0" fontId="105" fillId="0" borderId="89" xfId="0" applyFont="1" applyBorder="1" applyAlignment="1" applyProtection="1">
      <alignment horizontal="center" vertical="top"/>
      <protection locked="0"/>
    </xf>
    <xf numFmtId="0" fontId="111" fillId="0" borderId="89" xfId="0" applyFont="1" applyBorder="1" applyAlignment="1" applyProtection="1">
      <alignment horizontal="right" vertical="top"/>
      <protection locked="0"/>
    </xf>
    <xf numFmtId="0" fontId="105" fillId="0" borderId="0" xfId="0" applyFont="1" applyAlignment="1" applyProtection="1">
      <alignment vertical="top"/>
      <protection locked="0"/>
    </xf>
    <xf numFmtId="0" fontId="105" fillId="0" borderId="89" xfId="0" applyFont="1" applyBorder="1" applyAlignment="1" applyProtection="1">
      <alignment vertical="top"/>
      <protection locked="0"/>
    </xf>
    <xf numFmtId="0" fontId="8" fillId="0" borderId="0" xfId="0" applyFont="1" applyAlignment="1" applyProtection="1">
      <alignment horizontal="center" vertical="top"/>
      <protection locked="0"/>
    </xf>
    <xf numFmtId="0" fontId="165" fillId="6" borderId="0" xfId="0" applyFont="1" applyFill="1" applyAlignment="1" applyProtection="1">
      <alignment vertical="center"/>
      <protection locked="0"/>
    </xf>
    <xf numFmtId="0" fontId="165" fillId="6" borderId="0" xfId="0" applyFont="1" applyFill="1" applyAlignment="1" applyProtection="1">
      <alignment horizontal="center" vertical="center"/>
      <protection locked="0"/>
    </xf>
    <xf numFmtId="0" fontId="165" fillId="6" borderId="74" xfId="0" applyFont="1" applyFill="1" applyBorder="1" applyAlignment="1" applyProtection="1">
      <alignment horizontal="center" vertical="center"/>
      <protection locked="0"/>
    </xf>
    <xf numFmtId="173" fontId="165" fillId="6" borderId="0" xfId="0" applyNumberFormat="1" applyFont="1" applyFill="1" applyAlignment="1" applyProtection="1">
      <alignment vertical="center"/>
      <protection locked="0"/>
    </xf>
    <xf numFmtId="10" fontId="165" fillId="6" borderId="0" xfId="0" applyNumberFormat="1" applyFont="1" applyFill="1" applyAlignment="1" applyProtection="1">
      <alignment horizontal="center" vertical="center"/>
      <protection locked="0"/>
    </xf>
    <xf numFmtId="0" fontId="5" fillId="0" borderId="12" xfId="0" applyFont="1" applyBorder="1" applyAlignment="1">
      <alignment horizontal="center"/>
    </xf>
    <xf numFmtId="10" fontId="95" fillId="0" borderId="12" xfId="2" quotePrefix="1" applyNumberFormat="1" applyFont="1" applyBorder="1" applyAlignment="1">
      <alignment horizontal="center" wrapText="1"/>
    </xf>
    <xf numFmtId="0" fontId="4" fillId="0" borderId="12" xfId="0" applyFont="1" applyBorder="1" applyAlignment="1">
      <alignment horizontal="center"/>
    </xf>
    <xf numFmtId="0" fontId="111" fillId="0" borderId="0" xfId="0" applyFont="1" applyAlignment="1" applyProtection="1">
      <alignment horizontal="right" indent="1"/>
      <protection locked="0"/>
    </xf>
    <xf numFmtId="0" fontId="3" fillId="0" borderId="12" xfId="0" applyFont="1" applyBorder="1" applyAlignment="1" applyProtection="1">
      <alignment horizontal="left" indent="2"/>
      <protection locked="0"/>
    </xf>
    <xf numFmtId="0" fontId="105" fillId="0" borderId="103" xfId="0" applyFont="1" applyBorder="1" applyAlignment="1" applyProtection="1">
      <alignment vertical="center"/>
      <protection locked="0"/>
    </xf>
    <xf numFmtId="0" fontId="105" fillId="0" borderId="104" xfId="0" applyFont="1" applyBorder="1" applyAlignment="1" applyProtection="1">
      <alignment vertical="center"/>
      <protection locked="0"/>
    </xf>
    <xf numFmtId="0" fontId="105" fillId="0" borderId="105" xfId="0" applyFont="1" applyBorder="1" applyAlignment="1" applyProtection="1">
      <alignment vertical="center"/>
      <protection locked="0"/>
    </xf>
    <xf numFmtId="10" fontId="2" fillId="0" borderId="12" xfId="2" applyNumberFormat="1" applyFont="1" applyBorder="1" applyAlignment="1">
      <alignment horizontal="center"/>
    </xf>
    <xf numFmtId="0" fontId="105" fillId="0" borderId="89" xfId="0" applyFont="1" applyBorder="1" applyAlignment="1" applyProtection="1">
      <alignment horizontal="right" vertical="center"/>
      <protection locked="0"/>
    </xf>
    <xf numFmtId="0" fontId="39" fillId="12" borderId="0" xfId="0" applyFont="1" applyFill="1"/>
    <xf numFmtId="0" fontId="55" fillId="0" borderId="0" xfId="0" applyFont="1" applyAlignment="1">
      <alignment horizontal="center" vertical="center" wrapText="1"/>
    </xf>
    <xf numFmtId="0" fontId="55" fillId="0" borderId="62" xfId="2" applyNumberFormat="1" applyFont="1" applyBorder="1"/>
    <xf numFmtId="0" fontId="55" fillId="0" borderId="106" xfId="2" applyNumberFormat="1" applyFont="1" applyBorder="1"/>
    <xf numFmtId="0" fontId="55" fillId="0" borderId="62" xfId="2" applyNumberFormat="1" applyFont="1" applyBorder="1" applyAlignment="1">
      <alignment horizontal="center"/>
    </xf>
    <xf numFmtId="0" fontId="55" fillId="0" borderId="106" xfId="0" applyFont="1" applyBorder="1" applyAlignment="1">
      <alignment horizontal="center"/>
    </xf>
    <xf numFmtId="168" fontId="55" fillId="16" borderId="62" xfId="2" applyNumberFormat="1" applyFont="1" applyFill="1" applyBorder="1" applyAlignment="1">
      <alignment horizontal="center"/>
    </xf>
    <xf numFmtId="168" fontId="55" fillId="16" borderId="106" xfId="2" applyNumberFormat="1" applyFont="1" applyFill="1" applyBorder="1" applyAlignment="1">
      <alignment horizontal="center"/>
    </xf>
    <xf numFmtId="168" fontId="55" fillId="16" borderId="62" xfId="0" applyNumberFormat="1" applyFont="1" applyFill="1" applyBorder="1" applyAlignment="1">
      <alignment horizontal="center"/>
    </xf>
    <xf numFmtId="168" fontId="55" fillId="16" borderId="106" xfId="0" applyNumberFormat="1" applyFont="1" applyFill="1" applyBorder="1" applyAlignment="1">
      <alignment horizontal="center"/>
    </xf>
    <xf numFmtId="0" fontId="55" fillId="0" borderId="106" xfId="2" applyNumberFormat="1" applyFont="1" applyBorder="1" applyAlignment="1">
      <alignment horizontal="center"/>
    </xf>
    <xf numFmtId="168" fontId="55" fillId="0" borderId="62" xfId="2" applyNumberFormat="1" applyFont="1" applyBorder="1" applyAlignment="1">
      <alignment horizontal="center"/>
    </xf>
    <xf numFmtId="168" fontId="55" fillId="0" borderId="106" xfId="2" applyNumberFormat="1" applyFont="1" applyBorder="1" applyAlignment="1">
      <alignment horizontal="center"/>
    </xf>
    <xf numFmtId="166" fontId="55" fillId="0" borderId="62" xfId="2" applyNumberFormat="1" applyFont="1" applyBorder="1" applyAlignment="1">
      <alignment horizontal="center"/>
    </xf>
    <xf numFmtId="166" fontId="55" fillId="0" borderId="106" xfId="2" applyNumberFormat="1" applyFont="1" applyBorder="1" applyAlignment="1">
      <alignment horizontal="center"/>
    </xf>
    <xf numFmtId="10" fontId="55" fillId="0" borderId="62" xfId="2" applyNumberFormat="1" applyFont="1" applyBorder="1" applyAlignment="1">
      <alignment horizontal="center"/>
    </xf>
    <xf numFmtId="10" fontId="55" fillId="0" borderId="106" xfId="2" applyNumberFormat="1" applyFont="1" applyBorder="1" applyAlignment="1">
      <alignment horizontal="center"/>
    </xf>
    <xf numFmtId="10" fontId="136" fillId="0" borderId="62" xfId="2" applyNumberFormat="1" applyFont="1" applyBorder="1" applyAlignment="1">
      <alignment horizontal="center"/>
    </xf>
    <xf numFmtId="10" fontId="136" fillId="0" borderId="106" xfId="2" applyNumberFormat="1" applyFont="1" applyBorder="1" applyAlignment="1">
      <alignment horizontal="center"/>
    </xf>
    <xf numFmtId="4" fontId="55" fillId="0" borderId="62" xfId="2" applyNumberFormat="1" applyFont="1" applyBorder="1" applyAlignment="1">
      <alignment horizontal="center"/>
    </xf>
    <xf numFmtId="4" fontId="55" fillId="0" borderId="106" xfId="2" applyNumberFormat="1" applyFont="1" applyBorder="1" applyAlignment="1">
      <alignment horizontal="center"/>
    </xf>
    <xf numFmtId="167" fontId="55" fillId="0" borderId="62" xfId="2" applyNumberFormat="1" applyFont="1" applyBorder="1" applyAlignment="1">
      <alignment horizontal="left"/>
    </xf>
    <xf numFmtId="167" fontId="55" fillId="0" borderId="106" xfId="2" applyNumberFormat="1" applyFont="1" applyBorder="1" applyAlignment="1">
      <alignment horizontal="left"/>
    </xf>
    <xf numFmtId="0" fontId="55" fillId="0" borderId="62" xfId="2" applyNumberFormat="1" applyFont="1" applyBorder="1" applyAlignment="1">
      <alignment horizontal="left"/>
    </xf>
    <xf numFmtId="0" fontId="55" fillId="0" borderId="106" xfId="2" applyNumberFormat="1" applyFont="1" applyBorder="1" applyAlignment="1">
      <alignment horizontal="left"/>
    </xf>
    <xf numFmtId="10" fontId="136" fillId="0" borderId="62" xfId="2" applyNumberFormat="1" applyFont="1" applyBorder="1" applyAlignment="1">
      <alignment horizontal="left"/>
    </xf>
    <xf numFmtId="10" fontId="136" fillId="0" borderId="106" xfId="2" applyNumberFormat="1" applyFont="1" applyBorder="1" applyAlignment="1">
      <alignment horizontal="left"/>
    </xf>
    <xf numFmtId="165" fontId="55" fillId="0" borderId="62" xfId="2" applyNumberFormat="1" applyFont="1" applyBorder="1" applyAlignment="1">
      <alignment horizontal="left"/>
    </xf>
    <xf numFmtId="165" fontId="55" fillId="0" borderId="106" xfId="2" applyNumberFormat="1" applyFont="1" applyBorder="1" applyAlignment="1">
      <alignment horizontal="left"/>
    </xf>
    <xf numFmtId="2" fontId="55" fillId="0" borderId="62" xfId="2" applyNumberFormat="1" applyFont="1" applyBorder="1" applyAlignment="1">
      <alignment horizontal="center"/>
    </xf>
    <xf numFmtId="2" fontId="55" fillId="0" borderId="106" xfId="2" applyNumberFormat="1" applyFont="1" applyBorder="1" applyAlignment="1">
      <alignment horizontal="center"/>
    </xf>
    <xf numFmtId="10" fontId="55" fillId="0" borderId="62" xfId="2" applyNumberFormat="1" applyFont="1" applyBorder="1" applyAlignment="1">
      <alignment horizontal="left"/>
    </xf>
    <xf numFmtId="10" fontId="55" fillId="0" borderId="106" xfId="2" applyNumberFormat="1" applyFont="1" applyBorder="1" applyAlignment="1">
      <alignment horizontal="left"/>
    </xf>
    <xf numFmtId="10" fontId="1" fillId="0" borderId="12" xfId="2" applyNumberFormat="1" applyFont="1" applyBorder="1" applyAlignment="1">
      <alignment horizontal="center"/>
    </xf>
    <xf numFmtId="164" fontId="70" fillId="0" borderId="11" xfId="2" applyNumberFormat="1" applyFont="1" applyBorder="1" applyAlignment="1" applyProtection="1">
      <alignment horizontal="center"/>
      <protection locked="0"/>
    </xf>
    <xf numFmtId="164" fontId="23" fillId="0" borderId="13" xfId="2" applyNumberFormat="1" applyFont="1" applyBorder="1" applyAlignment="1" applyProtection="1">
      <alignment horizontal="center"/>
      <protection locked="0"/>
    </xf>
    <xf numFmtId="1" fontId="55" fillId="0" borderId="62" xfId="2" applyNumberFormat="1" applyFont="1" applyBorder="1" applyAlignment="1">
      <alignment horizontal="center"/>
    </xf>
    <xf numFmtId="1" fontId="55" fillId="0" borderId="61" xfId="2" applyNumberFormat="1" applyFont="1" applyBorder="1" applyAlignment="1">
      <alignment horizontal="center"/>
    </xf>
    <xf numFmtId="1" fontId="55" fillId="0" borderId="106" xfId="2" applyNumberFormat="1" applyFont="1" applyBorder="1" applyAlignment="1">
      <alignment horizontal="center"/>
    </xf>
    <xf numFmtId="10" fontId="24" fillId="0" borderId="56" xfId="2" applyNumberFormat="1" applyFont="1" applyFill="1" applyBorder="1" applyAlignment="1" applyProtection="1">
      <alignment horizontal="center"/>
    </xf>
    <xf numFmtId="173" fontId="105" fillId="0" borderId="0" xfId="0" applyNumberFormat="1" applyFont="1" applyAlignment="1" applyProtection="1">
      <alignment vertical="center"/>
      <protection locked="0"/>
    </xf>
    <xf numFmtId="10" fontId="105" fillId="0" borderId="0" xfId="0" applyNumberFormat="1" applyFont="1" applyAlignment="1" applyProtection="1">
      <alignment horizontal="center" vertical="center"/>
      <protection locked="0"/>
    </xf>
    <xf numFmtId="9" fontId="105" fillId="0" borderId="0" xfId="0" applyNumberFormat="1" applyFont="1" applyAlignment="1" applyProtection="1">
      <alignment horizontal="center" vertical="center"/>
      <protection locked="0"/>
    </xf>
    <xf numFmtId="164" fontId="105" fillId="0" borderId="0" xfId="0" applyNumberFormat="1" applyFont="1" applyAlignment="1" applyProtection="1">
      <alignment horizontal="center" vertical="center"/>
      <protection locked="0"/>
    </xf>
    <xf numFmtId="2" fontId="105" fillId="0" borderId="0" xfId="0" applyNumberFormat="1" applyFont="1" applyAlignment="1" applyProtection="1">
      <alignment horizontal="center" vertical="center"/>
      <protection locked="0"/>
    </xf>
    <xf numFmtId="176" fontId="105" fillId="0" borderId="0" xfId="0" applyNumberFormat="1" applyFont="1" applyAlignment="1" applyProtection="1">
      <alignment horizontal="center" vertical="center"/>
      <protection locked="0"/>
    </xf>
    <xf numFmtId="0" fontId="106" fillId="0" borderId="0" xfId="0" applyFont="1" applyAlignment="1">
      <alignment vertical="center"/>
    </xf>
    <xf numFmtId="0" fontId="109" fillId="0" borderId="0" xfId="0" applyFont="1" applyAlignment="1">
      <alignment vertical="center"/>
    </xf>
    <xf numFmtId="0" fontId="165" fillId="0" borderId="0" xfId="0" applyFont="1" applyAlignment="1" applyProtection="1">
      <alignment vertical="center"/>
      <protection locked="0"/>
    </xf>
    <xf numFmtId="0" fontId="104" fillId="0" borderId="0" xfId="0" applyFont="1" applyAlignment="1" applyProtection="1">
      <alignment vertical="center"/>
      <protection locked="0"/>
    </xf>
    <xf numFmtId="0" fontId="114" fillId="0" borderId="0" xfId="0" applyFont="1" applyAlignment="1" applyProtection="1">
      <alignment vertical="center"/>
      <protection locked="0"/>
    </xf>
    <xf numFmtId="0" fontId="112" fillId="0" borderId="0" xfId="0" applyFont="1" applyAlignment="1">
      <alignment vertical="center"/>
    </xf>
    <xf numFmtId="10" fontId="105" fillId="0" borderId="0" xfId="0" applyNumberFormat="1" applyFont="1" applyAlignment="1" applyProtection="1">
      <alignment vertical="center"/>
      <protection locked="0"/>
    </xf>
    <xf numFmtId="10" fontId="105" fillId="0" borderId="76" xfId="0" applyNumberFormat="1" applyFont="1" applyBorder="1" applyAlignment="1" applyProtection="1">
      <alignment vertical="center"/>
      <protection locked="0"/>
    </xf>
    <xf numFmtId="10" fontId="105" fillId="0" borderId="75" xfId="0" applyNumberFormat="1" applyFont="1" applyBorder="1" applyAlignment="1" applyProtection="1">
      <alignment vertical="center"/>
      <protection locked="0"/>
    </xf>
    <xf numFmtId="10" fontId="105" fillId="0" borderId="77" xfId="0" applyNumberFormat="1" applyFont="1" applyBorder="1" applyAlignment="1" applyProtection="1">
      <alignment vertical="center"/>
      <protection locked="0"/>
    </xf>
    <xf numFmtId="0" fontId="165" fillId="0" borderId="0" xfId="0" applyFont="1" applyAlignment="1" applyProtection="1">
      <alignment horizontal="center" vertical="center"/>
      <protection locked="0"/>
    </xf>
    <xf numFmtId="0" fontId="104" fillId="0" borderId="0" xfId="0" applyFont="1" applyAlignment="1" applyProtection="1">
      <alignment horizontal="center" vertical="center"/>
      <protection locked="0"/>
    </xf>
    <xf numFmtId="0" fontId="105" fillId="0" borderId="76" xfId="0" applyFont="1" applyBorder="1" applyAlignment="1" applyProtection="1">
      <alignment horizontal="center" vertical="center"/>
      <protection locked="0"/>
    </xf>
    <xf numFmtId="0" fontId="105" fillId="0" borderId="75" xfId="0" applyFont="1" applyBorder="1" applyAlignment="1" applyProtection="1">
      <alignment horizontal="center" vertical="center"/>
      <protection locked="0"/>
    </xf>
    <xf numFmtId="0" fontId="105" fillId="0" borderId="77" xfId="0" applyFont="1" applyBorder="1" applyAlignment="1" applyProtection="1">
      <alignment horizontal="center" vertical="center"/>
      <protection locked="0"/>
    </xf>
    <xf numFmtId="0" fontId="114" fillId="0" borderId="0" xfId="0" applyFont="1" applyAlignment="1" applyProtection="1">
      <alignment horizontal="center" vertical="center"/>
      <protection locked="0"/>
    </xf>
    <xf numFmtId="9" fontId="55" fillId="0" borderId="106" xfId="2" applyFont="1" applyBorder="1" applyAlignment="1">
      <alignment horizontal="center"/>
    </xf>
    <xf numFmtId="0" fontId="54" fillId="0" borderId="0" xfId="0" applyFont="1" applyAlignment="1">
      <alignment horizontal="left" vertical="center"/>
    </xf>
    <xf numFmtId="0" fontId="163" fillId="14" borderId="0" xfId="0" applyFont="1" applyFill="1" applyAlignment="1" applyProtection="1">
      <alignment horizontal="right" vertical="center" wrapText="1"/>
      <protection locked="0"/>
    </xf>
    <xf numFmtId="0" fontId="151" fillId="14" borderId="0" xfId="0" applyFont="1" applyFill="1" applyAlignment="1" applyProtection="1">
      <alignment horizontal="right" vertical="center" wrapText="1"/>
      <protection locked="0"/>
    </xf>
    <xf numFmtId="0" fontId="83" fillId="0" borderId="0" xfId="0" applyFont="1" applyAlignment="1">
      <alignment horizontal="center" vertical="top"/>
    </xf>
    <xf numFmtId="0" fontId="45" fillId="6" borderId="15" xfId="0" applyFont="1" applyFill="1" applyBorder="1" applyAlignment="1">
      <alignment horizontal="center" vertical="center" wrapText="1"/>
    </xf>
    <xf numFmtId="0" fontId="45" fillId="6" borderId="0" xfId="0" applyFont="1" applyFill="1" applyAlignment="1">
      <alignment horizontal="center" vertical="center" wrapText="1"/>
    </xf>
    <xf numFmtId="1" fontId="64" fillId="3" borderId="64" xfId="1" applyNumberFormat="1" applyFont="1" applyFill="1" applyBorder="1" applyAlignment="1" applyProtection="1">
      <alignment horizontal="left" vertical="center"/>
      <protection locked="0"/>
    </xf>
    <xf numFmtId="1" fontId="64" fillId="3" borderId="66" xfId="1" applyNumberFormat="1" applyFont="1" applyFill="1" applyBorder="1" applyAlignment="1" applyProtection="1">
      <alignment horizontal="left" vertical="center"/>
      <protection locked="0"/>
    </xf>
    <xf numFmtId="0" fontId="53" fillId="0" borderId="0" xfId="0" applyFont="1" applyAlignment="1">
      <alignment horizontal="center" vertical="center"/>
    </xf>
    <xf numFmtId="0" fontId="45" fillId="6" borderId="53" xfId="0" applyFont="1" applyFill="1" applyBorder="1" applyAlignment="1">
      <alignment horizontal="center" vertical="center" wrapText="1"/>
    </xf>
    <xf numFmtId="173" fontId="111" fillId="0" borderId="0" xfId="0" applyNumberFormat="1" applyFont="1" applyAlignment="1" applyProtection="1">
      <alignment horizontal="center"/>
      <protection locked="0"/>
    </xf>
    <xf numFmtId="0" fontId="148" fillId="0" borderId="0" xfId="0" applyFont="1" applyAlignment="1" applyProtection="1">
      <alignment horizontal="center" vertical="center"/>
      <protection locked="0"/>
    </xf>
    <xf numFmtId="0" fontId="140" fillId="0" borderId="0" xfId="0" applyFont="1" applyAlignment="1" applyProtection="1">
      <alignment horizontal="center" vertical="center"/>
      <protection locked="0"/>
    </xf>
    <xf numFmtId="0" fontId="140" fillId="0" borderId="0" xfId="0" applyFont="1" applyAlignment="1" applyProtection="1">
      <alignment horizontal="center" vertical="center" wrapText="1"/>
      <protection locked="0"/>
    </xf>
    <xf numFmtId="10" fontId="141" fillId="3" borderId="0" xfId="2" applyNumberFormat="1" applyFont="1" applyFill="1" applyAlignment="1" applyProtection="1">
      <alignment horizontal="center" vertical="center"/>
      <protection locked="0"/>
    </xf>
    <xf numFmtId="177" fontId="141" fillId="3" borderId="0" xfId="0" applyNumberFormat="1" applyFont="1" applyFill="1" applyAlignment="1" applyProtection="1">
      <alignment horizontal="center" vertical="center"/>
      <protection locked="0"/>
    </xf>
    <xf numFmtId="10" fontId="149" fillId="3" borderId="0" xfId="2" applyNumberFormat="1" applyFont="1" applyFill="1" applyAlignment="1" applyProtection="1">
      <alignment horizontal="center" vertical="center"/>
      <protection locked="0"/>
    </xf>
    <xf numFmtId="10" fontId="149" fillId="3" borderId="0" xfId="2" applyNumberFormat="1" applyFont="1" applyFill="1" applyAlignment="1">
      <alignment horizontal="center"/>
    </xf>
    <xf numFmtId="0" fontId="149" fillId="3" borderId="0" xfId="0" applyFont="1" applyFill="1" applyAlignment="1" applyProtection="1">
      <alignment horizontal="center" vertical="center"/>
      <protection locked="0"/>
    </xf>
    <xf numFmtId="0" fontId="140" fillId="0" borderId="0" xfId="0" applyFont="1" applyAlignment="1">
      <alignment horizontal="center" vertical="center" wrapText="1"/>
    </xf>
    <xf numFmtId="1" fontId="149" fillId="3" borderId="0" xfId="0" applyNumberFormat="1" applyFont="1" applyFill="1" applyAlignment="1">
      <alignment horizontal="center"/>
    </xf>
    <xf numFmtId="172" fontId="149" fillId="3" borderId="0" xfId="2" applyNumberFormat="1" applyFont="1" applyFill="1" applyAlignment="1">
      <alignment horizontal="center"/>
    </xf>
    <xf numFmtId="10" fontId="149" fillId="3" borderId="0" xfId="0" applyNumberFormat="1" applyFont="1" applyFill="1" applyAlignment="1" applyProtection="1">
      <alignment horizontal="center" vertical="center"/>
      <protection locked="0"/>
    </xf>
    <xf numFmtId="0" fontId="149" fillId="3" borderId="0" xfId="2" applyNumberFormat="1" applyFont="1" applyFill="1" applyAlignment="1">
      <alignment horizontal="center"/>
    </xf>
    <xf numFmtId="0" fontId="149" fillId="3" borderId="0" xfId="2" applyNumberFormat="1" applyFont="1" applyFill="1" applyAlignment="1" applyProtection="1">
      <alignment horizontal="center" vertical="center"/>
      <protection locked="0"/>
    </xf>
    <xf numFmtId="0" fontId="35" fillId="6" borderId="15" xfId="0" applyFont="1" applyFill="1" applyBorder="1" applyAlignment="1">
      <alignment horizontal="center" vertical="center"/>
    </xf>
    <xf numFmtId="0" fontId="35" fillId="6" borderId="0" xfId="0" applyFont="1" applyFill="1" applyAlignment="1">
      <alignment horizontal="center" vertical="center"/>
    </xf>
    <xf numFmtId="0" fontId="59" fillId="6" borderId="0" xfId="0" applyFont="1" applyFill="1" applyAlignment="1">
      <alignment horizontal="center" vertical="center"/>
    </xf>
    <xf numFmtId="0" fontId="35" fillId="6" borderId="16" xfId="0" applyFont="1" applyFill="1" applyBorder="1" applyAlignment="1">
      <alignment horizontal="center" vertical="center"/>
    </xf>
    <xf numFmtId="164" fontId="30" fillId="9" borderId="29" xfId="2" applyNumberFormat="1" applyFont="1" applyFill="1" applyBorder="1" applyAlignment="1">
      <alignment horizontal="center" vertical="center"/>
    </xf>
    <xf numFmtId="164" fontId="30" fillId="9" borderId="28" xfId="2" applyNumberFormat="1" applyFont="1" applyFill="1" applyBorder="1" applyAlignment="1">
      <alignment horizontal="center" vertical="center"/>
    </xf>
    <xf numFmtId="164" fontId="30" fillId="9" borderId="32" xfId="2" applyNumberFormat="1" applyFont="1" applyFill="1" applyBorder="1" applyAlignment="1">
      <alignment horizontal="center" vertical="center"/>
    </xf>
    <xf numFmtId="164" fontId="30" fillId="9" borderId="27" xfId="2" applyNumberFormat="1" applyFont="1" applyFill="1" applyBorder="1" applyAlignment="1">
      <alignment horizontal="center" vertical="center"/>
    </xf>
    <xf numFmtId="164" fontId="30" fillId="9" borderId="26" xfId="2" applyNumberFormat="1" applyFont="1" applyFill="1" applyBorder="1" applyAlignment="1">
      <alignment horizontal="center" vertical="center"/>
    </xf>
    <xf numFmtId="164" fontId="30" fillId="9" borderId="34" xfId="2" applyNumberFormat="1" applyFont="1" applyFill="1" applyBorder="1" applyAlignment="1">
      <alignment horizontal="center" vertical="center"/>
    </xf>
    <xf numFmtId="164" fontId="30" fillId="9" borderId="31" xfId="2" applyNumberFormat="1" applyFont="1" applyFill="1" applyBorder="1" applyAlignment="1">
      <alignment horizontal="center" vertical="center"/>
    </xf>
    <xf numFmtId="164" fontId="30" fillId="9" borderId="30" xfId="2" applyNumberFormat="1" applyFont="1" applyFill="1" applyBorder="1" applyAlignment="1">
      <alignment horizontal="center" vertical="center"/>
    </xf>
    <xf numFmtId="164" fontId="30" fillId="9" borderId="35" xfId="2" applyNumberFormat="1" applyFont="1" applyFill="1" applyBorder="1" applyAlignment="1">
      <alignment horizontal="center" vertical="center"/>
    </xf>
    <xf numFmtId="0" fontId="59" fillId="6" borderId="16" xfId="0" applyFont="1" applyFill="1" applyBorder="1" applyAlignment="1">
      <alignment horizontal="center" vertical="center"/>
    </xf>
    <xf numFmtId="0" fontId="59" fillId="6" borderId="26" xfId="0" applyFont="1" applyFill="1" applyBorder="1" applyAlignment="1">
      <alignment horizontal="center" vertical="center"/>
    </xf>
    <xf numFmtId="0" fontId="59" fillId="6" borderId="34" xfId="0" applyFont="1" applyFill="1" applyBorder="1" applyAlignment="1">
      <alignment horizontal="center" vertical="center"/>
    </xf>
    <xf numFmtId="164" fontId="30" fillId="2" borderId="15" xfId="2" applyNumberFormat="1" applyFont="1" applyFill="1" applyBorder="1" applyAlignment="1" applyProtection="1">
      <alignment horizontal="center" vertical="center"/>
    </xf>
    <xf numFmtId="164" fontId="30" fillId="9" borderId="29" xfId="2" applyNumberFormat="1" applyFont="1" applyFill="1" applyBorder="1" applyAlignment="1" applyProtection="1">
      <alignment horizontal="center" vertical="center"/>
    </xf>
    <xf numFmtId="164" fontId="30" fillId="9" borderId="28" xfId="2" applyNumberFormat="1" applyFont="1" applyFill="1" applyBorder="1" applyAlignment="1" applyProtection="1">
      <alignment horizontal="center" vertical="center"/>
    </xf>
    <xf numFmtId="164" fontId="30" fillId="9" borderId="27" xfId="2" applyNumberFormat="1" applyFont="1" applyFill="1" applyBorder="1" applyAlignment="1" applyProtection="1">
      <alignment horizontal="center" vertical="center"/>
    </xf>
    <xf numFmtId="164" fontId="30" fillId="9" borderId="34" xfId="2" applyNumberFormat="1" applyFont="1" applyFill="1" applyBorder="1" applyAlignment="1" applyProtection="1">
      <alignment horizontal="center" vertical="center"/>
    </xf>
    <xf numFmtId="164" fontId="30" fillId="9" borderId="26" xfId="2" applyNumberFormat="1" applyFont="1" applyFill="1" applyBorder="1" applyAlignment="1" applyProtection="1">
      <alignment horizontal="center" vertical="center"/>
    </xf>
    <xf numFmtId="164" fontId="30" fillId="9" borderId="32" xfId="2" applyNumberFormat="1" applyFont="1" applyFill="1" applyBorder="1" applyAlignment="1" applyProtection="1">
      <alignment horizontal="center" vertical="center"/>
    </xf>
    <xf numFmtId="164" fontId="30" fillId="9" borderId="31" xfId="2" applyNumberFormat="1" applyFont="1" applyFill="1" applyBorder="1" applyAlignment="1" applyProtection="1">
      <alignment horizontal="center" vertical="center"/>
    </xf>
    <xf numFmtId="164" fontId="30" fillId="9" borderId="35" xfId="2" applyNumberFormat="1" applyFont="1" applyFill="1" applyBorder="1" applyAlignment="1" applyProtection="1">
      <alignment horizontal="center" vertical="center"/>
    </xf>
    <xf numFmtId="164" fontId="30" fillId="9" borderId="30" xfId="2" applyNumberFormat="1" applyFont="1" applyFill="1" applyBorder="1" applyAlignment="1" applyProtection="1">
      <alignment horizontal="center" vertical="center"/>
    </xf>
    <xf numFmtId="164" fontId="30" fillId="2" borderId="27" xfId="2" applyNumberFormat="1" applyFont="1" applyFill="1" applyBorder="1" applyAlignment="1" applyProtection="1">
      <alignment horizontal="center" vertical="center"/>
    </xf>
    <xf numFmtId="0" fontId="53" fillId="0" borderId="0" xfId="0" applyFont="1" applyAlignment="1">
      <alignment horizontal="left"/>
    </xf>
    <xf numFmtId="1" fontId="64" fillId="5" borderId="51" xfId="1" applyNumberFormat="1" applyFont="1" applyFill="1" applyBorder="1" applyAlignment="1" applyProtection="1">
      <alignment horizontal="center" vertical="center"/>
      <protection locked="0"/>
    </xf>
    <xf numFmtId="1" fontId="64" fillId="5" borderId="52" xfId="1" applyNumberFormat="1" applyFont="1" applyFill="1" applyBorder="1" applyAlignment="1" applyProtection="1">
      <alignment horizontal="center" vertical="center"/>
      <protection locked="0"/>
    </xf>
    <xf numFmtId="0" fontId="45" fillId="6" borderId="15" xfId="0" applyFont="1" applyFill="1" applyBorder="1" applyAlignment="1" applyProtection="1">
      <alignment horizontal="center" vertical="center"/>
      <protection locked="0"/>
    </xf>
    <xf numFmtId="0" fontId="45" fillId="6" borderId="16" xfId="0" applyFont="1" applyFill="1" applyBorder="1" applyAlignment="1" applyProtection="1">
      <alignment horizontal="center" vertical="center"/>
      <protection locked="0"/>
    </xf>
    <xf numFmtId="0" fontId="45" fillId="6" borderId="0" xfId="0" applyFont="1" applyFill="1" applyAlignment="1" applyProtection="1">
      <alignment horizontal="center" vertical="center"/>
      <protection locked="0"/>
    </xf>
    <xf numFmtId="171" fontId="62" fillId="0" borderId="0" xfId="0" applyNumberFormat="1" applyFont="1" applyAlignment="1">
      <alignment horizontal="center"/>
    </xf>
    <xf numFmtId="0" fontId="53" fillId="0" borderId="0" xfId="0" applyFont="1" applyAlignment="1" applyProtection="1">
      <alignment horizontal="left"/>
      <protection locked="0"/>
    </xf>
    <xf numFmtId="0" fontId="119" fillId="0" borderId="0" xfId="0" applyFont="1" applyAlignment="1" applyProtection="1">
      <alignment horizontal="left"/>
      <protection locked="0"/>
    </xf>
  </cellXfs>
  <cellStyles count="56">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55" builtinId="8"/>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157">
    <dxf>
      <font>
        <sz val="11"/>
        <color auto="1"/>
      </font>
      <numFmt numFmtId="172" formatCode="dd/mm/yyyy"/>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left" vertical="bottom" textRotation="0" wrapText="0" indent="2" justifyLastLine="0" shrinkToFit="0" readingOrder="0"/>
      <border diagonalUp="0" diagonalDown="0">
        <left/>
        <right/>
        <top style="thin">
          <color theme="0" tint="-0.14996795556505021"/>
        </top>
        <bottom style="thin">
          <color theme="0" tint="-0.14996795556505021"/>
        </bottom>
        <vertical/>
        <horizontal/>
      </border>
      <protection locked="0" hidden="0"/>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sz val="10"/>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outline="0">
        <left/>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alibri"/>
        <family val="2"/>
        <scheme val="minor"/>
      </font>
      <numFmt numFmtId="1" formatCode="0"/>
      <alignment horizontal="center" vertical="bottom" textRotation="0" wrapText="0" indent="0" justifyLastLine="0" shrinkToFit="0" readingOrder="0"/>
      <border diagonalUp="0" diagonalDown="0" outline="0">
        <left/>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outline="0">
        <left/>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style="thin">
          <color theme="0" tint="-0.34998626667073579"/>
        </top>
        <bottom style="thin">
          <color theme="0" tint="-0.34998626667073579"/>
        </bottom>
        <vertical/>
        <horizontal/>
      </border>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ont>
        <b/>
        <i val="0"/>
        <color rgb="FFC00000"/>
      </font>
      <fill>
        <patternFill>
          <bgColor rgb="FFFFFF00"/>
        </patternFill>
      </fill>
    </dxf>
    <dxf>
      <fill>
        <patternFill>
          <bgColor rgb="FFFAFFB9"/>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s>
  <tableStyles count="0" defaultTableStyle="TableStyleMedium2" defaultPivotStyle="PivotStyleLight16"/>
  <colors>
    <mruColors>
      <color rgb="FFB5BBCF"/>
      <color rgb="FFF8696B"/>
      <color rgb="FF63BE7B"/>
      <color rgb="FFFAFFB9"/>
      <color rgb="FF000076"/>
      <color rgb="FF0000C0"/>
      <color rgb="FFFFC35C"/>
      <color rgb="FF343A51"/>
      <color rgb="FFFFFFCD"/>
      <color rgb="FFFAB47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2.9767800735410729E-2</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2.5095264552614854E-3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307343375556319"/>
                      <c:h val="0.21354166666666663"/>
                    </c:manualLayout>
                  </c15:layout>
                </c:ext>
                <c:ext xmlns:c16="http://schemas.microsoft.com/office/drawing/2014/chart" uri="{C3380CC4-5D6E-409C-BE32-E72D297353CC}">
                  <c16:uniqueId val="{00000000-3002-4395-98EB-C81411BFD89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0.10982962777277772</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6.0178021600953757E-2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1.6679635359410396</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AccReturns!$C$2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07"/>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numCache>
            </c:numRef>
          </c:cat>
          <c:val>
            <c:numRef>
              <c:f>[0]!retorno_portfolio</c:f>
              <c:numCache>
                <c:formatCode>0.00%</c:formatCode>
                <c:ptCount val="707"/>
                <c:pt idx="0">
                  <c:v>2.2869822010099785E-3</c:v>
                </c:pt>
                <c:pt idx="1">
                  <c:v>2.049221902091336E-3</c:v>
                </c:pt>
                <c:pt idx="2">
                  <c:v>1.5127408053114966E-3</c:v>
                </c:pt>
                <c:pt idx="3">
                  <c:v>1.945706472985087E-3</c:v>
                </c:pt>
                <c:pt idx="4">
                  <c:v>1.7949448358463016E-3</c:v>
                </c:pt>
                <c:pt idx="5">
                  <c:v>2.4258627385012055E-3</c:v>
                </c:pt>
                <c:pt idx="6">
                  <c:v>2.8906004257565066E-3</c:v>
                </c:pt>
                <c:pt idx="7">
                  <c:v>4.7514967735691194E-3</c:v>
                </c:pt>
                <c:pt idx="8">
                  <c:v>5.0595581165473469E-3</c:v>
                </c:pt>
                <c:pt idx="9">
                  <c:v>4.903360645649002E-3</c:v>
                </c:pt>
                <c:pt idx="10">
                  <c:v>5.3851513633322856E-3</c:v>
                </c:pt>
                <c:pt idx="11">
                  <c:v>6.8557888669464884E-3</c:v>
                </c:pt>
                <c:pt idx="12">
                  <c:v>7.4004423420219734E-3</c:v>
                </c:pt>
                <c:pt idx="13">
                  <c:v>5.9134039559118889E-3</c:v>
                </c:pt>
                <c:pt idx="14">
                  <c:v>7.3567722333836016E-3</c:v>
                </c:pt>
                <c:pt idx="15">
                  <c:v>8.495995542832091E-3</c:v>
                </c:pt>
                <c:pt idx="16">
                  <c:v>7.2181893566289901E-3</c:v>
                </c:pt>
                <c:pt idx="17">
                  <c:v>3.9120354219974729E-3</c:v>
                </c:pt>
                <c:pt idx="18">
                  <c:v>6.5435998368696957E-3</c:v>
                </c:pt>
                <c:pt idx="19">
                  <c:v>6.2941047438151987E-3</c:v>
                </c:pt>
                <c:pt idx="20">
                  <c:v>5.6864107564096322E-3</c:v>
                </c:pt>
                <c:pt idx="21">
                  <c:v>4.5957566498340263E-3</c:v>
                </c:pt>
                <c:pt idx="22">
                  <c:v>5.741909668589118E-3</c:v>
                </c:pt>
                <c:pt idx="23">
                  <c:v>7.2116442861374086E-3</c:v>
                </c:pt>
                <c:pt idx="24">
                  <c:v>9.3337311762902164E-3</c:v>
                </c:pt>
                <c:pt idx="25">
                  <c:v>9.0668329539591586E-3</c:v>
                </c:pt>
                <c:pt idx="26">
                  <c:v>7.8407111371152638E-3</c:v>
                </c:pt>
                <c:pt idx="27">
                  <c:v>6.7155531527349765E-3</c:v>
                </c:pt>
                <c:pt idx="28">
                  <c:v>9.4792440132807076E-3</c:v>
                </c:pt>
                <c:pt idx="29">
                  <c:v>1.1435629266892233E-2</c:v>
                </c:pt>
                <c:pt idx="30">
                  <c:v>1.150335636489408E-2</c:v>
                </c:pt>
                <c:pt idx="31">
                  <c:v>1.1282909972334609E-2</c:v>
                </c:pt>
                <c:pt idx="32">
                  <c:v>1.1873870238460649E-2</c:v>
                </c:pt>
                <c:pt idx="33">
                  <c:v>1.187684646028031E-2</c:v>
                </c:pt>
                <c:pt idx="34">
                  <c:v>1.3369736349564176E-2</c:v>
                </c:pt>
                <c:pt idx="35">
                  <c:v>1.2235760762004499E-2</c:v>
                </c:pt>
                <c:pt idx="36">
                  <c:v>1.148343020078979E-2</c:v>
                </c:pt>
                <c:pt idx="37">
                  <c:v>3.8299878355767536E-3</c:v>
                </c:pt>
                <c:pt idx="38">
                  <c:v>8.6909362159692805E-4</c:v>
                </c:pt>
                <c:pt idx="39">
                  <c:v>2.567789861029901E-3</c:v>
                </c:pt>
                <c:pt idx="40">
                  <c:v>6.9899287524792797E-3</c:v>
                </c:pt>
                <c:pt idx="41">
                  <c:v>7.4662713782298606E-3</c:v>
                </c:pt>
                <c:pt idx="42">
                  <c:v>1.0637722885626033E-2</c:v>
                </c:pt>
                <c:pt idx="43">
                  <c:v>4.7868006303881661E-3</c:v>
                </c:pt>
                <c:pt idx="44">
                  <c:v>-7.0109215488667331E-7</c:v>
                </c:pt>
                <c:pt idx="45">
                  <c:v>-1.1982938316440372E-2</c:v>
                </c:pt>
                <c:pt idx="46">
                  <c:v>-5.4389082791646004E-3</c:v>
                </c:pt>
                <c:pt idx="47">
                  <c:v>-1.5739758263306092E-2</c:v>
                </c:pt>
                <c:pt idx="48">
                  <c:v>-3.0424239448838319E-2</c:v>
                </c:pt>
                <c:pt idx="49">
                  <c:v>-1.8492422932275043E-2</c:v>
                </c:pt>
                <c:pt idx="50">
                  <c:v>-2.5848016423009379E-2</c:v>
                </c:pt>
                <c:pt idx="51">
                  <c:v>-2.2328562040377808E-2</c:v>
                </c:pt>
                <c:pt idx="52">
                  <c:v>-3.1918754554975171E-2</c:v>
                </c:pt>
                <c:pt idx="53">
                  <c:v>-3.0023050007681684E-2</c:v>
                </c:pt>
                <c:pt idx="54">
                  <c:v>-3.1414943054666411E-2</c:v>
                </c:pt>
                <c:pt idx="55">
                  <c:v>-3.4050011758649523E-2</c:v>
                </c:pt>
                <c:pt idx="56">
                  <c:v>-2.6108335920444814E-2</c:v>
                </c:pt>
                <c:pt idx="57">
                  <c:v>-2.1426514832680321E-2</c:v>
                </c:pt>
                <c:pt idx="58">
                  <c:v>-1.6328262839080954E-2</c:v>
                </c:pt>
                <c:pt idx="59">
                  <c:v>-1.9083746815586E-2</c:v>
                </c:pt>
                <c:pt idx="60">
                  <c:v>-1.74353541051393E-2</c:v>
                </c:pt>
                <c:pt idx="61">
                  <c:v>-1.9551104276774534E-2</c:v>
                </c:pt>
                <c:pt idx="62">
                  <c:v>-2.3318896475050033E-2</c:v>
                </c:pt>
                <c:pt idx="63">
                  <c:v>-2.2635570641078129E-2</c:v>
                </c:pt>
                <c:pt idx="64">
                  <c:v>-2.4282624380775997E-2</c:v>
                </c:pt>
                <c:pt idx="65">
                  <c:v>-1.8579640670932762E-2</c:v>
                </c:pt>
                <c:pt idx="66">
                  <c:v>-1.6622917754016586E-2</c:v>
                </c:pt>
                <c:pt idx="67">
                  <c:v>-1.4516344683790261E-2</c:v>
                </c:pt>
                <c:pt idx="68">
                  <c:v>-1.4191981883182714E-2</c:v>
                </c:pt>
                <c:pt idx="69">
                  <c:v>-1.377923147378779E-2</c:v>
                </c:pt>
                <c:pt idx="70">
                  <c:v>-9.9707410526099771E-3</c:v>
                </c:pt>
                <c:pt idx="71">
                  <c:v>-9.4803606261084639E-3</c:v>
                </c:pt>
                <c:pt idx="72">
                  <c:v>-8.7394196253135492E-3</c:v>
                </c:pt>
                <c:pt idx="73">
                  <c:v>-7.1859974866976817E-3</c:v>
                </c:pt>
                <c:pt idx="74">
                  <c:v>-5.578127475133754E-3</c:v>
                </c:pt>
                <c:pt idx="75">
                  <c:v>-1.160814073873917E-3</c:v>
                </c:pt>
                <c:pt idx="76">
                  <c:v>-1.420123593237177E-3</c:v>
                </c:pt>
                <c:pt idx="77">
                  <c:v>-2.9312354343369318E-3</c:v>
                </c:pt>
                <c:pt idx="78">
                  <c:v>-7.1169921074376585E-4</c:v>
                </c:pt>
                <c:pt idx="79">
                  <c:v>1.9576744541827118E-4</c:v>
                </c:pt>
                <c:pt idx="80">
                  <c:v>1.1110391157218569E-3</c:v>
                </c:pt>
                <c:pt idx="81">
                  <c:v>-2.8805839141010647E-4</c:v>
                </c:pt>
                <c:pt idx="82">
                  <c:v>-7.1975787086475673E-4</c:v>
                </c:pt>
                <c:pt idx="83">
                  <c:v>2.3912963457606295E-4</c:v>
                </c:pt>
                <c:pt idx="84">
                  <c:v>1.3295508353046159E-3</c:v>
                </c:pt>
                <c:pt idx="85">
                  <c:v>2.298455746512218E-3</c:v>
                </c:pt>
                <c:pt idx="86">
                  <c:v>3.0066213437516254E-3</c:v>
                </c:pt>
                <c:pt idx="87">
                  <c:v>3.001917811587651E-3</c:v>
                </c:pt>
                <c:pt idx="88">
                  <c:v>1.4837392860949095E-3</c:v>
                </c:pt>
                <c:pt idx="89">
                  <c:v>1.8597835728619838E-3</c:v>
                </c:pt>
                <c:pt idx="90">
                  <c:v>2.9520601912109701E-3</c:v>
                </c:pt>
                <c:pt idx="91">
                  <c:v>2.4971970803024934E-3</c:v>
                </c:pt>
                <c:pt idx="92">
                  <c:v>4.2802719015710977E-3</c:v>
                </c:pt>
                <c:pt idx="93">
                  <c:v>4.6581221877606271E-3</c:v>
                </c:pt>
                <c:pt idx="94">
                  <c:v>5.5378881556162884E-3</c:v>
                </c:pt>
                <c:pt idx="95">
                  <c:v>6.2786236153393737E-3</c:v>
                </c:pt>
                <c:pt idx="96">
                  <c:v>6.524142789430476E-3</c:v>
                </c:pt>
                <c:pt idx="97">
                  <c:v>9.8115404020522323E-3</c:v>
                </c:pt>
                <c:pt idx="98">
                  <c:v>9.085398808084566E-3</c:v>
                </c:pt>
                <c:pt idx="99">
                  <c:v>1.1139268926819712E-2</c:v>
                </c:pt>
                <c:pt idx="100">
                  <c:v>1.0687875360062771E-2</c:v>
                </c:pt>
                <c:pt idx="101">
                  <c:v>1.1631743013327922E-2</c:v>
                </c:pt>
                <c:pt idx="102">
                  <c:v>1.2693093157326141E-2</c:v>
                </c:pt>
                <c:pt idx="103">
                  <c:v>1.3835085266235447E-2</c:v>
                </c:pt>
                <c:pt idx="104">
                  <c:v>1.614978815715884E-2</c:v>
                </c:pt>
                <c:pt idx="105">
                  <c:v>1.7085923406709114E-2</c:v>
                </c:pt>
                <c:pt idx="106">
                  <c:v>1.7768688633964302E-2</c:v>
                </c:pt>
                <c:pt idx="107">
                  <c:v>2.0278586233090756E-2</c:v>
                </c:pt>
                <c:pt idx="108">
                  <c:v>2.0241572870178359E-2</c:v>
                </c:pt>
                <c:pt idx="109">
                  <c:v>1.9322200441870052E-2</c:v>
                </c:pt>
                <c:pt idx="110">
                  <c:v>1.7564407543604332E-2</c:v>
                </c:pt>
                <c:pt idx="111">
                  <c:v>1.8123695931669737E-2</c:v>
                </c:pt>
                <c:pt idx="112">
                  <c:v>1.9347980802838727E-2</c:v>
                </c:pt>
                <c:pt idx="113">
                  <c:v>2.1551068923862049E-2</c:v>
                </c:pt>
                <c:pt idx="114">
                  <c:v>2.2639857146777631E-2</c:v>
                </c:pt>
                <c:pt idx="115">
                  <c:v>2.3110763125427702E-2</c:v>
                </c:pt>
                <c:pt idx="116">
                  <c:v>2.3516014505343019E-2</c:v>
                </c:pt>
                <c:pt idx="117">
                  <c:v>2.4198597978120073E-2</c:v>
                </c:pt>
                <c:pt idx="118">
                  <c:v>2.2469547990749072E-2</c:v>
                </c:pt>
                <c:pt idx="119">
                  <c:v>2.4270455504704858E-2</c:v>
                </c:pt>
                <c:pt idx="120">
                  <c:v>2.2109983043557602E-2</c:v>
                </c:pt>
                <c:pt idx="121">
                  <c:v>2.4078588091027031E-2</c:v>
                </c:pt>
                <c:pt idx="122">
                  <c:v>2.4804585969838477E-2</c:v>
                </c:pt>
                <c:pt idx="123">
                  <c:v>2.6577131746519989E-2</c:v>
                </c:pt>
                <c:pt idx="124">
                  <c:v>2.7156428356186035E-2</c:v>
                </c:pt>
                <c:pt idx="125">
                  <c:v>2.8470269196259723E-2</c:v>
                </c:pt>
                <c:pt idx="126">
                  <c:v>3.0979246846961628E-2</c:v>
                </c:pt>
                <c:pt idx="127">
                  <c:v>3.031121367416123E-2</c:v>
                </c:pt>
                <c:pt idx="128">
                  <c:v>3.254112548410637E-2</c:v>
                </c:pt>
                <c:pt idx="129">
                  <c:v>3.2814332544950586E-2</c:v>
                </c:pt>
                <c:pt idx="130">
                  <c:v>3.4125501158064564E-2</c:v>
                </c:pt>
                <c:pt idx="131">
                  <c:v>3.2603045011100784E-2</c:v>
                </c:pt>
                <c:pt idx="132">
                  <c:v>3.3805874198915564E-2</c:v>
                </c:pt>
                <c:pt idx="133">
                  <c:v>3.5389360210288601E-2</c:v>
                </c:pt>
                <c:pt idx="134">
                  <c:v>3.4034167153990547E-2</c:v>
                </c:pt>
                <c:pt idx="135">
                  <c:v>3.7512529497178981E-2</c:v>
                </c:pt>
                <c:pt idx="136">
                  <c:v>3.9847822244565734E-2</c:v>
                </c:pt>
                <c:pt idx="137">
                  <c:v>3.9804404098813029E-2</c:v>
                </c:pt>
                <c:pt idx="138">
                  <c:v>4.0632217070028398E-2</c:v>
                </c:pt>
                <c:pt idx="139">
                  <c:v>3.8955119881228351E-2</c:v>
                </c:pt>
                <c:pt idx="140">
                  <c:v>3.9052595059072326E-2</c:v>
                </c:pt>
                <c:pt idx="141">
                  <c:v>4.1680761059418758E-2</c:v>
                </c:pt>
                <c:pt idx="142">
                  <c:v>4.1610450592420412E-2</c:v>
                </c:pt>
                <c:pt idx="143">
                  <c:v>4.4013012820929509E-2</c:v>
                </c:pt>
                <c:pt idx="144">
                  <c:v>4.5013405639388049E-2</c:v>
                </c:pt>
                <c:pt idx="145">
                  <c:v>4.4182838279408498E-2</c:v>
                </c:pt>
                <c:pt idx="146">
                  <c:v>4.5193852748592001E-2</c:v>
                </c:pt>
                <c:pt idx="147">
                  <c:v>4.4554966305831556E-2</c:v>
                </c:pt>
                <c:pt idx="148">
                  <c:v>4.6986730940582921E-2</c:v>
                </c:pt>
                <c:pt idx="149">
                  <c:v>4.9392505032656242E-2</c:v>
                </c:pt>
                <c:pt idx="150">
                  <c:v>4.8243413267481383E-2</c:v>
                </c:pt>
                <c:pt idx="151">
                  <c:v>4.8196227443139783E-2</c:v>
                </c:pt>
                <c:pt idx="152">
                  <c:v>4.6588427032387303E-2</c:v>
                </c:pt>
                <c:pt idx="153">
                  <c:v>4.6962925296353042E-2</c:v>
                </c:pt>
                <c:pt idx="154">
                  <c:v>4.5900576085788236E-2</c:v>
                </c:pt>
                <c:pt idx="155">
                  <c:v>4.7296634255021619E-2</c:v>
                </c:pt>
                <c:pt idx="156">
                  <c:v>4.6357949431494294E-2</c:v>
                </c:pt>
                <c:pt idx="157">
                  <c:v>4.9835052156232518E-2</c:v>
                </c:pt>
                <c:pt idx="158">
                  <c:v>4.7923466123852787E-2</c:v>
                </c:pt>
                <c:pt idx="159">
                  <c:v>4.8095753315893441E-2</c:v>
                </c:pt>
                <c:pt idx="160">
                  <c:v>4.807362857991837E-2</c:v>
                </c:pt>
                <c:pt idx="161">
                  <c:v>4.9311528078584299E-2</c:v>
                </c:pt>
                <c:pt idx="162">
                  <c:v>4.9908019003637838E-2</c:v>
                </c:pt>
                <c:pt idx="163">
                  <c:v>4.9433406639205035E-2</c:v>
                </c:pt>
                <c:pt idx="164">
                  <c:v>4.9545627617665788E-2</c:v>
                </c:pt>
                <c:pt idx="165">
                  <c:v>5.1456016449163977E-2</c:v>
                </c:pt>
                <c:pt idx="166">
                  <c:v>4.959670112554404E-2</c:v>
                </c:pt>
                <c:pt idx="167">
                  <c:v>5.176983221151521E-2</c:v>
                </c:pt>
                <c:pt idx="168">
                  <c:v>5.1859681708500416E-2</c:v>
                </c:pt>
                <c:pt idx="169">
                  <c:v>4.9374381613500606E-2</c:v>
                </c:pt>
                <c:pt idx="170">
                  <c:v>4.9799997163784804E-2</c:v>
                </c:pt>
                <c:pt idx="171">
                  <c:v>4.7528914431307134E-2</c:v>
                </c:pt>
                <c:pt idx="172">
                  <c:v>4.978466877662524E-2</c:v>
                </c:pt>
                <c:pt idx="173">
                  <c:v>4.7303089370863471E-2</c:v>
                </c:pt>
                <c:pt idx="174">
                  <c:v>4.7131807492140743E-2</c:v>
                </c:pt>
                <c:pt idx="175">
                  <c:v>4.9624870522296138E-2</c:v>
                </c:pt>
                <c:pt idx="176">
                  <c:v>4.9999058022013099E-2</c:v>
                </c:pt>
                <c:pt idx="177">
                  <c:v>4.9161859673046093E-2</c:v>
                </c:pt>
                <c:pt idx="178">
                  <c:v>4.9276641747269201E-2</c:v>
                </c:pt>
                <c:pt idx="179">
                  <c:v>4.6799176725091485E-2</c:v>
                </c:pt>
                <c:pt idx="180">
                  <c:v>4.4452283544293758E-2</c:v>
                </c:pt>
                <c:pt idx="181">
                  <c:v>4.6031631743353563E-2</c:v>
                </c:pt>
                <c:pt idx="182">
                  <c:v>4.374748321608779E-2</c:v>
                </c:pt>
                <c:pt idx="183">
                  <c:v>4.4895581038695509E-2</c:v>
                </c:pt>
                <c:pt idx="184">
                  <c:v>4.5472270385287672E-2</c:v>
                </c:pt>
                <c:pt idx="185">
                  <c:v>4.3827582483968897E-2</c:v>
                </c:pt>
                <c:pt idx="186">
                  <c:v>4.3047202938087725E-2</c:v>
                </c:pt>
                <c:pt idx="187">
                  <c:v>4.4321856773439139E-2</c:v>
                </c:pt>
                <c:pt idx="188">
                  <c:v>4.610473581394503E-2</c:v>
                </c:pt>
                <c:pt idx="189">
                  <c:v>4.4203317391357855E-2</c:v>
                </c:pt>
                <c:pt idx="190">
                  <c:v>4.6021911718796993E-2</c:v>
                </c:pt>
                <c:pt idx="191">
                  <c:v>4.5343168157115255E-2</c:v>
                </c:pt>
                <c:pt idx="192">
                  <c:v>4.6156839586393605E-2</c:v>
                </c:pt>
                <c:pt idx="193">
                  <c:v>4.8090414391737113E-2</c:v>
                </c:pt>
                <c:pt idx="194">
                  <c:v>4.975824601690837E-2</c:v>
                </c:pt>
                <c:pt idx="195">
                  <c:v>5.0616841945325453E-2</c:v>
                </c:pt>
                <c:pt idx="196">
                  <c:v>5.1487881296979676E-2</c:v>
                </c:pt>
                <c:pt idx="197">
                  <c:v>5.1420319003603998E-2</c:v>
                </c:pt>
                <c:pt idx="198">
                  <c:v>5.1461542231778568E-2</c:v>
                </c:pt>
                <c:pt idx="199">
                  <c:v>5.1249059519658191E-2</c:v>
                </c:pt>
                <c:pt idx="200">
                  <c:v>5.3210688901537351E-2</c:v>
                </c:pt>
                <c:pt idx="201">
                  <c:v>5.4887606863744276E-2</c:v>
                </c:pt>
                <c:pt idx="202">
                  <c:v>5.5564096530462237E-2</c:v>
                </c:pt>
                <c:pt idx="203">
                  <c:v>5.5647236312531989E-2</c:v>
                </c:pt>
                <c:pt idx="204">
                  <c:v>5.4332686399034325E-2</c:v>
                </c:pt>
                <c:pt idx="205">
                  <c:v>5.3958531533371712E-2</c:v>
                </c:pt>
                <c:pt idx="206">
                  <c:v>4.9728413844120745E-2</c:v>
                </c:pt>
                <c:pt idx="207">
                  <c:v>5.1720274309287273E-2</c:v>
                </c:pt>
                <c:pt idx="208">
                  <c:v>4.8971428049892518E-2</c:v>
                </c:pt>
                <c:pt idx="209">
                  <c:v>5.1486060841338999E-2</c:v>
                </c:pt>
                <c:pt idx="210">
                  <c:v>5.4572745416212598E-2</c:v>
                </c:pt>
                <c:pt idx="211">
                  <c:v>5.8601788945012334E-2</c:v>
                </c:pt>
                <c:pt idx="212">
                  <c:v>5.9954102542152832E-2</c:v>
                </c:pt>
                <c:pt idx="213">
                  <c:v>6.1019074721719191E-2</c:v>
                </c:pt>
                <c:pt idx="214">
                  <c:v>6.0861478010534764E-2</c:v>
                </c:pt>
                <c:pt idx="215">
                  <c:v>6.1369765344985394E-2</c:v>
                </c:pt>
                <c:pt idx="216">
                  <c:v>5.9237685280958852E-2</c:v>
                </c:pt>
                <c:pt idx="217">
                  <c:v>6.1221521558472158E-2</c:v>
                </c:pt>
                <c:pt idx="218">
                  <c:v>6.2572114019677327E-2</c:v>
                </c:pt>
                <c:pt idx="219">
                  <c:v>6.2696459594273835E-2</c:v>
                </c:pt>
                <c:pt idx="220">
                  <c:v>6.2119815030159176E-2</c:v>
                </c:pt>
                <c:pt idx="221">
                  <c:v>6.2887636564756821E-2</c:v>
                </c:pt>
                <c:pt idx="222">
                  <c:v>6.2680876907394101E-2</c:v>
                </c:pt>
                <c:pt idx="223">
                  <c:v>6.3978753230005347E-2</c:v>
                </c:pt>
                <c:pt idx="224">
                  <c:v>6.6372147193510367E-2</c:v>
                </c:pt>
                <c:pt idx="225">
                  <c:v>6.7448695538049774E-2</c:v>
                </c:pt>
                <c:pt idx="226">
                  <c:v>6.8080153494047391E-2</c:v>
                </c:pt>
                <c:pt idx="227">
                  <c:v>6.9588637157210087E-2</c:v>
                </c:pt>
                <c:pt idx="228">
                  <c:v>6.8877674134651956E-2</c:v>
                </c:pt>
                <c:pt idx="229">
                  <c:v>7.0790630010617361E-2</c:v>
                </c:pt>
                <c:pt idx="230">
                  <c:v>7.130088425720893E-2</c:v>
                </c:pt>
                <c:pt idx="231">
                  <c:v>7.2051654391699138E-2</c:v>
                </c:pt>
                <c:pt idx="232">
                  <c:v>7.3594089825641085E-2</c:v>
                </c:pt>
                <c:pt idx="233">
                  <c:v>7.301645140648505E-2</c:v>
                </c:pt>
                <c:pt idx="234">
                  <c:v>7.3745730874703819E-2</c:v>
                </c:pt>
                <c:pt idx="235">
                  <c:v>7.2655769050794961E-2</c:v>
                </c:pt>
                <c:pt idx="236">
                  <c:v>7.4093048729735544E-2</c:v>
                </c:pt>
                <c:pt idx="237">
                  <c:v>7.4352392055124561E-2</c:v>
                </c:pt>
                <c:pt idx="238">
                  <c:v>7.4925399054058595E-2</c:v>
                </c:pt>
                <c:pt idx="239">
                  <c:v>7.7464227044236278E-2</c:v>
                </c:pt>
                <c:pt idx="240">
                  <c:v>7.9232497745196584E-2</c:v>
                </c:pt>
                <c:pt idx="241">
                  <c:v>8.052246429708565E-2</c:v>
                </c:pt>
                <c:pt idx="242">
                  <c:v>8.0637534540261457E-2</c:v>
                </c:pt>
                <c:pt idx="243">
                  <c:v>7.9123992557276646E-2</c:v>
                </c:pt>
                <c:pt idx="244">
                  <c:v>7.9282555454269321E-2</c:v>
                </c:pt>
                <c:pt idx="245">
                  <c:v>8.0998700444496086E-2</c:v>
                </c:pt>
                <c:pt idx="246">
                  <c:v>8.1407178594205654E-2</c:v>
                </c:pt>
                <c:pt idx="247">
                  <c:v>8.2520987956840486E-2</c:v>
                </c:pt>
                <c:pt idx="248">
                  <c:v>8.3427032083777775E-2</c:v>
                </c:pt>
                <c:pt idx="249">
                  <c:v>8.4535583604775422E-2</c:v>
                </c:pt>
                <c:pt idx="250">
                  <c:v>8.491958500822383E-2</c:v>
                </c:pt>
                <c:pt idx="251">
                  <c:v>8.3933863452693158E-2</c:v>
                </c:pt>
                <c:pt idx="252">
                  <c:v>8.5139853436347446E-2</c:v>
                </c:pt>
                <c:pt idx="253">
                  <c:v>8.3473562380323774E-2</c:v>
                </c:pt>
                <c:pt idx="254">
                  <c:v>8.5079220854515691E-2</c:v>
                </c:pt>
                <c:pt idx="255">
                  <c:v>8.87025193863753E-2</c:v>
                </c:pt>
                <c:pt idx="256">
                  <c:v>8.7621403569196454E-2</c:v>
                </c:pt>
                <c:pt idx="257">
                  <c:v>8.9449296927115896E-2</c:v>
                </c:pt>
                <c:pt idx="258">
                  <c:v>8.9273875469435549E-2</c:v>
                </c:pt>
                <c:pt idx="259">
                  <c:v>9.0463426609714626E-2</c:v>
                </c:pt>
                <c:pt idx="260">
                  <c:v>8.9142992010823097E-2</c:v>
                </c:pt>
                <c:pt idx="261">
                  <c:v>8.9251943420916247E-2</c:v>
                </c:pt>
                <c:pt idx="262">
                  <c:v>8.9970655859933357E-2</c:v>
                </c:pt>
                <c:pt idx="263">
                  <c:v>9.126692527342728E-2</c:v>
                </c:pt>
                <c:pt idx="264">
                  <c:v>9.0702227561542559E-2</c:v>
                </c:pt>
                <c:pt idx="265">
                  <c:v>8.9527273997240142E-2</c:v>
                </c:pt>
                <c:pt idx="266">
                  <c:v>8.9369245231761596E-2</c:v>
                </c:pt>
                <c:pt idx="267">
                  <c:v>8.8649746313756106E-2</c:v>
                </c:pt>
                <c:pt idx="268">
                  <c:v>8.5212810717339771E-2</c:v>
                </c:pt>
                <c:pt idx="269">
                  <c:v>8.8607462431296469E-2</c:v>
                </c:pt>
                <c:pt idx="270">
                  <c:v>8.5283611071126142E-2</c:v>
                </c:pt>
                <c:pt idx="271">
                  <c:v>8.9439024164785774E-2</c:v>
                </c:pt>
                <c:pt idx="272">
                  <c:v>9.2620703059982157E-2</c:v>
                </c:pt>
                <c:pt idx="273">
                  <c:v>9.4903504407079842E-2</c:v>
                </c:pt>
                <c:pt idx="274">
                  <c:v>9.6439967804984095E-2</c:v>
                </c:pt>
                <c:pt idx="275">
                  <c:v>9.8311517405282434E-2</c:v>
                </c:pt>
                <c:pt idx="276">
                  <c:v>9.9436340779203158E-2</c:v>
                </c:pt>
                <c:pt idx="277">
                  <c:v>9.9200599666561695E-2</c:v>
                </c:pt>
                <c:pt idx="278">
                  <c:v>9.8064399737770591E-2</c:v>
                </c:pt>
                <c:pt idx="279">
                  <c:v>0.10000029799986843</c:v>
                </c:pt>
                <c:pt idx="280">
                  <c:v>0.1013324394255124</c:v>
                </c:pt>
                <c:pt idx="281">
                  <c:v>0.10357601980747333</c:v>
                </c:pt>
                <c:pt idx="282">
                  <c:v>0.10278051892682294</c:v>
                </c:pt>
                <c:pt idx="283">
                  <c:v>0.1039625369797792</c:v>
                </c:pt>
                <c:pt idx="284">
                  <c:v>0.10060779647908769</c:v>
                </c:pt>
                <c:pt idx="285">
                  <c:v>0.10170130708139147</c:v>
                </c:pt>
                <c:pt idx="286">
                  <c:v>0.10350754676418217</c:v>
                </c:pt>
                <c:pt idx="287">
                  <c:v>9.958232679724599E-2</c:v>
                </c:pt>
                <c:pt idx="288">
                  <c:v>9.6856891107011567E-2</c:v>
                </c:pt>
                <c:pt idx="289">
                  <c:v>9.9315306697011607E-2</c:v>
                </c:pt>
                <c:pt idx="290">
                  <c:v>9.889212911513523E-2</c:v>
                </c:pt>
                <c:pt idx="291">
                  <c:v>9.83965246509797E-2</c:v>
                </c:pt>
                <c:pt idx="292">
                  <c:v>9.8660484177789387E-2</c:v>
                </c:pt>
                <c:pt idx="293">
                  <c:v>0.10100991793044356</c:v>
                </c:pt>
                <c:pt idx="294">
                  <c:v>9.623719082243376E-2</c:v>
                </c:pt>
                <c:pt idx="295">
                  <c:v>9.6935863869367145E-2</c:v>
                </c:pt>
                <c:pt idx="296">
                  <c:v>9.7782170597036533E-2</c:v>
                </c:pt>
                <c:pt idx="297">
                  <c:v>0.10198582107608933</c:v>
                </c:pt>
                <c:pt idx="298">
                  <c:v>0.10242424375893955</c:v>
                </c:pt>
                <c:pt idx="299">
                  <c:v>0.10324191601022314</c:v>
                </c:pt>
                <c:pt idx="300">
                  <c:v>0.10279171060172487</c:v>
                </c:pt>
                <c:pt idx="301">
                  <c:v>0.10509931549713025</c:v>
                </c:pt>
                <c:pt idx="302">
                  <c:v>0.10093451087921679</c:v>
                </c:pt>
                <c:pt idx="303">
                  <c:v>0.10316243151384707</c:v>
                </c:pt>
                <c:pt idx="304">
                  <c:v>0.10314977281229054</c:v>
                </c:pt>
                <c:pt idx="305">
                  <c:v>0.10217536461761489</c:v>
                </c:pt>
                <c:pt idx="306">
                  <c:v>0.10077547094017891</c:v>
                </c:pt>
                <c:pt idx="307">
                  <c:v>0.10242768094040944</c:v>
                </c:pt>
                <c:pt idx="308">
                  <c:v>0.10425102888150617</c:v>
                </c:pt>
                <c:pt idx="309">
                  <c:v>0.10441077331414084</c:v>
                </c:pt>
                <c:pt idx="310">
                  <c:v>0.10631588607985432</c:v>
                </c:pt>
                <c:pt idx="311">
                  <c:v>0.10748091408508742</c:v>
                </c:pt>
                <c:pt idx="312">
                  <c:v>0.10805476480850662</c:v>
                </c:pt>
                <c:pt idx="313">
                  <c:v>0.10942015176429098</c:v>
                </c:pt>
                <c:pt idx="314">
                  <c:v>0.10996643690854335</c:v>
                </c:pt>
                <c:pt idx="315">
                  <c:v>0.11021275531865604</c:v>
                </c:pt>
                <c:pt idx="316">
                  <c:v>0.11111715374301845</c:v>
                </c:pt>
                <c:pt idx="317">
                  <c:v>0.1119694644500604</c:v>
                </c:pt>
                <c:pt idx="318">
                  <c:v>0.11271209753253242</c:v>
                </c:pt>
                <c:pt idx="319">
                  <c:v>0.11250778614783363</c:v>
                </c:pt>
                <c:pt idx="320">
                  <c:v>0.11284580209283113</c:v>
                </c:pt>
                <c:pt idx="321">
                  <c:v>0.1129308546920369</c:v>
                </c:pt>
                <c:pt idx="322">
                  <c:v>0.11416942297785337</c:v>
                </c:pt>
                <c:pt idx="323">
                  <c:v>0.11431343793636906</c:v>
                </c:pt>
                <c:pt idx="324">
                  <c:v>0.11286249499146184</c:v>
                </c:pt>
                <c:pt idx="325">
                  <c:v>0.11287375852508275</c:v>
                </c:pt>
                <c:pt idx="326">
                  <c:v>0.11494920235646688</c:v>
                </c:pt>
                <c:pt idx="327">
                  <c:v>0.11587953044895527</c:v>
                </c:pt>
                <c:pt idx="328">
                  <c:v>0.11599411550496419</c:v>
                </c:pt>
                <c:pt idx="329">
                  <c:v>0.11710430226124768</c:v>
                </c:pt>
                <c:pt idx="330">
                  <c:v>0.11812093885521757</c:v>
                </c:pt>
                <c:pt idx="331">
                  <c:v>0.11801289266624182</c:v>
                </c:pt>
                <c:pt idx="332">
                  <c:v>0.11814452976402645</c:v>
                </c:pt>
                <c:pt idx="333">
                  <c:v>0.11688542666904489</c:v>
                </c:pt>
                <c:pt idx="334">
                  <c:v>0.11811026020670989</c:v>
                </c:pt>
                <c:pt idx="335">
                  <c:v>0.11780785711808939</c:v>
                </c:pt>
                <c:pt idx="336">
                  <c:v>0.12027364432907994</c:v>
                </c:pt>
                <c:pt idx="337">
                  <c:v>0.11892670277953643</c:v>
                </c:pt>
                <c:pt idx="338">
                  <c:v>0.11953641315478492</c:v>
                </c:pt>
                <c:pt idx="339">
                  <c:v>0.11701215880798488</c:v>
                </c:pt>
                <c:pt idx="340">
                  <c:v>0.1176777498286008</c:v>
                </c:pt>
                <c:pt idx="341">
                  <c:v>0.11984936438295701</c:v>
                </c:pt>
                <c:pt idx="342">
                  <c:v>0.12097280313849335</c:v>
                </c:pt>
                <c:pt idx="343">
                  <c:v>0.12049608537825574</c:v>
                </c:pt>
                <c:pt idx="344">
                  <c:v>0.11990082549022674</c:v>
                </c:pt>
                <c:pt idx="345">
                  <c:v>0.12151893098087663</c:v>
                </c:pt>
                <c:pt idx="346">
                  <c:v>0.12185135309038886</c:v>
                </c:pt>
                <c:pt idx="347">
                  <c:v>0.12429637741314448</c:v>
                </c:pt>
                <c:pt idx="348">
                  <c:v>0.12327454823357287</c:v>
                </c:pt>
                <c:pt idx="349">
                  <c:v>0.12402516925091134</c:v>
                </c:pt>
                <c:pt idx="350">
                  <c:v>0.12579822830064602</c:v>
                </c:pt>
                <c:pt idx="351">
                  <c:v>0.12683620564697229</c:v>
                </c:pt>
                <c:pt idx="352">
                  <c:v>0.12765542609130875</c:v>
                </c:pt>
                <c:pt idx="353">
                  <c:v>0.12918170394888584</c:v>
                </c:pt>
                <c:pt idx="354">
                  <c:v>0.1291548704302341</c:v>
                </c:pt>
                <c:pt idx="355">
                  <c:v>0.12957696378421435</c:v>
                </c:pt>
                <c:pt idx="356">
                  <c:v>0.12986267277159458</c:v>
                </c:pt>
                <c:pt idx="357">
                  <c:v>0.12939743360447609</c:v>
                </c:pt>
                <c:pt idx="358">
                  <c:v>0.12923651286767379</c:v>
                </c:pt>
                <c:pt idx="359">
                  <c:v>0.13016286934329213</c:v>
                </c:pt>
                <c:pt idx="360">
                  <c:v>0.12970699867722169</c:v>
                </c:pt>
                <c:pt idx="361">
                  <c:v>0.13145227781696334</c:v>
                </c:pt>
                <c:pt idx="362">
                  <c:v>0.13177006603826147</c:v>
                </c:pt>
                <c:pt idx="363">
                  <c:v>0.1324887135444266</c:v>
                </c:pt>
                <c:pt idx="364">
                  <c:v>0.13183200652156035</c:v>
                </c:pt>
                <c:pt idx="365">
                  <c:v>0.1320001620867024</c:v>
                </c:pt>
                <c:pt idx="366">
                  <c:v>0.1337307167522308</c:v>
                </c:pt>
                <c:pt idx="367">
                  <c:v>0.13405503942774066</c:v>
                </c:pt>
                <c:pt idx="368">
                  <c:v>0.13468663396500036</c:v>
                </c:pt>
                <c:pt idx="369">
                  <c:v>0.13580472916195063</c:v>
                </c:pt>
                <c:pt idx="370">
                  <c:v>0.13629672260442072</c:v>
                </c:pt>
                <c:pt idx="371">
                  <c:v>0.13700015236759877</c:v>
                </c:pt>
                <c:pt idx="372">
                  <c:v>0.13730378915668662</c:v>
                </c:pt>
                <c:pt idx="373">
                  <c:v>0.13761459683399258</c:v>
                </c:pt>
                <c:pt idx="374">
                  <c:v>0.13767304728225915</c:v>
                </c:pt>
                <c:pt idx="375">
                  <c:v>0.13927186242753176</c:v>
                </c:pt>
                <c:pt idx="376">
                  <c:v>0.13929970825947136</c:v>
                </c:pt>
                <c:pt idx="377">
                  <c:v>0.13615828277905662</c:v>
                </c:pt>
                <c:pt idx="378">
                  <c:v>0.13628175811960541</c:v>
                </c:pt>
                <c:pt idx="379">
                  <c:v>0.13407898027240273</c:v>
                </c:pt>
                <c:pt idx="380">
                  <c:v>0.13509693532484923</c:v>
                </c:pt>
                <c:pt idx="381">
                  <c:v>0.13747247680302399</c:v>
                </c:pt>
                <c:pt idx="382">
                  <c:v>0.13899075126689509</c:v>
                </c:pt>
                <c:pt idx="383">
                  <c:v>0.13882986019301402</c:v>
                </c:pt>
                <c:pt idx="384">
                  <c:v>0.13772633521944888</c:v>
                </c:pt>
                <c:pt idx="385">
                  <c:v>0.13740512062872967</c:v>
                </c:pt>
                <c:pt idx="386">
                  <c:v>0.13221173553674626</c:v>
                </c:pt>
                <c:pt idx="387">
                  <c:v>0.13383574381407803</c:v>
                </c:pt>
                <c:pt idx="388">
                  <c:v>0.13628228593314784</c:v>
                </c:pt>
                <c:pt idx="389">
                  <c:v>0.13778012064422951</c:v>
                </c:pt>
                <c:pt idx="390">
                  <c:v>0.13785287113579225</c:v>
                </c:pt>
                <c:pt idx="391">
                  <c:v>0.13756862306309992</c:v>
                </c:pt>
                <c:pt idx="392">
                  <c:v>0.13561610859420314</c:v>
                </c:pt>
                <c:pt idx="393">
                  <c:v>0.13706233986793603</c:v>
                </c:pt>
                <c:pt idx="394">
                  <c:v>0.13829857036784099</c:v>
                </c:pt>
                <c:pt idx="395">
                  <c:v>0.13496289850514942</c:v>
                </c:pt>
                <c:pt idx="396">
                  <c:v>0.13546813581873596</c:v>
                </c:pt>
                <c:pt idx="397">
                  <c:v>0.13639791092057707</c:v>
                </c:pt>
                <c:pt idx="398">
                  <c:v>0.13596619637725849</c:v>
                </c:pt>
                <c:pt idx="399">
                  <c:v>0.13803741988934659</c:v>
                </c:pt>
                <c:pt idx="400">
                  <c:v>0.14005675265409145</c:v>
                </c:pt>
                <c:pt idx="401">
                  <c:v>0.14090073864763486</c:v>
                </c:pt>
                <c:pt idx="402">
                  <c:v>0.14197476517495655</c:v>
                </c:pt>
                <c:pt idx="403">
                  <c:v>0.14203453927869969</c:v>
                </c:pt>
                <c:pt idx="404">
                  <c:v>0.14128334968958867</c:v>
                </c:pt>
                <c:pt idx="405">
                  <c:v>0.14052784977792809</c:v>
                </c:pt>
                <c:pt idx="406">
                  <c:v>0.13776177036861448</c:v>
                </c:pt>
                <c:pt idx="407">
                  <c:v>0.13595512297194445</c:v>
                </c:pt>
                <c:pt idx="408">
                  <c:v>0.13546809150395145</c:v>
                </c:pt>
                <c:pt idx="409">
                  <c:v>0.13676015473216196</c:v>
                </c:pt>
                <c:pt idx="410">
                  <c:v>0.13868748694510846</c:v>
                </c:pt>
                <c:pt idx="411">
                  <c:v>0.13898316107990505</c:v>
                </c:pt>
                <c:pt idx="412">
                  <c:v>0.1423781007091387</c:v>
                </c:pt>
                <c:pt idx="413">
                  <c:v>0.143996956146905</c:v>
                </c:pt>
                <c:pt idx="414">
                  <c:v>0.14251990005673476</c:v>
                </c:pt>
                <c:pt idx="415">
                  <c:v>0.14438959642164462</c:v>
                </c:pt>
                <c:pt idx="416">
                  <c:v>0.14431771250500525</c:v>
                </c:pt>
                <c:pt idx="417">
                  <c:v>0.14428690610309025</c:v>
                </c:pt>
                <c:pt idx="418">
                  <c:v>0.14542413444970936</c:v>
                </c:pt>
                <c:pt idx="419">
                  <c:v>0.14481251214021373</c:v>
                </c:pt>
                <c:pt idx="420">
                  <c:v>0.14552761376195011</c:v>
                </c:pt>
                <c:pt idx="421">
                  <c:v>0.14641517332688547</c:v>
                </c:pt>
                <c:pt idx="422">
                  <c:v>0.14439574371209929</c:v>
                </c:pt>
                <c:pt idx="423">
                  <c:v>0.14584683602536996</c:v>
                </c:pt>
                <c:pt idx="424">
                  <c:v>0.14574836492119392</c:v>
                </c:pt>
                <c:pt idx="425">
                  <c:v>0.14759663825002001</c:v>
                </c:pt>
                <c:pt idx="426">
                  <c:v>0.14714597479617786</c:v>
                </c:pt>
                <c:pt idx="427">
                  <c:v>0.14848594932598247</c:v>
                </c:pt>
                <c:pt idx="428">
                  <c:v>0.14893875977068705</c:v>
                </c:pt>
                <c:pt idx="429">
                  <c:v>0.1483659173524845</c:v>
                </c:pt>
                <c:pt idx="430">
                  <c:v>0.14459633208379929</c:v>
                </c:pt>
                <c:pt idx="431">
                  <c:v>0.1463150015378798</c:v>
                </c:pt>
                <c:pt idx="432">
                  <c:v>0.14873807744780798</c:v>
                </c:pt>
                <c:pt idx="433">
                  <c:v>0.15225326462157107</c:v>
                </c:pt>
                <c:pt idx="434">
                  <c:v>0.15357324402374295</c:v>
                </c:pt>
                <c:pt idx="435">
                  <c:v>0.15403869271032078</c:v>
                </c:pt>
                <c:pt idx="436">
                  <c:v>0.15154638311666191</c:v>
                </c:pt>
                <c:pt idx="437">
                  <c:v>0.15246149245765728</c:v>
                </c:pt>
                <c:pt idx="438">
                  <c:v>0.15315283545187963</c:v>
                </c:pt>
                <c:pt idx="439">
                  <c:v>0.15531943601921872</c:v>
                </c:pt>
                <c:pt idx="440">
                  <c:v>0.15301675627566014</c:v>
                </c:pt>
                <c:pt idx="441">
                  <c:v>0.1542280949101611</c:v>
                </c:pt>
                <c:pt idx="442">
                  <c:v>0.15453934618779908</c:v>
                </c:pt>
                <c:pt idx="443">
                  <c:v>0.1559842885971725</c:v>
                </c:pt>
                <c:pt idx="444">
                  <c:v>0.15855218321538223</c:v>
                </c:pt>
                <c:pt idx="445">
                  <c:v>0.15876186120453673</c:v>
                </c:pt>
                <c:pt idx="446">
                  <c:v>0.15834811889502465</c:v>
                </c:pt>
                <c:pt idx="447">
                  <c:v>0.15937806947439714</c:v>
                </c:pt>
                <c:pt idx="448">
                  <c:v>0.16218186766200016</c:v>
                </c:pt>
                <c:pt idx="449">
                  <c:v>0.16298074626404446</c:v>
                </c:pt>
                <c:pt idx="450">
                  <c:v>0.16151074092881901</c:v>
                </c:pt>
                <c:pt idx="451">
                  <c:v>0.16163543774147127</c:v>
                </c:pt>
                <c:pt idx="452">
                  <c:v>0.16125363226193845</c:v>
                </c:pt>
                <c:pt idx="453">
                  <c:v>0.15946878062649761</c:v>
                </c:pt>
                <c:pt idx="454">
                  <c:v>0.16128854633217871</c:v>
                </c:pt>
                <c:pt idx="455">
                  <c:v>0.15937021802715656</c:v>
                </c:pt>
                <c:pt idx="456">
                  <c:v>0.15735129109466461</c:v>
                </c:pt>
                <c:pt idx="457">
                  <c:v>0.15720106475276663</c:v>
                </c:pt>
                <c:pt idx="458">
                  <c:v>0.15747967803126084</c:v>
                </c:pt>
                <c:pt idx="459">
                  <c:v>0.16062623117757502</c:v>
                </c:pt>
                <c:pt idx="460">
                  <c:v>0.16237148935523549</c:v>
                </c:pt>
                <c:pt idx="461">
                  <c:v>0.1609349629178376</c:v>
                </c:pt>
                <c:pt idx="462">
                  <c:v>0.16281236575178082</c:v>
                </c:pt>
                <c:pt idx="463">
                  <c:v>0.16250086143656994</c:v>
                </c:pt>
                <c:pt idx="464">
                  <c:v>0.1619536024699475</c:v>
                </c:pt>
                <c:pt idx="465">
                  <c:v>0.16484930250854068</c:v>
                </c:pt>
                <c:pt idx="466">
                  <c:v>0.16814503229300093</c:v>
                </c:pt>
                <c:pt idx="467">
                  <c:v>0.16775266567997504</c:v>
                </c:pt>
                <c:pt idx="468">
                  <c:v>0.16718904085488662</c:v>
                </c:pt>
                <c:pt idx="469">
                  <c:v>0.16556412845586821</c:v>
                </c:pt>
                <c:pt idx="470">
                  <c:v>0.16597477871481514</c:v>
                </c:pt>
                <c:pt idx="471">
                  <c:v>0.16660723137509215</c:v>
                </c:pt>
                <c:pt idx="472">
                  <c:v>0.16674902555057503</c:v>
                </c:pt>
                <c:pt idx="473">
                  <c:v>0.16915730084463076</c:v>
                </c:pt>
                <c:pt idx="474">
                  <c:v>0.16999109262468726</c:v>
                </c:pt>
                <c:pt idx="475">
                  <c:v>0.17226848176508569</c:v>
                </c:pt>
                <c:pt idx="476">
                  <c:v>0.1658340682335826</c:v>
                </c:pt>
                <c:pt idx="477">
                  <c:v>0.16722360832377303</c:v>
                </c:pt>
                <c:pt idx="478">
                  <c:v>0.16277329907311988</c:v>
                </c:pt>
                <c:pt idx="479">
                  <c:v>0.16168691383580858</c:v>
                </c:pt>
                <c:pt idx="480">
                  <c:v>0.16450291877323475</c:v>
                </c:pt>
                <c:pt idx="481">
                  <c:v>0.16472508351677129</c:v>
                </c:pt>
                <c:pt idx="482">
                  <c:v>0.16757342060579328</c:v>
                </c:pt>
                <c:pt idx="483">
                  <c:v>0.16911702529881922</c:v>
                </c:pt>
                <c:pt idx="484">
                  <c:v>0.17051081827134373</c:v>
                </c:pt>
                <c:pt idx="485">
                  <c:v>0.1684934189765257</c:v>
                </c:pt>
                <c:pt idx="486">
                  <c:v>0.17035218980836642</c:v>
                </c:pt>
                <c:pt idx="487">
                  <c:v>0.16972458428669879</c:v>
                </c:pt>
                <c:pt idx="488">
                  <c:v>0.16858067120048004</c:v>
                </c:pt>
                <c:pt idx="489">
                  <c:v>0.17102947850029571</c:v>
                </c:pt>
                <c:pt idx="490">
                  <c:v>0.16975661125421593</c:v>
                </c:pt>
                <c:pt idx="491">
                  <c:v>0.17024078694599587</c:v>
                </c:pt>
                <c:pt idx="492">
                  <c:v>0.16715809946004945</c:v>
                </c:pt>
                <c:pt idx="493">
                  <c:v>0.16936749109872085</c:v>
                </c:pt>
                <c:pt idx="494">
                  <c:v>0.17028858532932789</c:v>
                </c:pt>
                <c:pt idx="495">
                  <c:v>0.17131618034918761</c:v>
                </c:pt>
                <c:pt idx="496">
                  <c:v>0.17164183660396892</c:v>
                </c:pt>
                <c:pt idx="497">
                  <c:v>0.17407242825143565</c:v>
                </c:pt>
                <c:pt idx="498">
                  <c:v>0.17436218649583468</c:v>
                </c:pt>
                <c:pt idx="499">
                  <c:v>0.1744789202406003</c:v>
                </c:pt>
                <c:pt idx="500">
                  <c:v>0.17692397174408936</c:v>
                </c:pt>
                <c:pt idx="501">
                  <c:v>0.17719973242370135</c:v>
                </c:pt>
                <c:pt idx="502">
                  <c:v>0.17775801261090285</c:v>
                </c:pt>
                <c:pt idx="503">
                  <c:v>0.17859369000271053</c:v>
                </c:pt>
                <c:pt idx="504">
                  <c:v>0.17561645767462952</c:v>
                </c:pt>
                <c:pt idx="505">
                  <c:v>0.17731361005066248</c:v>
                </c:pt>
                <c:pt idx="506">
                  <c:v>0.17850066591354463</c:v>
                </c:pt>
                <c:pt idx="507">
                  <c:v>0.17888566940536954</c:v>
                </c:pt>
                <c:pt idx="508">
                  <c:v>0.18137601063462472</c:v>
                </c:pt>
                <c:pt idx="509">
                  <c:v>0.18307075721864186</c:v>
                </c:pt>
                <c:pt idx="510">
                  <c:v>0.18140134141421482</c:v>
                </c:pt>
                <c:pt idx="511">
                  <c:v>0.18345356788399703</c:v>
                </c:pt>
                <c:pt idx="512">
                  <c:v>0.1843450200905552</c:v>
                </c:pt>
                <c:pt idx="513">
                  <c:v>0.18469477499034981</c:v>
                </c:pt>
                <c:pt idx="514">
                  <c:v>0.18653703146415324</c:v>
                </c:pt>
                <c:pt idx="515">
                  <c:v>0.18912181867829903</c:v>
                </c:pt>
                <c:pt idx="516">
                  <c:v>0.18766826689753957</c:v>
                </c:pt>
                <c:pt idx="517">
                  <c:v>0.1868912817409738</c:v>
                </c:pt>
                <c:pt idx="518">
                  <c:v>0.18930267308402815</c:v>
                </c:pt>
                <c:pt idx="519">
                  <c:v>0.19193616217456588</c:v>
                </c:pt>
                <c:pt idx="520">
                  <c:v>0.19428400332396967</c:v>
                </c:pt>
                <c:pt idx="521">
                  <c:v>0.19510061232484599</c:v>
                </c:pt>
                <c:pt idx="522">
                  <c:v>0.1964801062214927</c:v>
                </c:pt>
                <c:pt idx="523">
                  <c:v>0.19721495567437164</c:v>
                </c:pt>
                <c:pt idx="524">
                  <c:v>0.19681904908044112</c:v>
                </c:pt>
                <c:pt idx="525">
                  <c:v>0.19761963672191984</c:v>
                </c:pt>
                <c:pt idx="526">
                  <c:v>0.2010446077797563</c:v>
                </c:pt>
                <c:pt idx="527">
                  <c:v>0.20039108101058933</c:v>
                </c:pt>
                <c:pt idx="528">
                  <c:v>0.20162505702772471</c:v>
                </c:pt>
                <c:pt idx="529">
                  <c:v>0.20268030925941094</c:v>
                </c:pt>
                <c:pt idx="530">
                  <c:v>0.20467205418403789</c:v>
                </c:pt>
                <c:pt idx="531">
                  <c:v>0.20421835812823974</c:v>
                </c:pt>
                <c:pt idx="532">
                  <c:v>0.20616363933659643</c:v>
                </c:pt>
                <c:pt idx="533">
                  <c:v>0.20808953509200578</c:v>
                </c:pt>
                <c:pt idx="534">
                  <c:v>0.20836341938314162</c:v>
                </c:pt>
                <c:pt idx="535">
                  <c:v>0.2068852124185705</c:v>
                </c:pt>
                <c:pt idx="536">
                  <c:v>0.20595713271429905</c:v>
                </c:pt>
                <c:pt idx="537">
                  <c:v>0.20539226076176575</c:v>
                </c:pt>
                <c:pt idx="538">
                  <c:v>0.20697728052910258</c:v>
                </c:pt>
                <c:pt idx="539">
                  <c:v>0.20789822289146609</c:v>
                </c:pt>
                <c:pt idx="540">
                  <c:v>0.20889356551161975</c:v>
                </c:pt>
                <c:pt idx="541">
                  <c:v>0.2105426885830437</c:v>
                </c:pt>
                <c:pt idx="542">
                  <c:v>0.2104145834062916</c:v>
                </c:pt>
                <c:pt idx="543">
                  <c:v>0.21112876979151052</c:v>
                </c:pt>
                <c:pt idx="544">
                  <c:v>0.21050927324354718</c:v>
                </c:pt>
                <c:pt idx="545">
                  <c:v>0.21019705866971816</c:v>
                </c:pt>
                <c:pt idx="546">
                  <c:v>0.21383993365428444</c:v>
                </c:pt>
                <c:pt idx="547">
                  <c:v>0.21717052971618966</c:v>
                </c:pt>
                <c:pt idx="548">
                  <c:v>0.21891260929633516</c:v>
                </c:pt>
                <c:pt idx="549">
                  <c:v>0.21804700514557984</c:v>
                </c:pt>
                <c:pt idx="550">
                  <c:v>0.21832814565683978</c:v>
                </c:pt>
                <c:pt idx="551">
                  <c:v>0.21909099731284187</c:v>
                </c:pt>
                <c:pt idx="552">
                  <c:v>0.2220832660942913</c:v>
                </c:pt>
                <c:pt idx="553">
                  <c:v>0.22568241248222343</c:v>
                </c:pt>
                <c:pt idx="554">
                  <c:v>0.22906062547219852</c:v>
                </c:pt>
                <c:pt idx="555">
                  <c:v>0.23294242465361026</c:v>
                </c:pt>
                <c:pt idx="556">
                  <c:v>0.23640372407095578</c:v>
                </c:pt>
                <c:pt idx="557">
                  <c:v>0.23801960978858183</c:v>
                </c:pt>
                <c:pt idx="558">
                  <c:v>0.24136712896839252</c:v>
                </c:pt>
                <c:pt idx="559">
                  <c:v>0.24470007023648233</c:v>
                </c:pt>
                <c:pt idx="560">
                  <c:v>0.24448517713468854</c:v>
                </c:pt>
                <c:pt idx="561">
                  <c:v>0.24462261241830596</c:v>
                </c:pt>
                <c:pt idx="562">
                  <c:v>0.24299149513073881</c:v>
                </c:pt>
                <c:pt idx="563">
                  <c:v>0.24201938690257996</c:v>
                </c:pt>
                <c:pt idx="564">
                  <c:v>0.24587431676975369</c:v>
                </c:pt>
                <c:pt idx="565">
                  <c:v>0.24704173043623356</c:v>
                </c:pt>
                <c:pt idx="566">
                  <c:v>0.24769667215952618</c:v>
                </c:pt>
                <c:pt idx="567">
                  <c:v>0.24735242579778771</c:v>
                </c:pt>
                <c:pt idx="568">
                  <c:v>0.24889748236127884</c:v>
                </c:pt>
                <c:pt idx="569">
                  <c:v>0.25132562360089494</c:v>
                </c:pt>
                <c:pt idx="570">
                  <c:v>0.2503496487422896</c:v>
                </c:pt>
                <c:pt idx="571">
                  <c:v>0.25060712765575199</c:v>
                </c:pt>
                <c:pt idx="572">
                  <c:v>0.25197795331685091</c:v>
                </c:pt>
                <c:pt idx="573">
                  <c:v>0.25372420254441552</c:v>
                </c:pt>
                <c:pt idx="574">
                  <c:v>0.25436894240157448</c:v>
                </c:pt>
                <c:pt idx="575">
                  <c:v>0.25640280669607263</c:v>
                </c:pt>
                <c:pt idx="576">
                  <c:v>0.2569976449878415</c:v>
                </c:pt>
                <c:pt idx="577">
                  <c:v>0.25686151010913427</c:v>
                </c:pt>
                <c:pt idx="578">
                  <c:v>0.25652590367619532</c:v>
                </c:pt>
                <c:pt idx="579">
                  <c:v>0.25573315696552634</c:v>
                </c:pt>
                <c:pt idx="580">
                  <c:v>0.25715209204628309</c:v>
                </c:pt>
                <c:pt idx="581">
                  <c:v>0.26005057548981836</c:v>
                </c:pt>
                <c:pt idx="582">
                  <c:v>0.25971059807483976</c:v>
                </c:pt>
                <c:pt idx="583">
                  <c:v>0.25955206088195704</c:v>
                </c:pt>
                <c:pt idx="584">
                  <c:v>0.2608264783042249</c:v>
                </c:pt>
                <c:pt idx="585">
                  <c:v>0.26475623442695118</c:v>
                </c:pt>
                <c:pt idx="586">
                  <c:v>0.26315898771076651</c:v>
                </c:pt>
                <c:pt idx="587">
                  <c:v>0.26291385326186245</c:v>
                </c:pt>
                <c:pt idx="588">
                  <c:v>0.26007740153282377</c:v>
                </c:pt>
                <c:pt idx="589">
                  <c:v>0.26111890469381871</c:v>
                </c:pt>
                <c:pt idx="590">
                  <c:v>0.26183506828553904</c:v>
                </c:pt>
                <c:pt idx="591">
                  <c:v>0.26250060304132483</c:v>
                </c:pt>
                <c:pt idx="592">
                  <c:v>0.26639120772031988</c:v>
                </c:pt>
                <c:pt idx="593">
                  <c:v>0.26755451810851372</c:v>
                </c:pt>
                <c:pt idx="594">
                  <c:v>0.27004149337420502</c:v>
                </c:pt>
                <c:pt idx="595">
                  <c:v>0.26716711031272244</c:v>
                </c:pt>
                <c:pt idx="596">
                  <c:v>0.26912451744543131</c:v>
                </c:pt>
                <c:pt idx="597">
                  <c:v>0.27041736829412799</c:v>
                </c:pt>
                <c:pt idx="598">
                  <c:v>0.27233818766776885</c:v>
                </c:pt>
                <c:pt idx="599">
                  <c:v>0.27054681826638816</c:v>
                </c:pt>
                <c:pt idx="600">
                  <c:v>0.27222236552805756</c:v>
                </c:pt>
                <c:pt idx="601">
                  <c:v>0.27474748101755497</c:v>
                </c:pt>
                <c:pt idx="602">
                  <c:v>0.2763574931596009</c:v>
                </c:pt>
                <c:pt idx="603">
                  <c:v>0.27590136753903938</c:v>
                </c:pt>
                <c:pt idx="604">
                  <c:v>0.27730993346476929</c:v>
                </c:pt>
                <c:pt idx="605">
                  <c:v>0.27861213547814101</c:v>
                </c:pt>
                <c:pt idx="606">
                  <c:v>0.2803650712394834</c:v>
                </c:pt>
                <c:pt idx="607">
                  <c:v>0.28003655706706576</c:v>
                </c:pt>
                <c:pt idx="608">
                  <c:v>0.28043765350271532</c:v>
                </c:pt>
                <c:pt idx="609">
                  <c:v>0.28102512294297388</c:v>
                </c:pt>
                <c:pt idx="610">
                  <c:v>0.28173961517398127</c:v>
                </c:pt>
                <c:pt idx="611">
                  <c:v>0.28230386089793336</c:v>
                </c:pt>
                <c:pt idx="612">
                  <c:v>0.28268382330917974</c:v>
                </c:pt>
                <c:pt idx="613">
                  <c:v>0.28230418011349112</c:v>
                </c:pt>
                <c:pt idx="614">
                  <c:v>0.28124522446890676</c:v>
                </c:pt>
                <c:pt idx="615">
                  <c:v>0.28288598811469257</c:v>
                </c:pt>
                <c:pt idx="616">
                  <c:v>0.28074916559311602</c:v>
                </c:pt>
                <c:pt idx="617">
                  <c:v>0.28120995087020106</c:v>
                </c:pt>
                <c:pt idx="618">
                  <c:v>0.28171240117016971</c:v>
                </c:pt>
                <c:pt idx="619">
                  <c:v>0.28072016450230719</c:v>
                </c:pt>
                <c:pt idx="620">
                  <c:v>0.28047346590504385</c:v>
                </c:pt>
                <c:pt idx="621">
                  <c:v>0.28176650608820952</c:v>
                </c:pt>
                <c:pt idx="622">
                  <c:v>0.2832298643146407</c:v>
                </c:pt>
                <c:pt idx="623">
                  <c:v>0.28331032264783884</c:v>
                </c:pt>
                <c:pt idx="624">
                  <c:v>0.28319197248842509</c:v>
                </c:pt>
                <c:pt idx="625">
                  <c:v>0.28270639981747303</c:v>
                </c:pt>
                <c:pt idx="626">
                  <c:v>0.28271258585179471</c:v>
                </c:pt>
                <c:pt idx="627">
                  <c:v>0.28239166532980287</c:v>
                </c:pt>
                <c:pt idx="628">
                  <c:v>0.28119955421629861</c:v>
                </c:pt>
                <c:pt idx="629">
                  <c:v>0.28194565511343095</c:v>
                </c:pt>
                <c:pt idx="630">
                  <c:v>0.28494096264982671</c:v>
                </c:pt>
                <c:pt idx="631">
                  <c:v>0.28532216171238067</c:v>
                </c:pt>
                <c:pt idx="632">
                  <c:v>0.28276527145680319</c:v>
                </c:pt>
                <c:pt idx="633">
                  <c:v>0.28262434812328219</c:v>
                </c:pt>
                <c:pt idx="634">
                  <c:v>0.28278087690707432</c:v>
                </c:pt>
                <c:pt idx="635">
                  <c:v>0.28256055602566499</c:v>
                </c:pt>
                <c:pt idx="636">
                  <c:v>0.28344380011489445</c:v>
                </c:pt>
                <c:pt idx="637">
                  <c:v>0.28339509764980431</c:v>
                </c:pt>
                <c:pt idx="638">
                  <c:v>0.28486783552955175</c:v>
                </c:pt>
                <c:pt idx="639">
                  <c:v>0.28746086446759755</c:v>
                </c:pt>
                <c:pt idx="640">
                  <c:v>0.28667433209471049</c:v>
                </c:pt>
                <c:pt idx="641">
                  <c:v>0.28562467880423026</c:v>
                </c:pt>
                <c:pt idx="642">
                  <c:v>0.28678982924262186</c:v>
                </c:pt>
                <c:pt idx="643">
                  <c:v>0.28690236571522565</c:v>
                </c:pt>
                <c:pt idx="644">
                  <c:v>0.28914293926780976</c:v>
                </c:pt>
                <c:pt idx="645">
                  <c:v>0.28975356354959869</c:v>
                </c:pt>
                <c:pt idx="646">
                  <c:v>0.29107294953660823</c:v>
                </c:pt>
                <c:pt idx="647">
                  <c:v>0.29125025636423341</c:v>
                </c:pt>
                <c:pt idx="648">
                  <c:v>0.29349926366442425</c:v>
                </c:pt>
                <c:pt idx="649">
                  <c:v>0.29590922451133661</c:v>
                </c:pt>
                <c:pt idx="650">
                  <c:v>0.29706533118976974</c:v>
                </c:pt>
                <c:pt idx="651">
                  <c:v>0.29894890347497305</c:v>
                </c:pt>
                <c:pt idx="652">
                  <c:v>0.29941152701335683</c:v>
                </c:pt>
                <c:pt idx="653">
                  <c:v>0.29982401124802438</c:v>
                </c:pt>
                <c:pt idx="654">
                  <c:v>0.29921917606415427</c:v>
                </c:pt>
                <c:pt idx="655">
                  <c:v>0.29836764867648102</c:v>
                </c:pt>
                <c:pt idx="656">
                  <c:v>0.30000801190860971</c:v>
                </c:pt>
                <c:pt idx="657">
                  <c:v>0.30142578844546164</c:v>
                </c:pt>
                <c:pt idx="658">
                  <c:v>0.30153305601506042</c:v>
                </c:pt>
                <c:pt idx="659">
                  <c:v>0.3033901369314258</c:v>
                </c:pt>
                <c:pt idx="660">
                  <c:v>0.30476683915970515</c:v>
                </c:pt>
                <c:pt idx="661">
                  <c:v>0.30479069059298269</c:v>
                </c:pt>
                <c:pt idx="662">
                  <c:v>0.30585655864383976</c:v>
                </c:pt>
                <c:pt idx="663">
                  <c:v>0.30772456939637327</c:v>
                </c:pt>
                <c:pt idx="664">
                  <c:v>0.3093655011282761</c:v>
                </c:pt>
                <c:pt idx="665">
                  <c:v>0.30912450996107932</c:v>
                </c:pt>
                <c:pt idx="666">
                  <c:v>0.30927241177381704</c:v>
                </c:pt>
                <c:pt idx="667">
                  <c:v>0.31052344933671217</c:v>
                </c:pt>
                <c:pt idx="668">
                  <c:v>0.31010844478446153</c:v>
                </c:pt>
                <c:pt idx="669">
                  <c:v>0.31121877222350491</c:v>
                </c:pt>
                <c:pt idx="670">
                  <c:v>0.3132918667236102</c:v>
                </c:pt>
                <c:pt idx="671">
                  <c:v>0.31348059477306722</c:v>
                </c:pt>
                <c:pt idx="672">
                  <c:v>0.31556566061719749</c:v>
                </c:pt>
                <c:pt idx="673">
                  <c:v>0.31457342468581317</c:v>
                </c:pt>
                <c:pt idx="674">
                  <c:v>0.31309851347055928</c:v>
                </c:pt>
                <c:pt idx="675">
                  <c:v>0.31619754050313253</c:v>
                </c:pt>
                <c:pt idx="676">
                  <c:v>0.31688123362491227</c:v>
                </c:pt>
                <c:pt idx="677">
                  <c:v>0.31683454452856408</c:v>
                </c:pt>
                <c:pt idx="678">
                  <c:v>0.31874528919510925</c:v>
                </c:pt>
                <c:pt idx="679">
                  <c:v>0.31900180275639789</c:v>
                </c:pt>
                <c:pt idx="680">
                  <c:v>0.31791919934802571</c:v>
                </c:pt>
                <c:pt idx="681">
                  <c:v>0.31982034704493101</c:v>
                </c:pt>
                <c:pt idx="682">
                  <c:v>0.32165830042423682</c:v>
                </c:pt>
                <c:pt idx="683">
                  <c:v>0.32331572520289287</c:v>
                </c:pt>
                <c:pt idx="684">
                  <c:v>0.32639000735203627</c:v>
                </c:pt>
                <c:pt idx="685">
                  <c:v>0.32757826857706407</c:v>
                </c:pt>
                <c:pt idx="686">
                  <c:v>0.32614794708311146</c:v>
                </c:pt>
                <c:pt idx="687">
                  <c:v>0.32610566289756759</c:v>
                </c:pt>
                <c:pt idx="688">
                  <c:v>0.32557451661894876</c:v>
                </c:pt>
                <c:pt idx="689">
                  <c:v>0.3256749419935967</c:v>
                </c:pt>
                <c:pt idx="690">
                  <c:v>0.32785910334183344</c:v>
                </c:pt>
                <c:pt idx="691">
                  <c:v>0.33201165715411851</c:v>
                </c:pt>
                <c:pt idx="692">
                  <c:v>0.33231482640028398</c:v>
                </c:pt>
                <c:pt idx="693">
                  <c:v>0.33379112500844621</c:v>
                </c:pt>
                <c:pt idx="694">
                  <c:v>0.33594035383263354</c:v>
                </c:pt>
                <c:pt idx="695">
                  <c:v>0.33611757270344755</c:v>
                </c:pt>
                <c:pt idx="696">
                  <c:v>0.3367730142608929</c:v>
                </c:pt>
                <c:pt idx="697">
                  <c:v>0.33559580175316728</c:v>
                </c:pt>
                <c:pt idx="698">
                  <c:v>0.33542949541834077</c:v>
                </c:pt>
                <c:pt idx="699">
                  <c:v>0.33539486090324533</c:v>
                </c:pt>
                <c:pt idx="700">
                  <c:v>0.33621116481694169</c:v>
                </c:pt>
                <c:pt idx="701">
                  <c:v>0.33787156103894223</c:v>
                </c:pt>
                <c:pt idx="702">
                  <c:v>0.33994863430462208</c:v>
                </c:pt>
                <c:pt idx="703">
                  <c:v>0.34116893564969519</c:v>
                </c:pt>
                <c:pt idx="704">
                  <c:v>0.34304752144796402</c:v>
                </c:pt>
                <c:pt idx="705">
                  <c:v>0.34143113066159336</c:v>
                </c:pt>
                <c:pt idx="706">
                  <c:v>0.33958138677261118</c:v>
                </c:pt>
              </c:numCache>
            </c:numRef>
          </c:val>
          <c:smooth val="1"/>
          <c:extLst>
            <c:ext xmlns:c16="http://schemas.microsoft.com/office/drawing/2014/chart" uri="{C3380CC4-5D6E-409C-BE32-E72D297353CC}">
              <c16:uniqueId val="{00000000-30FD-4954-9FF5-20909BCBD494}"/>
            </c:ext>
          </c:extLst>
        </c:ser>
        <c:ser>
          <c:idx val="1"/>
          <c:order val="1"/>
          <c:tx>
            <c:strRef>
              <c:f>AccReturns!$D$2</c:f>
              <c:strCache>
                <c:ptCount val="1"/>
                <c:pt idx="0">
                  <c:v>CDI</c:v>
                </c:pt>
              </c:strCache>
            </c:strRef>
          </c:tx>
          <c:spPr>
            <a:ln w="25400" cap="rnd">
              <a:solidFill>
                <a:schemeClr val="accent2"/>
              </a:solidFill>
              <a:round/>
            </a:ln>
            <a:effectLst/>
          </c:spPr>
          <c:marker>
            <c:symbol val="none"/>
          </c:marker>
          <c:val>
            <c:numRef>
              <c:f>[0]!retorno_benchmark</c:f>
              <c:numCache>
                <c:formatCode>0.00%</c:formatCode>
                <c:ptCount val="707"/>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pt idx="701">
                  <c:v>0.17516556127035909</c:v>
                </c:pt>
                <c:pt idx="702">
                  <c:v>0.17576240479426164</c:v>
                </c:pt>
                <c:pt idx="703">
                  <c:v>0.17635955144327586</c:v>
                </c:pt>
                <c:pt idx="704">
                  <c:v>0.17695700137135306</c:v>
                </c:pt>
                <c:pt idx="705">
                  <c:v>0.17755475473252269</c:v>
                </c:pt>
                <c:pt idx="706">
                  <c:v>0.17815281168089259</c:v>
                </c:pt>
              </c:numCache>
            </c:numRef>
          </c:val>
          <c:smooth val="1"/>
          <c:extLst>
            <c:ext xmlns:c16="http://schemas.microsoft.com/office/drawing/2014/chart" uri="{C3380CC4-5D6E-409C-BE32-E72D297353CC}">
              <c16:uniqueId val="{00000001-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72077675073223"/>
                      <c:h val="0.21354166666666663"/>
                    </c:manualLayout>
                  </c15:layout>
                </c:ext>
                <c:ext xmlns:c16="http://schemas.microsoft.com/office/drawing/2014/chart" uri="{C3380CC4-5D6E-409C-BE32-E72D297353CC}">
                  <c16:uniqueId val="{00000000-E99A-46E8-9139-72FC384EA66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0.33958138677261118</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0.17815281168089259</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Alocation!$C$4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CCC1-4B9F-A597-D393F00D1814}"/>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CCC1-4B9F-A597-D393F00D18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CC1-4B9F-A597-D393F00D181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[0]!allocation_class</c:f>
              <c:strCache>
                <c:ptCount val="3"/>
                <c:pt idx="0">
                  <c:v>Renda Fixa (RF) - 58.50%</c:v>
                </c:pt>
                <c:pt idx="1">
                  <c:v>Multimercado (MM) - 35.00%</c:v>
                </c:pt>
                <c:pt idx="2">
                  <c:v>Renda Variável (RV) - 6.50%</c:v>
                </c:pt>
              </c:strCache>
            </c:strRef>
          </c:cat>
          <c:val>
            <c:numRef>
              <c:f>[0]!allocation_class_value</c:f>
              <c:numCache>
                <c:formatCode>0.0%</c:formatCode>
                <c:ptCount val="3"/>
                <c:pt idx="0">
                  <c:v>0.58499999999999985</c:v>
                </c:pt>
                <c:pt idx="1">
                  <c:v>0.35000000000000003</c:v>
                </c:pt>
                <c:pt idx="2">
                  <c:v>6.5000000000000002E-2</c:v>
                </c:pt>
              </c:numCache>
            </c:numRef>
          </c:val>
          <c:extLst>
            <c:ext xmlns:c16="http://schemas.microsoft.com/office/drawing/2014/chart" uri="{C3380CC4-5D6E-409C-BE32-E72D297353CC}">
              <c16:uniqueId val="{00000006-CCC1-4B9F-A597-D393F00D181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Archia" panose="02000503000000020004" pitchFamily="50"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Alocation!$E$5:$E$11</c:f>
              <c:strCache>
                <c:ptCount val="7"/>
                <c:pt idx="0">
                  <c:v>RF Pós</c:v>
                </c:pt>
                <c:pt idx="1">
                  <c:v>RF Inlação</c:v>
                </c:pt>
                <c:pt idx="2">
                  <c:v>RF Pré</c:v>
                </c:pt>
                <c:pt idx="3">
                  <c:v>MM Macro</c:v>
                </c:pt>
                <c:pt idx="4">
                  <c:v>MM Descorrelacionados</c:v>
                </c:pt>
                <c:pt idx="5">
                  <c:v>RV Brasil</c:v>
                </c:pt>
                <c:pt idx="6">
                  <c:v>RV Internacional</c:v>
                </c:pt>
              </c:strCache>
            </c:strRef>
          </c:cat>
          <c:val>
            <c:numRef>
              <c:f>Alocation!$F$5:$F$11</c:f>
              <c:numCache>
                <c:formatCode>0.0%</c:formatCode>
                <c:ptCount val="7"/>
                <c:pt idx="0">
                  <c:v>0.38500000000000001</c:v>
                </c:pt>
                <c:pt idx="1">
                  <c:v>0.15</c:v>
                </c:pt>
                <c:pt idx="2">
                  <c:v>0.05</c:v>
                </c:pt>
                <c:pt idx="3">
                  <c:v>0.3299999999999999</c:v>
                </c:pt>
                <c:pt idx="4">
                  <c:v>0.02</c:v>
                </c:pt>
                <c:pt idx="5">
                  <c:v>5.5000000000000007E-2</c:v>
                </c:pt>
                <c:pt idx="6">
                  <c:v>0.01</c:v>
                </c:pt>
              </c:numCache>
            </c:numRef>
          </c:val>
          <c:extLst>
            <c:ext xmlns:c16="http://schemas.microsoft.com/office/drawing/2014/chart" uri="{C3380CC4-5D6E-409C-BE32-E72D297353CC}">
              <c16:uniqueId val="{00000000-6E98-4444-B28F-8267DDBEF668}"/>
            </c:ext>
          </c:extLst>
        </c:ser>
        <c:dLbls>
          <c:showLegendKey val="0"/>
          <c:showVal val="0"/>
          <c:showCatName val="0"/>
          <c:showSerName val="0"/>
          <c:showPercent val="0"/>
          <c:showBubbleSize val="0"/>
        </c:dLbls>
        <c:gapWidth val="182"/>
        <c:axId val="378432415"/>
        <c:axId val="378428671"/>
      </c:barChart>
      <c:catAx>
        <c:axId val="378432415"/>
        <c:scaling>
          <c:orientation val="minMax"/>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378428671"/>
        <c:crosses val="autoZero"/>
        <c:auto val="1"/>
        <c:lblAlgn val="ctr"/>
        <c:lblOffset val="100"/>
        <c:noMultiLvlLbl val="0"/>
      </c:catAx>
      <c:valAx>
        <c:axId val="37842867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43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MovingVol!$C$2</c:f>
              <c:strCache>
                <c:ptCount val="1"/>
                <c:pt idx="0">
                  <c:v>Portfólio Sugerido</c:v>
                </c:pt>
              </c:strCache>
            </c:strRef>
          </c:tx>
          <c:spPr>
            <a:ln w="25400" cap="rnd">
              <a:solidFill>
                <a:schemeClr val="accent1"/>
              </a:solidFill>
              <a:round/>
            </a:ln>
            <a:effectLst/>
          </c:spPr>
          <c:marker>
            <c:symbol val="none"/>
          </c:marker>
          <c:cat>
            <c:numRef>
              <c:f>[0]!datas_vol</c:f>
              <c:numCache>
                <c:formatCode>m/d/yyyy</c:formatCode>
                <c:ptCount val="686"/>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pt idx="685">
                  <c:v>44859</c:v>
                </c:pt>
              </c:numCache>
            </c:numRef>
          </c:cat>
          <c:val>
            <c:numRef>
              <c:f>[0]!vol_portfolio</c:f>
              <c:numCache>
                <c:formatCode>0.00%</c:formatCode>
                <c:ptCount val="686"/>
                <c:pt idx="0">
                  <c:v>2.0862521925093851E-2</c:v>
                </c:pt>
                <c:pt idx="1">
                  <c:v>2.005044986077624E-2</c:v>
                </c:pt>
                <c:pt idx="2">
                  <c:v>2.0303439303794007E-2</c:v>
                </c:pt>
                <c:pt idx="3">
                  <c:v>2.058407652004924E-2</c:v>
                </c:pt>
                <c:pt idx="4">
                  <c:v>2.1499593251583338E-2</c:v>
                </c:pt>
                <c:pt idx="5">
                  <c:v>2.1534901645228973E-2</c:v>
                </c:pt>
                <c:pt idx="6">
                  <c:v>2.21372593306161E-2</c:v>
                </c:pt>
                <c:pt idx="7">
                  <c:v>2.2600326631011206E-2</c:v>
                </c:pt>
                <c:pt idx="8">
                  <c:v>2.357012466039039E-2</c:v>
                </c:pt>
                <c:pt idx="9">
                  <c:v>2.4272948479161272E-2</c:v>
                </c:pt>
                <c:pt idx="10">
                  <c:v>2.4234234038081434E-2</c:v>
                </c:pt>
                <c:pt idx="11">
                  <c:v>2.4291347750849131E-2</c:v>
                </c:pt>
                <c:pt idx="12">
                  <c:v>2.395720540550772E-2</c:v>
                </c:pt>
                <c:pt idx="13">
                  <c:v>2.3944577858055913E-2</c:v>
                </c:pt>
                <c:pt idx="14">
                  <c:v>2.3522351041324718E-2</c:v>
                </c:pt>
                <c:pt idx="15">
                  <c:v>2.3696413503155826E-2</c:v>
                </c:pt>
                <c:pt idx="16">
                  <c:v>2.3689544958496678E-2</c:v>
                </c:pt>
                <c:pt idx="17">
                  <c:v>3.5039276260169408E-2</c:v>
                </c:pt>
                <c:pt idx="18">
                  <c:v>3.4699520516792426E-2</c:v>
                </c:pt>
                <c:pt idx="19">
                  <c:v>3.3948897700299741E-2</c:v>
                </c:pt>
                <c:pt idx="20">
                  <c:v>3.7331828430936631E-2</c:v>
                </c:pt>
                <c:pt idx="21">
                  <c:v>3.7287923317835293E-2</c:v>
                </c:pt>
                <c:pt idx="22">
                  <c:v>3.8420311036892481E-2</c:v>
                </c:pt>
                <c:pt idx="23">
                  <c:v>4.3396311360320114E-2</c:v>
                </c:pt>
                <c:pt idx="24">
                  <c:v>4.5844190843504898E-2</c:v>
                </c:pt>
                <c:pt idx="25">
                  <c:v>5.9528133721035083E-2</c:v>
                </c:pt>
                <c:pt idx="26">
                  <c:v>6.4875724214796315E-2</c:v>
                </c:pt>
                <c:pt idx="27">
                  <c:v>7.2672158549413585E-2</c:v>
                </c:pt>
                <c:pt idx="28">
                  <c:v>8.6363606645058266E-2</c:v>
                </c:pt>
                <c:pt idx="29">
                  <c:v>9.7674325895662925E-2</c:v>
                </c:pt>
                <c:pt idx="30">
                  <c:v>9.9095443193286906E-2</c:v>
                </c:pt>
                <c:pt idx="31">
                  <c:v>0.10059674773865447</c:v>
                </c:pt>
                <c:pt idx="32">
                  <c:v>0.1041789368620805</c:v>
                </c:pt>
                <c:pt idx="33">
                  <c:v>0.10469888166609639</c:v>
                </c:pt>
                <c:pt idx="34">
                  <c:v>0.10448308390018489</c:v>
                </c:pt>
                <c:pt idx="35">
                  <c:v>0.10374041932976334</c:v>
                </c:pt>
                <c:pt idx="36">
                  <c:v>0.10961088760311113</c:v>
                </c:pt>
                <c:pt idx="37">
                  <c:v>0.11184452317998453</c:v>
                </c:pt>
                <c:pt idx="38">
                  <c:v>0.1119356068679548</c:v>
                </c:pt>
                <c:pt idx="39">
                  <c:v>0.11190477070890158</c:v>
                </c:pt>
                <c:pt idx="40">
                  <c:v>0.1119000571240228</c:v>
                </c:pt>
                <c:pt idx="41">
                  <c:v>0.11032671341685069</c:v>
                </c:pt>
                <c:pt idx="42">
                  <c:v>0.11048398867518515</c:v>
                </c:pt>
                <c:pt idx="43">
                  <c:v>0.1095668799195324</c:v>
                </c:pt>
                <c:pt idx="44">
                  <c:v>0.1085435651924931</c:v>
                </c:pt>
                <c:pt idx="45">
                  <c:v>0.11047474649137971</c:v>
                </c:pt>
                <c:pt idx="46">
                  <c:v>0.10348495577636328</c:v>
                </c:pt>
                <c:pt idx="47">
                  <c:v>0.1010172251539373</c:v>
                </c:pt>
                <c:pt idx="48">
                  <c:v>9.465739478176867E-2</c:v>
                </c:pt>
                <c:pt idx="49">
                  <c:v>7.8246825818014468E-2</c:v>
                </c:pt>
                <c:pt idx="50">
                  <c:v>6.7898836106020127E-2</c:v>
                </c:pt>
                <c:pt idx="51">
                  <c:v>6.1822825947089578E-2</c:v>
                </c:pt>
                <c:pt idx="52">
                  <c:v>6.1012723544575799E-2</c:v>
                </c:pt>
                <c:pt idx="53">
                  <c:v>4.8392887267316768E-2</c:v>
                </c:pt>
                <c:pt idx="54">
                  <c:v>4.8343287134787222E-2</c:v>
                </c:pt>
                <c:pt idx="55">
                  <c:v>4.8595150095966377E-2</c:v>
                </c:pt>
                <c:pt idx="56">
                  <c:v>4.6724474770333327E-2</c:v>
                </c:pt>
                <c:pt idx="57">
                  <c:v>4.1428004004640723E-2</c:v>
                </c:pt>
                <c:pt idx="58">
                  <c:v>3.9550526089986549E-2</c:v>
                </c:pt>
                <c:pt idx="59">
                  <c:v>3.6622491163488542E-2</c:v>
                </c:pt>
                <c:pt idx="60">
                  <c:v>3.4324665655343707E-2</c:v>
                </c:pt>
                <c:pt idx="61">
                  <c:v>3.5131362547569586E-2</c:v>
                </c:pt>
                <c:pt idx="62">
                  <c:v>3.3837313115577687E-2</c:v>
                </c:pt>
                <c:pt idx="63">
                  <c:v>2.9340915057873892E-2</c:v>
                </c:pt>
                <c:pt idx="64">
                  <c:v>2.9300685535099121E-2</c:v>
                </c:pt>
                <c:pt idx="65">
                  <c:v>2.7533100818934467E-2</c:v>
                </c:pt>
                <c:pt idx="66">
                  <c:v>2.229673603048599E-2</c:v>
                </c:pt>
                <c:pt idx="67">
                  <c:v>2.2291815689647394E-2</c:v>
                </c:pt>
                <c:pt idx="68">
                  <c:v>2.3332335327154941E-2</c:v>
                </c:pt>
                <c:pt idx="69">
                  <c:v>2.332239143084203E-2</c:v>
                </c:pt>
                <c:pt idx="70">
                  <c:v>2.3311324405752756E-2</c:v>
                </c:pt>
                <c:pt idx="71">
                  <c:v>2.096191367532594E-2</c:v>
                </c:pt>
                <c:pt idx="72">
                  <c:v>2.1332883810497957E-2</c:v>
                </c:pt>
                <c:pt idx="73">
                  <c:v>2.1351095314960655E-2</c:v>
                </c:pt>
                <c:pt idx="74">
                  <c:v>2.1117640374835635E-2</c:v>
                </c:pt>
                <c:pt idx="75">
                  <c:v>2.0818719309984576E-2</c:v>
                </c:pt>
                <c:pt idx="76">
                  <c:v>1.5628384908316136E-2</c:v>
                </c:pt>
                <c:pt idx="77">
                  <c:v>1.8259600361514694E-2</c:v>
                </c:pt>
                <c:pt idx="78">
                  <c:v>1.7366954955752592E-2</c:v>
                </c:pt>
                <c:pt idx="79">
                  <c:v>1.7159647676094732E-2</c:v>
                </c:pt>
                <c:pt idx="80">
                  <c:v>1.7440626633692842E-2</c:v>
                </c:pt>
                <c:pt idx="81">
                  <c:v>1.7446139463221676E-2</c:v>
                </c:pt>
                <c:pt idx="82">
                  <c:v>1.6169200556188885E-2</c:v>
                </c:pt>
                <c:pt idx="83">
                  <c:v>1.5813134621291886E-2</c:v>
                </c:pt>
                <c:pt idx="84">
                  <c:v>1.6693114174357284E-2</c:v>
                </c:pt>
                <c:pt idx="85">
                  <c:v>1.6661833450367709E-2</c:v>
                </c:pt>
                <c:pt idx="86">
                  <c:v>1.6644278876261142E-2</c:v>
                </c:pt>
                <c:pt idx="87">
                  <c:v>1.7646980729104426E-2</c:v>
                </c:pt>
                <c:pt idx="88">
                  <c:v>1.7664879800681304E-2</c:v>
                </c:pt>
                <c:pt idx="89">
                  <c:v>1.6797070978320977E-2</c:v>
                </c:pt>
                <c:pt idx="90">
                  <c:v>1.8868843593322263E-2</c:v>
                </c:pt>
                <c:pt idx="91">
                  <c:v>1.8837471186848618E-2</c:v>
                </c:pt>
                <c:pt idx="92">
                  <c:v>1.8431330721344643E-2</c:v>
                </c:pt>
                <c:pt idx="93">
                  <c:v>1.8719575516218463E-2</c:v>
                </c:pt>
                <c:pt idx="94">
                  <c:v>1.8671611281444615E-2</c:v>
                </c:pt>
                <c:pt idx="95">
                  <c:v>1.8716346392303351E-2</c:v>
                </c:pt>
                <c:pt idx="96">
                  <c:v>1.8771193277832842E-2</c:v>
                </c:pt>
                <c:pt idx="97">
                  <c:v>1.8672400960404369E-2</c:v>
                </c:pt>
                <c:pt idx="98">
                  <c:v>1.8425797128403931E-2</c:v>
                </c:pt>
                <c:pt idx="99">
                  <c:v>1.8211348794423488E-2</c:v>
                </c:pt>
                <c:pt idx="100">
                  <c:v>1.9908603600557354E-2</c:v>
                </c:pt>
                <c:pt idx="101">
                  <c:v>2.014814300680394E-2</c:v>
                </c:pt>
                <c:pt idx="102">
                  <c:v>2.0121463537172035E-2</c:v>
                </c:pt>
                <c:pt idx="103">
                  <c:v>2.0426023425204897E-2</c:v>
                </c:pt>
                <c:pt idx="104">
                  <c:v>2.0356418974876351E-2</c:v>
                </c:pt>
                <c:pt idx="105">
                  <c:v>1.9644154659952062E-2</c:v>
                </c:pt>
                <c:pt idx="106">
                  <c:v>2.0612148903201791E-2</c:v>
                </c:pt>
                <c:pt idx="107">
                  <c:v>2.1070974762582875E-2</c:v>
                </c:pt>
                <c:pt idx="108">
                  <c:v>2.0770122611492397E-2</c:v>
                </c:pt>
                <c:pt idx="109">
                  <c:v>2.0689493707309069E-2</c:v>
                </c:pt>
                <c:pt idx="110">
                  <c:v>2.0112708012977491E-2</c:v>
                </c:pt>
                <c:pt idx="111">
                  <c:v>1.9764743405800735E-2</c:v>
                </c:pt>
                <c:pt idx="112">
                  <c:v>1.9818070888355292E-2</c:v>
                </c:pt>
                <c:pt idx="113">
                  <c:v>1.9943326177341559E-2</c:v>
                </c:pt>
                <c:pt idx="114">
                  <c:v>2.0429714247369661E-2</c:v>
                </c:pt>
                <c:pt idx="115">
                  <c:v>2.2462368627164577E-2</c:v>
                </c:pt>
                <c:pt idx="116">
                  <c:v>2.3051710269469203E-2</c:v>
                </c:pt>
                <c:pt idx="117">
                  <c:v>2.318499613658553E-2</c:v>
                </c:pt>
                <c:pt idx="118">
                  <c:v>2.3183339828626744E-2</c:v>
                </c:pt>
                <c:pt idx="119">
                  <c:v>2.3087564326340678E-2</c:v>
                </c:pt>
                <c:pt idx="120">
                  <c:v>2.2909830211614763E-2</c:v>
                </c:pt>
                <c:pt idx="121">
                  <c:v>2.1444031549689695E-2</c:v>
                </c:pt>
                <c:pt idx="122">
                  <c:v>2.1363286985353169E-2</c:v>
                </c:pt>
                <c:pt idx="123">
                  <c:v>2.1947737131840204E-2</c:v>
                </c:pt>
                <c:pt idx="124">
                  <c:v>2.1745760351913595E-2</c:v>
                </c:pt>
                <c:pt idx="125">
                  <c:v>2.2433706663333157E-2</c:v>
                </c:pt>
                <c:pt idx="126">
                  <c:v>2.2375948542851336E-2</c:v>
                </c:pt>
                <c:pt idx="127">
                  <c:v>2.201739769886818E-2</c:v>
                </c:pt>
                <c:pt idx="128">
                  <c:v>2.225147487293062E-2</c:v>
                </c:pt>
                <c:pt idx="129">
                  <c:v>2.2356487718405808E-2</c:v>
                </c:pt>
                <c:pt idx="130">
                  <c:v>2.3184066040280744E-2</c:v>
                </c:pt>
                <c:pt idx="131">
                  <c:v>2.3227490536889345E-2</c:v>
                </c:pt>
                <c:pt idx="132">
                  <c:v>2.3295762010097788E-2</c:v>
                </c:pt>
                <c:pt idx="133">
                  <c:v>2.3238048896988713E-2</c:v>
                </c:pt>
                <c:pt idx="134">
                  <c:v>2.3608971965581618E-2</c:v>
                </c:pt>
                <c:pt idx="135">
                  <c:v>2.2882676847871503E-2</c:v>
                </c:pt>
                <c:pt idx="136">
                  <c:v>2.1196051844724437E-2</c:v>
                </c:pt>
                <c:pt idx="137">
                  <c:v>2.2581049975349217E-2</c:v>
                </c:pt>
                <c:pt idx="138">
                  <c:v>2.3818955643332917E-2</c:v>
                </c:pt>
                <c:pt idx="139">
                  <c:v>2.3779543125000129E-2</c:v>
                </c:pt>
                <c:pt idx="140">
                  <c:v>2.2799638453206997E-2</c:v>
                </c:pt>
                <c:pt idx="141">
                  <c:v>2.2910591561795219E-2</c:v>
                </c:pt>
                <c:pt idx="142">
                  <c:v>2.1722672253429734E-2</c:v>
                </c:pt>
                <c:pt idx="143">
                  <c:v>2.1855303489397789E-2</c:v>
                </c:pt>
                <c:pt idx="144">
                  <c:v>2.0737548057675168E-2</c:v>
                </c:pt>
                <c:pt idx="145">
                  <c:v>2.128698731703807E-2</c:v>
                </c:pt>
                <c:pt idx="146">
                  <c:v>2.2122338677514671E-2</c:v>
                </c:pt>
                <c:pt idx="147">
                  <c:v>2.2855066457371738E-2</c:v>
                </c:pt>
                <c:pt idx="148">
                  <c:v>2.2642189159169043E-2</c:v>
                </c:pt>
                <c:pt idx="149">
                  <c:v>2.3227782980509145E-2</c:v>
                </c:pt>
                <c:pt idx="150">
                  <c:v>2.1933394827812806E-2</c:v>
                </c:pt>
                <c:pt idx="151">
                  <c:v>2.2862469656045221E-2</c:v>
                </c:pt>
                <c:pt idx="152">
                  <c:v>2.4025209927569555E-2</c:v>
                </c:pt>
                <c:pt idx="153">
                  <c:v>2.484147781862454E-2</c:v>
                </c:pt>
                <c:pt idx="154">
                  <c:v>2.4822373636431905E-2</c:v>
                </c:pt>
                <c:pt idx="155">
                  <c:v>2.5777942288538937E-2</c:v>
                </c:pt>
                <c:pt idx="156">
                  <c:v>2.5457924687413518E-2</c:v>
                </c:pt>
                <c:pt idx="157">
                  <c:v>2.5412488535760568E-2</c:v>
                </c:pt>
                <c:pt idx="158">
                  <c:v>2.2747585651705968E-2</c:v>
                </c:pt>
                <c:pt idx="159">
                  <c:v>2.3325596808494751E-2</c:v>
                </c:pt>
                <c:pt idx="160">
                  <c:v>2.4451536605197714E-2</c:v>
                </c:pt>
                <c:pt idx="161">
                  <c:v>2.5100304109365347E-2</c:v>
                </c:pt>
                <c:pt idx="162">
                  <c:v>2.5624912492336418E-2</c:v>
                </c:pt>
                <c:pt idx="163">
                  <c:v>2.5890710891667675E-2</c:v>
                </c:pt>
                <c:pt idx="164">
                  <c:v>2.6007965310288508E-2</c:v>
                </c:pt>
                <c:pt idx="165">
                  <c:v>2.6403699658623069E-2</c:v>
                </c:pt>
                <c:pt idx="166">
                  <c:v>2.5384880959253144E-2</c:v>
                </c:pt>
                <c:pt idx="167">
                  <c:v>2.5436659241152959E-2</c:v>
                </c:pt>
                <c:pt idx="168">
                  <c:v>2.5067952049228247E-2</c:v>
                </c:pt>
                <c:pt idx="169">
                  <c:v>2.557737648394344E-2</c:v>
                </c:pt>
                <c:pt idx="170">
                  <c:v>2.5458133049431956E-2</c:v>
                </c:pt>
                <c:pt idx="171">
                  <c:v>2.543101179492389E-2</c:v>
                </c:pt>
                <c:pt idx="172">
                  <c:v>2.4639646661535317E-2</c:v>
                </c:pt>
                <c:pt idx="173">
                  <c:v>2.4330184542422112E-2</c:v>
                </c:pt>
                <c:pt idx="174">
                  <c:v>2.352741172323021E-2</c:v>
                </c:pt>
                <c:pt idx="175">
                  <c:v>2.362293009210293E-2</c:v>
                </c:pt>
                <c:pt idx="176">
                  <c:v>2.2423830008410181E-2</c:v>
                </c:pt>
                <c:pt idx="177">
                  <c:v>2.240790718810216E-2</c:v>
                </c:pt>
                <c:pt idx="178">
                  <c:v>2.2198890403742715E-2</c:v>
                </c:pt>
                <c:pt idx="179">
                  <c:v>2.222315245621799E-2</c:v>
                </c:pt>
                <c:pt idx="180">
                  <c:v>2.1198355849710651E-2</c:v>
                </c:pt>
                <c:pt idx="181">
                  <c:v>1.9601810292786112E-2</c:v>
                </c:pt>
                <c:pt idx="182">
                  <c:v>1.926672826837365E-2</c:v>
                </c:pt>
                <c:pt idx="183">
                  <c:v>1.6959853003642951E-2</c:v>
                </c:pt>
                <c:pt idx="184">
                  <c:v>1.7860776477146362E-2</c:v>
                </c:pt>
                <c:pt idx="185">
                  <c:v>1.8047905288712071E-2</c:v>
                </c:pt>
                <c:pt idx="186">
                  <c:v>2.2550365528284301E-2</c:v>
                </c:pt>
                <c:pt idx="187">
                  <c:v>2.2889134382845681E-2</c:v>
                </c:pt>
                <c:pt idx="188">
                  <c:v>2.4818591315113908E-2</c:v>
                </c:pt>
                <c:pt idx="189">
                  <c:v>2.5419531304851986E-2</c:v>
                </c:pt>
                <c:pt idx="190">
                  <c:v>2.5864738065003782E-2</c:v>
                </c:pt>
                <c:pt idx="191">
                  <c:v>2.7959361513359399E-2</c:v>
                </c:pt>
                <c:pt idx="192">
                  <c:v>2.770808273821072E-2</c:v>
                </c:pt>
                <c:pt idx="193">
                  <c:v>2.7729979699584139E-2</c:v>
                </c:pt>
                <c:pt idx="194">
                  <c:v>2.7535812722542324E-2</c:v>
                </c:pt>
                <c:pt idx="195">
                  <c:v>2.7300565317716196E-2</c:v>
                </c:pt>
                <c:pt idx="196">
                  <c:v>2.8579669308689624E-2</c:v>
                </c:pt>
                <c:pt idx="197">
                  <c:v>2.8986686181865635E-2</c:v>
                </c:pt>
                <c:pt idx="198">
                  <c:v>2.9059560193743304E-2</c:v>
                </c:pt>
                <c:pt idx="199">
                  <c:v>2.9045805399893813E-2</c:v>
                </c:pt>
                <c:pt idx="200">
                  <c:v>2.9168252619276004E-2</c:v>
                </c:pt>
                <c:pt idx="201">
                  <c:v>2.8775292090153406E-2</c:v>
                </c:pt>
                <c:pt idx="202">
                  <c:v>2.8547798657303645E-2</c:v>
                </c:pt>
                <c:pt idx="203">
                  <c:v>2.8685299159847379E-2</c:v>
                </c:pt>
                <c:pt idx="204">
                  <c:v>2.9343045570153093E-2</c:v>
                </c:pt>
                <c:pt idx="205">
                  <c:v>2.8732984377402994E-2</c:v>
                </c:pt>
                <c:pt idx="206">
                  <c:v>2.8536762182002479E-2</c:v>
                </c:pt>
                <c:pt idx="207">
                  <c:v>2.3353514710454815E-2</c:v>
                </c:pt>
                <c:pt idx="208">
                  <c:v>2.363694393039522E-2</c:v>
                </c:pt>
                <c:pt idx="209">
                  <c:v>2.0554881923433167E-2</c:v>
                </c:pt>
                <c:pt idx="210">
                  <c:v>1.9985264828644041E-2</c:v>
                </c:pt>
                <c:pt idx="211">
                  <c:v>1.8622195654928762E-2</c:v>
                </c:pt>
                <c:pt idx="212">
                  <c:v>1.5428201703767677E-2</c:v>
                </c:pt>
                <c:pt idx="213">
                  <c:v>1.5787533385627599E-2</c:v>
                </c:pt>
                <c:pt idx="214">
                  <c:v>1.5721664079324842E-2</c:v>
                </c:pt>
                <c:pt idx="215">
                  <c:v>1.6451872365546558E-2</c:v>
                </c:pt>
                <c:pt idx="216">
                  <c:v>1.6677528003203736E-2</c:v>
                </c:pt>
                <c:pt idx="217">
                  <c:v>1.402992324476064E-2</c:v>
                </c:pt>
                <c:pt idx="218">
                  <c:v>1.3373290124377584E-2</c:v>
                </c:pt>
                <c:pt idx="219">
                  <c:v>1.4480531595396294E-2</c:v>
                </c:pt>
                <c:pt idx="220">
                  <c:v>1.4705378556591984E-2</c:v>
                </c:pt>
                <c:pt idx="221">
                  <c:v>1.4051198655808634E-2</c:v>
                </c:pt>
                <c:pt idx="222">
                  <c:v>1.4254688386570702E-2</c:v>
                </c:pt>
                <c:pt idx="223">
                  <c:v>1.575753775950604E-2</c:v>
                </c:pt>
                <c:pt idx="224">
                  <c:v>1.5775714000193633E-2</c:v>
                </c:pt>
                <c:pt idx="225">
                  <c:v>1.5133304092418325E-2</c:v>
                </c:pt>
                <c:pt idx="226">
                  <c:v>1.5103537500177512E-2</c:v>
                </c:pt>
                <c:pt idx="227">
                  <c:v>1.5166460852316786E-2</c:v>
                </c:pt>
                <c:pt idx="228">
                  <c:v>1.4937952104048555E-2</c:v>
                </c:pt>
                <c:pt idx="229">
                  <c:v>1.4281180865472178E-2</c:v>
                </c:pt>
                <c:pt idx="230">
                  <c:v>1.3774087706271429E-2</c:v>
                </c:pt>
                <c:pt idx="231">
                  <c:v>1.4716643364020877E-2</c:v>
                </c:pt>
                <c:pt idx="232">
                  <c:v>1.4829726312803743E-2</c:v>
                </c:pt>
                <c:pt idx="233">
                  <c:v>1.6112461759746646E-2</c:v>
                </c:pt>
                <c:pt idx="234">
                  <c:v>1.6092972216534537E-2</c:v>
                </c:pt>
                <c:pt idx="235">
                  <c:v>1.8686389730831279E-2</c:v>
                </c:pt>
                <c:pt idx="236">
                  <c:v>1.8662786807955183E-2</c:v>
                </c:pt>
                <c:pt idx="237">
                  <c:v>1.8846228355870805E-2</c:v>
                </c:pt>
                <c:pt idx="238">
                  <c:v>1.9006258590857528E-2</c:v>
                </c:pt>
                <c:pt idx="239">
                  <c:v>1.9056159984541899E-2</c:v>
                </c:pt>
                <c:pt idx="240">
                  <c:v>1.9109647338480251E-2</c:v>
                </c:pt>
                <c:pt idx="241">
                  <c:v>1.8725408744631574E-2</c:v>
                </c:pt>
                <c:pt idx="242">
                  <c:v>1.8553239967317958E-2</c:v>
                </c:pt>
                <c:pt idx="243">
                  <c:v>1.8697477154093107E-2</c:v>
                </c:pt>
                <c:pt idx="244">
                  <c:v>1.7858526529378922E-2</c:v>
                </c:pt>
                <c:pt idx="245">
                  <c:v>1.8619624132862913E-2</c:v>
                </c:pt>
                <c:pt idx="246">
                  <c:v>1.8266068038040206E-2</c:v>
                </c:pt>
                <c:pt idx="247">
                  <c:v>1.8593709781187042E-2</c:v>
                </c:pt>
                <c:pt idx="248">
                  <c:v>2.1785270276780778E-2</c:v>
                </c:pt>
                <c:pt idx="249">
                  <c:v>2.3959484904899891E-2</c:v>
                </c:pt>
                <c:pt idx="250">
                  <c:v>2.6195559889340164E-2</c:v>
                </c:pt>
                <c:pt idx="251">
                  <c:v>2.9169761023265604E-2</c:v>
                </c:pt>
                <c:pt idx="252">
                  <c:v>3.0275283578358372E-2</c:v>
                </c:pt>
                <c:pt idx="253">
                  <c:v>3.073467823302457E-2</c:v>
                </c:pt>
                <c:pt idx="254">
                  <c:v>3.0079846405461533E-2</c:v>
                </c:pt>
                <c:pt idx="255">
                  <c:v>3.0171312108979095E-2</c:v>
                </c:pt>
                <c:pt idx="256">
                  <c:v>2.8604331607456884E-2</c:v>
                </c:pt>
                <c:pt idx="257">
                  <c:v>2.8245657023850849E-2</c:v>
                </c:pt>
                <c:pt idx="258">
                  <c:v>2.8381272165740584E-2</c:v>
                </c:pt>
                <c:pt idx="259">
                  <c:v>2.8687482294752268E-2</c:v>
                </c:pt>
                <c:pt idx="260">
                  <c:v>2.8721322446667221E-2</c:v>
                </c:pt>
                <c:pt idx="261">
                  <c:v>2.8533107972419827E-2</c:v>
                </c:pt>
                <c:pt idx="262">
                  <c:v>2.8848820771302422E-2</c:v>
                </c:pt>
                <c:pt idx="263">
                  <c:v>2.8894445150219054E-2</c:v>
                </c:pt>
                <c:pt idx="264">
                  <c:v>3.1310312029476317E-2</c:v>
                </c:pt>
                <c:pt idx="265">
                  <c:v>3.1190884291728751E-2</c:v>
                </c:pt>
                <c:pt idx="266">
                  <c:v>3.0914344733962686E-2</c:v>
                </c:pt>
                <c:pt idx="267">
                  <c:v>3.3919165437455039E-2</c:v>
                </c:pt>
                <c:pt idx="268">
                  <c:v>3.5165351664475396E-2</c:v>
                </c:pt>
                <c:pt idx="269">
                  <c:v>3.3376095581476216E-2</c:v>
                </c:pt>
                <c:pt idx="270">
                  <c:v>3.2300314252617465E-2</c:v>
                </c:pt>
                <c:pt idx="271">
                  <c:v>3.0031784680491391E-2</c:v>
                </c:pt>
                <c:pt idx="272">
                  <c:v>2.7726218938168245E-2</c:v>
                </c:pt>
                <c:pt idx="273">
                  <c:v>2.6990419845296605E-2</c:v>
                </c:pt>
                <c:pt idx="274">
                  <c:v>3.0567962812070845E-2</c:v>
                </c:pt>
                <c:pt idx="275">
                  <c:v>3.0272243262225135E-2</c:v>
                </c:pt>
                <c:pt idx="276">
                  <c:v>2.9809602992701315E-2</c:v>
                </c:pt>
                <c:pt idx="277">
                  <c:v>3.2386905334981626E-2</c:v>
                </c:pt>
                <c:pt idx="278">
                  <c:v>3.2378907990587853E-2</c:v>
                </c:pt>
                <c:pt idx="279">
                  <c:v>3.2161184604166122E-2</c:v>
                </c:pt>
                <c:pt idx="280">
                  <c:v>3.1751037182904021E-2</c:v>
                </c:pt>
                <c:pt idx="281">
                  <c:v>3.2249536695100479E-2</c:v>
                </c:pt>
                <c:pt idx="282">
                  <c:v>3.4122647088898062E-2</c:v>
                </c:pt>
                <c:pt idx="283">
                  <c:v>3.4789683432851541E-2</c:v>
                </c:pt>
                <c:pt idx="284">
                  <c:v>3.4588405605305586E-2</c:v>
                </c:pt>
                <c:pt idx="285">
                  <c:v>3.3074821310210605E-2</c:v>
                </c:pt>
                <c:pt idx="286">
                  <c:v>3.3201333725813957E-2</c:v>
                </c:pt>
                <c:pt idx="287">
                  <c:v>3.3120544364623306E-2</c:v>
                </c:pt>
                <c:pt idx="288">
                  <c:v>3.1112821496661294E-2</c:v>
                </c:pt>
                <c:pt idx="289">
                  <c:v>2.9627348371414262E-2</c:v>
                </c:pt>
                <c:pt idx="290">
                  <c:v>2.9276691182367209E-2</c:v>
                </c:pt>
                <c:pt idx="291">
                  <c:v>2.9274211428116325E-2</c:v>
                </c:pt>
                <c:pt idx="292">
                  <c:v>2.9130040429916557E-2</c:v>
                </c:pt>
                <c:pt idx="293">
                  <c:v>2.9249928017388564E-2</c:v>
                </c:pt>
                <c:pt idx="294">
                  <c:v>2.8643479949031148E-2</c:v>
                </c:pt>
                <c:pt idx="295">
                  <c:v>2.3265922705631117E-2</c:v>
                </c:pt>
                <c:pt idx="296">
                  <c:v>2.3276641902123075E-2</c:v>
                </c:pt>
                <c:pt idx="297">
                  <c:v>2.3276283482667061E-2</c:v>
                </c:pt>
                <c:pt idx="298">
                  <c:v>2.0296821931219872E-2</c:v>
                </c:pt>
                <c:pt idx="299">
                  <c:v>2.0413790590315617E-2</c:v>
                </c:pt>
                <c:pt idx="300">
                  <c:v>2.0388370960487498E-2</c:v>
                </c:pt>
                <c:pt idx="301">
                  <c:v>2.0219134471630464E-2</c:v>
                </c:pt>
                <c:pt idx="302">
                  <c:v>1.9515421831597025E-2</c:v>
                </c:pt>
                <c:pt idx="303">
                  <c:v>1.2862331873950037E-2</c:v>
                </c:pt>
                <c:pt idx="304">
                  <c:v>1.3276765634164724E-2</c:v>
                </c:pt>
                <c:pt idx="305">
                  <c:v>1.326859408032958E-2</c:v>
                </c:pt>
                <c:pt idx="306">
                  <c:v>1.3286082373671428E-2</c:v>
                </c:pt>
                <c:pt idx="307">
                  <c:v>1.162950600676883E-2</c:v>
                </c:pt>
                <c:pt idx="308">
                  <c:v>1.1358447449707709E-2</c:v>
                </c:pt>
                <c:pt idx="309">
                  <c:v>1.0818301218711046E-2</c:v>
                </c:pt>
                <c:pt idx="310">
                  <c:v>1.0782311493008121E-2</c:v>
                </c:pt>
                <c:pt idx="311">
                  <c:v>1.0221022773644658E-2</c:v>
                </c:pt>
                <c:pt idx="312">
                  <c:v>1.0103381563954171E-2</c:v>
                </c:pt>
                <c:pt idx="313">
                  <c:v>1.1425710437258586E-2</c:v>
                </c:pt>
                <c:pt idx="314">
                  <c:v>1.1312747814695351E-2</c:v>
                </c:pt>
                <c:pt idx="315">
                  <c:v>1.1507493867116362E-2</c:v>
                </c:pt>
                <c:pt idx="316">
                  <c:v>1.3114785024739718E-2</c:v>
                </c:pt>
                <c:pt idx="317">
                  <c:v>1.4137640258789174E-2</c:v>
                </c:pt>
                <c:pt idx="318">
                  <c:v>1.4075782638572586E-2</c:v>
                </c:pt>
                <c:pt idx="319">
                  <c:v>1.6479800562097403E-2</c:v>
                </c:pt>
                <c:pt idx="320">
                  <c:v>1.6481697591255381E-2</c:v>
                </c:pt>
                <c:pt idx="321">
                  <c:v>1.748134505652553E-2</c:v>
                </c:pt>
                <c:pt idx="322">
                  <c:v>1.7619710372530812E-2</c:v>
                </c:pt>
                <c:pt idx="323">
                  <c:v>1.7581009720047353E-2</c:v>
                </c:pt>
                <c:pt idx="324">
                  <c:v>1.7785200372826146E-2</c:v>
                </c:pt>
                <c:pt idx="325">
                  <c:v>1.7348263421044126E-2</c:v>
                </c:pt>
                <c:pt idx="326">
                  <c:v>1.7304009386766607E-2</c:v>
                </c:pt>
                <c:pt idx="327">
                  <c:v>1.7656256202545354E-2</c:v>
                </c:pt>
                <c:pt idx="328">
                  <c:v>1.8117017483753439E-2</c:v>
                </c:pt>
                <c:pt idx="329">
                  <c:v>1.8138269187704059E-2</c:v>
                </c:pt>
                <c:pt idx="330">
                  <c:v>1.8493294319489213E-2</c:v>
                </c:pt>
                <c:pt idx="331">
                  <c:v>1.8497518596592221E-2</c:v>
                </c:pt>
                <c:pt idx="332">
                  <c:v>1.8457454420827826E-2</c:v>
                </c:pt>
                <c:pt idx="333">
                  <c:v>1.8694148477215285E-2</c:v>
                </c:pt>
                <c:pt idx="334">
                  <c:v>1.792127042793009E-2</c:v>
                </c:pt>
                <c:pt idx="335">
                  <c:v>1.7808914827005223E-2</c:v>
                </c:pt>
                <c:pt idx="336">
                  <c:v>1.7628904301466807E-2</c:v>
                </c:pt>
                <c:pt idx="337">
                  <c:v>1.6811949961675919E-2</c:v>
                </c:pt>
                <c:pt idx="338">
                  <c:v>1.597044714842066E-2</c:v>
                </c:pt>
                <c:pt idx="339">
                  <c:v>1.6019773471728456E-2</c:v>
                </c:pt>
                <c:pt idx="340">
                  <c:v>1.3251624637601354E-2</c:v>
                </c:pt>
                <c:pt idx="341">
                  <c:v>1.3682192699085811E-2</c:v>
                </c:pt>
                <c:pt idx="342">
                  <c:v>1.2828007885098389E-2</c:v>
                </c:pt>
                <c:pt idx="343">
                  <c:v>1.2716196761682032E-2</c:v>
                </c:pt>
                <c:pt idx="344">
                  <c:v>1.2859254816985827E-2</c:v>
                </c:pt>
                <c:pt idx="345">
                  <c:v>1.2415582255141064E-2</c:v>
                </c:pt>
                <c:pt idx="346">
                  <c:v>1.2494201970289396E-2</c:v>
                </c:pt>
                <c:pt idx="347">
                  <c:v>1.2496432202869917E-2</c:v>
                </c:pt>
                <c:pt idx="348">
                  <c:v>1.102080344283453E-2</c:v>
                </c:pt>
                <c:pt idx="349">
                  <c:v>1.0060668754025856E-2</c:v>
                </c:pt>
                <c:pt idx="350">
                  <c:v>1.0052896025708953E-2</c:v>
                </c:pt>
                <c:pt idx="351">
                  <c:v>9.3368168236049355E-3</c:v>
                </c:pt>
                <c:pt idx="352">
                  <c:v>9.2196214859068138E-3</c:v>
                </c:pt>
                <c:pt idx="353">
                  <c:v>9.1779664244813052E-3</c:v>
                </c:pt>
                <c:pt idx="354">
                  <c:v>8.6259800231620245E-3</c:v>
                </c:pt>
                <c:pt idx="355">
                  <c:v>9.2027253056718127E-3</c:v>
                </c:pt>
                <c:pt idx="356">
                  <c:v>9.301314459336827E-3</c:v>
                </c:pt>
                <c:pt idx="357">
                  <c:v>1.4188266125292538E-2</c:v>
                </c:pt>
                <c:pt idx="358">
                  <c:v>1.3998171524900967E-2</c:v>
                </c:pt>
                <c:pt idx="359">
                  <c:v>1.5857237122459376E-2</c:v>
                </c:pt>
                <c:pt idx="360">
                  <c:v>1.5895364125841464E-2</c:v>
                </c:pt>
                <c:pt idx="361">
                  <c:v>1.6948420664814758E-2</c:v>
                </c:pt>
                <c:pt idx="362">
                  <c:v>1.6781271681519612E-2</c:v>
                </c:pt>
                <c:pt idx="363">
                  <c:v>1.6852650447301217E-2</c:v>
                </c:pt>
                <c:pt idx="364">
                  <c:v>1.7331860829100199E-2</c:v>
                </c:pt>
                <c:pt idx="365">
                  <c:v>1.7195658919505436E-2</c:v>
                </c:pt>
                <c:pt idx="366">
                  <c:v>2.365247096234474E-2</c:v>
                </c:pt>
                <c:pt idx="367">
                  <c:v>2.3581787137303363E-2</c:v>
                </c:pt>
                <c:pt idx="368">
                  <c:v>2.4672657504692937E-2</c:v>
                </c:pt>
                <c:pt idx="369">
                  <c:v>2.4976170026259979E-2</c:v>
                </c:pt>
                <c:pt idx="370">
                  <c:v>2.4791449942224826E-2</c:v>
                </c:pt>
                <c:pt idx="371">
                  <c:v>2.4784532098445528E-2</c:v>
                </c:pt>
                <c:pt idx="372">
                  <c:v>2.5396141439366859E-2</c:v>
                </c:pt>
                <c:pt idx="373">
                  <c:v>2.5775214371930189E-2</c:v>
                </c:pt>
                <c:pt idx="374">
                  <c:v>2.6027736057852642E-2</c:v>
                </c:pt>
                <c:pt idx="375">
                  <c:v>2.7884088534562354E-2</c:v>
                </c:pt>
                <c:pt idx="376">
                  <c:v>2.7442528731901842E-2</c:v>
                </c:pt>
                <c:pt idx="377">
                  <c:v>2.7636538286714904E-2</c:v>
                </c:pt>
                <c:pt idx="378">
                  <c:v>2.6036283556707479E-2</c:v>
                </c:pt>
                <c:pt idx="379">
                  <c:v>2.6762585053830716E-2</c:v>
                </c:pt>
                <c:pt idx="380">
                  <c:v>2.6350792855472999E-2</c:v>
                </c:pt>
                <c:pt idx="381">
                  <c:v>2.6309861365932361E-2</c:v>
                </c:pt>
                <c:pt idx="382">
                  <c:v>2.5617913045398441E-2</c:v>
                </c:pt>
                <c:pt idx="383">
                  <c:v>2.5294690810081046E-2</c:v>
                </c:pt>
                <c:pt idx="384">
                  <c:v>2.5420711394698117E-2</c:v>
                </c:pt>
                <c:pt idx="385">
                  <c:v>2.5286064885207123E-2</c:v>
                </c:pt>
                <c:pt idx="386">
                  <c:v>2.6692246812624897E-2</c:v>
                </c:pt>
                <c:pt idx="387">
                  <c:v>2.2052598601360242E-2</c:v>
                </c:pt>
                <c:pt idx="388">
                  <c:v>2.1654618270161394E-2</c:v>
                </c:pt>
                <c:pt idx="389">
                  <c:v>2.0729084070026237E-2</c:v>
                </c:pt>
                <c:pt idx="390">
                  <c:v>2.1049184230418638E-2</c:v>
                </c:pt>
                <c:pt idx="391">
                  <c:v>2.1062380027662763E-2</c:v>
                </c:pt>
                <c:pt idx="392">
                  <c:v>2.3233395902389153E-2</c:v>
                </c:pt>
                <c:pt idx="393">
                  <c:v>2.2532978037548668E-2</c:v>
                </c:pt>
                <c:pt idx="394">
                  <c:v>2.2937656621584146E-2</c:v>
                </c:pt>
                <c:pt idx="395">
                  <c:v>2.3257167207097702E-2</c:v>
                </c:pt>
                <c:pt idx="396">
                  <c:v>2.0387040182385463E-2</c:v>
                </c:pt>
                <c:pt idx="397">
                  <c:v>2.0434619649236149E-2</c:v>
                </c:pt>
                <c:pt idx="398">
                  <c:v>2.0489302413712086E-2</c:v>
                </c:pt>
                <c:pt idx="399">
                  <c:v>2.0564143340262703E-2</c:v>
                </c:pt>
                <c:pt idx="400">
                  <c:v>1.9937510746338444E-2</c:v>
                </c:pt>
                <c:pt idx="401">
                  <c:v>1.9335708834426202E-2</c:v>
                </c:pt>
                <c:pt idx="402">
                  <c:v>2.0418148081152703E-2</c:v>
                </c:pt>
                <c:pt idx="403">
                  <c:v>2.0599779262253294E-2</c:v>
                </c:pt>
                <c:pt idx="404">
                  <c:v>2.0613915194614221E-2</c:v>
                </c:pt>
                <c:pt idx="405">
                  <c:v>2.0965431266301238E-2</c:v>
                </c:pt>
                <c:pt idx="406">
                  <c:v>2.084217922181221E-2</c:v>
                </c:pt>
                <c:pt idx="407">
                  <c:v>1.8680738822588638E-2</c:v>
                </c:pt>
                <c:pt idx="408">
                  <c:v>1.723494492373839E-2</c:v>
                </c:pt>
                <c:pt idx="409">
                  <c:v>1.7283694888297021E-2</c:v>
                </c:pt>
                <c:pt idx="410">
                  <c:v>2.1411794788961224E-2</c:v>
                </c:pt>
                <c:pt idx="411">
                  <c:v>2.1272780368771227E-2</c:v>
                </c:pt>
                <c:pt idx="412">
                  <c:v>2.2117552271155232E-2</c:v>
                </c:pt>
                <c:pt idx="413">
                  <c:v>2.222971301016868E-2</c:v>
                </c:pt>
                <c:pt idx="414">
                  <c:v>2.2100812542366441E-2</c:v>
                </c:pt>
                <c:pt idx="415">
                  <c:v>2.1273621260777319E-2</c:v>
                </c:pt>
                <c:pt idx="416">
                  <c:v>2.2622498336551302E-2</c:v>
                </c:pt>
                <c:pt idx="417">
                  <c:v>2.2644131334515986E-2</c:v>
                </c:pt>
                <c:pt idx="418">
                  <c:v>2.2621795890381314E-2</c:v>
                </c:pt>
                <c:pt idx="419">
                  <c:v>2.3107943576253735E-2</c:v>
                </c:pt>
                <c:pt idx="420">
                  <c:v>2.4318579210796224E-2</c:v>
                </c:pt>
                <c:pt idx="421">
                  <c:v>2.4420553749180486E-2</c:v>
                </c:pt>
                <c:pt idx="422">
                  <c:v>2.4377647391691154E-2</c:v>
                </c:pt>
                <c:pt idx="423">
                  <c:v>2.3371709370692072E-2</c:v>
                </c:pt>
                <c:pt idx="424">
                  <c:v>2.3971504090336652E-2</c:v>
                </c:pt>
                <c:pt idx="425">
                  <c:v>2.3906582584982679E-2</c:v>
                </c:pt>
                <c:pt idx="426">
                  <c:v>2.3771833417011261E-2</c:v>
                </c:pt>
                <c:pt idx="427">
                  <c:v>2.3624121324480416E-2</c:v>
                </c:pt>
                <c:pt idx="428">
                  <c:v>2.4409459273768721E-2</c:v>
                </c:pt>
                <c:pt idx="429">
                  <c:v>2.4404847915937937E-2</c:v>
                </c:pt>
                <c:pt idx="430">
                  <c:v>2.4941974910763207E-2</c:v>
                </c:pt>
                <c:pt idx="431">
                  <c:v>2.1027704562314248E-2</c:v>
                </c:pt>
                <c:pt idx="432">
                  <c:v>2.1105656411179657E-2</c:v>
                </c:pt>
                <c:pt idx="433">
                  <c:v>2.1602772760281556E-2</c:v>
                </c:pt>
                <c:pt idx="434">
                  <c:v>1.9961934406407193E-2</c:v>
                </c:pt>
                <c:pt idx="435">
                  <c:v>2.0881426439451439E-2</c:v>
                </c:pt>
                <c:pt idx="436">
                  <c:v>2.1912888091179764E-2</c:v>
                </c:pt>
                <c:pt idx="437">
                  <c:v>2.0380323636292236E-2</c:v>
                </c:pt>
                <c:pt idx="438">
                  <c:v>2.0283293335441741E-2</c:v>
                </c:pt>
                <c:pt idx="439">
                  <c:v>2.1969210621099661E-2</c:v>
                </c:pt>
                <c:pt idx="440">
                  <c:v>2.1682194524825737E-2</c:v>
                </c:pt>
                <c:pt idx="441">
                  <c:v>2.0860582568977253E-2</c:v>
                </c:pt>
                <c:pt idx="442">
                  <c:v>2.118192346793412E-2</c:v>
                </c:pt>
                <c:pt idx="443">
                  <c:v>2.1285246548305325E-2</c:v>
                </c:pt>
                <c:pt idx="444">
                  <c:v>2.1184810131822718E-2</c:v>
                </c:pt>
                <c:pt idx="445">
                  <c:v>2.1505031553952898E-2</c:v>
                </c:pt>
                <c:pt idx="446">
                  <c:v>2.3187479471157426E-2</c:v>
                </c:pt>
                <c:pt idx="447">
                  <c:v>2.317945775161636E-2</c:v>
                </c:pt>
                <c:pt idx="448">
                  <c:v>2.328594259605193E-2</c:v>
                </c:pt>
                <c:pt idx="449">
                  <c:v>2.2723506619377502E-2</c:v>
                </c:pt>
                <c:pt idx="450">
                  <c:v>2.2654671732691232E-2</c:v>
                </c:pt>
                <c:pt idx="451">
                  <c:v>2.2144420662654346E-2</c:v>
                </c:pt>
                <c:pt idx="452">
                  <c:v>2.2143687494816926E-2</c:v>
                </c:pt>
                <c:pt idx="453">
                  <c:v>2.2909212455051911E-2</c:v>
                </c:pt>
                <c:pt idx="454">
                  <c:v>2.1958842404662643E-2</c:v>
                </c:pt>
                <c:pt idx="455">
                  <c:v>2.2228686827979051E-2</c:v>
                </c:pt>
                <c:pt idx="456">
                  <c:v>2.9254962330762545E-2</c:v>
                </c:pt>
                <c:pt idx="457">
                  <c:v>2.8510227328590331E-2</c:v>
                </c:pt>
                <c:pt idx="458">
                  <c:v>3.1862586557637892E-2</c:v>
                </c:pt>
                <c:pt idx="459">
                  <c:v>3.2104884527154723E-2</c:v>
                </c:pt>
                <c:pt idx="460">
                  <c:v>3.1839325950555823E-2</c:v>
                </c:pt>
                <c:pt idx="461">
                  <c:v>3.1482181104343816E-2</c:v>
                </c:pt>
                <c:pt idx="462">
                  <c:v>3.2064565208653376E-2</c:v>
                </c:pt>
                <c:pt idx="463">
                  <c:v>3.1931433150021171E-2</c:v>
                </c:pt>
                <c:pt idx="464">
                  <c:v>3.2023390446151372E-2</c:v>
                </c:pt>
                <c:pt idx="465">
                  <c:v>3.2672337760126846E-2</c:v>
                </c:pt>
                <c:pt idx="466">
                  <c:v>3.2073113324063623E-2</c:v>
                </c:pt>
                <c:pt idx="467">
                  <c:v>3.0787941164625944E-2</c:v>
                </c:pt>
                <c:pt idx="468">
                  <c:v>3.0964572340690284E-2</c:v>
                </c:pt>
                <c:pt idx="469">
                  <c:v>3.1665437035587753E-2</c:v>
                </c:pt>
                <c:pt idx="470">
                  <c:v>3.150248970932177E-2</c:v>
                </c:pt>
                <c:pt idx="471">
                  <c:v>3.1507385511833026E-2</c:v>
                </c:pt>
                <c:pt idx="472">
                  <c:v>3.2864856371125198E-2</c:v>
                </c:pt>
                <c:pt idx="473">
                  <c:v>3.3467615823239927E-2</c:v>
                </c:pt>
                <c:pt idx="474">
                  <c:v>3.2845221249426043E-2</c:v>
                </c:pt>
                <c:pt idx="475">
                  <c:v>3.2889986736982409E-2</c:v>
                </c:pt>
                <c:pt idx="476">
                  <c:v>3.2215930242310203E-2</c:v>
                </c:pt>
                <c:pt idx="477">
                  <c:v>2.6448784488533741E-2</c:v>
                </c:pt>
                <c:pt idx="478">
                  <c:v>2.6274514099341641E-2</c:v>
                </c:pt>
                <c:pt idx="479">
                  <c:v>2.1906315624426968E-2</c:v>
                </c:pt>
                <c:pt idx="480">
                  <c:v>2.1945758903961114E-2</c:v>
                </c:pt>
                <c:pt idx="481">
                  <c:v>2.1016507479983869E-2</c:v>
                </c:pt>
                <c:pt idx="482">
                  <c:v>2.0985467823697587E-2</c:v>
                </c:pt>
                <c:pt idx="483">
                  <c:v>1.9876175661784665E-2</c:v>
                </c:pt>
                <c:pt idx="484">
                  <c:v>2.1990832492471274E-2</c:v>
                </c:pt>
                <c:pt idx="485">
                  <c:v>2.2134017958776654E-2</c:v>
                </c:pt>
                <c:pt idx="486">
                  <c:v>2.1072375037243064E-2</c:v>
                </c:pt>
                <c:pt idx="487">
                  <c:v>2.0649355215935982E-2</c:v>
                </c:pt>
                <c:pt idx="488">
                  <c:v>2.122348760333511E-2</c:v>
                </c:pt>
                <c:pt idx="489">
                  <c:v>2.0807308946085956E-2</c:v>
                </c:pt>
                <c:pt idx="490">
                  <c:v>2.1132681102380375E-2</c:v>
                </c:pt>
                <c:pt idx="491">
                  <c:v>2.086957532251835E-2</c:v>
                </c:pt>
                <c:pt idx="492">
                  <c:v>2.0873505965190144E-2</c:v>
                </c:pt>
                <c:pt idx="493">
                  <c:v>1.7561099516380921E-2</c:v>
                </c:pt>
                <c:pt idx="494">
                  <c:v>1.7323729367117485E-2</c:v>
                </c:pt>
                <c:pt idx="495">
                  <c:v>1.8036415651191719E-2</c:v>
                </c:pt>
                <c:pt idx="496">
                  <c:v>1.9231224807635307E-2</c:v>
                </c:pt>
                <c:pt idx="497">
                  <c:v>1.9706440084699423E-2</c:v>
                </c:pt>
                <c:pt idx="498">
                  <c:v>1.9668915657268533E-2</c:v>
                </c:pt>
                <c:pt idx="499">
                  <c:v>2.0340473625645502E-2</c:v>
                </c:pt>
                <c:pt idx="500">
                  <c:v>2.0648925938973134E-2</c:v>
                </c:pt>
                <c:pt idx="501">
                  <c:v>2.0140047662247931E-2</c:v>
                </c:pt>
                <c:pt idx="502">
                  <c:v>2.0107958795078599E-2</c:v>
                </c:pt>
                <c:pt idx="503">
                  <c:v>2.0088423554559639E-2</c:v>
                </c:pt>
                <c:pt idx="504">
                  <c:v>2.0437817600283154E-2</c:v>
                </c:pt>
                <c:pt idx="505">
                  <c:v>1.6868628574609565E-2</c:v>
                </c:pt>
                <c:pt idx="506">
                  <c:v>1.8069134281678507E-2</c:v>
                </c:pt>
                <c:pt idx="507">
                  <c:v>1.8759458511394586E-2</c:v>
                </c:pt>
                <c:pt idx="508">
                  <c:v>1.8661928433148966E-2</c:v>
                </c:pt>
                <c:pt idx="509">
                  <c:v>1.8168225702252936E-2</c:v>
                </c:pt>
                <c:pt idx="510">
                  <c:v>1.8268610232288818E-2</c:v>
                </c:pt>
                <c:pt idx="511">
                  <c:v>1.7015325970194759E-2</c:v>
                </c:pt>
                <c:pt idx="512">
                  <c:v>1.6949334807567933E-2</c:v>
                </c:pt>
                <c:pt idx="513">
                  <c:v>1.7097255524702964E-2</c:v>
                </c:pt>
                <c:pt idx="514">
                  <c:v>1.7130142669380545E-2</c:v>
                </c:pt>
                <c:pt idx="515">
                  <c:v>1.8462159989634727E-2</c:v>
                </c:pt>
                <c:pt idx="516">
                  <c:v>1.8530640727624677E-2</c:v>
                </c:pt>
                <c:pt idx="517">
                  <c:v>1.7766031647912434E-2</c:v>
                </c:pt>
                <c:pt idx="518">
                  <c:v>1.7194518710156686E-2</c:v>
                </c:pt>
                <c:pt idx="519">
                  <c:v>1.6629624830860959E-2</c:v>
                </c:pt>
                <c:pt idx="520">
                  <c:v>1.579330978600528E-2</c:v>
                </c:pt>
                <c:pt idx="521">
                  <c:v>1.5322469758921681E-2</c:v>
                </c:pt>
                <c:pt idx="522">
                  <c:v>1.5529345164269466E-2</c:v>
                </c:pt>
                <c:pt idx="523">
                  <c:v>1.5407381401767926E-2</c:v>
                </c:pt>
                <c:pt idx="524">
                  <c:v>1.5841360010549848E-2</c:v>
                </c:pt>
                <c:pt idx="525">
                  <c:v>1.5795953508638709E-2</c:v>
                </c:pt>
                <c:pt idx="526">
                  <c:v>1.788753726973117E-2</c:v>
                </c:pt>
                <c:pt idx="527">
                  <c:v>1.7718455336189386E-2</c:v>
                </c:pt>
                <c:pt idx="528">
                  <c:v>1.7395221722058964E-2</c:v>
                </c:pt>
                <c:pt idx="529">
                  <c:v>1.8019156007006674E-2</c:v>
                </c:pt>
                <c:pt idx="530">
                  <c:v>1.8052457765830421E-2</c:v>
                </c:pt>
                <c:pt idx="531">
                  <c:v>1.7672431317250645E-2</c:v>
                </c:pt>
                <c:pt idx="532">
                  <c:v>1.8433062710989927E-2</c:v>
                </c:pt>
                <c:pt idx="533">
                  <c:v>1.9726329849335686E-2</c:v>
                </c:pt>
                <c:pt idx="534">
                  <c:v>2.0679054338574022E-2</c:v>
                </c:pt>
                <c:pt idx="535">
                  <c:v>2.2001204644936746E-2</c:v>
                </c:pt>
                <c:pt idx="536">
                  <c:v>2.1412377282302761E-2</c:v>
                </c:pt>
                <c:pt idx="537">
                  <c:v>2.0298300275941129E-2</c:v>
                </c:pt>
                <c:pt idx="538">
                  <c:v>1.9902739467966314E-2</c:v>
                </c:pt>
                <c:pt idx="539">
                  <c:v>2.0364190973957783E-2</c:v>
                </c:pt>
                <c:pt idx="540">
                  <c:v>2.0988640599091241E-2</c:v>
                </c:pt>
                <c:pt idx="541">
                  <c:v>2.1368154182841576E-2</c:v>
                </c:pt>
                <c:pt idx="542">
                  <c:v>2.3236678376594544E-2</c:v>
                </c:pt>
                <c:pt idx="543">
                  <c:v>2.3819342550735086E-2</c:v>
                </c:pt>
                <c:pt idx="544">
                  <c:v>2.4515508832200109E-2</c:v>
                </c:pt>
                <c:pt idx="545">
                  <c:v>2.3670878531960982E-2</c:v>
                </c:pt>
                <c:pt idx="546">
                  <c:v>2.3147814483576785E-2</c:v>
                </c:pt>
                <c:pt idx="547">
                  <c:v>2.3164670799687492E-2</c:v>
                </c:pt>
                <c:pt idx="548">
                  <c:v>2.2589643875787022E-2</c:v>
                </c:pt>
                <c:pt idx="549">
                  <c:v>2.271151008921718E-2</c:v>
                </c:pt>
                <c:pt idx="550">
                  <c:v>2.2784972527164174E-2</c:v>
                </c:pt>
                <c:pt idx="551">
                  <c:v>2.2798458948903359E-2</c:v>
                </c:pt>
                <c:pt idx="552">
                  <c:v>2.2700019243906574E-2</c:v>
                </c:pt>
                <c:pt idx="553">
                  <c:v>2.2315559033472262E-2</c:v>
                </c:pt>
                <c:pt idx="554">
                  <c:v>2.1559486616174989E-2</c:v>
                </c:pt>
                <c:pt idx="555">
                  <c:v>2.084489131767751E-2</c:v>
                </c:pt>
                <c:pt idx="556">
                  <c:v>1.9518787024022898E-2</c:v>
                </c:pt>
                <c:pt idx="557">
                  <c:v>1.8605376789217989E-2</c:v>
                </c:pt>
                <c:pt idx="558">
                  <c:v>1.8832432776477937E-2</c:v>
                </c:pt>
                <c:pt idx="559">
                  <c:v>1.7943616389024055E-2</c:v>
                </c:pt>
                <c:pt idx="560">
                  <c:v>1.6428222105056279E-2</c:v>
                </c:pt>
                <c:pt idx="561">
                  <c:v>1.7365960427917874E-2</c:v>
                </c:pt>
                <c:pt idx="562">
                  <c:v>1.7539381705369759E-2</c:v>
                </c:pt>
                <c:pt idx="563">
                  <c:v>1.643386144489482E-2</c:v>
                </c:pt>
                <c:pt idx="564">
                  <c:v>1.5684790676292085E-2</c:v>
                </c:pt>
                <c:pt idx="565">
                  <c:v>1.5708670049087412E-2</c:v>
                </c:pt>
                <c:pt idx="566">
                  <c:v>1.7042790830849579E-2</c:v>
                </c:pt>
                <c:pt idx="567">
                  <c:v>1.7258973563148785E-2</c:v>
                </c:pt>
                <c:pt idx="568">
                  <c:v>1.9560219568948402E-2</c:v>
                </c:pt>
                <c:pt idx="569">
                  <c:v>1.9418569674913018E-2</c:v>
                </c:pt>
                <c:pt idx="570">
                  <c:v>1.8704387134383351E-2</c:v>
                </c:pt>
                <c:pt idx="571">
                  <c:v>1.8231701860229564E-2</c:v>
                </c:pt>
                <c:pt idx="572">
                  <c:v>2.0230739850684513E-2</c:v>
                </c:pt>
                <c:pt idx="573">
                  <c:v>2.0187166262733931E-2</c:v>
                </c:pt>
                <c:pt idx="574">
                  <c:v>2.0546483402359761E-2</c:v>
                </c:pt>
                <c:pt idx="575">
                  <c:v>2.2741092048960243E-2</c:v>
                </c:pt>
                <c:pt idx="576">
                  <c:v>2.2696505729535837E-2</c:v>
                </c:pt>
                <c:pt idx="577">
                  <c:v>2.2769097056623534E-2</c:v>
                </c:pt>
                <c:pt idx="578">
                  <c:v>2.2902268630503948E-2</c:v>
                </c:pt>
                <c:pt idx="579">
                  <c:v>2.3721148602855166E-2</c:v>
                </c:pt>
                <c:pt idx="580">
                  <c:v>2.3491054126296075E-2</c:v>
                </c:pt>
                <c:pt idx="581">
                  <c:v>2.3887070599549993E-2</c:v>
                </c:pt>
                <c:pt idx="582">
                  <c:v>2.3279155552333383E-2</c:v>
                </c:pt>
                <c:pt idx="583">
                  <c:v>2.3320868467357848E-2</c:v>
                </c:pt>
                <c:pt idx="584">
                  <c:v>2.3225992870278381E-2</c:v>
                </c:pt>
                <c:pt idx="585">
                  <c:v>2.3227372730527922E-2</c:v>
                </c:pt>
                <c:pt idx="586">
                  <c:v>2.1719873608703099E-2</c:v>
                </c:pt>
                <c:pt idx="587">
                  <c:v>2.094498211496822E-2</c:v>
                </c:pt>
                <c:pt idx="588">
                  <c:v>2.0774057460107007E-2</c:v>
                </c:pt>
                <c:pt idx="589">
                  <c:v>1.8075078786252554E-2</c:v>
                </c:pt>
                <c:pt idx="590">
                  <c:v>1.8090691670013304E-2</c:v>
                </c:pt>
                <c:pt idx="591">
                  <c:v>1.8113218482737375E-2</c:v>
                </c:pt>
                <c:pt idx="592">
                  <c:v>1.8166703299538411E-2</c:v>
                </c:pt>
                <c:pt idx="593">
                  <c:v>1.6489409128207459E-2</c:v>
                </c:pt>
                <c:pt idx="594">
                  <c:v>1.7121466889315869E-2</c:v>
                </c:pt>
                <c:pt idx="595">
                  <c:v>1.6575342014005252E-2</c:v>
                </c:pt>
                <c:pt idx="596">
                  <c:v>1.5475216743301289E-2</c:v>
                </c:pt>
                <c:pt idx="597">
                  <c:v>1.5035114042203484E-2</c:v>
                </c:pt>
                <c:pt idx="598">
                  <c:v>1.4900253379280658E-2</c:v>
                </c:pt>
                <c:pt idx="599">
                  <c:v>1.4897848320625642E-2</c:v>
                </c:pt>
                <c:pt idx="600">
                  <c:v>1.3734099129084387E-2</c:v>
                </c:pt>
                <c:pt idx="601">
                  <c:v>1.3516257895935767E-2</c:v>
                </c:pt>
                <c:pt idx="602">
                  <c:v>1.2564270659072209E-2</c:v>
                </c:pt>
                <c:pt idx="603">
                  <c:v>1.2126453856167334E-2</c:v>
                </c:pt>
                <c:pt idx="604">
                  <c:v>1.1997166010894797E-2</c:v>
                </c:pt>
                <c:pt idx="605">
                  <c:v>1.1808213478730843E-2</c:v>
                </c:pt>
                <c:pt idx="606">
                  <c:v>1.1457300947938976E-2</c:v>
                </c:pt>
                <c:pt idx="607">
                  <c:v>1.0672732540094827E-2</c:v>
                </c:pt>
                <c:pt idx="608">
                  <c:v>1.1155646950951637E-2</c:v>
                </c:pt>
                <c:pt idx="609">
                  <c:v>1.1270208317316704E-2</c:v>
                </c:pt>
                <c:pt idx="610">
                  <c:v>1.3618079903739699E-2</c:v>
                </c:pt>
                <c:pt idx="611">
                  <c:v>1.3551727894082868E-2</c:v>
                </c:pt>
                <c:pt idx="612">
                  <c:v>1.5271226107388812E-2</c:v>
                </c:pt>
                <c:pt idx="613">
                  <c:v>1.5243976005263529E-2</c:v>
                </c:pt>
                <c:pt idx="614">
                  <c:v>1.5212625750895338E-2</c:v>
                </c:pt>
                <c:pt idx="615">
                  <c:v>1.4935349674168506E-2</c:v>
                </c:pt>
                <c:pt idx="616">
                  <c:v>1.4476761169482018E-2</c:v>
                </c:pt>
                <c:pt idx="617">
                  <c:v>1.3189498951435372E-2</c:v>
                </c:pt>
                <c:pt idx="618">
                  <c:v>1.3637900914134214E-2</c:v>
                </c:pt>
                <c:pt idx="619">
                  <c:v>1.50398699443537E-2</c:v>
                </c:pt>
                <c:pt idx="620">
                  <c:v>1.492088361162929E-2</c:v>
                </c:pt>
                <c:pt idx="621">
                  <c:v>1.5272918338862879E-2</c:v>
                </c:pt>
                <c:pt idx="622">
                  <c:v>1.5210252429495925E-2</c:v>
                </c:pt>
                <c:pt idx="623">
                  <c:v>1.4828758144051926E-2</c:v>
                </c:pt>
                <c:pt idx="624">
                  <c:v>1.5783253031792174E-2</c:v>
                </c:pt>
                <c:pt idx="625">
                  <c:v>1.5766375825285495E-2</c:v>
                </c:pt>
                <c:pt idx="626">
                  <c:v>1.5814847843678492E-2</c:v>
                </c:pt>
                <c:pt idx="627">
                  <c:v>1.5790475607880213E-2</c:v>
                </c:pt>
                <c:pt idx="628">
                  <c:v>1.6358367350969065E-2</c:v>
                </c:pt>
                <c:pt idx="629">
                  <c:v>1.6335765836337033E-2</c:v>
                </c:pt>
                <c:pt idx="630">
                  <c:v>1.6377939446670625E-2</c:v>
                </c:pt>
                <c:pt idx="631">
                  <c:v>1.547412517738192E-2</c:v>
                </c:pt>
                <c:pt idx="632">
                  <c:v>1.5465268797386224E-2</c:v>
                </c:pt>
                <c:pt idx="633">
                  <c:v>1.2691761292213864E-2</c:v>
                </c:pt>
                <c:pt idx="634">
                  <c:v>1.2993584472054162E-2</c:v>
                </c:pt>
                <c:pt idx="635">
                  <c:v>1.3597638026366789E-2</c:v>
                </c:pt>
                <c:pt idx="636">
                  <c:v>1.3516339938704547E-2</c:v>
                </c:pt>
                <c:pt idx="637">
                  <c:v>1.3600315370373147E-2</c:v>
                </c:pt>
                <c:pt idx="638">
                  <c:v>1.3531771208543557E-2</c:v>
                </c:pt>
                <c:pt idx="639">
                  <c:v>1.3682438056767122E-2</c:v>
                </c:pt>
                <c:pt idx="640">
                  <c:v>1.2920607131896007E-2</c:v>
                </c:pt>
                <c:pt idx="641">
                  <c:v>1.2354420061054305E-2</c:v>
                </c:pt>
                <c:pt idx="642">
                  <c:v>1.1181263736411866E-2</c:v>
                </c:pt>
                <c:pt idx="643">
                  <c:v>1.1410603352135083E-2</c:v>
                </c:pt>
                <c:pt idx="644">
                  <c:v>1.1255232842560721E-2</c:v>
                </c:pt>
                <c:pt idx="645">
                  <c:v>1.1255807243607517E-2</c:v>
                </c:pt>
                <c:pt idx="646">
                  <c:v>1.1420354250356443E-2</c:v>
                </c:pt>
                <c:pt idx="647">
                  <c:v>1.1400840376288107E-2</c:v>
                </c:pt>
                <c:pt idx="648">
                  <c:v>1.1772957861013024E-2</c:v>
                </c:pt>
                <c:pt idx="649">
                  <c:v>1.1188829528025255E-2</c:v>
                </c:pt>
                <c:pt idx="650">
                  <c:v>1.085703204340405E-2</c:v>
                </c:pt>
                <c:pt idx="651">
                  <c:v>1.0938777425532493E-2</c:v>
                </c:pt>
                <c:pt idx="652">
                  <c:v>1.1074047676863626E-2</c:v>
                </c:pt>
                <c:pt idx="653">
                  <c:v>1.1973983680050497E-2</c:v>
                </c:pt>
                <c:pt idx="654">
                  <c:v>1.3235847564062004E-2</c:v>
                </c:pt>
                <c:pt idx="655">
                  <c:v>1.4213617502393312E-2</c:v>
                </c:pt>
                <c:pt idx="656">
                  <c:v>1.34859806207724E-2</c:v>
                </c:pt>
                <c:pt idx="657">
                  <c:v>1.3520491064977004E-2</c:v>
                </c:pt>
                <c:pt idx="658">
                  <c:v>1.3726615848637437E-2</c:v>
                </c:pt>
                <c:pt idx="659">
                  <c:v>1.3678092070194398E-2</c:v>
                </c:pt>
                <c:pt idx="660">
                  <c:v>1.4217414898028012E-2</c:v>
                </c:pt>
                <c:pt idx="661">
                  <c:v>1.4447620290016359E-2</c:v>
                </c:pt>
                <c:pt idx="662">
                  <c:v>1.4590617193299266E-2</c:v>
                </c:pt>
                <c:pt idx="663">
                  <c:v>1.4738289887991599E-2</c:v>
                </c:pt>
                <c:pt idx="664">
                  <c:v>1.5601549752701362E-2</c:v>
                </c:pt>
                <c:pt idx="665">
                  <c:v>1.5488418339617571E-2</c:v>
                </c:pt>
                <c:pt idx="666">
                  <c:v>1.6342459076507606E-2</c:v>
                </c:pt>
                <c:pt idx="667">
                  <c:v>1.6403185230998894E-2</c:v>
                </c:pt>
                <c:pt idx="668">
                  <c:v>1.6697433978392889E-2</c:v>
                </c:pt>
                <c:pt idx="669">
                  <c:v>1.6506172515822308E-2</c:v>
                </c:pt>
                <c:pt idx="670">
                  <c:v>1.6888733344261095E-2</c:v>
                </c:pt>
                <c:pt idx="671">
                  <c:v>1.8679161777005196E-2</c:v>
                </c:pt>
                <c:pt idx="672">
                  <c:v>1.8652666637643926E-2</c:v>
                </c:pt>
                <c:pt idx="673">
                  <c:v>1.8441679247494423E-2</c:v>
                </c:pt>
                <c:pt idx="674">
                  <c:v>1.7999504057851924E-2</c:v>
                </c:pt>
                <c:pt idx="675">
                  <c:v>1.6883171330520804E-2</c:v>
                </c:pt>
                <c:pt idx="676">
                  <c:v>1.6008231935357786E-2</c:v>
                </c:pt>
                <c:pt idx="677">
                  <c:v>1.6913248839759629E-2</c:v>
                </c:pt>
                <c:pt idx="678" formatCode="General">
                  <c:v>1.6960615336756583E-2</c:v>
                </c:pt>
                <c:pt idx="679" formatCode="General">
                  <c:v>1.6877662370196979E-2</c:v>
                </c:pt>
                <c:pt idx="680" formatCode="General">
                  <c:v>1.6816744067149947E-2</c:v>
                </c:pt>
                <c:pt idx="681" formatCode="General">
                  <c:v>1.6131004055553587E-2</c:v>
                </c:pt>
                <c:pt idx="682" formatCode="General">
                  <c:v>1.6194583771402319E-2</c:v>
                </c:pt>
                <c:pt idx="683" formatCode="General">
                  <c:v>1.6036133787847059E-2</c:v>
                </c:pt>
                <c:pt idx="684" formatCode="General">
                  <c:v>1.6104612593619116E-2</c:v>
                </c:pt>
                <c:pt idx="685" formatCode="General">
                  <c:v>1.626613217527818E-2</c:v>
                </c:pt>
              </c:numCache>
            </c:numRef>
          </c:val>
          <c:smooth val="1"/>
          <c:extLst>
            <c:ext xmlns:c16="http://schemas.microsoft.com/office/drawing/2014/chart" uri="{C3380CC4-5D6E-409C-BE32-E72D297353CC}">
              <c16:uniqueId val="{00000000-F237-44BA-A8CA-E9F96974FAF0}"/>
            </c:ext>
          </c:extLst>
        </c:ser>
        <c:ser>
          <c:idx val="1"/>
          <c:order val="1"/>
          <c:tx>
            <c:strRef>
              <c:f>MovingVol!$D$2</c:f>
              <c:strCache>
                <c:ptCount val="1"/>
                <c:pt idx="0">
                  <c:v>CDI</c:v>
                </c:pt>
              </c:strCache>
            </c:strRef>
          </c:tx>
          <c:spPr>
            <a:ln w="22225" cap="rnd">
              <a:solidFill>
                <a:schemeClr val="accent2"/>
              </a:solidFill>
              <a:round/>
            </a:ln>
            <a:effectLst/>
          </c:spPr>
          <c:marker>
            <c:symbol val="none"/>
          </c:marker>
          <c:cat>
            <c:numRef>
              <c:f>[0]!datas_vol</c:f>
              <c:numCache>
                <c:formatCode>m/d/yyyy</c:formatCode>
                <c:ptCount val="686"/>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pt idx="685">
                  <c:v>44859</c:v>
                </c:pt>
              </c:numCache>
            </c:numRef>
          </c:cat>
          <c:val>
            <c:numRef>
              <c:f>[0]!vol_bechmark</c:f>
              <c:numCache>
                <c:formatCode>0.00%</c:formatCode>
                <c:ptCount val="686"/>
                <c:pt idx="0">
                  <c:v>0</c:v>
                </c:pt>
                <c:pt idx="1">
                  <c:v>0</c:v>
                </c:pt>
                <c:pt idx="2">
                  <c:v>0</c:v>
                </c:pt>
                <c:pt idx="3">
                  <c:v>0</c:v>
                </c:pt>
                <c:pt idx="4">
                  <c:v>0</c:v>
                </c:pt>
                <c:pt idx="5">
                  <c:v>3.21682617041914E-5</c:v>
                </c:pt>
                <c:pt idx="6">
                  <c:v>4.4340888760057126E-5</c:v>
                </c:pt>
                <c:pt idx="7">
                  <c:v>5.2857847713345631E-5</c:v>
                </c:pt>
                <c:pt idx="8">
                  <c:v>5.9315343779124983E-5</c:v>
                </c:pt>
                <c:pt idx="9">
                  <c:v>6.43365234083828E-5</c:v>
                </c:pt>
                <c:pt idx="10">
                  <c:v>6.8239187970051804E-5</c:v>
                </c:pt>
                <c:pt idx="11">
                  <c:v>7.1207482747530126E-5</c:v>
                </c:pt>
                <c:pt idx="12">
                  <c:v>7.3354922926553517E-5</c:v>
                </c:pt>
                <c:pt idx="13">
                  <c:v>7.475228511406508E-5</c:v>
                </c:pt>
                <c:pt idx="14">
                  <c:v>7.5441260831731944E-5</c:v>
                </c:pt>
                <c:pt idx="15">
                  <c:v>7.5441260831731903E-5</c:v>
                </c:pt>
                <c:pt idx="16">
                  <c:v>7.4752285114065053E-5</c:v>
                </c:pt>
                <c:pt idx="17">
                  <c:v>7.335492292655353E-5</c:v>
                </c:pt>
                <c:pt idx="18">
                  <c:v>7.1207482747530113E-5</c:v>
                </c:pt>
                <c:pt idx="19">
                  <c:v>6.8239187970051845E-5</c:v>
                </c:pt>
                <c:pt idx="20">
                  <c:v>6.4336523408382813E-5</c:v>
                </c:pt>
                <c:pt idx="21">
                  <c:v>5.931534377912501E-5</c:v>
                </c:pt>
                <c:pt idx="22">
                  <c:v>5.2857847713345611E-5</c:v>
                </c:pt>
                <c:pt idx="23">
                  <c:v>4.4340888760057098E-5</c:v>
                </c:pt>
                <c:pt idx="24">
                  <c:v>3.2168261704191393E-5</c:v>
                </c:pt>
                <c:pt idx="25">
                  <c:v>0</c:v>
                </c:pt>
                <c:pt idx="26">
                  <c:v>0</c:v>
                </c:pt>
                <c:pt idx="27">
                  <c:v>0</c:v>
                </c:pt>
                <c:pt idx="28">
                  <c:v>0</c:v>
                </c:pt>
                <c:pt idx="29">
                  <c:v>0</c:v>
                </c:pt>
                <c:pt idx="30">
                  <c:v>0</c:v>
                </c:pt>
                <c:pt idx="31">
                  <c:v>0</c:v>
                </c:pt>
                <c:pt idx="32">
                  <c:v>0</c:v>
                </c:pt>
                <c:pt idx="33">
                  <c:v>6.4567899355409285E-5</c:v>
                </c:pt>
                <c:pt idx="34">
                  <c:v>8.9000707253501636E-5</c:v>
                </c:pt>
                <c:pt idx="35">
                  <c:v>1.0609588490304282E-4</c:v>
                </c:pt>
                <c:pt idx="36">
                  <c:v>1.1905732372424172E-4</c:v>
                </c:pt>
                <c:pt idx="37">
                  <c:v>1.2913579871081857E-4</c:v>
                </c:pt>
                <c:pt idx="38">
                  <c:v>1.3696919844354122E-4</c:v>
                </c:pt>
                <c:pt idx="39">
                  <c:v>1.4292713798692779E-4</c:v>
                </c:pt>
                <c:pt idx="40">
                  <c:v>1.4723746419062427E-4</c:v>
                </c:pt>
                <c:pt idx="41">
                  <c:v>1.5004223934185804E-4</c:v>
                </c:pt>
                <c:pt idx="42">
                  <c:v>1.5142514635765235E-4</c:v>
                </c:pt>
                <c:pt idx="43">
                  <c:v>1.5142514635765241E-4</c:v>
                </c:pt>
                <c:pt idx="44">
                  <c:v>1.5004223934185807E-4</c:v>
                </c:pt>
                <c:pt idx="45">
                  <c:v>1.4723746419062427E-4</c:v>
                </c:pt>
                <c:pt idx="46">
                  <c:v>1.4292713798692773E-4</c:v>
                </c:pt>
                <c:pt idx="47">
                  <c:v>1.3696919844354122E-4</c:v>
                </c:pt>
                <c:pt idx="48">
                  <c:v>1.2913579871081852E-4</c:v>
                </c:pt>
                <c:pt idx="49">
                  <c:v>1.1905732372424177E-4</c:v>
                </c:pt>
                <c:pt idx="50">
                  <c:v>1.060958849030428E-4</c:v>
                </c:pt>
                <c:pt idx="51">
                  <c:v>8.9000707253501636E-5</c:v>
                </c:pt>
                <c:pt idx="52">
                  <c:v>6.4567899355409298E-5</c:v>
                </c:pt>
                <c:pt idx="53">
                  <c:v>0</c:v>
                </c:pt>
                <c:pt idx="54">
                  <c:v>0</c:v>
                </c:pt>
                <c:pt idx="55">
                  <c:v>0</c:v>
                </c:pt>
                <c:pt idx="56">
                  <c:v>0</c:v>
                </c:pt>
                <c:pt idx="57">
                  <c:v>0</c:v>
                </c:pt>
                <c:pt idx="58">
                  <c:v>0</c:v>
                </c:pt>
                <c:pt idx="59">
                  <c:v>0</c:v>
                </c:pt>
                <c:pt idx="60">
                  <c:v>0</c:v>
                </c:pt>
                <c:pt idx="61">
                  <c:v>0</c:v>
                </c:pt>
                <c:pt idx="62">
                  <c:v>0</c:v>
                </c:pt>
                <c:pt idx="63">
                  <c:v>0</c:v>
                </c:pt>
                <c:pt idx="64">
                  <c:v>0</c:v>
                </c:pt>
                <c:pt idx="65">
                  <c:v>9.7435883242058598E-5</c:v>
                </c:pt>
                <c:pt idx="66">
                  <c:v>1.3430609648115062E-4</c:v>
                </c:pt>
                <c:pt idx="67">
                  <c:v>1.6010349348634527E-4</c:v>
                </c:pt>
                <c:pt idx="68">
                  <c:v>1.7966289145715167E-4</c:v>
                </c:pt>
                <c:pt idx="69">
                  <c:v>1.948717664841172E-4</c:v>
                </c:pt>
                <c:pt idx="70">
                  <c:v>2.0669272131408097E-4</c:v>
                </c:pt>
                <c:pt idx="71">
                  <c:v>2.1568352181259551E-4</c:v>
                </c:pt>
                <c:pt idx="72">
                  <c:v>2.2218799919084827E-4</c:v>
                </c:pt>
                <c:pt idx="73">
                  <c:v>2.2642053187170197E-4</c:v>
                </c:pt>
                <c:pt idx="74">
                  <c:v>2.2850740116543361E-4</c:v>
                </c:pt>
                <c:pt idx="75">
                  <c:v>2.2850740116543361E-4</c:v>
                </c:pt>
                <c:pt idx="76">
                  <c:v>2.2642053187170194E-4</c:v>
                </c:pt>
                <c:pt idx="77">
                  <c:v>2.2218799919084827E-4</c:v>
                </c:pt>
                <c:pt idx="78">
                  <c:v>2.1568352181259556E-4</c:v>
                </c:pt>
                <c:pt idx="79">
                  <c:v>2.0669272131408097E-4</c:v>
                </c:pt>
                <c:pt idx="80">
                  <c:v>1.9487176648411709E-4</c:v>
                </c:pt>
                <c:pt idx="81">
                  <c:v>1.7966289145715178E-4</c:v>
                </c:pt>
                <c:pt idx="82">
                  <c:v>1.6010349348634522E-4</c:v>
                </c:pt>
                <c:pt idx="83">
                  <c:v>1.3430609648115059E-4</c:v>
                </c:pt>
                <c:pt idx="84">
                  <c:v>9.7435883242058598E-5</c:v>
                </c:pt>
                <c:pt idx="85">
                  <c:v>0</c:v>
                </c:pt>
                <c:pt idx="86">
                  <c:v>0</c:v>
                </c:pt>
                <c:pt idx="87">
                  <c:v>0</c:v>
                </c:pt>
                <c:pt idx="88">
                  <c:v>0</c:v>
                </c:pt>
                <c:pt idx="89">
                  <c:v>0</c:v>
                </c:pt>
                <c:pt idx="90">
                  <c:v>0</c:v>
                </c:pt>
                <c:pt idx="91">
                  <c:v>0</c:v>
                </c:pt>
                <c:pt idx="92">
                  <c:v>0</c:v>
                </c:pt>
                <c:pt idx="93">
                  <c:v>0</c:v>
                </c:pt>
                <c:pt idx="94">
                  <c:v>9.8145822441025564E-5</c:v>
                </c:pt>
                <c:pt idx="95">
                  <c:v>1.3528468013410867E-4</c:v>
                </c:pt>
                <c:pt idx="96">
                  <c:v>1.6127004262753934E-4</c:v>
                </c:pt>
                <c:pt idx="97">
                  <c:v>1.8097195465852182E-4</c:v>
                </c:pt>
                <c:pt idx="98">
                  <c:v>1.9629164488205113E-4</c:v>
                </c:pt>
                <c:pt idx="99">
                  <c:v>2.0819872977954004E-4</c:v>
                </c:pt>
                <c:pt idx="100">
                  <c:v>2.1725503922087532E-4</c:v>
                </c:pt>
                <c:pt idx="101">
                  <c:v>2.2380690964680171E-4</c:v>
                </c:pt>
                <c:pt idx="102">
                  <c:v>2.2807028148835335E-4</c:v>
                </c:pt>
                <c:pt idx="103">
                  <c:v>2.3017235616910916E-4</c:v>
                </c:pt>
                <c:pt idx="104">
                  <c:v>2.3017235616910913E-4</c:v>
                </c:pt>
                <c:pt idx="105">
                  <c:v>2.280702814883533E-4</c:v>
                </c:pt>
                <c:pt idx="106">
                  <c:v>2.2380690964680174E-4</c:v>
                </c:pt>
                <c:pt idx="107">
                  <c:v>2.1725503922087532E-4</c:v>
                </c:pt>
                <c:pt idx="108">
                  <c:v>2.0819872977954009E-4</c:v>
                </c:pt>
                <c:pt idx="109">
                  <c:v>1.9629164488205118E-4</c:v>
                </c:pt>
                <c:pt idx="110">
                  <c:v>1.8097195465852187E-4</c:v>
                </c:pt>
                <c:pt idx="111">
                  <c:v>1.6127004262753936E-4</c:v>
                </c:pt>
                <c:pt idx="112">
                  <c:v>1.3528468013410862E-4</c:v>
                </c:pt>
                <c:pt idx="113">
                  <c:v>9.8145822441025578E-5</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3.287483668000706E-5</c:v>
                </c:pt>
                <c:pt idx="130">
                  <c:v>4.5314835151422119E-5</c:v>
                </c:pt>
                <c:pt idx="131">
                  <c:v>5.4018868871814331E-5</c:v>
                </c:pt>
                <c:pt idx="132">
                  <c:v>6.0618203659513598E-5</c:v>
                </c:pt>
                <c:pt idx="133">
                  <c:v>6.574967336001412E-5</c:v>
                </c:pt>
                <c:pt idx="134">
                  <c:v>6.9738059840499704E-5</c:v>
                </c:pt>
                <c:pt idx="135">
                  <c:v>7.2771553130409231E-5</c:v>
                </c:pt>
                <c:pt idx="136">
                  <c:v>7.4966161773383575E-5</c:v>
                </c:pt>
                <c:pt idx="137">
                  <c:v>7.6394216982573633E-5</c:v>
                </c:pt>
                <c:pt idx="138">
                  <c:v>7.7098326032763219E-5</c:v>
                </c:pt>
                <c:pt idx="139">
                  <c:v>7.7098326032763232E-5</c:v>
                </c:pt>
                <c:pt idx="140">
                  <c:v>7.6394216982573633E-5</c:v>
                </c:pt>
                <c:pt idx="141">
                  <c:v>7.4966161773383548E-5</c:v>
                </c:pt>
                <c:pt idx="142">
                  <c:v>7.2771553130409204E-5</c:v>
                </c:pt>
                <c:pt idx="143">
                  <c:v>6.9738059840499691E-5</c:v>
                </c:pt>
                <c:pt idx="144">
                  <c:v>6.574967336001412E-5</c:v>
                </c:pt>
                <c:pt idx="145">
                  <c:v>6.0618203659513639E-5</c:v>
                </c:pt>
                <c:pt idx="146">
                  <c:v>5.4018868871814331E-5</c:v>
                </c:pt>
                <c:pt idx="147">
                  <c:v>4.5314835151422099E-5</c:v>
                </c:pt>
                <c:pt idx="148">
                  <c:v>3.287483668000708E-5</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9.8384778086191179E-5</c:v>
                </c:pt>
                <c:pt idx="283">
                  <c:v>1.356140577603637E-4</c:v>
                </c:pt>
                <c:pt idx="284">
                  <c:v>1.6166268681884057E-4</c:v>
                </c:pt>
                <c:pt idx="285">
                  <c:v>1.814125670973069E-4</c:v>
                </c:pt>
                <c:pt idx="286">
                  <c:v>1.9676955617238236E-4</c:v>
                </c:pt>
                <c:pt idx="287">
                  <c:v>2.0870563125083828E-4</c:v>
                </c:pt>
                <c:pt idx="288">
                  <c:v>2.1778399008981009E-4</c:v>
                </c:pt>
                <c:pt idx="289">
                  <c:v>2.2435181235541478E-4</c:v>
                </c:pt>
                <c:pt idx="290">
                  <c:v>2.2862556422887845E-4</c:v>
                </c:pt>
                <c:pt idx="291">
                  <c:v>2.3073275683110098E-4</c:v>
                </c:pt>
                <c:pt idx="292">
                  <c:v>2.3073275683110098E-4</c:v>
                </c:pt>
                <c:pt idx="293">
                  <c:v>2.2862556422887853E-4</c:v>
                </c:pt>
                <c:pt idx="294">
                  <c:v>2.243518123554147E-4</c:v>
                </c:pt>
                <c:pt idx="295">
                  <c:v>2.1778399008981006E-4</c:v>
                </c:pt>
                <c:pt idx="296">
                  <c:v>2.087056312508382E-4</c:v>
                </c:pt>
                <c:pt idx="297">
                  <c:v>1.9676955617238233E-4</c:v>
                </c:pt>
                <c:pt idx="298">
                  <c:v>1.8141256709730698E-4</c:v>
                </c:pt>
                <c:pt idx="299">
                  <c:v>1.6166268681884046E-4</c:v>
                </c:pt>
                <c:pt idx="300">
                  <c:v>1.3561405776036376E-4</c:v>
                </c:pt>
                <c:pt idx="301">
                  <c:v>9.8384778086191112E-5</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9.7671383413077973E-5</c:v>
                </c:pt>
                <c:pt idx="316">
                  <c:v>1.346307110649963E-4</c:v>
                </c:pt>
                <c:pt idx="317">
                  <c:v>1.604904597542362E-4</c:v>
                </c:pt>
                <c:pt idx="318">
                  <c:v>1.8009713231643425E-4</c:v>
                </c:pt>
                <c:pt idx="319">
                  <c:v>1.9534276682615595E-4</c:v>
                </c:pt>
                <c:pt idx="320">
                  <c:v>2.0719229261777612E-4</c:v>
                </c:pt>
                <c:pt idx="321">
                  <c:v>2.1620482366344179E-4</c:v>
                </c:pt>
                <c:pt idx="322">
                  <c:v>2.2272502220605409E-4</c:v>
                </c:pt>
                <c:pt idx="323">
                  <c:v>2.2696778481593418E-4</c:v>
                </c:pt>
                <c:pt idx="324">
                  <c:v>2.2905969802222885E-4</c:v>
                </c:pt>
                <c:pt idx="325">
                  <c:v>2.2905969802222885E-4</c:v>
                </c:pt>
                <c:pt idx="326">
                  <c:v>2.2696778481593415E-4</c:v>
                </c:pt>
                <c:pt idx="327">
                  <c:v>2.2272502220605414E-4</c:v>
                </c:pt>
                <c:pt idx="328">
                  <c:v>2.1620482366344182E-4</c:v>
                </c:pt>
                <c:pt idx="329">
                  <c:v>2.0719229261777612E-4</c:v>
                </c:pt>
                <c:pt idx="330">
                  <c:v>1.9534276682615589E-4</c:v>
                </c:pt>
                <c:pt idx="331">
                  <c:v>1.8009713231643425E-4</c:v>
                </c:pt>
                <c:pt idx="332">
                  <c:v>1.6049045975423612E-4</c:v>
                </c:pt>
                <c:pt idx="333">
                  <c:v>1.3463071106499638E-4</c:v>
                </c:pt>
                <c:pt idx="334">
                  <c:v>9.7671383413077919E-5</c:v>
                </c:pt>
                <c:pt idx="335">
                  <c:v>0</c:v>
                </c:pt>
                <c:pt idx="336">
                  <c:v>0</c:v>
                </c:pt>
                <c:pt idx="337">
                  <c:v>0</c:v>
                </c:pt>
                <c:pt idx="338">
                  <c:v>0</c:v>
                </c:pt>
                <c:pt idx="339">
                  <c:v>0</c:v>
                </c:pt>
                <c:pt idx="340">
                  <c:v>0</c:v>
                </c:pt>
                <c:pt idx="341">
                  <c:v>0</c:v>
                </c:pt>
                <c:pt idx="342">
                  <c:v>0</c:v>
                </c:pt>
                <c:pt idx="343">
                  <c:v>0</c:v>
                </c:pt>
                <c:pt idx="344">
                  <c:v>9.6968280219231347E-5</c:v>
                </c:pt>
                <c:pt idx="345">
                  <c:v>1.3366155019482311E-4</c:v>
                </c:pt>
                <c:pt idx="346">
                  <c:v>1.5933514331566503E-4</c:v>
                </c:pt>
                <c:pt idx="347">
                  <c:v>1.7880067408568759E-4</c:v>
                </c:pt>
                <c:pt idx="348">
                  <c:v>1.9393656043846269E-4</c:v>
                </c:pt>
                <c:pt idx="349">
                  <c:v>2.0570078550904755E-4</c:v>
                </c:pt>
                <c:pt idx="350">
                  <c:v>2.1464843839755584E-4</c:v>
                </c:pt>
                <c:pt idx="351">
                  <c:v>2.2112170024018893E-4</c:v>
                </c:pt>
                <c:pt idx="352">
                  <c:v>2.2533392063967428E-4</c:v>
                </c:pt>
                <c:pt idx="353">
                  <c:v>2.2741077487162866E-4</c:v>
                </c:pt>
                <c:pt idx="354">
                  <c:v>2.2741077487162858E-4</c:v>
                </c:pt>
                <c:pt idx="355">
                  <c:v>2.2533392063967428E-4</c:v>
                </c:pt>
                <c:pt idx="356">
                  <c:v>2.2112170024018884E-4</c:v>
                </c:pt>
                <c:pt idx="357">
                  <c:v>2.1464843839755579E-4</c:v>
                </c:pt>
                <c:pt idx="358">
                  <c:v>2.0570078550904758E-4</c:v>
                </c:pt>
                <c:pt idx="359">
                  <c:v>1.9393656043846269E-4</c:v>
                </c:pt>
                <c:pt idx="360">
                  <c:v>1.788006740856877E-4</c:v>
                </c:pt>
                <c:pt idx="361">
                  <c:v>1.5933514331566498E-4</c:v>
                </c:pt>
                <c:pt idx="362">
                  <c:v>1.3366155019482314E-4</c:v>
                </c:pt>
                <c:pt idx="363">
                  <c:v>9.6968280219231307E-5</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1.2821469847325003E-4</c:v>
                </c:pt>
                <c:pt idx="380">
                  <c:v>1.7673176544898261E-4</c:v>
                </c:pt>
                <c:pt idx="381">
                  <c:v>2.1067824767256665E-4</c:v>
                </c:pt>
                <c:pt idx="382">
                  <c:v>2.3641622253050624E-4</c:v>
                </c:pt>
                <c:pt idx="383">
                  <c:v>2.5642939694650005E-4</c:v>
                </c:pt>
                <c:pt idx="384">
                  <c:v>2.7198444821467069E-4</c:v>
                </c:pt>
                <c:pt idx="385">
                  <c:v>2.8381533368102837E-4</c:v>
                </c:pt>
                <c:pt idx="386">
                  <c:v>2.9237449667139127E-4</c:v>
                </c:pt>
                <c:pt idx="387">
                  <c:v>2.9794403515554169E-4</c:v>
                </c:pt>
                <c:pt idx="388">
                  <c:v>3.0069012117997051E-4</c:v>
                </c:pt>
                <c:pt idx="389">
                  <c:v>3.0069012117997057E-4</c:v>
                </c:pt>
                <c:pt idx="390">
                  <c:v>2.9794403515554175E-4</c:v>
                </c:pt>
                <c:pt idx="391">
                  <c:v>2.9237449667139127E-4</c:v>
                </c:pt>
                <c:pt idx="392">
                  <c:v>2.8381533368102837E-4</c:v>
                </c:pt>
                <c:pt idx="393">
                  <c:v>2.7198444821467074E-4</c:v>
                </c:pt>
                <c:pt idx="394">
                  <c:v>2.5642939694649989E-4</c:v>
                </c:pt>
                <c:pt idx="395">
                  <c:v>2.3641622253050618E-4</c:v>
                </c:pt>
                <c:pt idx="396">
                  <c:v>2.1067824767256662E-4</c:v>
                </c:pt>
                <c:pt idx="397">
                  <c:v>1.7673176544898256E-4</c:v>
                </c:pt>
                <c:pt idx="398">
                  <c:v>1.2821469847325008E-4</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1.2700589366195108E-4</c:v>
                </c:pt>
                <c:pt idx="414">
                  <c:v>1.7506554300391204E-4</c:v>
                </c:pt>
                <c:pt idx="415">
                  <c:v>2.0869197868425907E-4</c:v>
                </c:pt>
                <c:pt idx="416">
                  <c:v>2.3418729659091419E-4</c:v>
                </c:pt>
                <c:pt idx="417">
                  <c:v>2.540117873239022E-4</c:v>
                </c:pt>
                <c:pt idx="418">
                  <c:v>2.694201859770695E-4</c:v>
                </c:pt>
                <c:pt idx="419">
                  <c:v>2.8113953016583606E-4</c:v>
                </c:pt>
                <c:pt idx="420">
                  <c:v>2.8961799759222203E-4</c:v>
                </c:pt>
                <c:pt idx="421">
                  <c:v>2.9513502661375604E-4</c:v>
                </c:pt>
                <c:pt idx="422">
                  <c:v>2.9785522261123698E-4</c:v>
                </c:pt>
                <c:pt idx="423">
                  <c:v>2.9785522261123703E-4</c:v>
                </c:pt>
                <c:pt idx="424">
                  <c:v>2.9513502661375615E-4</c:v>
                </c:pt>
                <c:pt idx="425">
                  <c:v>2.8961799759222203E-4</c:v>
                </c:pt>
                <c:pt idx="426">
                  <c:v>2.81139530165836E-4</c:v>
                </c:pt>
                <c:pt idx="427">
                  <c:v>2.6942018597706939E-4</c:v>
                </c:pt>
                <c:pt idx="428">
                  <c:v>2.5401178732390215E-4</c:v>
                </c:pt>
                <c:pt idx="429">
                  <c:v>2.3418729659091428E-4</c:v>
                </c:pt>
                <c:pt idx="430">
                  <c:v>2.0869197868425915E-4</c:v>
                </c:pt>
                <c:pt idx="431">
                  <c:v>1.7506554300391193E-4</c:v>
                </c:pt>
                <c:pt idx="432">
                  <c:v>1.2700589366195116E-4</c:v>
                </c:pt>
                <c:pt idx="433">
                  <c:v>0</c:v>
                </c:pt>
                <c:pt idx="434">
                  <c:v>0</c:v>
                </c:pt>
                <c:pt idx="435">
                  <c:v>0</c:v>
                </c:pt>
                <c:pt idx="436">
                  <c:v>0</c:v>
                </c:pt>
                <c:pt idx="437">
                  <c:v>1.8829164991564332E-4</c:v>
                </c:pt>
                <c:pt idx="438">
                  <c:v>2.5954212820487323E-4</c:v>
                </c:pt>
                <c:pt idx="439">
                  <c:v>3.0939475214599067E-4</c:v>
                </c:pt>
                <c:pt idx="440">
                  <c:v>3.4719264746686042E-4</c:v>
                </c:pt>
                <c:pt idx="441">
                  <c:v>3.7658329983128669E-4</c:v>
                </c:pt>
                <c:pt idx="442">
                  <c:v>3.994269074884644E-4</c:v>
                </c:pt>
                <c:pt idx="443">
                  <c:v>4.1680133468713896E-4</c:v>
                </c:pt>
                <c:pt idx="444">
                  <c:v>4.2937102397037338E-4</c:v>
                </c:pt>
                <c:pt idx="445">
                  <c:v>4.3755025461192224E-4</c:v>
                </c:pt>
                <c:pt idx="446">
                  <c:v>4.4158306110374473E-4</c:v>
                </c:pt>
                <c:pt idx="447">
                  <c:v>4.4158306110374473E-4</c:v>
                </c:pt>
                <c:pt idx="448">
                  <c:v>4.3755025461192224E-4</c:v>
                </c:pt>
                <c:pt idx="449">
                  <c:v>4.2937102397037327E-4</c:v>
                </c:pt>
                <c:pt idx="450">
                  <c:v>4.168013346871388E-4</c:v>
                </c:pt>
                <c:pt idx="451">
                  <c:v>3.9942690748846451E-4</c:v>
                </c:pt>
                <c:pt idx="452">
                  <c:v>3.765832998312868E-4</c:v>
                </c:pt>
                <c:pt idx="453">
                  <c:v>3.4719264746686036E-4</c:v>
                </c:pt>
                <c:pt idx="454">
                  <c:v>3.0939475214599067E-4</c:v>
                </c:pt>
                <c:pt idx="455">
                  <c:v>2.5954212820487334E-4</c:v>
                </c:pt>
                <c:pt idx="456">
                  <c:v>1.8829164991564337E-4</c:v>
                </c:pt>
                <c:pt idx="457">
                  <c:v>0</c:v>
                </c:pt>
                <c:pt idx="458">
                  <c:v>0</c:v>
                </c:pt>
                <c:pt idx="459">
                  <c:v>0</c:v>
                </c:pt>
                <c:pt idx="460">
                  <c:v>0</c:v>
                </c:pt>
                <c:pt idx="461">
                  <c:v>0</c:v>
                </c:pt>
                <c:pt idx="462">
                  <c:v>0</c:v>
                </c:pt>
                <c:pt idx="463">
                  <c:v>0</c:v>
                </c:pt>
                <c:pt idx="464">
                  <c:v>0</c:v>
                </c:pt>
                <c:pt idx="465">
                  <c:v>1.8569632265812893E-4</c:v>
                </c:pt>
                <c:pt idx="466">
                  <c:v>2.5596471646035254E-4</c:v>
                </c:pt>
                <c:pt idx="467">
                  <c:v>3.051301942968447E-4</c:v>
                </c:pt>
                <c:pt idx="468">
                  <c:v>3.424071004604849E-4</c:v>
                </c:pt>
                <c:pt idx="469">
                  <c:v>3.7139264531625796E-4</c:v>
                </c:pt>
                <c:pt idx="470">
                  <c:v>3.9392138697890442E-4</c:v>
                </c:pt>
                <c:pt idx="471">
                  <c:v>4.1105633290205426E-4</c:v>
                </c:pt>
                <c:pt idx="472">
                  <c:v>4.2345276725215769E-4</c:v>
                </c:pt>
                <c:pt idx="473">
                  <c:v>4.3151925906413549E-4</c:v>
                </c:pt>
                <c:pt idx="474">
                  <c:v>4.3549647916847232E-4</c:v>
                </c:pt>
                <c:pt idx="475">
                  <c:v>4.3549647916847243E-4</c:v>
                </c:pt>
                <c:pt idx="476">
                  <c:v>4.3151925906413554E-4</c:v>
                </c:pt>
                <c:pt idx="477">
                  <c:v>4.2345276725215775E-4</c:v>
                </c:pt>
                <c:pt idx="478">
                  <c:v>4.1105633290205421E-4</c:v>
                </c:pt>
                <c:pt idx="479">
                  <c:v>3.9392138697890431E-4</c:v>
                </c:pt>
                <c:pt idx="480">
                  <c:v>3.7139264531625774E-4</c:v>
                </c:pt>
                <c:pt idx="481">
                  <c:v>3.424071004604849E-4</c:v>
                </c:pt>
                <c:pt idx="482">
                  <c:v>3.0513019429684486E-4</c:v>
                </c:pt>
                <c:pt idx="483">
                  <c:v>2.5596471646035249E-4</c:v>
                </c:pt>
                <c:pt idx="484">
                  <c:v>1.8569632265812906E-4</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1.8317170615485387E-4</c:v>
                </c:pt>
                <c:pt idx="506">
                  <c:v>2.5248477276420503E-4</c:v>
                </c:pt>
                <c:pt idx="507">
                  <c:v>3.0098182607316405E-4</c:v>
                </c:pt>
                <c:pt idx="508">
                  <c:v>3.3775193764257292E-4</c:v>
                </c:pt>
                <c:pt idx="509">
                  <c:v>3.6634341230970774E-4</c:v>
                </c:pt>
                <c:pt idx="510">
                  <c:v>3.8856586663082055E-4</c:v>
                </c:pt>
                <c:pt idx="511">
                  <c:v>4.0546785604389491E-4</c:v>
                </c:pt>
                <c:pt idx="512">
                  <c:v>4.1769575586248989E-4</c:v>
                </c:pt>
                <c:pt idx="513">
                  <c:v>4.256525804604887E-4</c:v>
                </c:pt>
                <c:pt idx="514">
                  <c:v>4.2957572865123648E-4</c:v>
                </c:pt>
                <c:pt idx="515">
                  <c:v>4.2957572865123648E-4</c:v>
                </c:pt>
                <c:pt idx="516">
                  <c:v>4.2565258046048854E-4</c:v>
                </c:pt>
                <c:pt idx="517">
                  <c:v>4.1769575586248983E-4</c:v>
                </c:pt>
                <c:pt idx="518">
                  <c:v>4.0546785604389507E-4</c:v>
                </c:pt>
                <c:pt idx="519">
                  <c:v>3.8856586663082071E-4</c:v>
                </c:pt>
                <c:pt idx="520">
                  <c:v>3.6634341230970763E-4</c:v>
                </c:pt>
                <c:pt idx="521">
                  <c:v>3.3775193764257276E-4</c:v>
                </c:pt>
                <c:pt idx="522">
                  <c:v>3.00981826073164E-4</c:v>
                </c:pt>
                <c:pt idx="523">
                  <c:v>2.5248477276420514E-4</c:v>
                </c:pt>
                <c:pt idx="524">
                  <c:v>1.8317170615485381E-4</c:v>
                </c:pt>
                <c:pt idx="525">
                  <c:v>0</c:v>
                </c:pt>
                <c:pt idx="526">
                  <c:v>0</c:v>
                </c:pt>
                <c:pt idx="527">
                  <c:v>0</c:v>
                </c:pt>
                <c:pt idx="528">
                  <c:v>0</c:v>
                </c:pt>
                <c:pt idx="529">
                  <c:v>0</c:v>
                </c:pt>
                <c:pt idx="530">
                  <c:v>0</c:v>
                </c:pt>
                <c:pt idx="531">
                  <c:v>0</c:v>
                </c:pt>
                <c:pt idx="532">
                  <c:v>0</c:v>
                </c:pt>
                <c:pt idx="533">
                  <c:v>1.2074552889006053E-4</c:v>
                </c:pt>
                <c:pt idx="534">
                  <c:v>1.6643622568175129E-4</c:v>
                </c:pt>
                <c:pt idx="535">
                  <c:v>1.9840514967293363E-4</c:v>
                </c:pt>
                <c:pt idx="536">
                  <c:v>2.2264375432425114E-4</c:v>
                </c:pt>
                <c:pt idx="537">
                  <c:v>2.4149105778012106E-4</c:v>
                </c:pt>
                <c:pt idx="538">
                  <c:v>2.5613994682835396E-4</c:v>
                </c:pt>
                <c:pt idx="539">
                  <c:v>2.6728162200197783E-4</c:v>
                </c:pt>
                <c:pt idx="540">
                  <c:v>2.7534216946209001E-4</c:v>
                </c:pt>
                <c:pt idx="541">
                  <c:v>2.805872535121266E-4</c:v>
                </c:pt>
                <c:pt idx="542">
                  <c:v>2.8317336581707754E-4</c:v>
                </c:pt>
                <c:pt idx="543">
                  <c:v>2.8317336581707754E-4</c:v>
                </c:pt>
                <c:pt idx="544">
                  <c:v>2.8058725351212655E-4</c:v>
                </c:pt>
                <c:pt idx="545">
                  <c:v>2.7534216946209007E-4</c:v>
                </c:pt>
                <c:pt idx="546">
                  <c:v>2.6728162200197788E-4</c:v>
                </c:pt>
                <c:pt idx="547">
                  <c:v>2.5613994682835401E-4</c:v>
                </c:pt>
                <c:pt idx="548">
                  <c:v>2.4149105778012097E-4</c:v>
                </c:pt>
                <c:pt idx="549">
                  <c:v>2.2264375432425116E-4</c:v>
                </c:pt>
                <c:pt idx="550">
                  <c:v>1.9840514967293357E-4</c:v>
                </c:pt>
                <c:pt idx="551">
                  <c:v>1.6643622568175129E-4</c:v>
                </c:pt>
                <c:pt idx="552">
                  <c:v>1.2074552889006064E-4</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1.1967312486161258E-4</c:v>
                </c:pt>
                <c:pt idx="567">
                  <c:v>1.6495801874074484E-4</c:v>
                </c:pt>
                <c:pt idx="568">
                  <c:v>1.9664301004151255E-4</c:v>
                </c:pt>
                <c:pt idx="569">
                  <c:v>2.2066633900096001E-4</c:v>
                </c:pt>
                <c:pt idx="570">
                  <c:v>2.3934624972322513E-4</c:v>
                </c:pt>
                <c:pt idx="571">
                  <c:v>2.5386503434629201E-4</c:v>
                </c:pt>
                <c:pt idx="572">
                  <c:v>2.64907754490693E-4</c:v>
                </c:pt>
                <c:pt idx="573">
                  <c:v>2.7289671202406261E-4</c:v>
                </c:pt>
                <c:pt idx="574">
                  <c:v>2.7809521174657574E-4</c:v>
                </c:pt>
                <c:pt idx="575">
                  <c:v>2.8065835543911242E-4</c:v>
                </c:pt>
                <c:pt idx="576">
                  <c:v>2.8065835543911237E-4</c:v>
                </c:pt>
                <c:pt idx="577">
                  <c:v>2.7809521174657574E-4</c:v>
                </c:pt>
                <c:pt idx="578">
                  <c:v>2.7289671202406271E-4</c:v>
                </c:pt>
                <c:pt idx="579">
                  <c:v>2.64907754490693E-4</c:v>
                </c:pt>
                <c:pt idx="580">
                  <c:v>2.5386503434629185E-4</c:v>
                </c:pt>
                <c:pt idx="581">
                  <c:v>2.3934624972322515E-4</c:v>
                </c:pt>
                <c:pt idx="582">
                  <c:v>2.2066633900095998E-4</c:v>
                </c:pt>
                <c:pt idx="583">
                  <c:v>1.966430100415125E-4</c:v>
                </c:pt>
                <c:pt idx="584">
                  <c:v>1.6495801874074478E-4</c:v>
                </c:pt>
                <c:pt idx="585">
                  <c:v>1.1967312486161255E-4</c:v>
                </c:pt>
                <c:pt idx="586">
                  <c:v>0</c:v>
                </c:pt>
                <c:pt idx="587">
                  <c:v>0</c:v>
                </c:pt>
                <c:pt idx="588">
                  <c:v>0</c:v>
                </c:pt>
                <c:pt idx="589">
                  <c:v>0</c:v>
                </c:pt>
                <c:pt idx="590">
                  <c:v>0</c:v>
                </c:pt>
                <c:pt idx="591">
                  <c:v>0</c:v>
                </c:pt>
                <c:pt idx="592">
                  <c:v>0</c:v>
                </c:pt>
                <c:pt idx="593">
                  <c:v>0</c:v>
                </c:pt>
                <c:pt idx="594">
                  <c:v>0</c:v>
                </c:pt>
                <c:pt idx="595">
                  <c:v>0</c:v>
                </c:pt>
                <c:pt idx="596">
                  <c:v>5.9440342564717105E-5</c:v>
                </c:pt>
                <c:pt idx="597">
                  <c:v>8.1932857975300399E-5</c:v>
                </c:pt>
                <c:pt idx="598">
                  <c:v>9.7670449345590106E-5</c:v>
                </c:pt>
                <c:pt idx="599">
                  <c:v>1.0960257616642562E-4</c:v>
                </c:pt>
                <c:pt idx="600">
                  <c:v>1.1888068512943421E-4</c:v>
                </c:pt>
                <c:pt idx="601">
                  <c:v>1.2609200791068853E-4</c:v>
                </c:pt>
                <c:pt idx="602">
                  <c:v>1.3157680718361238E-4</c:v>
                </c:pt>
                <c:pt idx="603">
                  <c:v>1.3554483570352941E-4</c:v>
                </c:pt>
                <c:pt idx="604">
                  <c:v>1.3812687410760791E-4</c:v>
                </c:pt>
                <c:pt idx="605">
                  <c:v>1.393999597674263E-4</c:v>
                </c:pt>
                <c:pt idx="606">
                  <c:v>1.3939995976742627E-4</c:v>
                </c:pt>
                <c:pt idx="607">
                  <c:v>1.3812687410760788E-4</c:v>
                </c:pt>
                <c:pt idx="608">
                  <c:v>1.3554483570352944E-4</c:v>
                </c:pt>
                <c:pt idx="609">
                  <c:v>1.3157680718361241E-4</c:v>
                </c:pt>
                <c:pt idx="610">
                  <c:v>1.2609200791068855E-4</c:v>
                </c:pt>
                <c:pt idx="611">
                  <c:v>1.1888068512943424E-4</c:v>
                </c:pt>
                <c:pt idx="612">
                  <c:v>1.0960257616642564E-4</c:v>
                </c:pt>
                <c:pt idx="613">
                  <c:v>9.7670449345590106E-5</c:v>
                </c:pt>
                <c:pt idx="614">
                  <c:v>8.1932857975300412E-5</c:v>
                </c:pt>
                <c:pt idx="615">
                  <c:v>5.9440342564717058E-5</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5.917929680366913E-5</c:v>
                </c:pt>
                <c:pt idx="631">
                  <c:v>8.1573031225619231E-5</c:v>
                </c:pt>
                <c:pt idx="632">
                  <c:v>9.7241507389988856E-5</c:v>
                </c:pt>
                <c:pt idx="633">
                  <c:v>1.0912123156655167E-4</c:v>
                </c:pt>
                <c:pt idx="634">
                  <c:v>1.1835859360733825E-4</c:v>
                </c:pt>
                <c:pt idx="635">
                  <c:v>1.2553824622717744E-4</c:v>
                </c:pt>
                <c:pt idx="636">
                  <c:v>1.3099895775870181E-4</c:v>
                </c:pt>
                <c:pt idx="637">
                  <c:v>1.3494955978038297E-4</c:v>
                </c:pt>
                <c:pt idx="638">
                  <c:v>1.3752025857652583E-4</c:v>
                </c:pt>
                <c:pt idx="639">
                  <c:v>1.3878775319159896E-4</c:v>
                </c:pt>
                <c:pt idx="640">
                  <c:v>1.3878775319159899E-4</c:v>
                </c:pt>
                <c:pt idx="641">
                  <c:v>1.375202585765258E-4</c:v>
                </c:pt>
                <c:pt idx="642">
                  <c:v>1.3494955978038295E-4</c:v>
                </c:pt>
                <c:pt idx="643">
                  <c:v>1.3099895775870181E-4</c:v>
                </c:pt>
                <c:pt idx="644">
                  <c:v>1.2553824622717753E-4</c:v>
                </c:pt>
                <c:pt idx="645">
                  <c:v>1.1835859360733831E-4</c:v>
                </c:pt>
                <c:pt idx="646">
                  <c:v>1.0912123156655169E-4</c:v>
                </c:pt>
                <c:pt idx="647">
                  <c:v>9.724150738998891E-5</c:v>
                </c:pt>
                <c:pt idx="648">
                  <c:v>8.1573031225619258E-5</c:v>
                </c:pt>
                <c:pt idx="649">
                  <c:v>5.9179296803669163E-5</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formatCode="General">
                  <c:v>0</c:v>
                </c:pt>
                <c:pt idx="679" formatCode="General">
                  <c:v>0</c:v>
                </c:pt>
                <c:pt idx="680" formatCode="General">
                  <c:v>0</c:v>
                </c:pt>
                <c:pt idx="681" formatCode="General">
                  <c:v>0</c:v>
                </c:pt>
                <c:pt idx="682" formatCode="General">
                  <c:v>0</c:v>
                </c:pt>
                <c:pt idx="683" formatCode="General">
                  <c:v>0</c:v>
                </c:pt>
                <c:pt idx="684" formatCode="General">
                  <c:v>0</c:v>
                </c:pt>
                <c:pt idx="685" formatCode="General">
                  <c:v>0</c:v>
                </c:pt>
              </c:numCache>
            </c:numRef>
          </c:val>
          <c:smooth val="1"/>
          <c:extLst>
            <c:ext xmlns:c16="http://schemas.microsoft.com/office/drawing/2014/chart" uri="{C3380CC4-5D6E-409C-BE32-E72D297353CC}">
              <c16:uniqueId val="{00000001-F237-44BA-A8CA-E9F96974FAF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Drawdown!$C$2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07"/>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numCache>
            </c:numRef>
          </c:cat>
          <c:val>
            <c:numRef>
              <c:f>[0]!drawdown_portfolio</c:f>
              <c:numCache>
                <c:formatCode>0.00%</c:formatCode>
                <c:ptCount val="707"/>
                <c:pt idx="0">
                  <c:v>0</c:v>
                </c:pt>
                <c:pt idx="1">
                  <c:v>-2.3721778606400346E-4</c:v>
                </c:pt>
                <c:pt idx="2">
                  <c:v>-7.7247475967234802E-4</c:v>
                </c:pt>
                <c:pt idx="3">
                  <c:v>-3.4049701740657135E-4</c:v>
                </c:pt>
                <c:pt idx="4">
                  <c:v>-4.90914652092167E-4</c:v>
                </c:pt>
                <c:pt idx="5">
                  <c:v>0</c:v>
                </c:pt>
                <c:pt idx="6">
                  <c:v>0</c:v>
                </c:pt>
                <c:pt idx="7">
                  <c:v>0</c:v>
                </c:pt>
                <c:pt idx="8">
                  <c:v>0</c:v>
                </c:pt>
                <c:pt idx="9">
                  <c:v>-1.5541115910688852E-4</c:v>
                </c:pt>
                <c:pt idx="10">
                  <c:v>0</c:v>
                </c:pt>
                <c:pt idx="11">
                  <c:v>0</c:v>
                </c:pt>
                <c:pt idx="12">
                  <c:v>0</c:v>
                </c:pt>
                <c:pt idx="13">
                  <c:v>-1.4761144859665176E-3</c:v>
                </c:pt>
                <c:pt idx="14">
                  <c:v>-4.3349304609141548E-5</c:v>
                </c:pt>
                <c:pt idx="15">
                  <c:v>0</c:v>
                </c:pt>
                <c:pt idx="16">
                  <c:v>-1.2670414080477865E-3</c:v>
                </c:pt>
                <c:pt idx="17">
                  <c:v>-4.545342907749883E-3</c:v>
                </c:pt>
                <c:pt idx="18">
                  <c:v>-1.9359479012225345E-3</c:v>
                </c:pt>
                <c:pt idx="19">
                  <c:v>-2.183341142402706E-3</c:v>
                </c:pt>
                <c:pt idx="20">
                  <c:v>-2.7859156593975642E-3</c:v>
                </c:pt>
                <c:pt idx="21">
                  <c:v>-3.8673816358574253E-3</c:v>
                </c:pt>
                <c:pt idx="22">
                  <c:v>-2.7308842934579136E-3</c:v>
                </c:pt>
                <c:pt idx="23">
                  <c:v>-1.2735313401056603E-3</c:v>
                </c:pt>
                <c:pt idx="24">
                  <c:v>0</c:v>
                </c:pt>
                <c:pt idx="25">
                  <c:v>-2.6443010283627721E-4</c:v>
                </c:pt>
                <c:pt idx="26">
                  <c:v>-1.4792134584018513E-3</c:v>
                </c:pt>
                <c:pt idx="27">
                  <c:v>-2.5939666362918556E-3</c:v>
                </c:pt>
                <c:pt idx="28">
                  <c:v>0</c:v>
                </c:pt>
                <c:pt idx="29">
                  <c:v>0</c:v>
                </c:pt>
                <c:pt idx="30">
                  <c:v>0</c:v>
                </c:pt>
                <c:pt idx="31">
                  <c:v>-2.179393584532674E-4</c:v>
                </c:pt>
                <c:pt idx="32">
                  <c:v>0</c:v>
                </c:pt>
                <c:pt idx="33">
                  <c:v>0</c:v>
                </c:pt>
                <c:pt idx="34">
                  <c:v>0</c:v>
                </c:pt>
                <c:pt idx="35">
                  <c:v>-1.1190146566292247E-3</c:v>
                </c:pt>
                <c:pt idx="36">
                  <c:v>-1.8614194613403301E-3</c:v>
                </c:pt>
                <c:pt idx="37">
                  <c:v>-9.4138873224615116E-3</c:v>
                </c:pt>
                <c:pt idx="38">
                  <c:v>-1.2335717438136551E-2</c:v>
                </c:pt>
                <c:pt idx="39">
                  <c:v>-1.0659432683914338E-2</c:v>
                </c:pt>
                <c:pt idx="40">
                  <c:v>-6.2956365956482463E-3</c:v>
                </c:pt>
                <c:pt idx="41">
                  <c:v>-5.8255785224058387E-3</c:v>
                </c:pt>
                <c:pt idx="42">
                  <c:v>-2.6959690682882842E-3</c:v>
                </c:pt>
                <c:pt idx="43">
                  <c:v>-8.469698088768518E-3</c:v>
                </c:pt>
                <c:pt idx="44">
                  <c:v>-1.3194036650317598E-2</c:v>
                </c:pt>
                <c:pt idx="45">
                  <c:v>-2.5018188087332915E-2</c:v>
                </c:pt>
                <c:pt idx="46">
                  <c:v>-1.856049569477225E-2</c:v>
                </c:pt>
                <c:pt idx="47">
                  <c:v>-2.8725443013258412E-2</c:v>
                </c:pt>
                <c:pt idx="48">
                  <c:v>-4.3216186775184573E-2</c:v>
                </c:pt>
                <c:pt idx="49">
                  <c:v>-3.1441790828109051E-2</c:v>
                </c:pt>
                <c:pt idx="50">
                  <c:v>-3.8700339437653275E-2</c:v>
                </c:pt>
                <c:pt idx="51">
                  <c:v>-3.5227318430227528E-2</c:v>
                </c:pt>
                <c:pt idx="52">
                  <c:v>-4.4690984228205499E-2</c:v>
                </c:pt>
                <c:pt idx="53">
                  <c:v>-4.2820290364658398E-2</c:v>
                </c:pt>
                <c:pt idx="54">
                  <c:v>-4.4193819686738522E-2</c:v>
                </c:pt>
                <c:pt idx="55">
                  <c:v>-4.6794123020717393E-2</c:v>
                </c:pt>
                <c:pt idx="56">
                  <c:v>-3.895722445019878E-2</c:v>
                </c:pt>
                <c:pt idx="57">
                  <c:v>-3.4337172242374092E-2</c:v>
                </c:pt>
                <c:pt idx="58">
                  <c:v>-2.9306183245243922E-2</c:v>
                </c:pt>
                <c:pt idx="59">
                  <c:v>-3.2025313171534231E-2</c:v>
                </c:pt>
                <c:pt idx="60">
                  <c:v>-3.0398668274495333E-2</c:v>
                </c:pt>
                <c:pt idx="61">
                  <c:v>-3.2486504624588686E-2</c:v>
                </c:pt>
                <c:pt idx="62">
                  <c:v>-3.6204587041227865E-2</c:v>
                </c:pt>
                <c:pt idx="63">
                  <c:v>-3.5530276560599705E-2</c:v>
                </c:pt>
                <c:pt idx="64">
                  <c:v>-3.7155600152392609E-2</c:v>
                </c:pt>
                <c:pt idx="65">
                  <c:v>-3.1527857873067222E-2</c:v>
                </c:pt>
                <c:pt idx="66">
                  <c:v>-2.9596950676287537E-2</c:v>
                </c:pt>
                <c:pt idx="67">
                  <c:v>-2.7518170350939841E-2</c:v>
                </c:pt>
                <c:pt idx="68">
                  <c:v>-2.7198086980603553E-2</c:v>
                </c:pt>
                <c:pt idx="69">
                  <c:v>-2.6790782129679336E-2</c:v>
                </c:pt>
                <c:pt idx="70">
                  <c:v>-2.3032538435825756E-2</c:v>
                </c:pt>
                <c:pt idx="71">
                  <c:v>-2.2548627767378204E-2</c:v>
                </c:pt>
                <c:pt idx="72">
                  <c:v>-2.1817462256689124E-2</c:v>
                </c:pt>
                <c:pt idx="73">
                  <c:v>-2.0284534951980238E-2</c:v>
                </c:pt>
                <c:pt idx="74">
                  <c:v>-1.8697878123885237E-2</c:v>
                </c:pt>
                <c:pt idx="75">
                  <c:v>-1.4338843861452788E-2</c:v>
                </c:pt>
                <c:pt idx="76">
                  <c:v>-1.4594732220915119E-2</c:v>
                </c:pt>
                <c:pt idx="77">
                  <c:v>-1.6085907442451863E-2</c:v>
                </c:pt>
                <c:pt idx="78">
                  <c:v>-1.3895654325570161E-2</c:v>
                </c:pt>
                <c:pt idx="79">
                  <c:v>-1.3000160189904575E-2</c:v>
                </c:pt>
                <c:pt idx="80">
                  <c:v>-1.2096964014340239E-2</c:v>
                </c:pt>
                <c:pt idx="81">
                  <c:v>-1.3477602745640693E-2</c:v>
                </c:pt>
                <c:pt idx="82">
                  <c:v>-1.390360666500956E-2</c:v>
                </c:pt>
                <c:pt idx="83">
                  <c:v>-1.2957370093060083E-2</c:v>
                </c:pt>
                <c:pt idx="84">
                  <c:v>-1.1881335195218612E-2</c:v>
                </c:pt>
                <c:pt idx="85">
                  <c:v>-1.0925213380590715E-2</c:v>
                </c:pt>
                <c:pt idx="86">
                  <c:v>-1.0226390856256762E-2</c:v>
                </c:pt>
                <c:pt idx="87">
                  <c:v>-1.0231032333099077E-2</c:v>
                </c:pt>
                <c:pt idx="88">
                  <c:v>-1.1729181005824985E-2</c:v>
                </c:pt>
                <c:pt idx="89">
                  <c:v>-1.1358098000996297E-2</c:v>
                </c:pt>
                <c:pt idx="90">
                  <c:v>-1.0280232164698866E-2</c:v>
                </c:pt>
                <c:pt idx="91">
                  <c:v>-1.0729094109744763E-2</c:v>
                </c:pt>
                <c:pt idx="92">
                  <c:v>-8.9695440094115231E-3</c:v>
                </c:pt>
                <c:pt idx="93">
                  <c:v>-8.5966788323333931E-3</c:v>
                </c:pt>
                <c:pt idx="94">
                  <c:v>-7.7285199202419275E-3</c:v>
                </c:pt>
                <c:pt idx="95">
                  <c:v>-6.997557238850427E-3</c:v>
                </c:pt>
                <c:pt idx="96">
                  <c:v>-6.7552772838801456E-3</c:v>
                </c:pt>
                <c:pt idx="97">
                  <c:v>-3.5112514414823437E-3</c:v>
                </c:pt>
                <c:pt idx="98">
                  <c:v>-4.227812799021291E-3</c:v>
                </c:pt>
                <c:pt idx="99">
                  <c:v>-2.2010400969534327E-3</c:v>
                </c:pt>
                <c:pt idx="100">
                  <c:v>-2.6464782727400049E-3</c:v>
                </c:pt>
                <c:pt idx="101">
                  <c:v>-1.7150633908774582E-3</c:v>
                </c:pt>
                <c:pt idx="102">
                  <c:v>-6.6771600529080821E-4</c:v>
                </c:pt>
                <c:pt idx="103">
                  <c:v>0</c:v>
                </c:pt>
                <c:pt idx="104">
                  <c:v>0</c:v>
                </c:pt>
                <c:pt idx="105">
                  <c:v>0</c:v>
                </c:pt>
                <c:pt idx="106">
                  <c:v>0</c:v>
                </c:pt>
                <c:pt idx="107">
                  <c:v>0</c:v>
                </c:pt>
                <c:pt idx="108">
                  <c:v>-3.6277702396003697E-5</c:v>
                </c:pt>
                <c:pt idx="109">
                  <c:v>-9.3737710868913027E-4</c:v>
                </c:pt>
                <c:pt idx="110">
                  <c:v>-2.6602329266823821E-3</c:v>
                </c:pt>
                <c:pt idx="111">
                  <c:v>-2.1120606964580846E-3</c:v>
                </c:pt>
                <c:pt idx="112">
                  <c:v>-9.1210914627493089E-4</c:v>
                </c:pt>
                <c:pt idx="113">
                  <c:v>0</c:v>
                </c:pt>
                <c:pt idx="114">
                  <c:v>0</c:v>
                </c:pt>
                <c:pt idx="115">
                  <c:v>0</c:v>
                </c:pt>
                <c:pt idx="116">
                  <c:v>0</c:v>
                </c:pt>
                <c:pt idx="117">
                  <c:v>0</c:v>
                </c:pt>
                <c:pt idx="118">
                  <c:v>-1.6881979635436917E-3</c:v>
                </c:pt>
                <c:pt idx="119">
                  <c:v>0</c:v>
                </c:pt>
                <c:pt idx="120">
                  <c:v>-2.1092792919451542E-3</c:v>
                </c:pt>
                <c:pt idx="121">
                  <c:v>-1.8732104655250215E-4</c:v>
                </c:pt>
                <c:pt idx="122">
                  <c:v>0</c:v>
                </c:pt>
                <c:pt idx="123">
                  <c:v>0</c:v>
                </c:pt>
                <c:pt idx="124">
                  <c:v>0</c:v>
                </c:pt>
                <c:pt idx="125">
                  <c:v>0</c:v>
                </c:pt>
                <c:pt idx="126">
                  <c:v>0</c:v>
                </c:pt>
                <c:pt idx="127">
                  <c:v>-6.4795986421983809E-4</c:v>
                </c:pt>
                <c:pt idx="128">
                  <c:v>0</c:v>
                </c:pt>
                <c:pt idx="129">
                  <c:v>0</c:v>
                </c:pt>
                <c:pt idx="130">
                  <c:v>0</c:v>
                </c:pt>
                <c:pt idx="131">
                  <c:v>-1.4722160368918491E-3</c:v>
                </c:pt>
                <c:pt idx="132">
                  <c:v>-3.0907946742531056E-4</c:v>
                </c:pt>
                <c:pt idx="133">
                  <c:v>0</c:v>
                </c:pt>
                <c:pt idx="134">
                  <c:v>-1.3088728823935636E-3</c:v>
                </c:pt>
                <c:pt idx="135">
                  <c:v>0</c:v>
                </c:pt>
                <c:pt idx="136">
                  <c:v>0</c:v>
                </c:pt>
                <c:pt idx="137">
                  <c:v>-4.1754326761900273E-5</c:v>
                </c:pt>
                <c:pt idx="138">
                  <c:v>0</c:v>
                </c:pt>
                <c:pt idx="139">
                  <c:v>-1.6116137491130056E-3</c:v>
                </c:pt>
                <c:pt idx="140">
                  <c:v>-1.5179445581683382E-3</c:v>
                </c:pt>
                <c:pt idx="141">
                  <c:v>0</c:v>
                </c:pt>
                <c:pt idx="142">
                  <c:v>-6.7497135040506251E-5</c:v>
                </c:pt>
                <c:pt idx="143">
                  <c:v>0</c:v>
                </c:pt>
                <c:pt idx="144">
                  <c:v>0</c:v>
                </c:pt>
                <c:pt idx="145">
                  <c:v>-7.9479110554703247E-4</c:v>
                </c:pt>
                <c:pt idx="146">
                  <c:v>0</c:v>
                </c:pt>
                <c:pt idx="147">
                  <c:v>-6.1126119435195303E-4</c:v>
                </c:pt>
                <c:pt idx="148">
                  <c:v>0</c:v>
                </c:pt>
                <c:pt idx="149">
                  <c:v>0</c:v>
                </c:pt>
                <c:pt idx="150">
                  <c:v>-1.095006644000307E-3</c:v>
                </c:pt>
                <c:pt idx="151">
                  <c:v>-1.1399715395140619E-3</c:v>
                </c:pt>
                <c:pt idx="152">
                  <c:v>-2.6720964623068166E-3</c:v>
                </c:pt>
                <c:pt idx="153">
                  <c:v>-2.3152249750703069E-3</c:v>
                </c:pt>
                <c:pt idx="154">
                  <c:v>-3.3275718381077235E-3</c:v>
                </c:pt>
                <c:pt idx="155">
                  <c:v>-1.9972229338244274E-3</c:v>
                </c:pt>
                <c:pt idx="156">
                  <c:v>-2.8917260096759101E-3</c:v>
                </c:pt>
                <c:pt idx="157">
                  <c:v>0</c:v>
                </c:pt>
                <c:pt idx="158">
                  <c:v>-1.8208441682848742E-3</c:v>
                </c:pt>
                <c:pt idx="159">
                  <c:v>-1.6567353478690316E-3</c:v>
                </c:pt>
                <c:pt idx="160">
                  <c:v>-1.6778098356466931E-3</c:v>
                </c:pt>
                <c:pt idx="161">
                  <c:v>-4.9867269774717116E-4</c:v>
                </c:pt>
                <c:pt idx="162">
                  <c:v>0</c:v>
                </c:pt>
                <c:pt idx="163">
                  <c:v>-4.5205137577974952E-4</c:v>
                </c:pt>
                <c:pt idx="164">
                  <c:v>-3.4516489007863083E-4</c:v>
                </c:pt>
                <c:pt idx="165">
                  <c:v>0</c:v>
                </c:pt>
                <c:pt idx="166">
                  <c:v>-1.7683243944895954E-3</c:v>
                </c:pt>
                <c:pt idx="167">
                  <c:v>0</c:v>
                </c:pt>
                <c:pt idx="168">
                  <c:v>0</c:v>
                </c:pt>
                <c:pt idx="169">
                  <c:v>-2.3627677134302472E-3</c:v>
                </c:pt>
                <c:pt idx="170">
                  <c:v>-1.9581362234268873E-3</c:v>
                </c:pt>
                <c:pt idx="171">
                  <c:v>-4.1172481011526596E-3</c:v>
                </c:pt>
                <c:pt idx="172">
                  <c:v>-1.9727088773903168E-3</c:v>
                </c:pt>
                <c:pt idx="173">
                  <c:v>-4.3319393421715757E-3</c:v>
                </c:pt>
                <c:pt idx="174">
                  <c:v>-4.4947765358593905E-3</c:v>
                </c:pt>
                <c:pt idx="175">
                  <c:v>-2.124628622112934E-3</c:v>
                </c:pt>
                <c:pt idx="176">
                  <c:v>-1.7688896331357062E-3</c:v>
                </c:pt>
                <c:pt idx="177">
                  <c:v>-2.5648117162097028E-3</c:v>
                </c:pt>
                <c:pt idx="178">
                  <c:v>-2.4556887255493542E-3</c:v>
                </c:pt>
                <c:pt idx="179">
                  <c:v>-4.8110076575894611E-3</c:v>
                </c:pt>
                <c:pt idx="180">
                  <c:v>-7.042192312358142E-3</c:v>
                </c:pt>
                <c:pt idx="181">
                  <c:v>-5.5407104830570431E-3</c:v>
                </c:pt>
                <c:pt idx="182">
                  <c:v>-7.7122439746304394E-3</c:v>
                </c:pt>
                <c:pt idx="183">
                  <c:v>-6.6207506485027601E-3</c:v>
                </c:pt>
                <c:pt idx="184">
                  <c:v>-6.0724937311394944E-3</c:v>
                </c:pt>
                <c:pt idx="185">
                  <c:v>-7.6360938290608305E-3</c:v>
                </c:pt>
                <c:pt idx="186">
                  <c:v>-8.377998438061085E-3</c:v>
                </c:pt>
                <c:pt idx="187">
                  <c:v>-7.1661886714949885E-3</c:v>
                </c:pt>
                <c:pt idx="188">
                  <c:v>-5.4712106516036085E-3</c:v>
                </c:pt>
                <c:pt idx="189">
                  <c:v>-7.2788837240220783E-3</c:v>
                </c:pt>
                <c:pt idx="190">
                  <c:v>-5.5499512826860942E-3</c:v>
                </c:pt>
                <c:pt idx="191">
                  <c:v>-6.1952308513253396E-3</c:v>
                </c:pt>
                <c:pt idx="192">
                  <c:v>-5.4216757437117735E-3</c:v>
                </c:pt>
                <c:pt idx="193">
                  <c:v>-3.5834316899013841E-3</c:v>
                </c:pt>
                <c:pt idx="194">
                  <c:v>-1.9978289197084553E-3</c:v>
                </c:pt>
                <c:pt idx="195">
                  <c:v>-1.1815642188669484E-3</c:v>
                </c:pt>
                <c:pt idx="196">
                  <c:v>-3.5346959103654818E-4</c:v>
                </c:pt>
                <c:pt idx="197">
                  <c:v>-4.1770087069337158E-4</c:v>
                </c:pt>
                <c:pt idx="198">
                  <c:v>-3.7851006521671948E-4</c:v>
                </c:pt>
                <c:pt idx="199">
                  <c:v>-5.805167737306105E-4</c:v>
                </c:pt>
                <c:pt idx="200">
                  <c:v>0</c:v>
                </c:pt>
                <c:pt idx="201">
                  <c:v>0</c:v>
                </c:pt>
                <c:pt idx="202">
                  <c:v>0</c:v>
                </c:pt>
                <c:pt idx="203">
                  <c:v>0</c:v>
                </c:pt>
                <c:pt idx="204">
                  <c:v>-1.2452549187638162E-3</c:v>
                </c:pt>
                <c:pt idx="205">
                  <c:v>-1.599686638747766E-3</c:v>
                </c:pt>
                <c:pt idx="206">
                  <c:v>-5.6068185136221027E-3</c:v>
                </c:pt>
                <c:pt idx="207">
                  <c:v>-3.7199566940201434E-3</c:v>
                </c:pt>
                <c:pt idx="208">
                  <c:v>-6.323900667763338E-3</c:v>
                </c:pt>
                <c:pt idx="209">
                  <c:v>-3.9418238669655103E-3</c:v>
                </c:pt>
                <c:pt idx="210">
                  <c:v>-1.0178503380282589E-3</c:v>
                </c:pt>
                <c:pt idx="211">
                  <c:v>0</c:v>
                </c:pt>
                <c:pt idx="212">
                  <c:v>0</c:v>
                </c:pt>
                <c:pt idx="213">
                  <c:v>0</c:v>
                </c:pt>
                <c:pt idx="214">
                  <c:v>-1.4853334397002538E-4</c:v>
                </c:pt>
                <c:pt idx="215">
                  <c:v>0</c:v>
                </c:pt>
                <c:pt idx="216">
                  <c:v>-2.0088004516819469E-3</c:v>
                </c:pt>
                <c:pt idx="217">
                  <c:v>-1.3967214005294881E-4</c:v>
                </c:pt>
                <c:pt idx="218">
                  <c:v>0</c:v>
                </c:pt>
                <c:pt idx="219">
                  <c:v>0</c:v>
                </c:pt>
                <c:pt idx="220">
                  <c:v>-5.4262396275872593E-4</c:v>
                </c:pt>
                <c:pt idx="221">
                  <c:v>0</c:v>
                </c:pt>
                <c:pt idx="222">
                  <c:v>-1.9452635466810086E-4</c:v>
                </c:pt>
                <c:pt idx="223">
                  <c:v>0</c:v>
                </c:pt>
                <c:pt idx="224">
                  <c:v>0</c:v>
                </c:pt>
                <c:pt idx="225">
                  <c:v>0</c:v>
                </c:pt>
                <c:pt idx="226">
                  <c:v>0</c:v>
                </c:pt>
                <c:pt idx="227">
                  <c:v>0</c:v>
                </c:pt>
                <c:pt idx="228">
                  <c:v>-6.6470697038045756E-4</c:v>
                </c:pt>
                <c:pt idx="229">
                  <c:v>0</c:v>
                </c:pt>
                <c:pt idx="230">
                  <c:v>0</c:v>
                </c:pt>
                <c:pt idx="231">
                  <c:v>0</c:v>
                </c:pt>
                <c:pt idx="232">
                  <c:v>0</c:v>
                </c:pt>
                <c:pt idx="233">
                  <c:v>-5.3804172790283822E-4</c:v>
                </c:pt>
                <c:pt idx="234">
                  <c:v>0</c:v>
                </c:pt>
                <c:pt idx="235">
                  <c:v>-1.0151023585639463E-3</c:v>
                </c:pt>
                <c:pt idx="236">
                  <c:v>0</c:v>
                </c:pt>
                <c:pt idx="237">
                  <c:v>0</c:v>
                </c:pt>
                <c:pt idx="238">
                  <c:v>0</c:v>
                </c:pt>
                <c:pt idx="239">
                  <c:v>0</c:v>
                </c:pt>
                <c:pt idx="240">
                  <c:v>0</c:v>
                </c:pt>
                <c:pt idx="241">
                  <c:v>0</c:v>
                </c:pt>
                <c:pt idx="242">
                  <c:v>0</c:v>
                </c:pt>
                <c:pt idx="243">
                  <c:v>-1.4006009735990643E-3</c:v>
                </c:pt>
                <c:pt idx="244">
                  <c:v>-1.2538700930543323E-3</c:v>
                </c:pt>
                <c:pt idx="245">
                  <c:v>0</c:v>
                </c:pt>
                <c:pt idx="246">
                  <c:v>0</c:v>
                </c:pt>
                <c:pt idx="247">
                  <c:v>0</c:v>
                </c:pt>
                <c:pt idx="248">
                  <c:v>0</c:v>
                </c:pt>
                <c:pt idx="249">
                  <c:v>0</c:v>
                </c:pt>
                <c:pt idx="250">
                  <c:v>0</c:v>
                </c:pt>
                <c:pt idx="251">
                  <c:v>-9.0856646810666408E-4</c:v>
                </c:pt>
                <c:pt idx="252">
                  <c:v>0</c:v>
                </c:pt>
                <c:pt idx="253">
                  <c:v>-1.5355541967673192E-3</c:v>
                </c:pt>
                <c:pt idx="254">
                  <c:v>-5.5875361723800587E-5</c:v>
                </c:pt>
                <c:pt idx="255">
                  <c:v>0</c:v>
                </c:pt>
                <c:pt idx="256">
                  <c:v>-9.9303142771101083E-4</c:v>
                </c:pt>
                <c:pt idx="257">
                  <c:v>0</c:v>
                </c:pt>
                <c:pt idx="258">
                  <c:v>-1.6101846884952753E-4</c:v>
                </c:pt>
                <c:pt idx="259">
                  <c:v>0</c:v>
                </c:pt>
                <c:pt idx="260">
                  <c:v>-1.2108930631418158E-3</c:v>
                </c:pt>
                <c:pt idx="261">
                  <c:v>-1.1109801202274783E-3</c:v>
                </c:pt>
                <c:pt idx="262">
                  <c:v>-4.5189112973131884E-4</c:v>
                </c:pt>
                <c:pt idx="263">
                  <c:v>0</c:v>
                </c:pt>
                <c:pt idx="264">
                  <c:v>-5.1746983144684844E-4</c:v>
                </c:pt>
                <c:pt idx="265">
                  <c:v>-1.5941574292204219E-3</c:v>
                </c:pt>
                <c:pt idx="266">
                  <c:v>-1.7389696303590219E-3</c:v>
                </c:pt>
                <c:pt idx="267">
                  <c:v>-2.398294037011639E-3</c:v>
                </c:pt>
                <c:pt idx="268">
                  <c:v>-5.5477852538881045E-3</c:v>
                </c:pt>
                <c:pt idx="269">
                  <c:v>-2.4370415528398581E-3</c:v>
                </c:pt>
                <c:pt idx="270">
                  <c:v>-5.4829062108726623E-3</c:v>
                </c:pt>
                <c:pt idx="271">
                  <c:v>-1.675026582688699E-3</c:v>
                </c:pt>
                <c:pt idx="272">
                  <c:v>0</c:v>
                </c:pt>
                <c:pt idx="273">
                  <c:v>0</c:v>
                </c:pt>
                <c:pt idx="274">
                  <c:v>0</c:v>
                </c:pt>
                <c:pt idx="275">
                  <c:v>0</c:v>
                </c:pt>
                <c:pt idx="276">
                  <c:v>0</c:v>
                </c:pt>
                <c:pt idx="277">
                  <c:v>-2.1441997494320297E-4</c:v>
                </c:pt>
                <c:pt idx="278">
                  <c:v>-1.2478585531020547E-3</c:v>
                </c:pt>
                <c:pt idx="279">
                  <c:v>0</c:v>
                </c:pt>
                <c:pt idx="280">
                  <c:v>0</c:v>
                </c:pt>
                <c:pt idx="281">
                  <c:v>0</c:v>
                </c:pt>
                <c:pt idx="282">
                  <c:v>-7.2083922300991699E-4</c:v>
                </c:pt>
                <c:pt idx="283">
                  <c:v>0</c:v>
                </c:pt>
                <c:pt idx="284">
                  <c:v>-3.038817340549782E-3</c:v>
                </c:pt>
                <c:pt idx="285">
                  <c:v>-2.0482849939582604E-3</c:v>
                </c:pt>
                <c:pt idx="286">
                  <c:v>-4.1214280408619075E-4</c:v>
                </c:pt>
                <c:pt idx="287">
                  <c:v>-3.9677163271468752E-3</c:v>
                </c:pt>
                <c:pt idx="288">
                  <c:v>-6.436491850717263E-3</c:v>
                </c:pt>
                <c:pt idx="289">
                  <c:v>-4.209590567702981E-3</c:v>
                </c:pt>
                <c:pt idx="290">
                  <c:v>-4.5929166025103774E-3</c:v>
                </c:pt>
                <c:pt idx="291">
                  <c:v>-5.0418489236301323E-3</c:v>
                </c:pt>
                <c:pt idx="292">
                  <c:v>-4.8027470356877267E-3</c:v>
                </c:pt>
                <c:pt idx="293">
                  <c:v>-2.6745645349647296E-3</c:v>
                </c:pt>
                <c:pt idx="294">
                  <c:v>-6.9978336207682235E-3</c:v>
                </c:pt>
                <c:pt idx="295">
                  <c:v>-6.364956123996568E-3</c:v>
                </c:pt>
                <c:pt idx="296">
                  <c:v>-5.5983479291343841E-3</c:v>
                </c:pt>
                <c:pt idx="297">
                  <c:v>-1.7905642967720459E-3</c:v>
                </c:pt>
                <c:pt idx="298">
                  <c:v>-1.3934288250833093E-3</c:v>
                </c:pt>
                <c:pt idx="299">
                  <c:v>-6.5275853610724521E-4</c:v>
                </c:pt>
                <c:pt idx="300">
                  <c:v>-1.060567128715828E-3</c:v>
                </c:pt>
                <c:pt idx="301">
                  <c:v>0</c:v>
                </c:pt>
                <c:pt idx="302">
                  <c:v>-3.7687152272282143E-3</c:v>
                </c:pt>
                <c:pt idx="303">
                  <c:v>-1.7526786562273022E-3</c:v>
                </c:pt>
                <c:pt idx="304">
                  <c:v>-1.764133465201545E-3</c:v>
                </c:pt>
                <c:pt idx="305">
                  <c:v>-2.6458715868448168E-3</c:v>
                </c:pt>
                <c:pt idx="306">
                  <c:v>-3.9126298390714798E-3</c:v>
                </c:pt>
                <c:pt idx="307">
                  <c:v>-2.4175515442421691E-3</c:v>
                </c:pt>
                <c:pt idx="308">
                  <c:v>-7.6761120356194645E-4</c:v>
                </c:pt>
                <c:pt idx="309">
                  <c:v>-6.2305909824933448E-4</c:v>
                </c:pt>
                <c:pt idx="310">
                  <c:v>0</c:v>
                </c:pt>
                <c:pt idx="311">
                  <c:v>0</c:v>
                </c:pt>
                <c:pt idx="312">
                  <c:v>0</c:v>
                </c:pt>
                <c:pt idx="313">
                  <c:v>0</c:v>
                </c:pt>
                <c:pt idx="314">
                  <c:v>0</c:v>
                </c:pt>
                <c:pt idx="315">
                  <c:v>0</c:v>
                </c:pt>
                <c:pt idx="316">
                  <c:v>0</c:v>
                </c:pt>
                <c:pt idx="317">
                  <c:v>0</c:v>
                </c:pt>
                <c:pt idx="318">
                  <c:v>0</c:v>
                </c:pt>
                <c:pt idx="319">
                  <c:v>-1.836156766443775E-4</c:v>
                </c:pt>
                <c:pt idx="320">
                  <c:v>0</c:v>
                </c:pt>
                <c:pt idx="321">
                  <c:v>0</c:v>
                </c:pt>
                <c:pt idx="322">
                  <c:v>0</c:v>
                </c:pt>
                <c:pt idx="323">
                  <c:v>0</c:v>
                </c:pt>
                <c:pt idx="324">
                  <c:v>-1.3020958874858657E-3</c:v>
                </c:pt>
                <c:pt idx="325">
                  <c:v>-1.2919878395727391E-3</c:v>
                </c:pt>
                <c:pt idx="326">
                  <c:v>0</c:v>
                </c:pt>
                <c:pt idx="327">
                  <c:v>0</c:v>
                </c:pt>
                <c:pt idx="328">
                  <c:v>0</c:v>
                </c:pt>
                <c:pt idx="329">
                  <c:v>0</c:v>
                </c:pt>
                <c:pt idx="330">
                  <c:v>0</c:v>
                </c:pt>
                <c:pt idx="331">
                  <c:v>-9.6631934186297563E-5</c:v>
                </c:pt>
                <c:pt idx="332">
                  <c:v>0</c:v>
                </c:pt>
                <c:pt idx="333">
                  <c:v>-1.1260647094050169E-3</c:v>
                </c:pt>
                <c:pt idx="334">
                  <c:v>-3.0648593633664234E-5</c:v>
                </c:pt>
                <c:pt idx="335">
                  <c:v>-3.0109939902678295E-4</c:v>
                </c:pt>
                <c:pt idx="336">
                  <c:v>0</c:v>
                </c:pt>
                <c:pt idx="337">
                  <c:v>-1.2023326232495357E-3</c:v>
                </c:pt>
                <c:pt idx="338">
                  <c:v>-6.5808133399103408E-4</c:v>
                </c:pt>
                <c:pt idx="339">
                  <c:v>-2.9113293324404266E-3</c:v>
                </c:pt>
                <c:pt idx="340">
                  <c:v>-2.3171967970682106E-3</c:v>
                </c:pt>
                <c:pt idx="341">
                  <c:v>-3.7872884742995439E-4</c:v>
                </c:pt>
                <c:pt idx="342">
                  <c:v>0</c:v>
                </c:pt>
                <c:pt idx="343">
                  <c:v>-4.2527147750859307E-4</c:v>
                </c:pt>
                <c:pt idx="344">
                  <c:v>-9.5629228939841937E-4</c:v>
                </c:pt>
                <c:pt idx="345">
                  <c:v>0</c:v>
                </c:pt>
                <c:pt idx="346">
                  <c:v>0</c:v>
                </c:pt>
                <c:pt idx="347">
                  <c:v>0</c:v>
                </c:pt>
                <c:pt idx="348">
                  <c:v>-9.0886104420495606E-4</c:v>
                </c:pt>
                <c:pt idx="349">
                  <c:v>-2.4122479417498788E-4</c:v>
                </c:pt>
                <c:pt idx="350">
                  <c:v>0</c:v>
                </c:pt>
                <c:pt idx="351">
                  <c:v>0</c:v>
                </c:pt>
                <c:pt idx="352">
                  <c:v>0</c:v>
                </c:pt>
                <c:pt idx="353">
                  <c:v>0</c:v>
                </c:pt>
                <c:pt idx="354">
                  <c:v>-2.3763685293443082E-5</c:v>
                </c:pt>
                <c:pt idx="355">
                  <c:v>0</c:v>
                </c:pt>
                <c:pt idx="356">
                  <c:v>0</c:v>
                </c:pt>
                <c:pt idx="357">
                  <c:v>-4.1176611842330679E-4</c:v>
                </c:pt>
                <c:pt idx="358">
                  <c:v>-5.5419115881127912E-4</c:v>
                </c:pt>
                <c:pt idx="359">
                  <c:v>0</c:v>
                </c:pt>
                <c:pt idx="360">
                  <c:v>-4.0336723001288544E-4</c:v>
                </c:pt>
                <c:pt idx="361">
                  <c:v>0</c:v>
                </c:pt>
                <c:pt idx="362">
                  <c:v>0</c:v>
                </c:pt>
                <c:pt idx="363">
                  <c:v>0</c:v>
                </c:pt>
                <c:pt idx="364">
                  <c:v>-5.7987952993443503E-4</c:v>
                </c:pt>
                <c:pt idx="365">
                  <c:v>-4.3139631493105401E-4</c:v>
                </c:pt>
                <c:pt idx="366">
                  <c:v>0</c:v>
                </c:pt>
                <c:pt idx="367">
                  <c:v>0</c:v>
                </c:pt>
                <c:pt idx="368">
                  <c:v>0</c:v>
                </c:pt>
                <c:pt idx="369">
                  <c:v>0</c:v>
                </c:pt>
                <c:pt idx="370">
                  <c:v>0</c:v>
                </c:pt>
                <c:pt idx="371">
                  <c:v>0</c:v>
                </c:pt>
                <c:pt idx="372">
                  <c:v>0</c:v>
                </c:pt>
                <c:pt idx="373">
                  <c:v>0</c:v>
                </c:pt>
                <c:pt idx="374">
                  <c:v>0</c:v>
                </c:pt>
                <c:pt idx="375">
                  <c:v>0</c:v>
                </c:pt>
                <c:pt idx="376">
                  <c:v>0</c:v>
                </c:pt>
                <c:pt idx="377">
                  <c:v>-2.7573301894494584E-3</c:v>
                </c:pt>
                <c:pt idx="378">
                  <c:v>-2.6489519114127891E-3</c:v>
                </c:pt>
                <c:pt idx="379">
                  <c:v>-4.5824008811907735E-3</c:v>
                </c:pt>
                <c:pt idx="380">
                  <c:v>-3.6889089887003346E-3</c:v>
                </c:pt>
                <c:pt idx="381">
                  <c:v>-1.6038198230023948E-3</c:v>
                </c:pt>
                <c:pt idx="382">
                  <c:v>-2.7118149011762238E-4</c:v>
                </c:pt>
                <c:pt idx="383">
                  <c:v>-4.1240076079307464E-4</c:v>
                </c:pt>
                <c:pt idx="384">
                  <c:v>-1.3810001254423998E-3</c:v>
                </c:pt>
                <c:pt idx="385">
                  <c:v>-1.6629405037208445E-3</c:v>
                </c:pt>
                <c:pt idx="386">
                  <c:v>-6.2213416463994253E-3</c:v>
                </c:pt>
                <c:pt idx="387">
                  <c:v>-4.7958973444669484E-3</c:v>
                </c:pt>
                <c:pt idx="388">
                  <c:v>-2.6484886324894541E-3</c:v>
                </c:pt>
                <c:pt idx="389">
                  <c:v>-1.3337909280811688E-3</c:v>
                </c:pt>
                <c:pt idx="390">
                  <c:v>-1.2699354815859376E-3</c:v>
                </c:pt>
                <c:pt idx="391">
                  <c:v>-1.5194291579484487E-3</c:v>
                </c:pt>
                <c:pt idx="392">
                  <c:v>-3.2332139107592583E-3</c:v>
                </c:pt>
                <c:pt idx="393">
                  <c:v>-1.9638102031586113E-3</c:v>
                </c:pt>
                <c:pt idx="394">
                  <c:v>-8.7873092951118448E-4</c:v>
                </c:pt>
                <c:pt idx="395">
                  <c:v>-3.8065574167026606E-3</c:v>
                </c:pt>
                <c:pt idx="396">
                  <c:v>-3.3630943753942821E-3</c:v>
                </c:pt>
                <c:pt idx="397">
                  <c:v>-2.547000861895965E-3</c:v>
                </c:pt>
                <c:pt idx="398">
                  <c:v>-2.9259306028489585E-3</c:v>
                </c:pt>
                <c:pt idx="399">
                  <c:v>-1.1079511045023471E-3</c:v>
                </c:pt>
                <c:pt idx="400">
                  <c:v>0</c:v>
                </c:pt>
                <c:pt idx="401">
                  <c:v>0</c:v>
                </c:pt>
                <c:pt idx="402">
                  <c:v>0</c:v>
                </c:pt>
                <c:pt idx="403">
                  <c:v>0</c:v>
                </c:pt>
                <c:pt idx="404">
                  <c:v>-6.5776433485587038E-4</c:v>
                </c:pt>
                <c:pt idx="405">
                  <c:v>-1.3193029185643024E-3</c:v>
                </c:pt>
                <c:pt idx="406">
                  <c:v>-3.7413657495717345E-3</c:v>
                </c:pt>
                <c:pt idx="407">
                  <c:v>-5.3233208783640684E-3</c:v>
                </c:pt>
                <c:pt idx="408">
                  <c:v>-5.749780369073143E-3</c:v>
                </c:pt>
                <c:pt idx="409">
                  <c:v>-4.6184107092496207E-3</c:v>
                </c:pt>
                <c:pt idx="410">
                  <c:v>-2.9307803034618329E-3</c:v>
                </c:pt>
                <c:pt idx="411">
                  <c:v>-2.6718790840790652E-3</c:v>
                </c:pt>
                <c:pt idx="412">
                  <c:v>0</c:v>
                </c:pt>
                <c:pt idx="413">
                  <c:v>0</c:v>
                </c:pt>
                <c:pt idx="414">
                  <c:v>-1.2911363812934118E-3</c:v>
                </c:pt>
                <c:pt idx="415">
                  <c:v>0</c:v>
                </c:pt>
                <c:pt idx="416">
                  <c:v>-6.2814199695782058E-5</c:v>
                </c:pt>
                <c:pt idx="417">
                  <c:v>-8.9733705090799809E-5</c:v>
                </c:pt>
                <c:pt idx="418">
                  <c:v>0</c:v>
                </c:pt>
                <c:pt idx="419">
                  <c:v>-5.3397016100897865E-4</c:v>
                </c:pt>
                <c:pt idx="420">
                  <c:v>0</c:v>
                </c:pt>
                <c:pt idx="421">
                  <c:v>0</c:v>
                </c:pt>
                <c:pt idx="422">
                  <c:v>-1.7615168237226086E-3</c:v>
                </c:pt>
                <c:pt idx="423">
                  <c:v>-4.9575172654625632E-4</c:v>
                </c:pt>
                <c:pt idx="424">
                  <c:v>-5.8164652841841136E-4</c:v>
                </c:pt>
                <c:pt idx="425">
                  <c:v>0</c:v>
                </c:pt>
                <c:pt idx="426">
                  <c:v>-3.9270196410590152E-4</c:v>
                </c:pt>
                <c:pt idx="427">
                  <c:v>0</c:v>
                </c:pt>
                <c:pt idx="428">
                  <c:v>0</c:v>
                </c:pt>
                <c:pt idx="429">
                  <c:v>-4.9858394394919348E-4</c:v>
                </c:pt>
                <c:pt idx="430">
                  <c:v>-3.7795118755976631E-3</c:v>
                </c:pt>
                <c:pt idx="431">
                  <c:v>-2.2836362778212438E-3</c:v>
                </c:pt>
                <c:pt idx="432">
                  <c:v>-1.7466755401240874E-4</c:v>
                </c:pt>
                <c:pt idx="433">
                  <c:v>0</c:v>
                </c:pt>
                <c:pt idx="434">
                  <c:v>0</c:v>
                </c:pt>
                <c:pt idx="435">
                  <c:v>0</c:v>
                </c:pt>
                <c:pt idx="436">
                  <c:v>-2.1596412749433913E-3</c:v>
                </c:pt>
                <c:pt idx="437">
                  <c:v>-1.3666788320237933E-3</c:v>
                </c:pt>
                <c:pt idx="438">
                  <c:v>-7.6761486771359522E-4</c:v>
                </c:pt>
                <c:pt idx="439">
                  <c:v>0</c:v>
                </c:pt>
                <c:pt idx="440">
                  <c:v>-1.9931108849797763E-3</c:v>
                </c:pt>
                <c:pt idx="441">
                  <c:v>-9.4462282467777658E-4</c:v>
                </c:pt>
                <c:pt idx="442">
                  <c:v>-6.7521570839967904E-4</c:v>
                </c:pt>
                <c:pt idx="443">
                  <c:v>0</c:v>
                </c:pt>
                <c:pt idx="444">
                  <c:v>0</c:v>
                </c:pt>
                <c:pt idx="445">
                  <c:v>0</c:v>
                </c:pt>
                <c:pt idx="446">
                  <c:v>-3.5705551189091356E-4</c:v>
                </c:pt>
                <c:pt idx="447">
                  <c:v>0</c:v>
                </c:pt>
                <c:pt idx="448">
                  <c:v>0</c:v>
                </c:pt>
                <c:pt idx="449">
                  <c:v>0</c:v>
                </c:pt>
                <c:pt idx="450">
                  <c:v>-1.2639979982022043E-3</c:v>
                </c:pt>
                <c:pt idx="451">
                  <c:v>-1.156776263833148E-3</c:v>
                </c:pt>
                <c:pt idx="452">
                  <c:v>-1.4850753184472154E-3</c:v>
                </c:pt>
                <c:pt idx="453">
                  <c:v>-3.0197968872904823E-3</c:v>
                </c:pt>
                <c:pt idx="454">
                  <c:v>-1.4550541247581039E-3</c:v>
                </c:pt>
                <c:pt idx="455">
                  <c:v>-3.1045468710350077E-3</c:v>
                </c:pt>
                <c:pt idx="456">
                  <c:v>-4.8405402991097413E-3</c:v>
                </c:pt>
                <c:pt idx="457">
                  <c:v>-4.9697138407874819E-3</c:v>
                </c:pt>
                <c:pt idx="458">
                  <c:v>-4.7301455767476686E-3</c:v>
                </c:pt>
                <c:pt idx="459">
                  <c:v>-2.0245520779541559E-3</c:v>
                </c:pt>
                <c:pt idx="460">
                  <c:v>-5.2387531845743407E-4</c:v>
                </c:pt>
                <c:pt idx="461">
                  <c:v>-1.7590861695507831E-3</c:v>
                </c:pt>
                <c:pt idx="462">
                  <c:v>-1.4478357686020793E-4</c:v>
                </c:pt>
                <c:pt idx="463">
                  <c:v>-4.126335100698153E-4</c:v>
                </c:pt>
                <c:pt idx="464">
                  <c:v>-8.8319931124969386E-4</c:v>
                </c:pt>
                <c:pt idx="465">
                  <c:v>0</c:v>
                </c:pt>
                <c:pt idx="466">
                  <c:v>0</c:v>
                </c:pt>
                <c:pt idx="467">
                  <c:v>-3.358886115841786E-4</c:v>
                </c:pt>
                <c:pt idx="468">
                  <c:v>-8.1838420032287473E-4</c:v>
                </c:pt>
                <c:pt idx="469">
                  <c:v>-2.2094035978277304E-3</c:v>
                </c:pt>
                <c:pt idx="470">
                  <c:v>-1.8578631233193699E-3</c:v>
                </c:pt>
                <c:pt idx="471">
                  <c:v>-1.3164469097558529E-3</c:v>
                </c:pt>
                <c:pt idx="472">
                  <c:v>-1.1950628593485613E-3</c:v>
                </c:pt>
                <c:pt idx="473">
                  <c:v>0</c:v>
                </c:pt>
                <c:pt idx="474">
                  <c:v>0</c:v>
                </c:pt>
                <c:pt idx="475">
                  <c:v>0</c:v>
                </c:pt>
                <c:pt idx="476">
                  <c:v>-5.4888565474479067E-3</c:v>
                </c:pt>
                <c:pt idx="477">
                  <c:v>-4.303513674373094E-3</c:v>
                </c:pt>
                <c:pt idx="478">
                  <c:v>-8.0998362061811546E-3</c:v>
                </c:pt>
                <c:pt idx="479">
                  <c:v>-9.0265737703231208E-3</c:v>
                </c:pt>
                <c:pt idx="480">
                  <c:v>-6.6243894744644205E-3</c:v>
                </c:pt>
                <c:pt idx="481">
                  <c:v>-6.4348725276280883E-3</c:v>
                </c:pt>
                <c:pt idx="482">
                  <c:v>-4.0051073899241008E-3</c:v>
                </c:pt>
                <c:pt idx="483">
                  <c:v>-2.6883401842564547E-3</c:v>
                </c:pt>
                <c:pt idx="484">
                  <c:v>-1.49936940307005E-3</c:v>
                </c:pt>
                <c:pt idx="485">
                  <c:v>-3.2203056273217845E-3</c:v>
                </c:pt>
                <c:pt idx="486">
                  <c:v>-1.6346869224309613E-3</c:v>
                </c:pt>
                <c:pt idx="487">
                  <c:v>-2.1700638701440678E-3</c:v>
                </c:pt>
                <c:pt idx="488">
                  <c:v>-3.1458753877380286E-3</c:v>
                </c:pt>
                <c:pt idx="489">
                  <c:v>-1.0569279001039211E-3</c:v>
                </c:pt>
                <c:pt idx="490">
                  <c:v>-2.1427433646323824E-3</c:v>
                </c:pt>
                <c:pt idx="491">
                  <c:v>-1.7297187893654531E-3</c:v>
                </c:pt>
                <c:pt idx="492">
                  <c:v>-4.359395807811639E-3</c:v>
                </c:pt>
                <c:pt idx="493">
                  <c:v>-2.4746811088847132E-3</c:v>
                </c:pt>
                <c:pt idx="494">
                  <c:v>-1.6889445264081093E-3</c:v>
                </c:pt>
                <c:pt idx="495">
                  <c:v>-8.1235777529764519E-4</c:v>
                </c:pt>
                <c:pt idx="496">
                  <c:v>-5.3455771511778938E-4</c:v>
                </c:pt>
                <c:pt idx="497">
                  <c:v>0</c:v>
                </c:pt>
                <c:pt idx="498">
                  <c:v>0</c:v>
                </c:pt>
                <c:pt idx="499">
                  <c:v>0</c:v>
                </c:pt>
                <c:pt idx="500">
                  <c:v>0</c:v>
                </c:pt>
                <c:pt idx="501">
                  <c:v>0</c:v>
                </c:pt>
                <c:pt idx="502">
                  <c:v>0</c:v>
                </c:pt>
                <c:pt idx="503">
                  <c:v>0</c:v>
                </c:pt>
                <c:pt idx="504">
                  <c:v>-2.5260888068000531E-3</c:v>
                </c:pt>
                <c:pt idx="505">
                  <c:v>-1.0861079292263653E-3</c:v>
                </c:pt>
                <c:pt idx="506">
                  <c:v>-7.8928039370151915E-5</c:v>
                </c:pt>
                <c:pt idx="507">
                  <c:v>0</c:v>
                </c:pt>
                <c:pt idx="508">
                  <c:v>0</c:v>
                </c:pt>
                <c:pt idx="509">
                  <c:v>0</c:v>
                </c:pt>
                <c:pt idx="510">
                  <c:v>-1.4110870328261083E-3</c:v>
                </c:pt>
                <c:pt idx="511">
                  <c:v>0</c:v>
                </c:pt>
                <c:pt idx="512">
                  <c:v>0</c:v>
                </c:pt>
                <c:pt idx="513">
                  <c:v>0</c:v>
                </c:pt>
                <c:pt idx="514">
                  <c:v>0</c:v>
                </c:pt>
                <c:pt idx="515">
                  <c:v>0</c:v>
                </c:pt>
                <c:pt idx="516">
                  <c:v>-1.2223741570691615E-3</c:v>
                </c:pt>
                <c:pt idx="517">
                  <c:v>-1.875785056071444E-3</c:v>
                </c:pt>
                <c:pt idx="518">
                  <c:v>0</c:v>
                </c:pt>
                <c:pt idx="519">
                  <c:v>0</c:v>
                </c:pt>
                <c:pt idx="520">
                  <c:v>0</c:v>
                </c:pt>
                <c:pt idx="521">
                  <c:v>0</c:v>
                </c:pt>
                <c:pt idx="522">
                  <c:v>0</c:v>
                </c:pt>
                <c:pt idx="523">
                  <c:v>0</c:v>
                </c:pt>
                <c:pt idx="524">
                  <c:v>-3.3068964938509637E-4</c:v>
                </c:pt>
                <c:pt idx="525">
                  <c:v>0</c:v>
                </c:pt>
                <c:pt idx="526">
                  <c:v>0</c:v>
                </c:pt>
                <c:pt idx="527">
                  <c:v>-5.4413197056446538E-4</c:v>
                </c:pt>
                <c:pt idx="528">
                  <c:v>0</c:v>
                </c:pt>
                <c:pt idx="529">
                  <c:v>0</c:v>
                </c:pt>
                <c:pt idx="530">
                  <c:v>0</c:v>
                </c:pt>
                <c:pt idx="531">
                  <c:v>-3.7661374663944258E-4</c:v>
                </c:pt>
                <c:pt idx="532">
                  <c:v>0</c:v>
                </c:pt>
                <c:pt idx="533">
                  <c:v>0</c:v>
                </c:pt>
                <c:pt idx="534">
                  <c:v>0</c:v>
                </c:pt>
                <c:pt idx="535">
                  <c:v>-1.223313235786061E-3</c:v>
                </c:pt>
                <c:pt idx="536">
                  <c:v>-1.9913600744971838E-3</c:v>
                </c:pt>
                <c:pt idx="537">
                  <c:v>-2.4588286716693553E-3</c:v>
                </c:pt>
                <c:pt idx="538">
                  <c:v>-1.1471208345138484E-3</c:v>
                </c:pt>
                <c:pt idx="539">
                  <c:v>-3.8498061445180198E-4</c:v>
                </c:pt>
                <c:pt idx="540">
                  <c:v>0</c:v>
                </c:pt>
                <c:pt idx="541">
                  <c:v>0</c:v>
                </c:pt>
                <c:pt idx="542">
                  <c:v>-1.0582458426311447E-4</c:v>
                </c:pt>
                <c:pt idx="543">
                  <c:v>0</c:v>
                </c:pt>
                <c:pt idx="544">
                  <c:v>-5.1150345315464918E-4</c:v>
                </c:pt>
                <c:pt idx="545">
                  <c:v>-7.6929154440996683E-4</c:v>
                </c:pt>
                <c:pt idx="546">
                  <c:v>0</c:v>
                </c:pt>
                <c:pt idx="547">
                  <c:v>0</c:v>
                </c:pt>
                <c:pt idx="548">
                  <c:v>0</c:v>
                </c:pt>
                <c:pt idx="549">
                  <c:v>-7.1014455355833395E-4</c:v>
                </c:pt>
                <c:pt idx="550">
                  <c:v>-4.7949593353768805E-4</c:v>
                </c:pt>
                <c:pt idx="551">
                  <c:v>0</c:v>
                </c:pt>
                <c:pt idx="552">
                  <c:v>0</c:v>
                </c:pt>
                <c:pt idx="553">
                  <c:v>0</c:v>
                </c:pt>
                <c:pt idx="554">
                  <c:v>0</c:v>
                </c:pt>
                <c:pt idx="555">
                  <c:v>0</c:v>
                </c:pt>
                <c:pt idx="556">
                  <c:v>0</c:v>
                </c:pt>
                <c:pt idx="557">
                  <c:v>0</c:v>
                </c:pt>
                <c:pt idx="558">
                  <c:v>0</c:v>
                </c:pt>
                <c:pt idx="559">
                  <c:v>0</c:v>
                </c:pt>
                <c:pt idx="560">
                  <c:v>-1.7264649286385936E-4</c:v>
                </c:pt>
                <c:pt idx="561">
                  <c:v>-6.2230106696814502E-5</c:v>
                </c:pt>
                <c:pt idx="562">
                  <c:v>-1.3726801713916936E-3</c:v>
                </c:pt>
                <c:pt idx="563">
                  <c:v>-2.1536781414280837E-3</c:v>
                </c:pt>
                <c:pt idx="564">
                  <c:v>0</c:v>
                </c:pt>
                <c:pt idx="565">
                  <c:v>0</c:v>
                </c:pt>
                <c:pt idx="566">
                  <c:v>0</c:v>
                </c:pt>
                <c:pt idx="567">
                  <c:v>-2.7590549002798337E-4</c:v>
                </c:pt>
                <c:pt idx="568">
                  <c:v>0</c:v>
                </c:pt>
                <c:pt idx="569">
                  <c:v>0</c:v>
                </c:pt>
                <c:pt idx="570">
                  <c:v>-7.7995274786812896E-4</c:v>
                </c:pt>
                <c:pt idx="571">
                  <c:v>-5.7418783056273348E-4</c:v>
                </c:pt>
                <c:pt idx="572">
                  <c:v>0</c:v>
                </c:pt>
                <c:pt idx="573">
                  <c:v>0</c:v>
                </c:pt>
                <c:pt idx="574">
                  <c:v>0</c:v>
                </c:pt>
                <c:pt idx="575">
                  <c:v>0</c:v>
                </c:pt>
                <c:pt idx="576">
                  <c:v>0</c:v>
                </c:pt>
                <c:pt idx="577">
                  <c:v>-1.0830161794661564E-4</c:v>
                </c:pt>
                <c:pt idx="578">
                  <c:v>-3.7529212049614014E-4</c:v>
                </c:pt>
                <c:pt idx="579">
                  <c:v>-1.0059589430075899E-3</c:v>
                </c:pt>
                <c:pt idx="580">
                  <c:v>0</c:v>
                </c:pt>
                <c:pt idx="581">
                  <c:v>0</c:v>
                </c:pt>
                <c:pt idx="582">
                  <c:v>-2.6981251514168747E-4</c:v>
                </c:pt>
                <c:pt idx="583">
                  <c:v>-3.9563063384784325E-4</c:v>
                </c:pt>
                <c:pt idx="584">
                  <c:v>0</c:v>
                </c:pt>
                <c:pt idx="585">
                  <c:v>0</c:v>
                </c:pt>
                <c:pt idx="586">
                  <c:v>-1.2628889842225544E-3</c:v>
                </c:pt>
                <c:pt idx="587">
                  <c:v>-1.4567085063024177E-3</c:v>
                </c:pt>
                <c:pt idx="588">
                  <c:v>-3.6993950033756828E-3</c:v>
                </c:pt>
                <c:pt idx="589">
                  <c:v>-2.8759136615605918E-3</c:v>
                </c:pt>
                <c:pt idx="590">
                  <c:v>-2.3096673192012362E-3</c:v>
                </c:pt>
                <c:pt idx="591">
                  <c:v>-1.7834514859285111E-3</c:v>
                </c:pt>
                <c:pt idx="592">
                  <c:v>0</c:v>
                </c:pt>
                <c:pt idx="593">
                  <c:v>0</c:v>
                </c:pt>
                <c:pt idx="594">
                  <c:v>0</c:v>
                </c:pt>
                <c:pt idx="595">
                  <c:v>-2.2632198053986752E-3</c:v>
                </c:pt>
                <c:pt idx="596">
                  <c:v>-7.2200470107286474E-4</c:v>
                </c:pt>
                <c:pt idx="597">
                  <c:v>0</c:v>
                </c:pt>
                <c:pt idx="598">
                  <c:v>0</c:v>
                </c:pt>
                <c:pt idx="599">
                  <c:v>-1.4079349490124793E-3</c:v>
                </c:pt>
                <c:pt idx="600">
                  <c:v>-9.1030938813241313E-5</c:v>
                </c:pt>
                <c:pt idx="601">
                  <c:v>0</c:v>
                </c:pt>
                <c:pt idx="602">
                  <c:v>0</c:v>
                </c:pt>
                <c:pt idx="603">
                  <c:v>-3.5736509794948024E-4</c:v>
                </c:pt>
                <c:pt idx="604">
                  <c:v>0</c:v>
                </c:pt>
                <c:pt idx="605">
                  <c:v>0</c:v>
                </c:pt>
                <c:pt idx="606">
                  <c:v>0</c:v>
                </c:pt>
                <c:pt idx="607">
                  <c:v>-2.5657851795313213E-4</c:v>
                </c:pt>
                <c:pt idx="608">
                  <c:v>0</c:v>
                </c:pt>
                <c:pt idx="609">
                  <c:v>0</c:v>
                </c:pt>
                <c:pt idx="610">
                  <c:v>0</c:v>
                </c:pt>
                <c:pt idx="611">
                  <c:v>0</c:v>
                </c:pt>
                <c:pt idx="612">
                  <c:v>0</c:v>
                </c:pt>
                <c:pt idx="613">
                  <c:v>-2.9597566351868831E-4</c:v>
                </c:pt>
                <c:pt idx="614">
                  <c:v>-1.1215537407820442E-3</c:v>
                </c:pt>
                <c:pt idx="615">
                  <c:v>0</c:v>
                </c:pt>
                <c:pt idx="616">
                  <c:v>-1.665637119255492E-3</c:v>
                </c:pt>
                <c:pt idx="617">
                  <c:v>-1.3064584538448054E-3</c:v>
                </c:pt>
                <c:pt idx="618">
                  <c:v>-9.1480221578177368E-4</c:v>
                </c:pt>
                <c:pt idx="619">
                  <c:v>-1.688243251894983E-3</c:v>
                </c:pt>
                <c:pt idx="620">
                  <c:v>-1.8805429570509791E-3</c:v>
                </c:pt>
                <c:pt idx="621">
                  <c:v>-8.7262783821340228E-4</c:v>
                </c:pt>
                <c:pt idx="622">
                  <c:v>0</c:v>
                </c:pt>
                <c:pt idx="623">
                  <c:v>0</c:v>
                </c:pt>
                <c:pt idx="624">
                  <c:v>-9.2222557027010765E-5</c:v>
                </c:pt>
                <c:pt idx="625">
                  <c:v>-4.7059765647305962E-4</c:v>
                </c:pt>
                <c:pt idx="626">
                  <c:v>-4.6577728355745585E-4</c:v>
                </c:pt>
                <c:pt idx="627">
                  <c:v>-7.1584970667148973E-4</c:v>
                </c:pt>
                <c:pt idx="628">
                  <c:v>-1.6447841136235652E-3</c:v>
                </c:pt>
                <c:pt idx="629">
                  <c:v>-1.0633963666655255E-3</c:v>
                </c:pt>
                <c:pt idx="630">
                  <c:v>0</c:v>
                </c:pt>
                <c:pt idx="631">
                  <c:v>0</c:v>
                </c:pt>
                <c:pt idx="632">
                  <c:v>-1.989299128065336E-3</c:v>
                </c:pt>
                <c:pt idx="633">
                  <c:v>-2.0989396039855501E-3</c:v>
                </c:pt>
                <c:pt idx="634">
                  <c:v>-1.9771578527213451E-3</c:v>
                </c:pt>
                <c:pt idx="635">
                  <c:v>-2.1485708167020556E-3</c:v>
                </c:pt>
                <c:pt idx="636">
                  <c:v>-1.4613936127761962E-3</c:v>
                </c:pt>
                <c:pt idx="637">
                  <c:v>-1.4992848641222078E-3</c:v>
                </c:pt>
                <c:pt idx="638">
                  <c:v>-3.5347261283003029E-4</c:v>
                </c:pt>
                <c:pt idx="639">
                  <c:v>0</c:v>
                </c:pt>
                <c:pt idx="640">
                  <c:v>-6.1091750016983859E-4</c:v>
                </c:pt>
                <c:pt idx="641">
                  <c:v>-1.4262069737758232E-3</c:v>
                </c:pt>
                <c:pt idx="642">
                  <c:v>-5.2120825067025756E-4</c:v>
                </c:pt>
                <c:pt idx="643">
                  <c:v>-4.3379862470827035E-4</c:v>
                </c:pt>
                <c:pt idx="644">
                  <c:v>0</c:v>
                </c:pt>
                <c:pt idx="645">
                  <c:v>0</c:v>
                </c:pt>
                <c:pt idx="646">
                  <c:v>0</c:v>
                </c:pt>
                <c:pt idx="647">
                  <c:v>0</c:v>
                </c:pt>
                <c:pt idx="648">
                  <c:v>0</c:v>
                </c:pt>
                <c:pt idx="649">
                  <c:v>0</c:v>
                </c:pt>
                <c:pt idx="650">
                  <c:v>0</c:v>
                </c:pt>
                <c:pt idx="651">
                  <c:v>0</c:v>
                </c:pt>
                <c:pt idx="652">
                  <c:v>0</c:v>
                </c:pt>
                <c:pt idx="653">
                  <c:v>0</c:v>
                </c:pt>
                <c:pt idx="654">
                  <c:v>-4.6532082700134758E-4</c:v>
                </c:pt>
                <c:pt idx="655">
                  <c:v>-1.1204305805561088E-3</c:v>
                </c:pt>
                <c:pt idx="656">
                  <c:v>0</c:v>
                </c:pt>
                <c:pt idx="657">
                  <c:v>0</c:v>
                </c:pt>
                <c:pt idx="658">
                  <c:v>0</c:v>
                </c:pt>
                <c:pt idx="659">
                  <c:v>0</c:v>
                </c:pt>
                <c:pt idx="660">
                  <c:v>0</c:v>
                </c:pt>
                <c:pt idx="661">
                  <c:v>0</c:v>
                </c:pt>
                <c:pt idx="662">
                  <c:v>0</c:v>
                </c:pt>
                <c:pt idx="663">
                  <c:v>0</c:v>
                </c:pt>
                <c:pt idx="664">
                  <c:v>0</c:v>
                </c:pt>
                <c:pt idx="665">
                  <c:v>-1.8405186862580081E-4</c:v>
                </c:pt>
                <c:pt idx="666">
                  <c:v>-7.1095010811594861E-5</c:v>
                </c:pt>
                <c:pt idx="667">
                  <c:v>0</c:v>
                </c:pt>
                <c:pt idx="668">
                  <c:v>-3.1667083291087028E-4</c:v>
                </c:pt>
                <c:pt idx="669">
                  <c:v>0</c:v>
                </c:pt>
                <c:pt idx="670">
                  <c:v>0</c:v>
                </c:pt>
                <c:pt idx="671">
                  <c:v>0</c:v>
                </c:pt>
                <c:pt idx="672">
                  <c:v>0</c:v>
                </c:pt>
                <c:pt idx="673">
                  <c:v>-7.5422760040633197E-4</c:v>
                </c:pt>
                <c:pt idx="674">
                  <c:v>-1.8753508247399964E-3</c:v>
                </c:pt>
                <c:pt idx="675">
                  <c:v>0</c:v>
                </c:pt>
                <c:pt idx="676">
                  <c:v>0</c:v>
                </c:pt>
                <c:pt idx="677">
                  <c:v>-3.545429546414347E-5</c:v>
                </c:pt>
                <c:pt idx="678">
                  <c:v>0</c:v>
                </c:pt>
                <c:pt idx="679">
                  <c:v>0</c:v>
                </c:pt>
                <c:pt idx="680">
                  <c:v>-8.2077477537167987E-4</c:v>
                </c:pt>
                <c:pt idx="681">
                  <c:v>0</c:v>
                </c:pt>
                <c:pt idx="682">
                  <c:v>0</c:v>
                </c:pt>
                <c:pt idx="683">
                  <c:v>0</c:v>
                </c:pt>
                <c:pt idx="684">
                  <c:v>0</c:v>
                </c:pt>
                <c:pt idx="685">
                  <c:v>0</c:v>
                </c:pt>
                <c:pt idx="686">
                  <c:v>-1.077391463695565E-3</c:v>
                </c:pt>
                <c:pt idx="687">
                  <c:v>-1.1092420796212643E-3</c:v>
                </c:pt>
                <c:pt idx="688">
                  <c:v>-1.5093286818133045E-3</c:v>
                </c:pt>
                <c:pt idx="689">
                  <c:v>-1.4336831420926899E-3</c:v>
                </c:pt>
                <c:pt idx="690">
                  <c:v>0</c:v>
                </c:pt>
                <c:pt idx="691">
                  <c:v>0</c:v>
                </c:pt>
                <c:pt idx="692">
                  <c:v>0</c:v>
                </c:pt>
                <c:pt idx="693">
                  <c:v>0</c:v>
                </c:pt>
                <c:pt idx="694">
                  <c:v>0</c:v>
                </c:pt>
                <c:pt idx="695">
                  <c:v>0</c:v>
                </c:pt>
                <c:pt idx="696">
                  <c:v>0</c:v>
                </c:pt>
                <c:pt idx="697">
                  <c:v>-8.8063754666423133E-4</c:v>
                </c:pt>
                <c:pt idx="698">
                  <c:v>-1.0050463528357145E-3</c:v>
                </c:pt>
                <c:pt idx="699" formatCode="General">
                  <c:v>-1.0309554000156318E-3</c:v>
                </c:pt>
                <c:pt idx="700" formatCode="General">
                  <c:v>-4.2030280231364348E-4</c:v>
                </c:pt>
                <c:pt idx="701" formatCode="General">
                  <c:v>0</c:v>
                </c:pt>
                <c:pt idx="702" formatCode="General">
                  <c:v>0</c:v>
                </c:pt>
                <c:pt idx="703" formatCode="General">
                  <c:v>0</c:v>
                </c:pt>
                <c:pt idx="704" formatCode="General">
                  <c:v>0</c:v>
                </c:pt>
                <c:pt idx="705" formatCode="General">
                  <c:v>-1.2035246412041012E-3</c:v>
                </c:pt>
                <c:pt idx="706" formatCode="General">
                  <c:v>-2.5807982368456495E-3</c:v>
                </c:pt>
              </c:numCache>
            </c:numRef>
          </c:val>
          <c:smooth val="0"/>
          <c:extLst>
            <c:ext xmlns:c16="http://schemas.microsoft.com/office/drawing/2014/chart" uri="{C3380CC4-5D6E-409C-BE32-E72D297353CC}">
              <c16:uniqueId val="{00000000-70EB-4ECC-B318-121D0101DA25}"/>
            </c:ext>
          </c:extLst>
        </c:ser>
        <c:ser>
          <c:idx val="1"/>
          <c:order val="1"/>
          <c:tx>
            <c:strRef>
              <c:f>Drawdown!$D$2</c:f>
              <c:strCache>
                <c:ptCount val="1"/>
                <c:pt idx="0">
                  <c:v>CDI</c:v>
                </c:pt>
              </c:strCache>
            </c:strRef>
          </c:tx>
          <c:spPr>
            <a:ln w="28575" cap="rnd">
              <a:solidFill>
                <a:schemeClr val="accent2"/>
              </a:solidFill>
              <a:round/>
            </a:ln>
            <a:effectLst/>
          </c:spPr>
          <c:marker>
            <c:symbol val="none"/>
          </c:marker>
          <c:cat>
            <c:numRef>
              <c:f>[0]!datas</c:f>
              <c:numCache>
                <c:formatCode>m/d/yyyy</c:formatCode>
                <c:ptCount val="707"/>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numCache>
            </c:numRef>
          </c:cat>
          <c:val>
            <c:numRef>
              <c:f>[0]!drawdown_benchmark</c:f>
              <c:numCache>
                <c:formatCode>0.00%</c:formatCode>
                <c:ptCount val="70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formatCode="General">
                  <c:v>0</c:v>
                </c:pt>
                <c:pt idx="700" formatCode="General">
                  <c:v>0</c:v>
                </c:pt>
                <c:pt idx="701" formatCode="General">
                  <c:v>0</c:v>
                </c:pt>
                <c:pt idx="702" formatCode="General">
                  <c:v>0</c:v>
                </c:pt>
                <c:pt idx="703" formatCode="General">
                  <c:v>0</c:v>
                </c:pt>
                <c:pt idx="704" formatCode="General">
                  <c:v>0</c:v>
                </c:pt>
                <c:pt idx="705" formatCode="General">
                  <c:v>0</c:v>
                </c:pt>
                <c:pt idx="706" formatCode="General">
                  <c:v>0</c:v>
                </c:pt>
              </c:numCache>
            </c:numRef>
          </c:val>
          <c:smooth val="0"/>
          <c:extLst>
            <c:ext xmlns:c16="http://schemas.microsoft.com/office/drawing/2014/chart" uri="{C3380CC4-5D6E-409C-BE32-E72D297353CC}">
              <c16:uniqueId val="{00000001-70EB-4ECC-B318-121D0101DA25}"/>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in"/>
        <c:minorTickMark val="in"/>
        <c:tickLblPos val="high"/>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[0]!strategy_attribution</cx:f>
      </cx:strDim>
      <cx:numDim type="val">
        <cx:f>[0]!strategy_attribution_values</cx:f>
      </cx:numDim>
    </cx:data>
  </cx:chartData>
  <cx:chart>
    <cx:plotArea>
      <cx:plotAreaRegion>
        <cx:series layoutId="waterfall" uniqueId="{3DA98EF1-A6C1-46A0-9089-70FA61CE6FDC}">
          <cx:dataLabels pos="outEnd">
            <cx:visibility seriesName="0" categoryName="0" value="1"/>
          </cx:dataLabels>
          <cx:dataId val="0"/>
          <cx:layoutPr>
            <cx:visibility connectorLines="0"/>
            <cx:subtotals>
              <cx:idx val="7"/>
            </cx:subtotals>
          </cx:layoutPr>
        </cx:series>
      </cx:plotAreaRegion>
      <cx:axis id="0">
        <cx:catScaling gapWidth="0.5"/>
        <cx:tickLabels/>
      </cx:axis>
      <cx:axis id="1">
        <cx:valScaling/>
        <cx:majorGridlines/>
        <cx:tickLabels/>
        <cx:numFmt formatCode="0%" sourceLinked="0"/>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[0]!class_attribution</cx:f>
      </cx:strDim>
      <cx:numDim type="val">
        <cx:f>[0]!class_attribution_values</cx:f>
      </cx:numDim>
    </cx:data>
  </cx:chartData>
  <cx:chart>
    <cx:plotArea>
      <cx:plotAreaRegion>
        <cx:series layoutId="waterfall" uniqueId="{00000005-F9BA-461F-8FB5-7782B85B6065}">
          <cx:dataLabels pos="outEnd">
            <cx:numFmt formatCode="0.0%" sourceLinked="0"/>
            <cx:visibility seriesName="0" categoryName="0" value="1"/>
            <cx:separator>, </cx:separator>
          </cx:dataLabels>
          <cx:dataId val="0"/>
          <cx:layoutPr>
            <cx:visibility connectorLines="0"/>
            <cx:subtotals>
              <cx:idx val="3"/>
            </cx:subtotals>
          </cx:layoutPr>
        </cx:series>
      </cx:plotAreaRegion>
      <cx:axis id="0">
        <cx:catScaling gapWidth="0.5"/>
        <cx:tickLabels/>
      </cx:axis>
      <cx:axis id="1">
        <cx:valScaling/>
        <cx:majorGridlines/>
        <cx:tickLabels/>
        <cx:numFmt formatCode="0%" sourceLinked="0"/>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image" Target="../media/image8.png"/></Relationships>
</file>

<file path=xl/drawings/_rels/drawing17.xml.rels><?xml version="1.0" encoding="UTF-8" standalone="yes"?>
<Relationships xmlns="http://schemas.openxmlformats.org/package/2006/relationships"><Relationship Id="rId3" Type="http://schemas.openxmlformats.org/officeDocument/2006/relationships/image" Target="../media/image5.svg"/><Relationship Id="rId2" Type="http://schemas.openxmlformats.org/officeDocument/2006/relationships/image" Target="../media/image4.png"/><Relationship Id="rId1" Type="http://schemas.openxmlformats.org/officeDocument/2006/relationships/image" Target="../media/image1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xdr:row>
      <xdr:rowOff>10583</xdr:rowOff>
    </xdr:from>
    <xdr:to>
      <xdr:col>11</xdr:col>
      <xdr:colOff>287698</xdr:colOff>
      <xdr:row>9</xdr:row>
      <xdr:rowOff>1270</xdr:rowOff>
    </xdr:to>
    <xdr:pic>
      <xdr:nvPicPr>
        <xdr:cNvPr id="8" name="Gráfico 1">
          <a:extLst>
            <a:ext uri="{FF2B5EF4-FFF2-40B4-BE49-F238E27FC236}">
              <a16:creationId xmlns:a16="http://schemas.microsoft.com/office/drawing/2014/main" id="{00000000-0008-0000-0100-00000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0250" y="603250"/>
          <a:ext cx="4626864" cy="731520"/>
        </a:xfrm>
        <a:prstGeom prst="rect">
          <a:avLst/>
        </a:prstGeom>
      </xdr:spPr>
    </xdr:pic>
    <xdr:clientData/>
  </xdr:twoCellAnchor>
  <xdr:twoCellAnchor>
    <xdr:from>
      <xdr:col>0</xdr:col>
      <xdr:colOff>21167</xdr:colOff>
      <xdr:row>40</xdr:row>
      <xdr:rowOff>47126</xdr:rowOff>
    </xdr:from>
    <xdr:to>
      <xdr:col>10</xdr:col>
      <xdr:colOff>306917</xdr:colOff>
      <xdr:row>41</xdr:row>
      <xdr:rowOff>61183</xdr:rowOff>
    </xdr:to>
    <xdr:sp macro="" textlink="">
      <xdr:nvSpPr>
        <xdr:cNvPr id="11" name="bsideinvestimentos.com.br">
          <a:extLst>
            <a:ext uri="{FF2B5EF4-FFF2-40B4-BE49-F238E27FC236}">
              <a16:creationId xmlns:a16="http://schemas.microsoft.com/office/drawing/2014/main" id="{00000000-0008-0000-0100-00000B000000}"/>
            </a:ext>
          </a:extLst>
        </xdr:cNvPr>
        <xdr:cNvSpPr txBox="1"/>
      </xdr:nvSpPr>
      <xdr:spPr>
        <a:xfrm>
          <a:off x="21167" y="6312459"/>
          <a:ext cx="4624917" cy="162224"/>
        </a:xfrm>
        <a:prstGeom prst="rect">
          <a:avLst/>
        </a:prstGeom>
        <a:ln w="12700">
          <a:miter lim="400000"/>
        </a:ln>
        <a:extLst>
          <a:ext uri="{C572A759-6A51-4108-AA02-DFA0A04FC94B}">
            <ma14:wrappingTextBoxFlag xmlns:r="http://schemas.openxmlformats.org/officeDocument/2006/relationships" xmlns:p="http://schemas.openxmlformats.org/presentationml/2006/main" xmlns="" xmlns:m="http://schemas.openxmlformats.org/officeDocument/2006/math" xmlns:a14="http://schemas.microsoft.com/office/drawing/2010/main" xmlns:ma14="http://schemas.microsoft.com/office/mac/drawingml/2011/main"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a:t>
          </a:r>
          <a:endParaRPr sz="1100" b="0" spc="601">
            <a:solidFill>
              <a:srgbClr val="B5BBC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104775</xdr:colOff>
          <xdr:row>0</xdr:row>
          <xdr:rowOff>180975</xdr:rowOff>
        </xdr:from>
        <xdr:to>
          <xdr:col>21</xdr:col>
          <xdr:colOff>200025</xdr:colOff>
          <xdr:row>1</xdr:row>
          <xdr:rowOff>228600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104775</xdr:colOff>
          <xdr:row>2</xdr:row>
          <xdr:rowOff>57150</xdr:rowOff>
        </xdr:from>
        <xdr:to>
          <xdr:col>21</xdr:col>
          <xdr:colOff>200025</xdr:colOff>
          <xdr:row>3</xdr:row>
          <xdr:rowOff>95250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200-00000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Remover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2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161925</xdr:colOff>
          <xdr:row>1</xdr:row>
          <xdr:rowOff>133350</xdr:rowOff>
        </xdr:from>
        <xdr:to>
          <xdr:col>29</xdr:col>
          <xdr:colOff>714375</xdr:colOff>
          <xdr:row>2</xdr:row>
          <xdr:rowOff>209550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4</xdr:col>
      <xdr:colOff>3178969</xdr:colOff>
      <xdr:row>1</xdr:row>
      <xdr:rowOff>71436</xdr:rowOff>
    </xdr:from>
    <xdr:to>
      <xdr:col>8</xdr:col>
      <xdr:colOff>463274</xdr:colOff>
      <xdr:row>3</xdr:row>
      <xdr:rowOff>74917</xdr:rowOff>
    </xdr:to>
    <xdr:pic>
      <xdr:nvPicPr>
        <xdr:cNvPr id="2" name="Gráfico 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98032" y="309561"/>
          <a:ext cx="2987398" cy="47973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447675</xdr:colOff>
          <xdr:row>0</xdr:row>
          <xdr:rowOff>95250</xdr:rowOff>
        </xdr:from>
        <xdr:to>
          <xdr:col>7</xdr:col>
          <xdr:colOff>19050</xdr:colOff>
          <xdr:row>0</xdr:row>
          <xdr:rowOff>381000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0</xdr:row>
          <xdr:rowOff>28575</xdr:rowOff>
        </xdr:from>
        <xdr:to>
          <xdr:col>10</xdr:col>
          <xdr:colOff>123825</xdr:colOff>
          <xdr:row>0</xdr:row>
          <xdr:rowOff>428625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 + Simulação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171443</xdr:colOff>
      <xdr:row>8</xdr:row>
      <xdr:rowOff>7696</xdr:rowOff>
    </xdr:from>
    <xdr:to>
      <xdr:col>16</xdr:col>
      <xdr:colOff>369563</xdr:colOff>
      <xdr:row>17</xdr:row>
      <xdr:rowOff>127711</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96973</xdr:colOff>
      <xdr:row>8</xdr:row>
      <xdr:rowOff>7696</xdr:rowOff>
    </xdr:from>
    <xdr:to>
      <xdr:col>10</xdr:col>
      <xdr:colOff>295093</xdr:colOff>
      <xdr:row>17</xdr:row>
      <xdr:rowOff>127711</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229461</xdr:colOff>
      <xdr:row>8</xdr:row>
      <xdr:rowOff>0</xdr:rowOff>
    </xdr:from>
    <xdr:to>
      <xdr:col>23</xdr:col>
      <xdr:colOff>55240</xdr:colOff>
      <xdr:row>17</xdr:row>
      <xdr:rowOff>120015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17318</xdr:colOff>
      <xdr:row>47</xdr:row>
      <xdr:rowOff>60615</xdr:rowOff>
    </xdr:from>
    <xdr:to>
      <xdr:col>24</xdr:col>
      <xdr:colOff>148166</xdr:colOff>
      <xdr:row>69</xdr:row>
      <xdr:rowOff>74084</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10391</xdr:colOff>
      <xdr:row>8</xdr:row>
      <xdr:rowOff>0</xdr:rowOff>
    </xdr:from>
    <xdr:to>
      <xdr:col>4</xdr:col>
      <xdr:colOff>189461</xdr:colOff>
      <xdr:row>17</xdr:row>
      <xdr:rowOff>120015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60614</xdr:colOff>
      <xdr:row>107</xdr:row>
      <xdr:rowOff>121225</xdr:rowOff>
    </xdr:from>
    <xdr:to>
      <xdr:col>22</xdr:col>
      <xdr:colOff>147204</xdr:colOff>
      <xdr:row>122</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8739" y="17037625"/>
              <a:ext cx="9325840" cy="2160444"/>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77932</xdr:colOff>
      <xdr:row>88</xdr:row>
      <xdr:rowOff>138546</xdr:rowOff>
    </xdr:from>
    <xdr:to>
      <xdr:col>14</xdr:col>
      <xdr:colOff>294410</xdr:colOff>
      <xdr:row>103</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16057" y="14283171"/>
              <a:ext cx="6255328" cy="2108489"/>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1201014</xdr:colOff>
      <xdr:row>24</xdr:row>
      <xdr:rowOff>33772</xdr:rowOff>
    </xdr:from>
    <xdr:to>
      <xdr:col>11</xdr:col>
      <xdr:colOff>15586</xdr:colOff>
      <xdr:row>42</xdr:row>
      <xdr:rowOff>0</xdr:rowOff>
    </xdr:to>
    <xdr:graphicFrame macro="">
      <xdr:nvGraphicFramePr>
        <xdr:cNvPr id="20" name="Chart 19">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190501</xdr:colOff>
      <xdr:row>23</xdr:row>
      <xdr:rowOff>103908</xdr:rowOff>
    </xdr:from>
    <xdr:to>
      <xdr:col>23</xdr:col>
      <xdr:colOff>138547</xdr:colOff>
      <xdr:row>42</xdr:row>
      <xdr:rowOff>0</xdr:rowOff>
    </xdr:to>
    <xdr:graphicFrame macro="">
      <xdr:nvGraphicFramePr>
        <xdr:cNvPr id="24" name="Chart 23">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248396</xdr:colOff>
      <xdr:row>5</xdr:row>
      <xdr:rowOff>0</xdr:rowOff>
    </xdr:from>
    <xdr:to>
      <xdr:col>24</xdr:col>
      <xdr:colOff>79063</xdr:colOff>
      <xdr:row>28</xdr:row>
      <xdr:rowOff>11206</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237813</xdr:colOff>
      <xdr:row>47</xdr:row>
      <xdr:rowOff>138635</xdr:rowOff>
    </xdr:from>
    <xdr:to>
      <xdr:col>24</xdr:col>
      <xdr:colOff>68479</xdr:colOff>
      <xdr:row>70</xdr:row>
      <xdr:rowOff>134471</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22</xdr:col>
      <xdr:colOff>0</xdr:colOff>
      <xdr:row>1</xdr:row>
      <xdr:rowOff>0</xdr:rowOff>
    </xdr:from>
    <xdr:to>
      <xdr:col>26</xdr:col>
      <xdr:colOff>215699</xdr:colOff>
      <xdr:row>2</xdr:row>
      <xdr:rowOff>287531</xdr:rowOff>
    </xdr:to>
    <xdr:pic>
      <xdr:nvPicPr>
        <xdr:cNvPr id="5" name="Gráfico 2">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073438" y="59531"/>
          <a:ext cx="2954136" cy="4780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12</xdr:col>
      <xdr:colOff>440594</xdr:colOff>
      <xdr:row>2</xdr:row>
      <xdr:rowOff>286207</xdr:rowOff>
    </xdr:to>
    <xdr:pic>
      <xdr:nvPicPr>
        <xdr:cNvPr id="2" name="Gráfico 2">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03406" y="59531"/>
          <a:ext cx="2964719" cy="47670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A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16</xdr:col>
      <xdr:colOff>0</xdr:colOff>
      <xdr:row>1</xdr:row>
      <xdr:rowOff>0</xdr:rowOff>
    </xdr:from>
    <xdr:to>
      <xdr:col>19</xdr:col>
      <xdr:colOff>595375</xdr:colOff>
      <xdr:row>2</xdr:row>
      <xdr:rowOff>83800</xdr:rowOff>
    </xdr:to>
    <xdr:pic>
      <xdr:nvPicPr>
        <xdr:cNvPr id="2" name="Gráfico 2">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382625" y="57150"/>
          <a:ext cx="2957575" cy="4743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273843</xdr:colOff>
      <xdr:row>0</xdr:row>
      <xdr:rowOff>193146</xdr:rowOff>
    </xdr:from>
    <xdr:to>
      <xdr:col>6</xdr:col>
      <xdr:colOff>590020</xdr:colOff>
      <xdr:row>3</xdr:row>
      <xdr:rowOff>1324</xdr:rowOff>
    </xdr:to>
    <xdr:sp macro="[0]!copy_fund_guide_old" textlink="">
      <xdr:nvSpPr>
        <xdr:cNvPr id="2" name="Rectangle: Rounded Corners 1">
          <a:extLst>
            <a:ext uri="{FF2B5EF4-FFF2-40B4-BE49-F238E27FC236}">
              <a16:creationId xmlns:a16="http://schemas.microsoft.com/office/drawing/2014/main" id="{00000000-0008-0000-0C00-000002000000}"/>
            </a:ext>
          </a:extLst>
        </xdr:cNvPr>
        <xdr:cNvSpPr/>
      </xdr:nvSpPr>
      <xdr:spPr>
        <a:xfrm>
          <a:off x="6310312" y="193146"/>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261938</xdr:colOff>
      <xdr:row>0</xdr:row>
      <xdr:rowOff>71438</xdr:rowOff>
    </xdr:from>
    <xdr:to>
      <xdr:col>1</xdr:col>
      <xdr:colOff>2929001</xdr:colOff>
      <xdr:row>3</xdr:row>
      <xdr:rowOff>457</xdr:rowOff>
    </xdr:to>
    <xdr:pic>
      <xdr:nvPicPr>
        <xdr:cNvPr id="3" name="Gráfico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61938" y="71438"/>
          <a:ext cx="2964719" cy="47670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4</xdr:col>
      <xdr:colOff>1381124</xdr:colOff>
      <xdr:row>0</xdr:row>
      <xdr:rowOff>145520</xdr:rowOff>
    </xdr:from>
    <xdr:to>
      <xdr:col>7</xdr:col>
      <xdr:colOff>244738</xdr:colOff>
      <xdr:row>2</xdr:row>
      <xdr:rowOff>156105</xdr:rowOff>
    </xdr:to>
    <xdr:sp macro="[0]!FunGuideUpdate" textlink="">
      <xdr:nvSpPr>
        <xdr:cNvPr id="2" name="Rectangle: Rounded Corners 1">
          <a:extLst>
            <a:ext uri="{FF2B5EF4-FFF2-40B4-BE49-F238E27FC236}">
              <a16:creationId xmlns:a16="http://schemas.microsoft.com/office/drawing/2014/main" id="{00000000-0008-0000-0D00-000002000000}"/>
            </a:ext>
          </a:extLst>
        </xdr:cNvPr>
        <xdr:cNvSpPr/>
      </xdr:nvSpPr>
      <xdr:spPr>
        <a:xfrm>
          <a:off x="6905624" y="145520"/>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xdr:from>
      <xdr:col>7</xdr:col>
      <xdr:colOff>690563</xdr:colOff>
      <xdr:row>0</xdr:row>
      <xdr:rowOff>142876</xdr:rowOff>
    </xdr:from>
    <xdr:to>
      <xdr:col>8</xdr:col>
      <xdr:colOff>571500</xdr:colOff>
      <xdr:row>2</xdr:row>
      <xdr:rowOff>153461</xdr:rowOff>
    </xdr:to>
    <xdr:sp macro="[0]!CleanColumn" textlink="">
      <xdr:nvSpPr>
        <xdr:cNvPr id="3" name="Rectangle: Rounded Corners 2">
          <a:extLst>
            <a:ext uri="{FF2B5EF4-FFF2-40B4-BE49-F238E27FC236}">
              <a16:creationId xmlns:a16="http://schemas.microsoft.com/office/drawing/2014/main" id="{00000000-0008-0000-0D00-000003000000}"/>
            </a:ext>
          </a:extLst>
        </xdr:cNvPr>
        <xdr:cNvSpPr/>
      </xdr:nvSpPr>
      <xdr:spPr>
        <a:xfrm>
          <a:off x="9965532" y="142876"/>
          <a:ext cx="1154906"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Clean Coluna</a:t>
          </a:r>
          <a:r>
            <a:rPr lang="pt-BR" sz="1100" baseline="0">
              <a:solidFill>
                <a:srgbClr val="343A51"/>
              </a:solidFill>
              <a:latin typeface="Archia Medium" panose="02000503000000020004" pitchFamily="50" charset="0"/>
            </a:rPr>
            <a:t> Status</a:t>
          </a:r>
          <a:endParaRPr lang="pt-BR" sz="1100">
            <a:solidFill>
              <a:srgbClr val="343A51"/>
            </a:solidFill>
            <a:latin typeface="Archia Medium" panose="02000503000000020004" pitchFamily="50" charset="0"/>
          </a:endParaRPr>
        </a:p>
      </xdr:txBody>
    </xdr:sp>
    <xdr:clientData/>
  </xdr:twoCellAnchor>
  <xdr:twoCellAnchor editAs="oneCell">
    <xdr:from>
      <xdr:col>1</xdr:col>
      <xdr:colOff>11906</xdr:colOff>
      <xdr:row>0</xdr:row>
      <xdr:rowOff>59531</xdr:rowOff>
    </xdr:from>
    <xdr:to>
      <xdr:col>1</xdr:col>
      <xdr:colOff>2976625</xdr:colOff>
      <xdr:row>2</xdr:row>
      <xdr:rowOff>190957</xdr:rowOff>
    </xdr:to>
    <xdr:pic>
      <xdr:nvPicPr>
        <xdr:cNvPr id="4" name="Gráfico 2">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9562" y="59531"/>
          <a:ext cx="2964719" cy="47670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21</xdr:col>
      <xdr:colOff>0</xdr:colOff>
      <xdr:row>1</xdr:row>
      <xdr:rowOff>0</xdr:rowOff>
    </xdr:from>
    <xdr:to>
      <xdr:col>24</xdr:col>
      <xdr:colOff>35781</xdr:colOff>
      <xdr:row>2</xdr:row>
      <xdr:rowOff>71894</xdr:rowOff>
    </xdr:to>
    <xdr:pic>
      <xdr:nvPicPr>
        <xdr:cNvPr id="4" name="Gráfico 2">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478125" y="59531"/>
          <a:ext cx="2964719" cy="47670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7</xdr:col>
      <xdr:colOff>739588</xdr:colOff>
      <xdr:row>0</xdr:row>
      <xdr:rowOff>0</xdr:rowOff>
    </xdr:from>
    <xdr:to>
      <xdr:col>9</xdr:col>
      <xdr:colOff>947660</xdr:colOff>
      <xdr:row>2</xdr:row>
      <xdr:rowOff>17266</xdr:rowOff>
    </xdr:to>
    <xdr:pic>
      <xdr:nvPicPr>
        <xdr:cNvPr id="3" name="Gráfico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311588" y="0"/>
          <a:ext cx="2964719" cy="47670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0</xdr:col>
      <xdr:colOff>95250</xdr:colOff>
      <xdr:row>4</xdr:row>
      <xdr:rowOff>9523</xdr:rowOff>
    </xdr:from>
    <xdr:ext cx="9620250" cy="3536866"/>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95250" y="847723"/>
          <a:ext cx="9620250" cy="35368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u="sng">
              <a:solidFill>
                <a:schemeClr val="tx1"/>
              </a:solidFill>
              <a:effectLst/>
              <a:latin typeface="+mn-lt"/>
              <a:ea typeface="+mn-ea"/>
              <a:cs typeface="+mn-cs"/>
            </a:rPr>
            <a:t>Liquidez:</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no caso dos fundos, trata-se do prazo de resgate (cotização + liquidação). No caso de ativos de renda fixa, trata-se do prazo para o vencimento.</a:t>
          </a:r>
        </a:p>
        <a:p>
          <a:r>
            <a:rPr lang="pt-BR" sz="1100">
              <a:solidFill>
                <a:schemeClr val="tx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pt-BR" sz="1100" b="1" u="sng">
              <a:solidFill>
                <a:schemeClr val="tx1"/>
              </a:solidFill>
              <a:effectLst/>
              <a:latin typeface="+mn-lt"/>
              <a:ea typeface="+mn-ea"/>
              <a:cs typeface="+mn-cs"/>
            </a:rPr>
            <a:t>Retornos dos ativos:</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os retornos calculados são meramente uma </a:t>
          </a:r>
          <a:r>
            <a:rPr lang="pt-BR" sz="1100" b="1" u="sng">
              <a:solidFill>
                <a:schemeClr val="tx1"/>
              </a:solidFill>
              <a:effectLst/>
              <a:latin typeface="+mn-lt"/>
              <a:ea typeface="+mn-ea"/>
              <a:cs typeface="+mn-cs"/>
            </a:rPr>
            <a:t>simulação</a:t>
          </a:r>
          <a:r>
            <a:rPr lang="pt-BR" sz="1100">
              <a:solidFill>
                <a:schemeClr val="tx1"/>
              </a:solidFill>
              <a:effectLst/>
              <a:latin typeface="+mn-lt"/>
              <a:ea typeface="+mn-ea"/>
              <a:cs typeface="+mn-cs"/>
            </a:rPr>
            <a:t> que é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O </a:t>
          </a:r>
          <a:r>
            <a:rPr lang="pt-BR" sz="1100" b="1" u="sng">
              <a:solidFill>
                <a:schemeClr val="tx1"/>
              </a:solidFill>
              <a:effectLst/>
              <a:latin typeface="+mn-lt"/>
              <a:ea typeface="+mn-ea"/>
              <a:cs typeface="+mn-cs"/>
            </a:rPr>
            <a:t>retorno simulado</a:t>
          </a:r>
          <a:r>
            <a:rPr lang="pt-BR" sz="1100">
              <a:solidFill>
                <a:schemeClr val="tx1"/>
              </a:solidFill>
              <a:effectLst/>
              <a:latin typeface="+mn-lt"/>
              <a:ea typeface="+mn-ea"/>
              <a:cs typeface="+mn-cs"/>
            </a:rPr>
            <a:t> da carteira proposta </a:t>
          </a:r>
          <a:r>
            <a:rPr lang="pt-BR" sz="1100" b="1" u="sng">
              <a:solidFill>
                <a:schemeClr val="tx1"/>
              </a:solidFill>
              <a:effectLst/>
              <a:latin typeface="+mn-lt"/>
              <a:ea typeface="+mn-ea"/>
              <a:cs typeface="+mn-cs"/>
            </a:rPr>
            <a:t>é líquido de taxa de gestão.</a:t>
          </a:r>
          <a:r>
            <a:rPr lang="pt-BR" sz="1100" b="1" u="none" baseline="0">
              <a:solidFill>
                <a:schemeClr val="tx1"/>
              </a:solidFill>
              <a:effectLst/>
              <a:latin typeface="+mn-lt"/>
              <a:ea typeface="+mn-ea"/>
              <a:cs typeface="+mn-cs"/>
            </a:rPr>
            <a:t> </a:t>
          </a:r>
          <a:r>
            <a:rPr lang="pt-BR" sz="1100">
              <a:solidFill>
                <a:schemeClr val="tx1"/>
              </a:solidFill>
              <a:effectLst/>
              <a:latin typeface="+mn-lt"/>
              <a:ea typeface="+mn-ea"/>
              <a:cs typeface="+mn-cs"/>
            </a:rPr>
            <a:t>Os </a:t>
          </a:r>
          <a:r>
            <a:rPr lang="pt-BR" sz="1100" b="1" u="sng">
              <a:solidFill>
                <a:schemeClr val="tx1"/>
              </a:solidFill>
              <a:effectLst/>
              <a:latin typeface="+mn-lt"/>
              <a:ea typeface="+mn-ea"/>
              <a:cs typeface="+mn-cs"/>
            </a:rPr>
            <a:t>preços ou taxas indicados </a:t>
          </a:r>
          <a:r>
            <a:rPr lang="pt-BR" sz="1100">
              <a:solidFill>
                <a:schemeClr val="tx1"/>
              </a:solidFill>
              <a:effectLst/>
              <a:latin typeface="+mn-lt"/>
              <a:ea typeface="+mn-ea"/>
              <a:cs typeface="+mn-cs"/>
            </a:rPr>
            <a:t>para a compra dos ativos são </a:t>
          </a:r>
          <a:r>
            <a:rPr lang="pt-BR" sz="1100" b="1" u="sng">
              <a:solidFill>
                <a:schemeClr val="tx1"/>
              </a:solidFill>
              <a:effectLst/>
              <a:latin typeface="+mn-lt"/>
              <a:ea typeface="+mn-ea"/>
              <a:cs typeface="+mn-cs"/>
            </a:rPr>
            <a:t>meramente indicativos e podem oscilar sem aviso prévio</a:t>
          </a:r>
          <a:r>
            <a:rPr lang="pt-BR" sz="1100">
              <a:solidFill>
                <a:schemeClr val="tx1"/>
              </a:solidFill>
              <a:effectLst/>
              <a:latin typeface="+mn-lt"/>
              <a:ea typeface="+mn-ea"/>
              <a:cs typeface="+mn-cs"/>
            </a:rPr>
            <a:t>, de acordo com as condições de mercado, assim </a:t>
          </a:r>
          <a:r>
            <a:rPr lang="pt-BR" sz="1100" b="0">
              <a:solidFill>
                <a:schemeClr val="tx1"/>
              </a:solidFill>
              <a:effectLst/>
              <a:latin typeface="+mn-lt"/>
              <a:ea typeface="+mn-ea"/>
              <a:cs typeface="+mn-cs"/>
            </a:rPr>
            <a:t>não há segurança de que uma transação possa, de fato, ser contratada nos níveis aqui especificados, estando sujeitas às condições de fechamento da data de aplicação</a:t>
          </a:r>
          <a:r>
            <a:rPr lang="pt-BR" sz="1100">
              <a:solidFill>
                <a:schemeClr val="tx1"/>
              </a:solidFill>
              <a:effectLst/>
              <a:latin typeface="+mn-lt"/>
              <a:ea typeface="+mn-ea"/>
              <a:cs typeface="+mn-cs"/>
            </a:rPr>
            <a:t>. Os retornos dos ativos isentos estão com</a:t>
          </a:r>
          <a:r>
            <a:rPr lang="pt-BR" sz="1100" b="1" u="none">
              <a:solidFill>
                <a:schemeClr val="tx1"/>
              </a:solidFill>
              <a:effectLst/>
              <a:latin typeface="+mn-lt"/>
              <a:ea typeface="+mn-ea"/>
              <a:cs typeface="+mn-cs"/>
            </a:rPr>
            <a:t> </a:t>
          </a:r>
          <a:r>
            <a:rPr lang="pt-BR" sz="1100" b="1" u="sng">
              <a:solidFill>
                <a:schemeClr val="tx1"/>
              </a:solidFill>
              <a:effectLst/>
              <a:latin typeface="+mn-lt"/>
              <a:ea typeface="+mn-ea"/>
              <a:cs typeface="+mn-cs"/>
            </a:rPr>
            <a:t>“gross-up”</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(alíquota de IR de 15%), para efeitos de simulação. No caso de</a:t>
          </a:r>
          <a:r>
            <a:rPr lang="pt-BR" sz="1100" baseline="0">
              <a:solidFill>
                <a:schemeClr val="tx1"/>
              </a:solidFill>
              <a:effectLst/>
              <a:latin typeface="+mn-lt"/>
              <a:ea typeface="+mn-ea"/>
              <a:cs typeface="+mn-cs"/>
            </a:rPr>
            <a:t> fundos com início posterior ao início da simulação, utilizou-se o benchmark que mais se assemelha à estratégia do fundo para o cálculo da performance anterior ao seu início.</a:t>
          </a:r>
          <a:endParaRPr lang="pt-BR">
            <a:effectLst/>
          </a:endParaRPr>
        </a:p>
        <a:p>
          <a:endParaRPr lang="pt-BR" sz="1100">
            <a:solidFill>
              <a:schemeClr val="tx1"/>
            </a:solidFill>
            <a:effectLst/>
            <a:latin typeface="+mn-lt"/>
            <a:ea typeface="+mn-ea"/>
            <a:cs typeface="+mn-cs"/>
          </a:endParaRPr>
        </a:p>
        <a:p>
          <a:r>
            <a:rPr lang="pt-BR" sz="1100" b="1" u="sng">
              <a:solidFill>
                <a:schemeClr val="tx1"/>
              </a:solidFill>
              <a:effectLst/>
              <a:latin typeface="+mn-lt"/>
              <a:ea typeface="+mn-ea"/>
              <a:cs typeface="+mn-cs"/>
            </a:rPr>
            <a:t>Retornos do portólio:</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 retorno calculado dos portfólios é meramente uma simulação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A rentabilidade simulada é líquida de taxa de gestão,</a:t>
          </a:r>
          <a:r>
            <a:rPr lang="pt-BR" sz="1100" baseline="0">
              <a:solidFill>
                <a:schemeClr val="tx1"/>
              </a:solidFill>
              <a:effectLst/>
              <a:latin typeface="+mn-lt"/>
              <a:ea typeface="+mn-ea"/>
              <a:cs typeface="+mn-cs"/>
            </a:rPr>
            <a:t> conforme especificada na proposta comercial.</a:t>
          </a:r>
          <a:endParaRPr lang="pt-BR" sz="1100">
            <a:solidFill>
              <a:schemeClr val="tx1"/>
            </a:solidFill>
            <a:effectLst/>
            <a:latin typeface="+mn-lt"/>
            <a:ea typeface="+mn-ea"/>
            <a:cs typeface="+mn-cs"/>
          </a:endParaRPr>
        </a:p>
        <a:p>
          <a:r>
            <a:rPr lang="pt-BR" sz="1100">
              <a:solidFill>
                <a:schemeClr val="tx1"/>
              </a:solidFill>
              <a:effectLst/>
              <a:latin typeface="+mn-lt"/>
              <a:ea typeface="+mn-ea"/>
              <a:cs typeface="+mn-cs"/>
            </a:rPr>
            <a:t> </a:t>
          </a:r>
        </a:p>
        <a:p>
          <a:r>
            <a:rPr lang="pt-BR" sz="1100" b="1" u="sng">
              <a:solidFill>
                <a:schemeClr val="tx1"/>
              </a:solidFill>
              <a:effectLst/>
              <a:latin typeface="+mn-lt"/>
              <a:ea typeface="+mn-ea"/>
              <a:cs typeface="+mn-cs"/>
            </a:rPr>
            <a:t>Disclaimer: </a:t>
          </a:r>
          <a:r>
            <a:rPr lang="pt-BR" sz="1100">
              <a:solidFill>
                <a:schemeClr val="tx1"/>
              </a:solidFill>
              <a:effectLst/>
              <a:latin typeface="+mn-lt"/>
              <a:ea typeface="+mn-ea"/>
              <a:cs typeface="+mn-cs"/>
            </a:rPr>
            <a:t>Este material contém informações atualizadas até a presente data, não comprometendo a B.Side Investimentos em efetuar atualizações de informações e/ou eventos futuros. Desse modo, ressaltamos que a responsabilidade pelo uso de quaisquer dados ou análises desta publicação bem como consequência, são assumidas exclusivamente pelo usuário, eximindo a B.Side Investimentos de todas as ações decorrentes do uso deste material. O seu conteúdo é destinado exclusivamente à(s) pessoas(s) e/ou organizações indicadas no endereçamento eletrônico, podendo conter informações confidenciais, as quais não podem, sob qualquer forma ou pretexto, serem utilizadas, divulgadas, alteradas, impressas ou copiadas, total ou parcialmente, por pessoas não autorizadas B.Side Investimentos. Em caso de dúvida, fale com o seu Gerente. </a:t>
          </a:r>
          <a:endParaRPr lang="pt-BR" sz="1100"/>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10</xdr:col>
      <xdr:colOff>285750</xdr:colOff>
      <xdr:row>1</xdr:row>
      <xdr:rowOff>126998</xdr:rowOff>
    </xdr:from>
    <xdr:to>
      <xdr:col>22</xdr:col>
      <xdr:colOff>429750</xdr:colOff>
      <xdr:row>37</xdr:row>
      <xdr:rowOff>202072</xdr:rowOff>
    </xdr:to>
    <xdr:pic>
      <xdr:nvPicPr>
        <xdr:cNvPr id="115" name="Image" descr="Image">
          <a:extLst>
            <a:ext uri="{FF2B5EF4-FFF2-40B4-BE49-F238E27FC236}">
              <a16:creationId xmlns:a16="http://schemas.microsoft.com/office/drawing/2014/main" id="{00000000-0008-0000-1200-000073000000}"/>
            </a:ext>
          </a:extLst>
        </xdr:cNvPr>
        <xdr:cNvPicPr>
          <a:picLocks noChangeAspect="1"/>
        </xdr:cNvPicPr>
      </xdr:nvPicPr>
      <xdr:blipFill>
        <a:blip xmlns:r="http://schemas.openxmlformats.org/officeDocument/2006/relationships" r:embed="rId1"/>
        <a:stretch>
          <a:fillRect/>
        </a:stretch>
      </xdr:blipFill>
      <xdr:spPr>
        <a:xfrm>
          <a:off x="4720167" y="275165"/>
          <a:ext cx="5351000" cy="6752099"/>
        </a:xfrm>
        <a:prstGeom prst="rect">
          <a:avLst/>
        </a:prstGeom>
        <a:ln w="12700">
          <a:miter lim="400000"/>
        </a:ln>
      </xdr:spPr>
    </xdr:pic>
    <xdr:clientData/>
  </xdr:twoCellAnchor>
  <xdr:twoCellAnchor>
    <xdr:from>
      <xdr:col>16</xdr:col>
      <xdr:colOff>412750</xdr:colOff>
      <xdr:row>35</xdr:row>
      <xdr:rowOff>91250</xdr:rowOff>
    </xdr:from>
    <xdr:to>
      <xdr:col>17</xdr:col>
      <xdr:colOff>349251</xdr:colOff>
      <xdr:row>37</xdr:row>
      <xdr:rowOff>91251</xdr:rowOff>
    </xdr:to>
    <xdr:grpSp>
      <xdr:nvGrpSpPr>
        <xdr:cNvPr id="67" name="Agrupar 71">
          <a:extLst>
            <a:ext uri="{FF2B5EF4-FFF2-40B4-BE49-F238E27FC236}">
              <a16:creationId xmlns:a16="http://schemas.microsoft.com/office/drawing/2014/main" id="{00000000-0008-0000-1200-000043000000}"/>
            </a:ext>
          </a:extLst>
        </xdr:cNvPr>
        <xdr:cNvGrpSpPr>
          <a:grpSpLocks noChangeAspect="1"/>
        </xdr:cNvGrpSpPr>
      </xdr:nvGrpSpPr>
      <xdr:grpSpPr>
        <a:xfrm>
          <a:off x="7450667" y="6536500"/>
          <a:ext cx="370417" cy="370418"/>
          <a:chOff x="5185276" y="6109516"/>
          <a:chExt cx="316797" cy="316797"/>
        </a:xfrm>
      </xdr:grpSpPr>
      <xdr:sp macro="" textlink="">
        <xdr:nvSpPr>
          <xdr:cNvPr id="68" name="Retângulo: Cantos Arredondados 73">
            <a:extLst>
              <a:ext uri="{FF2B5EF4-FFF2-40B4-BE49-F238E27FC236}">
                <a16:creationId xmlns:a16="http://schemas.microsoft.com/office/drawing/2014/main" id="{00000000-0008-0000-1200-000044000000}"/>
              </a:ext>
            </a:extLst>
          </xdr:cNvPr>
          <xdr:cNvSpPr/>
        </xdr:nvSpPr>
        <xdr:spPr>
          <a:xfrm>
            <a:off x="5185276" y="6109516"/>
            <a:ext cx="316797" cy="316797"/>
          </a:xfrm>
          <a:prstGeom prst="roundRect">
            <a:avLst/>
          </a:prstGeom>
          <a:solidFill>
            <a:srgbClr val="343A50"/>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9pPr>
          </a:lstStyle>
          <a:p>
            <a:pPr algn="r" defTabSz="1829389" hangingPunct="1"/>
            <a:endParaRPr lang="pt-BR" sz="3601" b="0" kern="1200">
              <a:solidFill>
                <a:prstClr val="white"/>
              </a:solidFill>
              <a:latin typeface="Calibri" panose="020F0502020204030204"/>
            </a:endParaRPr>
          </a:p>
        </xdr:txBody>
      </xdr:sp>
      <xdr:grpSp>
        <xdr:nvGrpSpPr>
          <xdr:cNvPr id="69" name="Agrupar 74">
            <a:extLst>
              <a:ext uri="{FF2B5EF4-FFF2-40B4-BE49-F238E27FC236}">
                <a16:creationId xmlns:a16="http://schemas.microsoft.com/office/drawing/2014/main" id="{00000000-0008-0000-1200-000045000000}"/>
              </a:ext>
            </a:extLst>
          </xdr:cNvPr>
          <xdr:cNvGrpSpPr/>
        </xdr:nvGrpSpPr>
        <xdr:grpSpPr>
          <a:xfrm>
            <a:off x="5249133" y="6146007"/>
            <a:ext cx="210630" cy="210721"/>
            <a:chOff x="13948313" y="6248184"/>
            <a:chExt cx="242276" cy="242379"/>
          </a:xfrm>
        </xdr:grpSpPr>
        <xdr:sp macro="" textlink="">
          <xdr:nvSpPr>
            <xdr:cNvPr id="70" name="Forma Livre: Forma 75">
              <a:extLst>
                <a:ext uri="{FF2B5EF4-FFF2-40B4-BE49-F238E27FC236}">
                  <a16:creationId xmlns:a16="http://schemas.microsoft.com/office/drawing/2014/main" id="{00000000-0008-0000-1200-000046000000}"/>
                </a:ext>
              </a:extLst>
            </xdr:cNvPr>
            <xdr:cNvSpPr/>
          </xdr:nvSpPr>
          <xdr:spPr>
            <a:xfrm flipV="1">
              <a:off x="13953114" y="6328982"/>
              <a:ext cx="50025" cy="161581"/>
            </a:xfrm>
            <a:custGeom>
              <a:avLst/>
              <a:gdLst>
                <a:gd name="connsiteX0" fmla="*/ -2845 w 50025"/>
                <a:gd name="connsiteY0" fmla="*/ -2693 h 161581"/>
                <a:gd name="connsiteX1" fmla="*/ 47180 w 50025"/>
                <a:gd name="connsiteY1" fmla="*/ -2693 h 161581"/>
                <a:gd name="connsiteX2" fmla="*/ 47180 w 50025"/>
                <a:gd name="connsiteY2" fmla="*/ 158889 h 161581"/>
                <a:gd name="connsiteX3" fmla="*/ -2845 w 50025"/>
                <a:gd name="connsiteY3" fmla="*/ 158889 h 161581"/>
                <a:gd name="connsiteX4" fmla="*/ -2845 w 50025"/>
                <a:gd name="connsiteY4" fmla="*/ -2693 h 1615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25" h="161581">
                  <a:moveTo>
                    <a:pt x="-2845" y="-2693"/>
                  </a:moveTo>
                  <a:lnTo>
                    <a:pt x="47180" y="-2693"/>
                  </a:lnTo>
                  <a:lnTo>
                    <a:pt x="47180" y="158889"/>
                  </a:lnTo>
                  <a:lnTo>
                    <a:pt x="-2845" y="158889"/>
                  </a:lnTo>
                  <a:lnTo>
                    <a:pt x="-2845" y="-2693"/>
                  </a:ln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1" name="Forma Livre: Forma 76">
              <a:extLst>
                <a:ext uri="{FF2B5EF4-FFF2-40B4-BE49-F238E27FC236}">
                  <a16:creationId xmlns:a16="http://schemas.microsoft.com/office/drawing/2014/main" id="{00000000-0008-0000-1200-000047000000}"/>
                </a:ext>
              </a:extLst>
            </xdr:cNvPr>
            <xdr:cNvSpPr/>
          </xdr:nvSpPr>
          <xdr:spPr>
            <a:xfrm flipV="1">
              <a:off x="13948313" y="6248184"/>
              <a:ext cx="59156" cy="59639"/>
            </a:xfrm>
            <a:custGeom>
              <a:avLst/>
              <a:gdLst>
                <a:gd name="connsiteX0" fmla="*/ 26734 w 59156"/>
                <a:gd name="connsiteY0" fmla="*/ -2810 h 59639"/>
                <a:gd name="connsiteX1" fmla="*/ 56312 w 59156"/>
                <a:gd name="connsiteY1" fmla="*/ 27022 h 59639"/>
                <a:gd name="connsiteX2" fmla="*/ 26734 w 59156"/>
                <a:gd name="connsiteY2" fmla="*/ 56829 h 59639"/>
                <a:gd name="connsiteX3" fmla="*/ -2844 w 59156"/>
                <a:gd name="connsiteY3" fmla="*/ 27022 h 59639"/>
                <a:gd name="connsiteX4" fmla="*/ 26734 w 59156"/>
                <a:gd name="connsiteY4" fmla="*/ -2810 h 596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156" h="59639">
                  <a:moveTo>
                    <a:pt x="26734" y="-2810"/>
                  </a:moveTo>
                  <a:cubicBezTo>
                    <a:pt x="43066" y="-2810"/>
                    <a:pt x="56312" y="10563"/>
                    <a:pt x="56312" y="27022"/>
                  </a:cubicBezTo>
                  <a:cubicBezTo>
                    <a:pt x="56312" y="43481"/>
                    <a:pt x="43066" y="56829"/>
                    <a:pt x="26734" y="56829"/>
                  </a:cubicBezTo>
                  <a:cubicBezTo>
                    <a:pt x="10389" y="56829"/>
                    <a:pt x="-2844" y="43481"/>
                    <a:pt x="-2844" y="27022"/>
                  </a:cubicBezTo>
                  <a:cubicBezTo>
                    <a:pt x="-2844" y="10563"/>
                    <a:pt x="10389" y="-2810"/>
                    <a:pt x="26734" y="-2810"/>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2" name="Forma Livre: Forma 77">
              <a:extLst>
                <a:ext uri="{FF2B5EF4-FFF2-40B4-BE49-F238E27FC236}">
                  <a16:creationId xmlns:a16="http://schemas.microsoft.com/office/drawing/2014/main" id="{00000000-0008-0000-1200-000048000000}"/>
                </a:ext>
              </a:extLst>
            </xdr:cNvPr>
            <xdr:cNvSpPr/>
          </xdr:nvSpPr>
          <xdr:spPr>
            <a:xfrm flipV="1">
              <a:off x="14035117" y="6324041"/>
              <a:ext cx="155472" cy="166521"/>
            </a:xfrm>
            <a:custGeom>
              <a:avLst/>
              <a:gdLst>
                <a:gd name="connsiteX0" fmla="*/ 45044 w 155472"/>
                <a:gd name="connsiteY0" fmla="*/ 82128 h 166521"/>
                <a:gd name="connsiteX1" fmla="*/ 75524 w 155472"/>
                <a:gd name="connsiteY1" fmla="*/ 118374 h 166521"/>
                <a:gd name="connsiteX2" fmla="*/ 102753 w 155472"/>
                <a:gd name="connsiteY2" fmla="*/ 82128 h 166521"/>
                <a:gd name="connsiteX3" fmla="*/ 102753 w 155472"/>
                <a:gd name="connsiteY3" fmla="*/ -2695 h 166521"/>
                <a:gd name="connsiteX4" fmla="*/ 152536 w 155472"/>
                <a:gd name="connsiteY4" fmla="*/ -2695 h 166521"/>
                <a:gd name="connsiteX5" fmla="*/ 152536 w 155472"/>
                <a:gd name="connsiteY5" fmla="*/ 99616 h 166521"/>
                <a:gd name="connsiteX6" fmla="*/ 93735 w 155472"/>
                <a:gd name="connsiteY6" fmla="*/ 163827 h 166521"/>
                <a:gd name="connsiteX7" fmla="*/ 45044 w 155472"/>
                <a:gd name="connsiteY7" fmla="*/ 137132 h 166521"/>
                <a:gd name="connsiteX8" fmla="*/ 45044 w 155472"/>
                <a:gd name="connsiteY8" fmla="*/ 158887 h 166521"/>
                <a:gd name="connsiteX9" fmla="*/ -2937 w 155472"/>
                <a:gd name="connsiteY9" fmla="*/ 158887 h 166521"/>
                <a:gd name="connsiteX10" fmla="*/ -2937 w 155472"/>
                <a:gd name="connsiteY10" fmla="*/ -2695 h 166521"/>
                <a:gd name="connsiteX11" fmla="*/ 45044 w 155472"/>
                <a:gd name="connsiteY11" fmla="*/ -2695 h 166521"/>
                <a:gd name="connsiteX12" fmla="*/ 45044 w 155472"/>
                <a:gd name="connsiteY12" fmla="*/ 82128 h 166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5472" h="166521">
                  <a:moveTo>
                    <a:pt x="45044" y="82128"/>
                  </a:moveTo>
                  <a:cubicBezTo>
                    <a:pt x="45044" y="104836"/>
                    <a:pt x="55496" y="118374"/>
                    <a:pt x="75524" y="118374"/>
                  </a:cubicBezTo>
                  <a:cubicBezTo>
                    <a:pt x="93913" y="118374"/>
                    <a:pt x="102753" y="105382"/>
                    <a:pt x="102753" y="82128"/>
                  </a:cubicBezTo>
                  <a:cubicBezTo>
                    <a:pt x="102753" y="58849"/>
                    <a:pt x="102753" y="-2695"/>
                    <a:pt x="102753" y="-2695"/>
                  </a:cubicBezTo>
                  <a:lnTo>
                    <a:pt x="152536" y="-2695"/>
                  </a:lnTo>
                  <a:cubicBezTo>
                    <a:pt x="152536" y="-2695"/>
                    <a:pt x="152536" y="56334"/>
                    <a:pt x="152536" y="99616"/>
                  </a:cubicBezTo>
                  <a:cubicBezTo>
                    <a:pt x="152536" y="142897"/>
                    <a:pt x="128000" y="163827"/>
                    <a:pt x="93735" y="163827"/>
                  </a:cubicBezTo>
                  <a:cubicBezTo>
                    <a:pt x="59458" y="163827"/>
                    <a:pt x="45044" y="137132"/>
                    <a:pt x="45044" y="137132"/>
                  </a:cubicBezTo>
                  <a:lnTo>
                    <a:pt x="45044" y="158887"/>
                  </a:lnTo>
                  <a:lnTo>
                    <a:pt x="-2937" y="158887"/>
                  </a:lnTo>
                  <a:lnTo>
                    <a:pt x="-2937" y="-2695"/>
                  </a:lnTo>
                  <a:lnTo>
                    <a:pt x="45044" y="-2695"/>
                  </a:lnTo>
                  <a:cubicBezTo>
                    <a:pt x="45044" y="-2695"/>
                    <a:pt x="45044" y="57236"/>
                    <a:pt x="45044" y="82128"/>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8</xdr:col>
      <xdr:colOff>264585</xdr:colOff>
      <xdr:row>35</xdr:row>
      <xdr:rowOff>105834</xdr:rowOff>
    </xdr:from>
    <xdr:to>
      <xdr:col>9</xdr:col>
      <xdr:colOff>328083</xdr:colOff>
      <xdr:row>37</xdr:row>
      <xdr:rowOff>127000</xdr:rowOff>
    </xdr:to>
    <xdr:grpSp>
      <xdr:nvGrpSpPr>
        <xdr:cNvPr id="109" name="Group 108">
          <a:extLst>
            <a:ext uri="{FF2B5EF4-FFF2-40B4-BE49-F238E27FC236}">
              <a16:creationId xmlns:a16="http://schemas.microsoft.com/office/drawing/2014/main" id="{00000000-0008-0000-1200-00006D000000}"/>
            </a:ext>
          </a:extLst>
        </xdr:cNvPr>
        <xdr:cNvGrpSpPr/>
      </xdr:nvGrpSpPr>
      <xdr:grpSpPr>
        <a:xfrm>
          <a:off x="3831168" y="6551084"/>
          <a:ext cx="497415" cy="391583"/>
          <a:chOff x="4169835" y="5767917"/>
          <a:chExt cx="610983" cy="476250"/>
        </a:xfrm>
      </xdr:grpSpPr>
      <xdr:grpSp>
        <xdr:nvGrpSpPr>
          <xdr:cNvPr id="80" name="Agrupar 25">
            <a:extLst>
              <a:ext uri="{FF2B5EF4-FFF2-40B4-BE49-F238E27FC236}">
                <a16:creationId xmlns:a16="http://schemas.microsoft.com/office/drawing/2014/main" id="{00000000-0008-0000-1200-000050000000}"/>
              </a:ext>
            </a:extLst>
          </xdr:cNvPr>
          <xdr:cNvGrpSpPr>
            <a:grpSpLocks noChangeAspect="1"/>
          </xdr:cNvGrpSpPr>
        </xdr:nvGrpSpPr>
        <xdr:grpSpPr>
          <a:xfrm>
            <a:off x="4289774" y="5861784"/>
            <a:ext cx="371104" cy="221784"/>
            <a:chOff x="-1589699" y="1005000"/>
            <a:chExt cx="562569" cy="336205"/>
          </a:xfrm>
          <a:solidFill>
            <a:srgbClr val="5B6C83"/>
          </a:solidFill>
        </xdr:grpSpPr>
        <xdr:sp macro="" textlink="">
          <xdr:nvSpPr>
            <xdr:cNvPr id="82" name="Google Shape;10589;p129">
              <a:extLst>
                <a:ext uri="{FF2B5EF4-FFF2-40B4-BE49-F238E27FC236}">
                  <a16:creationId xmlns:a16="http://schemas.microsoft.com/office/drawing/2014/main" id="{00000000-0008-0000-1200-000052000000}"/>
                </a:ext>
              </a:extLst>
            </xdr:cNvPr>
            <xdr:cNvSpPr/>
          </xdr:nvSpPr>
          <xdr:spPr>
            <a:xfrm>
              <a:off x="-1589154" y="1005000"/>
              <a:ext cx="561477" cy="336205"/>
            </a:xfrm>
            <a:custGeom>
              <a:avLst/>
              <a:gdLst/>
              <a:ahLst/>
              <a:cxnLst/>
              <a:rect l="l" t="t" r="r" b="b"/>
              <a:pathLst>
                <a:path w="561477" h="336205" extrusionOk="0">
                  <a:moveTo>
                    <a:pt x="547441" y="336206"/>
                  </a:moveTo>
                  <a:lnTo>
                    <a:pt x="14037" y="336206"/>
                  </a:lnTo>
                  <a:cubicBezTo>
                    <a:pt x="6289" y="336206"/>
                    <a:pt x="0" y="329914"/>
                    <a:pt x="0" y="322162"/>
                  </a:cubicBezTo>
                  <a:lnTo>
                    <a:pt x="0" y="14044"/>
                  </a:lnTo>
                  <a:cubicBezTo>
                    <a:pt x="0" y="6292"/>
                    <a:pt x="6289" y="0"/>
                    <a:pt x="14037" y="0"/>
                  </a:cubicBezTo>
                  <a:lnTo>
                    <a:pt x="547441" y="0"/>
                  </a:lnTo>
                  <a:cubicBezTo>
                    <a:pt x="555133" y="140"/>
                    <a:pt x="561338" y="6348"/>
                    <a:pt x="561478" y="14044"/>
                  </a:cubicBezTo>
                  <a:lnTo>
                    <a:pt x="561478" y="323005"/>
                  </a:lnTo>
                  <a:cubicBezTo>
                    <a:pt x="561029" y="330420"/>
                    <a:pt x="554881" y="336206"/>
                    <a:pt x="547441" y="336206"/>
                  </a:cubicBezTo>
                  <a:close/>
                  <a:moveTo>
                    <a:pt x="28074" y="308119"/>
                  </a:moveTo>
                  <a:lnTo>
                    <a:pt x="533404" y="308119"/>
                  </a:lnTo>
                  <a:lnTo>
                    <a:pt x="533404" y="27245"/>
                  </a:lnTo>
                  <a:lnTo>
                    <a:pt x="28074" y="27245"/>
                  </a:ln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3" name="Google Shape;10590;p129">
              <a:extLst>
                <a:ext uri="{FF2B5EF4-FFF2-40B4-BE49-F238E27FC236}">
                  <a16:creationId xmlns:a16="http://schemas.microsoft.com/office/drawing/2014/main" id="{00000000-0008-0000-1200-000053000000}"/>
                </a:ext>
              </a:extLst>
            </xdr:cNvPr>
            <xdr:cNvSpPr/>
          </xdr:nvSpPr>
          <xdr:spPr>
            <a:xfrm>
              <a:off x="-1589699" y="1005165"/>
              <a:ext cx="562569" cy="233523"/>
            </a:xfrm>
            <a:custGeom>
              <a:avLst/>
              <a:gdLst/>
              <a:ahLst/>
              <a:cxnLst/>
              <a:rect l="l" t="t" r="r" b="b"/>
              <a:pathLst>
                <a:path w="562569" h="233523" extrusionOk="0">
                  <a:moveTo>
                    <a:pt x="281284" y="233521"/>
                  </a:moveTo>
                  <a:cubicBezTo>
                    <a:pt x="278224" y="233578"/>
                    <a:pt x="275248" y="232594"/>
                    <a:pt x="272862" y="230712"/>
                  </a:cubicBezTo>
                  <a:lnTo>
                    <a:pt x="6160" y="25675"/>
                  </a:lnTo>
                  <a:cubicBezTo>
                    <a:pt x="-269" y="21321"/>
                    <a:pt x="-1925" y="12586"/>
                    <a:pt x="2426" y="6182"/>
                  </a:cubicBezTo>
                  <a:cubicBezTo>
                    <a:pt x="6777" y="-250"/>
                    <a:pt x="15509" y="-1935"/>
                    <a:pt x="21909" y="2418"/>
                  </a:cubicBezTo>
                  <a:cubicBezTo>
                    <a:pt x="22387" y="2755"/>
                    <a:pt x="22864" y="3092"/>
                    <a:pt x="23285" y="3486"/>
                  </a:cubicBezTo>
                  <a:lnTo>
                    <a:pt x="281284" y="201783"/>
                  </a:lnTo>
                  <a:lnTo>
                    <a:pt x="539283" y="3486"/>
                  </a:lnTo>
                  <a:cubicBezTo>
                    <a:pt x="545122" y="-1626"/>
                    <a:pt x="553994" y="-1036"/>
                    <a:pt x="559103" y="4806"/>
                  </a:cubicBezTo>
                  <a:cubicBezTo>
                    <a:pt x="564185" y="10648"/>
                    <a:pt x="563623" y="19495"/>
                    <a:pt x="557784" y="24607"/>
                  </a:cubicBezTo>
                  <a:cubicBezTo>
                    <a:pt x="557335" y="25001"/>
                    <a:pt x="556886" y="25337"/>
                    <a:pt x="556408" y="25675"/>
                  </a:cubicBezTo>
                  <a:lnTo>
                    <a:pt x="289706" y="230712"/>
                  </a:lnTo>
                  <a:cubicBezTo>
                    <a:pt x="287320" y="232594"/>
                    <a:pt x="284344" y="233578"/>
                    <a:pt x="281284" y="233521"/>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4" name="Google Shape;10591;p129">
              <a:extLst>
                <a:ext uri="{FF2B5EF4-FFF2-40B4-BE49-F238E27FC236}">
                  <a16:creationId xmlns:a16="http://schemas.microsoft.com/office/drawing/2014/main" id="{00000000-0008-0000-1200-000054000000}"/>
                </a:ext>
              </a:extLst>
            </xdr:cNvPr>
            <xdr:cNvSpPr/>
          </xdr:nvSpPr>
          <xdr:spPr>
            <a:xfrm>
              <a:off x="-1589133" y="1166406"/>
              <a:ext cx="239978" cy="174799"/>
            </a:xfrm>
            <a:custGeom>
              <a:avLst/>
              <a:gdLst/>
              <a:ahLst/>
              <a:cxnLst/>
              <a:rect l="l" t="t" r="r" b="b"/>
              <a:pathLst>
                <a:path w="239978" h="174799" extrusionOk="0">
                  <a:moveTo>
                    <a:pt x="14016" y="174800"/>
                  </a:moveTo>
                  <a:cubicBezTo>
                    <a:pt x="9384" y="174771"/>
                    <a:pt x="5088" y="172440"/>
                    <a:pt x="2506" y="168620"/>
                  </a:cubicBezTo>
                  <a:cubicBezTo>
                    <a:pt x="-1874" y="162413"/>
                    <a:pt x="-358" y="153819"/>
                    <a:pt x="5846" y="149437"/>
                  </a:cubicBezTo>
                  <a:cubicBezTo>
                    <a:pt x="5959" y="149381"/>
                    <a:pt x="6043" y="149296"/>
                    <a:pt x="6155" y="149240"/>
                  </a:cubicBezTo>
                  <a:lnTo>
                    <a:pt x="216710" y="3467"/>
                  </a:lnTo>
                  <a:cubicBezTo>
                    <a:pt x="222549" y="-1645"/>
                    <a:pt x="231420" y="-1027"/>
                    <a:pt x="236502" y="4815"/>
                  </a:cubicBezTo>
                  <a:cubicBezTo>
                    <a:pt x="241611" y="10657"/>
                    <a:pt x="241022" y="19533"/>
                    <a:pt x="235182" y="24616"/>
                  </a:cubicBezTo>
                  <a:cubicBezTo>
                    <a:pt x="234340" y="25347"/>
                    <a:pt x="233414" y="25993"/>
                    <a:pt x="232431" y="26498"/>
                  </a:cubicBezTo>
                  <a:lnTo>
                    <a:pt x="22157" y="172272"/>
                  </a:lnTo>
                  <a:cubicBezTo>
                    <a:pt x="19743" y="173901"/>
                    <a:pt x="16908" y="174800"/>
                    <a:pt x="14016" y="174800"/>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5" name="Google Shape;10592;p129">
              <a:extLst>
                <a:ext uri="{FF2B5EF4-FFF2-40B4-BE49-F238E27FC236}">
                  <a16:creationId xmlns:a16="http://schemas.microsoft.com/office/drawing/2014/main" id="{00000000-0008-0000-1200-000055000000}"/>
                </a:ext>
              </a:extLst>
            </xdr:cNvPr>
            <xdr:cNvSpPr/>
          </xdr:nvSpPr>
          <xdr:spPr>
            <a:xfrm>
              <a:off x="-1264929" y="1168001"/>
              <a:ext cx="237507" cy="172926"/>
            </a:xfrm>
            <a:custGeom>
              <a:avLst/>
              <a:gdLst/>
              <a:ahLst/>
              <a:cxnLst/>
              <a:rect l="l" t="t" r="r" b="b"/>
              <a:pathLst>
                <a:path w="237507" h="172926" extrusionOk="0">
                  <a:moveTo>
                    <a:pt x="223216" y="172924"/>
                  </a:moveTo>
                  <a:cubicBezTo>
                    <a:pt x="220325" y="172924"/>
                    <a:pt x="217489" y="172025"/>
                    <a:pt x="215075" y="170396"/>
                  </a:cubicBezTo>
                  <a:lnTo>
                    <a:pt x="4801" y="24623"/>
                  </a:lnTo>
                  <a:cubicBezTo>
                    <a:pt x="-1038" y="19511"/>
                    <a:pt x="-1628" y="10663"/>
                    <a:pt x="3454" y="4821"/>
                  </a:cubicBezTo>
                  <a:cubicBezTo>
                    <a:pt x="7721" y="-66"/>
                    <a:pt x="14767" y="-1414"/>
                    <a:pt x="20523" y="1591"/>
                  </a:cubicBezTo>
                  <a:lnTo>
                    <a:pt x="231077" y="147084"/>
                  </a:lnTo>
                  <a:cubicBezTo>
                    <a:pt x="237590" y="151297"/>
                    <a:pt x="239471" y="159976"/>
                    <a:pt x="235260" y="166492"/>
                  </a:cubicBezTo>
                  <a:cubicBezTo>
                    <a:pt x="232621" y="170593"/>
                    <a:pt x="228073" y="173008"/>
                    <a:pt x="223216" y="172924"/>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grpSp>
      <xdr:grpSp>
        <xdr:nvGrpSpPr>
          <xdr:cNvPr id="95" name="Group 94">
            <a:extLst>
              <a:ext uri="{FF2B5EF4-FFF2-40B4-BE49-F238E27FC236}">
                <a16:creationId xmlns:a16="http://schemas.microsoft.com/office/drawing/2014/main" id="{00000000-0008-0000-1200-00005F000000}"/>
              </a:ext>
            </a:extLst>
          </xdr:cNvPr>
          <xdr:cNvGrpSpPr/>
        </xdr:nvGrpSpPr>
        <xdr:grpSpPr>
          <a:xfrm>
            <a:off x="4169835" y="5767917"/>
            <a:ext cx="610983" cy="476250"/>
            <a:chOff x="4169835" y="5767917"/>
            <a:chExt cx="610983" cy="476250"/>
          </a:xfrm>
        </xdr:grpSpPr>
        <xdr:grpSp>
          <xdr:nvGrpSpPr>
            <xdr:cNvPr id="79" name="Agrupar 45">
              <a:extLst>
                <a:ext uri="{FF2B5EF4-FFF2-40B4-BE49-F238E27FC236}">
                  <a16:creationId xmlns:a16="http://schemas.microsoft.com/office/drawing/2014/main" id="{00000000-0008-0000-1200-00004F000000}"/>
                </a:ext>
              </a:extLst>
            </xdr:cNvPr>
            <xdr:cNvGrpSpPr/>
          </xdr:nvGrpSpPr>
          <xdr:grpSpPr>
            <a:xfrm>
              <a:off x="4273980" y="6180666"/>
              <a:ext cx="382688" cy="63501"/>
              <a:chOff x="-2039540" y="5516795"/>
              <a:chExt cx="476250" cy="119063"/>
            </a:xfrm>
          </xdr:grpSpPr>
          <xdr:sp macro="" textlink="">
            <xdr:nvSpPr>
              <xdr:cNvPr id="86" name="Freeform 33">
                <a:extLst>
                  <a:ext uri="{FF2B5EF4-FFF2-40B4-BE49-F238E27FC236}">
                    <a16:creationId xmlns:a16="http://schemas.microsoft.com/office/drawing/2014/main" id="{00000000-0008-0000-1200-000056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7" name="Freeform 34">
                <a:extLst>
                  <a:ext uri="{FF2B5EF4-FFF2-40B4-BE49-F238E27FC236}">
                    <a16:creationId xmlns:a16="http://schemas.microsoft.com/office/drawing/2014/main" id="{00000000-0008-0000-1200-000057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8" name="Freeform 35">
                <a:extLst>
                  <a:ext uri="{FF2B5EF4-FFF2-40B4-BE49-F238E27FC236}">
                    <a16:creationId xmlns:a16="http://schemas.microsoft.com/office/drawing/2014/main" id="{00000000-0008-0000-1200-000058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81" name="Retângulo: Cantos Arredondados 44">
              <a:extLst>
                <a:ext uri="{FF2B5EF4-FFF2-40B4-BE49-F238E27FC236}">
                  <a16:creationId xmlns:a16="http://schemas.microsoft.com/office/drawing/2014/main" id="{00000000-0008-0000-1200-000051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0</xdr:col>
      <xdr:colOff>344426</xdr:colOff>
      <xdr:row>35</xdr:row>
      <xdr:rowOff>116418</xdr:rowOff>
    </xdr:from>
    <xdr:to>
      <xdr:col>1</xdr:col>
      <xdr:colOff>391586</xdr:colOff>
      <xdr:row>37</xdr:row>
      <xdr:rowOff>131233</xdr:rowOff>
    </xdr:to>
    <xdr:grpSp>
      <xdr:nvGrpSpPr>
        <xdr:cNvPr id="108" name="Group 107">
          <a:extLst>
            <a:ext uri="{FF2B5EF4-FFF2-40B4-BE49-F238E27FC236}">
              <a16:creationId xmlns:a16="http://schemas.microsoft.com/office/drawing/2014/main" id="{00000000-0008-0000-1200-00006C000000}"/>
            </a:ext>
          </a:extLst>
        </xdr:cNvPr>
        <xdr:cNvGrpSpPr/>
      </xdr:nvGrpSpPr>
      <xdr:grpSpPr>
        <a:xfrm>
          <a:off x="344426" y="6561668"/>
          <a:ext cx="576327" cy="385232"/>
          <a:chOff x="560240" y="5803900"/>
          <a:chExt cx="698989" cy="476250"/>
        </a:xfrm>
      </xdr:grpSpPr>
      <xdr:grpSp>
        <xdr:nvGrpSpPr>
          <xdr:cNvPr id="96" name="Group 95">
            <a:extLst>
              <a:ext uri="{FF2B5EF4-FFF2-40B4-BE49-F238E27FC236}">
                <a16:creationId xmlns:a16="http://schemas.microsoft.com/office/drawing/2014/main" id="{00000000-0008-0000-1200-000060000000}"/>
              </a:ext>
            </a:extLst>
          </xdr:cNvPr>
          <xdr:cNvGrpSpPr/>
        </xdr:nvGrpSpPr>
        <xdr:grpSpPr>
          <a:xfrm>
            <a:off x="596902" y="5803900"/>
            <a:ext cx="610983" cy="476250"/>
            <a:chOff x="4169835" y="5767917"/>
            <a:chExt cx="610983" cy="476250"/>
          </a:xfrm>
        </xdr:grpSpPr>
        <xdr:grpSp>
          <xdr:nvGrpSpPr>
            <xdr:cNvPr id="97" name="Agrupar 45">
              <a:extLst>
                <a:ext uri="{FF2B5EF4-FFF2-40B4-BE49-F238E27FC236}">
                  <a16:creationId xmlns:a16="http://schemas.microsoft.com/office/drawing/2014/main" id="{00000000-0008-0000-1200-000061000000}"/>
                </a:ext>
              </a:extLst>
            </xdr:cNvPr>
            <xdr:cNvGrpSpPr/>
          </xdr:nvGrpSpPr>
          <xdr:grpSpPr>
            <a:xfrm>
              <a:off x="4273980" y="6180666"/>
              <a:ext cx="382688" cy="63501"/>
              <a:chOff x="-2039540" y="5516795"/>
              <a:chExt cx="476250" cy="119063"/>
            </a:xfrm>
          </xdr:grpSpPr>
          <xdr:sp macro="" textlink="">
            <xdr:nvSpPr>
              <xdr:cNvPr id="99" name="Freeform 33">
                <a:extLst>
                  <a:ext uri="{FF2B5EF4-FFF2-40B4-BE49-F238E27FC236}">
                    <a16:creationId xmlns:a16="http://schemas.microsoft.com/office/drawing/2014/main" id="{00000000-0008-0000-1200-000063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0" name="Freeform 34">
                <a:extLst>
                  <a:ext uri="{FF2B5EF4-FFF2-40B4-BE49-F238E27FC236}">
                    <a16:creationId xmlns:a16="http://schemas.microsoft.com/office/drawing/2014/main" id="{00000000-0008-0000-1200-000064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1" name="Freeform 35">
                <a:extLst>
                  <a:ext uri="{FF2B5EF4-FFF2-40B4-BE49-F238E27FC236}">
                    <a16:creationId xmlns:a16="http://schemas.microsoft.com/office/drawing/2014/main" id="{00000000-0008-0000-1200-000065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98" name="Retângulo: Cantos Arredondados 44">
              <a:extLst>
                <a:ext uri="{FF2B5EF4-FFF2-40B4-BE49-F238E27FC236}">
                  <a16:creationId xmlns:a16="http://schemas.microsoft.com/office/drawing/2014/main" id="{00000000-0008-0000-1200-000062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107" name="TextBox 106">
            <a:extLst>
              <a:ext uri="{FF2B5EF4-FFF2-40B4-BE49-F238E27FC236}">
                <a16:creationId xmlns:a16="http://schemas.microsoft.com/office/drawing/2014/main" id="{00000000-0008-0000-1200-00006B000000}"/>
              </a:ext>
            </a:extLst>
          </xdr:cNvPr>
          <xdr:cNvSpPr txBox="1"/>
        </xdr:nvSpPr>
        <xdr:spPr>
          <a:xfrm>
            <a:off x="560240" y="5834528"/>
            <a:ext cx="698989" cy="328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a:solidFill>
                  <a:schemeClr val="bg1"/>
                </a:solidFill>
              </a:rPr>
              <a:t>www</a:t>
            </a:r>
            <a:endParaRPr lang="pt-BR" sz="1050">
              <a:solidFill>
                <a:schemeClr val="bg1"/>
              </a:solidFill>
            </a:endParaRPr>
          </a:p>
        </xdr:txBody>
      </xdr:sp>
    </xdr:grpSp>
    <xdr:clientData/>
  </xdr:twoCellAnchor>
  <xdr:twoCellAnchor>
    <xdr:from>
      <xdr:col>0</xdr:col>
      <xdr:colOff>243414</xdr:colOff>
      <xdr:row>38</xdr:row>
      <xdr:rowOff>30072</xdr:rowOff>
    </xdr:from>
    <xdr:to>
      <xdr:col>22</xdr:col>
      <xdr:colOff>253999</xdr:colOff>
      <xdr:row>41</xdr:row>
      <xdr:rowOff>78784</xdr:rowOff>
    </xdr:to>
    <xdr:sp macro="" textlink="">
      <xdr:nvSpPr>
        <xdr:cNvPr id="110" name="Título em duas linhas">
          <a:extLst>
            <a:ext uri="{FF2B5EF4-FFF2-40B4-BE49-F238E27FC236}">
              <a16:creationId xmlns:a16="http://schemas.microsoft.com/office/drawing/2014/main" id="{00000000-0008-0000-1200-00006E000000}"/>
            </a:ext>
          </a:extLst>
        </xdr:cNvPr>
        <xdr:cNvSpPr txBox="1"/>
      </xdr:nvSpPr>
      <xdr:spPr>
        <a:xfrm>
          <a:off x="243414" y="6295405"/>
          <a:ext cx="9652002" cy="493212"/>
        </a:xfrm>
        <a:prstGeom prst="rect">
          <a:avLst/>
        </a:prstGeom>
        <a:solidFill>
          <a:srgbClr val="343A50"/>
        </a:solidFill>
        <a:ln w="12700">
          <a:miter lim="400000"/>
        </a:ln>
        <a:extLst>
          <a:ext uri="{C572A759-6A51-4108-AA02-DFA0A04FC94B}">
            <ma14:wrappingTextBoxFlag xmlns:r="http://schemas.openxmlformats.org/officeDocument/2006/relationships" xmlns:p="http://schemas.openxmlformats.org/presentationml/2006/main" xmlns="" xmlns:ma14="http://schemas.microsoft.com/office/mac/drawingml/2011/main" xmlns:a14="http://schemas.microsoft.com/office/drawing/2010/main" xmlns:m="http://schemas.openxmlformats.org/officeDocument/2006/math"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just" defTabSz="821797" hangingPunct="1">
            <a:defRPr sz="12600" b="0">
              <a:solidFill>
                <a:srgbClr val="FFFFFF"/>
              </a:solidFill>
              <a:latin typeface="Archia SemiBold"/>
              <a:ea typeface="Archia SemiBold"/>
              <a:cs typeface="Archia SemiBold"/>
              <a:sym typeface="Archia SemiBold"/>
            </a:defRPr>
          </a:pPr>
          <a:r>
            <a:rPr lang="pt-BR" sz="1050" b="0" kern="1200">
              <a:solidFill>
                <a:srgbClr val="9DB3C9"/>
              </a:solidFill>
              <a:latin typeface="+mn-lt"/>
              <a:cs typeface="Sarabun Light" panose="00000400000000000000" pitchFamily="2" charset="-34"/>
              <a:sym typeface="Archia SemiBold"/>
            </a:rPr>
            <a:t>Este material foi elaborado pela B.Side Investimentos Wealth Management. O material é destinado aos seus receptores, fornecido unicamente para fins comerciais, não constituindo compromisso, indicação ou recomendação para iniciar ou encerrar qualquer transação. Em caso de dúvidas, sugestões e reclamações, entre em contato conosco pelo telefone (11) 4502-1234 ou e-mail contato@bsideinvestimentos.com.</a:t>
          </a:r>
        </a:p>
      </xdr:txBody>
    </xdr:sp>
    <xdr:clientData/>
  </xdr:twoCellAnchor>
  <xdr:twoCellAnchor editAs="oneCell">
    <xdr:from>
      <xdr:col>12</xdr:col>
      <xdr:colOff>204938</xdr:colOff>
      <xdr:row>20</xdr:row>
      <xdr:rowOff>264584</xdr:rowOff>
    </xdr:from>
    <xdr:to>
      <xdr:col>21</xdr:col>
      <xdr:colOff>18441</xdr:colOff>
      <xdr:row>24</xdr:row>
      <xdr:rowOff>25050</xdr:rowOff>
    </xdr:to>
    <xdr:pic>
      <xdr:nvPicPr>
        <xdr:cNvPr id="116" name="Gráfico 16">
          <a:extLst>
            <a:ext uri="{FF2B5EF4-FFF2-40B4-BE49-F238E27FC236}">
              <a16:creationId xmlns:a16="http://schemas.microsoft.com/office/drawing/2014/main" id="{00000000-0008-0000-1200-00007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507188" y="3227917"/>
          <a:ext cx="3718753" cy="5965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714373</xdr:colOff>
      <xdr:row>2</xdr:row>
      <xdr:rowOff>19051</xdr:rowOff>
    </xdr:from>
    <xdr:to>
      <xdr:col>4</xdr:col>
      <xdr:colOff>408744</xdr:colOff>
      <xdr:row>5</xdr:row>
      <xdr:rowOff>68548</xdr:rowOff>
    </xdr:to>
    <xdr:pic>
      <xdr:nvPicPr>
        <xdr:cNvPr id="2" name="Picture 1" descr="Logo AAI">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3" y="495301"/>
          <a:ext cx="3047171" cy="763872"/>
        </a:xfrm>
        <a:prstGeom prst="rect">
          <a:avLst/>
        </a:prstGeom>
      </xdr:spPr>
    </xdr:pic>
    <xdr:clientData/>
  </xdr:twoCellAnchor>
  <xdr:twoCellAnchor editAs="oneCell">
    <xdr:from>
      <xdr:col>1</xdr:col>
      <xdr:colOff>0</xdr:colOff>
      <xdr:row>7</xdr:row>
      <xdr:rowOff>9525</xdr:rowOff>
    </xdr:from>
    <xdr:to>
      <xdr:col>4</xdr:col>
      <xdr:colOff>472798</xdr:colOff>
      <xdr:row>9</xdr:row>
      <xdr:rowOff>13006</xdr:rowOff>
    </xdr:to>
    <xdr:pic>
      <xdr:nvPicPr>
        <xdr:cNvPr id="3" name="Gráfico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38200" y="1676400"/>
          <a:ext cx="2987398" cy="4797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STAO/5)%20Produtos/5.2)%20Fundos%20Abertos/5.2.2)%20Fund%20Guide/Fund_Guide_BSW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O USAR O ARQUIVO"/>
      <sheetName val="BTG"/>
      <sheetName val="Repasse AAI - 01.09.22"/>
      <sheetName val="Template Apresentação"/>
      <sheetName val="Fund Guide"/>
      <sheetName val="Input Manual"/>
      <sheetName val="Repasse Gestor - 01.09.22"/>
      <sheetName val="Database"/>
      <sheetName val="Classificações"/>
    </sheetNames>
    <sheetDataSet>
      <sheetData sheetId="0"/>
      <sheetData sheetId="1"/>
      <sheetData sheetId="2"/>
      <sheetData sheetId="3"/>
      <sheetData sheetId="4"/>
      <sheetData sheetId="5"/>
      <sheetData sheetId="6"/>
      <sheetData sheetId="7"/>
      <sheetData sheetId="8">
        <row r="2">
          <cell r="B2" t="str">
            <v>Classe</v>
          </cell>
          <cell r="C2" t="str">
            <v>Estratégia</v>
          </cell>
          <cell r="D2" t="str">
            <v>Estilo</v>
          </cell>
          <cell r="E2" t="str">
            <v>Duration</v>
          </cell>
          <cell r="F2" t="str">
            <v>Volatilidade</v>
          </cell>
          <cell r="G2" t="str">
            <v>Crédito</v>
          </cell>
          <cell r="H2" t="str">
            <v>Geografia</v>
          </cell>
          <cell r="I2" t="str">
            <v>Moeda</v>
          </cell>
          <cell r="J2" t="str">
            <v>Status</v>
          </cell>
        </row>
        <row r="3">
          <cell r="B3" t="str">
            <v>Renda Variável</v>
          </cell>
          <cell r="C3" t="str">
            <v>Long Only</v>
          </cell>
          <cell r="D3" t="str">
            <v>Bottom Up</v>
          </cell>
          <cell r="E3" t="str">
            <v>Curta</v>
          </cell>
          <cell r="F3" t="str">
            <v>Alta</v>
          </cell>
          <cell r="G3" t="str">
            <v>High Yield</v>
          </cell>
          <cell r="H3" t="str">
            <v>Brasil</v>
          </cell>
          <cell r="I3" t="str">
            <v>BRL</v>
          </cell>
          <cell r="J3" t="str">
            <v>Ativo</v>
          </cell>
        </row>
        <row r="4">
          <cell r="B4" t="str">
            <v>Multimercado</v>
          </cell>
          <cell r="C4" t="str">
            <v>Long Bias</v>
          </cell>
          <cell r="D4" t="str">
            <v>Top-Down</v>
          </cell>
          <cell r="E4" t="str">
            <v>Média</v>
          </cell>
          <cell r="F4" t="str">
            <v>Média</v>
          </cell>
          <cell r="G4" t="str">
            <v>High Grade</v>
          </cell>
          <cell r="H4" t="str">
            <v>USA</v>
          </cell>
          <cell r="I4" t="str">
            <v>USD</v>
          </cell>
          <cell r="J4" t="str">
            <v>Neutro</v>
          </cell>
        </row>
        <row r="5">
          <cell r="B5" t="str">
            <v>Renda Fixa</v>
          </cell>
          <cell r="C5" t="str">
            <v>Alternativos</v>
          </cell>
          <cell r="D5" t="str">
            <v>Small Caps</v>
          </cell>
          <cell r="E5" t="str">
            <v>Longa</v>
          </cell>
          <cell r="F5" t="str">
            <v>Baixa</v>
          </cell>
          <cell r="G5" t="str">
            <v>-</v>
          </cell>
          <cell r="H5" t="str">
            <v>Global</v>
          </cell>
          <cell r="I5" t="str">
            <v>EUR</v>
          </cell>
          <cell r="J5" t="str">
            <v>Reativo</v>
          </cell>
        </row>
        <row r="6">
          <cell r="C6" t="str">
            <v>Macro</v>
          </cell>
          <cell r="D6" t="str">
            <v>Temáticos</v>
          </cell>
          <cell r="E6" t="str">
            <v>-</v>
          </cell>
          <cell r="F6" t="str">
            <v>-</v>
          </cell>
          <cell r="H6" t="str">
            <v>China</v>
          </cell>
          <cell r="I6" t="str">
            <v>CNH</v>
          </cell>
        </row>
        <row r="7">
          <cell r="C7" t="str">
            <v>Descorrelacionados</v>
          </cell>
          <cell r="D7" t="str">
            <v>Quant</v>
          </cell>
          <cell r="H7" t="str">
            <v>Europa</v>
          </cell>
          <cell r="I7" t="str">
            <v>-</v>
          </cell>
        </row>
        <row r="8">
          <cell r="C8" t="str">
            <v>Pós-fixado</v>
          </cell>
          <cell r="D8" t="str">
            <v>Private Equity</v>
          </cell>
          <cell r="H8" t="str">
            <v>LatAm</v>
          </cell>
        </row>
        <row r="9">
          <cell r="C9" t="str">
            <v>Pré-fixado</v>
          </cell>
          <cell r="D9" t="str">
            <v>Imobiliário</v>
          </cell>
          <cell r="H9" t="str">
            <v>EM</v>
          </cell>
        </row>
        <row r="10">
          <cell r="C10" t="str">
            <v>Inflação</v>
          </cell>
          <cell r="D10" t="str">
            <v>Cambial</v>
          </cell>
          <cell r="H10" t="str">
            <v>Asia</v>
          </cell>
        </row>
        <row r="11">
          <cell r="D11" t="str">
            <v>Commodities</v>
          </cell>
        </row>
        <row r="12">
          <cell r="D12" t="str">
            <v>Private Equity</v>
          </cell>
        </row>
        <row r="13">
          <cell r="D13" t="str">
            <v>Special Situations</v>
          </cell>
        </row>
        <row r="14">
          <cell r="D14" t="str">
            <v>Criptomoedas</v>
          </cell>
        </row>
        <row r="15">
          <cell r="D15" t="str">
            <v>Multiestratégia</v>
          </cell>
        </row>
        <row r="16">
          <cell r="D16" t="str">
            <v>Long &amp; Short</v>
          </cell>
        </row>
        <row r="17">
          <cell r="D17" t="str">
            <v>Arbitragem</v>
          </cell>
        </row>
        <row r="18">
          <cell r="D18" t="str">
            <v>Quant</v>
          </cell>
        </row>
        <row r="19">
          <cell r="D19" t="str">
            <v>Referenciado</v>
          </cell>
        </row>
        <row r="20">
          <cell r="D20" t="str">
            <v>Estruturados</v>
          </cell>
        </row>
        <row r="21">
          <cell r="D21" t="str">
            <v>Incentivado</v>
          </cell>
        </row>
        <row r="22">
          <cell r="D22" t="str">
            <v>CP Não Incentivado</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 Input"/>
      <sheetName val="Asset Allocation Estrutural"/>
      <sheetName val="Asset Allocation Tático"/>
      <sheetName val="Notches"/>
      <sheetName val="Classificação"/>
      <sheetName val="Sheet3"/>
      <sheetName val="Template"/>
      <sheetName val="Base Fundos BTG (todos)"/>
      <sheetName val="Menu de Produtos"/>
      <sheetName val="Ranges NT"/>
      <sheetName val="Carteira Recomendada"/>
      <sheetName val="Documento PDF"/>
      <sheetName val="Processo de Atualização"/>
    </sheetNames>
    <sheetDataSet>
      <sheetData sheetId="0"/>
      <sheetData sheetId="1"/>
      <sheetData sheetId="2"/>
      <sheetData sheetId="3"/>
      <sheetData sheetId="4"/>
      <sheetData sheetId="5">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6.5000000000000002E-2</v>
          </cell>
          <cell r="J12">
            <v>0.1</v>
          </cell>
          <cell r="K12">
            <v>0.13500000000000001</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0</v>
          </cell>
          <cell r="L17">
            <v>1.3000000000000001E-2</v>
          </cell>
          <cell r="M17">
            <v>0</v>
          </cell>
          <cell r="O17">
            <v>8.0000000000000071E-3</v>
          </cell>
          <cell r="Q17">
            <v>2.4E-2</v>
          </cell>
          <cell r="R17">
            <v>0</v>
          </cell>
          <cell r="T17">
            <v>1.8285714285714301E-2</v>
          </cell>
          <cell r="V17">
            <v>4.6000000000000006E-2</v>
          </cell>
          <cell r="W17">
            <v>0</v>
          </cell>
          <cell r="Y17">
            <v>3.0857142857142882E-2</v>
          </cell>
          <cell r="AA17">
            <v>7.3999999999999996E-2</v>
          </cell>
        </row>
      </sheetData>
      <sheetData sheetId="6">
        <row r="8">
          <cell r="G8" t="str">
            <v>setembro</v>
          </cell>
          <cell r="K8" t="str">
            <v>outubro</v>
          </cell>
          <cell r="O8" t="str">
            <v>outubro</v>
          </cell>
          <cell r="S8" t="str">
            <v>outubro</v>
          </cell>
          <cell r="W8" t="str">
            <v>outubro</v>
          </cell>
        </row>
        <row r="9">
          <cell r="D9">
            <v>1</v>
          </cell>
          <cell r="G9">
            <v>1</v>
          </cell>
          <cell r="H9">
            <v>0.85</v>
          </cell>
          <cell r="K9">
            <v>0.84000000000000008</v>
          </cell>
          <cell r="L9">
            <v>0.7</v>
          </cell>
          <cell r="O9">
            <v>0.67999999999999994</v>
          </cell>
          <cell r="P9">
            <v>0.5</v>
          </cell>
          <cell r="S9">
            <v>0.47</v>
          </cell>
          <cell r="T9">
            <v>0.3</v>
          </cell>
          <cell r="W9">
            <v>0.31</v>
          </cell>
        </row>
        <row r="10">
          <cell r="D10">
            <v>0.85</v>
          </cell>
          <cell r="G10">
            <v>0.82</v>
          </cell>
          <cell r="H10">
            <v>0.7</v>
          </cell>
          <cell r="K10">
            <v>0.64</v>
          </cell>
          <cell r="L10">
            <v>0.6</v>
          </cell>
          <cell r="O10">
            <v>0.52</v>
          </cell>
          <cell r="P10">
            <v>0.30000000000000004</v>
          </cell>
          <cell r="S10">
            <v>0.2</v>
          </cell>
          <cell r="T10">
            <v>0.15</v>
          </cell>
          <cell r="W10">
            <v>0.08</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0.11</v>
          </cell>
          <cell r="H13"/>
          <cell r="K13">
            <v>0.11</v>
          </cell>
          <cell r="L13"/>
          <cell r="O13">
            <v>7.4999999999999997E-2</v>
          </cell>
          <cell r="P13"/>
          <cell r="S13">
            <v>0.15</v>
          </cell>
          <cell r="T13"/>
          <cell r="W13">
            <v>0.11</v>
          </cell>
        </row>
        <row r="14">
          <cell r="D14"/>
          <cell r="G14">
            <v>0.04</v>
          </cell>
          <cell r="H14"/>
          <cell r="K14">
            <v>0.04</v>
          </cell>
          <cell r="L14"/>
          <cell r="O14">
            <v>2.5000000000000001E-2</v>
          </cell>
          <cell r="P14"/>
          <cell r="S14">
            <v>0.05</v>
          </cell>
          <cell r="T14"/>
          <cell r="W14">
            <v>0.04</v>
          </cell>
        </row>
        <row r="15">
          <cell r="D15">
            <v>0</v>
          </cell>
          <cell r="G15">
            <v>0.03</v>
          </cell>
          <cell r="H15">
            <v>0</v>
          </cell>
          <cell r="K15">
            <v>0.05</v>
          </cell>
          <cell r="L15">
            <v>0</v>
          </cell>
          <cell r="O15">
            <v>0.06</v>
          </cell>
          <cell r="P15">
            <v>0</v>
          </cell>
          <cell r="S15">
            <v>7.0000000000000007E-2</v>
          </cell>
          <cell r="T15">
            <v>0</v>
          </cell>
          <cell r="W15">
            <v>0.08</v>
          </cell>
        </row>
        <row r="16">
          <cell r="D16"/>
          <cell r="G16">
            <v>0.02</v>
          </cell>
          <cell r="H16"/>
          <cell r="K16">
            <v>3.5000000000000003E-2</v>
          </cell>
          <cell r="L16"/>
          <cell r="O16">
            <v>0.04</v>
          </cell>
          <cell r="P16"/>
          <cell r="S16">
            <v>4.4999999999999998E-2</v>
          </cell>
          <cell r="T16"/>
          <cell r="W16">
            <v>0.05</v>
          </cell>
        </row>
        <row r="17">
          <cell r="D17"/>
          <cell r="G17">
            <v>0.01</v>
          </cell>
          <cell r="H17"/>
          <cell r="K17">
            <v>1.4999999999999999E-2</v>
          </cell>
          <cell r="L17"/>
          <cell r="O17">
            <v>0.02</v>
          </cell>
          <cell r="P17"/>
          <cell r="S17">
            <v>2.5000000000000001E-2</v>
          </cell>
          <cell r="T17"/>
          <cell r="W17">
            <v>0.03</v>
          </cell>
        </row>
        <row r="18">
          <cell r="D18"/>
          <cell r="G18">
            <v>0</v>
          </cell>
          <cell r="H18"/>
          <cell r="K18">
            <v>0</v>
          </cell>
          <cell r="L18"/>
          <cell r="O18">
            <v>0</v>
          </cell>
          <cell r="P18"/>
          <cell r="S18">
            <v>0</v>
          </cell>
          <cell r="T18"/>
          <cell r="W18">
            <v>0</v>
          </cell>
        </row>
        <row r="19">
          <cell r="D19">
            <v>0</v>
          </cell>
          <cell r="G19">
            <v>0</v>
          </cell>
          <cell r="H19">
            <v>0.1</v>
          </cell>
          <cell r="K19">
            <v>0.12</v>
          </cell>
          <cell r="L19">
            <v>0.2</v>
          </cell>
          <cell r="O19">
            <v>0.23499999999999999</v>
          </cell>
          <cell r="P19">
            <v>0.3</v>
          </cell>
          <cell r="S19">
            <v>0.35</v>
          </cell>
          <cell r="T19">
            <v>0.35</v>
          </cell>
          <cell r="W19">
            <v>0.375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4.3750000000000013E-3</v>
          </cell>
          <cell r="O29">
            <v>8.7500000000000026E-3</v>
          </cell>
          <cell r="S29">
            <v>2.0000000000000004E-2</v>
          </cell>
          <cell r="W29">
            <v>3.3750000000000009E-2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831EDF1D-F8D0-47C4-8B32-DACCC56A16FE}" autoFormatId="16" applyNumberFormats="0" applyBorderFormats="0" applyFontFormats="0" applyPatternFormats="0" applyAlignmentFormats="0" applyWidthHeightFormats="0">
  <queryTableRefresh nextId="104">
    <queryTableFields count="45">
      <queryTableField id="46" name="Fundo" tableColumnId="1"/>
      <queryTableField id="2" name="CNPJ" tableColumnId="2"/>
      <queryTableField id="47" name="Classe" tableColumnId="3"/>
      <queryTableField id="48" name="Estratégia" tableColumnId="4"/>
      <queryTableField id="5" name="Estilo" tableColumnId="5"/>
      <queryTableField id="6" name="Duration" tableColumnId="6"/>
      <queryTableField id="7" name="Volatilidade" tableColumnId="7"/>
      <queryTableField id="49" name="Crédito" tableColumnId="8"/>
      <queryTableField id="9" name="Geografia" tableColumnId="9"/>
      <queryTableField id="10" name="Moeda" tableColumnId="10"/>
      <queryTableField id="50" name="Status" tableColumnId="11"/>
      <queryTableField id="12" name="Foco" tableColumnId="12"/>
      <queryTableField id="51" name="Código Anbima" tableColumnId="13"/>
      <queryTableField id="52" name="Aberto p/ Captação?" tableColumnId="14"/>
      <queryTableField id="53" name="Início do Fundo" tableColumnId="15"/>
      <queryTableField id="54" name="PL" tableColumnId="16"/>
      <queryTableField id="55" name="PL Média 12M" tableColumnId="17"/>
      <queryTableField id="56" name="Liquidez (D+)" tableColumnId="18"/>
      <queryTableField id="57" name="Retorno YTD" tableColumnId="19"/>
      <queryTableField id="20" name="Retorno %CDI YTD" tableColumnId="20"/>
      <queryTableField id="58" name="Retorno 12M" tableColumnId="21"/>
      <queryTableField id="22" name="Retorno %CDI 12M" tableColumnId="22"/>
      <queryTableField id="59" name="Retorno 24M" tableColumnId="23"/>
      <queryTableField id="24" name="Retorno %CDI 24M" tableColumnId="24"/>
      <queryTableField id="60" name="Retorno 36M" tableColumnId="25"/>
      <queryTableField id="26" name="Retorno %CDI 36M" tableColumnId="26"/>
      <queryTableField id="61" name="Volatilidade 12M" tableColumnId="27"/>
      <queryTableField id="62" name="Sharpe 12M" tableColumnId="28"/>
      <queryTableField id="63" name="Fundo Master" tableColumnId="29"/>
      <queryTableField id="64" name="Gestão" tableColumnId="30"/>
      <queryTableField id="31" name="Administrador" tableColumnId="31"/>
      <queryTableField id="65" name="Custodiante" tableColumnId="32"/>
      <queryTableField id="66" name="Público Alvo" tableColumnId="33"/>
      <queryTableField id="67" name="Aplicação Mínima" tableColumnId="34"/>
      <queryTableField id="68" name="Movimentação Mínima" tableColumnId="35"/>
      <queryTableField id="69" name="Saldo Mínimo" tableColumnId="36"/>
      <queryTableField id="70" name="Taxa de Adm." tableColumnId="37"/>
      <queryTableField id="71" name="Taxa de Performance" tableColumnId="38"/>
      <queryTableField id="39" name="Benchmark" tableColumnId="39"/>
      <queryTableField id="72" name="Prev?" tableColumnId="40"/>
      <queryTableField id="73" name="Classificação CVM" tableColumnId="41"/>
      <queryTableField id="74" name="Classificação Anbima" tableColumnId="42"/>
      <queryTableField id="75" name="Repasse Taxa Adm. AAI" tableColumnId="43"/>
      <queryTableField id="76" name="Repasse Taxa Adm. Gestor" tableColumnId="44"/>
      <queryTableField id="77" name="Comentário" tableColumnId="4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6F353A1E-F958-4CF7-9E36-FCA625119692}" autoFormatId="16" applyNumberFormats="0" applyBorderFormats="0" applyFontFormats="0" applyPatternFormats="0" applyAlignmentFormats="0" applyWidthHeightFormats="0">
  <queryTableRefresh nextId="8">
    <queryTableFields count="7">
      <queryTableField id="1" name="PRODUTO" tableColumnId="1"/>
      <queryTableField id="2" name="Tipo" tableColumnId="2"/>
      <queryTableField id="3" name="Indexador" tableColumnId="3"/>
      <queryTableField id="4" name="Taxa Considerada" tableColumnId="4"/>
      <queryTableField id="5" name="Vencimento" tableColumnId="5"/>
      <queryTableField id="6" name="Duration" tableColumnId="6"/>
      <queryTableField id="7" name="Data Ref."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AEC690-9BC0-4473-BAFA-C468BCD593A8}" name="View_FundGuide_2" displayName="View_FundGuide_2" ref="B5:AT1404" tableType="queryTable" totalsRowShown="0">
  <sortState xmlns:xlrd2="http://schemas.microsoft.com/office/spreadsheetml/2017/richdata2" ref="B6:AT1404">
    <sortCondition ref="B5:B1404"/>
  </sortState>
  <tableColumns count="45">
    <tableColumn id="1" xr3:uid="{5BC8A88F-6F25-4118-80E3-F5353484D180}" uniqueName="1" name="Fundo" queryTableFieldId="46" dataDxfId="130"/>
    <tableColumn id="2" xr3:uid="{0C863822-EC45-4B6B-9F86-31973C8C8721}" uniqueName="2" name="CNPJ" queryTableFieldId="2" dataDxfId="129"/>
    <tableColumn id="3" xr3:uid="{32D33DA1-F851-4545-8E65-C2A909F5DDD6}" uniqueName="3" name="Classe" queryTableFieldId="47" dataDxfId="128"/>
    <tableColumn id="4" xr3:uid="{33814ADE-6651-4A72-8CA2-3D652F5D9FC2}" uniqueName="4" name="Estratégia" queryTableFieldId="48" dataDxfId="127"/>
    <tableColumn id="5" xr3:uid="{E9C6756E-BCEB-487D-8C1C-FFD3EBC9EF3A}" uniqueName="5" name="Estilo" queryTableFieldId="5" dataDxfId="126"/>
    <tableColumn id="6" xr3:uid="{E89A6076-01A3-4B44-A597-DDCDE524478F}" uniqueName="6" name="Duration" queryTableFieldId="6" dataDxfId="125"/>
    <tableColumn id="7" xr3:uid="{8B250115-9CB6-49A4-8A95-9600975E59AC}" uniqueName="7" name="Volatilidade" queryTableFieldId="7" dataDxfId="124"/>
    <tableColumn id="8" xr3:uid="{C80B4524-DB40-41D8-BBBA-3E2ADD654E7D}" uniqueName="8" name="Crédito" queryTableFieldId="49" dataDxfId="123"/>
    <tableColumn id="9" xr3:uid="{EFA584DB-B6E1-41B1-8D35-0FD5ABE780DB}" uniqueName="9" name="Geografia" queryTableFieldId="9" dataDxfId="122"/>
    <tableColumn id="10" xr3:uid="{F5751591-3794-4B06-BCD5-802D07180A5A}" uniqueName="10" name="Moeda" queryTableFieldId="10" dataDxfId="121"/>
    <tableColumn id="11" xr3:uid="{9A10E762-70E7-43DE-A215-FBDBF4B04DA9}" uniqueName="11" name="Status" queryTableFieldId="50" dataDxfId="120"/>
    <tableColumn id="12" xr3:uid="{89E6C5AC-C2EE-482E-ABC8-F8C88ABD67F0}" uniqueName="12" name="Foco" queryTableFieldId="12" dataDxfId="119"/>
    <tableColumn id="13" xr3:uid="{A7AAB14B-D06A-41A3-BD39-6C6837B4A91B}" uniqueName="13" name="Código Anbima" queryTableFieldId="51" dataDxfId="118"/>
    <tableColumn id="14" xr3:uid="{6F434FDB-C9B0-43B5-A9B9-B8D2B1CACFBC}" uniqueName="14" name="Aberto p/ Captação?" queryTableFieldId="52" dataDxfId="117"/>
    <tableColumn id="15" xr3:uid="{315E0FCA-59D7-47CB-B6D0-073DBB04648E}" uniqueName="15" name="Início do Fundo" queryTableFieldId="53" dataDxfId="116"/>
    <tableColumn id="16" xr3:uid="{DD6AEBB3-10F7-459D-B21B-D5FEC31D883C}" uniqueName="16" name="PL" queryTableFieldId="54" dataDxfId="115"/>
    <tableColumn id="17" xr3:uid="{89AB58A8-DCCA-402F-9991-E1F027A87CC4}" uniqueName="17" name="PL Média 12M" queryTableFieldId="55" dataDxfId="114"/>
    <tableColumn id="18" xr3:uid="{43FC1087-1EA7-4EFD-B007-CB5898C24F47}" uniqueName="18" name="Liquidez (D+)" queryTableFieldId="56" dataDxfId="113"/>
    <tableColumn id="19" xr3:uid="{B8BFCB73-1284-4448-9573-5D69AED98B8A}" uniqueName="19" name="Retorno YTD" queryTableFieldId="57" dataDxfId="112"/>
    <tableColumn id="20" xr3:uid="{1AC8FC8C-851D-4FA6-BA03-ACFCBAE12B32}" uniqueName="20" name="Retorno %CDI YTD" queryTableFieldId="20" dataDxfId="111"/>
    <tableColumn id="21" xr3:uid="{C8CDA50D-23DE-4781-A595-50F5750CD810}" uniqueName="21" name="Retorno 12M" queryTableFieldId="58" dataDxfId="110"/>
    <tableColumn id="22" xr3:uid="{0B1F8C57-555F-4B00-A3EB-44A3F932135A}" uniqueName="22" name="Retorno %CDI 12M" queryTableFieldId="22" dataDxfId="109"/>
    <tableColumn id="23" xr3:uid="{03143559-2F01-4091-8E14-B7259A02619F}" uniqueName="23" name="Retorno 24M" queryTableFieldId="59" dataDxfId="108"/>
    <tableColumn id="24" xr3:uid="{693BE3A4-7818-484D-BAA7-AF9174713F51}" uniqueName="24" name="Retorno %CDI 24M" queryTableFieldId="24" dataDxfId="107"/>
    <tableColumn id="25" xr3:uid="{86B00059-3AF8-413A-A1F7-DFD0186C464F}" uniqueName="25" name="Retorno 36M" queryTableFieldId="60" dataDxfId="106"/>
    <tableColumn id="26" xr3:uid="{2DDCB451-062B-4A2B-BFAC-7F018BBCD190}" uniqueName="26" name="Retorno %CDI 36M" queryTableFieldId="26" dataDxfId="105"/>
    <tableColumn id="27" xr3:uid="{C21B423A-5BCB-4465-B5D2-6A91DA0FB68F}" uniqueName="27" name="Volatilidade 12M" queryTableFieldId="61" dataDxfId="104"/>
    <tableColumn id="28" xr3:uid="{17C9F3D3-EDAC-4EB6-AC41-D0AD38912460}" uniqueName="28" name="Sharpe 12M" queryTableFieldId="62" dataDxfId="103"/>
    <tableColumn id="29" xr3:uid="{DA11E708-38C0-431F-A560-308EBF9C3080}" uniqueName="29" name="Fundo Master" queryTableFieldId="63" dataDxfId="102"/>
    <tableColumn id="30" xr3:uid="{8587916B-D811-4335-A23D-9BC066A6C056}" uniqueName="30" name="Gestão" queryTableFieldId="64" dataDxfId="101"/>
    <tableColumn id="31" xr3:uid="{BD943EF5-D228-4235-A4E3-DC98B811EAF9}" uniqueName="31" name="Administrador" queryTableFieldId="31" dataDxfId="100"/>
    <tableColumn id="32" xr3:uid="{5C810BE7-4B69-4CA0-8FF6-1EE403FBE3D4}" uniqueName="32" name="Custodiante" queryTableFieldId="65" dataDxfId="99"/>
    <tableColumn id="33" xr3:uid="{3B6112D4-05F2-4576-8377-3AEFA466834D}" uniqueName="33" name="Público Alvo" queryTableFieldId="66" dataDxfId="98"/>
    <tableColumn id="34" xr3:uid="{2C4DCDC2-8315-4A89-B6C8-767E35D0D43B}" uniqueName="34" name="Aplicação Mínima" queryTableFieldId="67" dataDxfId="97"/>
    <tableColumn id="35" xr3:uid="{FF054144-7062-4EF4-BA2A-6FCC47D31E8E}" uniqueName="35" name="Movimentação Mínima" queryTableFieldId="68" dataDxfId="96"/>
    <tableColumn id="36" xr3:uid="{4A79F08C-A8FC-4691-8432-979774FD36D9}" uniqueName="36" name="Saldo Mínimo" queryTableFieldId="69" dataDxfId="95"/>
    <tableColumn id="37" xr3:uid="{4FDD3CE0-B44C-45C3-98A9-09E105DFB1C2}" uniqueName="37" name="Taxa de Adm." queryTableFieldId="70" dataDxfId="94"/>
    <tableColumn id="38" xr3:uid="{2C299457-205D-422B-960B-AA409FD5E640}" uniqueName="38" name="Taxa de Performance" queryTableFieldId="71" dataDxfId="93"/>
    <tableColumn id="39" xr3:uid="{A4AC947D-32B4-4642-9E7C-B8367A8BEA5F}" uniqueName="39" name="Benchmark" queryTableFieldId="39" dataDxfId="92"/>
    <tableColumn id="40" xr3:uid="{2547F12A-7336-4FEE-A93C-7B62E632C692}" uniqueName="40" name="Prev?" queryTableFieldId="72" dataDxfId="91"/>
    <tableColumn id="41" xr3:uid="{E3694973-3244-488B-97B1-1872679A5319}" uniqueName="41" name="Classificação CVM" queryTableFieldId="73" dataDxfId="90"/>
    <tableColumn id="42" xr3:uid="{5D65350F-839D-40F2-ADB1-3B102B0CFE82}" uniqueName="42" name="Classificação Anbima" queryTableFieldId="74" dataDxfId="89"/>
    <tableColumn id="43" xr3:uid="{A3A60361-42E6-4D92-9288-D53F8C0800AE}" uniqueName="43" name="Repasse Taxa Adm. AAI" queryTableFieldId="75" dataDxfId="88"/>
    <tableColumn id="44" xr3:uid="{C557B01A-9965-4336-A74A-A36FCAF4C06B}" uniqueName="44" name="Repasse Taxa Adm. Gestor" queryTableFieldId="76" dataDxfId="87"/>
    <tableColumn id="45" xr3:uid="{449EF8A3-BBAF-4A0E-AFA7-50BA08C46751}" uniqueName="45" name="Comentário" queryTableFieldId="77" dataDxfId="86"/>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9056A98-9DB0-4FA9-BCF0-C25F09174503}" name="Tbl_TaxasDiarias" displayName="Tbl_TaxasDiarias" ref="E8:K51" tableType="queryTable" totalsRowShown="0">
  <autoFilter ref="E8:K51" xr:uid="{D9056A98-9DB0-4FA9-BCF0-C25F09174503}"/>
  <tableColumns count="7">
    <tableColumn id="1" xr3:uid="{9CCB40C9-E58D-4748-91A8-CC2B39064AC5}" uniqueName="1" name="PRODUTO" queryTableFieldId="1" dataDxfId="6"/>
    <tableColumn id="2" xr3:uid="{4E16930D-AEE7-4AEB-80C9-EFE78918FCBD}" uniqueName="2" name="Tipo" queryTableFieldId="2" dataDxfId="5"/>
    <tableColumn id="3" xr3:uid="{60F0AEC6-26E2-4780-85AA-3A24DDC59966}" uniqueName="3" name="Indexador" queryTableFieldId="3" dataDxfId="4"/>
    <tableColumn id="4" xr3:uid="{CA3EE201-703E-40FA-9324-94AEF2A7910C}" uniqueName="4" name="Taxa Considerada" queryTableFieldId="4" dataDxfId="3" dataCellStyle="Per cent"/>
    <tableColumn id="5" xr3:uid="{D7067FFE-3DFB-40E8-BB9E-696CD2FEC9B6}" uniqueName="5" name="Vencimento" queryTableFieldId="5" dataDxfId="2"/>
    <tableColumn id="6" xr3:uid="{A6603F46-22CE-433F-8FB1-79C3551D1346}" uniqueName="6" name="Duration" queryTableFieldId="6" dataDxfId="1"/>
    <tableColumn id="7" xr3:uid="{7E9D1CBF-5D20-42E6-BE35-3BBEF3A70BF9}" uniqueName="7" name="Data Ref." queryTableFieldId="7" dataDxfId="0"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FFFF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hyperlink" Target="https://www.linkedin.com/company/b-side-investimentos/" TargetMode="External"/><Relationship Id="rId2" Type="http://schemas.openxmlformats.org/officeDocument/2006/relationships/hyperlink" Target="mailto:contato@bsideinvestimentos.com" TargetMode="External"/><Relationship Id="rId1" Type="http://schemas.openxmlformats.org/officeDocument/2006/relationships/hyperlink" Target="http://bsideinvestimentos.com/" TargetMode="External"/><Relationship Id="rId5" Type="http://schemas.openxmlformats.org/officeDocument/2006/relationships/drawing" Target="../drawings/drawing16.xml"/><Relationship Id="rId4"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899" t="s">
        <v>0</v>
      </c>
    </row>
    <row r="3" spans="2:9" ht="25.5" customHeight="1" thickBot="1">
      <c r="B3" s="899"/>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617-1BEC-4883-8081-B210D6F62B1C}">
  <sheetPr codeName="Sheet32">
    <tabColor theme="0" tint="-0.499984740745262"/>
  </sheetPr>
  <dimension ref="A1:W45"/>
  <sheetViews>
    <sheetView showGridLines="0" view="pageLayout" topLeftCell="A3" zoomScale="70" zoomScaleNormal="80" zoomScalePageLayoutView="70" workbookViewId="0">
      <selection activeCell="J18" sqref="J18"/>
    </sheetView>
  </sheetViews>
  <sheetFormatPr defaultColWidth="10.69921875" defaultRowHeight="11.25"/>
  <cols>
    <col min="1" max="1" width="4.8984375" style="382" customWidth="1"/>
    <col min="2" max="4" width="4.8984375" style="379" customWidth="1"/>
    <col min="5" max="22" width="4.8984375" style="382" customWidth="1"/>
    <col min="23" max="23" width="4.8984375" style="379" customWidth="1"/>
    <col min="24" max="16384" width="10.69921875" style="379"/>
  </cols>
  <sheetData>
    <row r="1" spans="1:23">
      <c r="A1" s="772"/>
      <c r="B1" s="773"/>
      <c r="C1" s="773"/>
      <c r="D1" s="773"/>
      <c r="E1" s="772"/>
      <c r="F1" s="772"/>
      <c r="G1" s="772"/>
      <c r="H1" s="772"/>
      <c r="I1" s="772"/>
      <c r="J1" s="772"/>
      <c r="K1" s="772"/>
      <c r="L1" s="772"/>
      <c r="M1" s="772"/>
      <c r="N1" s="772"/>
      <c r="O1" s="772"/>
      <c r="P1" s="772"/>
      <c r="Q1" s="772"/>
      <c r="R1" s="772"/>
      <c r="S1" s="772"/>
      <c r="T1" s="772"/>
      <c r="U1" s="772"/>
      <c r="V1" s="772"/>
      <c r="W1" s="773"/>
    </row>
    <row r="2" spans="1:23">
      <c r="A2" s="772"/>
      <c r="B2" s="773"/>
      <c r="C2" s="773"/>
      <c r="D2" s="773"/>
      <c r="E2" s="772"/>
      <c r="F2" s="772"/>
      <c r="G2" s="772"/>
      <c r="H2" s="772"/>
      <c r="I2" s="772"/>
      <c r="J2" s="772"/>
      <c r="K2" s="772"/>
      <c r="L2" s="772"/>
      <c r="M2" s="772"/>
      <c r="N2" s="772"/>
      <c r="O2" s="772"/>
      <c r="P2" s="772"/>
      <c r="Q2" s="772"/>
      <c r="R2" s="772"/>
      <c r="S2" s="772"/>
      <c r="T2" s="772"/>
      <c r="U2" s="772"/>
      <c r="V2" s="772"/>
      <c r="W2" s="773"/>
    </row>
    <row r="3" spans="1:23">
      <c r="A3" s="772"/>
      <c r="B3" s="773"/>
      <c r="C3" s="773"/>
      <c r="D3" s="773"/>
      <c r="E3" s="772"/>
      <c r="F3" s="772"/>
      <c r="G3" s="772"/>
      <c r="H3" s="772"/>
      <c r="I3" s="772"/>
      <c r="J3" s="772"/>
      <c r="K3" s="772"/>
      <c r="L3" s="772"/>
      <c r="M3" s="772"/>
      <c r="N3" s="772"/>
      <c r="O3" s="772"/>
      <c r="P3" s="772"/>
      <c r="Q3" s="772"/>
      <c r="R3" s="772"/>
      <c r="S3" s="772"/>
      <c r="T3" s="772"/>
      <c r="U3" s="772"/>
      <c r="V3" s="772"/>
      <c r="W3" s="773"/>
    </row>
    <row r="4" spans="1:23">
      <c r="A4" s="772"/>
      <c r="B4" s="773"/>
      <c r="C4" s="773"/>
      <c r="D4" s="773"/>
      <c r="E4" s="772"/>
      <c r="F4" s="772"/>
      <c r="G4" s="772"/>
      <c r="H4" s="772"/>
      <c r="I4" s="772"/>
      <c r="J4" s="772"/>
      <c r="K4" s="772"/>
      <c r="L4" s="772"/>
      <c r="M4" s="772"/>
      <c r="N4" s="772"/>
      <c r="O4" s="772"/>
      <c r="P4" s="772"/>
      <c r="Q4" s="772"/>
      <c r="R4" s="772"/>
      <c r="S4" s="772"/>
      <c r="T4" s="772"/>
      <c r="U4" s="772"/>
      <c r="V4" s="772"/>
      <c r="W4" s="773"/>
    </row>
    <row r="5" spans="1:23">
      <c r="A5" s="772"/>
      <c r="B5" s="773"/>
      <c r="C5" s="773"/>
      <c r="D5" s="773"/>
      <c r="E5" s="772"/>
      <c r="F5" s="772"/>
      <c r="G5" s="772"/>
      <c r="H5" s="772"/>
      <c r="I5" s="772"/>
      <c r="J5" s="772"/>
      <c r="K5" s="772"/>
      <c r="L5" s="772"/>
      <c r="M5" s="772"/>
      <c r="N5" s="772"/>
      <c r="O5" s="772"/>
      <c r="P5" s="772"/>
      <c r="Q5" s="772"/>
      <c r="R5" s="772"/>
      <c r="S5" s="772"/>
      <c r="T5" s="772"/>
      <c r="U5" s="772"/>
      <c r="V5" s="772"/>
      <c r="W5" s="773"/>
    </row>
    <row r="6" spans="1:23">
      <c r="A6" s="772"/>
      <c r="B6" s="773"/>
      <c r="C6" s="773"/>
      <c r="D6" s="773"/>
      <c r="E6" s="772"/>
      <c r="F6" s="772"/>
      <c r="G6" s="772"/>
      <c r="H6" s="772"/>
      <c r="I6" s="772"/>
      <c r="J6" s="772"/>
      <c r="K6" s="772"/>
      <c r="L6" s="772"/>
      <c r="M6" s="772"/>
      <c r="N6" s="772"/>
      <c r="O6" s="772"/>
      <c r="P6" s="772"/>
      <c r="Q6" s="772"/>
      <c r="R6" s="772"/>
      <c r="S6" s="772"/>
      <c r="T6" s="772"/>
      <c r="U6" s="772"/>
      <c r="V6" s="772"/>
      <c r="W6" s="773"/>
    </row>
    <row r="7" spans="1:23">
      <c r="A7" s="772"/>
      <c r="B7" s="773"/>
      <c r="C7" s="773"/>
      <c r="D7" s="773"/>
      <c r="E7" s="772"/>
      <c r="F7" s="772"/>
      <c r="G7" s="772"/>
      <c r="H7" s="772"/>
      <c r="I7" s="772"/>
      <c r="J7" s="772"/>
      <c r="K7" s="772"/>
      <c r="L7" s="772"/>
      <c r="M7" s="772"/>
      <c r="N7" s="772"/>
      <c r="O7" s="772"/>
      <c r="P7" s="772"/>
      <c r="Q7" s="772"/>
      <c r="R7" s="772"/>
      <c r="S7" s="772"/>
      <c r="T7" s="772"/>
      <c r="U7" s="772"/>
      <c r="V7" s="772"/>
      <c r="W7" s="773"/>
    </row>
    <row r="8" spans="1:23">
      <c r="A8" s="772"/>
      <c r="B8" s="773"/>
      <c r="C8" s="773"/>
      <c r="D8" s="773"/>
      <c r="E8" s="772"/>
      <c r="F8" s="772"/>
      <c r="G8" s="772"/>
      <c r="H8" s="772"/>
      <c r="I8" s="772"/>
      <c r="J8" s="772"/>
      <c r="K8" s="772"/>
      <c r="L8" s="772"/>
      <c r="M8" s="772"/>
      <c r="N8" s="772"/>
      <c r="O8" s="772"/>
      <c r="P8" s="772"/>
      <c r="Q8" s="772"/>
      <c r="R8" s="772"/>
      <c r="S8" s="772"/>
      <c r="T8" s="772"/>
      <c r="U8" s="772"/>
      <c r="V8" s="772"/>
      <c r="W8" s="773"/>
    </row>
    <row r="9" spans="1:23">
      <c r="A9" s="772"/>
      <c r="B9" s="773"/>
      <c r="C9" s="773"/>
      <c r="D9" s="773"/>
      <c r="E9" s="772"/>
      <c r="F9" s="772"/>
      <c r="G9" s="772"/>
      <c r="H9" s="772"/>
      <c r="I9" s="772"/>
      <c r="J9" s="772"/>
      <c r="K9" s="772"/>
      <c r="L9" s="772"/>
      <c r="M9" s="772"/>
      <c r="N9" s="772"/>
      <c r="O9" s="772"/>
      <c r="P9" s="772"/>
      <c r="Q9" s="772"/>
      <c r="R9" s="772"/>
      <c r="S9" s="772"/>
      <c r="T9" s="772"/>
      <c r="U9" s="772"/>
      <c r="V9" s="772"/>
      <c r="W9" s="773"/>
    </row>
    <row r="10" spans="1:23">
      <c r="A10" s="772"/>
      <c r="B10" s="773"/>
      <c r="C10" s="773"/>
      <c r="D10" s="773"/>
      <c r="E10" s="772"/>
      <c r="F10" s="772"/>
      <c r="G10" s="772"/>
      <c r="H10" s="772"/>
      <c r="I10" s="772"/>
      <c r="J10" s="772"/>
      <c r="K10" s="772"/>
      <c r="L10" s="772"/>
      <c r="M10" s="772"/>
      <c r="N10" s="772"/>
      <c r="O10" s="772"/>
      <c r="P10" s="772"/>
      <c r="Q10" s="772"/>
      <c r="R10" s="772"/>
      <c r="S10" s="772"/>
      <c r="T10" s="772"/>
      <c r="U10" s="772"/>
      <c r="V10" s="772"/>
      <c r="W10" s="773"/>
    </row>
    <row r="11" spans="1:23">
      <c r="A11" s="772"/>
      <c r="B11" s="773"/>
      <c r="C11" s="773"/>
      <c r="D11" s="773"/>
      <c r="E11" s="772"/>
      <c r="F11" s="772"/>
      <c r="G11" s="772"/>
      <c r="H11" s="772"/>
      <c r="I11" s="772"/>
      <c r="J11" s="772"/>
      <c r="K11" s="772"/>
      <c r="L11" s="772"/>
      <c r="M11" s="772"/>
      <c r="N11" s="772"/>
      <c r="O11" s="772"/>
      <c r="P11" s="772"/>
      <c r="Q11" s="772"/>
      <c r="R11" s="772"/>
      <c r="S11" s="772"/>
      <c r="T11" s="772"/>
      <c r="U11" s="772"/>
      <c r="V11" s="772"/>
      <c r="W11" s="773"/>
    </row>
    <row r="12" spans="1:23">
      <c r="A12" s="772"/>
      <c r="B12" s="773"/>
      <c r="C12" s="773"/>
      <c r="D12" s="773"/>
      <c r="E12" s="772"/>
      <c r="F12" s="772"/>
      <c r="G12" s="772"/>
      <c r="H12" s="772"/>
      <c r="I12" s="772"/>
      <c r="J12" s="772"/>
      <c r="K12" s="772"/>
      <c r="L12" s="772"/>
      <c r="M12" s="772"/>
      <c r="N12" s="772"/>
      <c r="O12" s="772"/>
      <c r="P12" s="772"/>
      <c r="Q12" s="772"/>
      <c r="R12" s="772"/>
      <c r="S12" s="772"/>
      <c r="T12" s="772"/>
      <c r="U12" s="772"/>
      <c r="V12" s="772"/>
      <c r="W12" s="773"/>
    </row>
    <row r="13" spans="1:23">
      <c r="A13" s="772"/>
      <c r="B13" s="773"/>
      <c r="C13" s="773"/>
      <c r="D13" s="773"/>
      <c r="E13" s="772"/>
      <c r="F13" s="772"/>
      <c r="G13" s="772"/>
      <c r="H13" s="772"/>
      <c r="I13" s="772"/>
      <c r="J13" s="772"/>
      <c r="K13" s="772"/>
      <c r="L13" s="772"/>
      <c r="M13" s="772"/>
      <c r="N13" s="772"/>
      <c r="O13" s="772"/>
      <c r="P13" s="772"/>
      <c r="Q13" s="772"/>
      <c r="R13" s="772"/>
      <c r="S13" s="772"/>
      <c r="T13" s="772"/>
      <c r="U13" s="772"/>
      <c r="V13" s="772"/>
      <c r="W13" s="773"/>
    </row>
    <row r="14" spans="1:23">
      <c r="A14" s="772"/>
      <c r="B14" s="773"/>
      <c r="C14" s="773"/>
      <c r="D14" s="773"/>
      <c r="E14" s="772"/>
      <c r="F14" s="772"/>
      <c r="G14" s="772"/>
      <c r="H14" s="772"/>
      <c r="I14" s="772"/>
      <c r="J14" s="772"/>
      <c r="K14" s="772"/>
      <c r="L14" s="772"/>
      <c r="M14" s="772"/>
      <c r="N14" s="772"/>
      <c r="O14" s="772"/>
      <c r="P14" s="772"/>
      <c r="Q14" s="772"/>
      <c r="R14" s="772"/>
      <c r="S14" s="772"/>
      <c r="T14" s="772"/>
      <c r="U14" s="772"/>
      <c r="V14" s="772"/>
      <c r="W14" s="773"/>
    </row>
    <row r="15" spans="1:23">
      <c r="A15" s="772"/>
      <c r="B15" s="773"/>
      <c r="C15" s="773"/>
      <c r="D15" s="773"/>
      <c r="E15" s="772"/>
      <c r="F15" s="772"/>
      <c r="G15" s="772"/>
      <c r="H15" s="772"/>
      <c r="I15" s="772"/>
      <c r="J15" s="772"/>
      <c r="K15" s="772"/>
      <c r="L15" s="772"/>
      <c r="M15" s="772"/>
      <c r="N15" s="772"/>
      <c r="O15" s="772"/>
      <c r="P15" s="772"/>
      <c r="Q15" s="772"/>
      <c r="R15" s="772"/>
      <c r="S15" s="772"/>
      <c r="T15" s="772"/>
      <c r="U15" s="772"/>
      <c r="V15" s="772"/>
      <c r="W15" s="773"/>
    </row>
    <row r="16" spans="1:23" ht="42" customHeight="1">
      <c r="A16" s="772"/>
      <c r="B16" s="773"/>
      <c r="C16" s="773"/>
      <c r="D16" s="773"/>
      <c r="E16" s="772"/>
      <c r="F16" s="772"/>
      <c r="G16" s="772"/>
      <c r="H16" s="772"/>
      <c r="I16" s="772"/>
      <c r="J16" s="772"/>
      <c r="K16" s="772"/>
      <c r="L16" s="772"/>
      <c r="M16" s="772"/>
      <c r="N16" s="772"/>
      <c r="O16" s="772"/>
      <c r="P16" s="772"/>
      <c r="Q16" s="772"/>
      <c r="R16" s="772"/>
      <c r="S16" s="772"/>
      <c r="T16" s="772"/>
      <c r="U16" s="772"/>
      <c r="V16" s="772"/>
      <c r="W16" s="773"/>
    </row>
    <row r="17" spans="1:23">
      <c r="A17" s="772"/>
      <c r="B17" s="773"/>
      <c r="C17" s="773"/>
      <c r="D17" s="773"/>
      <c r="E17" s="772"/>
      <c r="F17" s="772"/>
      <c r="G17" s="772"/>
      <c r="H17" s="772"/>
      <c r="I17" s="772"/>
      <c r="J17" s="772"/>
      <c r="K17" s="772"/>
      <c r="L17" s="772"/>
      <c r="M17" s="772"/>
      <c r="N17" s="772"/>
      <c r="O17" s="772"/>
      <c r="P17" s="772"/>
      <c r="Q17" s="772"/>
      <c r="R17" s="772"/>
      <c r="S17" s="772"/>
      <c r="T17" s="772"/>
      <c r="U17" s="772"/>
      <c r="V17" s="772"/>
      <c r="W17" s="773"/>
    </row>
    <row r="18" spans="1:23">
      <c r="A18" s="772"/>
      <c r="B18" s="773"/>
      <c r="C18" s="773"/>
      <c r="D18" s="773"/>
      <c r="E18" s="772"/>
      <c r="F18" s="772"/>
      <c r="G18" s="772"/>
      <c r="H18" s="772"/>
      <c r="I18" s="772"/>
      <c r="J18" s="772"/>
      <c r="K18" s="772"/>
      <c r="L18" s="772"/>
      <c r="M18" s="772"/>
      <c r="N18" s="772"/>
      <c r="O18" s="772"/>
      <c r="P18" s="772"/>
      <c r="Q18" s="772"/>
      <c r="R18" s="772"/>
      <c r="S18" s="772"/>
      <c r="T18" s="772"/>
      <c r="U18" s="772"/>
      <c r="V18" s="772"/>
      <c r="W18" s="773"/>
    </row>
    <row r="19" spans="1:23">
      <c r="A19" s="772"/>
      <c r="B19" s="773"/>
      <c r="C19" s="773"/>
      <c r="D19" s="773"/>
      <c r="E19" s="772"/>
      <c r="F19" s="772"/>
      <c r="G19" s="772"/>
      <c r="H19" s="772"/>
      <c r="I19" s="772"/>
      <c r="J19" s="772"/>
      <c r="K19" s="772"/>
      <c r="L19" s="772"/>
      <c r="M19" s="772"/>
      <c r="N19" s="772"/>
      <c r="O19" s="772"/>
      <c r="P19" s="772"/>
      <c r="Q19" s="772"/>
      <c r="R19" s="772"/>
      <c r="S19" s="772"/>
      <c r="T19" s="772"/>
      <c r="U19" s="772"/>
      <c r="V19" s="772"/>
      <c r="W19" s="773"/>
    </row>
    <row r="20" spans="1:23">
      <c r="A20" s="772"/>
      <c r="B20" s="773"/>
      <c r="C20" s="773"/>
      <c r="D20" s="773"/>
      <c r="E20" s="772"/>
      <c r="F20" s="772"/>
      <c r="G20" s="772"/>
      <c r="H20" s="772"/>
      <c r="I20" s="772"/>
      <c r="J20" s="772"/>
      <c r="K20" s="772"/>
      <c r="L20" s="772"/>
      <c r="M20" s="772"/>
      <c r="N20" s="772"/>
      <c r="O20" s="772"/>
      <c r="P20" s="772"/>
      <c r="Q20" s="772"/>
      <c r="R20" s="772"/>
      <c r="S20" s="772"/>
      <c r="T20" s="772"/>
      <c r="U20" s="772"/>
      <c r="V20" s="772"/>
      <c r="W20" s="773"/>
    </row>
    <row r="21" spans="1:23" ht="30.75" customHeight="1">
      <c r="A21" s="772"/>
      <c r="B21" s="773"/>
      <c r="C21" s="773"/>
      <c r="D21" s="773"/>
      <c r="E21" s="772"/>
      <c r="F21" s="772"/>
      <c r="G21" s="772"/>
      <c r="H21" s="772"/>
      <c r="I21" s="772"/>
      <c r="J21" s="772"/>
      <c r="K21" s="901" t="s">
        <v>1427</v>
      </c>
      <c r="L21" s="901"/>
      <c r="M21" s="901"/>
      <c r="N21" s="901"/>
      <c r="O21" s="901"/>
      <c r="P21" s="901"/>
      <c r="Q21" s="901"/>
      <c r="R21" s="901"/>
      <c r="S21" s="901"/>
      <c r="T21" s="901"/>
      <c r="U21" s="901"/>
      <c r="V21" s="772"/>
      <c r="W21" s="773"/>
    </row>
    <row r="22" spans="1:23" ht="11.25" customHeight="1">
      <c r="A22" s="772"/>
      <c r="B22" s="773"/>
      <c r="C22" s="773"/>
      <c r="D22" s="773"/>
      <c r="E22" s="772"/>
      <c r="F22" s="772"/>
      <c r="G22" s="772"/>
      <c r="H22" s="772"/>
      <c r="I22" s="772"/>
      <c r="J22" s="772"/>
      <c r="K22" s="901"/>
      <c r="L22" s="901"/>
      <c r="M22" s="901"/>
      <c r="N22" s="901"/>
      <c r="O22" s="901"/>
      <c r="P22" s="901"/>
      <c r="Q22" s="901"/>
      <c r="R22" s="901"/>
      <c r="S22" s="901"/>
      <c r="T22" s="901"/>
      <c r="U22" s="901"/>
      <c r="V22" s="772"/>
      <c r="W22" s="773"/>
    </row>
    <row r="23" spans="1:23" ht="11.25" customHeight="1">
      <c r="A23" s="772"/>
      <c r="B23" s="773"/>
      <c r="C23" s="773"/>
      <c r="D23" s="773"/>
      <c r="E23" s="772"/>
      <c r="F23" s="772"/>
      <c r="G23" s="772"/>
      <c r="H23" s="772"/>
      <c r="I23" s="772"/>
      <c r="J23" s="772"/>
      <c r="K23" s="901"/>
      <c r="L23" s="901"/>
      <c r="M23" s="901"/>
      <c r="N23" s="901"/>
      <c r="O23" s="901"/>
      <c r="P23" s="901"/>
      <c r="Q23" s="901"/>
      <c r="R23" s="901"/>
      <c r="S23" s="901"/>
      <c r="T23" s="901"/>
      <c r="U23" s="901"/>
      <c r="V23" s="772"/>
      <c r="W23" s="773"/>
    </row>
    <row r="24" spans="1:23" ht="11.25" customHeight="1">
      <c r="A24" s="772"/>
      <c r="B24" s="773"/>
      <c r="C24" s="773"/>
      <c r="D24" s="773"/>
      <c r="E24" s="772"/>
      <c r="F24" s="772"/>
      <c r="G24" s="772"/>
      <c r="H24" s="772"/>
      <c r="I24" s="772"/>
      <c r="J24" s="772"/>
      <c r="K24" s="901"/>
      <c r="L24" s="901"/>
      <c r="M24" s="901"/>
      <c r="N24" s="901"/>
      <c r="O24" s="901"/>
      <c r="P24" s="901"/>
      <c r="Q24" s="901"/>
      <c r="R24" s="901"/>
      <c r="S24" s="901"/>
      <c r="T24" s="901"/>
      <c r="U24" s="901"/>
      <c r="V24" s="772"/>
      <c r="W24" s="773"/>
    </row>
    <row r="25" spans="1:23" ht="11.25" customHeight="1">
      <c r="A25" s="772"/>
      <c r="B25" s="773"/>
      <c r="C25" s="773"/>
      <c r="D25" s="773"/>
      <c r="E25" s="772"/>
      <c r="F25" s="772"/>
      <c r="G25" s="772"/>
      <c r="H25" s="772"/>
      <c r="I25" s="772"/>
      <c r="J25" s="772"/>
      <c r="K25" s="901"/>
      <c r="L25" s="901"/>
      <c r="M25" s="901"/>
      <c r="N25" s="901"/>
      <c r="O25" s="901"/>
      <c r="P25" s="901"/>
      <c r="Q25" s="901"/>
      <c r="R25" s="901"/>
      <c r="S25" s="901"/>
      <c r="T25" s="901"/>
      <c r="U25" s="901"/>
      <c r="V25" s="772"/>
      <c r="W25" s="773"/>
    </row>
    <row r="26" spans="1:23" ht="11.25" customHeight="1">
      <c r="A26" s="772"/>
      <c r="B26" s="773"/>
      <c r="C26" s="773"/>
      <c r="D26" s="773"/>
      <c r="E26" s="772"/>
      <c r="F26" s="772"/>
      <c r="G26" s="772"/>
      <c r="H26" s="772"/>
      <c r="I26" s="772"/>
      <c r="J26" s="772"/>
      <c r="K26" s="774"/>
      <c r="L26" s="774"/>
      <c r="M26" s="774"/>
      <c r="N26" s="900" t="str">
        <f>'Portfólio Final'!$B$2</f>
        <v>Sedona IE FIC MM CP</v>
      </c>
      <c r="O26" s="900"/>
      <c r="P26" s="900"/>
      <c r="Q26" s="900"/>
      <c r="R26" s="900"/>
      <c r="S26" s="900"/>
      <c r="T26" s="900"/>
      <c r="U26" s="900"/>
      <c r="V26" s="772"/>
      <c r="W26" s="773"/>
    </row>
    <row r="27" spans="1:23" ht="11.25" customHeight="1">
      <c r="A27" s="772"/>
      <c r="B27" s="773"/>
      <c r="C27" s="773"/>
      <c r="D27" s="773"/>
      <c r="E27" s="772"/>
      <c r="F27" s="772"/>
      <c r="G27" s="772"/>
      <c r="H27" s="772"/>
      <c r="I27" s="772"/>
      <c r="J27" s="772"/>
      <c r="K27" s="774"/>
      <c r="L27" s="774"/>
      <c r="M27" s="774"/>
      <c r="N27" s="900"/>
      <c r="O27" s="900"/>
      <c r="P27" s="900"/>
      <c r="Q27" s="900"/>
      <c r="R27" s="900"/>
      <c r="S27" s="900"/>
      <c r="T27" s="900"/>
      <c r="U27" s="900"/>
      <c r="V27" s="772"/>
      <c r="W27" s="773"/>
    </row>
    <row r="28" spans="1:23" ht="11.25" customHeight="1">
      <c r="A28" s="772"/>
      <c r="B28" s="773"/>
      <c r="C28" s="773"/>
      <c r="D28" s="773"/>
      <c r="E28" s="772"/>
      <c r="F28" s="772"/>
      <c r="G28" s="772"/>
      <c r="H28" s="772"/>
      <c r="I28" s="772"/>
      <c r="J28" s="772"/>
      <c r="K28" s="774"/>
      <c r="L28" s="774"/>
      <c r="M28" s="774"/>
      <c r="N28" s="774"/>
      <c r="O28" s="774"/>
      <c r="P28" s="774"/>
      <c r="Q28" s="774"/>
      <c r="R28" s="774"/>
      <c r="S28" s="774"/>
      <c r="T28" s="774"/>
      <c r="U28" s="774"/>
      <c r="V28" s="774"/>
      <c r="W28" s="773"/>
    </row>
    <row r="29" spans="1:23" ht="11.25" customHeight="1">
      <c r="A29" s="772"/>
      <c r="B29" s="773"/>
      <c r="C29" s="773"/>
      <c r="D29" s="773"/>
      <c r="E29" s="772"/>
      <c r="F29" s="772"/>
      <c r="G29" s="772"/>
      <c r="H29" s="772"/>
      <c r="I29" s="772"/>
      <c r="J29" s="772"/>
      <c r="K29" s="774"/>
      <c r="L29" s="774"/>
      <c r="M29" s="774"/>
      <c r="N29" s="774"/>
      <c r="O29" s="774"/>
      <c r="P29" s="774"/>
      <c r="Q29" s="774"/>
      <c r="R29" s="774"/>
      <c r="S29" s="774"/>
      <c r="T29" s="774"/>
      <c r="U29" s="774"/>
      <c r="V29" s="774"/>
      <c r="W29" s="773"/>
    </row>
    <row r="30" spans="1:23">
      <c r="A30" s="772"/>
      <c r="B30" s="773"/>
      <c r="C30" s="773"/>
      <c r="D30" s="773"/>
      <c r="E30" s="772"/>
      <c r="F30" s="772"/>
      <c r="G30" s="772"/>
      <c r="H30" s="772"/>
      <c r="I30" s="772"/>
      <c r="J30" s="772"/>
      <c r="K30" s="772"/>
      <c r="L30" s="772"/>
      <c r="M30" s="772"/>
      <c r="N30" s="772"/>
      <c r="O30" s="772"/>
      <c r="P30" s="772"/>
      <c r="Q30" s="772"/>
      <c r="R30" s="772"/>
      <c r="S30" s="772"/>
      <c r="T30" s="772"/>
      <c r="U30" s="772"/>
      <c r="V30" s="772"/>
      <c r="W30" s="773"/>
    </row>
    <row r="31" spans="1:23" ht="40.5" customHeight="1">
      <c r="A31" s="772"/>
      <c r="B31" s="773"/>
      <c r="C31" s="773"/>
      <c r="D31" s="773"/>
      <c r="E31" s="772"/>
      <c r="F31" s="772"/>
      <c r="G31" s="772"/>
      <c r="H31" s="772"/>
      <c r="I31" s="772"/>
      <c r="J31" s="772"/>
      <c r="K31" s="772"/>
      <c r="L31" s="772"/>
      <c r="M31" s="772"/>
      <c r="N31" s="772"/>
      <c r="O31" s="772"/>
      <c r="P31" s="772"/>
      <c r="Q31" s="772"/>
      <c r="R31" s="772"/>
      <c r="S31" s="772"/>
      <c r="T31" s="772"/>
      <c r="U31" s="772"/>
      <c r="V31" s="772"/>
      <c r="W31" s="773"/>
    </row>
    <row r="32" spans="1:23">
      <c r="A32" s="772"/>
      <c r="B32" s="773"/>
      <c r="C32" s="773"/>
      <c r="D32" s="773"/>
      <c r="E32" s="772"/>
      <c r="F32" s="772"/>
      <c r="G32" s="772"/>
      <c r="H32" s="772"/>
      <c r="I32" s="772"/>
      <c r="J32" s="772"/>
      <c r="K32" s="772"/>
      <c r="L32" s="772"/>
      <c r="M32" s="772"/>
      <c r="N32" s="772"/>
      <c r="O32" s="772"/>
      <c r="P32" s="772"/>
      <c r="Q32" s="772"/>
      <c r="R32" s="772"/>
      <c r="S32" s="772"/>
      <c r="T32" s="772"/>
      <c r="U32" s="772"/>
      <c r="V32" s="772"/>
      <c r="W32" s="773"/>
    </row>
    <row r="33" spans="1:23">
      <c r="A33" s="772"/>
      <c r="B33" s="773"/>
      <c r="C33" s="773"/>
      <c r="D33" s="773"/>
      <c r="E33" s="772"/>
      <c r="F33" s="772"/>
      <c r="G33" s="772"/>
      <c r="H33" s="772"/>
      <c r="I33" s="772"/>
      <c r="J33" s="772"/>
      <c r="K33" s="772"/>
      <c r="L33" s="772"/>
      <c r="M33" s="772"/>
      <c r="N33" s="772"/>
      <c r="O33" s="772"/>
      <c r="P33" s="772"/>
      <c r="Q33" s="772"/>
      <c r="R33" s="772"/>
      <c r="S33" s="772"/>
      <c r="T33" s="772"/>
      <c r="U33" s="772"/>
      <c r="V33" s="772"/>
      <c r="W33" s="773"/>
    </row>
    <row r="34" spans="1:23" ht="12">
      <c r="A34" s="772"/>
      <c r="B34" s="773"/>
      <c r="C34" s="773"/>
      <c r="D34" s="773"/>
      <c r="E34" s="772"/>
      <c r="F34" s="772"/>
      <c r="G34" s="772"/>
      <c r="H34" s="772"/>
      <c r="I34" s="772"/>
      <c r="J34" s="772"/>
      <c r="K34" s="772"/>
      <c r="L34" s="772"/>
      <c r="M34" s="772"/>
      <c r="N34" s="772"/>
      <c r="O34" s="772"/>
      <c r="P34" s="772"/>
      <c r="Q34" s="811"/>
      <c r="R34" s="772"/>
      <c r="S34" s="772"/>
      <c r="T34" s="772"/>
      <c r="U34" s="772"/>
      <c r="V34" s="772"/>
      <c r="W34" s="773"/>
    </row>
    <row r="35" spans="1:23">
      <c r="A35" s="772"/>
      <c r="B35" s="773"/>
      <c r="C35" s="773"/>
      <c r="D35" s="773"/>
      <c r="E35" s="772"/>
      <c r="F35" s="772"/>
      <c r="G35" s="772"/>
      <c r="H35" s="772"/>
      <c r="I35" s="772"/>
      <c r="J35" s="772"/>
      <c r="K35" s="772"/>
      <c r="L35" s="772"/>
      <c r="M35" s="772"/>
      <c r="N35" s="772"/>
      <c r="O35" s="772"/>
      <c r="P35" s="772"/>
      <c r="Q35" s="772"/>
      <c r="R35" s="772"/>
      <c r="S35" s="772"/>
      <c r="T35" s="772"/>
      <c r="U35" s="772"/>
      <c r="V35" s="772"/>
      <c r="W35" s="773"/>
    </row>
    <row r="36" spans="1:23">
      <c r="A36" s="772"/>
      <c r="B36" s="773"/>
      <c r="C36" s="773"/>
      <c r="D36" s="773"/>
      <c r="E36" s="772"/>
      <c r="F36" s="772"/>
      <c r="G36" s="772"/>
      <c r="H36" s="772"/>
      <c r="I36" s="772"/>
      <c r="J36" s="772"/>
      <c r="K36" s="772"/>
      <c r="L36" s="772"/>
      <c r="M36" s="772"/>
      <c r="N36" s="772"/>
      <c r="O36" s="772"/>
      <c r="P36" s="772"/>
      <c r="Q36" s="772"/>
      <c r="R36" s="772"/>
      <c r="S36" s="772"/>
      <c r="T36" s="772"/>
      <c r="U36" s="772"/>
      <c r="V36" s="772"/>
      <c r="W36" s="773"/>
    </row>
    <row r="37" spans="1:23">
      <c r="A37" s="772"/>
      <c r="B37" s="773"/>
      <c r="C37" s="773"/>
      <c r="D37" s="773"/>
      <c r="E37" s="772"/>
      <c r="F37" s="772"/>
      <c r="G37" s="772"/>
      <c r="H37" s="772"/>
      <c r="I37" s="772"/>
      <c r="J37" s="772"/>
      <c r="K37" s="772"/>
      <c r="L37" s="772"/>
      <c r="M37" s="772"/>
      <c r="N37" s="772"/>
      <c r="O37" s="772"/>
      <c r="P37" s="772"/>
      <c r="Q37" s="772"/>
      <c r="R37" s="772"/>
      <c r="S37" s="772"/>
      <c r="T37" s="772"/>
      <c r="U37" s="772"/>
      <c r="V37" s="772"/>
      <c r="W37" s="773"/>
    </row>
    <row r="38" spans="1:23">
      <c r="A38" s="772"/>
      <c r="B38" s="773"/>
      <c r="C38" s="773"/>
      <c r="D38" s="773"/>
      <c r="E38" s="772"/>
      <c r="F38" s="772"/>
      <c r="G38" s="772"/>
      <c r="H38" s="772"/>
      <c r="I38" s="772"/>
      <c r="J38" s="772"/>
      <c r="K38" s="772"/>
      <c r="L38" s="772"/>
      <c r="M38" s="772"/>
      <c r="N38" s="772"/>
      <c r="O38" s="772"/>
      <c r="P38" s="772"/>
      <c r="Q38" s="772"/>
      <c r="R38" s="772"/>
      <c r="S38" s="772"/>
      <c r="T38" s="772"/>
      <c r="U38" s="772"/>
      <c r="V38" s="772"/>
      <c r="W38" s="773"/>
    </row>
    <row r="39" spans="1:23">
      <c r="A39" s="772"/>
      <c r="B39" s="773"/>
      <c r="C39" s="773"/>
      <c r="D39" s="773"/>
      <c r="E39" s="772"/>
      <c r="F39" s="772"/>
      <c r="G39" s="772"/>
      <c r="H39" s="772"/>
      <c r="I39" s="772"/>
      <c r="J39" s="772"/>
      <c r="K39" s="772"/>
      <c r="L39" s="772"/>
      <c r="M39" s="772"/>
      <c r="N39" s="772"/>
      <c r="O39" s="772"/>
      <c r="P39" s="772"/>
      <c r="Q39" s="772"/>
      <c r="R39" s="772"/>
      <c r="S39" s="772"/>
      <c r="T39" s="772"/>
      <c r="U39" s="772"/>
      <c r="V39" s="772"/>
      <c r="W39" s="773"/>
    </row>
    <row r="40" spans="1:23" ht="18.75">
      <c r="A40" s="772"/>
      <c r="B40" s="773"/>
      <c r="C40" s="776"/>
      <c r="D40" s="773"/>
      <c r="E40" s="772"/>
      <c r="F40" s="772"/>
      <c r="G40" s="772"/>
      <c r="H40" s="772"/>
      <c r="I40" s="772"/>
      <c r="J40" s="772"/>
      <c r="K40" s="772"/>
      <c r="L40" s="772"/>
      <c r="M40" s="772"/>
      <c r="N40" s="772"/>
      <c r="O40" s="772"/>
      <c r="P40" s="772"/>
      <c r="Q40" s="772"/>
      <c r="R40" s="772"/>
      <c r="S40" s="772"/>
      <c r="T40" s="772"/>
      <c r="U40" s="772"/>
      <c r="V40" s="772"/>
      <c r="W40" s="773"/>
    </row>
    <row r="41" spans="1:23">
      <c r="A41" s="772"/>
      <c r="B41" s="773"/>
      <c r="C41" s="773"/>
      <c r="D41" s="773"/>
      <c r="E41" s="772"/>
      <c r="F41" s="772"/>
      <c r="G41" s="772"/>
      <c r="H41" s="772"/>
      <c r="I41" s="772"/>
      <c r="J41" s="772"/>
      <c r="K41" s="772"/>
      <c r="L41" s="772"/>
      <c r="M41" s="772"/>
      <c r="N41" s="772"/>
      <c r="O41" s="772"/>
      <c r="P41" s="772"/>
      <c r="Q41" s="772"/>
      <c r="R41" s="772"/>
      <c r="S41" s="772"/>
      <c r="T41" s="772"/>
      <c r="U41" s="772"/>
      <c r="V41" s="772"/>
      <c r="W41" s="773"/>
    </row>
    <row r="42" spans="1:23">
      <c r="A42" s="772"/>
      <c r="B42" s="773"/>
      <c r="C42" s="773"/>
      <c r="D42" s="773"/>
      <c r="E42" s="772"/>
      <c r="F42" s="772"/>
      <c r="G42" s="772"/>
      <c r="H42" s="772"/>
      <c r="I42" s="772"/>
      <c r="J42" s="772"/>
      <c r="K42" s="772"/>
      <c r="L42" s="772"/>
      <c r="M42" s="772"/>
      <c r="N42" s="772"/>
      <c r="O42" s="772"/>
      <c r="P42" s="772"/>
      <c r="Q42" s="772"/>
      <c r="R42" s="772"/>
      <c r="S42" s="772"/>
      <c r="T42" s="772"/>
      <c r="U42" s="772"/>
      <c r="V42" s="772"/>
      <c r="W42" s="773"/>
    </row>
    <row r="43" spans="1:23">
      <c r="A43" s="772"/>
      <c r="B43" s="773"/>
      <c r="C43" s="773"/>
      <c r="D43" s="773"/>
      <c r="E43" s="772"/>
      <c r="F43" s="772"/>
      <c r="G43" s="772"/>
      <c r="H43" s="772"/>
      <c r="I43" s="772"/>
      <c r="J43" s="772"/>
      <c r="K43" s="772"/>
      <c r="L43" s="772"/>
      <c r="M43" s="772"/>
      <c r="N43" s="772"/>
      <c r="O43" s="772"/>
      <c r="P43" s="772"/>
      <c r="Q43" s="772"/>
      <c r="R43" s="772"/>
      <c r="S43" s="772"/>
      <c r="T43" s="772"/>
      <c r="U43" s="772"/>
      <c r="V43" s="772"/>
      <c r="W43" s="773"/>
    </row>
    <row r="44" spans="1:23">
      <c r="A44" s="772"/>
      <c r="B44" s="773"/>
      <c r="C44" s="773"/>
      <c r="D44" s="773"/>
      <c r="E44" s="772"/>
      <c r="F44" s="772"/>
      <c r="G44" s="772"/>
      <c r="H44" s="772"/>
      <c r="I44" s="772"/>
      <c r="J44" s="772"/>
      <c r="K44" s="772"/>
      <c r="L44" s="772"/>
      <c r="M44" s="772"/>
      <c r="N44" s="772"/>
      <c r="O44" s="772"/>
      <c r="P44" s="772"/>
      <c r="Q44" s="772"/>
      <c r="R44" s="772"/>
      <c r="S44" s="772"/>
      <c r="T44" s="772"/>
      <c r="U44" s="772"/>
      <c r="V44" s="772"/>
      <c r="W44" s="773"/>
    </row>
    <row r="45" spans="1:23">
      <c r="A45" s="772"/>
      <c r="B45" s="773"/>
      <c r="C45" s="773"/>
      <c r="D45" s="773"/>
      <c r="E45" s="772"/>
      <c r="F45" s="772"/>
      <c r="G45" s="772"/>
      <c r="H45" s="772"/>
      <c r="I45" s="772"/>
      <c r="J45" s="772"/>
      <c r="K45" s="772"/>
      <c r="L45" s="772"/>
      <c r="M45" s="772"/>
      <c r="N45" s="772"/>
      <c r="O45" s="772"/>
      <c r="P45" s="772"/>
      <c r="Q45" s="772"/>
      <c r="R45" s="772"/>
      <c r="S45" s="772"/>
      <c r="T45" s="772"/>
      <c r="U45" s="772"/>
      <c r="V45" s="772"/>
      <c r="W45" s="773"/>
    </row>
  </sheetData>
  <mergeCells count="2">
    <mergeCell ref="N26:U27"/>
    <mergeCell ref="K21:U25"/>
  </mergeCells>
  <printOptions horizontalCentered="1"/>
  <pageMargins left="0.25" right="0.25" top="0" bottom="0" header="0" footer="0"/>
  <pageSetup paperSize="9" pageOrder="overThenDown"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6"/>
  </sheetPr>
  <dimension ref="B1:AG117"/>
  <sheetViews>
    <sheetView showGridLines="0" zoomScale="80" zoomScaleNormal="80" workbookViewId="0">
      <pane ySplit="8" topLeftCell="A9" activePane="bottomLeft" state="frozen"/>
      <selection pane="bottomLeft" activeCell="J3" sqref="J3"/>
    </sheetView>
  </sheetViews>
  <sheetFormatPr defaultColWidth="10.69921875" defaultRowHeight="27"/>
  <cols>
    <col min="1" max="1" width="1.19921875" style="536" customWidth="1"/>
    <col min="2" max="4" width="2.09765625" style="532" hidden="1" customWidth="1"/>
    <col min="5" max="5" width="33.69921875" style="533" customWidth="1"/>
    <col min="6" max="6" width="13.796875" style="534" customWidth="1"/>
    <col min="7" max="7" width="6.5" style="534" customWidth="1"/>
    <col min="8" max="8" width="5.8984375" style="534" customWidth="1"/>
    <col min="9" max="9" width="7.69921875" style="535" customWidth="1"/>
    <col min="10" max="10" width="8.5" style="536" customWidth="1"/>
    <col min="11" max="11" width="8.09765625" style="536" customWidth="1"/>
    <col min="12" max="12" width="1.3984375" style="536" customWidth="1"/>
    <col min="13" max="13" width="13.5" style="537" customWidth="1"/>
    <col min="14" max="14" width="6.19921875" style="536" customWidth="1"/>
    <col min="15" max="15" width="7.8984375" style="537" customWidth="1"/>
    <col min="16" max="16" width="1.3984375" style="536" customWidth="1"/>
    <col min="17" max="17" width="6.296875" style="538" customWidth="1"/>
    <col min="18" max="18" width="7.3984375" style="536" customWidth="1"/>
    <col min="19" max="19" width="6.296875" style="538" customWidth="1"/>
    <col min="20" max="20" width="7.59765625" style="536" customWidth="1"/>
    <col min="21" max="21" width="6.296875" style="538" customWidth="1"/>
    <col min="22" max="22" width="7.59765625" style="536" customWidth="1"/>
    <col min="23" max="23" width="6.296875" style="538" customWidth="1"/>
    <col min="24" max="24" width="8.8984375" style="536" customWidth="1"/>
    <col min="25" max="25" width="9.296875" style="538" customWidth="1"/>
    <col min="26" max="26" width="5.5" style="536" customWidth="1"/>
    <col min="27" max="27" width="1.3984375" style="536" customWidth="1"/>
    <col min="28" max="28" width="9.19921875" style="536" customWidth="1"/>
    <col min="29" max="29" width="10" style="536" customWidth="1"/>
    <col min="30" max="30" width="9.59765625" style="536" customWidth="1"/>
    <col min="31" max="31" width="21.19921875" style="536" customWidth="1"/>
    <col min="32" max="32" width="10.5" style="536" customWidth="1"/>
    <col min="33" max="16384" width="10.69921875" style="536"/>
  </cols>
  <sheetData>
    <row r="1" spans="2:32" s="442" customFormat="1" ht="18.95" customHeight="1" thickBot="1">
      <c r="B1" s="439"/>
      <c r="C1" s="439"/>
      <c r="D1" s="439"/>
      <c r="E1" s="440"/>
      <c r="F1" s="441"/>
      <c r="Y1" s="443"/>
    </row>
    <row r="2" spans="2:32" s="113" customFormat="1" ht="18.95" customHeight="1" thickBot="1">
      <c r="B2" s="444"/>
      <c r="C2" s="444"/>
      <c r="D2" s="444"/>
      <c r="E2" s="907" t="s">
        <v>1427</v>
      </c>
      <c r="F2" s="445"/>
      <c r="J2" s="446" t="s">
        <v>2741</v>
      </c>
      <c r="K2" s="447" t="s">
        <v>1425</v>
      </c>
      <c r="L2" s="902" t="s">
        <v>1367</v>
      </c>
      <c r="M2" s="902"/>
      <c r="N2" s="442"/>
      <c r="Z2" s="448" t="s">
        <v>1413</v>
      </c>
      <c r="AA2" s="449"/>
      <c r="AB2" s="386">
        <v>43831</v>
      </c>
      <c r="AE2" s="113" t="str">
        <f>IF(ROUND(N115,2)&lt;&gt;1, "O portfólio não totaliza 100%", "")</f>
        <v/>
      </c>
      <c r="AF2" s="442"/>
    </row>
    <row r="3" spans="2:32" s="113" customFormat="1" ht="18.95" customHeight="1" thickBot="1">
      <c r="B3" s="444"/>
      <c r="C3" s="444"/>
      <c r="D3" s="444"/>
      <c r="E3" s="907"/>
      <c r="F3" s="445"/>
      <c r="G3" s="445"/>
      <c r="H3" s="450"/>
      <c r="J3" s="808">
        <v>5.7000000000000002E-3</v>
      </c>
      <c r="K3" s="384" t="s">
        <v>643</v>
      </c>
      <c r="L3" s="451"/>
      <c r="M3" s="385">
        <v>25000000</v>
      </c>
      <c r="O3" s="452"/>
      <c r="V3" s="453" t="s">
        <v>1426</v>
      </c>
      <c r="W3" s="905" t="s">
        <v>615</v>
      </c>
      <c r="X3" s="906"/>
      <c r="Z3" s="690" t="s">
        <v>1414</v>
      </c>
      <c r="AB3" s="691">
        <f ca="1">TODAY()</f>
        <v>44862</v>
      </c>
      <c r="AE3" s="113" t="str" cm="1">
        <f t="array" aca="1" ref="AE3" ca="1">IF(SUM(IF($K:$K="Não", 1, 0))&gt;0, "Aviso - há fundos fechados na carteira", "")</f>
        <v/>
      </c>
      <c r="AF3" s="442"/>
    </row>
    <row r="4" spans="2:32" s="113" customFormat="1" ht="18.75" customHeight="1" thickBot="1">
      <c r="B4" s="444"/>
      <c r="C4" s="444"/>
      <c r="D4" s="444"/>
      <c r="E4" s="907"/>
      <c r="I4" s="797"/>
      <c r="M4" s="455"/>
      <c r="N4" s="455"/>
      <c r="O4" s="455"/>
      <c r="Q4" s="456"/>
      <c r="S4" s="457"/>
      <c r="U4" s="457"/>
      <c r="W4" s="457"/>
      <c r="Y4" s="457"/>
      <c r="Z4" s="692" t="s">
        <v>2578</v>
      </c>
      <c r="AA4" s="454"/>
      <c r="AB4" s="387" t="s">
        <v>64</v>
      </c>
      <c r="AE4" s="113" t="str" cm="1">
        <f t="array" aca="1" ref="AE4" ca="1">IF(COUNT(IF(IF(IF(LEN($J$12:$J$115)&gt;1, $J$12:$J$115,0)&gt;$AB$2, 1,0) - (IF(IF($J$12:$J$115&gt;$AB$2, $AB$12:$AB$115,0)&lt;&gt;0, 1,0) + IF(IF($J$12:$J$115&gt;$AB$2, $AC$12:$AC$115,0)&lt;&gt;0, 1,0) + IF(IF($J$12:$J$115&gt;$AB$2, $AD$12:$AD$115,0)&lt;&gt;0, 1,0))&gt;0, 1))&gt;0, "Aviso - há fundos com histórico inferior ao período de simulação. Adicione uma Proxy de Performance.", "")</f>
        <v/>
      </c>
      <c r="AF4" s="442"/>
    </row>
    <row r="5" spans="2:32" s="463" customFormat="1" ht="5.25" customHeight="1">
      <c r="B5" s="461"/>
      <c r="C5" s="461"/>
      <c r="D5" s="461"/>
    </row>
    <row r="6" spans="2:32" s="460" customFormat="1" ht="24" customHeight="1">
      <c r="B6" s="458"/>
      <c r="C6" s="458"/>
      <c r="D6" s="458"/>
      <c r="E6" s="459"/>
      <c r="F6" s="903" t="s">
        <v>1366</v>
      </c>
      <c r="G6" s="904"/>
      <c r="H6" s="904"/>
      <c r="I6" s="904"/>
      <c r="J6" s="904"/>
      <c r="K6" s="459"/>
      <c r="M6" s="903" t="s">
        <v>1349</v>
      </c>
      <c r="N6" s="904"/>
      <c r="O6" s="904"/>
      <c r="Q6" s="908" t="s">
        <v>1350</v>
      </c>
      <c r="R6" s="904"/>
      <c r="S6" s="904"/>
      <c r="T6" s="904"/>
      <c r="U6" s="904"/>
      <c r="V6" s="904"/>
      <c r="W6" s="904"/>
      <c r="X6" s="904"/>
      <c r="Y6" s="904"/>
      <c r="Z6" s="904"/>
      <c r="AB6" s="903" t="s">
        <v>1351</v>
      </c>
      <c r="AC6" s="904"/>
      <c r="AD6" s="904"/>
    </row>
    <row r="7" spans="2:32" s="463" customFormat="1" ht="5.25" customHeight="1">
      <c r="B7" s="461"/>
      <c r="C7" s="461"/>
      <c r="D7" s="461"/>
      <c r="E7" s="462"/>
      <c r="M7" s="464"/>
      <c r="N7" s="465"/>
      <c r="O7" s="464"/>
      <c r="Q7" s="466"/>
      <c r="S7" s="466"/>
      <c r="U7" s="466"/>
      <c r="W7" s="466"/>
      <c r="Y7" s="466"/>
    </row>
    <row r="8" spans="2:32" s="470" customFormat="1" ht="31.5">
      <c r="B8" s="467"/>
      <c r="C8" s="467"/>
      <c r="D8" s="467"/>
      <c r="E8" s="468" t="s">
        <v>715</v>
      </c>
      <c r="F8" s="469" t="s">
        <v>31</v>
      </c>
      <c r="G8" s="469" t="s">
        <v>33</v>
      </c>
      <c r="H8" s="469" t="s">
        <v>8</v>
      </c>
      <c r="I8" s="469" t="s">
        <v>1409</v>
      </c>
      <c r="J8" s="469" t="s">
        <v>706</v>
      </c>
      <c r="K8" s="636" t="s">
        <v>1445</v>
      </c>
      <c r="M8" s="469" t="s">
        <v>10</v>
      </c>
      <c r="N8" s="471" t="s">
        <v>1347</v>
      </c>
      <c r="O8" s="471" t="s">
        <v>1348</v>
      </c>
      <c r="Q8" s="469" t="s">
        <v>708</v>
      </c>
      <c r="R8" s="471" t="s">
        <v>709</v>
      </c>
      <c r="S8" s="469" t="s">
        <v>710</v>
      </c>
      <c r="T8" s="471" t="s">
        <v>711</v>
      </c>
      <c r="U8" s="469" t="s">
        <v>712</v>
      </c>
      <c r="V8" s="471" t="s">
        <v>1329</v>
      </c>
      <c r="W8" s="469" t="s">
        <v>1330</v>
      </c>
      <c r="X8" s="471" t="s">
        <v>713</v>
      </c>
      <c r="Y8" s="469" t="s">
        <v>714</v>
      </c>
      <c r="Z8" s="471" t="s">
        <v>605</v>
      </c>
      <c r="AB8" s="469" t="s">
        <v>654</v>
      </c>
      <c r="AC8" s="471" t="s">
        <v>1352</v>
      </c>
      <c r="AD8" s="471" t="s">
        <v>1353</v>
      </c>
    </row>
    <row r="9" spans="2:32" s="463" customFormat="1" ht="5.25" customHeight="1">
      <c r="B9" s="461"/>
      <c r="C9" s="461"/>
      <c r="D9" s="461"/>
      <c r="E9" s="472"/>
      <c r="F9" s="473"/>
      <c r="G9" s="473"/>
      <c r="H9" s="473"/>
      <c r="I9" s="474"/>
      <c r="J9" s="474"/>
      <c r="K9" s="474"/>
      <c r="M9" s="474"/>
      <c r="Q9" s="474"/>
      <c r="S9" s="474"/>
      <c r="U9" s="474"/>
      <c r="W9" s="474"/>
      <c r="Y9" s="474"/>
      <c r="AB9" s="474"/>
    </row>
    <row r="10" spans="2:32" s="479" customFormat="1" ht="14.25" customHeight="1">
      <c r="B10" s="475"/>
      <c r="C10" s="475"/>
      <c r="D10" s="475" t="s">
        <v>1393</v>
      </c>
      <c r="E10" s="476" t="s">
        <v>11</v>
      </c>
      <c r="F10" s="477"/>
      <c r="G10" s="477"/>
      <c r="H10" s="477"/>
      <c r="I10" s="478"/>
      <c r="J10" s="478"/>
      <c r="K10" s="478"/>
      <c r="M10" s="480">
        <f>IFERROR(IF(M12+M29+M43=0, 0,M12+M29+M43),"")</f>
        <v>14625000</v>
      </c>
      <c r="N10" s="481">
        <f>N12+N29+N43</f>
        <v>0.58500000000000008</v>
      </c>
      <c r="O10" s="482">
        <f>O12+O29+O43</f>
        <v>0.58500000000000008</v>
      </c>
      <c r="Q10" s="478"/>
      <c r="R10" s="482"/>
      <c r="S10" s="478"/>
      <c r="T10" s="482"/>
      <c r="U10" s="478"/>
      <c r="V10" s="482"/>
      <c r="W10" s="478"/>
      <c r="X10" s="482"/>
      <c r="Y10" s="478"/>
      <c r="Z10" s="482"/>
      <c r="AB10" s="478"/>
      <c r="AC10" s="482"/>
      <c r="AD10" s="482"/>
    </row>
    <row r="11" spans="2:32" s="463" customFormat="1" ht="5.25" customHeight="1">
      <c r="B11" s="461"/>
      <c r="C11" s="461"/>
      <c r="D11" s="461"/>
      <c r="E11" s="472"/>
      <c r="F11" s="473"/>
      <c r="G11" s="473"/>
      <c r="H11" s="473"/>
      <c r="I11" s="474"/>
      <c r="J11" s="474"/>
      <c r="K11" s="474"/>
      <c r="M11" s="483"/>
      <c r="Q11" s="474"/>
      <c r="S11" s="474"/>
      <c r="U11" s="474"/>
      <c r="W11" s="474"/>
      <c r="Y11" s="474"/>
      <c r="AB11" s="474"/>
    </row>
    <row r="12" spans="2:32" s="479" customFormat="1" ht="14.25" customHeight="1">
      <c r="B12" s="475"/>
      <c r="C12" s="475" t="s">
        <v>12</v>
      </c>
      <c r="D12" s="475" t="s">
        <v>12</v>
      </c>
      <c r="E12" s="484" t="s">
        <v>620</v>
      </c>
      <c r="F12" s="485"/>
      <c r="G12" s="485"/>
      <c r="H12" s="485"/>
      <c r="I12" s="486"/>
      <c r="J12" s="486"/>
      <c r="K12" s="486"/>
      <c r="M12" s="487">
        <f>IFERROR(IF(N12=0, 0, N12*$M$3),0)</f>
        <v>9625000</v>
      </c>
      <c r="N12" s="638">
        <v>0.38500000000000001</v>
      </c>
      <c r="O12" s="488">
        <f>IF(N12=0,0,ROUND(SUM(O13:O28)*N12,3))</f>
        <v>0.38500000000000001</v>
      </c>
      <c r="Q12" s="486"/>
      <c r="R12" s="488"/>
      <c r="S12" s="486"/>
      <c r="T12" s="488"/>
      <c r="U12" s="486"/>
      <c r="V12" s="488"/>
      <c r="W12" s="486"/>
      <c r="X12" s="488"/>
      <c r="Y12" s="486"/>
      <c r="Z12" s="488"/>
      <c r="AB12" s="486"/>
      <c r="AC12" s="488"/>
      <c r="AD12" s="488"/>
    </row>
    <row r="13" spans="2:32" s="495" customFormat="1" ht="14.25" customHeight="1">
      <c r="B13" s="489"/>
      <c r="C13" s="489"/>
      <c r="D13" s="489"/>
      <c r="E13" s="381" t="s">
        <v>2137</v>
      </c>
      <c r="F13" s="490">
        <f ca="1">IF($E13="", "", IFERROR(INDEX(OFFSET('Fund Guide'!$B$5,1,MATCH(F$8,OFFSET('Fund Guide'!$B$5,,,,COUNTA('Fund Guide'!6:6)),0)-1,COUNTA('Fund Guide'!$B:$B)-COUNTA('Fund Guide'!$B$2:$B$5)),MATCH($E13,OFFSET('Fund Guide'!$B$5,1,,COUNTA('Fund Guide'!$B:$B)-COUNTA('Fund Guide'!$B$2:$B$5)),0)),"-"))</f>
        <v>29562673000117</v>
      </c>
      <c r="G13" s="491">
        <f ca="1">IF($E13="", "", IFERROR(INDEX(OFFSET('Fund Guide'!$B$5,1,MATCH(G$8,OFFSET('Fund Guide'!$B$5,,,,COUNTA('Fund Guide'!$5:$5)),0)-1,COUNTA('Fund Guide'!$B:$B)-COUNTA('Fund Guide'!$B$2:$B$5)),MATCH($E13,OFFSET('Fund Guide'!$B$5,1,,COUNTA('Fund Guide'!$B:$B)-COUNTA('Fund Guide'!$B$2:$B$5)),0)),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0</v>
      </c>
      <c r="H13" s="492" t="str">
        <f ca="1">IF($E13="", "", IFERROR(INDEX(OFFSET('Fund Guide'!$B$5,1,MATCH(H$8,OFFSET('Fund Guide'!$B$5,,,,COUNTA('Fund Guide'!6:6)),0)-1,COUNTA('Fund Guide'!$B:$B)-COUNTA('Fund Guide'!$B$2:$B$5)),MATCH($E13,OFFSET('Fund Guide'!$B$5,1,,COUNTA('Fund Guide'!$B:$B)-COUNTA('Fund Guide'!$B$2:$B$5)),0)),"BRL"))</f>
        <v>BRL</v>
      </c>
      <c r="I13" s="875" t="str">
        <f ca="1">IF($E13="", "", IFERROR(INDEX(OFFSET('Fund Guide'!$B$5,1,MATCH("Repasse Taxa Adm. Gestor",OFFSET('Fund Guide'!$B$5,,,,COUNTA('Fund Guide'!$5:$5)),0)-1,COUNTA('Fund Guide'!$B:$B)-COUNTA('Fund Guide'!$B$2:$B$5)),MATCH($E13,OFFSET('Fund Guide'!$B$5,1,,COUNTA('Fund Guide'!$B:$B)-COUNTA('Fund Guide'!$B$2:$B$5)),0)),
IFERROR(OFFSET('RF &amp; RV Guide'!$E$8,2+MATCH($E13, OFFSET('RF &amp; RV Guide'!$E$8,3,,COUNTA('RF &amp; RV Guide'!$E:$E)-COUNTA('RF &amp; RV Guide'!$E$1:$E$8)), 0),-1+MATCH(I$8, OFFSET('RF &amp; RV Guide'!$E$8,,,,COUNTA('RF &amp; RV Guide'!$8:$8)-COUNTA('RF &amp; RV Guide'!$A$8:$E$8)),0)),IFERROR(IF(FIND("tulo",$E13), 0.25%), "-"))))</f>
        <v>-</v>
      </c>
      <c r="J13" s="494">
        <f ca="1">IF($E13="", "", IFERROR(INDEX(OFFSET('Fund Guide'!$B$5,1,MATCH(J$8,OFFSET('Fund Guide'!$B$5,,,,COUNTA('Fund Guide'!$5:$5)),0)-1,COUNTA('Fund Guide'!$B:$B)-COUNTA('Fund Guide'!$B$2:$B$5)),MATCH($E13,OFFSET('Fund Guide'!$B$5,1,,COUNTA('Fund Guide'!$B:$B)-COUNTA('Fund Guide'!$B$2:$B$5)),0)),
IFERROR(OFFSET('RF &amp; RV Guide'!$E$8,2+MATCH($E13, OFFSET('RF &amp; RV Guide'!$E$8,3,,COUNTA('RF &amp; RV Guide'!$E:$E)-COUNTA('RF &amp; RV Guide'!$E$1:$E$8)), 0),-1+MATCH(J$8, OFFSET('RF &amp; RV Guide'!$E$8,,,,COUNTA('RF &amp; RV Guide'!$8:$8)-COUNTA('RF &amp; RV Guide'!$A$8:$E$8)),0)), "-")))</f>
        <v>43228</v>
      </c>
      <c r="K13" s="494" t="str">
        <f ca="1">IF($E13="", "", IFERROR(INDEX(OFFSET('Fund Guide'!$B$5,1,MATCH(K$8,OFFSET('Fund Guide'!$B$5,,,,COUNTA('Fund Guide'!$5:$5)),0)-1,COUNTA('Fund Guide'!$B:$B)-COUNTA('Fund Guide'!$B$2:$B$5)),MATCH($E13,OFFSET('Fund Guide'!$B$5,1,,COUNTA('Fund Guide'!$B:$B)-COUNTA('Fund Guide'!$B$2:$B$5)),0)),
IFERROR(OFFSET('RF &amp; RV Guide'!$E$8,2+MATCH($E13, OFFSET('RF &amp; RV Guide'!$E$8,3,,COUNTA('RF &amp; RV Guide'!$E:$E)-COUNTA('RF &amp; RV Guide'!$E$1:$E$8)), 0),-1+MATCH("Captação", OFFSET('RF &amp; RV Guide'!$E$8,,,,COUNTA('RF &amp; RV Guide'!$8:$8)-COUNTA('RF &amp; RV Guide'!$A$8:$E$8)),0)), "-")))</f>
        <v>Sim</v>
      </c>
      <c r="M13" s="496">
        <f t="shared" ref="M13" si="0">IFERROR(IF(N13=0, "", N13*$M$3),0)</f>
        <v>1250000</v>
      </c>
      <c r="N13" s="231">
        <v>0.05</v>
      </c>
      <c r="O13" s="497">
        <f t="shared" ref="O13" si="1">IFERROR(IF(N13=0, "", N13/N$12),0)</f>
        <v>0.12987012987012989</v>
      </c>
      <c r="Q13" s="498">
        <f ca="1">IF($E13="", "", IFERROR(INDEX(OFFSET('Fund Guide'!$B$5,1,MATCH(Q$8,OFFSET('Fund Guide'!$B$5,,,,COUNTA('Fund Guide'!6:6)),0)-1,COUNTA('Fund Guide'!$B:$B)-COUNTA('Fund Guide'!$B$2:$B$5)),MATCH($E13,OFFSET('Fund Guide'!$B$5,1,,COUNTA('Fund Guide'!$B:$B)-COUNTA('Fund Guide'!$B$2:$B$5)),0)),"-"))</f>
        <v>7.8279970082884676E-2</v>
      </c>
      <c r="R13" s="499">
        <f ca="1">IF($E13="", "", IFERROR(INDEX(OFFSET('Fund Guide'!$B$5,1,MATCH(R$8,OFFSET('Fund Guide'!$B$5,,,,COUNTA('Fund Guide'!6:6)),0)-1,COUNTA('Fund Guide'!$B:$B)-COUNTA('Fund Guide'!$B$2:$B$5)),MATCH($E13,OFFSET('Fund Guide'!$B$5,1,,COUNTA('Fund Guide'!$B:$B)-COUNTA('Fund Guide'!$B$2:$B$5)),0)),"-"))</f>
        <v>1.0119404520530995</v>
      </c>
      <c r="S13" s="498">
        <f ca="1">IF($E13="", "", IFERROR(INDEX(OFFSET('Fund Guide'!$B$5,1,MATCH(S$8,OFFSET('Fund Guide'!$B$5,,,,COUNTA('Fund Guide'!6:6)),0)-1,COUNTA('Fund Guide'!$B:$B)-COUNTA('Fund Guide'!$B$2:$B$5)),MATCH($E13,OFFSET('Fund Guide'!$B$5,1,,COUNTA('Fund Guide'!$B:$B)-COUNTA('Fund Guide'!$B$2:$B$5)),0)),"-"))</f>
        <v>0.10381404115898074</v>
      </c>
      <c r="T13" s="499">
        <f ca="1">IF($E13="", "", IFERROR(INDEX(OFFSET('Fund Guide'!$B$5,1,MATCH(T$8,OFFSET('Fund Guide'!$B$5,,,,COUNTA('Fund Guide'!6:6)),0)-1,COUNTA('Fund Guide'!$B:$B)-COUNTA('Fund Guide'!$B$2:$B$5)),MATCH($E13,OFFSET('Fund Guide'!$B$5,1,,COUNTA('Fund Guide'!$B:$B)-COUNTA('Fund Guide'!$B$2:$B$5)),0)),"-"))</f>
        <v>1.0177247300313479</v>
      </c>
      <c r="U13" s="498">
        <f ca="1">IF($E13="", "", IFERROR(INDEX(OFFSET('Fund Guide'!$B$5,1,MATCH(U$8,OFFSET('Fund Guide'!$B$5,,,,COUNTA('Fund Guide'!6:6)),0)-1,COUNTA('Fund Guide'!$B:$B)-COUNTA('Fund Guide'!$B$2:$B$5)),MATCH($E13,OFFSET('Fund Guide'!$B$5,1,,COUNTA('Fund Guide'!$B:$B)-COUNTA('Fund Guide'!$B$2:$B$5)),0)),"-"))</f>
        <v>0.12645859039307039</v>
      </c>
      <c r="V13" s="499">
        <f ca="1">IF($E13="", "", IFERROR(INDEX(OFFSET('Fund Guide'!$B$5,1,MATCH(V$8,OFFSET('Fund Guide'!$B$5,,,,COUNTA('Fund Guide'!6:6)),0)-1,COUNTA('Fund Guide'!$B:$B)-COUNTA('Fund Guide'!$B$2:$B$5)),MATCH($E13,OFFSET('Fund Guide'!$B$5,1,,COUNTA('Fund Guide'!$B:$B)-COUNTA('Fund Guide'!$B$2:$B$5)),0)),"-"))</f>
        <v>0.95895846348772307</v>
      </c>
      <c r="W13" s="498">
        <f ca="1">IF($E13="", "", IFERROR(INDEX(OFFSET('Fund Guide'!$B$5,1,MATCH(W$8,OFFSET('Fund Guide'!$B$5,,,,COUNTA('Fund Guide'!6:6)),0)-1,COUNTA('Fund Guide'!$B:$B)-COUNTA('Fund Guide'!$B$2:$B$5)),MATCH($E13,OFFSET('Fund Guide'!$B$5,1,,COUNTA('Fund Guide'!$B:$B)-COUNTA('Fund Guide'!$B$2:$B$5)),0)),"-"))</f>
        <v>0.16981308860694289</v>
      </c>
      <c r="X13" s="499">
        <f ca="1">IF($E13="", "", IFERROR(INDEX(OFFSET('Fund Guide'!$B$5,1,MATCH(X$8,OFFSET('Fund Guide'!$B$5,,,,COUNTA('Fund Guide'!6:6)),0)-1,COUNTA('Fund Guide'!$B:$B)-COUNTA('Fund Guide'!$B$2:$B$5)),MATCH($E13,OFFSET('Fund Guide'!$B$5,1,,COUNTA('Fund Guide'!$B:$B)-COUNTA('Fund Guide'!$B$2:$B$5)),0)),"-"))</f>
        <v>0.96527264705199589</v>
      </c>
      <c r="Y13" s="500">
        <f ca="1">IF($E13="", "", IFERROR(INDEX(OFFSET('Fund Guide'!$B$5,1,MATCH(Y$8,OFFSET('Fund Guide'!$B$5,,,,COUNTA('Fund Guide'!6:6)),0)-1,COUNTA('Fund Guide'!$B:$B)-COUNTA('Fund Guide'!$B$2:$B$5)),MATCH($E13,OFFSET('Fund Guide'!$B$5,1,,COUNTA('Fund Guide'!$B:$B)-COUNTA('Fund Guide'!$B$2:$B$5)),0)),"-"))</f>
        <v>1.5112940650837692E-3</v>
      </c>
      <c r="Z13" s="501">
        <f ca="1">IF($E13="", "", IFERROR(INDEX(OFFSET('Fund Guide'!$B$5,1,MATCH(Z$8,OFFSET('Fund Guide'!$B$5,,,,COUNTA('Fund Guide'!6:6)),0)-1,COUNTA('Fund Guide'!$B:$B)-COUNTA('Fund Guide'!$B$2:$B$5)),MATCH($E13,OFFSET('Fund Guide'!$B$5,1,,COUNTA('Fund Guide'!$B:$B)-COUNTA('Fund Guide'!$B$2:$B$5)),0)),"-"))</f>
        <v>1.0851079280844875</v>
      </c>
      <c r="AB13" s="232"/>
      <c r="AC13" s="232"/>
      <c r="AD13" s="231"/>
    </row>
    <row r="14" spans="2:32" s="495" customFormat="1" ht="14.25" customHeight="1">
      <c r="B14" s="489"/>
      <c r="C14" s="489"/>
      <c r="D14" s="489"/>
      <c r="E14" s="381"/>
      <c r="F14" s="490"/>
      <c r="G14" s="491"/>
      <c r="H14" s="492"/>
      <c r="I14" s="875"/>
      <c r="J14" s="494"/>
      <c r="K14" s="494"/>
      <c r="M14" s="496"/>
      <c r="N14" s="231"/>
      <c r="O14" s="497"/>
      <c r="Q14" s="498"/>
      <c r="R14" s="499"/>
      <c r="S14" s="498"/>
      <c r="T14" s="499"/>
      <c r="U14" s="498"/>
      <c r="V14" s="499"/>
      <c r="W14" s="498"/>
      <c r="X14" s="499"/>
      <c r="Y14" s="500"/>
      <c r="Z14" s="501"/>
      <c r="AB14" s="232"/>
      <c r="AC14" s="232"/>
      <c r="AD14" s="231"/>
    </row>
    <row r="15" spans="2:32" s="495" customFormat="1" ht="14.25" customHeight="1">
      <c r="B15" s="489"/>
      <c r="C15" s="489"/>
      <c r="D15" s="489"/>
      <c r="E15" s="381"/>
      <c r="F15" s="490"/>
      <c r="G15" s="491"/>
      <c r="H15" s="492"/>
      <c r="I15" s="875"/>
      <c r="J15" s="494"/>
      <c r="K15" s="494"/>
      <c r="M15" s="496"/>
      <c r="N15" s="231"/>
      <c r="O15" s="497"/>
      <c r="Q15" s="498"/>
      <c r="R15" s="499"/>
      <c r="S15" s="498"/>
      <c r="T15" s="499"/>
      <c r="U15" s="498"/>
      <c r="V15" s="499"/>
      <c r="W15" s="498"/>
      <c r="X15" s="499"/>
      <c r="Y15" s="500"/>
      <c r="Z15" s="501"/>
      <c r="AB15" s="232"/>
      <c r="AC15" s="232"/>
      <c r="AD15" s="231"/>
    </row>
    <row r="16" spans="2:32" s="495" customFormat="1" ht="14.25" customHeight="1">
      <c r="B16" s="489"/>
      <c r="C16" s="489"/>
      <c r="D16" s="489"/>
      <c r="E16" s="381"/>
      <c r="F16" s="490"/>
      <c r="G16" s="491"/>
      <c r="H16" s="492"/>
      <c r="I16" s="875"/>
      <c r="J16" s="494"/>
      <c r="K16" s="494"/>
      <c r="M16" s="496"/>
      <c r="N16" s="231"/>
      <c r="O16" s="497"/>
      <c r="Q16" s="498"/>
      <c r="R16" s="499"/>
      <c r="S16" s="498"/>
      <c r="T16" s="499"/>
      <c r="U16" s="498"/>
      <c r="V16" s="499"/>
      <c r="W16" s="498"/>
      <c r="X16" s="499"/>
      <c r="Y16" s="500"/>
      <c r="Z16" s="501"/>
      <c r="AB16" s="232"/>
      <c r="AC16" s="232"/>
      <c r="AD16" s="231"/>
    </row>
    <row r="17" spans="2:31" s="495" customFormat="1" ht="14.25" customHeight="1">
      <c r="B17" s="489"/>
      <c r="C17" s="489"/>
      <c r="D17" s="489"/>
      <c r="E17" s="381" t="s">
        <v>2815</v>
      </c>
      <c r="F17" s="490" t="str">
        <f ca="1">IF($E17="", "", IFERROR(INDEX(OFFSET('Fund Guide'!$B$5,1,MATCH(F$8,OFFSET('Fund Guide'!$B$5,,,,COUNTA('Fund Guide'!10:10)),0)-1,COUNTA('Fund Guide'!$B:$B)-COUNTA('Fund Guide'!$B$2:$B$5)),MATCH($E17,OFFSET('Fund Guide'!$B$5,1,,COUNTA('Fund Guide'!$B:$B)-COUNTA('Fund Guide'!$B$2:$B$5)),0)),"-"))</f>
        <v>-</v>
      </c>
      <c r="G17" s="491">
        <f ca="1">IF($E17="", "", IFERROR(INDEX(OFFSET('Fund Guide'!$B$5,1,MATCH(G$8,OFFSET('Fund Guide'!$B$5,,,,COUNTA('Fund Guide'!$5:$5)),0)-1,COUNTA('Fund Guide'!$B:$B)-COUNTA('Fund Guide'!$B$2:$B$5)),MATCH($E17,OFFSET('Fund Guide'!$B$5,1,,COUNTA('Fund Guide'!$B:$B)-COUNTA('Fund Guide'!$B$2:$B$5)),0)),
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
IFERROR(OFFSET('RF &amp; RV Guide'!$E$8,2+MATCH($E17, OFFSET('RF &amp; RV Guide'!$E$8,3,,COUNTA('RF &amp; RV Guide'!$E:$E)-COUNTA('RF &amp; RV Guide'!$E$1:$E$8)), 0),-1+MATCH(G$8, OFFSET('RF &amp; RV Guide'!$E$8,,,,COUNTA('RF &amp; RV Guide'!$8:$8)-COUNTA('RF &amp; RV Guide'!$A$8:$E$8)),0)),"-"))))))))</f>
        <v>1825</v>
      </c>
      <c r="H17" s="492" t="str">
        <f ca="1">IF($E17="", "", IFERROR(INDEX(OFFSET('Fund Guide'!$B$5,1,MATCH(H$8,OFFSET('Fund Guide'!$B$5,,,,COUNTA('Fund Guide'!10:10)),0)-1,COUNTA('Fund Guide'!$B:$B)-COUNTA('Fund Guide'!$B$2:$B$5)),MATCH($E17,OFFSET('Fund Guide'!$B$5,1,,COUNTA('Fund Guide'!$B:$B)-COUNTA('Fund Guide'!$B$2:$B$5)),0)),"BRL"))</f>
        <v>BRL</v>
      </c>
      <c r="I17" s="875">
        <f ca="1">IF($E17="", "", IFERROR(INDEX(OFFSET('Fund Guide'!$B$5,1,MATCH("Repasse Taxa Adm. Gestor",OFFSET('Fund Guide'!$B$5,,,,COUNTA('Fund Guide'!$5:$5)),0)-1,COUNTA('Fund Guide'!$B:$B)-COUNTA('Fund Guide'!$B$2:$B$5)),MATCH($E17,OFFSET('Fund Guide'!$B$5,1,,COUNTA('Fund Guide'!$B:$B)-COUNTA('Fund Guide'!$B$2:$B$5)),0)),
IFERROR(OFFSET('RF &amp; RV Guide'!$E$8,2+MATCH($E17, OFFSET('RF &amp; RV Guide'!$E$8,3,,COUNTA('RF &amp; RV Guide'!$E:$E)-COUNTA('RF &amp; RV Guide'!$E$1:$E$8)), 0),-1+MATCH(I$8, OFFSET('RF &amp; RV Guide'!$E$8,,,,COUNTA('RF &amp; RV Guide'!$8:$8)-COUNTA('RF &amp; RV Guide'!$A$8:$E$8)),0)),IFERROR(IF(FIND("tulo",$E17), 0.25%), "-"))))</f>
        <v>2.5000000000000001E-3</v>
      </c>
      <c r="J17" s="494" t="str">
        <f ca="1">IF($E17="", "", IFERROR(INDEX(OFFSET('Fund Guide'!$B$5,1,MATCH(J$8,OFFSET('Fund Guide'!$B$5,,,,COUNTA('Fund Guide'!$5:$5)),0)-1,COUNTA('Fund Guide'!$B:$B)-COUNTA('Fund Guide'!$B$2:$B$5)),MATCH($E17,OFFSET('Fund Guide'!$B$5,1,,COUNTA('Fund Guide'!$B:$B)-COUNTA('Fund Guide'!$B$2:$B$5)),0)),
IFERROR(OFFSET('RF &amp; RV Guide'!$E$8,2+MATCH($E17, OFFSET('RF &amp; RV Guide'!$E$8,3,,COUNTA('RF &amp; RV Guide'!$E:$E)-COUNTA('RF &amp; RV Guide'!$E$1:$E$8)), 0),-1+MATCH(J$8, OFFSET('RF &amp; RV Guide'!$E$8,,,,COUNTA('RF &amp; RV Guide'!$8:$8)-COUNTA('RF &amp; RV Guide'!$A$8:$E$8)),0)), "-")))</f>
        <v>-</v>
      </c>
      <c r="K17" s="494" t="str">
        <f ca="1">IF($E17="", "", IFERROR(INDEX(OFFSET('Fund Guide'!$B$5,1,MATCH(K$8,OFFSET('Fund Guide'!$B$5,,,,COUNTA('Fund Guide'!$5:$5)),0)-1,COUNTA('Fund Guide'!$B:$B)-COUNTA('Fund Guide'!$B$2:$B$5)),MATCH($E17,OFFSET('Fund Guide'!$B$5,1,,COUNTA('Fund Guide'!$B:$B)-COUNTA('Fund Guide'!$B$2:$B$5)),0)),
IFERROR(OFFSET('RF &amp; RV Guide'!$E$8,2+MATCH($E17, OFFSET('RF &amp; RV Guide'!$E$8,3,,COUNTA('RF &amp; RV Guide'!$E:$E)-COUNTA('RF &amp; RV Guide'!$E$1:$E$8)), 0),-1+MATCH("Captação", OFFSET('RF &amp; RV Guide'!$E$8,,,,COUNTA('RF &amp; RV Guide'!$8:$8)-COUNTA('RF &amp; RV Guide'!$A$8:$E$8)),0)), "-")))</f>
        <v>-</v>
      </c>
      <c r="M17" s="496">
        <f t="shared" ref="M17" si="2">IFERROR(IF(N17=0, "", N17*$M$3),0)</f>
        <v>1500000</v>
      </c>
      <c r="N17" s="231">
        <v>0.06</v>
      </c>
      <c r="O17" s="497">
        <f t="shared" ref="O17" si="3">IFERROR(IF(N17=0, "", N17/N$12),0)</f>
        <v>0.15584415584415584</v>
      </c>
      <c r="Q17" s="498" t="str">
        <f ca="1">IF($E17="", "", IFERROR(INDEX(OFFSET('Fund Guide'!$B$5,1,MATCH(Q$8,OFFSET('Fund Guide'!$B$5,,,,COUNTA('Fund Guide'!10:10)),0)-1,COUNTA('Fund Guide'!$B:$B)-COUNTA('Fund Guide'!$B$2:$B$5)),MATCH($E17,OFFSET('Fund Guide'!$B$5,1,,COUNTA('Fund Guide'!$B:$B)-COUNTA('Fund Guide'!$B$2:$B$5)),0)),"-"))</f>
        <v>-</v>
      </c>
      <c r="R17" s="499" t="str">
        <f ca="1">IF($E17="", "", IFERROR(INDEX(OFFSET('Fund Guide'!$B$5,1,MATCH(R$8,OFFSET('Fund Guide'!$B$5,,,,COUNTA('Fund Guide'!10:10)),0)-1,COUNTA('Fund Guide'!$B:$B)-COUNTA('Fund Guide'!$B$2:$B$5)),MATCH($E17,OFFSET('Fund Guide'!$B$5,1,,COUNTA('Fund Guide'!$B:$B)-COUNTA('Fund Guide'!$B$2:$B$5)),0)),"-"))</f>
        <v>-</v>
      </c>
      <c r="S17" s="498" t="str">
        <f ca="1">IF($E17="", "", IFERROR(INDEX(OFFSET('Fund Guide'!$B$5,1,MATCH(S$8,OFFSET('Fund Guide'!$B$5,,,,COUNTA('Fund Guide'!10:10)),0)-1,COUNTA('Fund Guide'!$B:$B)-COUNTA('Fund Guide'!$B$2:$B$5)),MATCH($E17,OFFSET('Fund Guide'!$B$5,1,,COUNTA('Fund Guide'!$B:$B)-COUNTA('Fund Guide'!$B$2:$B$5)),0)),"-"))</f>
        <v>-</v>
      </c>
      <c r="T17" s="499" t="str">
        <f ca="1">IF($E17="", "", IFERROR(INDEX(OFFSET('Fund Guide'!$B$5,1,MATCH(T$8,OFFSET('Fund Guide'!$B$5,,,,COUNTA('Fund Guide'!10:10)),0)-1,COUNTA('Fund Guide'!$B:$B)-COUNTA('Fund Guide'!$B$2:$B$5)),MATCH($E17,OFFSET('Fund Guide'!$B$5,1,,COUNTA('Fund Guide'!$B:$B)-COUNTA('Fund Guide'!$B$2:$B$5)),0)),"-"))</f>
        <v>-</v>
      </c>
      <c r="U17" s="498" t="str">
        <f ca="1">IF($E17="", "", IFERROR(INDEX(OFFSET('Fund Guide'!$B$5,1,MATCH(U$8,OFFSET('Fund Guide'!$B$5,,,,COUNTA('Fund Guide'!10:10)),0)-1,COUNTA('Fund Guide'!$B:$B)-COUNTA('Fund Guide'!$B$2:$B$5)),MATCH($E17,OFFSET('Fund Guide'!$B$5,1,,COUNTA('Fund Guide'!$B:$B)-COUNTA('Fund Guide'!$B$2:$B$5)),0)),"-"))</f>
        <v>-</v>
      </c>
      <c r="V17" s="499" t="str">
        <f ca="1">IF($E17="", "", IFERROR(INDEX(OFFSET('Fund Guide'!$B$5,1,MATCH(V$8,OFFSET('Fund Guide'!$B$5,,,,COUNTA('Fund Guide'!10:10)),0)-1,COUNTA('Fund Guide'!$B:$B)-COUNTA('Fund Guide'!$B$2:$B$5)),MATCH($E17,OFFSET('Fund Guide'!$B$5,1,,COUNTA('Fund Guide'!$B:$B)-COUNTA('Fund Guide'!$B$2:$B$5)),0)),"-"))</f>
        <v>-</v>
      </c>
      <c r="W17" s="498" t="str">
        <f ca="1">IF($E17="", "", IFERROR(INDEX(OFFSET('Fund Guide'!$B$5,1,MATCH(W$8,OFFSET('Fund Guide'!$B$5,,,,COUNTA('Fund Guide'!10:10)),0)-1,COUNTA('Fund Guide'!$B:$B)-COUNTA('Fund Guide'!$B$2:$B$5)),MATCH($E17,OFFSET('Fund Guide'!$B$5,1,,COUNTA('Fund Guide'!$B:$B)-COUNTA('Fund Guide'!$B$2:$B$5)),0)),"-"))</f>
        <v>-</v>
      </c>
      <c r="X17" s="499" t="str">
        <f ca="1">IF($E17="", "", IFERROR(INDEX(OFFSET('Fund Guide'!$B$5,1,MATCH(X$8,OFFSET('Fund Guide'!$B$5,,,,COUNTA('Fund Guide'!10:10)),0)-1,COUNTA('Fund Guide'!$B:$B)-COUNTA('Fund Guide'!$B$2:$B$5)),MATCH($E17,OFFSET('Fund Guide'!$B$5,1,,COUNTA('Fund Guide'!$B:$B)-COUNTA('Fund Guide'!$B$2:$B$5)),0)),"-"))</f>
        <v>-</v>
      </c>
      <c r="Y17" s="500" t="str">
        <f ca="1">IF($E17="", "", IFERROR(INDEX(OFFSET('Fund Guide'!$B$5,1,MATCH(Y$8,OFFSET('Fund Guide'!$B$5,,,,COUNTA('Fund Guide'!10:10)),0)-1,COUNTA('Fund Guide'!$B:$B)-COUNTA('Fund Guide'!$B$2:$B$5)),MATCH($E17,OFFSET('Fund Guide'!$B$5,1,,COUNTA('Fund Guide'!$B:$B)-COUNTA('Fund Guide'!$B$2:$B$5)),0)),"-"))</f>
        <v>-</v>
      </c>
      <c r="Z17" s="501" t="str">
        <f ca="1">IF($E17="", "", IFERROR(INDEX(OFFSET('Fund Guide'!$B$5,1,MATCH(Z$8,OFFSET('Fund Guide'!$B$5,,,,COUNTA('Fund Guide'!10:10)),0)-1,COUNTA('Fund Guide'!$B:$B)-COUNTA('Fund Guide'!$B$2:$B$5)),MATCH($E17,OFFSET('Fund Guide'!$B$5,1,,COUNTA('Fund Guide'!$B:$B)-COUNTA('Fund Guide'!$B$2:$B$5)),0)),"-"))</f>
        <v>-</v>
      </c>
      <c r="AB17" s="232"/>
      <c r="AC17" s="232"/>
      <c r="AD17" s="231"/>
    </row>
    <row r="18" spans="2:31" s="495" customFormat="1" ht="14.25" customHeight="1">
      <c r="B18" s="489"/>
      <c r="C18" s="489"/>
      <c r="D18" s="489"/>
      <c r="E18" s="381" t="s">
        <v>2173</v>
      </c>
      <c r="F18" s="490">
        <f ca="1">IF($E18="", "", IFERROR(INDEX(OFFSET('Fund Guide'!$B$5,1,MATCH(F$8,OFFSET('Fund Guide'!$B$5,,,,COUNTA('Fund Guide'!11:11)),0)-1,COUNTA('Fund Guide'!$B:$B)-COUNTA('Fund Guide'!$B$2:$B$5)),MATCH($E18,OFFSET('Fund Guide'!$B$5,1,,COUNTA('Fund Guide'!$B:$B)-COUNTA('Fund Guide'!$B$2:$B$5)),0)),"-"))</f>
        <v>36498670000127</v>
      </c>
      <c r="G18" s="491">
        <f ca="1">IF($E18="", "", IFERROR(INDEX(OFFSET('Fund Guide'!$B$5,1,MATCH(G$8,OFFSET('Fund Guide'!$B$5,,,,COUNTA('Fund Guide'!$5:$5)),0)-1,COUNTA('Fund Guide'!$B:$B)-COUNTA('Fund Guide'!$B$2:$B$5)),MATCH($E18,OFFSET('Fund Guide'!$B$5,1,,COUNTA('Fund Guide'!$B:$B)-COUNTA('Fund Guide'!$B$2:$B$5)),0)),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1</v>
      </c>
      <c r="H18" s="492" t="str">
        <f ca="1">IF($E18="", "", IFERROR(INDEX(OFFSET('Fund Guide'!$B$5,1,MATCH(H$8,OFFSET('Fund Guide'!$B$5,,,,COUNTA('Fund Guide'!11:11)),0)-1,COUNTA('Fund Guide'!$B:$B)-COUNTA('Fund Guide'!$B$2:$B$5)),MATCH($E18,OFFSET('Fund Guide'!$B$5,1,,COUNTA('Fund Guide'!$B:$B)-COUNTA('Fund Guide'!$B$2:$B$5)),0)),"BRL"))</f>
        <v>BRL</v>
      </c>
      <c r="I18" s="875">
        <f ca="1">IF($E18="", "", IFERROR(INDEX(OFFSET('Fund Guide'!$B$5,1,MATCH("Repasse Taxa Adm. Gestor",OFFSET('Fund Guide'!$B$5,,,,COUNTA('Fund Guide'!$5:$5)),0)-1,COUNTA('Fund Guide'!$B:$B)-COUNTA('Fund Guide'!$B$2:$B$5)),MATCH($E18,OFFSET('Fund Guide'!$B$5,1,,COUNTA('Fund Guide'!$B:$B)-COUNTA('Fund Guide'!$B$2:$B$5)),0)),
IFERROR(OFFSET('RF &amp; RV Guide'!$E$8,2+MATCH($E18, OFFSET('RF &amp; RV Guide'!$E$8,3,,COUNTA('RF &amp; RV Guide'!$E:$E)-COUNTA('RF &amp; RV Guide'!$E$1:$E$8)), 0),-1+MATCH(I$8, OFFSET('RF &amp; RV Guide'!$E$8,,,,COUNTA('RF &amp; RV Guide'!$8:$8)-COUNTA('RF &amp; RV Guide'!$A$8:$E$8)),0)),IFERROR(IF(FIND("tulo",$E18), 0.25%), "-"))))</f>
        <v>6.9999999999999999E-4</v>
      </c>
      <c r="J18" s="494">
        <f ca="1">IF($E18="", "", IFERROR(INDEX(OFFSET('Fund Guide'!$B$5,1,MATCH(J$8,OFFSET('Fund Guide'!$B$5,,,,COUNTA('Fund Guide'!$5:$5)),0)-1,COUNTA('Fund Guide'!$B:$B)-COUNTA('Fund Guide'!$B$2:$B$5)),MATCH($E18,OFFSET('Fund Guide'!$B$5,1,,COUNTA('Fund Guide'!$B:$B)-COUNTA('Fund Guide'!$B$2:$B$5)),0)),
IFERROR(OFFSET('RF &amp; RV Guide'!$E$8,2+MATCH($E18, OFFSET('RF &amp; RV Guide'!$E$8,3,,COUNTA('RF &amp; RV Guide'!$E:$E)-COUNTA('RF &amp; RV Guide'!$E$1:$E$8)), 0),-1+MATCH(J$8, OFFSET('RF &amp; RV Guide'!$E$8,,,,COUNTA('RF &amp; RV Guide'!$8:$8)-COUNTA('RF &amp; RV Guide'!$A$8:$E$8)),0)), "-")))</f>
        <v>43907</v>
      </c>
      <c r="K18" s="494" t="str">
        <f ca="1">IF($E18="", "", IFERROR(INDEX(OFFSET('Fund Guide'!$B$5,1,MATCH(K$8,OFFSET('Fund Guide'!$B$5,,,,COUNTA('Fund Guide'!$5:$5)),0)-1,COUNTA('Fund Guide'!$B:$B)-COUNTA('Fund Guide'!$B$2:$B$5)),MATCH($E18,OFFSET('Fund Guide'!$B$5,1,,COUNTA('Fund Guide'!$B:$B)-COUNTA('Fund Guide'!$B$2:$B$5)),0)),
IFERROR(OFFSET('RF &amp; RV Guide'!$E$8,2+MATCH($E18, OFFSET('RF &amp; RV Guide'!$E$8,3,,COUNTA('RF &amp; RV Guide'!$E:$E)-COUNTA('RF &amp; RV Guide'!$E$1:$E$8)), 0),-1+MATCH("Captação", OFFSET('RF &amp; RV Guide'!$E$8,,,,COUNTA('RF &amp; RV Guide'!$8:$8)-COUNTA('RF &amp; RV Guide'!$A$8:$E$8)),0)), "-")))</f>
        <v>Sim</v>
      </c>
      <c r="M18" s="496">
        <f t="shared" ref="M18" si="4">IFERROR(IF(N18=0, "", N18*$M$3),0)</f>
        <v>800000</v>
      </c>
      <c r="N18" s="231">
        <v>3.2000000000000001E-2</v>
      </c>
      <c r="O18" s="497">
        <f t="shared" ref="O18" si="5">IFERROR(IF(N18=0, "", N18/N$12),0)</f>
        <v>8.3116883116883117E-2</v>
      </c>
      <c r="Q18" s="498">
        <f ca="1">IF($E18="", "", IFERROR(INDEX(OFFSET('Fund Guide'!$B$5,1,MATCH(Q$8,OFFSET('Fund Guide'!$B$5,,,,COUNTA('Fund Guide'!11:11)),0)-1,COUNTA('Fund Guide'!$B:$B)-COUNTA('Fund Guide'!$B$2:$B$5)),MATCH($E18,OFFSET('Fund Guide'!$B$5,1,,COUNTA('Fund Guide'!$B:$B)-COUNTA('Fund Guide'!$B$2:$B$5)),0)),"-"))</f>
        <v>8.7979298050510746E-2</v>
      </c>
      <c r="R18" s="499">
        <f ca="1">IF($E18="", "", IFERROR(INDEX(OFFSET('Fund Guide'!$B$5,1,MATCH(R$8,OFFSET('Fund Guide'!$B$5,,,,COUNTA('Fund Guide'!11:11)),0)-1,COUNTA('Fund Guide'!$B:$B)-COUNTA('Fund Guide'!$B$2:$B$5)),MATCH($E18,OFFSET('Fund Guide'!$B$5,1,,COUNTA('Fund Guide'!$B:$B)-COUNTA('Fund Guide'!$B$2:$B$5)),0)),"-"))</f>
        <v>1.1373255578187031</v>
      </c>
      <c r="S18" s="498">
        <f ca="1">IF($E18="", "", IFERROR(INDEX(OFFSET('Fund Guide'!$B$5,1,MATCH(S$8,OFFSET('Fund Guide'!$B$5,,,,COUNTA('Fund Guide'!11:11)),0)-1,COUNTA('Fund Guide'!$B:$B)-COUNTA('Fund Guide'!$B$2:$B$5)),MATCH($E18,OFFSET('Fund Guide'!$B$5,1,,COUNTA('Fund Guide'!$B:$B)-COUNTA('Fund Guide'!$B$2:$B$5)),0)),"-"))</f>
        <v>0.11759287150743969</v>
      </c>
      <c r="T18" s="499">
        <f ca="1">IF($E18="", "", IFERROR(INDEX(OFFSET('Fund Guide'!$B$5,1,MATCH(T$8,OFFSET('Fund Guide'!$B$5,,,,COUNTA('Fund Guide'!11:11)),0)-1,COUNTA('Fund Guide'!$B:$B)-COUNTA('Fund Guide'!$B$2:$B$5)),MATCH($E18,OFFSET('Fund Guide'!$B$5,1,,COUNTA('Fund Guide'!$B:$B)-COUNTA('Fund Guide'!$B$2:$B$5)),0)),"-"))</f>
        <v>1.1528033402075784</v>
      </c>
      <c r="U18" s="498">
        <f ca="1">IF($E18="", "", IFERROR(INDEX(OFFSET('Fund Guide'!$B$5,1,MATCH(U$8,OFFSET('Fund Guide'!$B$5,,,,COUNTA('Fund Guide'!11:11)),0)-1,COUNTA('Fund Guide'!$B:$B)-COUNTA('Fund Guide'!$B$2:$B$5)),MATCH($E18,OFFSET('Fund Guide'!$B$5,1,,COUNTA('Fund Guide'!$B:$B)-COUNTA('Fund Guide'!$B$2:$B$5)),0)),"-"))</f>
        <v>0.16955046761246106</v>
      </c>
      <c r="V18" s="499">
        <f ca="1">IF($E18="", "", IFERROR(INDEX(OFFSET('Fund Guide'!$B$5,1,MATCH(V$8,OFFSET('Fund Guide'!$B$5,,,,COUNTA('Fund Guide'!11:11)),0)-1,COUNTA('Fund Guide'!$B:$B)-COUNTA('Fund Guide'!$B$2:$B$5)),MATCH($E18,OFFSET('Fund Guide'!$B$5,1,,COUNTA('Fund Guide'!$B:$B)-COUNTA('Fund Guide'!$B$2:$B$5)),0)),"-"))</f>
        <v>1.2857319965364744</v>
      </c>
      <c r="W18" s="498" t="str">
        <f ca="1">IF($E18="", "", IFERROR(INDEX(OFFSET('Fund Guide'!$B$5,1,MATCH(W$8,OFFSET('Fund Guide'!$B$5,,,,COUNTA('Fund Guide'!11:11)),0)-1,COUNTA('Fund Guide'!$B:$B)-COUNTA('Fund Guide'!$B$2:$B$5)),MATCH($E18,OFFSET('Fund Guide'!$B$5,1,,COUNTA('Fund Guide'!$B:$B)-COUNTA('Fund Guide'!$B$2:$B$5)),0)),"-"))</f>
        <v/>
      </c>
      <c r="X18" s="499" t="str">
        <f ca="1">IF($E18="", "", IFERROR(INDEX(OFFSET('Fund Guide'!$B$5,1,MATCH(X$8,OFFSET('Fund Guide'!$B$5,,,,COUNTA('Fund Guide'!11:11)),0)-1,COUNTA('Fund Guide'!$B:$B)-COUNTA('Fund Guide'!$B$2:$B$5)),MATCH($E18,OFFSET('Fund Guide'!$B$5,1,,COUNTA('Fund Guide'!$B:$B)-COUNTA('Fund Guide'!$B$2:$B$5)),0)),"-"))</f>
        <v/>
      </c>
      <c r="Y18" s="500">
        <f ca="1">IF($E18="", "", IFERROR(INDEX(OFFSET('Fund Guide'!$B$5,1,MATCH(Y$8,OFFSET('Fund Guide'!$B$5,,,,COUNTA('Fund Guide'!11:11)),0)-1,COUNTA('Fund Guide'!$B:$B)-COUNTA('Fund Guide'!$B$2:$B$5)),MATCH($E18,OFFSET('Fund Guide'!$B$5,1,,COUNTA('Fund Guide'!$B:$B)-COUNTA('Fund Guide'!$B$2:$B$5)),0)),"-"))</f>
        <v>2.1216366482162208E-3</v>
      </c>
      <c r="Z18" s="501">
        <f ca="1">IF($E18="", "", IFERROR(INDEX(OFFSET('Fund Guide'!$B$5,1,MATCH(Z$8,OFFSET('Fund Guide'!$B$5,,,,COUNTA('Fund Guide'!11:11)),0)-1,COUNTA('Fund Guide'!$B:$B)-COUNTA('Fund Guide'!$B$2:$B$5)),MATCH($E18,OFFSET('Fund Guide'!$B$5,1,,COUNTA('Fund Guide'!$B:$B)-COUNTA('Fund Guide'!$B$2:$B$5)),0)),"-"))</f>
        <v>6.6231165394701339</v>
      </c>
      <c r="AB18" s="232" t="s">
        <v>64</v>
      </c>
      <c r="AC18" s="232">
        <v>1.05</v>
      </c>
      <c r="AD18" s="231"/>
    </row>
    <row r="19" spans="2:31" s="495" customFormat="1" ht="14.25" customHeight="1">
      <c r="B19" s="489"/>
      <c r="C19" s="489"/>
      <c r="D19" s="489"/>
      <c r="E19" s="381" t="s">
        <v>2171</v>
      </c>
      <c r="F19" s="490">
        <f ca="1">IF($E19="", "", IFERROR(INDEX(OFFSET('Fund Guide'!$B$5,1,MATCH(F$8,OFFSET('Fund Guide'!$B$5,,,,COUNTA('Fund Guide'!12:12)),0)-1,COUNTA('Fund Guide'!$B:$B)-COUNTA('Fund Guide'!$B$2:$B$5)),MATCH($E19,OFFSET('Fund Guide'!$B$5,1,,COUNTA('Fund Guide'!$B:$B)-COUNTA('Fund Guide'!$B$2:$B$5)),0)),"-"))</f>
        <v>9620860000100</v>
      </c>
      <c r="G19" s="491">
        <f ca="1">IF($E19="", "", IFERROR(INDEX(OFFSET('Fund Guide'!$B$5,1,MATCH(G$8,OFFSET('Fund Guide'!$B$5,,,,COUNTA('Fund Guide'!$5:$5)),0)-1,COUNTA('Fund Guide'!$B:$B)-COUNTA('Fund Guide'!$B$2:$B$5)),MATCH($E19,OFFSET('Fund Guide'!$B$5,1,,COUNTA('Fund Guide'!$B:$B)-COUNTA('Fund Guide'!$B$2:$B$5)),0)),
IF(OR(LEFT($E19,3)="NTN",LEFT($E19,3)="LFT"),DATE(_xlfn.NUMBERVALUE(RIGHT(LEFT($E19, FIND(" (", $E19)-1), 4)),8,15)-TODAY(),IFERROR(IF(FIND("ano",$E19)&gt;1,FLOOR(_xlfn.NUMBERVALUE(RIGHT(LEFT($E19,FIND(" ano",$E19)-1),FIND(" ano",$E19)-1-(FIND(" - ",$E19)+2)))*365,1)),IFERROR(IF(FIND("meses",$E19)&gt;1,FLOOR(_xlfn.NUMBERVALUE(RIGHT(LEFT($E19,FIND(" meses",$E19)-1),FIND(" meses",$E19)-1-(FIND(" - ",$E19)+2))),1)*(365/12)),IFERROR(IF(FIND("mês",$E19)&gt;1,FLOOR(_xlfn.NUMBERVALUE(RIGHT(LEFT($E19,FIND(" mês",$E19)-1),FIND(" mês",$E19)-1-(FIND(" - ",$E19)+2))),1)*(365/12)),IFERROR(IF(FIND("Diária", $E19)&gt;0, 0),
IFERROR(OFFSET('RF &amp; RV Guide'!$E$8,2+MATCH($E19, OFFSET('RF &amp; RV Guide'!$E$8,3,,COUNTA('RF &amp; RV Guide'!$E:$E)-COUNTA('RF &amp; RV Guide'!$E$1:$E$8)), 0),-1+MATCH(G$8, OFFSET('RF &amp; RV Guide'!$E$8,,,,COUNTA('RF &amp; RV Guide'!$8:$8)-COUNTA('RF &amp; RV Guide'!$A$8:$E$8)),0)),"-"))))))))</f>
        <v>4</v>
      </c>
      <c r="H19" s="492" t="str">
        <f ca="1">IF($E19="", "", IFERROR(INDEX(OFFSET('Fund Guide'!$B$5,1,MATCH(H$8,OFFSET('Fund Guide'!$B$5,,,,COUNTA('Fund Guide'!12:12)),0)-1,COUNTA('Fund Guide'!$B:$B)-COUNTA('Fund Guide'!$B$2:$B$5)),MATCH($E19,OFFSET('Fund Guide'!$B$5,1,,COUNTA('Fund Guide'!$B:$B)-COUNTA('Fund Guide'!$B$2:$B$5)),0)),"BRL"))</f>
        <v>BRL</v>
      </c>
      <c r="I19" s="875">
        <f ca="1">IF($E19="", "", IFERROR(INDEX(OFFSET('Fund Guide'!$B$5,1,MATCH("Repasse Taxa Adm. Gestor",OFFSET('Fund Guide'!$B$5,,,,COUNTA('Fund Guide'!$5:$5)),0)-1,COUNTA('Fund Guide'!$B:$B)-COUNTA('Fund Guide'!$B$2:$B$5)),MATCH($E19,OFFSET('Fund Guide'!$B$5,1,,COUNTA('Fund Guide'!$B:$B)-COUNTA('Fund Guide'!$B$2:$B$5)),0)),
IFERROR(OFFSET('RF &amp; RV Guide'!$E$8,2+MATCH($E19, OFFSET('RF &amp; RV Guide'!$E$8,3,,COUNTA('RF &amp; RV Guide'!$E:$E)-COUNTA('RF &amp; RV Guide'!$E$1:$E$8)), 0),-1+MATCH(I$8, OFFSET('RF &amp; RV Guide'!$E$8,,,,COUNTA('RF &amp; RV Guide'!$8:$8)-COUNTA('RF &amp; RV Guide'!$A$8:$E$8)),0)),IFERROR(IF(FIND("tulo",$E19), 0.25%), "-"))))</f>
        <v>4.1999999999999997E-3</v>
      </c>
      <c r="J19" s="494">
        <f ca="1">IF($E19="", "", IFERROR(INDEX(OFFSET('Fund Guide'!$B$5,1,MATCH(J$8,OFFSET('Fund Guide'!$B$5,,,,COUNTA('Fund Guide'!$5:$5)),0)-1,COUNTA('Fund Guide'!$B:$B)-COUNTA('Fund Guide'!$B$2:$B$5)),MATCH($E19,OFFSET('Fund Guide'!$B$5,1,,COUNTA('Fund Guide'!$B:$B)-COUNTA('Fund Guide'!$B$2:$B$5)),0)),
IFERROR(OFFSET('RF &amp; RV Guide'!$E$8,2+MATCH($E19, OFFSET('RF &amp; RV Guide'!$E$8,3,,COUNTA('RF &amp; RV Guide'!$E:$E)-COUNTA('RF &amp; RV Guide'!$E$1:$E$8)), 0),-1+MATCH(J$8, OFFSET('RF &amp; RV Guide'!$E$8,,,,COUNTA('RF &amp; RV Guide'!$8:$8)-COUNTA('RF &amp; RV Guide'!$A$8:$E$8)),0)), "-")))</f>
        <v>39632</v>
      </c>
      <c r="K19" s="494" t="str">
        <f ca="1">IF($E19="", "", IFERROR(INDEX(OFFSET('Fund Guide'!$B$5,1,MATCH(K$8,OFFSET('Fund Guide'!$B$5,,,,COUNTA('Fund Guide'!$5:$5)),0)-1,COUNTA('Fund Guide'!$B:$B)-COUNTA('Fund Guide'!$B$2:$B$5)),MATCH($E19,OFFSET('Fund Guide'!$B$5,1,,COUNTA('Fund Guide'!$B:$B)-COUNTA('Fund Guide'!$B$2:$B$5)),0)),
IFERROR(OFFSET('RF &amp; RV Guide'!$E$8,2+MATCH($E19, OFFSET('RF &amp; RV Guide'!$E$8,3,,COUNTA('RF &amp; RV Guide'!$E:$E)-COUNTA('RF &amp; RV Guide'!$E$1:$E$8)), 0),-1+MATCH("Captação", OFFSET('RF &amp; RV Guide'!$E$8,,,,COUNTA('RF &amp; RV Guide'!$8:$8)-COUNTA('RF &amp; RV Guide'!$A$8:$E$8)),0)), "-")))</f>
        <v>Sim</v>
      </c>
      <c r="M19" s="496" t="str">
        <f t="shared" ref="M19" si="6">IFERROR(IF(N19=0, "", N19*$M$3),0)</f>
        <v/>
      </c>
      <c r="N19" s="231"/>
      <c r="O19" s="497" t="str">
        <f t="shared" ref="O19" si="7">IFERROR(IF(N19=0, "", N19/N$12),0)</f>
        <v/>
      </c>
      <c r="Q19" s="498">
        <f ca="1">IF($E19="", "", IFERROR(INDEX(OFFSET('Fund Guide'!$B$5,1,MATCH(Q$8,OFFSET('Fund Guide'!$B$5,,,,COUNTA('Fund Guide'!12:12)),0)-1,COUNTA('Fund Guide'!$B:$B)-COUNTA('Fund Guide'!$B$2:$B$5)),MATCH($E19,OFFSET('Fund Guide'!$B$5,1,,COUNTA('Fund Guide'!$B:$B)-COUNTA('Fund Guide'!$B$2:$B$5)),0)),"-"))</f>
        <v>7.7183103630743988E-2</v>
      </c>
      <c r="R19" s="499">
        <f ca="1">IF($E19="", "", IFERROR(INDEX(OFFSET('Fund Guide'!$B$5,1,MATCH(R$8,OFFSET('Fund Guide'!$B$5,,,,COUNTA('Fund Guide'!12:12)),0)-1,COUNTA('Fund Guide'!$B:$B)-COUNTA('Fund Guide'!$B$2:$B$5)),MATCH($E19,OFFSET('Fund Guide'!$B$5,1,,COUNTA('Fund Guide'!$B:$B)-COUNTA('Fund Guide'!$B$2:$B$5)),0)),"-"))</f>
        <v>0.99776104533838206</v>
      </c>
      <c r="S19" s="498">
        <f ca="1">IF($E19="", "", IFERROR(INDEX(OFFSET('Fund Guide'!$B$5,1,MATCH(S$8,OFFSET('Fund Guide'!$B$5,,,,COUNTA('Fund Guide'!12:12)),0)-1,COUNTA('Fund Guide'!$B:$B)-COUNTA('Fund Guide'!$B$2:$B$5)),MATCH($E19,OFFSET('Fund Guide'!$B$5,1,,COUNTA('Fund Guide'!$B:$B)-COUNTA('Fund Guide'!$B$2:$B$5)),0)),"-"))</f>
        <v>0.10183836030139459</v>
      </c>
      <c r="T19" s="499">
        <f ca="1">IF($E19="", "", IFERROR(INDEX(OFFSET('Fund Guide'!$B$5,1,MATCH(T$8,OFFSET('Fund Guide'!$B$5,,,,COUNTA('Fund Guide'!12:12)),0)-1,COUNTA('Fund Guide'!$B:$B)-COUNTA('Fund Guide'!$B$2:$B$5)),MATCH($E19,OFFSET('Fund Guide'!$B$5,1,,COUNTA('Fund Guide'!$B:$B)-COUNTA('Fund Guide'!$B$2:$B$5)),0)),"-"))</f>
        <v>0.99835645147319219</v>
      </c>
      <c r="U19" s="498">
        <f ca="1">IF($E19="", "", IFERROR(INDEX(OFFSET('Fund Guide'!$B$5,1,MATCH(U$8,OFFSET('Fund Guide'!$B$5,,,,COUNTA('Fund Guide'!12:12)),0)-1,COUNTA('Fund Guide'!$B:$B)-COUNTA('Fund Guide'!$B$2:$B$5)),MATCH($E19,OFFSET('Fund Guide'!$B$5,1,,COUNTA('Fund Guide'!$B:$B)-COUNTA('Fund Guide'!$B$2:$B$5)),0)),"-"))</f>
        <v>0.13964990270518562</v>
      </c>
      <c r="V19" s="499">
        <f ca="1">IF($E19="", "", IFERROR(INDEX(OFFSET('Fund Guide'!$B$5,1,MATCH(V$8,OFFSET('Fund Guide'!$B$5,,,,COUNTA('Fund Guide'!12:12)),0)-1,COUNTA('Fund Guide'!$B:$B)-COUNTA('Fund Guide'!$B$2:$B$5)),MATCH($E19,OFFSET('Fund Guide'!$B$5,1,,COUNTA('Fund Guide'!$B:$B)-COUNTA('Fund Guide'!$B$2:$B$5)),0)),"-"))</f>
        <v>1.0589905810915414</v>
      </c>
      <c r="W19" s="498">
        <f ca="1">IF($E19="", "", IFERROR(INDEX(OFFSET('Fund Guide'!$B$5,1,MATCH(W$8,OFFSET('Fund Guide'!$B$5,,,,COUNTA('Fund Guide'!12:12)),0)-1,COUNTA('Fund Guide'!$B:$B)-COUNTA('Fund Guide'!$B$2:$B$5)),MATCH($E19,OFFSET('Fund Guide'!$B$5,1,,COUNTA('Fund Guide'!$B:$B)-COUNTA('Fund Guide'!$B$2:$B$5)),0)),"-"))</f>
        <v>0.19338826593910752</v>
      </c>
      <c r="X19" s="499">
        <f ca="1">IF($E19="", "", IFERROR(INDEX(OFFSET('Fund Guide'!$B$5,1,MATCH(X$8,OFFSET('Fund Guide'!$B$5,,,,COUNTA('Fund Guide'!12:12)),0)-1,COUNTA('Fund Guide'!$B:$B)-COUNTA('Fund Guide'!$B$2:$B$5)),MATCH($E19,OFFSET('Fund Guide'!$B$5,1,,COUNTA('Fund Guide'!$B:$B)-COUNTA('Fund Guide'!$B$2:$B$5)),0)),"-"))</f>
        <v>1.0992815978037953</v>
      </c>
      <c r="Y19" s="500">
        <f ca="1">IF($E19="", "", IFERROR(INDEX(OFFSET('Fund Guide'!$B$5,1,MATCH(Y$8,OFFSET('Fund Guide'!$B$5,,,,COUNTA('Fund Guide'!12:12)),0)-1,COUNTA('Fund Guide'!$B:$B)-COUNTA('Fund Guide'!$B$2:$B$5)),MATCH($E19,OFFSET('Fund Guide'!$B$5,1,,COUNTA('Fund Guide'!$B:$B)-COUNTA('Fund Guide'!$B$2:$B$5)),0)),"-"))</f>
        <v>2.7254623206598755E-3</v>
      </c>
      <c r="Z19" s="501">
        <f ca="1">IF($E19="", "", IFERROR(INDEX(OFFSET('Fund Guide'!$B$5,1,MATCH(Z$8,OFFSET('Fund Guide'!$B$5,,,,COUNTA('Fund Guide'!12:12)),0)-1,COUNTA('Fund Guide'!$B:$B)-COUNTA('Fund Guide'!$B$2:$B$5)),MATCH($E19,OFFSET('Fund Guide'!$B$5,1,,COUNTA('Fund Guide'!$B:$B)-COUNTA('Fund Guide'!$B$2:$B$5)),0)),"-"))</f>
        <v>-5.4922530418748998E-2</v>
      </c>
      <c r="AB19" s="232"/>
      <c r="AC19" s="232"/>
      <c r="AD19" s="231"/>
    </row>
    <row r="20" spans="2:31" s="495" customFormat="1" ht="14.25" customHeight="1">
      <c r="B20" s="489"/>
      <c r="C20" s="489"/>
      <c r="D20" s="489"/>
      <c r="E20" s="381" t="s">
        <v>1748</v>
      </c>
      <c r="F20" s="490">
        <f ca="1">IF($E20="", "", IFERROR(INDEX(OFFSET('Fund Guide'!$B$5,1,MATCH(F$8,OFFSET('Fund Guide'!$B$5,,,,COUNTA('Fund Guide'!13:13)),0)-1,COUNTA('Fund Guide'!$B:$B)-COUNTA('Fund Guide'!$B$2:$B$5)),MATCH($E20,OFFSET('Fund Guide'!$B$5,1,,COUNTA('Fund Guide'!$B:$B)-COUNTA('Fund Guide'!$B$2:$B$5)),0)),"-"))</f>
        <v>17899612000160</v>
      </c>
      <c r="G20" s="491">
        <f ca="1">IF($E20="", "", IFERROR(INDEX(OFFSET('Fund Guide'!$B$5,1,MATCH(G$8,OFFSET('Fund Guide'!$B$5,,,,COUNTA('Fund Guide'!$5:$5)),0)-1,COUNTA('Fund Guide'!$B:$B)-COUNTA('Fund Guide'!$B$2:$B$5)),MATCH($E20,OFFSET('Fund Guide'!$B$5,1,,COUNTA('Fund Guide'!$B:$B)-COUNTA('Fund Guide'!$B$2:$B$5)),0)),
IF(OR(LEFT($E20,3)="NTN",LEFT($E20,3)="LFT"),DATE(_xlfn.NUMBERVALUE(RIGHT(LEFT($E20, FIND(" (", $E20)-1), 4)),8,15)-TODAY(),IFERROR(IF(FIND("ano",$E20)&gt;1,FLOOR(_xlfn.NUMBERVALUE(RIGHT(LEFT($E20,FIND(" ano",$E20)-1),FIND(" ano",$E20)-1-(FIND(" - ",$E20)+2)))*365,1)),IFERROR(IF(FIND("meses",$E20)&gt;1,FLOOR(_xlfn.NUMBERVALUE(RIGHT(LEFT($E20,FIND(" meses",$E20)-1),FIND(" meses",$E20)-1-(FIND(" - ",$E20)+2))),1)*(365/12)),IFERROR(IF(FIND("mês",$E20)&gt;1,FLOOR(_xlfn.NUMBERVALUE(RIGHT(LEFT($E20,FIND(" mês",$E20)-1),FIND(" mês",$E20)-1-(FIND(" - ",$E20)+2))),1)*(365/12)),IFERROR(IF(FIND("Diária", $E20)&gt;0, 0),
IFERROR(OFFSET('RF &amp; RV Guide'!$E$8,2+MATCH($E20, OFFSET('RF &amp; RV Guide'!$E$8,3,,COUNTA('RF &amp; RV Guide'!$E:$E)-COUNTA('RF &amp; RV Guide'!$E$1:$E$8)), 0),-1+MATCH(G$8, OFFSET('RF &amp; RV Guide'!$E$8,,,,COUNTA('RF &amp; RV Guide'!$8:$8)-COUNTA('RF &amp; RV Guide'!$A$8:$E$8)),0)),"-"))))))))</f>
        <v>2</v>
      </c>
      <c r="H20" s="492" t="str">
        <f ca="1">IF($E20="", "", IFERROR(INDEX(OFFSET('Fund Guide'!$B$5,1,MATCH(H$8,OFFSET('Fund Guide'!$B$5,,,,COUNTA('Fund Guide'!13:13)),0)-1,COUNTA('Fund Guide'!$B:$B)-COUNTA('Fund Guide'!$B$2:$B$5)),MATCH($E20,OFFSET('Fund Guide'!$B$5,1,,COUNTA('Fund Guide'!$B:$B)-COUNTA('Fund Guide'!$B$2:$B$5)),0)),"BRL"))</f>
        <v>BRL</v>
      </c>
      <c r="I20" s="875">
        <f ca="1">IF($E20="", "", IFERROR(INDEX(OFFSET('Fund Guide'!$B$5,1,MATCH("Repasse Taxa Adm. Gestor",OFFSET('Fund Guide'!$B$5,,,,COUNTA('Fund Guide'!$5:$5)),0)-1,COUNTA('Fund Guide'!$B:$B)-COUNTA('Fund Guide'!$B$2:$B$5)),MATCH($E20,OFFSET('Fund Guide'!$B$5,1,,COUNTA('Fund Guide'!$B:$B)-COUNTA('Fund Guide'!$B$2:$B$5)),0)),
IFERROR(OFFSET('RF &amp; RV Guide'!$E$8,2+MATCH($E20, OFFSET('RF &amp; RV Guide'!$E$8,3,,COUNTA('RF &amp; RV Guide'!$E:$E)-COUNTA('RF &amp; RV Guide'!$E$1:$E$8)), 0),-1+MATCH(I$8, OFFSET('RF &amp; RV Guide'!$E$8,,,,COUNTA('RF &amp; RV Guide'!$8:$8)-COUNTA('RF &amp; RV Guide'!$A$8:$E$8)),0)),IFERROR(IF(FIND("tulo",$E20), 0.25%), "-"))))</f>
        <v>1.5999999999999999E-3</v>
      </c>
      <c r="J20" s="494">
        <f ca="1">IF($E20="", "", IFERROR(INDEX(OFFSET('Fund Guide'!$B$5,1,MATCH(J$8,OFFSET('Fund Guide'!$B$5,,,,COUNTA('Fund Guide'!$5:$5)),0)-1,COUNTA('Fund Guide'!$B:$B)-COUNTA('Fund Guide'!$B$2:$B$5)),MATCH($E20,OFFSET('Fund Guide'!$B$5,1,,COUNTA('Fund Guide'!$B:$B)-COUNTA('Fund Guide'!$B$2:$B$5)),0)),
IFERROR(OFFSET('RF &amp; RV Guide'!$E$8,2+MATCH($E20, OFFSET('RF &amp; RV Guide'!$E$8,3,,COUNTA('RF &amp; RV Guide'!$E:$E)-COUNTA('RF &amp; RV Guide'!$E$1:$E$8)), 0),-1+MATCH(J$8, OFFSET('RF &amp; RV Guide'!$E$8,,,,COUNTA('RF &amp; RV Guide'!$8:$8)-COUNTA('RF &amp; RV Guide'!$A$8:$E$8)),0)), "-")))</f>
        <v>41913</v>
      </c>
      <c r="K20" s="494" t="str">
        <f ca="1">IF($E20="", "", IFERROR(INDEX(OFFSET('Fund Guide'!$B$5,1,MATCH(K$8,OFFSET('Fund Guide'!$B$5,,,,COUNTA('Fund Guide'!$5:$5)),0)-1,COUNTA('Fund Guide'!$B:$B)-COUNTA('Fund Guide'!$B$2:$B$5)),MATCH($E20,OFFSET('Fund Guide'!$B$5,1,,COUNTA('Fund Guide'!$B:$B)-COUNTA('Fund Guide'!$B$2:$B$5)),0)),
IFERROR(OFFSET('RF &amp; RV Guide'!$E$8,2+MATCH($E20, OFFSET('RF &amp; RV Guide'!$E$8,3,,COUNTA('RF &amp; RV Guide'!$E:$E)-COUNTA('RF &amp; RV Guide'!$E$1:$E$8)), 0),-1+MATCH("Captação", OFFSET('RF &amp; RV Guide'!$E$8,,,,COUNTA('RF &amp; RV Guide'!$8:$8)-COUNTA('RF &amp; RV Guide'!$A$8:$E$8)),0)), "-")))</f>
        <v>Sim</v>
      </c>
      <c r="M20" s="496" t="str">
        <f t="shared" ref="M20" si="8">IFERROR(IF(N20=0, "", N20*$M$3),0)</f>
        <v/>
      </c>
      <c r="N20" s="231"/>
      <c r="O20" s="497" t="str">
        <f t="shared" ref="O20" si="9">IFERROR(IF(N20=0, "", N20/N$12),0)</f>
        <v/>
      </c>
      <c r="Q20" s="498">
        <f ca="1">IF($E20="", "", IFERROR(INDEX(OFFSET('Fund Guide'!$B$5,1,MATCH(Q$8,OFFSET('Fund Guide'!$B$5,,,,COUNTA('Fund Guide'!13:13)),0)-1,COUNTA('Fund Guide'!$B:$B)-COUNTA('Fund Guide'!$B$2:$B$5)),MATCH($E20,OFFSET('Fund Guide'!$B$5,1,,COUNTA('Fund Guide'!$B:$B)-COUNTA('Fund Guide'!$B$2:$B$5)),0)),"-"))</f>
        <v>8.0625213607009361E-2</v>
      </c>
      <c r="R20" s="499">
        <f ca="1">IF($E20="", "", IFERROR(INDEX(OFFSET('Fund Guide'!$B$5,1,MATCH(R$8,OFFSET('Fund Guide'!$B$5,,,,COUNTA('Fund Guide'!13:13)),0)-1,COUNTA('Fund Guide'!$B:$B)-COUNTA('Fund Guide'!$B$2:$B$5)),MATCH($E20,OFFSET('Fund Guide'!$B$5,1,,COUNTA('Fund Guide'!$B:$B)-COUNTA('Fund Guide'!$B$2:$B$5)),0)),"-"))</f>
        <v>1.0422578728372986</v>
      </c>
      <c r="S20" s="498">
        <f ca="1">IF($E20="", "", IFERROR(INDEX(OFFSET('Fund Guide'!$B$5,1,MATCH(S$8,OFFSET('Fund Guide'!$B$5,,,,COUNTA('Fund Guide'!13:13)),0)-1,COUNTA('Fund Guide'!$B:$B)-COUNTA('Fund Guide'!$B$2:$B$5)),MATCH($E20,OFFSET('Fund Guide'!$B$5,1,,COUNTA('Fund Guide'!$B:$B)-COUNTA('Fund Guide'!$B$2:$B$5)),0)),"-"))</f>
        <v>0.10764357964557814</v>
      </c>
      <c r="T20" s="499">
        <f ca="1">IF($E20="", "", IFERROR(INDEX(OFFSET('Fund Guide'!$B$5,1,MATCH(T$8,OFFSET('Fund Guide'!$B$5,,,,COUNTA('Fund Guide'!13:13)),0)-1,COUNTA('Fund Guide'!$B:$B)-COUNTA('Fund Guide'!$B$2:$B$5)),MATCH($E20,OFFSET('Fund Guide'!$B$5,1,,COUNTA('Fund Guide'!$B:$B)-COUNTA('Fund Guide'!$B$2:$B$5)),0)),"-"))</f>
        <v>1.0552670121629959</v>
      </c>
      <c r="U20" s="498">
        <f ca="1">IF($E20="", "", IFERROR(INDEX(OFFSET('Fund Guide'!$B$5,1,MATCH(U$8,OFFSET('Fund Guide'!$B$5,,,,COUNTA('Fund Guide'!13:13)),0)-1,COUNTA('Fund Guide'!$B:$B)-COUNTA('Fund Guide'!$B$2:$B$5)),MATCH($E20,OFFSET('Fund Guide'!$B$5,1,,COUNTA('Fund Guide'!$B:$B)-COUNTA('Fund Guide'!$B$2:$B$5)),0)),"-"))</f>
        <v>0.14285405544009122</v>
      </c>
      <c r="V20" s="499">
        <f ca="1">IF($E20="", "", IFERROR(INDEX(OFFSET('Fund Guide'!$B$5,1,MATCH(V$8,OFFSET('Fund Guide'!$B$5,,,,COUNTA('Fund Guide'!13:13)),0)-1,COUNTA('Fund Guide'!$B:$B)-COUNTA('Fund Guide'!$B$2:$B$5)),MATCH($E20,OFFSET('Fund Guide'!$B$5,1,,COUNTA('Fund Guide'!$B:$B)-COUNTA('Fund Guide'!$B$2:$B$5)),0)),"-"))</f>
        <v>1.0832882533484782</v>
      </c>
      <c r="W20" s="498">
        <f ca="1">IF($E20="", "", IFERROR(INDEX(OFFSET('Fund Guide'!$B$5,1,MATCH(W$8,OFFSET('Fund Guide'!$B$5,,,,COUNTA('Fund Guide'!13:13)),0)-1,COUNTA('Fund Guide'!$B:$B)-COUNTA('Fund Guide'!$B$2:$B$5)),MATCH($E20,OFFSET('Fund Guide'!$B$5,1,,COUNTA('Fund Guide'!$B:$B)-COUNTA('Fund Guide'!$B$2:$B$5)),0)),"-"))</f>
        <v>0.19243057531043473</v>
      </c>
      <c r="X20" s="499">
        <f ca="1">IF($E20="", "", IFERROR(INDEX(OFFSET('Fund Guide'!$B$5,1,MATCH(X$8,OFFSET('Fund Guide'!$B$5,,,,COUNTA('Fund Guide'!13:13)),0)-1,COUNTA('Fund Guide'!$B:$B)-COUNTA('Fund Guide'!$B$2:$B$5)),MATCH($E20,OFFSET('Fund Guide'!$B$5,1,,COUNTA('Fund Guide'!$B:$B)-COUNTA('Fund Guide'!$B$2:$B$5)),0)),"-"))</f>
        <v>1.0938377737983582</v>
      </c>
      <c r="Y20" s="500">
        <f ca="1">IF($E20="", "", IFERROR(INDEX(OFFSET('Fund Guide'!$B$5,1,MATCH(Y$8,OFFSET('Fund Guide'!$B$5,,,,COUNTA('Fund Guide'!13:13)),0)-1,COUNTA('Fund Guide'!$B:$B)-COUNTA('Fund Guide'!$B$2:$B$5)),MATCH($E20,OFFSET('Fund Guide'!$B$5,1,,COUNTA('Fund Guide'!$B:$B)-COUNTA('Fund Guide'!$B$2:$B$5)),0)),"-"))</f>
        <v>1.9419512813983384E-3</v>
      </c>
      <c r="Z20" s="501">
        <f ca="1">IF($E20="", "", IFERROR(INDEX(OFFSET('Fund Guide'!$B$5,1,MATCH(Z$8,OFFSET('Fund Guide'!$B$5,,,,COUNTA('Fund Guide'!13:13)),0)-1,COUNTA('Fund Guide'!$B:$B)-COUNTA('Fund Guide'!$B$2:$B$5)),MATCH($E20,OFFSET('Fund Guide'!$B$5,1,,COUNTA('Fund Guide'!$B:$B)-COUNTA('Fund Guide'!$B$2:$B$5)),0)),"-"))</f>
        <v>2.629007038274811</v>
      </c>
      <c r="AB20" s="232"/>
      <c r="AC20" s="232"/>
      <c r="AD20" s="231"/>
    </row>
    <row r="21" spans="2:31" s="495" customFormat="1" ht="14.25" customHeight="1">
      <c r="B21" s="489"/>
      <c r="C21" s="489"/>
      <c r="D21" s="489"/>
      <c r="E21" s="381" t="s">
        <v>2193</v>
      </c>
      <c r="F21" s="490">
        <f ca="1">IF($E21="", "", IFERROR(INDEX(OFFSET('Fund Guide'!$B$5,1,MATCH(F$8,OFFSET('Fund Guide'!$B$5,,,,COUNTA('Fund Guide'!14:14)),0)-1,COUNTA('Fund Guide'!$B:$B)-COUNTA('Fund Guide'!$B$2:$B$5)),MATCH($E21,OFFSET('Fund Guide'!$B$5,1,,COUNTA('Fund Guide'!$B:$B)-COUNTA('Fund Guide'!$B$2:$B$5)),0)),"-"))</f>
        <v>20824446000148</v>
      </c>
      <c r="G21" s="491">
        <f ca="1">IF($E21="", "", IFERROR(INDEX(OFFSET('Fund Guide'!$B$5,1,MATCH(G$8,OFFSET('Fund Guide'!$B$5,,,,COUNTA('Fund Guide'!$5:$5)),0)-1,COUNTA('Fund Guide'!$B:$B)-COUNTA('Fund Guide'!$B$2:$B$5)),MATCH($E21,OFFSET('Fund Guide'!$B$5,1,,COUNTA('Fund Guide'!$B:$B)-COUNTA('Fund Guide'!$B$2:$B$5)),0)),
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46</v>
      </c>
      <c r="H21" s="492" t="str">
        <f ca="1">IF($E21="", "", IFERROR(INDEX(OFFSET('Fund Guide'!$B$5,1,MATCH(H$8,OFFSET('Fund Guide'!$B$5,,,,COUNTA('Fund Guide'!14:14)),0)-1,COUNTA('Fund Guide'!$B:$B)-COUNTA('Fund Guide'!$B$2:$B$5)),MATCH($E21,OFFSET('Fund Guide'!$B$5,1,,COUNTA('Fund Guide'!$B:$B)-COUNTA('Fund Guide'!$B$2:$B$5)),0)),"BRL"))</f>
        <v>BRL</v>
      </c>
      <c r="I21" s="875" t="str">
        <f ca="1">IF($E21="", "", IFERROR(INDEX(OFFSET('Fund Guide'!$B$5,1,MATCH("Repasse Taxa Adm. Gestor",OFFSET('Fund Guide'!$B$5,,,,COUNTA('Fund Guide'!$5:$5)),0)-1,COUNTA('Fund Guide'!$B:$B)-COUNTA('Fund Guide'!$B$2:$B$5)),MATCH($E21,OFFSET('Fund Guide'!$B$5,1,,COUNTA('Fund Guide'!$B:$B)-COUNTA('Fund Guide'!$B$2:$B$5)),0)),
IFERROR(OFFSET('RF &amp; RV Guide'!$E$8,2+MATCH($E21, OFFSET('RF &amp; RV Guide'!$E$8,3,,COUNTA('RF &amp; RV Guide'!$E:$E)-COUNTA('RF &amp; RV Guide'!$E$1:$E$8)), 0),-1+MATCH(I$8, OFFSET('RF &amp; RV Guide'!$E$8,,,,COUNTA('RF &amp; RV Guide'!$8:$8)-COUNTA('RF &amp; RV Guide'!$A$8:$E$8)),0)),IFERROR(IF(FIND("tulo",$E21), 0.25%), "-"))))</f>
        <v>-</v>
      </c>
      <c r="J21" s="494">
        <f ca="1">IF($E21="", "", IFERROR(INDEX(OFFSET('Fund Guide'!$B$5,1,MATCH(J$8,OFFSET('Fund Guide'!$B$5,,,,COUNTA('Fund Guide'!$5:$5)),0)-1,COUNTA('Fund Guide'!$B:$B)-COUNTA('Fund Guide'!$B$2:$B$5)),MATCH($E21,OFFSET('Fund Guide'!$B$5,1,,COUNTA('Fund Guide'!$B:$B)-COUNTA('Fund Guide'!$B$2:$B$5)),0)),
IFERROR(OFFSET('RF &amp; RV Guide'!$E$8,2+MATCH($E21, OFFSET('RF &amp; RV Guide'!$E$8,3,,COUNTA('RF &amp; RV Guide'!$E:$E)-COUNTA('RF &amp; RV Guide'!$E$1:$E$8)), 0),-1+MATCH(J$8, OFFSET('RF &amp; RV Guide'!$E$8,,,,COUNTA('RF &amp; RV Guide'!$8:$8)-COUNTA('RF &amp; RV Guide'!$A$8:$E$8)),0)), "-")))</f>
        <v>41992</v>
      </c>
      <c r="K21" s="494" t="str">
        <f ca="1">IF($E21="", "", IFERROR(INDEX(OFFSET('Fund Guide'!$B$5,1,MATCH(K$8,OFFSET('Fund Guide'!$B$5,,,,COUNTA('Fund Guide'!$5:$5)),0)-1,COUNTA('Fund Guide'!$B:$B)-COUNTA('Fund Guide'!$B$2:$B$5)),MATCH($E21,OFFSET('Fund Guide'!$B$5,1,,COUNTA('Fund Guide'!$B:$B)-COUNTA('Fund Guide'!$B$2:$B$5)),0)),
IFERROR(OFFSET('RF &amp; RV Guide'!$E$8,2+MATCH($E21, OFFSET('RF &amp; RV Guide'!$E$8,3,,COUNTA('RF &amp; RV Guide'!$E:$E)-COUNTA('RF &amp; RV Guide'!$E$1:$E$8)), 0),-1+MATCH("Captação", OFFSET('RF &amp; RV Guide'!$E$8,,,,COUNTA('RF &amp; RV Guide'!$8:$8)-COUNTA('RF &amp; RV Guide'!$A$8:$E$8)),0)), "-")))</f>
        <v>Sim</v>
      </c>
      <c r="M21" s="496">
        <f t="shared" ref="M21" si="10">IFERROR(IF(N21=0, "", N21*$M$3),0)</f>
        <v>1175000</v>
      </c>
      <c r="N21" s="231">
        <v>4.7E-2</v>
      </c>
      <c r="O21" s="497">
        <f t="shared" ref="O21" si="11">IFERROR(IF(N21=0, "", N21/N$12),0)</f>
        <v>0.12207792207792208</v>
      </c>
      <c r="Q21" s="498">
        <f ca="1">IF($E21="", "", IFERROR(INDEX(OFFSET('Fund Guide'!$B$5,1,MATCH(Q$8,OFFSET('Fund Guide'!$B$5,,,,COUNTA('Fund Guide'!14:14)),0)-1,COUNTA('Fund Guide'!$B:$B)-COUNTA('Fund Guide'!$B$2:$B$5)),MATCH($E21,OFFSET('Fund Guide'!$B$5,1,,COUNTA('Fund Guide'!$B:$B)-COUNTA('Fund Guide'!$B$2:$B$5)),0)),"-"))</f>
        <v>8.9523050704364726E-2</v>
      </c>
      <c r="R21" s="499">
        <f ca="1">IF($E21="", "", IFERROR(INDEX(OFFSET('Fund Guide'!$B$5,1,MATCH(R$8,OFFSET('Fund Guide'!$B$5,,,,COUNTA('Fund Guide'!14:14)),0)-1,COUNTA('Fund Guide'!$B:$B)-COUNTA('Fund Guide'!$B$2:$B$5)),MATCH($E21,OFFSET('Fund Guide'!$B$5,1,,COUNTA('Fund Guide'!$B:$B)-COUNTA('Fund Guide'!$B$2:$B$5)),0)),"-"))</f>
        <v>1.1572819496868285</v>
      </c>
      <c r="S21" s="498">
        <f ca="1">IF($E21="", "", IFERROR(INDEX(OFFSET('Fund Guide'!$B$5,1,MATCH(S$8,OFFSET('Fund Guide'!$B$5,,,,COUNTA('Fund Guide'!14:14)),0)-1,COUNTA('Fund Guide'!$B:$B)-COUNTA('Fund Guide'!$B$2:$B$5)),MATCH($E21,OFFSET('Fund Guide'!$B$5,1,,COUNTA('Fund Guide'!$B:$B)-COUNTA('Fund Guide'!$B$2:$B$5)),0)),"-"))</f>
        <v>0.11934750908759062</v>
      </c>
      <c r="T21" s="499">
        <f ca="1">IF($E21="", "", IFERROR(INDEX(OFFSET('Fund Guide'!$B$5,1,MATCH(T$8,OFFSET('Fund Guide'!$B$5,,,,COUNTA('Fund Guide'!14:14)),0)-1,COUNTA('Fund Guide'!$B:$B)-COUNTA('Fund Guide'!$B$2:$B$5)),MATCH($E21,OFFSET('Fund Guide'!$B$5,1,,COUNTA('Fund Guide'!$B:$B)-COUNTA('Fund Guide'!$B$2:$B$5)),0)),"-"))</f>
        <v>1.1700046555366608</v>
      </c>
      <c r="U21" s="498">
        <f ca="1">IF($E21="", "", IFERROR(INDEX(OFFSET('Fund Guide'!$B$5,1,MATCH(U$8,OFFSET('Fund Guide'!$B$5,,,,COUNTA('Fund Guide'!14:14)),0)-1,COUNTA('Fund Guide'!$B:$B)-COUNTA('Fund Guide'!$B$2:$B$5)),MATCH($E21,OFFSET('Fund Guide'!$B$5,1,,COUNTA('Fund Guide'!$B:$B)-COUNTA('Fund Guide'!$B$2:$B$5)),0)),"-"))</f>
        <v>0.19846732306651016</v>
      </c>
      <c r="V21" s="499">
        <f ca="1">IF($E21="", "", IFERROR(INDEX(OFFSET('Fund Guide'!$B$5,1,MATCH(V$8,OFFSET('Fund Guide'!$B$5,,,,COUNTA('Fund Guide'!14:14)),0)-1,COUNTA('Fund Guide'!$B:$B)-COUNTA('Fund Guide'!$B$2:$B$5)),MATCH($E21,OFFSET('Fund Guide'!$B$5,1,,COUNTA('Fund Guide'!$B:$B)-COUNTA('Fund Guide'!$B$2:$B$5)),0)),"-"))</f>
        <v>1.5050137644963919</v>
      </c>
      <c r="W21" s="498">
        <f ca="1">IF($E21="", "", IFERROR(INDEX(OFFSET('Fund Guide'!$B$5,1,MATCH(W$8,OFFSET('Fund Guide'!$B$5,,,,COUNTA('Fund Guide'!14:14)),0)-1,COUNTA('Fund Guide'!$B:$B)-COUNTA('Fund Guide'!$B$2:$B$5)),MATCH($E21,OFFSET('Fund Guide'!$B$5,1,,COUNTA('Fund Guide'!$B:$B)-COUNTA('Fund Guide'!$B$2:$B$5)),0)),"-"))</f>
        <v>0.20845394106567805</v>
      </c>
      <c r="X21" s="499">
        <f ca="1">IF($E21="", "", IFERROR(INDEX(OFFSET('Fund Guide'!$B$5,1,MATCH(X$8,OFFSET('Fund Guide'!$B$5,,,,COUNTA('Fund Guide'!14:14)),0)-1,COUNTA('Fund Guide'!$B:$B)-COUNTA('Fund Guide'!$B$2:$B$5)),MATCH($E21,OFFSET('Fund Guide'!$B$5,1,,COUNTA('Fund Guide'!$B:$B)-COUNTA('Fund Guide'!$B$2:$B$5)),0)),"-"))</f>
        <v>1.1849197793382638</v>
      </c>
      <c r="Y21" s="500">
        <f ca="1">IF($E21="", "", IFERROR(INDEX(OFFSET('Fund Guide'!$B$5,1,MATCH(Y$8,OFFSET('Fund Guide'!$B$5,,,,COUNTA('Fund Guide'!14:14)),0)-1,COUNTA('Fund Guide'!$B:$B)-COUNTA('Fund Guide'!$B$2:$B$5)),MATCH($E21,OFFSET('Fund Guide'!$B$5,1,,COUNTA('Fund Guide'!$B:$B)-COUNTA('Fund Guide'!$B$2:$B$5)),0)),"-"))</f>
        <v>1.9747977527039308E-3</v>
      </c>
      <c r="Z21" s="501">
        <f ca="1">IF($E21="", "", IFERROR(INDEX(OFFSET('Fund Guide'!$B$5,1,MATCH(Z$8,OFFSET('Fund Guide'!$B$5,,,,COUNTA('Fund Guide'!14:14)),0)-1,COUNTA('Fund Guide'!$B:$B)-COUNTA('Fund Guide'!$B$2:$B$5)),MATCH($E21,OFFSET('Fund Guide'!$B$5,1,,COUNTA('Fund Guide'!$B:$B)-COUNTA('Fund Guide'!$B$2:$B$5)),0)),"-"))</f>
        <v>7.9101918840779772</v>
      </c>
      <c r="AB21" s="232"/>
      <c r="AC21" s="232"/>
      <c r="AD21" s="231"/>
    </row>
    <row r="22" spans="2:31" s="495" customFormat="1" ht="14.25" customHeight="1">
      <c r="B22" s="489"/>
      <c r="C22" s="489"/>
      <c r="D22" s="489"/>
      <c r="E22" s="381" t="s">
        <v>2773</v>
      </c>
      <c r="F22" s="490">
        <f ca="1">IF($E22="", "", IFERROR(INDEX(OFFSET('Fund Guide'!$B$5,1,MATCH(F$8,OFFSET('Fund Guide'!$B$5,,,,COUNTA('Fund Guide'!15:15)),0)-1,COUNTA('Fund Guide'!$B:$B)-COUNTA('Fund Guide'!$B$2:$B$5)),MATCH($E22,OFFSET('Fund Guide'!$B$5,1,,COUNTA('Fund Guide'!$B:$B)-COUNTA('Fund Guide'!$B$2:$B$5)),0)),"-"))</f>
        <v>26773148000152</v>
      </c>
      <c r="G22" s="491">
        <f ca="1">IF($E22="", "", IFERROR(INDEX(OFFSET('Fund Guide'!$B$5,1,MATCH(G$8,OFFSET('Fund Guide'!$B$5,,,,COUNTA('Fund Guide'!$5:$5)),0)-1,COUNTA('Fund Guide'!$B:$B)-COUNTA('Fund Guide'!$B$2:$B$5)),MATCH($E22,OFFSET('Fund Guide'!$B$5,1,,COUNTA('Fund Guide'!$B:$B)-COUNTA('Fund Guide'!$B$2:$B$5)),0)),
IF(OR(LEFT($E22,3)="NTN",LEFT($E22,3)="LFT"),DATE(_xlfn.NUMBERVALUE(RIGHT(LEFT($E22, FIND(" (", $E22)-1), 4)),8,15)-TODAY(),IFERROR(IF(FIND("ano",$E22)&gt;1,FLOOR(_xlfn.NUMBERVALUE(RIGHT(LEFT($E22,FIND(" ano",$E22)-1),FIND(" ano",$E22)-1-(FIND(" - ",$E22)+2)))*365,1)),IFERROR(IF(FIND("meses",$E22)&gt;1,FLOOR(_xlfn.NUMBERVALUE(RIGHT(LEFT($E22,FIND(" meses",$E22)-1),FIND(" meses",$E22)-1-(FIND(" - ",$E22)+2))),1)*(365/12)),IFERROR(IF(FIND("mês",$E22)&gt;1,FLOOR(_xlfn.NUMBERVALUE(RIGHT(LEFT($E22,FIND(" mês",$E22)-1),FIND(" mês",$E22)-1-(FIND(" - ",$E22)+2))),1)*(365/12)),IFERROR(IF(FIND("Diária", $E22)&gt;0, 0),
IFERROR(OFFSET('RF &amp; RV Guide'!$E$8,2+MATCH($E22, OFFSET('RF &amp; RV Guide'!$E$8,3,,COUNTA('RF &amp; RV Guide'!$E:$E)-COUNTA('RF &amp; RV Guide'!$E$1:$E$8)), 0),-1+MATCH(G$8, OFFSET('RF &amp; RV Guide'!$E$8,,,,COUNTA('RF &amp; RV Guide'!$8:$8)-COUNTA('RF &amp; RV Guide'!$A$8:$E$8)),0)),"-"))))))))</f>
        <v>31</v>
      </c>
      <c r="H22" s="492" t="str">
        <f ca="1">IF($E22="", "", IFERROR(INDEX(OFFSET('Fund Guide'!$B$5,1,MATCH(H$8,OFFSET('Fund Guide'!$B$5,,,,COUNTA('Fund Guide'!15:15)),0)-1,COUNTA('Fund Guide'!$B:$B)-COUNTA('Fund Guide'!$B$2:$B$5)),MATCH($E22,OFFSET('Fund Guide'!$B$5,1,,COUNTA('Fund Guide'!$B:$B)-COUNTA('Fund Guide'!$B$2:$B$5)),0)),"BRL"))</f>
        <v>BRL</v>
      </c>
      <c r="I22" s="875">
        <f ca="1">IF($E22="", "", IFERROR(INDEX(OFFSET('Fund Guide'!$B$5,1,MATCH("Repasse Taxa Adm. Gestor",OFFSET('Fund Guide'!$B$5,,,,COUNTA('Fund Guide'!$5:$5)),0)-1,COUNTA('Fund Guide'!$B:$B)-COUNTA('Fund Guide'!$B$2:$B$5)),MATCH($E22,OFFSET('Fund Guide'!$B$5,1,,COUNTA('Fund Guide'!$B:$B)-COUNTA('Fund Guide'!$B$2:$B$5)),0)),
IFERROR(OFFSET('RF &amp; RV Guide'!$E$8,2+MATCH($E22, OFFSET('RF &amp; RV Guide'!$E$8,3,,COUNTA('RF &amp; RV Guide'!$E:$E)-COUNTA('RF &amp; RV Guide'!$E$1:$E$8)), 0),-1+MATCH(I$8, OFFSET('RF &amp; RV Guide'!$E$8,,,,COUNTA('RF &amp; RV Guide'!$8:$8)-COUNTA('RF &amp; RV Guide'!$A$8:$E$8)),0)),IFERROR(IF(FIND("tulo",$E22), 0.25%), "-"))))</f>
        <v>1.5983333333333333E-3</v>
      </c>
      <c r="J22" s="494">
        <f ca="1">IF($E22="", "", IFERROR(INDEX(OFFSET('Fund Guide'!$B$5,1,MATCH(J$8,OFFSET('Fund Guide'!$B$5,,,,COUNTA('Fund Guide'!$5:$5)),0)-1,COUNTA('Fund Guide'!$B:$B)-COUNTA('Fund Guide'!$B$2:$B$5)),MATCH($E22,OFFSET('Fund Guide'!$B$5,1,,COUNTA('Fund Guide'!$B:$B)-COUNTA('Fund Guide'!$B$2:$B$5)),0)),
IFERROR(OFFSET('RF &amp; RV Guide'!$E$8,2+MATCH($E22, OFFSET('RF &amp; RV Guide'!$E$8,3,,COUNTA('RF &amp; RV Guide'!$E:$E)-COUNTA('RF &amp; RV Guide'!$E$1:$E$8)), 0),-1+MATCH(J$8, OFFSET('RF &amp; RV Guide'!$E$8,,,,COUNTA('RF &amp; RV Guide'!$8:$8)-COUNTA('RF &amp; RV Guide'!$A$8:$E$8)),0)), "-")))</f>
        <v>42858</v>
      </c>
      <c r="K22" s="494" t="str">
        <f ca="1">IF($E22="", "", IFERROR(INDEX(OFFSET('Fund Guide'!$B$5,1,MATCH(K$8,OFFSET('Fund Guide'!$B$5,,,,COUNTA('Fund Guide'!$5:$5)),0)-1,COUNTA('Fund Guide'!$B:$B)-COUNTA('Fund Guide'!$B$2:$B$5)),MATCH($E22,OFFSET('Fund Guide'!$B$5,1,,COUNTA('Fund Guide'!$B:$B)-COUNTA('Fund Guide'!$B$2:$B$5)),0)),
IFERROR(OFFSET('RF &amp; RV Guide'!$E$8,2+MATCH($E22, OFFSET('RF &amp; RV Guide'!$E$8,3,,COUNTA('RF &amp; RV Guide'!$E:$E)-COUNTA('RF &amp; RV Guide'!$E$1:$E$8)), 0),-1+MATCH("Captação", OFFSET('RF &amp; RV Guide'!$E$8,,,,COUNTA('RF &amp; RV Guide'!$8:$8)-COUNTA('RF &amp; RV Guide'!$A$8:$E$8)),0)), "-")))</f>
        <v>Sim</v>
      </c>
      <c r="M22" s="496">
        <f t="shared" ref="M22" si="12">IFERROR(IF(N22=0, "", N22*$M$3),0)</f>
        <v>800000</v>
      </c>
      <c r="N22" s="231">
        <v>3.2000000000000001E-2</v>
      </c>
      <c r="O22" s="497">
        <f t="shared" ref="O22" si="13">IFERROR(IF(N22=0, "", N22/N$12),0)</f>
        <v>8.3116883116883117E-2</v>
      </c>
      <c r="Q22" s="498">
        <f ca="1">IF($E22="", "", IFERROR(INDEX(OFFSET('Fund Guide'!$B$5,1,MATCH(Q$8,OFFSET('Fund Guide'!$B$5,,,,COUNTA('Fund Guide'!15:15)),0)-1,COUNTA('Fund Guide'!$B:$B)-COUNTA('Fund Guide'!$B$2:$B$5)),MATCH($E22,OFFSET('Fund Guide'!$B$5,1,,COUNTA('Fund Guide'!$B:$B)-COUNTA('Fund Guide'!$B$2:$B$5)),0)),"-"))</f>
        <v>9.2030674151289515E-2</v>
      </c>
      <c r="R22" s="499">
        <f ca="1">IF($E22="", "", IFERROR(INDEX(OFFSET('Fund Guide'!$B$5,1,MATCH(R$8,OFFSET('Fund Guide'!$B$5,,,,COUNTA('Fund Guide'!15:15)),0)-1,COUNTA('Fund Guide'!$B:$B)-COUNTA('Fund Guide'!$B$2:$B$5)),MATCH($E22,OFFSET('Fund Guide'!$B$5,1,,COUNTA('Fund Guide'!$B:$B)-COUNTA('Fund Guide'!$B$2:$B$5)),0)),"-"))</f>
        <v>1.1896984874266001</v>
      </c>
      <c r="S22" s="498">
        <f ca="1">IF($E22="", "", IFERROR(INDEX(OFFSET('Fund Guide'!$B$5,1,MATCH(S$8,OFFSET('Fund Guide'!$B$5,,,,COUNTA('Fund Guide'!15:15)),0)-1,COUNTA('Fund Guide'!$B:$B)-COUNTA('Fund Guide'!$B$2:$B$5)),MATCH($E22,OFFSET('Fund Guide'!$B$5,1,,COUNTA('Fund Guide'!$B:$B)-COUNTA('Fund Guide'!$B$2:$B$5)),0)),"-"))</f>
        <v>0.12399250525432159</v>
      </c>
      <c r="T22" s="499">
        <f ca="1">IF($E22="", "", IFERROR(INDEX(OFFSET('Fund Guide'!$B$5,1,MATCH(T$8,OFFSET('Fund Guide'!$B$5,,,,COUNTA('Fund Guide'!15:15)),0)-1,COUNTA('Fund Guide'!$B:$B)-COUNTA('Fund Guide'!$B$2:$B$5)),MATCH($E22,OFFSET('Fund Guide'!$B$5,1,,COUNTA('Fund Guide'!$B:$B)-COUNTA('Fund Guide'!$B$2:$B$5)),0)),"-"))</f>
        <v>1.2155411496082431</v>
      </c>
      <c r="U22" s="498">
        <f ca="1">IF($E22="", "", IFERROR(INDEX(OFFSET('Fund Guide'!$B$5,1,MATCH(U$8,OFFSET('Fund Guide'!$B$5,,,,COUNTA('Fund Guide'!15:15)),0)-1,COUNTA('Fund Guide'!$B:$B)-COUNTA('Fund Guide'!$B$2:$B$5)),MATCH($E22,OFFSET('Fund Guide'!$B$5,1,,COUNTA('Fund Guide'!$B:$B)-COUNTA('Fund Guide'!$B$2:$B$5)),0)),"-"))</f>
        <v>0.19703341521582263</v>
      </c>
      <c r="V22" s="499">
        <f ca="1">IF($E22="", "", IFERROR(INDEX(OFFSET('Fund Guide'!$B$5,1,MATCH(V$8,OFFSET('Fund Guide'!$B$5,,,,COUNTA('Fund Guide'!15:15)),0)-1,COUNTA('Fund Guide'!$B:$B)-COUNTA('Fund Guide'!$B$2:$B$5)),MATCH($E22,OFFSET('Fund Guide'!$B$5,1,,COUNTA('Fund Guide'!$B:$B)-COUNTA('Fund Guide'!$B$2:$B$5)),0)),"-"))</f>
        <v>1.4941401807801395</v>
      </c>
      <c r="W22" s="498">
        <f ca="1">IF($E22="", "", IFERROR(INDEX(OFFSET('Fund Guide'!$B$5,1,MATCH(W$8,OFFSET('Fund Guide'!$B$5,,,,COUNTA('Fund Guide'!15:15)),0)-1,COUNTA('Fund Guide'!$B:$B)-COUNTA('Fund Guide'!$B$2:$B$5)),MATCH($E22,OFFSET('Fund Guide'!$B$5,1,,COUNTA('Fund Guide'!$B:$B)-COUNTA('Fund Guide'!$B$2:$B$5)),0)),"-"))</f>
        <v>0.24210112650385995</v>
      </c>
      <c r="X22" s="499">
        <f ca="1">IF($E22="", "", IFERROR(INDEX(OFFSET('Fund Guide'!$B$5,1,MATCH(X$8,OFFSET('Fund Guide'!$B$5,,,,COUNTA('Fund Guide'!15:15)),0)-1,COUNTA('Fund Guide'!$B:$B)-COUNTA('Fund Guide'!$B$2:$B$5)),MATCH($E22,OFFSET('Fund Guide'!$B$5,1,,COUNTA('Fund Guide'!$B:$B)-COUNTA('Fund Guide'!$B$2:$B$5)),0)),"-"))</f>
        <v>1.3761812893914724</v>
      </c>
      <c r="Y22" s="500">
        <f ca="1">IF($E22="", "", IFERROR(INDEX(OFFSET('Fund Guide'!$B$5,1,MATCH(Y$8,OFFSET('Fund Guide'!$B$5,,,,COUNTA('Fund Guide'!15:15)),0)-1,COUNTA('Fund Guide'!$B:$B)-COUNTA('Fund Guide'!$B$2:$B$5)),MATCH($E22,OFFSET('Fund Guide'!$B$5,1,,COUNTA('Fund Guide'!$B:$B)-COUNTA('Fund Guide'!$B$2:$B$5)),0)),"-"))</f>
        <v>2.6188034227482538E-3</v>
      </c>
      <c r="Z22" s="501">
        <f ca="1">IF($E22="", "", IFERROR(INDEX(OFFSET('Fund Guide'!$B$5,1,MATCH(Z$8,OFFSET('Fund Guide'!$B$5,,,,COUNTA('Fund Guide'!15:15)),0)-1,COUNTA('Fund Guide'!$B:$B)-COUNTA('Fund Guide'!$B$2:$B$5)),MATCH($E22,OFFSET('Fund Guide'!$B$5,1,,COUNTA('Fund Guide'!$B:$B)-COUNTA('Fund Guide'!$B$2:$B$5)),0)),"-"))</f>
        <v>7.5475453784774391</v>
      </c>
      <c r="AB22" s="232"/>
      <c r="AC22" s="232"/>
      <c r="AD22" s="231"/>
    </row>
    <row r="23" spans="2:31" s="495" customFormat="1" ht="14.25" customHeight="1">
      <c r="B23" s="489"/>
      <c r="C23" s="489"/>
      <c r="D23" s="489"/>
      <c r="E23" s="381" t="s">
        <v>2151</v>
      </c>
      <c r="F23" s="490">
        <f ca="1">IF($E23="", "", IFERROR(INDEX(OFFSET('Fund Guide'!$B$5,1,MATCH(F$8,OFFSET('Fund Guide'!$B$5,,,,COUNTA('Fund Guide'!16:16)),0)-1,COUNTA('Fund Guide'!$B:$B)-COUNTA('Fund Guide'!$B$2:$B$5)),MATCH($E23,OFFSET('Fund Guide'!$B$5,1,,COUNTA('Fund Guide'!$B:$B)-COUNTA('Fund Guide'!$B$2:$B$5)),0)),"-"))</f>
        <v>20146294000171</v>
      </c>
      <c r="G23" s="491">
        <f ca="1">IF($E23="", "", IFERROR(INDEX(OFFSET('Fund Guide'!$B$5,1,MATCH(G$8,OFFSET('Fund Guide'!$B$5,,,,COUNTA('Fund Guide'!$5:$5)),0)-1,COUNTA('Fund Guide'!$B:$B)-COUNTA('Fund Guide'!$B$2:$B$5)),MATCH($E23,OFFSET('Fund Guide'!$B$5,1,,COUNTA('Fund Guide'!$B:$B)-COUNTA('Fund Guide'!$B$2:$B$5)),0)),
IF(OR(LEFT($E23,3)="NTN",LEFT($E23,3)="LFT"),DATE(_xlfn.NUMBERVALUE(RIGHT(LEFT($E23, FIND(" (", $E23)-1), 4)),8,15)-TODAY(),IFERROR(IF(FIND("ano",$E23)&gt;1,FLOOR(_xlfn.NUMBERVALUE(RIGHT(LEFT($E23,FIND(" ano",$E23)-1),FIND(" ano",$E23)-1-(FIND(" - ",$E23)+2)))*365,1)),IFERROR(IF(FIND("meses",$E23)&gt;1,FLOOR(_xlfn.NUMBERVALUE(RIGHT(LEFT($E23,FIND(" meses",$E23)-1),FIND(" meses",$E23)-1-(FIND(" - ",$E23)+2))),1)*(365/12)),IFERROR(IF(FIND("mês",$E23)&gt;1,FLOOR(_xlfn.NUMBERVALUE(RIGHT(LEFT($E23,FIND(" mês",$E23)-1),FIND(" mês",$E23)-1-(FIND(" - ",$E23)+2))),1)*(365/12)),IFERROR(IF(FIND("Diária", $E23)&gt;0, 0),
IFERROR(OFFSET('RF &amp; RV Guide'!$E$8,2+MATCH($E23, OFFSET('RF &amp; RV Guide'!$E$8,3,,COUNTA('RF &amp; RV Guide'!$E:$E)-COUNTA('RF &amp; RV Guide'!$E$1:$E$8)), 0),-1+MATCH(G$8, OFFSET('RF &amp; RV Guide'!$E$8,,,,COUNTA('RF &amp; RV Guide'!$8:$8)-COUNTA('RF &amp; RV Guide'!$A$8:$E$8)),0)),"-"))))))))</f>
        <v>45</v>
      </c>
      <c r="H23" s="492" t="str">
        <f ca="1">IF($E23="", "", IFERROR(INDEX(OFFSET('Fund Guide'!$B$5,1,MATCH(H$8,OFFSET('Fund Guide'!$B$5,,,,COUNTA('Fund Guide'!16:16)),0)-1,COUNTA('Fund Guide'!$B:$B)-COUNTA('Fund Guide'!$B$2:$B$5)),MATCH($E23,OFFSET('Fund Guide'!$B$5,1,,COUNTA('Fund Guide'!$B:$B)-COUNTA('Fund Guide'!$B$2:$B$5)),0)),"BRL"))</f>
        <v>BRL</v>
      </c>
      <c r="I23" s="875">
        <f ca="1">IF($E23="", "", IFERROR(INDEX(OFFSET('Fund Guide'!$B$5,1,MATCH("Repasse Taxa Adm. Gestor",OFFSET('Fund Guide'!$B$5,,,,COUNTA('Fund Guide'!$5:$5)),0)-1,COUNTA('Fund Guide'!$B:$B)-COUNTA('Fund Guide'!$B$2:$B$5)),MATCH($E23,OFFSET('Fund Guide'!$B$5,1,,COUNTA('Fund Guide'!$B:$B)-COUNTA('Fund Guide'!$B$2:$B$5)),0)),
IFERROR(OFFSET('RF &amp; RV Guide'!$E$8,2+MATCH($E23, OFFSET('RF &amp; RV Guide'!$E$8,3,,COUNTA('RF &amp; RV Guide'!$E:$E)-COUNTA('RF &amp; RV Guide'!$E$1:$E$8)), 0),-1+MATCH(I$8, OFFSET('RF &amp; RV Guide'!$E$8,,,,COUNTA('RF &amp; RV Guide'!$8:$8)-COUNTA('RF &amp; RV Guide'!$A$8:$E$8)),0)),IFERROR(IF(FIND("tulo",$E23), 0.25%), "-"))))</f>
        <v>1.6499999999999998E-3</v>
      </c>
      <c r="J23" s="494">
        <f ca="1">IF($E23="", "", IFERROR(INDEX(OFFSET('Fund Guide'!$B$5,1,MATCH(J$8,OFFSET('Fund Guide'!$B$5,,,,COUNTA('Fund Guide'!$5:$5)),0)-1,COUNTA('Fund Guide'!$B:$B)-COUNTA('Fund Guide'!$B$2:$B$5)),MATCH($E23,OFFSET('Fund Guide'!$B$5,1,,COUNTA('Fund Guide'!$B:$B)-COUNTA('Fund Guide'!$B$2:$B$5)),0)),
IFERROR(OFFSET('RF &amp; RV Guide'!$E$8,2+MATCH($E23, OFFSET('RF &amp; RV Guide'!$E$8,3,,COUNTA('RF &amp; RV Guide'!$E:$E)-COUNTA('RF &amp; RV Guide'!$E$1:$E$8)), 0),-1+MATCH(J$8, OFFSET('RF &amp; RV Guide'!$E$8,,,,COUNTA('RF &amp; RV Guide'!$8:$8)-COUNTA('RF &amp; RV Guide'!$A$8:$E$8)),0)), "-")))</f>
        <v>41949</v>
      </c>
      <c r="K23" s="494" t="str">
        <f ca="1">IF($E23="", "", IFERROR(INDEX(OFFSET('Fund Guide'!$B$5,1,MATCH(K$8,OFFSET('Fund Guide'!$B$5,,,,COUNTA('Fund Guide'!$5:$5)),0)-1,COUNTA('Fund Guide'!$B:$B)-COUNTA('Fund Guide'!$B$2:$B$5)),MATCH($E23,OFFSET('Fund Guide'!$B$5,1,,COUNTA('Fund Guide'!$B:$B)-COUNTA('Fund Guide'!$B$2:$B$5)),0)),
IFERROR(OFFSET('RF &amp; RV Guide'!$E$8,2+MATCH($E23, OFFSET('RF &amp; RV Guide'!$E$8,3,,COUNTA('RF &amp; RV Guide'!$E:$E)-COUNTA('RF &amp; RV Guide'!$E$1:$E$8)), 0),-1+MATCH("Captação", OFFSET('RF &amp; RV Guide'!$E$8,,,,COUNTA('RF &amp; RV Guide'!$8:$8)-COUNTA('RF &amp; RV Guide'!$A$8:$E$8)),0)), "-")))</f>
        <v>Sim</v>
      </c>
      <c r="M23" s="496">
        <f t="shared" ref="M23" si="14">IFERROR(IF(N23=0, "", N23*$M$3),0)</f>
        <v>800000</v>
      </c>
      <c r="N23" s="231">
        <v>3.2000000000000001E-2</v>
      </c>
      <c r="O23" s="497">
        <f t="shared" ref="O23" si="15">IFERROR(IF(N23=0, "", N23/N$12),0)</f>
        <v>8.3116883116883117E-2</v>
      </c>
      <c r="Q23" s="498">
        <f ca="1">IF($E23="", "", IFERROR(INDEX(OFFSET('Fund Guide'!$B$5,1,MATCH(Q$8,OFFSET('Fund Guide'!$B$5,,,,COUNTA('Fund Guide'!16:16)),0)-1,COUNTA('Fund Guide'!$B:$B)-COUNTA('Fund Guide'!$B$2:$B$5)),MATCH($E23,OFFSET('Fund Guide'!$B$5,1,,COUNTA('Fund Guide'!$B:$B)-COUNTA('Fund Guide'!$B$2:$B$5)),0)),"-"))</f>
        <v>9.1821324721498954E-2</v>
      </c>
      <c r="R23" s="499">
        <f ca="1">IF($E23="", "", IFERROR(INDEX(OFFSET('Fund Guide'!$B$5,1,MATCH(R$8,OFFSET('Fund Guide'!$B$5,,,,COUNTA('Fund Guide'!16:16)),0)-1,COUNTA('Fund Guide'!$B:$B)-COUNTA('Fund Guide'!$B$2:$B$5)),MATCH($E23,OFFSET('Fund Guide'!$B$5,1,,COUNTA('Fund Guide'!$B:$B)-COUNTA('Fund Guide'!$B$2:$B$5)),0)),"-"))</f>
        <v>1.1869921864865893</v>
      </c>
      <c r="S23" s="498">
        <f ca="1">IF($E23="", "", IFERROR(INDEX(OFFSET('Fund Guide'!$B$5,1,MATCH(S$8,OFFSET('Fund Guide'!$B$5,,,,COUNTA('Fund Guide'!16:16)),0)-1,COUNTA('Fund Guide'!$B:$B)-COUNTA('Fund Guide'!$B$2:$B$5)),MATCH($E23,OFFSET('Fund Guide'!$B$5,1,,COUNTA('Fund Guide'!$B:$B)-COUNTA('Fund Guide'!$B$2:$B$5)),0)),"-"))</f>
        <v>0.12198386307616826</v>
      </c>
      <c r="T23" s="499">
        <f ca="1">IF($E23="", "", IFERROR(INDEX(OFFSET('Fund Guide'!$B$5,1,MATCH(T$8,OFFSET('Fund Guide'!$B$5,,,,COUNTA('Fund Guide'!16:16)),0)-1,COUNTA('Fund Guide'!$B:$B)-COUNTA('Fund Guide'!$B$2:$B$5)),MATCH($E23,OFFSET('Fund Guide'!$B$5,1,,COUNTA('Fund Guide'!$B:$B)-COUNTA('Fund Guide'!$B$2:$B$5)),0)),"-"))</f>
        <v>1.1958497398945982</v>
      </c>
      <c r="U23" s="498">
        <f ca="1">IF($E23="", "", IFERROR(INDEX(OFFSET('Fund Guide'!$B$5,1,MATCH(U$8,OFFSET('Fund Guide'!$B$5,,,,COUNTA('Fund Guide'!16:16)),0)-1,COUNTA('Fund Guide'!$B:$B)-COUNTA('Fund Guide'!$B$2:$B$5)),MATCH($E23,OFFSET('Fund Guide'!$B$5,1,,COUNTA('Fund Guide'!$B:$B)-COUNTA('Fund Guide'!$B$2:$B$5)),0)),"-"))</f>
        <v>0.20738254328053496</v>
      </c>
      <c r="V23" s="499">
        <f ca="1">IF($E23="", "", IFERROR(INDEX(OFFSET('Fund Guide'!$B$5,1,MATCH(V$8,OFFSET('Fund Guide'!$B$5,,,,COUNTA('Fund Guide'!16:16)),0)-1,COUNTA('Fund Guide'!$B:$B)-COUNTA('Fund Guide'!$B$2:$B$5)),MATCH($E23,OFFSET('Fund Guide'!$B$5,1,,COUNTA('Fund Guide'!$B:$B)-COUNTA('Fund Guide'!$B$2:$B$5)),0)),"-"))</f>
        <v>1.5726194989231486</v>
      </c>
      <c r="W23" s="498">
        <f ca="1">IF($E23="", "", IFERROR(INDEX(OFFSET('Fund Guide'!$B$5,1,MATCH(W$8,OFFSET('Fund Guide'!$B$5,,,,COUNTA('Fund Guide'!16:16)),0)-1,COUNTA('Fund Guide'!$B:$B)-COUNTA('Fund Guide'!$B$2:$B$5)),MATCH($E23,OFFSET('Fund Guide'!$B$5,1,,COUNTA('Fund Guide'!$B:$B)-COUNTA('Fund Guide'!$B$2:$B$5)),0)),"-"))</f>
        <v>0.25090202378730875</v>
      </c>
      <c r="X23" s="499">
        <f ca="1">IF($E23="", "", IFERROR(INDEX(OFFSET('Fund Guide'!$B$5,1,MATCH(X$8,OFFSET('Fund Guide'!$B$5,,,,COUNTA('Fund Guide'!16:16)),0)-1,COUNTA('Fund Guide'!$B:$B)-COUNTA('Fund Guide'!$B$2:$B$5)),MATCH($E23,OFFSET('Fund Guide'!$B$5,1,,COUNTA('Fund Guide'!$B:$B)-COUNTA('Fund Guide'!$B$2:$B$5)),0)),"-"))</f>
        <v>1.4262084426981934</v>
      </c>
      <c r="Y23" s="500">
        <f ca="1">IF($E23="", "", IFERROR(INDEX(OFFSET('Fund Guide'!$B$5,1,MATCH(Y$8,OFFSET('Fund Guide'!$B$5,,,,COUNTA('Fund Guide'!16:16)),0)-1,COUNTA('Fund Guide'!$B:$B)-COUNTA('Fund Guide'!$B$2:$B$5)),MATCH($E23,OFFSET('Fund Guide'!$B$5,1,,COUNTA('Fund Guide'!$B:$B)-COUNTA('Fund Guide'!$B$2:$B$5)),0)),"-"))</f>
        <v>5.7699651418286037E-3</v>
      </c>
      <c r="Z23" s="501">
        <f ca="1">IF($E23="", "", IFERROR(INDEX(OFFSET('Fund Guide'!$B$5,1,MATCH(Z$8,OFFSET('Fund Guide'!$B$5,,,,COUNTA('Fund Guide'!16:16)),0)-1,COUNTA('Fund Guide'!$B:$B)-COUNTA('Fund Guide'!$B$2:$B$5)),MATCH($E23,OFFSET('Fund Guide'!$B$5,1,,COUNTA('Fund Guide'!$B:$B)-COUNTA('Fund Guide'!$B$2:$B$5)),0)),"-"))</f>
        <v>3.1177340564059275</v>
      </c>
      <c r="AB23" s="232"/>
      <c r="AC23" s="232"/>
      <c r="AD23" s="231"/>
    </row>
    <row r="24" spans="2:31" s="495" customFormat="1" ht="14.25" customHeight="1">
      <c r="B24" s="489"/>
      <c r="C24" s="489"/>
      <c r="D24" s="489"/>
      <c r="E24" s="381" t="s">
        <v>2157</v>
      </c>
      <c r="F24" s="490">
        <f ca="1">IF($E24="", "", IFERROR(INDEX(OFFSET('Fund Guide'!$B$5,1,MATCH(F$8,OFFSET('Fund Guide'!$B$5,,,,COUNTA('Fund Guide'!17:17)),0)-1,COUNTA('Fund Guide'!$B:$B)-COUNTA('Fund Guide'!$B$2:$B$5)),MATCH($E24,OFFSET('Fund Guide'!$B$5,1,,COUNTA('Fund Guide'!$B:$B)-COUNTA('Fund Guide'!$B$2:$B$5)),0)),"-"))</f>
        <v>35343590000130</v>
      </c>
      <c r="G24" s="491">
        <f ca="1">IF($E24="", "", IFERROR(INDEX(OFFSET('Fund Guide'!$B$5,1,MATCH(G$8,OFFSET('Fund Guide'!$B$5,,,,COUNTA('Fund Guide'!$5:$5)),0)-1,COUNTA('Fund Guide'!$B:$B)-COUNTA('Fund Guide'!$B$2:$B$5)),MATCH($E24,OFFSET('Fund Guide'!$B$5,1,,COUNTA('Fund Guide'!$B:$B)-COUNTA('Fund Guide'!$B$2:$B$5)),0)),
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46</v>
      </c>
      <c r="H24" s="492" t="str">
        <f ca="1">IF($E24="", "", IFERROR(INDEX(OFFSET('Fund Guide'!$B$5,1,MATCH(H$8,OFFSET('Fund Guide'!$B$5,,,,COUNTA('Fund Guide'!17:17)),0)-1,COUNTA('Fund Guide'!$B:$B)-COUNTA('Fund Guide'!$B$2:$B$5)),MATCH($E24,OFFSET('Fund Guide'!$B$5,1,,COUNTA('Fund Guide'!$B:$B)-COUNTA('Fund Guide'!$B$2:$B$5)),0)),"BRL"))</f>
        <v>BRL</v>
      </c>
      <c r="I24" s="875">
        <f ca="1">IF($E24="", "", IFERROR(INDEX(OFFSET('Fund Guide'!$B$5,1,MATCH("Repasse Taxa Adm. Gestor",OFFSET('Fund Guide'!$B$5,,,,COUNTA('Fund Guide'!$5:$5)),0)-1,COUNTA('Fund Guide'!$B:$B)-COUNTA('Fund Guide'!$B$2:$B$5)),MATCH($E24,OFFSET('Fund Guide'!$B$5,1,,COUNTA('Fund Guide'!$B:$B)-COUNTA('Fund Guide'!$B$2:$B$5)),0)),
IFERROR(OFFSET('RF &amp; RV Guide'!$E$8,2+MATCH($E24, OFFSET('RF &amp; RV Guide'!$E$8,3,,COUNTA('RF &amp; RV Guide'!$E:$E)-COUNTA('RF &amp; RV Guide'!$E$1:$E$8)), 0),-1+MATCH(I$8, OFFSET('RF &amp; RV Guide'!$E$8,,,,COUNTA('RF &amp; RV Guide'!$8:$8)-COUNTA('RF &amp; RV Guide'!$A$8:$E$8)),0)),IFERROR(IF(FIND("tulo",$E24), 0.25%), "-"))))</f>
        <v>1.3998000000000001E-3</v>
      </c>
      <c r="J24" s="494">
        <f ca="1">IF($E24="", "", IFERROR(INDEX(OFFSET('Fund Guide'!$B$5,1,MATCH(J$8,OFFSET('Fund Guide'!$B$5,,,,COUNTA('Fund Guide'!$5:$5)),0)-1,COUNTA('Fund Guide'!$B:$B)-COUNTA('Fund Guide'!$B$2:$B$5)),MATCH($E24,OFFSET('Fund Guide'!$B$5,1,,COUNTA('Fund Guide'!$B:$B)-COUNTA('Fund Guide'!$B$2:$B$5)),0)),
IFERROR(OFFSET('RF &amp; RV Guide'!$E$8,2+MATCH($E24, OFFSET('RF &amp; RV Guide'!$E$8,3,,COUNTA('RF &amp; RV Guide'!$E:$E)-COUNTA('RF &amp; RV Guide'!$E$1:$E$8)), 0),-1+MATCH(J$8, OFFSET('RF &amp; RV Guide'!$E$8,,,,COUNTA('RF &amp; RV Guide'!$8:$8)-COUNTA('RF &amp; RV Guide'!$A$8:$E$8)),0)), "-")))</f>
        <v>43819</v>
      </c>
      <c r="K24" s="494" t="str">
        <f ca="1">IF($E24="", "", IFERROR(INDEX(OFFSET('Fund Guide'!$B$5,1,MATCH(K$8,OFFSET('Fund Guide'!$B$5,,,,COUNTA('Fund Guide'!$5:$5)),0)-1,COUNTA('Fund Guide'!$B:$B)-COUNTA('Fund Guide'!$B$2:$B$5)),MATCH($E24,OFFSET('Fund Guide'!$B$5,1,,COUNTA('Fund Guide'!$B:$B)-COUNTA('Fund Guide'!$B$2:$B$5)),0)),
IFERROR(OFFSET('RF &amp; RV Guide'!$E$8,2+MATCH($E24, OFFSET('RF &amp; RV Guide'!$E$8,3,,COUNTA('RF &amp; RV Guide'!$E:$E)-COUNTA('RF &amp; RV Guide'!$E$1:$E$8)), 0),-1+MATCH("Captação", OFFSET('RF &amp; RV Guide'!$E$8,,,,COUNTA('RF &amp; RV Guide'!$8:$8)-COUNTA('RF &amp; RV Guide'!$A$8:$E$8)),0)), "-")))</f>
        <v>Sim</v>
      </c>
      <c r="M24" s="496">
        <f t="shared" ref="M24" si="16">IFERROR(IF(N24=0, "", N24*$M$3),0)</f>
        <v>1250000</v>
      </c>
      <c r="N24" s="231">
        <v>0.05</v>
      </c>
      <c r="O24" s="497">
        <f t="shared" ref="O24" si="17">IFERROR(IF(N24=0, "", N24/N$12),0)</f>
        <v>0.12987012987012989</v>
      </c>
      <c r="Q24" s="498">
        <f ca="1">IF($E24="", "", IFERROR(INDEX(OFFSET('Fund Guide'!$B$5,1,MATCH(Q$8,OFFSET('Fund Guide'!$B$5,,,,COUNTA('Fund Guide'!17:17)),0)-1,COUNTA('Fund Guide'!$B:$B)-COUNTA('Fund Guide'!$B$2:$B$5)),MATCH($E24,OFFSET('Fund Guide'!$B$5,1,,COUNTA('Fund Guide'!$B:$B)-COUNTA('Fund Guide'!$B$2:$B$5)),0)),"-"))</f>
        <v>8.7590871946483295E-2</v>
      </c>
      <c r="R24" s="499">
        <f ca="1">IF($E24="", "", IFERROR(INDEX(OFFSET('Fund Guide'!$B$5,1,MATCH(R$8,OFFSET('Fund Guide'!$B$5,,,,COUNTA('Fund Guide'!17:17)),0)-1,COUNTA('Fund Guide'!$B:$B)-COUNTA('Fund Guide'!$B$2:$B$5)),MATCH($E24,OFFSET('Fund Guide'!$B$5,1,,COUNTA('Fund Guide'!$B:$B)-COUNTA('Fund Guide'!$B$2:$B$5)),0)),"-"))</f>
        <v>1.1323042977584019</v>
      </c>
      <c r="S24" s="498">
        <f ca="1">IF($E24="", "", IFERROR(INDEX(OFFSET('Fund Guide'!$B$5,1,MATCH(S$8,OFFSET('Fund Guide'!$B$5,,,,COUNTA('Fund Guide'!17:17)),0)-1,COUNTA('Fund Guide'!$B:$B)-COUNTA('Fund Guide'!$B$2:$B$5)),MATCH($E24,OFFSET('Fund Guide'!$B$5,1,,COUNTA('Fund Guide'!$B:$B)-COUNTA('Fund Guide'!$B$2:$B$5)),0)),"-"))</f>
        <v>0.11726759377364049</v>
      </c>
      <c r="T24" s="499">
        <f ca="1">IF($E24="", "", IFERROR(INDEX(OFFSET('Fund Guide'!$B$5,1,MATCH(T$8,OFFSET('Fund Guide'!$B$5,,,,COUNTA('Fund Guide'!17:17)),0)-1,COUNTA('Fund Guide'!$B:$B)-COUNTA('Fund Guide'!$B$2:$B$5)),MATCH($E24,OFFSET('Fund Guide'!$B$5,1,,COUNTA('Fund Guide'!$B:$B)-COUNTA('Fund Guide'!$B$2:$B$5)),0)),"-"))</f>
        <v>1.1496145307737078</v>
      </c>
      <c r="U24" s="498">
        <f ca="1">IF($E24="", "", IFERROR(INDEX(OFFSET('Fund Guide'!$B$5,1,MATCH(U$8,OFFSET('Fund Guide'!$B$5,,,,COUNTA('Fund Guide'!17:17)),0)-1,COUNTA('Fund Guide'!$B:$B)-COUNTA('Fund Guide'!$B$2:$B$5)),MATCH($E24,OFFSET('Fund Guide'!$B$5,1,,COUNTA('Fund Guide'!$B:$B)-COUNTA('Fund Guide'!$B$2:$B$5)),0)),"-"))</f>
        <v>0.18845601082839525</v>
      </c>
      <c r="V24" s="499">
        <f ca="1">IF($E24="", "", IFERROR(INDEX(OFFSET('Fund Guide'!$B$5,1,MATCH(V$8,OFFSET('Fund Guide'!$B$5,,,,COUNTA('Fund Guide'!17:17)),0)-1,COUNTA('Fund Guide'!$B:$B)-COUNTA('Fund Guide'!$B$2:$B$5)),MATCH($E24,OFFSET('Fund Guide'!$B$5,1,,COUNTA('Fund Guide'!$B:$B)-COUNTA('Fund Guide'!$B$2:$B$5)),0)),"-"))</f>
        <v>1.4290961651342802</v>
      </c>
      <c r="W24" s="498" t="str">
        <f ca="1">IF($E24="", "", IFERROR(INDEX(OFFSET('Fund Guide'!$B$5,1,MATCH(W$8,OFFSET('Fund Guide'!$B$5,,,,COUNTA('Fund Guide'!17:17)),0)-1,COUNTA('Fund Guide'!$B:$B)-COUNTA('Fund Guide'!$B$2:$B$5)),MATCH($E24,OFFSET('Fund Guide'!$B$5,1,,COUNTA('Fund Guide'!$B:$B)-COUNTA('Fund Guide'!$B$2:$B$5)),0)),"-"))</f>
        <v/>
      </c>
      <c r="X24" s="499" t="str">
        <f ca="1">IF($E24="", "", IFERROR(INDEX(OFFSET('Fund Guide'!$B$5,1,MATCH(X$8,OFFSET('Fund Guide'!$B$5,,,,COUNTA('Fund Guide'!17:17)),0)-1,COUNTA('Fund Guide'!$B:$B)-COUNTA('Fund Guide'!$B$2:$B$5)),MATCH($E24,OFFSET('Fund Guide'!$B$5,1,,COUNTA('Fund Guide'!$B:$B)-COUNTA('Fund Guide'!$B$2:$B$5)),0)),"-"))</f>
        <v/>
      </c>
      <c r="Y24" s="500">
        <f ca="1">IF($E24="", "", IFERROR(INDEX(OFFSET('Fund Guide'!$B$5,1,MATCH(Y$8,OFFSET('Fund Guide'!$B$5,,,,COUNTA('Fund Guide'!17:17)),0)-1,COUNTA('Fund Guide'!$B:$B)-COUNTA('Fund Guide'!$B$2:$B$5)),MATCH($E24,OFFSET('Fund Guide'!$B$5,1,,COUNTA('Fund Guide'!$B:$B)-COUNTA('Fund Guide'!$B$2:$B$5)),0)),"-"))</f>
        <v>2.2269542501345972E-3</v>
      </c>
      <c r="Z24" s="501">
        <f ca="1">IF($E24="", "", IFERROR(INDEX(OFFSET('Fund Guide'!$B$5,1,MATCH(Z$8,OFFSET('Fund Guide'!$B$5,,,,COUNTA('Fund Guide'!17:17)),0)-1,COUNTA('Fund Guide'!$B:$B)-COUNTA('Fund Guide'!$B$2:$B$5)),MATCH($E24,OFFSET('Fund Guide'!$B$5,1,,COUNTA('Fund Guide'!$B:$B)-COUNTA('Fund Guide'!$B$2:$B$5)),0)),"-"))</f>
        <v>6.1792257396061698</v>
      </c>
      <c r="AB24" s="232"/>
      <c r="AC24" s="232"/>
      <c r="AD24" s="231"/>
    </row>
    <row r="25" spans="2:31" s="495" customFormat="1" ht="14.25" customHeight="1">
      <c r="B25" s="489"/>
      <c r="C25" s="489"/>
      <c r="D25" s="489"/>
      <c r="E25" s="381" t="s">
        <v>2141</v>
      </c>
      <c r="F25" s="490">
        <f ca="1">IF($E25="", "", IFERROR(INDEX(OFFSET('Fund Guide'!$B$5,1,MATCH(F$8,OFFSET('Fund Guide'!$B$5,,,,COUNTA('Fund Guide'!18:18)),0)-1,COUNTA('Fund Guide'!$B:$B)-COUNTA('Fund Guide'!$B$2:$B$5)),MATCH($E25,OFFSET('Fund Guide'!$B$5,1,,COUNTA('Fund Guide'!$B:$B)-COUNTA('Fund Guide'!$B$2:$B$5)),0)),"-"))</f>
        <v>37806055000101</v>
      </c>
      <c r="G25" s="491">
        <f ca="1">IF($E25="", "", IFERROR(INDEX(OFFSET('Fund Guide'!$B$5,1,MATCH(G$8,OFFSET('Fund Guide'!$B$5,,,,COUNTA('Fund Guide'!$5:$5)),0)-1,COUNTA('Fund Guide'!$B:$B)-COUNTA('Fund Guide'!$B$2:$B$5)),MATCH($E25,OFFSET('Fund Guide'!$B$5,1,,COUNTA('Fund Guide'!$B:$B)-COUNTA('Fund Guide'!$B$2:$B$5)),0)),
IF(OR(LEFT($E25,3)="NTN",LEFT($E25,3)="LFT"),DATE(_xlfn.NUMBERVALUE(RIGHT(LEFT($E25, FIND(" (", $E25)-1), 4)),8,15)-TODAY(),IFERROR(IF(FIND("ano",$E25)&gt;1,FLOOR(_xlfn.NUMBERVALUE(RIGHT(LEFT($E25,FIND(" ano",$E25)-1),FIND(" ano",$E25)-1-(FIND(" - ",$E25)+2)))*365,1)),IFERROR(IF(FIND("meses",$E25)&gt;1,FLOOR(_xlfn.NUMBERVALUE(RIGHT(LEFT($E25,FIND(" meses",$E25)-1),FIND(" meses",$E25)-1-(FIND(" - ",$E25)+2))),1)*(365/12)),IFERROR(IF(FIND("mês",$E25)&gt;1,FLOOR(_xlfn.NUMBERVALUE(RIGHT(LEFT($E25,FIND(" mês",$E25)-1),FIND(" mês",$E25)-1-(FIND(" - ",$E25)+2))),1)*(365/12)),IFERROR(IF(FIND("Diária", $E25)&gt;0, 0),
IFERROR(OFFSET('RF &amp; RV Guide'!$E$8,2+MATCH($E25, OFFSET('RF &amp; RV Guide'!$E$8,3,,COUNTA('RF &amp; RV Guide'!$E:$E)-COUNTA('RF &amp; RV Guide'!$E$1:$E$8)), 0),-1+MATCH(G$8, OFFSET('RF &amp; RV Guide'!$E$8,,,,COUNTA('RF &amp; RV Guide'!$8:$8)-COUNTA('RF &amp; RV Guide'!$A$8:$E$8)),0)),"-"))))))))</f>
        <v>91</v>
      </c>
      <c r="H25" s="492" t="str">
        <f ca="1">IF($E25="", "", IFERROR(INDEX(OFFSET('Fund Guide'!$B$5,1,MATCH(H$8,OFFSET('Fund Guide'!$B$5,,,,COUNTA('Fund Guide'!18:18)),0)-1,COUNTA('Fund Guide'!$B:$B)-COUNTA('Fund Guide'!$B$2:$B$5)),MATCH($E25,OFFSET('Fund Guide'!$B$5,1,,COUNTA('Fund Guide'!$B:$B)-COUNTA('Fund Guide'!$B$2:$B$5)),0)),"BRL"))</f>
        <v>BRL</v>
      </c>
      <c r="I25" s="875">
        <f ca="1">IF($E25="", "", IFERROR(INDEX(OFFSET('Fund Guide'!$B$5,1,MATCH("Repasse Taxa Adm. Gestor",OFFSET('Fund Guide'!$B$5,,,,COUNTA('Fund Guide'!$5:$5)),0)-1,COUNTA('Fund Guide'!$B:$B)-COUNTA('Fund Guide'!$B$2:$B$5)),MATCH($E25,OFFSET('Fund Guide'!$B$5,1,,COUNTA('Fund Guide'!$B:$B)-COUNTA('Fund Guide'!$B$2:$B$5)),0)),
IFERROR(OFFSET('RF &amp; RV Guide'!$E$8,2+MATCH($E25, OFFSET('RF &amp; RV Guide'!$E$8,3,,COUNTA('RF &amp; RV Guide'!$E:$E)-COUNTA('RF &amp; RV Guide'!$E$1:$E$8)), 0),-1+MATCH(I$8, OFFSET('RF &amp; RV Guide'!$E$8,,,,COUNTA('RF &amp; RV Guide'!$8:$8)-COUNTA('RF &amp; RV Guide'!$A$8:$E$8)),0)),IFERROR(IF(FIND("tulo",$E25), 0.25%), "-"))))</f>
        <v>1.0500000000000001E-2</v>
      </c>
      <c r="J25" s="494">
        <f ca="1">IF($E25="", "", IFERROR(INDEX(OFFSET('Fund Guide'!$B$5,1,MATCH(J$8,OFFSET('Fund Guide'!$B$5,,,,COUNTA('Fund Guide'!$5:$5)),0)-1,COUNTA('Fund Guide'!$B:$B)-COUNTA('Fund Guide'!$B$2:$B$5)),MATCH($E25,OFFSET('Fund Guide'!$B$5,1,,COUNTA('Fund Guide'!$B:$B)-COUNTA('Fund Guide'!$B$2:$B$5)),0)),
IFERROR(OFFSET('RF &amp; RV Guide'!$E$8,2+MATCH($E25, OFFSET('RF &amp; RV Guide'!$E$8,3,,COUNTA('RF &amp; RV Guide'!$E:$E)-COUNTA('RF &amp; RV Guide'!$E$1:$E$8)), 0),-1+MATCH(J$8, OFFSET('RF &amp; RV Guide'!$E$8,,,,COUNTA('RF &amp; RV Guide'!$8:$8)-COUNTA('RF &amp; RV Guide'!$A$8:$E$8)),0)), "-")))</f>
        <v>44069</v>
      </c>
      <c r="K25" s="494" t="str">
        <f ca="1">IF($E25="", "", IFERROR(INDEX(OFFSET('Fund Guide'!$B$5,1,MATCH(K$8,OFFSET('Fund Guide'!$B$5,,,,COUNTA('Fund Guide'!$5:$5)),0)-1,COUNTA('Fund Guide'!$B:$B)-COUNTA('Fund Guide'!$B$2:$B$5)),MATCH($E25,OFFSET('Fund Guide'!$B$5,1,,COUNTA('Fund Guide'!$B:$B)-COUNTA('Fund Guide'!$B$2:$B$5)),0)),
IFERROR(OFFSET('RF &amp; RV Guide'!$E$8,2+MATCH($E25, OFFSET('RF &amp; RV Guide'!$E$8,3,,COUNTA('RF &amp; RV Guide'!$E:$E)-COUNTA('RF &amp; RV Guide'!$E$1:$E$8)), 0),-1+MATCH("Captação", OFFSET('RF &amp; RV Guide'!$E$8,,,,COUNTA('RF &amp; RV Guide'!$8:$8)-COUNTA('RF &amp; RV Guide'!$A$8:$E$8)),0)), "-")))</f>
        <v>Sim</v>
      </c>
      <c r="M25" s="496">
        <f t="shared" ref="M25" si="18">IFERROR(IF(N25=0, "", N25*$M$3),0)</f>
        <v>750000</v>
      </c>
      <c r="N25" s="231">
        <v>0.03</v>
      </c>
      <c r="O25" s="497">
        <f t="shared" ref="O25" si="19">IFERROR(IF(N25=0, "", N25/N$12),0)</f>
        <v>7.792207792207792E-2</v>
      </c>
      <c r="Q25" s="498">
        <f ca="1">IF($E25="", "", IFERROR(INDEX(OFFSET('Fund Guide'!$B$5,1,MATCH(Q$8,OFFSET('Fund Guide'!$B$5,,,,COUNTA('Fund Guide'!18:18)),0)-1,COUNTA('Fund Guide'!$B:$B)-COUNTA('Fund Guide'!$B$2:$B$5)),MATCH($E25,OFFSET('Fund Guide'!$B$5,1,,COUNTA('Fund Guide'!$B:$B)-COUNTA('Fund Guide'!$B$2:$B$5)),0)),"-"))</f>
        <v>9.9779881428285089E-2</v>
      </c>
      <c r="R25" s="499">
        <f ca="1">IF($E25="", "", IFERROR(INDEX(OFFSET('Fund Guide'!$B$5,1,MATCH(R$8,OFFSET('Fund Guide'!$B$5,,,,COUNTA('Fund Guide'!18:18)),0)-1,COUNTA('Fund Guide'!$B:$B)-COUNTA('Fund Guide'!$B$2:$B$5)),MATCH($E25,OFFSET('Fund Guide'!$B$5,1,,COUNTA('Fund Guide'!$B:$B)-COUNTA('Fund Guide'!$B$2:$B$5)),0)),"-"))</f>
        <v>1.2898740023971993</v>
      </c>
      <c r="S25" s="498">
        <f ca="1">IF($E25="", "", IFERROR(INDEX(OFFSET('Fund Guide'!$B$5,1,MATCH(S$8,OFFSET('Fund Guide'!$B$5,,,,COUNTA('Fund Guide'!18:18)),0)-1,COUNTA('Fund Guide'!$B:$B)-COUNTA('Fund Guide'!$B$2:$B$5)),MATCH($E25,OFFSET('Fund Guide'!$B$5,1,,COUNTA('Fund Guide'!$B:$B)-COUNTA('Fund Guide'!$B$2:$B$5)),0)),"-"))</f>
        <v>0.13875957348128964</v>
      </c>
      <c r="T25" s="499">
        <f ca="1">IF($E25="", "", IFERROR(INDEX(OFFSET('Fund Guide'!$B$5,1,MATCH(T$8,OFFSET('Fund Guide'!$B$5,,,,COUNTA('Fund Guide'!18:18)),0)-1,COUNTA('Fund Guide'!$B:$B)-COUNTA('Fund Guide'!$B$2:$B$5)),MATCH($E25,OFFSET('Fund Guide'!$B$5,1,,COUNTA('Fund Guide'!$B:$B)-COUNTA('Fund Guide'!$B$2:$B$5)),0)),"-"))</f>
        <v>1.3603077953997353</v>
      </c>
      <c r="U25" s="498">
        <f ca="1">IF($E25="", "", IFERROR(INDEX(OFFSET('Fund Guide'!$B$5,1,MATCH(U$8,OFFSET('Fund Guide'!$B$5,,,,COUNTA('Fund Guide'!18:18)),0)-1,COUNTA('Fund Guide'!$B:$B)-COUNTA('Fund Guide'!$B$2:$B$5)),MATCH($E25,OFFSET('Fund Guide'!$B$5,1,,COUNTA('Fund Guide'!$B:$B)-COUNTA('Fund Guide'!$B$2:$B$5)),0)),"-"))</f>
        <v>0.19455520917035862</v>
      </c>
      <c r="V25" s="499">
        <f ca="1">IF($E25="", "", IFERROR(INDEX(OFFSET('Fund Guide'!$B$5,1,MATCH(V$8,OFFSET('Fund Guide'!$B$5,,,,COUNTA('Fund Guide'!18:18)),0)-1,COUNTA('Fund Guide'!$B:$B)-COUNTA('Fund Guide'!$B$2:$B$5)),MATCH($E25,OFFSET('Fund Guide'!$B$5,1,,COUNTA('Fund Guide'!$B:$B)-COUNTA('Fund Guide'!$B$2:$B$5)),0)),"-"))</f>
        <v>1.475347494145113</v>
      </c>
      <c r="W25" s="498" t="str">
        <f ca="1">IF($E25="", "", IFERROR(INDEX(OFFSET('Fund Guide'!$B$5,1,MATCH(W$8,OFFSET('Fund Guide'!$B$5,,,,COUNTA('Fund Guide'!18:18)),0)-1,COUNTA('Fund Guide'!$B:$B)-COUNTA('Fund Guide'!$B$2:$B$5)),MATCH($E25,OFFSET('Fund Guide'!$B$5,1,,COUNTA('Fund Guide'!$B:$B)-COUNTA('Fund Guide'!$B$2:$B$5)),0)),"-"))</f>
        <v/>
      </c>
      <c r="X25" s="499" t="str">
        <f ca="1">IF($E25="", "", IFERROR(INDEX(OFFSET('Fund Guide'!$B$5,1,MATCH(X$8,OFFSET('Fund Guide'!$B$5,,,,COUNTA('Fund Guide'!18:18)),0)-1,COUNTA('Fund Guide'!$B:$B)-COUNTA('Fund Guide'!$B$2:$B$5)),MATCH($E25,OFFSET('Fund Guide'!$B$5,1,,COUNTA('Fund Guide'!$B:$B)-COUNTA('Fund Guide'!$B$2:$B$5)),0)),"-"))</f>
        <v/>
      </c>
      <c r="Y25" s="500">
        <f ca="1">IF($E25="", "", IFERROR(INDEX(OFFSET('Fund Guide'!$B$5,1,MATCH(Y$8,OFFSET('Fund Guide'!$B$5,,,,COUNTA('Fund Guide'!18:18)),0)-1,COUNTA('Fund Guide'!$B:$B)-COUNTA('Fund Guide'!$B$2:$B$5)),MATCH($E25,OFFSET('Fund Guide'!$B$5,1,,COUNTA('Fund Guide'!$B:$B)-COUNTA('Fund Guide'!$B$2:$B$5)),0)),"-"))</f>
        <v>1.402393455777768E-3</v>
      </c>
      <c r="Z25" s="501">
        <f ca="1">IF($E25="", "", IFERROR(INDEX(OFFSET('Fund Guide'!$B$5,1,MATCH(Z$8,OFFSET('Fund Guide'!$B$5,,,,COUNTA('Fund Guide'!18:18)),0)-1,COUNTA('Fund Guide'!$B:$B)-COUNTA('Fund Guide'!$B$2:$B$5)),MATCH($E25,OFFSET('Fund Guide'!$B$5,1,,COUNTA('Fund Guide'!$B:$B)-COUNTA('Fund Guide'!$B$2:$B$5)),0)),"-"))</f>
        <v>23.404266386728597</v>
      </c>
      <c r="AB25" s="232" t="s">
        <v>64</v>
      </c>
      <c r="AC25" s="232"/>
      <c r="AD25" s="231">
        <v>2.5000000000000001E-2</v>
      </c>
    </row>
    <row r="26" spans="2:31" s="495" customFormat="1" ht="14.25" customHeight="1">
      <c r="B26" s="489"/>
      <c r="C26" s="489"/>
      <c r="D26" s="489"/>
      <c r="E26" s="381" t="s">
        <v>2179</v>
      </c>
      <c r="F26" s="490">
        <f ca="1">IF($E26="", "", IFERROR(INDEX(OFFSET('Fund Guide'!$B$5,1,MATCH(F$8,OFFSET('Fund Guide'!$B$5,,,,COUNTA('Fund Guide'!19:19)),0)-1,COUNTA('Fund Guide'!$B:$B)-COUNTA('Fund Guide'!$B$2:$B$5)),MATCH($E26,OFFSET('Fund Guide'!$B$5,1,,COUNTA('Fund Guide'!$B:$B)-COUNTA('Fund Guide'!$B$2:$B$5)),0)),"-"))</f>
        <v>30877877000126</v>
      </c>
      <c r="G26" s="491">
        <f ca="1">IF($E26="", "", IFERROR(INDEX(OFFSET('Fund Guide'!$B$5,1,MATCH(G$8,OFFSET('Fund Guide'!$B$5,,,,COUNTA('Fund Guide'!$5:$5)),0)-1,COUNTA('Fund Guide'!$B:$B)-COUNTA('Fund Guide'!$B$2:$B$5)),MATCH($E26,OFFSET('Fund Guide'!$B$5,1,,COUNTA('Fund Guide'!$B:$B)-COUNTA('Fund Guide'!$B$2:$B$5)),0)),
IF(OR(LEFT($E26,3)="NTN",LEFT($E26,3)="LFT"),DATE(_xlfn.NUMBERVALUE(RIGHT(LEFT($E26, FIND(" (", $E26)-1), 4)),8,15)-TODAY(),IFERROR(IF(FIND("ano",$E26)&gt;1,FLOOR(_xlfn.NUMBERVALUE(RIGHT(LEFT($E26,FIND(" ano",$E26)-1),FIND(" ano",$E26)-1-(FIND(" - ",$E26)+2)))*365,1)),IFERROR(IF(FIND("meses",$E26)&gt;1,FLOOR(_xlfn.NUMBERVALUE(RIGHT(LEFT($E26,FIND(" meses",$E26)-1),FIND(" meses",$E26)-1-(FIND(" - ",$E26)+2))),1)*(365/12)),IFERROR(IF(FIND("mês",$E26)&gt;1,FLOOR(_xlfn.NUMBERVALUE(RIGHT(LEFT($E26,FIND(" mês",$E26)-1),FIND(" mês",$E26)-1-(FIND(" - ",$E26)+2))),1)*(365/12)),IFERROR(IF(FIND("Diária", $E26)&gt;0, 0),
IFERROR(OFFSET('RF &amp; RV Guide'!$E$8,2+MATCH($E26, OFFSET('RF &amp; RV Guide'!$E$8,3,,COUNTA('RF &amp; RV Guide'!$E:$E)-COUNTA('RF &amp; RV Guide'!$E$1:$E$8)), 0),-1+MATCH(G$8, OFFSET('RF &amp; RV Guide'!$E$8,,,,COUNTA('RF &amp; RV Guide'!$8:$8)-COUNTA('RF &amp; RV Guide'!$A$8:$E$8)),0)),"-"))))))))</f>
        <v>271</v>
      </c>
      <c r="H26" s="492" t="str">
        <f ca="1">IF($E26="", "", IFERROR(INDEX(OFFSET('Fund Guide'!$B$5,1,MATCH(H$8,OFFSET('Fund Guide'!$B$5,,,,COUNTA('Fund Guide'!19:19)),0)-1,COUNTA('Fund Guide'!$B:$B)-COUNTA('Fund Guide'!$B$2:$B$5)),MATCH($E26,OFFSET('Fund Guide'!$B$5,1,,COUNTA('Fund Guide'!$B:$B)-COUNTA('Fund Guide'!$B$2:$B$5)),0)),"BRL"))</f>
        <v>BRL</v>
      </c>
      <c r="I26" s="875">
        <f ca="1">IF($E26="", "", IFERROR(INDEX(OFFSET('Fund Guide'!$B$5,1,MATCH("Repasse Taxa Adm. Gestor",OFFSET('Fund Guide'!$B$5,,,,COUNTA('Fund Guide'!$5:$5)),0)-1,COUNTA('Fund Guide'!$B:$B)-COUNTA('Fund Guide'!$B$2:$B$5)),MATCH($E26,OFFSET('Fund Guide'!$B$5,1,,COUNTA('Fund Guide'!$B:$B)-COUNTA('Fund Guide'!$B$2:$B$5)),0)),
IFERROR(OFFSET('RF &amp; RV Guide'!$E$8,2+MATCH($E26, OFFSET('RF &amp; RV Guide'!$E$8,3,,COUNTA('RF &amp; RV Guide'!$E:$E)-COUNTA('RF &amp; RV Guide'!$E$1:$E$8)), 0),-1+MATCH(I$8, OFFSET('RF &amp; RV Guide'!$E$8,,,,COUNTA('RF &amp; RV Guide'!$8:$8)-COUNTA('RF &amp; RV Guide'!$A$8:$E$8)),0)),IFERROR(IF(FIND("tulo",$E26), 0.25%), "-"))))</f>
        <v>6.6666666666666662E-3</v>
      </c>
      <c r="J26" s="494">
        <f ca="1">IF($E26="", "", IFERROR(INDEX(OFFSET('Fund Guide'!$B$5,1,MATCH(J$8,OFFSET('Fund Guide'!$B$5,,,,COUNTA('Fund Guide'!$5:$5)),0)-1,COUNTA('Fund Guide'!$B:$B)-COUNTA('Fund Guide'!$B$2:$B$5)),MATCH($E26,OFFSET('Fund Guide'!$B$5,1,,COUNTA('Fund Guide'!$B:$B)-COUNTA('Fund Guide'!$B$2:$B$5)),0)),
IFERROR(OFFSET('RF &amp; RV Guide'!$E$8,2+MATCH($E26, OFFSET('RF &amp; RV Guide'!$E$8,3,,COUNTA('RF &amp; RV Guide'!$E:$E)-COUNTA('RF &amp; RV Guide'!$E$1:$E$8)), 0),-1+MATCH(J$8, OFFSET('RF &amp; RV Guide'!$E$8,,,,COUNTA('RF &amp; RV Guide'!$8:$8)-COUNTA('RF &amp; RV Guide'!$A$8:$E$8)),0)), "-")))</f>
        <v>43311</v>
      </c>
      <c r="K26" s="494" t="str">
        <f ca="1">IF($E26="", "", IFERROR(INDEX(OFFSET('Fund Guide'!$B$5,1,MATCH(K$8,OFFSET('Fund Guide'!$B$5,,,,COUNTA('Fund Guide'!$5:$5)),0)-1,COUNTA('Fund Guide'!$B:$B)-COUNTA('Fund Guide'!$B$2:$B$5)),MATCH($E26,OFFSET('Fund Guide'!$B$5,1,,COUNTA('Fund Guide'!$B:$B)-COUNTA('Fund Guide'!$B$2:$B$5)),0)),
IFERROR(OFFSET('RF &amp; RV Guide'!$E$8,2+MATCH($E26, OFFSET('RF &amp; RV Guide'!$E$8,3,,COUNTA('RF &amp; RV Guide'!$E:$E)-COUNTA('RF &amp; RV Guide'!$E$1:$E$8)), 0),-1+MATCH("Captação", OFFSET('RF &amp; RV Guide'!$E$8,,,,COUNTA('RF &amp; RV Guide'!$8:$8)-COUNTA('RF &amp; RV Guide'!$A$8:$E$8)),0)), "-")))</f>
        <v>Sim</v>
      </c>
      <c r="M26" s="496">
        <f t="shared" ref="M26" si="20">IFERROR(IF(N26=0, "", N26*$M$3),0)</f>
        <v>500000</v>
      </c>
      <c r="N26" s="231">
        <v>0.02</v>
      </c>
      <c r="O26" s="497">
        <f t="shared" ref="O26" si="21">IFERROR(IF(N26=0, "", N26/N$12),0)</f>
        <v>5.1948051948051945E-2</v>
      </c>
      <c r="Q26" s="498">
        <f ca="1">IF($E26="", "", IFERROR(INDEX(OFFSET('Fund Guide'!$B$5,1,MATCH(Q$8,OFFSET('Fund Guide'!$B$5,,,,COUNTA('Fund Guide'!19:19)),0)-1,COUNTA('Fund Guide'!$B:$B)-COUNTA('Fund Guide'!$B$2:$B$5)),MATCH($E26,OFFSET('Fund Guide'!$B$5,1,,COUNTA('Fund Guide'!$B:$B)-COUNTA('Fund Guide'!$B$2:$B$5)),0)),"-"))</f>
        <v>9.4116528873928962E-2</v>
      </c>
      <c r="R26" s="499">
        <f ca="1">IF($E26="", "", IFERROR(INDEX(OFFSET('Fund Guide'!$B$5,1,MATCH(R$8,OFFSET('Fund Guide'!$B$5,,,,COUNTA('Fund Guide'!19:19)),0)-1,COUNTA('Fund Guide'!$B:$B)-COUNTA('Fund Guide'!$B$2:$B$5)),MATCH($E26,OFFSET('Fund Guide'!$B$5,1,,COUNTA('Fund Guide'!$B:$B)-COUNTA('Fund Guide'!$B$2:$B$5)),0)),"-"))</f>
        <v>1.2166627385461384</v>
      </c>
      <c r="S26" s="498">
        <f ca="1">IF($E26="", "", IFERROR(INDEX(OFFSET('Fund Guide'!$B$5,1,MATCH(S$8,OFFSET('Fund Guide'!$B$5,,,,COUNTA('Fund Guide'!19:19)),0)-1,COUNTA('Fund Guide'!$B:$B)-COUNTA('Fund Guide'!$B$2:$B$5)),MATCH($E26,OFFSET('Fund Guide'!$B$5,1,,COUNTA('Fund Guide'!$B:$B)-COUNTA('Fund Guide'!$B$2:$B$5)),0)),"-"))</f>
        <v>0.14697581971801466</v>
      </c>
      <c r="T26" s="499">
        <f ca="1">IF($E26="", "", IFERROR(INDEX(OFFSET('Fund Guide'!$B$5,1,MATCH(T$8,OFFSET('Fund Guide'!$B$5,,,,COUNTA('Fund Guide'!19:19)),0)-1,COUNTA('Fund Guide'!$B:$B)-COUNTA('Fund Guide'!$B$2:$B$5)),MATCH($E26,OFFSET('Fund Guide'!$B$5,1,,COUNTA('Fund Guide'!$B:$B)-COUNTA('Fund Guide'!$B$2:$B$5)),0)),"-"))</f>
        <v>1.4408544814721584</v>
      </c>
      <c r="U26" s="498">
        <f ca="1">IF($E26="", "", IFERROR(INDEX(OFFSET('Fund Guide'!$B$5,1,MATCH(U$8,OFFSET('Fund Guide'!$B$5,,,,COUNTA('Fund Guide'!19:19)),0)-1,COUNTA('Fund Guide'!$B:$B)-COUNTA('Fund Guide'!$B$2:$B$5)),MATCH($E26,OFFSET('Fund Guide'!$B$5,1,,COUNTA('Fund Guide'!$B:$B)-COUNTA('Fund Guide'!$B$2:$B$5)),0)),"-"))</f>
        <v>0.23379409328674017</v>
      </c>
      <c r="V26" s="499">
        <f ca="1">IF($E26="", "", IFERROR(INDEX(OFFSET('Fund Guide'!$B$5,1,MATCH(V$8,OFFSET('Fund Guide'!$B$5,,,,COUNTA('Fund Guide'!19:19)),0)-1,COUNTA('Fund Guide'!$B:$B)-COUNTA('Fund Guide'!$B$2:$B$5)),MATCH($E26,OFFSET('Fund Guide'!$B$5,1,,COUNTA('Fund Guide'!$B:$B)-COUNTA('Fund Guide'!$B$2:$B$5)),0)),"-"))</f>
        <v>1.7729030805569004</v>
      </c>
      <c r="W26" s="498">
        <f ca="1">IF($E26="", "", IFERROR(INDEX(OFFSET('Fund Guide'!$B$5,1,MATCH(W$8,OFFSET('Fund Guide'!$B$5,,,,COUNTA('Fund Guide'!19:19)),0)-1,COUNTA('Fund Guide'!$B:$B)-COUNTA('Fund Guide'!$B$2:$B$5)),MATCH($E26,OFFSET('Fund Guide'!$B$5,1,,COUNTA('Fund Guide'!$B:$B)-COUNTA('Fund Guide'!$B$2:$B$5)),0)),"-"))</f>
        <v>0.30961810397509959</v>
      </c>
      <c r="X26" s="499">
        <f ca="1">IF($E26="", "", IFERROR(INDEX(OFFSET('Fund Guide'!$B$5,1,MATCH(X$8,OFFSET('Fund Guide'!$B$5,,,,COUNTA('Fund Guide'!19:19)),0)-1,COUNTA('Fund Guide'!$B:$B)-COUNTA('Fund Guide'!$B$2:$B$5)),MATCH($E26,OFFSET('Fund Guide'!$B$5,1,,COUNTA('Fund Guide'!$B:$B)-COUNTA('Fund Guide'!$B$2:$B$5)),0)),"-"))</f>
        <v>1.759969677549609</v>
      </c>
      <c r="Y26" s="500">
        <f ca="1">IF($E26="", "", IFERROR(INDEX(OFFSET('Fund Guide'!$B$5,1,MATCH(Y$8,OFFSET('Fund Guide'!$B$5,,,,COUNTA('Fund Guide'!19:19)),0)-1,COUNTA('Fund Guide'!$B:$B)-COUNTA('Fund Guide'!$B$2:$B$5)),MATCH($E26,OFFSET('Fund Guide'!$B$5,1,,COUNTA('Fund Guide'!$B:$B)-COUNTA('Fund Guide'!$B$2:$B$5)),0)),"-"))</f>
        <v>7.7530159421063741E-3</v>
      </c>
      <c r="Z26" s="501">
        <f ca="1">IF($E26="", "", IFERROR(INDEX(OFFSET('Fund Guide'!$B$5,1,MATCH(Z$8,OFFSET('Fund Guide'!$B$5,,,,COUNTA('Fund Guide'!19:19)),0)-1,COUNTA('Fund Guide'!$B:$B)-COUNTA('Fund Guide'!$B$2:$B$5)),MATCH($E26,OFFSET('Fund Guide'!$B$5,1,,COUNTA('Fund Guide'!$B:$B)-COUNTA('Fund Guide'!$B$2:$B$5)),0)),"-"))</f>
        <v>5.1649348942836273</v>
      </c>
      <c r="AB26" s="232"/>
      <c r="AC26" s="232"/>
      <c r="AD26" s="231"/>
    </row>
    <row r="27" spans="2:31" s="495" customFormat="1" ht="14.25" customHeight="1">
      <c r="B27" s="489"/>
      <c r="C27" s="489"/>
      <c r="D27" s="489"/>
      <c r="E27" s="381" t="s">
        <v>2140</v>
      </c>
      <c r="F27" s="490">
        <f ca="1">IF($E27="", "", IFERROR(INDEX(OFFSET('Fund Guide'!$B$5,1,MATCH(F$8,OFFSET('Fund Guide'!$B$5,,,,COUNTA('Fund Guide'!20:20)),0)-1,COUNTA('Fund Guide'!$B:$B)-COUNTA('Fund Guide'!$B$2:$B$5)),MATCH($E27,OFFSET('Fund Guide'!$B$5,1,,COUNTA('Fund Guide'!$B:$B)-COUNTA('Fund Guide'!$B$2:$B$5)),0)),"-"))</f>
        <v>34218678000167</v>
      </c>
      <c r="G27" s="491">
        <f ca="1">IF($E27="", "", IFERROR(INDEX(OFFSET('Fund Guide'!$B$5,1,MATCH(G$8,OFFSET('Fund Guide'!$B$5,,,,COUNTA('Fund Guide'!$5:$5)),0)-1,COUNTA('Fund Guide'!$B:$B)-COUNTA('Fund Guide'!$B$2:$B$5)),MATCH($E27,OFFSET('Fund Guide'!$B$5,1,,COUNTA('Fund Guide'!$B:$B)-COUNTA('Fund Guide'!$B$2:$B$5)),0)),
IF(OR(LEFT($E27,3)="NTN",LEFT($E27,3)="LFT"),DATE(_xlfn.NUMBERVALUE(RIGHT(LEFT($E27, FIND(" (", $E27)-1), 4)),8,15)-TODAY(),IFERROR(IF(FIND("ano",$E27)&gt;1,FLOOR(_xlfn.NUMBERVALUE(RIGHT(LEFT($E27,FIND(" ano",$E27)-1),FIND(" ano",$E27)-1-(FIND(" - ",$E27)+2)))*365,1)),IFERROR(IF(FIND("meses",$E27)&gt;1,FLOOR(_xlfn.NUMBERVALUE(RIGHT(LEFT($E27,FIND(" meses",$E27)-1),FIND(" meses",$E27)-1-(FIND(" - ",$E27)+2))),1)*(365/12)),IFERROR(IF(FIND("mês",$E27)&gt;1,FLOOR(_xlfn.NUMBERVALUE(RIGHT(LEFT($E27,FIND(" mês",$E27)-1),FIND(" mês",$E27)-1-(FIND(" - ",$E27)+2))),1)*(365/12)),IFERROR(IF(FIND("Diária", $E27)&gt;0, 0),
IFERROR(OFFSET('RF &amp; RV Guide'!$E$8,2+MATCH($E27, OFFSET('RF &amp; RV Guide'!$E$8,3,,COUNTA('RF &amp; RV Guide'!$E:$E)-COUNTA('RF &amp; RV Guide'!$E$1:$E$8)), 0),-1+MATCH(G$8, OFFSET('RF &amp; RV Guide'!$E$8,,,,COUNTA('RF &amp; RV Guide'!$8:$8)-COUNTA('RF &amp; RV Guide'!$A$8:$E$8)),0)),"-"))))))))</f>
        <v>180</v>
      </c>
      <c r="H27" s="492" t="str">
        <f ca="1">IF($E27="", "", IFERROR(INDEX(OFFSET('Fund Guide'!$B$5,1,MATCH(H$8,OFFSET('Fund Guide'!$B$5,,,,COUNTA('Fund Guide'!20:20)),0)-1,COUNTA('Fund Guide'!$B:$B)-COUNTA('Fund Guide'!$B$2:$B$5)),MATCH($E27,OFFSET('Fund Guide'!$B$5,1,,COUNTA('Fund Guide'!$B:$B)-COUNTA('Fund Guide'!$B$2:$B$5)),0)),"BRL"))</f>
        <v>BRL</v>
      </c>
      <c r="I27" s="875">
        <f ca="1">IF($E27="", "", IFERROR(INDEX(OFFSET('Fund Guide'!$B$5,1,MATCH("Repasse Taxa Adm. Gestor",OFFSET('Fund Guide'!$B$5,,,,COUNTA('Fund Guide'!$5:$5)),0)-1,COUNTA('Fund Guide'!$B:$B)-COUNTA('Fund Guide'!$B$2:$B$5)),MATCH($E27,OFFSET('Fund Guide'!$B$5,1,,COUNTA('Fund Guide'!$B:$B)-COUNTA('Fund Guide'!$B$2:$B$5)),0)),
IFERROR(OFFSET('RF &amp; RV Guide'!$E$8,2+MATCH($E27, OFFSET('RF &amp; RV Guide'!$E$8,3,,COUNTA('RF &amp; RV Guide'!$E:$E)-COUNTA('RF &amp; RV Guide'!$E$1:$E$8)), 0),-1+MATCH(I$8, OFFSET('RF &amp; RV Guide'!$E$8,,,,COUNTA('RF &amp; RV Guide'!$8:$8)-COUNTA('RF &amp; RV Guide'!$A$8:$E$8)),0)),IFERROR(IF(FIND("tulo",$E27), 0.25%), "-"))))</f>
        <v>2.7499999999999998E-3</v>
      </c>
      <c r="J27" s="494">
        <f ca="1">IF($E27="", "", IFERROR(INDEX(OFFSET('Fund Guide'!$B$5,1,MATCH(J$8,OFFSET('Fund Guide'!$B$5,,,,COUNTA('Fund Guide'!$5:$5)),0)-1,COUNTA('Fund Guide'!$B:$B)-COUNTA('Fund Guide'!$B$2:$B$5)),MATCH($E27,OFFSET('Fund Guide'!$B$5,1,,COUNTA('Fund Guide'!$B:$B)-COUNTA('Fund Guide'!$B$2:$B$5)),0)),
IFERROR(OFFSET('RF &amp; RV Guide'!$E$8,2+MATCH($E27, OFFSET('RF &amp; RV Guide'!$E$8,3,,COUNTA('RF &amp; RV Guide'!$E:$E)-COUNTA('RF &amp; RV Guide'!$E$1:$E$8)), 0),-1+MATCH(J$8, OFFSET('RF &amp; RV Guide'!$E$8,,,,COUNTA('RF &amp; RV Guide'!$8:$8)-COUNTA('RF &amp; RV Guide'!$A$8:$E$8)),0)), "-")))</f>
        <v>43826</v>
      </c>
      <c r="K27" s="494" t="str">
        <f ca="1">IF($E27="", "", IFERROR(INDEX(OFFSET('Fund Guide'!$B$5,1,MATCH(K$8,OFFSET('Fund Guide'!$B$5,,,,COUNTA('Fund Guide'!$5:$5)),0)-1,COUNTA('Fund Guide'!$B:$B)-COUNTA('Fund Guide'!$B$2:$B$5)),MATCH($E27,OFFSET('Fund Guide'!$B$5,1,,COUNTA('Fund Guide'!$B:$B)-COUNTA('Fund Guide'!$B$2:$B$5)),0)),
IFERROR(OFFSET('RF &amp; RV Guide'!$E$8,2+MATCH($E27, OFFSET('RF &amp; RV Guide'!$E$8,3,,COUNTA('RF &amp; RV Guide'!$E:$E)-COUNTA('RF &amp; RV Guide'!$E$1:$E$8)), 0),-1+MATCH("Captação", OFFSET('RF &amp; RV Guide'!$E$8,,,,COUNTA('RF &amp; RV Guide'!$8:$8)-COUNTA('RF &amp; RV Guide'!$A$8:$E$8)),0)), "-")))</f>
        <v>Sim</v>
      </c>
      <c r="M27" s="496">
        <f t="shared" ref="M27" si="22">IFERROR(IF(N27=0, "", N27*$M$3),0)</f>
        <v>800000</v>
      </c>
      <c r="N27" s="231">
        <v>3.2000000000000001E-2</v>
      </c>
      <c r="O27" s="497">
        <f t="shared" ref="O27" si="23">IFERROR(IF(N27=0, "", N27/N$12),0)</f>
        <v>8.3116883116883117E-2</v>
      </c>
      <c r="Q27" s="498">
        <f ca="1">IF($E27="", "", IFERROR(INDEX(OFFSET('Fund Guide'!$B$5,1,MATCH(Q$8,OFFSET('Fund Guide'!$B$5,,,,COUNTA('Fund Guide'!20:20)),0)-1,COUNTA('Fund Guide'!$B:$B)-COUNTA('Fund Guide'!$B$2:$B$5)),MATCH($E27,OFFSET('Fund Guide'!$B$5,1,,COUNTA('Fund Guide'!$B:$B)-COUNTA('Fund Guide'!$B$2:$B$5)),0)),"-"))</f>
        <v>9.4913279683340956E-2</v>
      </c>
      <c r="R27" s="499">
        <f ca="1">IF($E27="", "", IFERROR(INDEX(OFFSET('Fund Guide'!$B$5,1,MATCH(R$8,OFFSET('Fund Guide'!$B$5,,,,COUNTA('Fund Guide'!20:20)),0)-1,COUNTA('Fund Guide'!$B:$B)-COUNTA('Fund Guide'!$B$2:$B$5)),MATCH($E27,OFFSET('Fund Guide'!$B$5,1,,COUNTA('Fund Guide'!$B:$B)-COUNTA('Fund Guide'!$B$2:$B$5)),0)),"-"))</f>
        <v>1.2269624917703204</v>
      </c>
      <c r="S27" s="498">
        <f ca="1">IF($E27="", "", IFERROR(INDEX(OFFSET('Fund Guide'!$B$5,1,MATCH(S$8,OFFSET('Fund Guide'!$B$5,,,,COUNTA('Fund Guide'!20:20)),0)-1,COUNTA('Fund Guide'!$B:$B)-COUNTA('Fund Guide'!$B$2:$B$5)),MATCH($E27,OFFSET('Fund Guide'!$B$5,1,,COUNTA('Fund Guide'!$B:$B)-COUNTA('Fund Guide'!$B$2:$B$5)),0)),"-"))</f>
        <v>0.13245547943943037</v>
      </c>
      <c r="T27" s="499">
        <f ca="1">IF($E27="", "", IFERROR(INDEX(OFFSET('Fund Guide'!$B$5,1,MATCH(T$8,OFFSET('Fund Guide'!$B$5,,,,COUNTA('Fund Guide'!20:20)),0)-1,COUNTA('Fund Guide'!$B:$B)-COUNTA('Fund Guide'!$B$2:$B$5)),MATCH($E27,OFFSET('Fund Guide'!$B$5,1,,COUNTA('Fund Guide'!$B:$B)-COUNTA('Fund Guide'!$B$2:$B$5)),0)),"-"))</f>
        <v>1.2985065945677758</v>
      </c>
      <c r="U27" s="498">
        <f ca="1">IF($E27="", "", IFERROR(INDEX(OFFSET('Fund Guide'!$B$5,1,MATCH(U$8,OFFSET('Fund Guide'!$B$5,,,,COUNTA('Fund Guide'!20:20)),0)-1,COUNTA('Fund Guide'!$B:$B)-COUNTA('Fund Guide'!$B$2:$B$5)),MATCH($E27,OFFSET('Fund Guide'!$B$5,1,,COUNTA('Fund Guide'!$B:$B)-COUNTA('Fund Guide'!$B$2:$B$5)),0)),"-"))</f>
        <v>0.21110927984115535</v>
      </c>
      <c r="V27" s="499">
        <f ca="1">IF($E27="", "", IFERROR(INDEX(OFFSET('Fund Guide'!$B$5,1,MATCH(V$8,OFFSET('Fund Guide'!$B$5,,,,COUNTA('Fund Guide'!20:20)),0)-1,COUNTA('Fund Guide'!$B:$B)-COUNTA('Fund Guide'!$B$2:$B$5)),MATCH($E27,OFFSET('Fund Guide'!$B$5,1,,COUNTA('Fund Guide'!$B:$B)-COUNTA('Fund Guide'!$B$2:$B$5)),0)),"-"))</f>
        <v>1.6008800192633459</v>
      </c>
      <c r="W27" s="498" t="str">
        <f ca="1">IF($E27="", "", IFERROR(INDEX(OFFSET('Fund Guide'!$B$5,1,MATCH(W$8,OFFSET('Fund Guide'!$B$5,,,,COUNTA('Fund Guide'!20:20)),0)-1,COUNTA('Fund Guide'!$B:$B)-COUNTA('Fund Guide'!$B$2:$B$5)),MATCH($E27,OFFSET('Fund Guide'!$B$5,1,,COUNTA('Fund Guide'!$B:$B)-COUNTA('Fund Guide'!$B$2:$B$5)),0)),"-"))</f>
        <v/>
      </c>
      <c r="X27" s="499" t="str">
        <f ca="1">IF($E27="", "", IFERROR(INDEX(OFFSET('Fund Guide'!$B$5,1,MATCH(X$8,OFFSET('Fund Guide'!$B$5,,,,COUNTA('Fund Guide'!20:20)),0)-1,COUNTA('Fund Guide'!$B:$B)-COUNTA('Fund Guide'!$B$2:$B$5)),MATCH($E27,OFFSET('Fund Guide'!$B$5,1,,COUNTA('Fund Guide'!$B:$B)-COUNTA('Fund Guide'!$B$2:$B$5)),0)),"-"))</f>
        <v/>
      </c>
      <c r="Y27" s="500">
        <f ca="1">IF($E27="", "", IFERROR(INDEX(OFFSET('Fund Guide'!$B$5,1,MATCH(Y$8,OFFSET('Fund Guide'!$B$5,,,,COUNTA('Fund Guide'!20:20)),0)-1,COUNTA('Fund Guide'!$B:$B)-COUNTA('Fund Guide'!$B$2:$B$5)),MATCH($E27,OFFSET('Fund Guide'!$B$5,1,,COUNTA('Fund Guide'!$B:$B)-COUNTA('Fund Guide'!$B$2:$B$5)),0)),"-"))</f>
        <v>3.1955944672346363E-3</v>
      </c>
      <c r="Z27" s="501">
        <f ca="1">IF($E27="", "", IFERROR(INDEX(OFFSET('Fund Guide'!$B$5,1,MATCH(Z$8,OFFSET('Fund Guide'!$B$5,,,,COUNTA('Fund Guide'!20:20)),0)-1,COUNTA('Fund Guide'!$B:$B)-COUNTA('Fund Guide'!$B$2:$B$5)),MATCH($E27,OFFSET('Fund Guide'!$B$5,1,,COUNTA('Fund Guide'!$B:$B)-COUNTA('Fund Guide'!$B$2:$B$5)),0)),"-"))</f>
        <v>8.5342432987347916</v>
      </c>
      <c r="AB27" s="232"/>
      <c r="AC27" s="232"/>
      <c r="AD27" s="231"/>
    </row>
    <row r="28" spans="2:31" s="463" customFormat="1" ht="5.25" customHeight="1">
      <c r="B28" s="461"/>
      <c r="C28" s="461"/>
      <c r="D28" s="461"/>
      <c r="E28" s="502"/>
      <c r="F28" s="503"/>
      <c r="G28" s="473"/>
      <c r="H28" s="473"/>
      <c r="I28" s="474"/>
      <c r="J28" s="474"/>
      <c r="K28" s="474"/>
      <c r="M28" s="483"/>
      <c r="Q28" s="474"/>
      <c r="S28" s="474"/>
      <c r="U28" s="474"/>
      <c r="W28" s="474"/>
      <c r="Y28" s="474"/>
      <c r="AB28" s="474"/>
    </row>
    <row r="29" spans="2:31" s="479" customFormat="1" ht="14.25" customHeight="1">
      <c r="B29" s="475"/>
      <c r="C29" s="475" t="s">
        <v>12</v>
      </c>
      <c r="D29" s="475" t="s">
        <v>12</v>
      </c>
      <c r="E29" s="484" t="s">
        <v>621</v>
      </c>
      <c r="F29" s="485"/>
      <c r="G29" s="485"/>
      <c r="H29" s="485"/>
      <c r="I29" s="486"/>
      <c r="J29" s="486"/>
      <c r="K29" s="486"/>
      <c r="M29" s="487">
        <f>IFERROR(IF(N29=0, 0, N29*$M$3),0)</f>
        <v>3750000</v>
      </c>
      <c r="N29" s="638">
        <v>0.15</v>
      </c>
      <c r="O29" s="488">
        <f>ROUND(O31+O34+O39,3)</f>
        <v>0.15</v>
      </c>
      <c r="Q29" s="486"/>
      <c r="R29" s="488"/>
      <c r="S29" s="486"/>
      <c r="T29" s="488"/>
      <c r="U29" s="486"/>
      <c r="V29" s="488"/>
      <c r="W29" s="486"/>
      <c r="X29" s="488"/>
      <c r="Y29" s="486"/>
      <c r="Z29" s="488"/>
      <c r="AB29" s="486"/>
      <c r="AC29" s="488"/>
      <c r="AD29" s="488"/>
    </row>
    <row r="30" spans="2:31" s="508" customFormat="1" ht="3" customHeight="1">
      <c r="B30" s="504"/>
      <c r="C30" s="504"/>
      <c r="D30" s="504"/>
      <c r="E30" s="505"/>
      <c r="F30" s="506"/>
      <c r="G30" s="506"/>
      <c r="H30" s="506"/>
      <c r="I30" s="507"/>
      <c r="J30" s="507"/>
      <c r="K30" s="507"/>
      <c r="M30" s="509"/>
      <c r="N30" s="510"/>
      <c r="Q30" s="507"/>
      <c r="S30" s="507"/>
      <c r="U30" s="507"/>
      <c r="W30" s="507"/>
      <c r="Y30" s="507"/>
      <c r="AB30" s="507"/>
    </row>
    <row r="31" spans="2:31" s="479" customFormat="1" ht="14.25" customHeight="1">
      <c r="B31" s="475"/>
      <c r="C31" s="475"/>
      <c r="D31" s="475" t="s">
        <v>12</v>
      </c>
      <c r="E31" s="511" t="s">
        <v>1370</v>
      </c>
      <c r="F31" s="512"/>
      <c r="G31" s="512"/>
      <c r="H31" s="512"/>
      <c r="I31" s="513"/>
      <c r="J31" s="513"/>
      <c r="K31" s="513"/>
      <c r="M31" s="514">
        <f>IFERROR(IF(N31=0, 0, N31*$M$3),0)</f>
        <v>0</v>
      </c>
      <c r="N31" s="639">
        <v>0</v>
      </c>
      <c r="O31" s="515">
        <f>IF(N31=0, 0, SUM(O32:O33)*N31)</f>
        <v>0</v>
      </c>
      <c r="Q31" s="513"/>
      <c r="R31" s="515"/>
      <c r="S31" s="513"/>
      <c r="T31" s="515"/>
      <c r="U31" s="513"/>
      <c r="V31" s="515"/>
      <c r="W31" s="513"/>
      <c r="X31" s="515"/>
      <c r="Y31" s="513"/>
      <c r="Z31" s="515"/>
      <c r="AB31" s="513"/>
      <c r="AC31" s="515"/>
      <c r="AD31" s="515"/>
    </row>
    <row r="32" spans="2:31" s="495" customFormat="1" ht="14.25" customHeight="1">
      <c r="B32" s="489"/>
      <c r="C32" s="489"/>
      <c r="D32" s="489"/>
      <c r="E32" s="381"/>
      <c r="F32" s="490" t="str">
        <f ca="1">IF($E32="", "", IFERROR(INDEX(OFFSET('Fund Guide'!$B$5,1,MATCH(F$8,OFFSET('Fund Guide'!$B$5,,,,COUNTA('Fund Guide'!11:11)),0)-1,COUNTA('Fund Guide'!$B:$B)-COUNTA('Fund Guide'!$B$2:$B$5)),MATCH($E32,OFFSET('Fund Guide'!$B$5,1,,COUNTA('Fund Guide'!$B:$B)-COUNTA('Fund Guide'!$B$2:$B$5)),0)),"-"))</f>
        <v/>
      </c>
      <c r="G32" s="491" t="str">
        <f ca="1">IF($E32="", "", IFERROR(INDEX(OFFSET('Fund Guide'!$B$5,1,MATCH(G$8,OFFSET('Fund Guide'!$B$5,,,,COUNTA('Fund Guide'!$5:$5)),0)-1,COUNTA('Fund Guide'!$B:$B)-COUNTA('Fund Guide'!$B$2:$B$5)),MATCH($E32,OFFSET('Fund Guide'!$B$5,1,,COUNTA('Fund Guide'!$B:$B)-COUNTA('Fund Guide'!$B$2:$B$5)),0)),
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0),-1+MATCH(G$8, OFFSET('RF &amp; RV Guide'!$E$8,,,,COUNTA('RF &amp; RV Guide'!$8:$8)-COUNTA('RF &amp; RV Guide'!$A$8:$E$8)),0)),"-"))))))))</f>
        <v/>
      </c>
      <c r="H32" s="492" t="str">
        <f ca="1">IF($E32="", "", IFERROR(INDEX(OFFSET('Fund Guide'!$B$5,1,MATCH(H$8,OFFSET('Fund Guide'!$B$5,,,,COUNTA('Fund Guide'!25:25)),0)-1,COUNTA('Fund Guide'!$B:$B)-COUNTA('Fund Guide'!$B$2:$B$5)),MATCH($E32,OFFSET('Fund Guide'!$B$5,1,,COUNTA('Fund Guide'!$B:$B)-COUNTA('Fund Guide'!$B$2:$B$5)),0)),"BRL"))</f>
        <v/>
      </c>
      <c r="I32" s="493" t="str">
        <f ca="1">IF($E32="", "", IFERROR(INDEX(OFFSET('Fund Guide'!$B$5,1,MATCH("Repasse Taxa Adm. Gestor",OFFSET('Fund Guide'!$B$5,,,,COUNTA('Fund Guide'!$5:$5)),0)-1,COUNTA('Fund Guide'!$B:$B)-COUNTA('Fund Guide'!$B$2:$B$5)),MATCH($E32,OFFSET('Fund Guide'!$B$5,1,,COUNTA('Fund Guide'!$B:$B)-COUNTA('Fund Guide'!$B$2:$B$5)),0)),
IFERROR(OFFSET('RF &amp; RV Guide'!$E$8,2+MATCH($E32, OFFSET('RF &amp; RV Guide'!$E$8,3,,COUNTA('RF &amp; RV Guide'!$E:$E)-COUNTA('RF &amp; RV Guide'!$E$1:$E$8)), 0),-1+MATCH(I$8, OFFSET('RF &amp; RV Guide'!$E$8,,,,COUNTA('RF &amp; RV Guide'!$8:$8)-COUNTA('RF &amp; RV Guide'!$A$8:$E$8)),0)),IFERROR(IF(FIND("tulo",$E32), 0.25%), "-"))))</f>
        <v/>
      </c>
      <c r="J32" s="494" t="str">
        <f ca="1">IF($E32="", "", IFERROR(INDEX(OFFSET('Fund Guide'!$B$5,1,MATCH(J$8,OFFSET('Fund Guide'!$B$5,,,,COUNTA('Fund Guide'!$5:$5)),0)-1,COUNTA('Fund Guide'!$B:$B)-COUNTA('Fund Guide'!$B$2:$B$5)),MATCH($E32,OFFSET('Fund Guide'!$B$5,1,,COUNTA('Fund Guide'!$B:$B)-COUNTA('Fund Guide'!$B$2:$B$5)),0)),
IFERROR(OFFSET('RF &amp; RV Guide'!$E$8,2+MATCH($E32, OFFSET('RF &amp; RV Guide'!$E$8,3,,COUNTA('RF &amp; RV Guide'!$E:$E)-COUNTA('RF &amp; RV Guide'!$E$1:$E$8)), 0),-1+MATCH(J$8, OFFSET('RF &amp; RV Guide'!$E$8,,,,COUNTA('RF &amp; RV Guide'!$8:$8)-COUNTA('RF &amp; RV Guide'!$A$8:$E$8)),0)), "-")))</f>
        <v/>
      </c>
      <c r="K32" s="494" t="str">
        <f ca="1">IF($E32="", "", IFERROR(INDEX(OFFSET('Fund Guide'!$B$5,1,MATCH(K$8,OFFSET('Fund Guide'!$B$5,,,,COUNTA('Fund Guide'!$5:$5)),0)-1,COUNTA('Fund Guide'!$B:$B)-COUNTA('Fund Guide'!$B$2:$B$5)),MATCH($E32,OFFSET('Fund Guide'!$B$5,1,,COUNTA('Fund Guide'!$B:$B)-COUNTA('Fund Guide'!$B$2:$B$5)),0)),
IFERROR(OFFSET('RF &amp; RV Guide'!$E$8,2+MATCH($E32, OFFSET('RF &amp; RV Guide'!$E$8,3,,COUNTA('RF &amp; RV Guide'!$E:$E)-COUNTA('RF &amp; RV Guide'!$E$1:$E$8)), 0),-1+MATCH("Captação", OFFSET('RF &amp; RV Guide'!$E$8,,,,COUNTA('RF &amp; RV Guide'!$8:$8)-COUNTA('RF &amp; RV Guide'!$A$8:$E$8)),0)), "-")))</f>
        <v/>
      </c>
      <c r="M32" s="496" t="str">
        <f>IFERROR(IF(N32=0, "", N32*$M$3),0)</f>
        <v/>
      </c>
      <c r="N32" s="231"/>
      <c r="O32" s="516" t="str">
        <f>IFERROR(IF(N32=0, "", N32/N$31),0)</f>
        <v/>
      </c>
      <c r="Q32" s="498" t="str">
        <f ca="1">IF($E32="", "", IFERROR(INDEX(OFFSET('Fund Guide'!$B$5,1,MATCH(Q$8,OFFSET('Fund Guide'!$B$5,,,,COUNTA('Fund Guide'!11:11)),0)-1,COUNTA('Fund Guide'!$B:$B)-COUNTA('Fund Guide'!$B$2:$B$5)),MATCH($E32,OFFSET('Fund Guide'!$B$5,1,,COUNTA('Fund Guide'!$B:$B)-COUNTA('Fund Guide'!$B$2:$B$5)),0)),"-"))</f>
        <v/>
      </c>
      <c r="R32" s="499" t="str">
        <f ca="1">IF($E32="", "", IFERROR(INDEX(OFFSET('Fund Guide'!$B$5,1,MATCH(R$8,OFFSET('Fund Guide'!$B$5,,,,COUNTA('Fund Guide'!11:11)),0)-1,COUNTA('Fund Guide'!$B:$B)-COUNTA('Fund Guide'!$B$2:$B$5)),MATCH($E32,OFFSET('Fund Guide'!$B$5,1,,COUNTA('Fund Guide'!$B:$B)-COUNTA('Fund Guide'!$B$2:$B$5)),0)),"-"))</f>
        <v/>
      </c>
      <c r="S32" s="498" t="str">
        <f ca="1">IF($E32="", "", IFERROR(INDEX(OFFSET('Fund Guide'!$B$5,1,MATCH(S$8,OFFSET('Fund Guide'!$B$5,,,,COUNTA('Fund Guide'!11:11)),0)-1,COUNTA('Fund Guide'!$B:$B)-COUNTA('Fund Guide'!$B$2:$B$5)),MATCH($E32,OFFSET('Fund Guide'!$B$5,1,,COUNTA('Fund Guide'!$B:$B)-COUNTA('Fund Guide'!$B$2:$B$5)),0)),"-"))</f>
        <v/>
      </c>
      <c r="T32" s="499" t="str">
        <f ca="1">IF($E32="", "", IFERROR(INDEX(OFFSET('Fund Guide'!$B$5,1,MATCH(T$8,OFFSET('Fund Guide'!$B$5,,,,COUNTA('Fund Guide'!11:11)),0)-1,COUNTA('Fund Guide'!$B:$B)-COUNTA('Fund Guide'!$B$2:$B$5)),MATCH($E32,OFFSET('Fund Guide'!$B$5,1,,COUNTA('Fund Guide'!$B:$B)-COUNTA('Fund Guide'!$B$2:$B$5)),0)),"-"))</f>
        <v/>
      </c>
      <c r="U32" s="498" t="str">
        <f ca="1">IF($E32="", "", IFERROR(INDEX(OFFSET('Fund Guide'!$B$5,1,MATCH(U$8,OFFSET('Fund Guide'!$B$5,,,,COUNTA('Fund Guide'!11:11)),0)-1,COUNTA('Fund Guide'!$B:$B)-COUNTA('Fund Guide'!$B$2:$B$5)),MATCH($E32,OFFSET('Fund Guide'!$B$5,1,,COUNTA('Fund Guide'!$B:$B)-COUNTA('Fund Guide'!$B$2:$B$5)),0)),"-"))</f>
        <v/>
      </c>
      <c r="V32" s="499" t="str">
        <f ca="1">IF($E32="", "", IFERROR(INDEX(OFFSET('Fund Guide'!$B$5,1,MATCH(V$8,OFFSET('Fund Guide'!$B$5,,,,COUNTA('Fund Guide'!11:11)),0)-1,COUNTA('Fund Guide'!$B:$B)-COUNTA('Fund Guide'!$B$2:$B$5)),MATCH($E32,OFFSET('Fund Guide'!$B$5,1,,COUNTA('Fund Guide'!$B:$B)-COUNTA('Fund Guide'!$B$2:$B$5)),0)),"-"))</f>
        <v/>
      </c>
      <c r="W32" s="498" t="str">
        <f ca="1">IF($E32="", "", IFERROR(INDEX(OFFSET('Fund Guide'!$B$5,1,MATCH(W$8,OFFSET('Fund Guide'!$B$5,,,,COUNTA('Fund Guide'!11:11)),0)-1,COUNTA('Fund Guide'!$B:$B)-COUNTA('Fund Guide'!$B$2:$B$5)),MATCH($E32,OFFSET('Fund Guide'!$B$5,1,,COUNTA('Fund Guide'!$B:$B)-COUNTA('Fund Guide'!$B$2:$B$5)),0)),"-"))</f>
        <v/>
      </c>
      <c r="X32" s="499" t="str">
        <f ca="1">IF($E32="", "", IFERROR(INDEX(OFFSET('Fund Guide'!$B$5,1,MATCH(X$8,OFFSET('Fund Guide'!$B$5,,,,COUNTA('Fund Guide'!11:11)),0)-1,COUNTA('Fund Guide'!$B:$B)-COUNTA('Fund Guide'!$B$2:$B$5)),MATCH($E32,OFFSET('Fund Guide'!$B$5,1,,COUNTA('Fund Guide'!$B:$B)-COUNTA('Fund Guide'!$B$2:$B$5)),0)),"-"))</f>
        <v/>
      </c>
      <c r="Y32" s="500" t="str">
        <f ca="1">IF($E32="", "", IFERROR(INDEX(OFFSET('Fund Guide'!$B$5,1,MATCH(Y$8,OFFSET('Fund Guide'!$B$5,,,,COUNTA('Fund Guide'!11:11)),0)-1,COUNTA('Fund Guide'!$B:$B)-COUNTA('Fund Guide'!$B$2:$B$5)),MATCH($E32,OFFSET('Fund Guide'!$B$5,1,,COUNTA('Fund Guide'!$B:$B)-COUNTA('Fund Guide'!$B$2:$B$5)),0)),"-"))</f>
        <v/>
      </c>
      <c r="Z32" s="501" t="str">
        <f ca="1">IF($E32="", "", IFERROR(INDEX(OFFSET('Fund Guide'!$B$5,1,MATCH(Z$8,OFFSET('Fund Guide'!$B$5,,,,COUNTA('Fund Guide'!11:11)),0)-1,COUNTA('Fund Guide'!$B:$B)-COUNTA('Fund Guide'!$B$2:$B$5)),MATCH($E32,OFFSET('Fund Guide'!$B$5,1,,COUNTA('Fund Guide'!$B:$B)-COUNTA('Fund Guide'!$B$2:$B$5)),0)),"-"))</f>
        <v/>
      </c>
      <c r="AB32" s="232"/>
      <c r="AC32" s="232"/>
      <c r="AD32" s="231"/>
      <c r="AE32" s="539"/>
    </row>
    <row r="33" spans="2:33" s="508" customFormat="1" ht="4.5" customHeight="1">
      <c r="B33" s="504"/>
      <c r="C33" s="504"/>
      <c r="D33" s="504"/>
      <c r="E33" s="505"/>
      <c r="F33" s="517"/>
      <c r="G33" s="506"/>
      <c r="H33" s="506"/>
      <c r="I33" s="507"/>
      <c r="J33" s="507"/>
      <c r="K33" s="507"/>
      <c r="M33" s="509"/>
      <c r="O33" s="508" t="str">
        <f>IFERROR(IF(N33=0, "", N33/N$31),0)</f>
        <v/>
      </c>
      <c r="Q33" s="507"/>
      <c r="S33" s="507"/>
      <c r="U33" s="507"/>
      <c r="W33" s="507"/>
      <c r="Y33" s="507"/>
      <c r="AB33" s="507"/>
    </row>
    <row r="34" spans="2:33" s="479" customFormat="1" ht="14.25" customHeight="1">
      <c r="B34" s="475"/>
      <c r="C34" s="475"/>
      <c r="D34" s="475" t="s">
        <v>12</v>
      </c>
      <c r="E34" s="511" t="s">
        <v>1374</v>
      </c>
      <c r="F34" s="512"/>
      <c r="G34" s="512"/>
      <c r="H34" s="512"/>
      <c r="I34" s="513"/>
      <c r="J34" s="513"/>
      <c r="K34" s="513"/>
      <c r="M34" s="514">
        <f>IFERROR(IF(N34=0, 0, N34*$M$3),0)</f>
        <v>2750000</v>
      </c>
      <c r="N34" s="639">
        <v>0.11</v>
      </c>
      <c r="O34" s="515">
        <f>IF(N34=0, 0, SUM(O35:O38)*N34)</f>
        <v>0.11</v>
      </c>
      <c r="Q34" s="513"/>
      <c r="R34" s="515"/>
      <c r="S34" s="513"/>
      <c r="T34" s="515"/>
      <c r="U34" s="513"/>
      <c r="V34" s="515"/>
      <c r="W34" s="513"/>
      <c r="X34" s="515"/>
      <c r="Y34" s="513"/>
      <c r="Z34" s="515"/>
      <c r="AB34" s="513"/>
      <c r="AC34" s="515"/>
      <c r="AD34" s="515"/>
    </row>
    <row r="35" spans="2:33" s="495" customFormat="1" ht="15" customHeight="1">
      <c r="B35" s="489"/>
      <c r="C35" s="489"/>
      <c r="D35" s="489"/>
      <c r="E35" s="381" t="s">
        <v>2239</v>
      </c>
      <c r="F35" s="490" t="str">
        <f ca="1">IF($E35="", "", IFERROR(INDEX(OFFSET('Fund Guide'!$B$5,1,MATCH(F$8,OFFSET('Fund Guide'!$B$5,,,,COUNTA('Fund Guide'!13:13)),0)-1,COUNTA('Fund Guide'!$B:$B)-COUNTA('Fund Guide'!$B$2:$B$5)),MATCH($E35,OFFSET('Fund Guide'!$B$5,1,,COUNTA('Fund Guide'!$B:$B)-COUNTA('Fund Guide'!$B$2:$B$5)),0)),"-"))</f>
        <v>-</v>
      </c>
      <c r="G35" s="491">
        <f ca="1">IF($E35="", "", IFERROR(INDEX(OFFSET('Fund Guide'!$B$5,1,MATCH(G$8,OFFSET('Fund Guide'!$B$5,,,,COUNTA('Fund Guide'!$5:$5)),0)-1,COUNTA('Fund Guide'!$B:$B)-COUNTA('Fund Guide'!$B$2:$B$5)),MATCH($E35,OFFSET('Fund Guide'!$B$5,1,,COUNTA('Fund Guide'!$B:$B)-COUNTA('Fund Guide'!$B$2:$B$5)),0)),
IF(OR(LEFT($E35,3)="NTN",LEFT($E35,3)="LFT"),DATE(_xlfn.NUMBERVALUE(RIGHT(LEFT($E35,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IFERROR(OFFSET('RF &amp; RV Guide'!$E$8,2+MATCH($E35, OFFSET('RF &amp; RV Guide'!$E$8,3,,COUNTA('RF &amp; RV Guide'!$E:$E)-COUNTA('RF &amp; RV Guide'!$E$1:$E$8)), 0),-1+MATCH(G$8, OFFSET('RF &amp; RV Guide'!$E$8,,,,COUNTA('RF &amp; RV Guide'!$8:$8)-COUNTA('RF &amp; RV Guide'!$A$8:$E$8)),0)),"-"))))))))</f>
        <v>2118</v>
      </c>
      <c r="H35" s="492" t="str">
        <f ca="1">IF($E35="", "", IFERROR(INDEX(OFFSET('Fund Guide'!$B$5,1,MATCH(H$8,OFFSET('Fund Guide'!$B$5,,,,COUNTA('Fund Guide'!28:28)),0)-1,COUNTA('Fund Guide'!$B:$B)-COUNTA('Fund Guide'!$B$2:$B$5)),MATCH($E35,OFFSET('Fund Guide'!$B$5,1,,COUNTA('Fund Guide'!$B:$B)-COUNTA('Fund Guide'!$B$2:$B$5)),0)),"BRL"))</f>
        <v>BRL</v>
      </c>
      <c r="I35" s="493" t="str">
        <f ca="1">IF($E35="", "", IFERROR(INDEX(OFFSET('Fund Guide'!$B$5,1,MATCH("Repasse Taxa Adm. Gestor",OFFSET('Fund Guide'!$B$5,,,,COUNTA('Fund Guide'!$5:$5)),0)-1,COUNTA('Fund Guide'!$B:$B)-COUNTA('Fund Guide'!$B$2:$B$5)),MATCH($E35,OFFSET('Fund Guide'!$B$5,1,,COUNTA('Fund Guide'!$B:$B)-COUNTA('Fund Guide'!$B$2:$B$5)),0)),
IFERROR(OFFSET('RF &amp; RV Guide'!$E$8,2+MATCH($E35, OFFSET('RF &amp; RV Guide'!$E$8,3,,COUNTA('RF &amp; RV Guide'!$E:$E)-COUNTA('RF &amp; RV Guide'!$E$1:$E$8)), 0),-1+MATCH(I$8, OFFSET('RF &amp; RV Guide'!$E$8,,,,COUNTA('RF &amp; RV Guide'!$8:$8)-COUNTA('RF &amp; RV Guide'!$A$8:$E$8)),0)),IFERROR(IF(FIND("tulo",$E35), 0.25%), "-"))))</f>
        <v>-</v>
      </c>
      <c r="J35" s="494" t="str">
        <f ca="1">IF($E35="", "", IFERROR(INDEX(OFFSET('Fund Guide'!$B$5,1,MATCH(J$8,OFFSET('Fund Guide'!$B$5,,,,COUNTA('Fund Guide'!$5:$5)),0)-1,COUNTA('Fund Guide'!$B:$B)-COUNTA('Fund Guide'!$B$2:$B$5)),MATCH($E35,OFFSET('Fund Guide'!$B$5,1,,COUNTA('Fund Guide'!$B:$B)-COUNTA('Fund Guide'!$B$2:$B$5)),0)),
IFERROR(OFFSET('RF &amp; RV Guide'!$E$8,2+MATCH($E35, OFFSET('RF &amp; RV Guide'!$E$8,3,,COUNTA('RF &amp; RV Guide'!$E:$E)-COUNTA('RF &amp; RV Guide'!$E$1:$E$8)), 0),-1+MATCH(J$8, OFFSET('RF &amp; RV Guide'!$E$8,,,,COUNTA('RF &amp; RV Guide'!$8:$8)-COUNTA('RF &amp; RV Guide'!$A$8:$E$8)),0)), "-")))</f>
        <v>-</v>
      </c>
      <c r="K35" s="494" t="str">
        <f ca="1">IF($E35="", "", IFERROR(INDEX(OFFSET('Fund Guide'!$B$5,1,MATCH(K$8,OFFSET('Fund Guide'!$B$5,,,,COUNTA('Fund Guide'!$5:$5)),0)-1,COUNTA('Fund Guide'!$B:$B)-COUNTA('Fund Guide'!$B$2:$B$5)),MATCH($E35,OFFSET('Fund Guide'!$B$5,1,,COUNTA('Fund Guide'!$B:$B)-COUNTA('Fund Guide'!$B$2:$B$5)),0)),
IFERROR(OFFSET('RF &amp; RV Guide'!$E$8,2+MATCH($E35, OFFSET('RF &amp; RV Guide'!$E$8,3,,COUNTA('RF &amp; RV Guide'!$E:$E)-COUNTA('RF &amp; RV Guide'!$E$1:$E$8)), 0),-1+MATCH("Captação", OFFSET('RF &amp; RV Guide'!$E$8,,,,COUNTA('RF &amp; RV Guide'!$8:$8)-COUNTA('RF &amp; RV Guide'!$A$8:$E$8)),0)), "-")))</f>
        <v>-</v>
      </c>
      <c r="M35" s="496">
        <f>IFERROR(IF(N35=0, "", N35*$M$3),0)</f>
        <v>1375000</v>
      </c>
      <c r="N35" s="231">
        <v>5.5E-2</v>
      </c>
      <c r="O35" s="516">
        <f>IFERROR(IF(N35=0, "", N35/N$34),0)</f>
        <v>0.5</v>
      </c>
      <c r="Q35" s="498" t="str">
        <f ca="1">IF($E35="", "", IFERROR(INDEX(OFFSET('Fund Guide'!$B$5,1,MATCH(Q$8,OFFSET('Fund Guide'!$B$5,,,,COUNTA('Fund Guide'!13:13)),0)-1,COUNTA('Fund Guide'!$B:$B)-COUNTA('Fund Guide'!$B$2:$B$5)),MATCH($E35,OFFSET('Fund Guide'!$B$5,1,,COUNTA('Fund Guide'!$B:$B)-COUNTA('Fund Guide'!$B$2:$B$5)),0)),"-"))</f>
        <v>-</v>
      </c>
      <c r="R35" s="499" t="str">
        <f ca="1">IF($E35="", "", IFERROR(INDEX(OFFSET('Fund Guide'!$B$5,1,MATCH(R$8,OFFSET('Fund Guide'!$B$5,,,,COUNTA('Fund Guide'!13:13)),0)-1,COUNTA('Fund Guide'!$B:$B)-COUNTA('Fund Guide'!$B$2:$B$5)),MATCH($E35,OFFSET('Fund Guide'!$B$5,1,,COUNTA('Fund Guide'!$B:$B)-COUNTA('Fund Guide'!$B$2:$B$5)),0)),"-"))</f>
        <v>-</v>
      </c>
      <c r="S35" s="498" t="str">
        <f ca="1">IF($E35="", "", IFERROR(INDEX(OFFSET('Fund Guide'!$B$5,1,MATCH(S$8,OFFSET('Fund Guide'!$B$5,,,,COUNTA('Fund Guide'!13:13)),0)-1,COUNTA('Fund Guide'!$B:$B)-COUNTA('Fund Guide'!$B$2:$B$5)),MATCH($E35,OFFSET('Fund Guide'!$B$5,1,,COUNTA('Fund Guide'!$B:$B)-COUNTA('Fund Guide'!$B$2:$B$5)),0)),"-"))</f>
        <v>-</v>
      </c>
      <c r="T35" s="499" t="str">
        <f ca="1">IF($E35="", "", IFERROR(INDEX(OFFSET('Fund Guide'!$B$5,1,MATCH(T$8,OFFSET('Fund Guide'!$B$5,,,,COUNTA('Fund Guide'!13:13)),0)-1,COUNTA('Fund Guide'!$B:$B)-COUNTA('Fund Guide'!$B$2:$B$5)),MATCH($E35,OFFSET('Fund Guide'!$B$5,1,,COUNTA('Fund Guide'!$B:$B)-COUNTA('Fund Guide'!$B$2:$B$5)),0)),"-"))</f>
        <v>-</v>
      </c>
      <c r="U35" s="498" t="str">
        <f ca="1">IF($E35="", "", IFERROR(INDEX(OFFSET('Fund Guide'!$B$5,1,MATCH(U$8,OFFSET('Fund Guide'!$B$5,,,,COUNTA('Fund Guide'!13:13)),0)-1,COUNTA('Fund Guide'!$B:$B)-COUNTA('Fund Guide'!$B$2:$B$5)),MATCH($E35,OFFSET('Fund Guide'!$B$5,1,,COUNTA('Fund Guide'!$B:$B)-COUNTA('Fund Guide'!$B$2:$B$5)),0)),"-"))</f>
        <v>-</v>
      </c>
      <c r="V35" s="499" t="str">
        <f ca="1">IF($E35="", "", IFERROR(INDEX(OFFSET('Fund Guide'!$B$5,1,MATCH(V$8,OFFSET('Fund Guide'!$B$5,,,,COUNTA('Fund Guide'!13:13)),0)-1,COUNTA('Fund Guide'!$B:$B)-COUNTA('Fund Guide'!$B$2:$B$5)),MATCH($E35,OFFSET('Fund Guide'!$B$5,1,,COUNTA('Fund Guide'!$B:$B)-COUNTA('Fund Guide'!$B$2:$B$5)),0)),"-"))</f>
        <v>-</v>
      </c>
      <c r="W35" s="498" t="str">
        <f ca="1">IF($E35="", "", IFERROR(INDEX(OFFSET('Fund Guide'!$B$5,1,MATCH(W$8,OFFSET('Fund Guide'!$B$5,,,,COUNTA('Fund Guide'!13:13)),0)-1,COUNTA('Fund Guide'!$B:$B)-COUNTA('Fund Guide'!$B$2:$B$5)),MATCH($E35,OFFSET('Fund Guide'!$B$5,1,,COUNTA('Fund Guide'!$B:$B)-COUNTA('Fund Guide'!$B$2:$B$5)),0)),"-"))</f>
        <v>-</v>
      </c>
      <c r="X35" s="499" t="str">
        <f ca="1">IF($E35="", "", IFERROR(INDEX(OFFSET('Fund Guide'!$B$5,1,MATCH(X$8,OFFSET('Fund Guide'!$B$5,,,,COUNTA('Fund Guide'!13:13)),0)-1,COUNTA('Fund Guide'!$B:$B)-COUNTA('Fund Guide'!$B$2:$B$5)),MATCH($E35,OFFSET('Fund Guide'!$B$5,1,,COUNTA('Fund Guide'!$B:$B)-COUNTA('Fund Guide'!$B$2:$B$5)),0)),"-"))</f>
        <v>-</v>
      </c>
      <c r="Y35" s="500" t="str">
        <f ca="1">IF($E35="", "", IFERROR(INDEX(OFFSET('Fund Guide'!$B$5,1,MATCH(Y$8,OFFSET('Fund Guide'!$B$5,,,,COUNTA('Fund Guide'!13:13)),0)-1,COUNTA('Fund Guide'!$B:$B)-COUNTA('Fund Guide'!$B$2:$B$5)),MATCH($E35,OFFSET('Fund Guide'!$B$5,1,,COUNTA('Fund Guide'!$B:$B)-COUNTA('Fund Guide'!$B$2:$B$5)),0)),"-"))</f>
        <v>-</v>
      </c>
      <c r="Z35" s="501" t="str">
        <f ca="1">IF($E35="", "", IFERROR(INDEX(OFFSET('Fund Guide'!$B$5,1,MATCH(Z$8,OFFSET('Fund Guide'!$B$5,,,,COUNTA('Fund Guide'!13:13)),0)-1,COUNTA('Fund Guide'!$B:$B)-COUNTA('Fund Guide'!$B$2:$B$5)),MATCH($E35,OFFSET('Fund Guide'!$B$5,1,,COUNTA('Fund Guide'!$B:$B)-COUNTA('Fund Guide'!$B$2:$B$5)),0)),"-"))</f>
        <v>-</v>
      </c>
      <c r="AB35" s="232"/>
      <c r="AC35" s="232"/>
      <c r="AD35" s="231"/>
      <c r="AG35" s="518"/>
    </row>
    <row r="36" spans="2:33" s="495" customFormat="1" ht="15" customHeight="1">
      <c r="B36" s="489"/>
      <c r="C36" s="489"/>
      <c r="D36" s="489"/>
      <c r="E36" s="381" t="s">
        <v>2766</v>
      </c>
      <c r="F36" s="490" t="str">
        <f ca="1">IF($E36="", "", IFERROR(INDEX(OFFSET('Fund Guide'!$B$5,1,MATCH(F$8,OFFSET('Fund Guide'!$B$5,,,,COUNTA('Fund Guide'!14:14)),0)-1,COUNTA('Fund Guide'!$B:$B)-COUNTA('Fund Guide'!$B$2:$B$5)),MATCH($E36,OFFSET('Fund Guide'!$B$5,1,,COUNTA('Fund Guide'!$B:$B)-COUNTA('Fund Guide'!$B$2:$B$5)),0)),"-"))</f>
        <v>-</v>
      </c>
      <c r="G36" s="491">
        <f ca="1">IF($E36="", "", IFERROR(INDEX(OFFSET('Fund Guide'!$B$5,1,MATCH(G$8,OFFSET('Fund Guide'!$B$5,,,,COUNTA('Fund Guide'!$5:$5)),0)-1,COUNTA('Fund Guide'!$B:$B)-COUNTA('Fund Guide'!$B$2:$B$5)),MATCH($E36,OFFSET('Fund Guide'!$B$5,1,,COUNTA('Fund Guide'!$B:$B)-COUNTA('Fund Guide'!$B$2:$B$5)),0)),
IF(OR(LEFT($E36,3)="NTN",LEFT($E36,3)="LFT"),DATE(_xlfn.NUMBERVALUE(RIGHT(LEFT($E36, FIND(" (", $E36)-1), 4)),8,15)-TODAY(),IFERROR(IF(FIND("ano",$E36)&gt;1,FLOOR(_xlfn.NUMBERVALUE(RIGHT(LEFT($E36,FIND(" ano",$E36)-1),FIND(" ano",$E36)-1-(FIND(" - ",$E36)+2)))*365,1)),IFERROR(IF(FIND("meses",$E36)&gt;1,FLOOR(_xlfn.NUMBERVALUE(RIGHT(LEFT($E36,FIND(" meses",$E36)-1),FIND(" meses",$E36)-1-(FIND(" - ",$E36)+2))),1)*(365/12)),IFERROR(IF(FIND("mês",$E36)&gt;1,FLOOR(_xlfn.NUMBERVALUE(RIGHT(LEFT($E36,FIND(" mês",$E36)-1),FIND(" mês",$E36)-1-(FIND(" - ",$E36)+2))),1)*(365/12)),IFERROR(IF(FIND("Diária", $E36)&gt;0, 0),
IFERROR(OFFSET('RF &amp; RV Guide'!$E$8,2+MATCH($E36, OFFSET('RF &amp; RV Guide'!$E$8,3,,COUNTA('RF &amp; RV Guide'!$E:$E)-COUNTA('RF &amp; RV Guide'!$E$1:$E$8)), 0),-1+MATCH(G$8, OFFSET('RF &amp; RV Guide'!$E$8,,,,COUNTA('RF &amp; RV Guide'!$8:$8)-COUNTA('RF &amp; RV Guide'!$A$8:$E$8)),0)),"-"))))))))</f>
        <v>1825</v>
      </c>
      <c r="H36" s="492" t="str">
        <f ca="1">IF($E36="", "", IFERROR(INDEX(OFFSET('Fund Guide'!$B$5,1,MATCH(H$8,OFFSET('Fund Guide'!$B$5,,,,COUNTA('Fund Guide'!29:29)),0)-1,COUNTA('Fund Guide'!$B:$B)-COUNTA('Fund Guide'!$B$2:$B$5)),MATCH($E36,OFFSET('Fund Guide'!$B$5,1,,COUNTA('Fund Guide'!$B:$B)-COUNTA('Fund Guide'!$B$2:$B$5)),0)),"BRL"))</f>
        <v>BRL</v>
      </c>
      <c r="I36" s="493">
        <f ca="1">IF($E36="", "", IFERROR(INDEX(OFFSET('Fund Guide'!$B$5,1,MATCH("Repasse Taxa Adm. Gestor",OFFSET('Fund Guide'!$B$5,,,,COUNTA('Fund Guide'!$5:$5)),0)-1,COUNTA('Fund Guide'!$B:$B)-COUNTA('Fund Guide'!$B$2:$B$5)),MATCH($E36,OFFSET('Fund Guide'!$B$5,1,,COUNTA('Fund Guide'!$B:$B)-COUNTA('Fund Guide'!$B$2:$B$5)),0)),
IFERROR(OFFSET('RF &amp; RV Guide'!$E$8,2+MATCH($E36, OFFSET('RF &amp; RV Guide'!$E$8,3,,COUNTA('RF &amp; RV Guide'!$E:$E)-COUNTA('RF &amp; RV Guide'!$E$1:$E$8)), 0),-1+MATCH(I$8, OFFSET('RF &amp; RV Guide'!$E$8,,,,COUNTA('RF &amp; RV Guide'!$8:$8)-COUNTA('RF &amp; RV Guide'!$A$8:$E$8)),0)),IFERROR(IF(FIND("tulo",$E36), 0.25%), "-"))))</f>
        <v>2.5000000000000001E-3</v>
      </c>
      <c r="J36" s="494" t="str">
        <f ca="1">IF($E36="", "", IFERROR(INDEX(OFFSET('Fund Guide'!$B$5,1,MATCH(J$8,OFFSET('Fund Guide'!$B$5,,,,COUNTA('Fund Guide'!$5:$5)),0)-1,COUNTA('Fund Guide'!$B:$B)-COUNTA('Fund Guide'!$B$2:$B$5)),MATCH($E36,OFFSET('Fund Guide'!$B$5,1,,COUNTA('Fund Guide'!$B:$B)-COUNTA('Fund Guide'!$B$2:$B$5)),0)),
IFERROR(OFFSET('RF &amp; RV Guide'!$E$8,2+MATCH($E36, OFFSET('RF &amp; RV Guide'!$E$8,3,,COUNTA('RF &amp; RV Guide'!$E:$E)-COUNTA('RF &amp; RV Guide'!$E$1:$E$8)), 0),-1+MATCH(J$8, OFFSET('RF &amp; RV Guide'!$E$8,,,,COUNTA('RF &amp; RV Guide'!$8:$8)-COUNTA('RF &amp; RV Guide'!$A$8:$E$8)),0)), "-")))</f>
        <v>-</v>
      </c>
      <c r="K36" s="494" t="str">
        <f ca="1">IF($E36="", "", IFERROR(INDEX(OFFSET('Fund Guide'!$B$5,1,MATCH(K$8,OFFSET('Fund Guide'!$B$5,,,,COUNTA('Fund Guide'!$5:$5)),0)-1,COUNTA('Fund Guide'!$B:$B)-COUNTA('Fund Guide'!$B$2:$B$5)),MATCH($E36,OFFSET('Fund Guide'!$B$5,1,,COUNTA('Fund Guide'!$B:$B)-COUNTA('Fund Guide'!$B$2:$B$5)),0)),
IFERROR(OFFSET('RF &amp; RV Guide'!$E$8,2+MATCH($E36, OFFSET('RF &amp; RV Guide'!$E$8,3,,COUNTA('RF &amp; RV Guide'!$E:$E)-COUNTA('RF &amp; RV Guide'!$E$1:$E$8)), 0),-1+MATCH("Captação", OFFSET('RF &amp; RV Guide'!$E$8,,,,COUNTA('RF &amp; RV Guide'!$8:$8)-COUNTA('RF &amp; RV Guide'!$A$8:$E$8)),0)), "-")))</f>
        <v>-</v>
      </c>
      <c r="M36" s="496">
        <f>IFERROR(IF(N36=0, "", N36*$M$3),0)</f>
        <v>687500</v>
      </c>
      <c r="N36" s="231">
        <v>2.75E-2</v>
      </c>
      <c r="O36" s="516">
        <f>IFERROR(IF(N36=0, "", N36/N$34),0)</f>
        <v>0.25</v>
      </c>
      <c r="Q36" s="498" t="str">
        <f ca="1">IF($E36="", "", IFERROR(INDEX(OFFSET('Fund Guide'!$B$5,1,MATCH(Q$8,OFFSET('Fund Guide'!$B$5,,,,COUNTA('Fund Guide'!14:14)),0)-1,COUNTA('Fund Guide'!$B:$B)-COUNTA('Fund Guide'!$B$2:$B$5)),MATCH($E36,OFFSET('Fund Guide'!$B$5,1,,COUNTA('Fund Guide'!$B:$B)-COUNTA('Fund Guide'!$B$2:$B$5)),0)),"-"))</f>
        <v>-</v>
      </c>
      <c r="R36" s="499" t="str">
        <f ca="1">IF($E36="", "", IFERROR(INDEX(OFFSET('Fund Guide'!$B$5,1,MATCH(R$8,OFFSET('Fund Guide'!$B$5,,,,COUNTA('Fund Guide'!14:14)),0)-1,COUNTA('Fund Guide'!$B:$B)-COUNTA('Fund Guide'!$B$2:$B$5)),MATCH($E36,OFFSET('Fund Guide'!$B$5,1,,COUNTA('Fund Guide'!$B:$B)-COUNTA('Fund Guide'!$B$2:$B$5)),0)),"-"))</f>
        <v>-</v>
      </c>
      <c r="S36" s="498" t="str">
        <f ca="1">IF($E36="", "", IFERROR(INDEX(OFFSET('Fund Guide'!$B$5,1,MATCH(S$8,OFFSET('Fund Guide'!$B$5,,,,COUNTA('Fund Guide'!14:14)),0)-1,COUNTA('Fund Guide'!$B:$B)-COUNTA('Fund Guide'!$B$2:$B$5)),MATCH($E36,OFFSET('Fund Guide'!$B$5,1,,COUNTA('Fund Guide'!$B:$B)-COUNTA('Fund Guide'!$B$2:$B$5)),0)),"-"))</f>
        <v>-</v>
      </c>
      <c r="T36" s="499" t="str">
        <f ca="1">IF($E36="", "", IFERROR(INDEX(OFFSET('Fund Guide'!$B$5,1,MATCH(T$8,OFFSET('Fund Guide'!$B$5,,,,COUNTA('Fund Guide'!14:14)),0)-1,COUNTA('Fund Guide'!$B:$B)-COUNTA('Fund Guide'!$B$2:$B$5)),MATCH($E36,OFFSET('Fund Guide'!$B$5,1,,COUNTA('Fund Guide'!$B:$B)-COUNTA('Fund Guide'!$B$2:$B$5)),0)),"-"))</f>
        <v>-</v>
      </c>
      <c r="U36" s="498" t="str">
        <f ca="1">IF($E36="", "", IFERROR(INDEX(OFFSET('Fund Guide'!$B$5,1,MATCH(U$8,OFFSET('Fund Guide'!$B$5,,,,COUNTA('Fund Guide'!14:14)),0)-1,COUNTA('Fund Guide'!$B:$B)-COUNTA('Fund Guide'!$B$2:$B$5)),MATCH($E36,OFFSET('Fund Guide'!$B$5,1,,COUNTA('Fund Guide'!$B:$B)-COUNTA('Fund Guide'!$B$2:$B$5)),0)),"-"))</f>
        <v>-</v>
      </c>
      <c r="V36" s="499" t="str">
        <f ca="1">IF($E36="", "", IFERROR(INDEX(OFFSET('Fund Guide'!$B$5,1,MATCH(V$8,OFFSET('Fund Guide'!$B$5,,,,COUNTA('Fund Guide'!14:14)),0)-1,COUNTA('Fund Guide'!$B:$B)-COUNTA('Fund Guide'!$B$2:$B$5)),MATCH($E36,OFFSET('Fund Guide'!$B$5,1,,COUNTA('Fund Guide'!$B:$B)-COUNTA('Fund Guide'!$B$2:$B$5)),0)),"-"))</f>
        <v>-</v>
      </c>
      <c r="W36" s="498" t="str">
        <f ca="1">IF($E36="", "", IFERROR(INDEX(OFFSET('Fund Guide'!$B$5,1,MATCH(W$8,OFFSET('Fund Guide'!$B$5,,,,COUNTA('Fund Guide'!14:14)),0)-1,COUNTA('Fund Guide'!$B:$B)-COUNTA('Fund Guide'!$B$2:$B$5)),MATCH($E36,OFFSET('Fund Guide'!$B$5,1,,COUNTA('Fund Guide'!$B:$B)-COUNTA('Fund Guide'!$B$2:$B$5)),0)),"-"))</f>
        <v>-</v>
      </c>
      <c r="X36" s="499" t="str">
        <f ca="1">IF($E36="", "", IFERROR(INDEX(OFFSET('Fund Guide'!$B$5,1,MATCH(X$8,OFFSET('Fund Guide'!$B$5,,,,COUNTA('Fund Guide'!14:14)),0)-1,COUNTA('Fund Guide'!$B:$B)-COUNTA('Fund Guide'!$B$2:$B$5)),MATCH($E36,OFFSET('Fund Guide'!$B$5,1,,COUNTA('Fund Guide'!$B:$B)-COUNTA('Fund Guide'!$B$2:$B$5)),0)),"-"))</f>
        <v>-</v>
      </c>
      <c r="Y36" s="500" t="str">
        <f ca="1">IF($E36="", "", IFERROR(INDEX(OFFSET('Fund Guide'!$B$5,1,MATCH(Y$8,OFFSET('Fund Guide'!$B$5,,,,COUNTA('Fund Guide'!14:14)),0)-1,COUNTA('Fund Guide'!$B:$B)-COUNTA('Fund Guide'!$B$2:$B$5)),MATCH($E36,OFFSET('Fund Guide'!$B$5,1,,COUNTA('Fund Guide'!$B:$B)-COUNTA('Fund Guide'!$B$2:$B$5)),0)),"-"))</f>
        <v>-</v>
      </c>
      <c r="Z36" s="501" t="str">
        <f ca="1">IF($E36="", "", IFERROR(INDEX(OFFSET('Fund Guide'!$B$5,1,MATCH(Z$8,OFFSET('Fund Guide'!$B$5,,,,COUNTA('Fund Guide'!14:14)),0)-1,COUNTA('Fund Guide'!$B:$B)-COUNTA('Fund Guide'!$B$2:$B$5)),MATCH($E36,OFFSET('Fund Guide'!$B$5,1,,COUNTA('Fund Guide'!$B:$B)-COUNTA('Fund Guide'!$B$2:$B$5)),0)),"-"))</f>
        <v>-</v>
      </c>
      <c r="AB36" s="232"/>
      <c r="AC36" s="232"/>
      <c r="AD36" s="231"/>
      <c r="AG36" s="518"/>
    </row>
    <row r="37" spans="2:33" s="495" customFormat="1" ht="15" customHeight="1">
      <c r="B37" s="489"/>
      <c r="C37" s="489"/>
      <c r="D37" s="489"/>
      <c r="E37" s="381" t="s">
        <v>2764</v>
      </c>
      <c r="F37" s="490" t="str">
        <f ca="1">IF($E37="", "", IFERROR(INDEX(OFFSET('Fund Guide'!$B$5,1,MATCH(F$8,OFFSET('Fund Guide'!$B$5,,,,COUNTA('Fund Guide'!15:15)),0)-1,COUNTA('Fund Guide'!$B:$B)-COUNTA('Fund Guide'!$B$2:$B$5)),MATCH($E37,OFFSET('Fund Guide'!$B$5,1,,COUNTA('Fund Guide'!$B:$B)-COUNTA('Fund Guide'!$B$2:$B$5)),0)),"-"))</f>
        <v>-</v>
      </c>
      <c r="G37" s="491">
        <f ca="1">IF($E37="", "", IFERROR(INDEX(OFFSET('Fund Guide'!$B$5,1,MATCH(G$8,OFFSET('Fund Guide'!$B$5,,,,COUNTA('Fund Guide'!$5:$5)),0)-1,COUNTA('Fund Guide'!$B:$B)-COUNTA('Fund Guide'!$B$2:$B$5)),MATCH($E37,OFFSET('Fund Guide'!$B$5,1,,COUNTA('Fund Guide'!$B:$B)-COUNTA('Fund Guide'!$B$2:$B$5)),0)),
IF(OR(LEFT($E37,3)="NTN",LEFT($E37,3)="LFT"),DATE(_xlfn.NUMBERVALUE(RIGHT(LEFT($E37, FIND(" (", $E37)-1), 4)),8,15)-TODAY(),IFERROR(IF(FIND("ano",$E37)&gt;1,FLOOR(_xlfn.NUMBERVALUE(RIGHT(LEFT($E37,FIND(" ano",$E37)-1),FIND(" ano",$E37)-1-(FIND(" - ",$E37)+2)))*365,1)),IFERROR(IF(FIND("meses",$E37)&gt;1,FLOOR(_xlfn.NUMBERVALUE(RIGHT(LEFT($E37,FIND(" meses",$E37)-1),FIND(" meses",$E37)-1-(FIND(" - ",$E37)+2))),1)*(365/12)),IFERROR(IF(FIND("mês",$E37)&gt;1,FLOOR(_xlfn.NUMBERVALUE(RIGHT(LEFT($E37,FIND(" mês",$E37)-1),FIND(" mês",$E37)-1-(FIND(" - ",$E37)+2))),1)*(365/12)),IFERROR(IF(FIND("Diária", $E37)&gt;0, 0),
IFERROR(OFFSET('RF &amp; RV Guide'!$E$8,2+MATCH($E37, OFFSET('RF &amp; RV Guide'!$E$8,3,,COUNTA('RF &amp; RV Guide'!$E:$E)-COUNTA('RF &amp; RV Guide'!$E$1:$E$8)), 0),-1+MATCH(G$8, OFFSET('RF &amp; RV Guide'!$E$8,,,,COUNTA('RF &amp; RV Guide'!$8:$8)-COUNTA('RF &amp; RV Guide'!$A$8:$E$8)),0)),"-"))))))))</f>
        <v>2190</v>
      </c>
      <c r="H37" s="492" t="str">
        <f ca="1">IF($E37="", "", IFERROR(INDEX(OFFSET('Fund Guide'!$B$5,1,MATCH(H$8,OFFSET('Fund Guide'!$B$5,,,,COUNTA('Fund Guide'!30:30)),0)-1,COUNTA('Fund Guide'!$B:$B)-COUNTA('Fund Guide'!$B$2:$B$5)),MATCH($E37,OFFSET('Fund Guide'!$B$5,1,,COUNTA('Fund Guide'!$B:$B)-COUNTA('Fund Guide'!$B$2:$B$5)),0)),"BRL"))</f>
        <v>BRL</v>
      </c>
      <c r="I37" s="493">
        <f ca="1">IF($E37="", "", IFERROR(INDEX(OFFSET('Fund Guide'!$B$5,1,MATCH("Repasse Taxa Adm. Gestor",OFFSET('Fund Guide'!$B$5,,,,COUNTA('Fund Guide'!$5:$5)),0)-1,COUNTA('Fund Guide'!$B:$B)-COUNTA('Fund Guide'!$B$2:$B$5)),MATCH($E37,OFFSET('Fund Guide'!$B$5,1,,COUNTA('Fund Guide'!$B:$B)-COUNTA('Fund Guide'!$B$2:$B$5)),0)),
IFERROR(OFFSET('RF &amp; RV Guide'!$E$8,2+MATCH($E37, OFFSET('RF &amp; RV Guide'!$E$8,3,,COUNTA('RF &amp; RV Guide'!$E:$E)-COUNTA('RF &amp; RV Guide'!$E$1:$E$8)), 0),-1+MATCH(I$8, OFFSET('RF &amp; RV Guide'!$E$8,,,,COUNTA('RF &amp; RV Guide'!$8:$8)-COUNTA('RF &amp; RV Guide'!$A$8:$E$8)),0)),IFERROR(IF(FIND("tulo",$E37), 0.25%), "-"))))</f>
        <v>2.5000000000000001E-3</v>
      </c>
      <c r="J37" s="494" t="str">
        <f ca="1">IF($E37="", "", IFERROR(INDEX(OFFSET('Fund Guide'!$B$5,1,MATCH(J$8,OFFSET('Fund Guide'!$B$5,,,,COUNTA('Fund Guide'!$5:$5)),0)-1,COUNTA('Fund Guide'!$B:$B)-COUNTA('Fund Guide'!$B$2:$B$5)),MATCH($E37,OFFSET('Fund Guide'!$B$5,1,,COUNTA('Fund Guide'!$B:$B)-COUNTA('Fund Guide'!$B$2:$B$5)),0)),
IFERROR(OFFSET('RF &amp; RV Guide'!$E$8,2+MATCH($E37, OFFSET('RF &amp; RV Guide'!$E$8,3,,COUNTA('RF &amp; RV Guide'!$E:$E)-COUNTA('RF &amp; RV Guide'!$E$1:$E$8)), 0),-1+MATCH(J$8, OFFSET('RF &amp; RV Guide'!$E$8,,,,COUNTA('RF &amp; RV Guide'!$8:$8)-COUNTA('RF &amp; RV Guide'!$A$8:$E$8)),0)), "-")))</f>
        <v>-</v>
      </c>
      <c r="K37" s="494" t="str">
        <f ca="1">IF($E37="", "", IFERROR(INDEX(OFFSET('Fund Guide'!$B$5,1,MATCH(K$8,OFFSET('Fund Guide'!$B$5,,,,COUNTA('Fund Guide'!$5:$5)),0)-1,COUNTA('Fund Guide'!$B:$B)-COUNTA('Fund Guide'!$B$2:$B$5)),MATCH($E37,OFFSET('Fund Guide'!$B$5,1,,COUNTA('Fund Guide'!$B:$B)-COUNTA('Fund Guide'!$B$2:$B$5)),0)),
IFERROR(OFFSET('RF &amp; RV Guide'!$E$8,2+MATCH($E37, OFFSET('RF &amp; RV Guide'!$E$8,3,,COUNTA('RF &amp; RV Guide'!$E:$E)-COUNTA('RF &amp; RV Guide'!$E$1:$E$8)), 0),-1+MATCH("Captação", OFFSET('RF &amp; RV Guide'!$E$8,,,,COUNTA('RF &amp; RV Guide'!$8:$8)-COUNTA('RF &amp; RV Guide'!$A$8:$E$8)),0)), "-")))</f>
        <v>-</v>
      </c>
      <c r="M37" s="496">
        <f>IFERROR(IF(N37=0, "", N37*$M$3),0)</f>
        <v>687500</v>
      </c>
      <c r="N37" s="231">
        <v>2.75E-2</v>
      </c>
      <c r="O37" s="516">
        <f>IFERROR(IF(N37=0, "", N37/N$34),0)</f>
        <v>0.25</v>
      </c>
      <c r="Q37" s="498" t="str">
        <f ca="1">IF($E37="", "", IFERROR(INDEX(OFFSET('Fund Guide'!$B$5,1,MATCH(Q$8,OFFSET('Fund Guide'!$B$5,,,,COUNTA('Fund Guide'!15:15)),0)-1,COUNTA('Fund Guide'!$B:$B)-COUNTA('Fund Guide'!$B$2:$B$5)),MATCH($E37,OFFSET('Fund Guide'!$B$5,1,,COUNTA('Fund Guide'!$B:$B)-COUNTA('Fund Guide'!$B$2:$B$5)),0)),"-"))</f>
        <v>-</v>
      </c>
      <c r="R37" s="499" t="str">
        <f ca="1">IF($E37="", "", IFERROR(INDEX(OFFSET('Fund Guide'!$B$5,1,MATCH(R$8,OFFSET('Fund Guide'!$B$5,,,,COUNTA('Fund Guide'!15:15)),0)-1,COUNTA('Fund Guide'!$B:$B)-COUNTA('Fund Guide'!$B$2:$B$5)),MATCH($E37,OFFSET('Fund Guide'!$B$5,1,,COUNTA('Fund Guide'!$B:$B)-COUNTA('Fund Guide'!$B$2:$B$5)),0)),"-"))</f>
        <v>-</v>
      </c>
      <c r="S37" s="498" t="str">
        <f ca="1">IF($E37="", "", IFERROR(INDEX(OFFSET('Fund Guide'!$B$5,1,MATCH(S$8,OFFSET('Fund Guide'!$B$5,,,,COUNTA('Fund Guide'!15:15)),0)-1,COUNTA('Fund Guide'!$B:$B)-COUNTA('Fund Guide'!$B$2:$B$5)),MATCH($E37,OFFSET('Fund Guide'!$B$5,1,,COUNTA('Fund Guide'!$B:$B)-COUNTA('Fund Guide'!$B$2:$B$5)),0)),"-"))</f>
        <v>-</v>
      </c>
      <c r="T37" s="499" t="str">
        <f ca="1">IF($E37="", "", IFERROR(INDEX(OFFSET('Fund Guide'!$B$5,1,MATCH(T$8,OFFSET('Fund Guide'!$B$5,,,,COUNTA('Fund Guide'!15:15)),0)-1,COUNTA('Fund Guide'!$B:$B)-COUNTA('Fund Guide'!$B$2:$B$5)),MATCH($E37,OFFSET('Fund Guide'!$B$5,1,,COUNTA('Fund Guide'!$B:$B)-COUNTA('Fund Guide'!$B$2:$B$5)),0)),"-"))</f>
        <v>-</v>
      </c>
      <c r="U37" s="498" t="str">
        <f ca="1">IF($E37="", "", IFERROR(INDEX(OFFSET('Fund Guide'!$B$5,1,MATCH(U$8,OFFSET('Fund Guide'!$B$5,,,,COUNTA('Fund Guide'!15:15)),0)-1,COUNTA('Fund Guide'!$B:$B)-COUNTA('Fund Guide'!$B$2:$B$5)),MATCH($E37,OFFSET('Fund Guide'!$B$5,1,,COUNTA('Fund Guide'!$B:$B)-COUNTA('Fund Guide'!$B$2:$B$5)),0)),"-"))</f>
        <v>-</v>
      </c>
      <c r="V37" s="499" t="str">
        <f ca="1">IF($E37="", "", IFERROR(INDEX(OFFSET('Fund Guide'!$B$5,1,MATCH(V$8,OFFSET('Fund Guide'!$B$5,,,,COUNTA('Fund Guide'!15:15)),0)-1,COUNTA('Fund Guide'!$B:$B)-COUNTA('Fund Guide'!$B$2:$B$5)),MATCH($E37,OFFSET('Fund Guide'!$B$5,1,,COUNTA('Fund Guide'!$B:$B)-COUNTA('Fund Guide'!$B$2:$B$5)),0)),"-"))</f>
        <v>-</v>
      </c>
      <c r="W37" s="498" t="str">
        <f ca="1">IF($E37="", "", IFERROR(INDEX(OFFSET('Fund Guide'!$B$5,1,MATCH(W$8,OFFSET('Fund Guide'!$B$5,,,,COUNTA('Fund Guide'!15:15)),0)-1,COUNTA('Fund Guide'!$B:$B)-COUNTA('Fund Guide'!$B$2:$B$5)),MATCH($E37,OFFSET('Fund Guide'!$B$5,1,,COUNTA('Fund Guide'!$B:$B)-COUNTA('Fund Guide'!$B$2:$B$5)),0)),"-"))</f>
        <v>-</v>
      </c>
      <c r="X37" s="499" t="str">
        <f ca="1">IF($E37="", "", IFERROR(INDEX(OFFSET('Fund Guide'!$B$5,1,MATCH(X$8,OFFSET('Fund Guide'!$B$5,,,,COUNTA('Fund Guide'!15:15)),0)-1,COUNTA('Fund Guide'!$B:$B)-COUNTA('Fund Guide'!$B$2:$B$5)),MATCH($E37,OFFSET('Fund Guide'!$B$5,1,,COUNTA('Fund Guide'!$B:$B)-COUNTA('Fund Guide'!$B$2:$B$5)),0)),"-"))</f>
        <v>-</v>
      </c>
      <c r="Y37" s="500" t="str">
        <f ca="1">IF($E37="", "", IFERROR(INDEX(OFFSET('Fund Guide'!$B$5,1,MATCH(Y$8,OFFSET('Fund Guide'!$B$5,,,,COUNTA('Fund Guide'!15:15)),0)-1,COUNTA('Fund Guide'!$B:$B)-COUNTA('Fund Guide'!$B$2:$B$5)),MATCH($E37,OFFSET('Fund Guide'!$B$5,1,,COUNTA('Fund Guide'!$B:$B)-COUNTA('Fund Guide'!$B$2:$B$5)),0)),"-"))</f>
        <v>-</v>
      </c>
      <c r="Z37" s="501" t="str">
        <f ca="1">IF($E37="", "", IFERROR(INDEX(OFFSET('Fund Guide'!$B$5,1,MATCH(Z$8,OFFSET('Fund Guide'!$B$5,,,,COUNTA('Fund Guide'!15:15)),0)-1,COUNTA('Fund Guide'!$B:$B)-COUNTA('Fund Guide'!$B$2:$B$5)),MATCH($E37,OFFSET('Fund Guide'!$B$5,1,,COUNTA('Fund Guide'!$B:$B)-COUNTA('Fund Guide'!$B$2:$B$5)),0)),"-"))</f>
        <v>-</v>
      </c>
      <c r="AB37" s="232"/>
      <c r="AC37" s="232"/>
      <c r="AD37" s="231"/>
      <c r="AG37" s="518"/>
    </row>
    <row r="38" spans="2:33" s="508" customFormat="1" ht="4.5" customHeight="1">
      <c r="B38" s="504"/>
      <c r="C38" s="504"/>
      <c r="D38" s="504"/>
      <c r="E38" s="505"/>
      <c r="F38" s="517"/>
      <c r="G38" s="506"/>
      <c r="H38" s="506"/>
      <c r="I38" s="507"/>
      <c r="J38" s="507"/>
      <c r="K38" s="507"/>
      <c r="M38" s="509"/>
      <c r="Q38" s="507"/>
      <c r="S38" s="507"/>
      <c r="U38" s="507"/>
      <c r="W38" s="507"/>
      <c r="Y38" s="507"/>
      <c r="AB38" s="507"/>
      <c r="AG38" s="518"/>
    </row>
    <row r="39" spans="2:33" s="479" customFormat="1" ht="14.25" customHeight="1">
      <c r="B39" s="475"/>
      <c r="C39" s="475"/>
      <c r="D39" s="475" t="s">
        <v>12</v>
      </c>
      <c r="E39" s="511" t="s">
        <v>1368</v>
      </c>
      <c r="F39" s="512"/>
      <c r="G39" s="512"/>
      <c r="H39" s="512"/>
      <c r="I39" s="513"/>
      <c r="J39" s="513"/>
      <c r="K39" s="513"/>
      <c r="M39" s="514">
        <f>IFERROR(IF(N39=0, 0, N39*$M$3),0)</f>
        <v>1000000</v>
      </c>
      <c r="N39" s="639">
        <v>0.04</v>
      </c>
      <c r="O39" s="515">
        <f>IF(N39=0, 0, SUM(O40:O42)*N39)</f>
        <v>0.04</v>
      </c>
      <c r="Q39" s="513"/>
      <c r="R39" s="515"/>
      <c r="S39" s="513"/>
      <c r="T39" s="515"/>
      <c r="U39" s="513"/>
      <c r="V39" s="515"/>
      <c r="W39" s="513"/>
      <c r="X39" s="515"/>
      <c r="Y39" s="513"/>
      <c r="Z39" s="515"/>
      <c r="AB39" s="513"/>
      <c r="AC39" s="515"/>
      <c r="AD39" s="515"/>
    </row>
    <row r="40" spans="2:33" s="495" customFormat="1" ht="15" customHeight="1">
      <c r="B40" s="489"/>
      <c r="C40" s="489"/>
      <c r="D40" s="489"/>
      <c r="E40" s="381" t="s">
        <v>2795</v>
      </c>
      <c r="F40" s="490" t="str">
        <f ca="1">IF($E40="", "", IFERROR(INDEX(OFFSET('Fund Guide'!$B$5,1,MATCH(F$8,OFFSET('Fund Guide'!$B$5,,,,COUNTA('Fund Guide'!16:16)),0)-1,COUNTA('Fund Guide'!$B:$B)-COUNTA('Fund Guide'!$B$2:$B$5)),MATCH($E40,OFFSET('Fund Guide'!$B$5,1,,COUNTA('Fund Guide'!$B:$B)-COUNTA('Fund Guide'!$B$2:$B$5)),0)),"-"))</f>
        <v>-</v>
      </c>
      <c r="G40" s="491">
        <f ca="1">IF($E40="", "", IFERROR(INDEX(OFFSET('Fund Guide'!$B$5,1,MATCH(G$8,OFFSET('Fund Guide'!$B$5,,,,COUNTA('Fund Guide'!$5:$5)),0)-1,COUNTA('Fund Guide'!$B:$B)-COUNTA('Fund Guide'!$B$2:$B$5)),MATCH($E40,OFFSET('Fund Guide'!$B$5,1,,COUNTA('Fund Guide'!$B:$B)-COUNTA('Fund Guide'!$B$2:$B$5)),0)),
IF(OR(LEFT($E40,3)="NTN",LEFT($E40,3)="LFT"),DATE(_xlfn.NUMBERVALUE(RIGHT(LEFT($E40, FIND(" (", $E40)-1), 4)),8,15)-TODAY(),IFERROR(IF(FIND("ano",$E40)&gt;1,FLOOR(_xlfn.NUMBERVALUE(RIGHT(LEFT($E40,FIND(" ano",$E40)-1),FIND(" ano",$E40)-1-(FIND(" - ",$E40)+2)))*365,1)),IFERROR(IF(FIND("meses",$E40)&gt;1,FLOOR(_xlfn.NUMBERVALUE(RIGHT(LEFT($E40,FIND(" meses",$E40)-1),FIND(" meses",$E40)-1-(FIND(" - ",$E40)+2))),1)*(365/12)),IFERROR(IF(FIND("mês",$E40)&gt;1,FLOOR(_xlfn.NUMBERVALUE(RIGHT(LEFT($E40,FIND(" mês",$E40)-1),FIND(" mês",$E40)-1-(FIND(" - ",$E40)+2))),1)*(365/12)),IFERROR(IF(FIND("Diária", $E40)&gt;0, 0),
IFERROR(OFFSET('RF &amp; RV Guide'!$E$8,2+MATCH($E40, OFFSET('RF &amp; RV Guide'!$E$8,3,,COUNTA('RF &amp; RV Guide'!$E:$E)-COUNTA('RF &amp; RV Guide'!$E$1:$E$8)), 0),-1+MATCH(G$8, OFFSET('RF &amp; RV Guide'!$E$8,,,,COUNTA('RF &amp; RV Guide'!$8:$8)-COUNTA('RF &amp; RV Guide'!$A$8:$E$8)),0)),"-"))))))))</f>
        <v>2920</v>
      </c>
      <c r="H40" s="492" t="str">
        <f ca="1">IF($E40="", "", IFERROR(INDEX(OFFSET('Fund Guide'!$B$5,1,MATCH(H$8,OFFSET('Fund Guide'!$B$5,,,,COUNTA('Fund Guide'!34:34)),0)-1,COUNTA('Fund Guide'!$B:$B)-COUNTA('Fund Guide'!$B$2:$B$5)),MATCH($E40,OFFSET('Fund Guide'!$B$5,1,,COUNTA('Fund Guide'!$B:$B)-COUNTA('Fund Guide'!$B$2:$B$5)),0)),"BRL"))</f>
        <v>BRL</v>
      </c>
      <c r="I40" s="493">
        <f ca="1">IF($E40="", "", IFERROR(INDEX(OFFSET('Fund Guide'!$B$5,1,MATCH("Repasse Taxa Adm. Gestor",OFFSET('Fund Guide'!$B$5,,,,COUNTA('Fund Guide'!$5:$5)),0)-1,COUNTA('Fund Guide'!$B:$B)-COUNTA('Fund Guide'!$B$2:$B$5)),MATCH($E40,OFFSET('Fund Guide'!$B$5,1,,COUNTA('Fund Guide'!$B:$B)-COUNTA('Fund Guide'!$B$2:$B$5)),0)),
IFERROR(OFFSET('RF &amp; RV Guide'!$E$8,2+MATCH($E40, OFFSET('RF &amp; RV Guide'!$E$8,3,,COUNTA('RF &amp; RV Guide'!$E:$E)-COUNTA('RF &amp; RV Guide'!$E$1:$E$8)), 0),-1+MATCH(I$8, OFFSET('RF &amp; RV Guide'!$E$8,,,,COUNTA('RF &amp; RV Guide'!$8:$8)-COUNTA('RF &amp; RV Guide'!$A$8:$E$8)),0)),IFERROR(IF(FIND("tulo",$E40), 0.25%), "-"))))</f>
        <v>2.5000000000000001E-3</v>
      </c>
      <c r="J40" s="494" t="str">
        <f ca="1">IF($E40="", "", IFERROR(INDEX(OFFSET('Fund Guide'!$B$5,1,MATCH(J$8,OFFSET('Fund Guide'!$B$5,,,,COUNTA('Fund Guide'!$5:$5)),0)-1,COUNTA('Fund Guide'!$B:$B)-COUNTA('Fund Guide'!$B$2:$B$5)),MATCH($E40,OFFSET('Fund Guide'!$B$5,1,,COUNTA('Fund Guide'!$B:$B)-COUNTA('Fund Guide'!$B$2:$B$5)),0)),
IFERROR(OFFSET('RF &amp; RV Guide'!$E$8,2+MATCH($E40, OFFSET('RF &amp; RV Guide'!$E$8,3,,COUNTA('RF &amp; RV Guide'!$E:$E)-COUNTA('RF &amp; RV Guide'!$E$1:$E$8)), 0),-1+MATCH(J$8, OFFSET('RF &amp; RV Guide'!$E$8,,,,COUNTA('RF &amp; RV Guide'!$8:$8)-COUNTA('RF &amp; RV Guide'!$A$8:$E$8)),0)), "-")))</f>
        <v>-</v>
      </c>
      <c r="K40" s="494" t="str">
        <f ca="1">IF($E40="", "", IFERROR(INDEX(OFFSET('Fund Guide'!$B$5,1,MATCH(K$8,OFFSET('Fund Guide'!$B$5,,,,COUNTA('Fund Guide'!$5:$5)),0)-1,COUNTA('Fund Guide'!$B:$B)-COUNTA('Fund Guide'!$B$2:$B$5)),MATCH($E40,OFFSET('Fund Guide'!$B$5,1,,COUNTA('Fund Guide'!$B:$B)-COUNTA('Fund Guide'!$B$2:$B$5)),0)),
IFERROR(OFFSET('RF &amp; RV Guide'!$E$8,2+MATCH($E40, OFFSET('RF &amp; RV Guide'!$E$8,3,,COUNTA('RF &amp; RV Guide'!$E:$E)-COUNTA('RF &amp; RV Guide'!$E$1:$E$8)), 0),-1+MATCH("Captação", OFFSET('RF &amp; RV Guide'!$E$8,,,,COUNTA('RF &amp; RV Guide'!$8:$8)-COUNTA('RF &amp; RV Guide'!$A$8:$E$8)),0)), "-")))</f>
        <v>-</v>
      </c>
      <c r="M40" s="496">
        <f>IFERROR(IF(N40=0, "", N40*$M$3),0)</f>
        <v>500000</v>
      </c>
      <c r="N40" s="231">
        <v>0.02</v>
      </c>
      <c r="O40" s="516">
        <f>IFERROR(IF(N40=0, "", N40/N$39),0)</f>
        <v>0.5</v>
      </c>
      <c r="Q40" s="498" t="str">
        <f ca="1">IF($E40="", "", IFERROR(INDEX(OFFSET('Fund Guide'!$B$5,1,MATCH(Q$8,OFFSET('Fund Guide'!$B$5,,,,COUNTA('Fund Guide'!16:16)),0)-1,COUNTA('Fund Guide'!$B:$B)-COUNTA('Fund Guide'!$B$2:$B$5)),MATCH($E40,OFFSET('Fund Guide'!$B$5,1,,COUNTA('Fund Guide'!$B:$B)-COUNTA('Fund Guide'!$B$2:$B$5)),0)),"-"))</f>
        <v>-</v>
      </c>
      <c r="R40" s="499" t="str">
        <f ca="1">IF($E40="", "", IFERROR(INDEX(OFFSET('Fund Guide'!$B$5,1,MATCH(R$8,OFFSET('Fund Guide'!$B$5,,,,COUNTA('Fund Guide'!16:16)),0)-1,COUNTA('Fund Guide'!$B:$B)-COUNTA('Fund Guide'!$B$2:$B$5)),MATCH($E40,OFFSET('Fund Guide'!$B$5,1,,COUNTA('Fund Guide'!$B:$B)-COUNTA('Fund Guide'!$B$2:$B$5)),0)),"-"))</f>
        <v>-</v>
      </c>
      <c r="S40" s="498" t="str">
        <f ca="1">IF($E40="", "", IFERROR(INDEX(OFFSET('Fund Guide'!$B$5,1,MATCH(S$8,OFFSET('Fund Guide'!$B$5,,,,COUNTA('Fund Guide'!16:16)),0)-1,COUNTA('Fund Guide'!$B:$B)-COUNTA('Fund Guide'!$B$2:$B$5)),MATCH($E40,OFFSET('Fund Guide'!$B$5,1,,COUNTA('Fund Guide'!$B:$B)-COUNTA('Fund Guide'!$B$2:$B$5)),0)),"-"))</f>
        <v>-</v>
      </c>
      <c r="T40" s="499" t="str">
        <f ca="1">IF($E40="", "", IFERROR(INDEX(OFFSET('Fund Guide'!$B$5,1,MATCH(T$8,OFFSET('Fund Guide'!$B$5,,,,COUNTA('Fund Guide'!16:16)),0)-1,COUNTA('Fund Guide'!$B:$B)-COUNTA('Fund Guide'!$B$2:$B$5)),MATCH($E40,OFFSET('Fund Guide'!$B$5,1,,COUNTA('Fund Guide'!$B:$B)-COUNTA('Fund Guide'!$B$2:$B$5)),0)),"-"))</f>
        <v>-</v>
      </c>
      <c r="U40" s="498" t="str">
        <f ca="1">IF($E40="", "", IFERROR(INDEX(OFFSET('Fund Guide'!$B$5,1,MATCH(U$8,OFFSET('Fund Guide'!$B$5,,,,COUNTA('Fund Guide'!16:16)),0)-1,COUNTA('Fund Guide'!$B:$B)-COUNTA('Fund Guide'!$B$2:$B$5)),MATCH($E40,OFFSET('Fund Guide'!$B$5,1,,COUNTA('Fund Guide'!$B:$B)-COUNTA('Fund Guide'!$B$2:$B$5)),0)),"-"))</f>
        <v>-</v>
      </c>
      <c r="V40" s="499" t="str">
        <f ca="1">IF($E40="", "", IFERROR(INDEX(OFFSET('Fund Guide'!$B$5,1,MATCH(V$8,OFFSET('Fund Guide'!$B$5,,,,COUNTA('Fund Guide'!16:16)),0)-1,COUNTA('Fund Guide'!$B:$B)-COUNTA('Fund Guide'!$B$2:$B$5)),MATCH($E40,OFFSET('Fund Guide'!$B$5,1,,COUNTA('Fund Guide'!$B:$B)-COUNTA('Fund Guide'!$B$2:$B$5)),0)),"-"))</f>
        <v>-</v>
      </c>
      <c r="W40" s="498" t="str">
        <f ca="1">IF($E40="", "", IFERROR(INDEX(OFFSET('Fund Guide'!$B$5,1,MATCH(W$8,OFFSET('Fund Guide'!$B$5,,,,COUNTA('Fund Guide'!16:16)),0)-1,COUNTA('Fund Guide'!$B:$B)-COUNTA('Fund Guide'!$B$2:$B$5)),MATCH($E40,OFFSET('Fund Guide'!$B$5,1,,COUNTA('Fund Guide'!$B:$B)-COUNTA('Fund Guide'!$B$2:$B$5)),0)),"-"))</f>
        <v>-</v>
      </c>
      <c r="X40" s="499" t="str">
        <f ca="1">IF($E40="", "", IFERROR(INDEX(OFFSET('Fund Guide'!$B$5,1,MATCH(X$8,OFFSET('Fund Guide'!$B$5,,,,COUNTA('Fund Guide'!16:16)),0)-1,COUNTA('Fund Guide'!$B:$B)-COUNTA('Fund Guide'!$B$2:$B$5)),MATCH($E40,OFFSET('Fund Guide'!$B$5,1,,COUNTA('Fund Guide'!$B:$B)-COUNTA('Fund Guide'!$B$2:$B$5)),0)),"-"))</f>
        <v>-</v>
      </c>
      <c r="Y40" s="500" t="str">
        <f ca="1">IF($E40="", "", IFERROR(INDEX(OFFSET('Fund Guide'!$B$5,1,MATCH(Y$8,OFFSET('Fund Guide'!$B$5,,,,COUNTA('Fund Guide'!16:16)),0)-1,COUNTA('Fund Guide'!$B:$B)-COUNTA('Fund Guide'!$B$2:$B$5)),MATCH($E40,OFFSET('Fund Guide'!$B$5,1,,COUNTA('Fund Guide'!$B:$B)-COUNTA('Fund Guide'!$B$2:$B$5)),0)),"-"))</f>
        <v>-</v>
      </c>
      <c r="Z40" s="501" t="str">
        <f ca="1">IF($E40="", "", IFERROR(INDEX(OFFSET('Fund Guide'!$B$5,1,MATCH(Z$8,OFFSET('Fund Guide'!$B$5,,,,COUNTA('Fund Guide'!16:16)),0)-1,COUNTA('Fund Guide'!$B:$B)-COUNTA('Fund Guide'!$B$2:$B$5)),MATCH($E40,OFFSET('Fund Guide'!$B$5,1,,COUNTA('Fund Guide'!$B:$B)-COUNTA('Fund Guide'!$B$2:$B$5)),0)),"-"))</f>
        <v>-</v>
      </c>
      <c r="AB40" s="232"/>
      <c r="AC40" s="232"/>
      <c r="AD40" s="231"/>
      <c r="AG40" s="518"/>
    </row>
    <row r="41" spans="2:33" s="495" customFormat="1" ht="15" customHeight="1">
      <c r="B41" s="489"/>
      <c r="C41" s="489"/>
      <c r="D41" s="489"/>
      <c r="E41" s="381" t="s">
        <v>2796</v>
      </c>
      <c r="F41" s="490" t="str">
        <f ca="1">IF($E41="", "", IFERROR(INDEX(OFFSET('Fund Guide'!$B$5,1,MATCH(F$8,OFFSET('Fund Guide'!$B$5,,,,COUNTA('Fund Guide'!17:17)),0)-1,COUNTA('Fund Guide'!$B:$B)-COUNTA('Fund Guide'!$B$2:$B$5)),MATCH($E41,OFFSET('Fund Guide'!$B$5,1,,COUNTA('Fund Guide'!$B:$B)-COUNTA('Fund Guide'!$B$2:$B$5)),0)),"-"))</f>
        <v>-</v>
      </c>
      <c r="G41" s="491">
        <f ca="1">IF($E41="", "", IFERROR(INDEX(OFFSET('Fund Guide'!$B$5,1,MATCH(G$8,OFFSET('Fund Guide'!$B$5,,,,COUNTA('Fund Guide'!$5:$5)),0)-1,COUNTA('Fund Guide'!$B:$B)-COUNTA('Fund Guide'!$B$2:$B$5)),MATCH($E41,OFFSET('Fund Guide'!$B$5,1,,COUNTA('Fund Guide'!$B:$B)-COUNTA('Fund Guide'!$B$2:$B$5)),0)),
IF(OR(LEFT($E41,3)="NTN",LEFT($E41,3)="LFT"),DATE(_xlfn.NUMBERVALUE(RIGHT(LEFT($E41, FIND(" (", $E41)-1), 4)),8,15)-TODAY(),IFERROR(IF(FIND("ano",$E41)&gt;1,FLOOR(_xlfn.NUMBERVALUE(RIGHT(LEFT($E41,FIND(" ano",$E41)-1),FIND(" ano",$E41)-1-(FIND(" - ",$E41)+2)))*365,1)),IFERROR(IF(FIND("meses",$E41)&gt;1,FLOOR(_xlfn.NUMBERVALUE(RIGHT(LEFT($E41,FIND(" meses",$E41)-1),FIND(" meses",$E41)-1-(FIND(" - ",$E41)+2))),1)*(365/12)),IFERROR(IF(FIND("mês",$E41)&gt;1,FLOOR(_xlfn.NUMBERVALUE(RIGHT(LEFT($E41,FIND(" mês",$E41)-1),FIND(" mês",$E41)-1-(FIND(" - ",$E41)+2))),1)*(365/12)),IFERROR(IF(FIND("Diária", $E41)&gt;0, 0),
IFERROR(OFFSET('RF &amp; RV Guide'!$E$8,2+MATCH($E41, OFFSET('RF &amp; RV Guide'!$E$8,3,,COUNTA('RF &amp; RV Guide'!$E:$E)-COUNTA('RF &amp; RV Guide'!$E$1:$E$8)), 0),-1+MATCH(G$8, OFFSET('RF &amp; RV Guide'!$E$8,,,,COUNTA('RF &amp; RV Guide'!$8:$8)-COUNTA('RF &amp; RV Guide'!$A$8:$E$8)),0)),"-"))))))))</f>
        <v>3285</v>
      </c>
      <c r="H41" s="492" t="str">
        <f ca="1">IF($E41="", "", IFERROR(INDEX(OFFSET('Fund Guide'!$B$5,1,MATCH(H$8,OFFSET('Fund Guide'!$B$5,,,,COUNTA('Fund Guide'!35:35)),0)-1,COUNTA('Fund Guide'!$B:$B)-COUNTA('Fund Guide'!$B$2:$B$5)),MATCH($E41,OFFSET('Fund Guide'!$B$5,1,,COUNTA('Fund Guide'!$B:$B)-COUNTA('Fund Guide'!$B$2:$B$5)),0)),"BRL"))</f>
        <v>BRL</v>
      </c>
      <c r="I41" s="493">
        <f ca="1">IF($E41="", "", IFERROR(INDEX(OFFSET('Fund Guide'!$B$5,1,MATCH("Repasse Taxa Adm. Gestor",OFFSET('Fund Guide'!$B$5,,,,COUNTA('Fund Guide'!$5:$5)),0)-1,COUNTA('Fund Guide'!$B:$B)-COUNTA('Fund Guide'!$B$2:$B$5)),MATCH($E41,OFFSET('Fund Guide'!$B$5,1,,COUNTA('Fund Guide'!$B:$B)-COUNTA('Fund Guide'!$B$2:$B$5)),0)),
IFERROR(OFFSET('RF &amp; RV Guide'!$E$8,2+MATCH($E41, OFFSET('RF &amp; RV Guide'!$E$8,3,,COUNTA('RF &amp; RV Guide'!$E:$E)-COUNTA('RF &amp; RV Guide'!$E$1:$E$8)), 0),-1+MATCH(I$8, OFFSET('RF &amp; RV Guide'!$E$8,,,,COUNTA('RF &amp; RV Guide'!$8:$8)-COUNTA('RF &amp; RV Guide'!$A$8:$E$8)),0)),IFERROR(IF(FIND("tulo",$E41), 0.25%), "-"))))</f>
        <v>2.5000000000000001E-3</v>
      </c>
      <c r="J41" s="494" t="str">
        <f ca="1">IF($E41="", "", IFERROR(INDEX(OFFSET('Fund Guide'!$B$5,1,MATCH(J$8,OFFSET('Fund Guide'!$B$5,,,,COUNTA('Fund Guide'!$5:$5)),0)-1,COUNTA('Fund Guide'!$B:$B)-COUNTA('Fund Guide'!$B$2:$B$5)),MATCH($E41,OFFSET('Fund Guide'!$B$5,1,,COUNTA('Fund Guide'!$B:$B)-COUNTA('Fund Guide'!$B$2:$B$5)),0)),
IFERROR(OFFSET('RF &amp; RV Guide'!$E$8,2+MATCH($E41, OFFSET('RF &amp; RV Guide'!$E$8,3,,COUNTA('RF &amp; RV Guide'!$E:$E)-COUNTA('RF &amp; RV Guide'!$E$1:$E$8)), 0),-1+MATCH(J$8, OFFSET('RF &amp; RV Guide'!$E$8,,,,COUNTA('RF &amp; RV Guide'!$8:$8)-COUNTA('RF &amp; RV Guide'!$A$8:$E$8)),0)), "-")))</f>
        <v>-</v>
      </c>
      <c r="K41" s="494" t="str">
        <f ca="1">IF($E41="", "", IFERROR(INDEX(OFFSET('Fund Guide'!$B$5,1,MATCH(K$8,OFFSET('Fund Guide'!$B$5,,,,COUNTA('Fund Guide'!$5:$5)),0)-1,COUNTA('Fund Guide'!$B:$B)-COUNTA('Fund Guide'!$B$2:$B$5)),MATCH($E41,OFFSET('Fund Guide'!$B$5,1,,COUNTA('Fund Guide'!$B:$B)-COUNTA('Fund Guide'!$B$2:$B$5)),0)),
IFERROR(OFFSET('RF &amp; RV Guide'!$E$8,2+MATCH($E41, OFFSET('RF &amp; RV Guide'!$E$8,3,,COUNTA('RF &amp; RV Guide'!$E:$E)-COUNTA('RF &amp; RV Guide'!$E$1:$E$8)), 0),-1+MATCH("Captação", OFFSET('RF &amp; RV Guide'!$E$8,,,,COUNTA('RF &amp; RV Guide'!$8:$8)-COUNTA('RF &amp; RV Guide'!$A$8:$E$8)),0)), "-")))</f>
        <v>-</v>
      </c>
      <c r="M41" s="496">
        <f>IFERROR(IF(N41=0, "", N41*$M$3),0)</f>
        <v>500000</v>
      </c>
      <c r="N41" s="231">
        <v>0.02</v>
      </c>
      <c r="O41" s="516">
        <f>IFERROR(IF(N41=0, "", N41/N$39),0)</f>
        <v>0.5</v>
      </c>
      <c r="Q41" s="498" t="str">
        <f ca="1">IF($E41="", "", IFERROR(INDEX(OFFSET('Fund Guide'!$B$5,1,MATCH(Q$8,OFFSET('Fund Guide'!$B$5,,,,COUNTA('Fund Guide'!17:17)),0)-1,COUNTA('Fund Guide'!$B:$B)-COUNTA('Fund Guide'!$B$2:$B$5)),MATCH($E41,OFFSET('Fund Guide'!$B$5,1,,COUNTA('Fund Guide'!$B:$B)-COUNTA('Fund Guide'!$B$2:$B$5)),0)),"-"))</f>
        <v>-</v>
      </c>
      <c r="R41" s="499" t="str">
        <f ca="1">IF($E41="", "", IFERROR(INDEX(OFFSET('Fund Guide'!$B$5,1,MATCH(R$8,OFFSET('Fund Guide'!$B$5,,,,COUNTA('Fund Guide'!17:17)),0)-1,COUNTA('Fund Guide'!$B:$B)-COUNTA('Fund Guide'!$B$2:$B$5)),MATCH($E41,OFFSET('Fund Guide'!$B$5,1,,COUNTA('Fund Guide'!$B:$B)-COUNTA('Fund Guide'!$B$2:$B$5)),0)),"-"))</f>
        <v>-</v>
      </c>
      <c r="S41" s="498" t="str">
        <f ca="1">IF($E41="", "", IFERROR(INDEX(OFFSET('Fund Guide'!$B$5,1,MATCH(S$8,OFFSET('Fund Guide'!$B$5,,,,COUNTA('Fund Guide'!17:17)),0)-1,COUNTA('Fund Guide'!$B:$B)-COUNTA('Fund Guide'!$B$2:$B$5)),MATCH($E41,OFFSET('Fund Guide'!$B$5,1,,COUNTA('Fund Guide'!$B:$B)-COUNTA('Fund Guide'!$B$2:$B$5)),0)),"-"))</f>
        <v>-</v>
      </c>
      <c r="T41" s="499" t="str">
        <f ca="1">IF($E41="", "", IFERROR(INDEX(OFFSET('Fund Guide'!$B$5,1,MATCH(T$8,OFFSET('Fund Guide'!$B$5,,,,COUNTA('Fund Guide'!17:17)),0)-1,COUNTA('Fund Guide'!$B:$B)-COUNTA('Fund Guide'!$B$2:$B$5)),MATCH($E41,OFFSET('Fund Guide'!$B$5,1,,COUNTA('Fund Guide'!$B:$B)-COUNTA('Fund Guide'!$B$2:$B$5)),0)),"-"))</f>
        <v>-</v>
      </c>
      <c r="U41" s="498" t="str">
        <f ca="1">IF($E41="", "", IFERROR(INDEX(OFFSET('Fund Guide'!$B$5,1,MATCH(U$8,OFFSET('Fund Guide'!$B$5,,,,COUNTA('Fund Guide'!17:17)),0)-1,COUNTA('Fund Guide'!$B:$B)-COUNTA('Fund Guide'!$B$2:$B$5)),MATCH($E41,OFFSET('Fund Guide'!$B$5,1,,COUNTA('Fund Guide'!$B:$B)-COUNTA('Fund Guide'!$B$2:$B$5)),0)),"-"))</f>
        <v>-</v>
      </c>
      <c r="V41" s="499" t="str">
        <f ca="1">IF($E41="", "", IFERROR(INDEX(OFFSET('Fund Guide'!$B$5,1,MATCH(V$8,OFFSET('Fund Guide'!$B$5,,,,COUNTA('Fund Guide'!17:17)),0)-1,COUNTA('Fund Guide'!$B:$B)-COUNTA('Fund Guide'!$B$2:$B$5)),MATCH($E41,OFFSET('Fund Guide'!$B$5,1,,COUNTA('Fund Guide'!$B:$B)-COUNTA('Fund Guide'!$B$2:$B$5)),0)),"-"))</f>
        <v>-</v>
      </c>
      <c r="W41" s="498" t="str">
        <f ca="1">IF($E41="", "", IFERROR(INDEX(OFFSET('Fund Guide'!$B$5,1,MATCH(W$8,OFFSET('Fund Guide'!$B$5,,,,COUNTA('Fund Guide'!17:17)),0)-1,COUNTA('Fund Guide'!$B:$B)-COUNTA('Fund Guide'!$B$2:$B$5)),MATCH($E41,OFFSET('Fund Guide'!$B$5,1,,COUNTA('Fund Guide'!$B:$B)-COUNTA('Fund Guide'!$B$2:$B$5)),0)),"-"))</f>
        <v>-</v>
      </c>
      <c r="X41" s="499" t="str">
        <f ca="1">IF($E41="", "", IFERROR(INDEX(OFFSET('Fund Guide'!$B$5,1,MATCH(X$8,OFFSET('Fund Guide'!$B$5,,,,COUNTA('Fund Guide'!17:17)),0)-1,COUNTA('Fund Guide'!$B:$B)-COUNTA('Fund Guide'!$B$2:$B$5)),MATCH($E41,OFFSET('Fund Guide'!$B$5,1,,COUNTA('Fund Guide'!$B:$B)-COUNTA('Fund Guide'!$B$2:$B$5)),0)),"-"))</f>
        <v>-</v>
      </c>
      <c r="Y41" s="500" t="str">
        <f ca="1">IF($E41="", "", IFERROR(INDEX(OFFSET('Fund Guide'!$B$5,1,MATCH(Y$8,OFFSET('Fund Guide'!$B$5,,,,COUNTA('Fund Guide'!17:17)),0)-1,COUNTA('Fund Guide'!$B:$B)-COUNTA('Fund Guide'!$B$2:$B$5)),MATCH($E41,OFFSET('Fund Guide'!$B$5,1,,COUNTA('Fund Guide'!$B:$B)-COUNTA('Fund Guide'!$B$2:$B$5)),0)),"-"))</f>
        <v>-</v>
      </c>
      <c r="Z41" s="501" t="str">
        <f ca="1">IF($E41="", "", IFERROR(INDEX(OFFSET('Fund Guide'!$B$5,1,MATCH(Z$8,OFFSET('Fund Guide'!$B$5,,,,COUNTA('Fund Guide'!17:17)),0)-1,COUNTA('Fund Guide'!$B:$B)-COUNTA('Fund Guide'!$B$2:$B$5)),MATCH($E41,OFFSET('Fund Guide'!$B$5,1,,COUNTA('Fund Guide'!$B:$B)-COUNTA('Fund Guide'!$B$2:$B$5)),0)),"-"))</f>
        <v>-</v>
      </c>
      <c r="AB41" s="232"/>
      <c r="AC41" s="232"/>
      <c r="AD41" s="231"/>
      <c r="AG41" s="518"/>
    </row>
    <row r="42" spans="2:33" s="508" customFormat="1" ht="5.25" customHeight="1">
      <c r="B42" s="504"/>
      <c r="C42" s="504"/>
      <c r="D42" s="504"/>
      <c r="E42" s="505"/>
      <c r="F42" s="517"/>
      <c r="G42" s="506"/>
      <c r="H42" s="506"/>
      <c r="I42" s="507"/>
      <c r="J42" s="507"/>
      <c r="K42" s="507"/>
      <c r="M42" s="509"/>
      <c r="Q42" s="507"/>
      <c r="S42" s="507"/>
      <c r="U42" s="507"/>
      <c r="W42" s="507"/>
      <c r="Y42" s="507"/>
      <c r="AB42" s="507"/>
    </row>
    <row r="43" spans="2:33" s="479" customFormat="1" ht="14.25" customHeight="1">
      <c r="B43" s="475"/>
      <c r="C43" s="475" t="s">
        <v>12</v>
      </c>
      <c r="D43" s="475" t="s">
        <v>12</v>
      </c>
      <c r="E43" s="484" t="s">
        <v>661</v>
      </c>
      <c r="F43" s="485"/>
      <c r="G43" s="485"/>
      <c r="H43" s="485"/>
      <c r="I43" s="486"/>
      <c r="J43" s="486"/>
      <c r="K43" s="486"/>
      <c r="M43" s="487">
        <f>IFERROR(IF(N43=0, 0, N43*$M$3),0)</f>
        <v>1250000</v>
      </c>
      <c r="N43" s="638">
        <v>0.05</v>
      </c>
      <c r="O43" s="488">
        <f>ROUND(O45+O49+O53,3)</f>
        <v>0.05</v>
      </c>
      <c r="Q43" s="486"/>
      <c r="R43" s="488"/>
      <c r="S43" s="486"/>
      <c r="T43" s="488"/>
      <c r="U43" s="486"/>
      <c r="V43" s="488"/>
      <c r="W43" s="486"/>
      <c r="X43" s="488"/>
      <c r="Y43" s="486"/>
      <c r="Z43" s="488"/>
      <c r="AB43" s="486"/>
      <c r="AC43" s="488"/>
      <c r="AD43" s="488"/>
    </row>
    <row r="44" spans="2:33" s="508" customFormat="1" ht="3" customHeight="1">
      <c r="B44" s="504"/>
      <c r="C44" s="504"/>
      <c r="D44" s="504"/>
      <c r="E44" s="505"/>
      <c r="F44" s="506"/>
      <c r="G44" s="506"/>
      <c r="H44" s="506"/>
      <c r="I44" s="507"/>
      <c r="J44" s="507"/>
      <c r="K44" s="507"/>
      <c r="M44" s="509"/>
      <c r="N44" s="510"/>
      <c r="Q44" s="507"/>
      <c r="S44" s="507"/>
      <c r="U44" s="507"/>
      <c r="W44" s="507"/>
      <c r="Y44" s="507"/>
      <c r="AB44" s="507"/>
    </row>
    <row r="45" spans="2:33" s="479" customFormat="1" ht="14.25" customHeight="1">
      <c r="B45" s="475"/>
      <c r="C45" s="475"/>
      <c r="D45" s="475" t="s">
        <v>12</v>
      </c>
      <c r="E45" s="511" t="s">
        <v>1371</v>
      </c>
      <c r="F45" s="512"/>
      <c r="G45" s="512"/>
      <c r="H45" s="512"/>
      <c r="I45" s="513"/>
      <c r="J45" s="513"/>
      <c r="K45" s="513"/>
      <c r="M45" s="514">
        <f>IFERROR(IF(N45=0, 0, N45*$M$3),0)</f>
        <v>875000.00000000012</v>
      </c>
      <c r="N45" s="639">
        <v>3.5000000000000003E-2</v>
      </c>
      <c r="O45" s="515">
        <f>IF(N45=0, 0, SUM(O46:O48)*N45)</f>
        <v>3.5000000000000003E-2</v>
      </c>
      <c r="Q45" s="513"/>
      <c r="R45" s="515"/>
      <c r="S45" s="513"/>
      <c r="T45" s="515"/>
      <c r="U45" s="513"/>
      <c r="V45" s="515"/>
      <c r="W45" s="513"/>
      <c r="X45" s="515"/>
      <c r="Y45" s="513"/>
      <c r="Z45" s="515"/>
      <c r="AB45" s="513"/>
      <c r="AC45" s="515"/>
      <c r="AD45" s="515"/>
    </row>
    <row r="46" spans="2:33" s="495" customFormat="1" ht="14.25" customHeight="1">
      <c r="B46" s="489"/>
      <c r="C46" s="489"/>
      <c r="D46" s="489"/>
      <c r="E46" s="381" t="s">
        <v>1446</v>
      </c>
      <c r="F46" s="490" t="str">
        <f ca="1">IF($E46="", "", IFERROR(INDEX(OFFSET('Fund Guide'!$B$5,1,MATCH(F$8,OFFSET('Fund Guide'!$B$5,,,,COUNTA('Fund Guide'!20:20)),0)-1,COUNTA('Fund Guide'!$B:$B)-COUNTA('Fund Guide'!$B$2:$B$5)),MATCH($E46,OFFSET('Fund Guide'!$B$5,1,,COUNTA('Fund Guide'!$B:$B)-COUNTA('Fund Guide'!$B$2:$B$5)),0)),"-"))</f>
        <v>-</v>
      </c>
      <c r="G46" s="491">
        <f ca="1">IF($E46="", "", IFERROR(INDEX(OFFSET('Fund Guide'!$B$5,1,MATCH(G$8,OFFSET('Fund Guide'!$B$5,,,,COUNTA('Fund Guide'!$5:$5)),0)-1,COUNTA('Fund Guide'!$B:$B)-COUNTA('Fund Guide'!$B$2:$B$5)),MATCH($E46,OFFSET('Fund Guide'!$B$5,1,,COUNTA('Fund Guide'!$B:$B)-COUNTA('Fund Guide'!$B$2:$B$5)),0)),
IF(OR(LEFT($E46,3)="NTN",LEFT($E46,3)="LFT"),DATE(_xlfn.NUMBERVALUE(RIGHT(LEFT($E46, FIND(" (", $E46)-1), 4)),8,15)-TODAY(),IFERROR(IF(FIND("ano",$E46)&gt;1,FLOOR(_xlfn.NUMBERVALUE(RIGHT(LEFT($E46,FIND(" ano",$E46)-1),FIND(" ano",$E46)-1-(FIND(" - ",$E46)+2)))*365,1)),IFERROR(IF(FIND("meses",$E46)&gt;1,FLOOR(_xlfn.NUMBERVALUE(RIGHT(LEFT($E46,FIND(" meses",$E46)-1),FIND(" meses",$E46)-1-(FIND(" - ",$E46)+2))),1)*(365/12)),IFERROR(IF(FIND("mês",$E46)&gt;1,FLOOR(_xlfn.NUMBERVALUE(RIGHT(LEFT($E46,FIND(" mês",$E46)-1),FIND(" mês",$E46)-1-(FIND(" - ",$E46)+2))),1)*(365/12)),IFERROR(IF(FIND("Diária", $E46)&gt;0, 0),
IFERROR(OFFSET('RF &amp; RV Guide'!$E$8,2+MATCH($E46, OFFSET('RF &amp; RV Guide'!$E$8,3,,COUNTA('RF &amp; RV Guide'!$E:$E)-COUNTA('RF &amp; RV Guide'!$E$1:$E$8)), 0),-1+MATCH(G$8, OFFSET('RF &amp; RV Guide'!$E$8,,,,COUNTA('RF &amp; RV Guide'!$8:$8)-COUNTA('RF &amp; RV Guide'!$A$8:$E$8)),0)),"-"))))))))</f>
        <v>730</v>
      </c>
      <c r="H46" s="492" t="str">
        <f ca="1">IF($E46="", "", IFERROR(INDEX(OFFSET('Fund Guide'!$B$5,1,MATCH(H$8,OFFSET('Fund Guide'!$B$5,,,,COUNTA('Fund Guide'!40:40)),0)-1,COUNTA('Fund Guide'!$B:$B)-COUNTA('Fund Guide'!$B$2:$B$5)),MATCH($E46,OFFSET('Fund Guide'!$B$5,1,,COUNTA('Fund Guide'!$B:$B)-COUNTA('Fund Guide'!$B$2:$B$5)),0)),"BRL"))</f>
        <v>BRL</v>
      </c>
      <c r="I46" s="493">
        <f ca="1">IF($E46="", "", IFERROR(INDEX(OFFSET('Fund Guide'!$B$5,1,MATCH("Repasse Taxa Adm. Gestor",OFFSET('Fund Guide'!$B$5,,,,COUNTA('Fund Guide'!$5:$5)),0)-1,COUNTA('Fund Guide'!$B:$B)-COUNTA('Fund Guide'!$B$2:$B$5)),MATCH($E46,OFFSET('Fund Guide'!$B$5,1,,COUNTA('Fund Guide'!$B:$B)-COUNTA('Fund Guide'!$B$2:$B$5)),0)),
IFERROR(OFFSET('RF &amp; RV Guide'!$E$8,2+MATCH($E46, OFFSET('RF &amp; RV Guide'!$E$8,3,,COUNTA('RF &amp; RV Guide'!$E:$E)-COUNTA('RF &amp; RV Guide'!$E$1:$E$8)), 0),-1+MATCH(I$8, OFFSET('RF &amp; RV Guide'!$E$8,,,,COUNTA('RF &amp; RV Guide'!$8:$8)-COUNTA('RF &amp; RV Guide'!$A$8:$E$8)),0)),IFERROR(IF(FIND("tulo",$E46), 0.25%), "-"))))</f>
        <v>2.5000000000000001E-3</v>
      </c>
      <c r="J46" s="494" t="str">
        <f ca="1">IF($E46="", "", IFERROR(INDEX(OFFSET('Fund Guide'!$B$5,1,MATCH(J$8,OFFSET('Fund Guide'!$B$5,,,,COUNTA('Fund Guide'!$5:$5)),0)-1,COUNTA('Fund Guide'!$B:$B)-COUNTA('Fund Guide'!$B$2:$B$5)),MATCH($E46,OFFSET('Fund Guide'!$B$5,1,,COUNTA('Fund Guide'!$B:$B)-COUNTA('Fund Guide'!$B$2:$B$5)),0)),
IFERROR(OFFSET('RF &amp; RV Guide'!$E$8,2+MATCH($E46, OFFSET('RF &amp; RV Guide'!$E$8,3,,COUNTA('RF &amp; RV Guide'!$E:$E)-COUNTA('RF &amp; RV Guide'!$E$1:$E$8)), 0),-1+MATCH(J$8, OFFSET('RF &amp; RV Guide'!$E$8,,,,COUNTA('RF &amp; RV Guide'!$8:$8)-COUNTA('RF &amp; RV Guide'!$A$8:$E$8)),0)), "-")))</f>
        <v>-</v>
      </c>
      <c r="K46" s="494" t="str">
        <f ca="1">IF($E46="", "", IFERROR(INDEX(OFFSET('Fund Guide'!$B$5,1,MATCH(K$8,OFFSET('Fund Guide'!$B$5,,,,COUNTA('Fund Guide'!$5:$5)),0)-1,COUNTA('Fund Guide'!$B:$B)-COUNTA('Fund Guide'!$B$2:$B$5)),MATCH($E46,OFFSET('Fund Guide'!$B$5,1,,COUNTA('Fund Guide'!$B:$B)-COUNTA('Fund Guide'!$B$2:$B$5)),0)),
IFERROR(OFFSET('RF &amp; RV Guide'!$E$8,2+MATCH($E46, OFFSET('RF &amp; RV Guide'!$E$8,3,,COUNTA('RF &amp; RV Guide'!$E:$E)-COUNTA('RF &amp; RV Guide'!$E$1:$E$8)), 0),-1+MATCH("Captação", OFFSET('RF &amp; RV Guide'!$E$8,,,,COUNTA('RF &amp; RV Guide'!$8:$8)-COUNTA('RF &amp; RV Guide'!$A$8:$E$8)),0)), "-")))</f>
        <v>-</v>
      </c>
      <c r="M46" s="496">
        <f>IFERROR(IF(N46=0, "", N46*$M$3),0)</f>
        <v>437500.00000000006</v>
      </c>
      <c r="N46" s="231">
        <v>1.7500000000000002E-2</v>
      </c>
      <c r="O46" s="516">
        <f>IFERROR(IF(N46=0, "", N46/N$45),0)</f>
        <v>0.5</v>
      </c>
      <c r="Q46" s="498" t="str">
        <f ca="1">IF($E46="", "", IFERROR(INDEX(OFFSET('Fund Guide'!$B$5,1,MATCH(Q$8,OFFSET('Fund Guide'!$B$5,,,,COUNTA('Fund Guide'!20:20)),0)-1,COUNTA('Fund Guide'!$B:$B)-COUNTA('Fund Guide'!$B$2:$B$5)),MATCH($E46,OFFSET('Fund Guide'!$B$5,1,,COUNTA('Fund Guide'!$B:$B)-COUNTA('Fund Guide'!$B$2:$B$5)),0)),"-"))</f>
        <v>-</v>
      </c>
      <c r="R46" s="499" t="str">
        <f ca="1">IF($E46="", "", IFERROR(INDEX(OFFSET('Fund Guide'!$B$5,1,MATCH(R$8,OFFSET('Fund Guide'!$B$5,,,,COUNTA('Fund Guide'!20:20)),0)-1,COUNTA('Fund Guide'!$B:$B)-COUNTA('Fund Guide'!$B$2:$B$5)),MATCH($E46,OFFSET('Fund Guide'!$B$5,1,,COUNTA('Fund Guide'!$B:$B)-COUNTA('Fund Guide'!$B$2:$B$5)),0)),"-"))</f>
        <v>-</v>
      </c>
      <c r="S46" s="498" t="str">
        <f ca="1">IF($E46="", "", IFERROR(INDEX(OFFSET('Fund Guide'!$B$5,1,MATCH(S$8,OFFSET('Fund Guide'!$B$5,,,,COUNTA('Fund Guide'!20:20)),0)-1,COUNTA('Fund Guide'!$B:$B)-COUNTA('Fund Guide'!$B$2:$B$5)),MATCH($E46,OFFSET('Fund Guide'!$B$5,1,,COUNTA('Fund Guide'!$B:$B)-COUNTA('Fund Guide'!$B$2:$B$5)),0)),"-"))</f>
        <v>-</v>
      </c>
      <c r="T46" s="499" t="str">
        <f ca="1">IF($E46="", "", IFERROR(INDEX(OFFSET('Fund Guide'!$B$5,1,MATCH(T$8,OFFSET('Fund Guide'!$B$5,,,,COUNTA('Fund Guide'!20:20)),0)-1,COUNTA('Fund Guide'!$B:$B)-COUNTA('Fund Guide'!$B$2:$B$5)),MATCH($E46,OFFSET('Fund Guide'!$B$5,1,,COUNTA('Fund Guide'!$B:$B)-COUNTA('Fund Guide'!$B$2:$B$5)),0)),"-"))</f>
        <v>-</v>
      </c>
      <c r="U46" s="498" t="str">
        <f ca="1">IF($E46="", "", IFERROR(INDEX(OFFSET('Fund Guide'!$B$5,1,MATCH(U$8,OFFSET('Fund Guide'!$B$5,,,,COUNTA('Fund Guide'!20:20)),0)-1,COUNTA('Fund Guide'!$B:$B)-COUNTA('Fund Guide'!$B$2:$B$5)),MATCH($E46,OFFSET('Fund Guide'!$B$5,1,,COUNTA('Fund Guide'!$B:$B)-COUNTA('Fund Guide'!$B$2:$B$5)),0)),"-"))</f>
        <v>-</v>
      </c>
      <c r="V46" s="499" t="str">
        <f ca="1">IF($E46="", "", IFERROR(INDEX(OFFSET('Fund Guide'!$B$5,1,MATCH(V$8,OFFSET('Fund Guide'!$B$5,,,,COUNTA('Fund Guide'!20:20)),0)-1,COUNTA('Fund Guide'!$B:$B)-COUNTA('Fund Guide'!$B$2:$B$5)),MATCH($E46,OFFSET('Fund Guide'!$B$5,1,,COUNTA('Fund Guide'!$B:$B)-COUNTA('Fund Guide'!$B$2:$B$5)),0)),"-"))</f>
        <v>-</v>
      </c>
      <c r="W46" s="498" t="str">
        <f ca="1">IF($E46="", "", IFERROR(INDEX(OFFSET('Fund Guide'!$B$5,1,MATCH(W$8,OFFSET('Fund Guide'!$B$5,,,,COUNTA('Fund Guide'!20:20)),0)-1,COUNTA('Fund Guide'!$B:$B)-COUNTA('Fund Guide'!$B$2:$B$5)),MATCH($E46,OFFSET('Fund Guide'!$B$5,1,,COUNTA('Fund Guide'!$B:$B)-COUNTA('Fund Guide'!$B$2:$B$5)),0)),"-"))</f>
        <v>-</v>
      </c>
      <c r="X46" s="499" t="str">
        <f ca="1">IF($E46="", "", IFERROR(INDEX(OFFSET('Fund Guide'!$B$5,1,MATCH(X$8,OFFSET('Fund Guide'!$B$5,,,,COUNTA('Fund Guide'!20:20)),0)-1,COUNTA('Fund Guide'!$B:$B)-COUNTA('Fund Guide'!$B$2:$B$5)),MATCH($E46,OFFSET('Fund Guide'!$B$5,1,,COUNTA('Fund Guide'!$B:$B)-COUNTA('Fund Guide'!$B$2:$B$5)),0)),"-"))</f>
        <v>-</v>
      </c>
      <c r="Y46" s="500" t="str">
        <f ca="1">IF($E46="", "", IFERROR(INDEX(OFFSET('Fund Guide'!$B$5,1,MATCH(Y$8,OFFSET('Fund Guide'!$B$5,,,,COUNTA('Fund Guide'!20:20)),0)-1,COUNTA('Fund Guide'!$B:$B)-COUNTA('Fund Guide'!$B$2:$B$5)),MATCH($E46,OFFSET('Fund Guide'!$B$5,1,,COUNTA('Fund Guide'!$B:$B)-COUNTA('Fund Guide'!$B$2:$B$5)),0)),"-"))</f>
        <v>-</v>
      </c>
      <c r="Z46" s="501" t="str">
        <f ca="1">IF($E46="", "", IFERROR(INDEX(OFFSET('Fund Guide'!$B$5,1,MATCH(Z$8,OFFSET('Fund Guide'!$B$5,,,,COUNTA('Fund Guide'!20:20)),0)-1,COUNTA('Fund Guide'!$B:$B)-COUNTA('Fund Guide'!$B$2:$B$5)),MATCH($E46,OFFSET('Fund Guide'!$B$5,1,,COUNTA('Fund Guide'!$B:$B)-COUNTA('Fund Guide'!$B$2:$B$5)),0)),"-"))</f>
        <v>-</v>
      </c>
      <c r="AB46" s="232"/>
      <c r="AC46" s="232"/>
      <c r="AD46" s="231"/>
      <c r="AG46" s="518"/>
    </row>
    <row r="47" spans="2:33" s="495" customFormat="1" ht="14.25" customHeight="1">
      <c r="B47" s="489"/>
      <c r="C47" s="489"/>
      <c r="D47" s="489"/>
      <c r="E47" s="381" t="s">
        <v>1447</v>
      </c>
      <c r="F47" s="490" t="str">
        <f ca="1">IF($E47="", "", IFERROR(INDEX(OFFSET('Fund Guide'!$B$5,1,MATCH(F$8,OFFSET('Fund Guide'!$B$5,,,,COUNTA('Fund Guide'!21:21)),0)-1,COUNTA('Fund Guide'!$B:$B)-COUNTA('Fund Guide'!$B$2:$B$5)),MATCH($E47,OFFSET('Fund Guide'!$B$5,1,,COUNTA('Fund Guide'!$B:$B)-COUNTA('Fund Guide'!$B$2:$B$5)),0)),"-"))</f>
        <v>-</v>
      </c>
      <c r="G47" s="491">
        <f ca="1">IF($E47="", "", IFERROR(INDEX(OFFSET('Fund Guide'!$B$5,1,MATCH(G$8,OFFSET('Fund Guide'!$B$5,,,,COUNTA('Fund Guide'!$5:$5)),0)-1,COUNTA('Fund Guide'!$B:$B)-COUNTA('Fund Guide'!$B$2:$B$5)),MATCH($E47,OFFSET('Fund Guide'!$B$5,1,,COUNTA('Fund Guide'!$B:$B)-COUNTA('Fund Guide'!$B$2:$B$5)),0)),
IF(OR(LEFT($E47,3)="NTN",LEFT($E47,3)="LFT"),DATE(_xlfn.NUMBERVALUE(RIGHT(LEFT($E47, FIND(" (", $E47)-1), 4)),8,15)-TODAY(),IFERROR(IF(FIND("ano",$E47)&gt;1,FLOOR(_xlfn.NUMBERVALUE(RIGHT(LEFT($E47,FIND(" ano",$E47)-1),FIND(" ano",$E47)-1-(FIND(" - ",$E47)+2)))*365,1)),IFERROR(IF(FIND("meses",$E47)&gt;1,FLOOR(_xlfn.NUMBERVALUE(RIGHT(LEFT($E47,FIND(" meses",$E47)-1),FIND(" meses",$E47)-1-(FIND(" - ",$E47)+2))),1)*(365/12)),IFERROR(IF(FIND("mês",$E47)&gt;1,FLOOR(_xlfn.NUMBERVALUE(RIGHT(LEFT($E47,FIND(" mês",$E47)-1),FIND(" mês",$E47)-1-(FIND(" - ",$E47)+2))),1)*(365/12)),IFERROR(IF(FIND("Diária", $E47)&gt;0, 0),
IFERROR(OFFSET('RF &amp; RV Guide'!$E$8,2+MATCH($E47, OFFSET('RF &amp; RV Guide'!$E$8,3,,COUNTA('RF &amp; RV Guide'!$E:$E)-COUNTA('RF &amp; RV Guide'!$E$1:$E$8)), 0),-1+MATCH(G$8, OFFSET('RF &amp; RV Guide'!$E$8,,,,COUNTA('RF &amp; RV Guide'!$8:$8)-COUNTA('RF &amp; RV Guide'!$A$8:$E$8)),0)),"-"))))))))</f>
        <v>1095</v>
      </c>
      <c r="H47" s="492" t="str">
        <f ca="1">IF($E47="", "", IFERROR(INDEX(OFFSET('Fund Guide'!$B$5,1,MATCH(H$8,OFFSET('Fund Guide'!$B$5,,,,COUNTA('Fund Guide'!41:41)),0)-1,COUNTA('Fund Guide'!$B:$B)-COUNTA('Fund Guide'!$B$2:$B$5)),MATCH($E47,OFFSET('Fund Guide'!$B$5,1,,COUNTA('Fund Guide'!$B:$B)-COUNTA('Fund Guide'!$B$2:$B$5)),0)),"BRL"))</f>
        <v>BRL</v>
      </c>
      <c r="I47" s="493">
        <f ca="1">IF($E47="", "", IFERROR(INDEX(OFFSET('Fund Guide'!$B$5,1,MATCH("Repasse Taxa Adm. Gestor",OFFSET('Fund Guide'!$B$5,,,,COUNTA('Fund Guide'!$5:$5)),0)-1,COUNTA('Fund Guide'!$B:$B)-COUNTA('Fund Guide'!$B$2:$B$5)),MATCH($E47,OFFSET('Fund Guide'!$B$5,1,,COUNTA('Fund Guide'!$B:$B)-COUNTA('Fund Guide'!$B$2:$B$5)),0)),
IFERROR(OFFSET('RF &amp; RV Guide'!$E$8,2+MATCH($E47, OFFSET('RF &amp; RV Guide'!$E$8,3,,COUNTA('RF &amp; RV Guide'!$E:$E)-COUNTA('RF &amp; RV Guide'!$E$1:$E$8)), 0),-1+MATCH(I$8, OFFSET('RF &amp; RV Guide'!$E$8,,,,COUNTA('RF &amp; RV Guide'!$8:$8)-COUNTA('RF &amp; RV Guide'!$A$8:$E$8)),0)),IFERROR(IF(FIND("tulo",$E47), 0.25%), "-"))))</f>
        <v>2.5000000000000001E-3</v>
      </c>
      <c r="J47" s="494" t="str">
        <f ca="1">IF($E47="", "", IFERROR(INDEX(OFFSET('Fund Guide'!$B$5,1,MATCH(J$8,OFFSET('Fund Guide'!$B$5,,,,COUNTA('Fund Guide'!$5:$5)),0)-1,COUNTA('Fund Guide'!$B:$B)-COUNTA('Fund Guide'!$B$2:$B$5)),MATCH($E47,OFFSET('Fund Guide'!$B$5,1,,COUNTA('Fund Guide'!$B:$B)-COUNTA('Fund Guide'!$B$2:$B$5)),0)),
IFERROR(OFFSET('RF &amp; RV Guide'!$E$8,2+MATCH($E47, OFFSET('RF &amp; RV Guide'!$E$8,3,,COUNTA('RF &amp; RV Guide'!$E:$E)-COUNTA('RF &amp; RV Guide'!$E$1:$E$8)), 0),-1+MATCH(J$8, OFFSET('RF &amp; RV Guide'!$E$8,,,,COUNTA('RF &amp; RV Guide'!$8:$8)-COUNTA('RF &amp; RV Guide'!$A$8:$E$8)),0)), "-")))</f>
        <v>-</v>
      </c>
      <c r="K47" s="494" t="str">
        <f ca="1">IF($E47="", "", IFERROR(INDEX(OFFSET('Fund Guide'!$B$5,1,MATCH(K$8,OFFSET('Fund Guide'!$B$5,,,,COUNTA('Fund Guide'!$5:$5)),0)-1,COUNTA('Fund Guide'!$B:$B)-COUNTA('Fund Guide'!$B$2:$B$5)),MATCH($E47,OFFSET('Fund Guide'!$B$5,1,,COUNTA('Fund Guide'!$B:$B)-COUNTA('Fund Guide'!$B$2:$B$5)),0)),
IFERROR(OFFSET('RF &amp; RV Guide'!$E$8,2+MATCH($E47, OFFSET('RF &amp; RV Guide'!$E$8,3,,COUNTA('RF &amp; RV Guide'!$E:$E)-COUNTA('RF &amp; RV Guide'!$E$1:$E$8)), 0),-1+MATCH("Captação", OFFSET('RF &amp; RV Guide'!$E$8,,,,COUNTA('RF &amp; RV Guide'!$8:$8)-COUNTA('RF &amp; RV Guide'!$A$8:$E$8)),0)), "-")))</f>
        <v>-</v>
      </c>
      <c r="M47" s="496">
        <f>IFERROR(IF(N47=0, "", N47*$M$3),0)</f>
        <v>437500.00000000006</v>
      </c>
      <c r="N47" s="231">
        <v>1.7500000000000002E-2</v>
      </c>
      <c r="O47" s="516">
        <f>IFERROR(IF(N47=0, "", N47/N$45),0)</f>
        <v>0.5</v>
      </c>
      <c r="Q47" s="498" t="str">
        <f ca="1">IF($E47="", "", IFERROR(INDEX(OFFSET('Fund Guide'!$B$5,1,MATCH(Q$8,OFFSET('Fund Guide'!$B$5,,,,COUNTA('Fund Guide'!21:21)),0)-1,COUNTA('Fund Guide'!$B:$B)-COUNTA('Fund Guide'!$B$2:$B$5)),MATCH($E47,OFFSET('Fund Guide'!$B$5,1,,COUNTA('Fund Guide'!$B:$B)-COUNTA('Fund Guide'!$B$2:$B$5)),0)),"-"))</f>
        <v>-</v>
      </c>
      <c r="R47" s="499" t="str">
        <f ca="1">IF($E47="", "", IFERROR(INDEX(OFFSET('Fund Guide'!$B$5,1,MATCH(R$8,OFFSET('Fund Guide'!$B$5,,,,COUNTA('Fund Guide'!21:21)),0)-1,COUNTA('Fund Guide'!$B:$B)-COUNTA('Fund Guide'!$B$2:$B$5)),MATCH($E47,OFFSET('Fund Guide'!$B$5,1,,COUNTA('Fund Guide'!$B:$B)-COUNTA('Fund Guide'!$B$2:$B$5)),0)),"-"))</f>
        <v>-</v>
      </c>
      <c r="S47" s="498" t="str">
        <f ca="1">IF($E47="", "", IFERROR(INDEX(OFFSET('Fund Guide'!$B$5,1,MATCH(S$8,OFFSET('Fund Guide'!$B$5,,,,COUNTA('Fund Guide'!21:21)),0)-1,COUNTA('Fund Guide'!$B:$B)-COUNTA('Fund Guide'!$B$2:$B$5)),MATCH($E47,OFFSET('Fund Guide'!$B$5,1,,COUNTA('Fund Guide'!$B:$B)-COUNTA('Fund Guide'!$B$2:$B$5)),0)),"-"))</f>
        <v>-</v>
      </c>
      <c r="T47" s="499" t="str">
        <f ca="1">IF($E47="", "", IFERROR(INDEX(OFFSET('Fund Guide'!$B$5,1,MATCH(T$8,OFFSET('Fund Guide'!$B$5,,,,COUNTA('Fund Guide'!21:21)),0)-1,COUNTA('Fund Guide'!$B:$B)-COUNTA('Fund Guide'!$B$2:$B$5)),MATCH($E47,OFFSET('Fund Guide'!$B$5,1,,COUNTA('Fund Guide'!$B:$B)-COUNTA('Fund Guide'!$B$2:$B$5)),0)),"-"))</f>
        <v>-</v>
      </c>
      <c r="U47" s="498" t="str">
        <f ca="1">IF($E47="", "", IFERROR(INDEX(OFFSET('Fund Guide'!$B$5,1,MATCH(U$8,OFFSET('Fund Guide'!$B$5,,,,COUNTA('Fund Guide'!21:21)),0)-1,COUNTA('Fund Guide'!$B:$B)-COUNTA('Fund Guide'!$B$2:$B$5)),MATCH($E47,OFFSET('Fund Guide'!$B$5,1,,COUNTA('Fund Guide'!$B:$B)-COUNTA('Fund Guide'!$B$2:$B$5)),0)),"-"))</f>
        <v>-</v>
      </c>
      <c r="V47" s="499" t="str">
        <f ca="1">IF($E47="", "", IFERROR(INDEX(OFFSET('Fund Guide'!$B$5,1,MATCH(V$8,OFFSET('Fund Guide'!$B$5,,,,COUNTA('Fund Guide'!21:21)),0)-1,COUNTA('Fund Guide'!$B:$B)-COUNTA('Fund Guide'!$B$2:$B$5)),MATCH($E47,OFFSET('Fund Guide'!$B$5,1,,COUNTA('Fund Guide'!$B:$B)-COUNTA('Fund Guide'!$B$2:$B$5)),0)),"-"))</f>
        <v>-</v>
      </c>
      <c r="W47" s="498" t="str">
        <f ca="1">IF($E47="", "", IFERROR(INDEX(OFFSET('Fund Guide'!$B$5,1,MATCH(W$8,OFFSET('Fund Guide'!$B$5,,,,COUNTA('Fund Guide'!21:21)),0)-1,COUNTA('Fund Guide'!$B:$B)-COUNTA('Fund Guide'!$B$2:$B$5)),MATCH($E47,OFFSET('Fund Guide'!$B$5,1,,COUNTA('Fund Guide'!$B:$B)-COUNTA('Fund Guide'!$B$2:$B$5)),0)),"-"))</f>
        <v>-</v>
      </c>
      <c r="X47" s="499" t="str">
        <f ca="1">IF($E47="", "", IFERROR(INDEX(OFFSET('Fund Guide'!$B$5,1,MATCH(X$8,OFFSET('Fund Guide'!$B$5,,,,COUNTA('Fund Guide'!21:21)),0)-1,COUNTA('Fund Guide'!$B:$B)-COUNTA('Fund Guide'!$B$2:$B$5)),MATCH($E47,OFFSET('Fund Guide'!$B$5,1,,COUNTA('Fund Guide'!$B:$B)-COUNTA('Fund Guide'!$B$2:$B$5)),0)),"-"))</f>
        <v>-</v>
      </c>
      <c r="Y47" s="500" t="str">
        <f ca="1">IF($E47="", "", IFERROR(INDEX(OFFSET('Fund Guide'!$B$5,1,MATCH(Y$8,OFFSET('Fund Guide'!$B$5,,,,COUNTA('Fund Guide'!21:21)),0)-1,COUNTA('Fund Guide'!$B:$B)-COUNTA('Fund Guide'!$B$2:$B$5)),MATCH($E47,OFFSET('Fund Guide'!$B$5,1,,COUNTA('Fund Guide'!$B:$B)-COUNTA('Fund Guide'!$B$2:$B$5)),0)),"-"))</f>
        <v>-</v>
      </c>
      <c r="Z47" s="501" t="str">
        <f ca="1">IF($E47="", "", IFERROR(INDEX(OFFSET('Fund Guide'!$B$5,1,MATCH(Z$8,OFFSET('Fund Guide'!$B$5,,,,COUNTA('Fund Guide'!21:21)),0)-1,COUNTA('Fund Guide'!$B:$B)-COUNTA('Fund Guide'!$B$2:$B$5)),MATCH($E47,OFFSET('Fund Guide'!$B$5,1,,COUNTA('Fund Guide'!$B:$B)-COUNTA('Fund Guide'!$B$2:$B$5)),0)),"-"))</f>
        <v>-</v>
      </c>
      <c r="AB47" s="232"/>
      <c r="AC47" s="232"/>
      <c r="AD47" s="231"/>
      <c r="AG47" s="518"/>
    </row>
    <row r="48" spans="2:33" s="463" customFormat="1" ht="4.5" customHeight="1">
      <c r="B48" s="461"/>
      <c r="C48" s="461"/>
      <c r="D48" s="461"/>
      <c r="E48" s="472"/>
      <c r="F48" s="503"/>
      <c r="G48" s="473"/>
      <c r="H48" s="473"/>
      <c r="I48" s="474"/>
      <c r="J48" s="474"/>
      <c r="K48" s="474"/>
      <c r="M48" s="483"/>
      <c r="Q48" s="474"/>
      <c r="S48" s="474"/>
      <c r="U48" s="474"/>
      <c r="W48" s="474"/>
      <c r="Y48" s="474"/>
      <c r="AB48" s="474"/>
    </row>
    <row r="49" spans="2:30" s="479" customFormat="1" ht="14.25" customHeight="1">
      <c r="B49" s="475"/>
      <c r="C49" s="475"/>
      <c r="D49" s="475" t="s">
        <v>12</v>
      </c>
      <c r="E49" s="511" t="s">
        <v>1375</v>
      </c>
      <c r="F49" s="512"/>
      <c r="G49" s="512"/>
      <c r="H49" s="512"/>
      <c r="I49" s="513"/>
      <c r="J49" s="513"/>
      <c r="K49" s="513"/>
      <c r="M49" s="514">
        <f>IFERROR(IF(N49=0, 0, N49*$M$3),0)</f>
        <v>375000</v>
      </c>
      <c r="N49" s="639">
        <v>1.4999999999999999E-2</v>
      </c>
      <c r="O49" s="515">
        <f>IF(N49=0, 0, SUM(O50:O52)*N49)</f>
        <v>1.4999999999999999E-2</v>
      </c>
      <c r="Q49" s="513"/>
      <c r="R49" s="515"/>
      <c r="S49" s="513"/>
      <c r="T49" s="515"/>
      <c r="U49" s="513"/>
      <c r="V49" s="515"/>
      <c r="W49" s="513"/>
      <c r="X49" s="515"/>
      <c r="Y49" s="513"/>
      <c r="Z49" s="515"/>
      <c r="AB49" s="513"/>
      <c r="AC49" s="515"/>
      <c r="AD49" s="515"/>
    </row>
    <row r="50" spans="2:30" s="495" customFormat="1" ht="14.25" customHeight="1">
      <c r="B50" s="489"/>
      <c r="C50" s="489"/>
      <c r="D50" s="489"/>
      <c r="E50" s="381" t="s">
        <v>1448</v>
      </c>
      <c r="F50" s="490" t="str">
        <f ca="1">IF($E50="", "", IFERROR(INDEX(OFFSET('Fund Guide'!$B$5,1,MATCH(F$8,OFFSET('Fund Guide'!$B$5,,,,COUNTA('Fund Guide'!24:24)),0)-1,COUNTA('Fund Guide'!$B:$B)-COUNTA('Fund Guide'!$B$2:$B$5)),MATCH($E50,OFFSET('Fund Guide'!$B$5,1,,COUNTA('Fund Guide'!$B:$B)-COUNTA('Fund Guide'!$B$2:$B$5)),0)),"-"))</f>
        <v>-</v>
      </c>
      <c r="G50" s="491">
        <f ca="1">IF($E50="", "", IFERROR(INDEX(OFFSET('Fund Guide'!$B$5,1,MATCH(G$8,OFFSET('Fund Guide'!$B$5,,,,COUNTA('Fund Guide'!$5:$5)),0)-1,COUNTA('Fund Guide'!$B:$B)-COUNTA('Fund Guide'!$B$2:$B$5)),MATCH($E50,OFFSET('Fund Guide'!$B$5,1,,COUNTA('Fund Guide'!$B:$B)-COUNTA('Fund Guide'!$B$2:$B$5)),0)),
IF(OR(LEFT($E50,3)="NTN",LEFT($E50,3)="LFT"),DATE(_xlfn.NUMBERVALUE(RIGHT(LEFT($E50, FIND(" (", $E50)-1), 4)),8,15)-TODAY(),IFERROR(IF(FIND("ano",$E50)&gt;1,FLOOR(_xlfn.NUMBERVALUE(RIGHT(LEFT($E50,FIND(" ano",$E50)-1),FIND(" ano",$E50)-1-(FIND(" - ",$E50)+2)))*365,1)),IFERROR(IF(FIND("meses",$E50)&gt;1,FLOOR(_xlfn.NUMBERVALUE(RIGHT(LEFT($E50,FIND(" meses",$E50)-1),FIND(" meses",$E50)-1-(FIND(" - ",$E50)+2))),1)*(365/12)),IFERROR(IF(FIND("mês",$E50)&gt;1,FLOOR(_xlfn.NUMBERVALUE(RIGHT(LEFT($E50,FIND(" mês",$E50)-1),FIND(" mês",$E50)-1-(FIND(" - ",$E50)+2))),1)*(365/12)),IFERROR(IF(FIND("Diária", $E50)&gt;0, 0),
IFERROR(OFFSET('RF &amp; RV Guide'!$E$8,2+MATCH($E50, OFFSET('RF &amp; RV Guide'!$E$8,3,,COUNTA('RF &amp; RV Guide'!$E:$E)-COUNTA('RF &amp; RV Guide'!$E$1:$E$8)), 0),-1+MATCH(G$8, OFFSET('RF &amp; RV Guide'!$E$8,,,,COUNTA('RF &amp; RV Guide'!$8:$8)-COUNTA('RF &amp; RV Guide'!$A$8:$E$8)),0)),"-"))))))))</f>
        <v>1460</v>
      </c>
      <c r="H50" s="492" t="str">
        <f ca="1">IF($E50="", "", IFERROR(INDEX(OFFSET('Fund Guide'!$B$5,1,MATCH(H$8,OFFSET('Fund Guide'!$B$5,,,,COUNTA('Fund Guide'!44:44)),0)-1,COUNTA('Fund Guide'!$B:$B)-COUNTA('Fund Guide'!$B$2:$B$5)),MATCH($E50,OFFSET('Fund Guide'!$B$5,1,,COUNTA('Fund Guide'!$B:$B)-COUNTA('Fund Guide'!$B$2:$B$5)),0)),"BRL"))</f>
        <v>BRL</v>
      </c>
      <c r="I50" s="493">
        <f ca="1">IF($E50="", "", IFERROR(INDEX(OFFSET('Fund Guide'!$B$5,1,MATCH("Repasse Taxa Adm. Gestor",OFFSET('Fund Guide'!$B$5,,,,COUNTA('Fund Guide'!$5:$5)),0)-1,COUNTA('Fund Guide'!$B:$B)-COUNTA('Fund Guide'!$B$2:$B$5)),MATCH($E50,OFFSET('Fund Guide'!$B$5,1,,COUNTA('Fund Guide'!$B:$B)-COUNTA('Fund Guide'!$B$2:$B$5)),0)),
IFERROR(OFFSET('RF &amp; RV Guide'!$E$8,2+MATCH($E50, OFFSET('RF &amp; RV Guide'!$E$8,3,,COUNTA('RF &amp; RV Guide'!$E:$E)-COUNTA('RF &amp; RV Guide'!$E$1:$E$8)), 0),-1+MATCH(I$8, OFFSET('RF &amp; RV Guide'!$E$8,,,,COUNTA('RF &amp; RV Guide'!$8:$8)-COUNTA('RF &amp; RV Guide'!$A$8:$E$8)),0)),IFERROR(IF(FIND("tulo",$E50), 0.25%), "-"))))</f>
        <v>2.5000000000000001E-3</v>
      </c>
      <c r="J50" s="494" t="str">
        <f ca="1">IF($E50="", "", IFERROR(INDEX(OFFSET('Fund Guide'!$B$5,1,MATCH(J$8,OFFSET('Fund Guide'!$B$5,,,,COUNTA('Fund Guide'!$5:$5)),0)-1,COUNTA('Fund Guide'!$B:$B)-COUNTA('Fund Guide'!$B$2:$B$5)),MATCH($E50,OFFSET('Fund Guide'!$B$5,1,,COUNTA('Fund Guide'!$B:$B)-COUNTA('Fund Guide'!$B$2:$B$5)),0)),
IFERROR(OFFSET('RF &amp; RV Guide'!$E$8,2+MATCH($E50, OFFSET('RF &amp; RV Guide'!$E$8,3,,COUNTA('RF &amp; RV Guide'!$E:$E)-COUNTA('RF &amp; RV Guide'!$E$1:$E$8)), 0),-1+MATCH(J$8, OFFSET('RF &amp; RV Guide'!$E$8,,,,COUNTA('RF &amp; RV Guide'!$8:$8)-COUNTA('RF &amp; RV Guide'!$A$8:$E$8)),0)), "-")))</f>
        <v>-</v>
      </c>
      <c r="K50" s="494" t="str">
        <f ca="1">IF($E50="", "", IFERROR(INDEX(OFFSET('Fund Guide'!$B$5,1,MATCH(K$8,OFFSET('Fund Guide'!$B$5,,,,COUNTA('Fund Guide'!$5:$5)),0)-1,COUNTA('Fund Guide'!$B:$B)-COUNTA('Fund Guide'!$B$2:$B$5)),MATCH($E50,OFFSET('Fund Guide'!$B$5,1,,COUNTA('Fund Guide'!$B:$B)-COUNTA('Fund Guide'!$B$2:$B$5)),0)),
IFERROR(OFFSET('RF &amp; RV Guide'!$E$8,2+MATCH($E50, OFFSET('RF &amp; RV Guide'!$E$8,3,,COUNTA('RF &amp; RV Guide'!$E:$E)-COUNTA('RF &amp; RV Guide'!$E$1:$E$8)), 0),-1+MATCH("Captação", OFFSET('RF &amp; RV Guide'!$E$8,,,,COUNTA('RF &amp; RV Guide'!$8:$8)-COUNTA('RF &amp; RV Guide'!$A$8:$E$8)),0)), "-")))</f>
        <v>-</v>
      </c>
      <c r="M50" s="496">
        <f>IFERROR(IF(N50=0, "", N50*$M$3),0)</f>
        <v>187500</v>
      </c>
      <c r="N50" s="231">
        <v>7.4999999999999997E-3</v>
      </c>
      <c r="O50" s="516">
        <f>IFERROR(IF(N50=0, "", N50/N$49),0)</f>
        <v>0.5</v>
      </c>
      <c r="Q50" s="498" t="str">
        <f ca="1">IF($E50="", "", IFERROR(INDEX(OFFSET('Fund Guide'!$B$5,1,MATCH(Q$8,OFFSET('Fund Guide'!$B$5,,,,COUNTA('Fund Guide'!24:24)),0)-1,COUNTA('Fund Guide'!$B:$B)-COUNTA('Fund Guide'!$B$2:$B$5)),MATCH($E50,OFFSET('Fund Guide'!$B$5,1,,COUNTA('Fund Guide'!$B:$B)-COUNTA('Fund Guide'!$B$2:$B$5)),0)),"-"))</f>
        <v>-</v>
      </c>
      <c r="R50" s="499" t="str">
        <f ca="1">IF($E50="", "", IFERROR(INDEX(OFFSET('Fund Guide'!$B$5,1,MATCH(R$8,OFFSET('Fund Guide'!$B$5,,,,COUNTA('Fund Guide'!24:24)),0)-1,COUNTA('Fund Guide'!$B:$B)-COUNTA('Fund Guide'!$B$2:$B$5)),MATCH($E50,OFFSET('Fund Guide'!$B$5,1,,COUNTA('Fund Guide'!$B:$B)-COUNTA('Fund Guide'!$B$2:$B$5)),0)),"-"))</f>
        <v>-</v>
      </c>
      <c r="S50" s="498" t="str">
        <f ca="1">IF($E50="", "", IFERROR(INDEX(OFFSET('Fund Guide'!$B$5,1,MATCH(S$8,OFFSET('Fund Guide'!$B$5,,,,COUNTA('Fund Guide'!24:24)),0)-1,COUNTA('Fund Guide'!$B:$B)-COUNTA('Fund Guide'!$B$2:$B$5)),MATCH($E50,OFFSET('Fund Guide'!$B$5,1,,COUNTA('Fund Guide'!$B:$B)-COUNTA('Fund Guide'!$B$2:$B$5)),0)),"-"))</f>
        <v>-</v>
      </c>
      <c r="T50" s="499" t="str">
        <f ca="1">IF($E50="", "", IFERROR(INDEX(OFFSET('Fund Guide'!$B$5,1,MATCH(T$8,OFFSET('Fund Guide'!$B$5,,,,COUNTA('Fund Guide'!24:24)),0)-1,COUNTA('Fund Guide'!$B:$B)-COUNTA('Fund Guide'!$B$2:$B$5)),MATCH($E50,OFFSET('Fund Guide'!$B$5,1,,COUNTA('Fund Guide'!$B:$B)-COUNTA('Fund Guide'!$B$2:$B$5)),0)),"-"))</f>
        <v>-</v>
      </c>
      <c r="U50" s="498" t="str">
        <f ca="1">IF($E50="", "", IFERROR(INDEX(OFFSET('Fund Guide'!$B$5,1,MATCH(U$8,OFFSET('Fund Guide'!$B$5,,,,COUNTA('Fund Guide'!24:24)),0)-1,COUNTA('Fund Guide'!$B:$B)-COUNTA('Fund Guide'!$B$2:$B$5)),MATCH($E50,OFFSET('Fund Guide'!$B$5,1,,COUNTA('Fund Guide'!$B:$B)-COUNTA('Fund Guide'!$B$2:$B$5)),0)),"-"))</f>
        <v>-</v>
      </c>
      <c r="V50" s="499" t="str">
        <f ca="1">IF($E50="", "", IFERROR(INDEX(OFFSET('Fund Guide'!$B$5,1,MATCH(V$8,OFFSET('Fund Guide'!$B$5,,,,COUNTA('Fund Guide'!24:24)),0)-1,COUNTA('Fund Guide'!$B:$B)-COUNTA('Fund Guide'!$B$2:$B$5)),MATCH($E50,OFFSET('Fund Guide'!$B$5,1,,COUNTA('Fund Guide'!$B:$B)-COUNTA('Fund Guide'!$B$2:$B$5)),0)),"-"))</f>
        <v>-</v>
      </c>
      <c r="W50" s="498" t="str">
        <f ca="1">IF($E50="", "", IFERROR(INDEX(OFFSET('Fund Guide'!$B$5,1,MATCH(W$8,OFFSET('Fund Guide'!$B$5,,,,COUNTA('Fund Guide'!24:24)),0)-1,COUNTA('Fund Guide'!$B:$B)-COUNTA('Fund Guide'!$B$2:$B$5)),MATCH($E50,OFFSET('Fund Guide'!$B$5,1,,COUNTA('Fund Guide'!$B:$B)-COUNTA('Fund Guide'!$B$2:$B$5)),0)),"-"))</f>
        <v>-</v>
      </c>
      <c r="X50" s="499" t="str">
        <f ca="1">IF($E50="", "", IFERROR(INDEX(OFFSET('Fund Guide'!$B$5,1,MATCH(X$8,OFFSET('Fund Guide'!$B$5,,,,COUNTA('Fund Guide'!24:24)),0)-1,COUNTA('Fund Guide'!$B:$B)-COUNTA('Fund Guide'!$B$2:$B$5)),MATCH($E50,OFFSET('Fund Guide'!$B$5,1,,COUNTA('Fund Guide'!$B:$B)-COUNTA('Fund Guide'!$B$2:$B$5)),0)),"-"))</f>
        <v>-</v>
      </c>
      <c r="Y50" s="500" t="str">
        <f ca="1">IF($E50="", "", IFERROR(INDEX(OFFSET('Fund Guide'!$B$5,1,MATCH(Y$8,OFFSET('Fund Guide'!$B$5,,,,COUNTA('Fund Guide'!24:24)),0)-1,COUNTA('Fund Guide'!$B:$B)-COUNTA('Fund Guide'!$B$2:$B$5)),MATCH($E50,OFFSET('Fund Guide'!$B$5,1,,COUNTA('Fund Guide'!$B:$B)-COUNTA('Fund Guide'!$B$2:$B$5)),0)),"-"))</f>
        <v>-</v>
      </c>
      <c r="Z50" s="501" t="str">
        <f ca="1">IF($E50="", "", IFERROR(INDEX(OFFSET('Fund Guide'!$B$5,1,MATCH(Z$8,OFFSET('Fund Guide'!$B$5,,,,COUNTA('Fund Guide'!24:24)),0)-1,COUNTA('Fund Guide'!$B:$B)-COUNTA('Fund Guide'!$B$2:$B$5)),MATCH($E50,OFFSET('Fund Guide'!$B$5,1,,COUNTA('Fund Guide'!$B:$B)-COUNTA('Fund Guide'!$B$2:$B$5)),0)),"-"))</f>
        <v>-</v>
      </c>
      <c r="AB50" s="232"/>
      <c r="AC50" s="232"/>
      <c r="AD50" s="231"/>
    </row>
    <row r="51" spans="2:30" s="495" customFormat="1" ht="14.25" customHeight="1">
      <c r="B51" s="489"/>
      <c r="C51" s="489"/>
      <c r="D51" s="489"/>
      <c r="E51" s="381" t="s">
        <v>1449</v>
      </c>
      <c r="F51" s="490" t="str">
        <f ca="1">IF($E51="", "", IFERROR(INDEX(OFFSET('Fund Guide'!$B$5,1,MATCH(F$8,OFFSET('Fund Guide'!$B$5,,,,COUNTA('Fund Guide'!25:25)),0)-1,COUNTA('Fund Guide'!$B:$B)-COUNTA('Fund Guide'!$B$2:$B$5)),MATCH($E51,OFFSET('Fund Guide'!$B$5,1,,COUNTA('Fund Guide'!$B:$B)-COUNTA('Fund Guide'!$B$2:$B$5)),0)),"-"))</f>
        <v>-</v>
      </c>
      <c r="G51" s="491">
        <f ca="1">IF($E51="", "", IFERROR(INDEX(OFFSET('Fund Guide'!$B$5,1,MATCH(G$8,OFFSET('Fund Guide'!$B$5,,,,COUNTA('Fund Guide'!$5:$5)),0)-1,COUNTA('Fund Guide'!$B:$B)-COUNTA('Fund Guide'!$B$2:$B$5)),MATCH($E51,OFFSET('Fund Guide'!$B$5,1,,COUNTA('Fund Guide'!$B:$B)-COUNTA('Fund Guide'!$B$2:$B$5)),0)),
IF(OR(LEFT($E51,3)="NTN",LEFT($E51,3)="LFT"),DATE(_xlfn.NUMBERVALUE(RIGHT(LEFT($E51, FIND(" (", $E51)-1), 4)),8,15)-TODAY(),IFERROR(IF(FIND("ano",$E51)&gt;1,FLOOR(_xlfn.NUMBERVALUE(RIGHT(LEFT($E51,FIND(" ano",$E51)-1),FIND(" ano",$E51)-1-(FIND(" - ",$E51)+2)))*365,1)),IFERROR(IF(FIND("meses",$E51)&gt;1,FLOOR(_xlfn.NUMBERVALUE(RIGHT(LEFT($E51,FIND(" meses",$E51)-1),FIND(" meses",$E51)-1-(FIND(" - ",$E51)+2))),1)*(365/12)),IFERROR(IF(FIND("mês",$E51)&gt;1,FLOOR(_xlfn.NUMBERVALUE(RIGHT(LEFT($E51,FIND(" mês",$E51)-1),FIND(" mês",$E51)-1-(FIND(" - ",$E51)+2))),1)*(365/12)),IFERROR(IF(FIND("Diária", $E51)&gt;0, 0),
IFERROR(OFFSET('RF &amp; RV Guide'!$E$8,2+MATCH($E51, OFFSET('RF &amp; RV Guide'!$E$8,3,,COUNTA('RF &amp; RV Guide'!$E:$E)-COUNTA('RF &amp; RV Guide'!$E$1:$E$8)), 0),-1+MATCH(G$8, OFFSET('RF &amp; RV Guide'!$E$8,,,,COUNTA('RF &amp; RV Guide'!$8:$8)-COUNTA('RF &amp; RV Guide'!$A$8:$E$8)),0)),"-"))))))))</f>
        <v>1825</v>
      </c>
      <c r="H51" s="492" t="str">
        <f ca="1">IF($E51="", "", IFERROR(INDEX(OFFSET('Fund Guide'!$B$5,1,MATCH(H$8,OFFSET('Fund Guide'!$B$5,,,,COUNTA('Fund Guide'!45:45)),0)-1,COUNTA('Fund Guide'!$B:$B)-COUNTA('Fund Guide'!$B$2:$B$5)),MATCH($E51,OFFSET('Fund Guide'!$B$5,1,,COUNTA('Fund Guide'!$B:$B)-COUNTA('Fund Guide'!$B$2:$B$5)),0)),"BRL"))</f>
        <v>BRL</v>
      </c>
      <c r="I51" s="493">
        <f ca="1">IF($E51="", "", IFERROR(INDEX(OFFSET('Fund Guide'!$B$5,1,MATCH("Repasse Taxa Adm. Gestor",OFFSET('Fund Guide'!$B$5,,,,COUNTA('Fund Guide'!$5:$5)),0)-1,COUNTA('Fund Guide'!$B:$B)-COUNTA('Fund Guide'!$B$2:$B$5)),MATCH($E51,OFFSET('Fund Guide'!$B$5,1,,COUNTA('Fund Guide'!$B:$B)-COUNTA('Fund Guide'!$B$2:$B$5)),0)),
IFERROR(OFFSET('RF &amp; RV Guide'!$E$8,2+MATCH($E51, OFFSET('RF &amp; RV Guide'!$E$8,3,,COUNTA('RF &amp; RV Guide'!$E:$E)-COUNTA('RF &amp; RV Guide'!$E$1:$E$8)), 0),-1+MATCH(I$8, OFFSET('RF &amp; RV Guide'!$E$8,,,,COUNTA('RF &amp; RV Guide'!$8:$8)-COUNTA('RF &amp; RV Guide'!$A$8:$E$8)),0)),IFERROR(IF(FIND("tulo",$E51), 0.25%), "-"))))</f>
        <v>2.5000000000000001E-3</v>
      </c>
      <c r="J51" s="494" t="str">
        <f ca="1">IF($E51="", "", IFERROR(INDEX(OFFSET('Fund Guide'!$B$5,1,MATCH(J$8,OFFSET('Fund Guide'!$B$5,,,,COUNTA('Fund Guide'!$5:$5)),0)-1,COUNTA('Fund Guide'!$B:$B)-COUNTA('Fund Guide'!$B$2:$B$5)),MATCH($E51,OFFSET('Fund Guide'!$B$5,1,,COUNTA('Fund Guide'!$B:$B)-COUNTA('Fund Guide'!$B$2:$B$5)),0)),
IFERROR(OFFSET('RF &amp; RV Guide'!$E$8,2+MATCH($E51, OFFSET('RF &amp; RV Guide'!$E$8,3,,COUNTA('RF &amp; RV Guide'!$E:$E)-COUNTA('RF &amp; RV Guide'!$E$1:$E$8)), 0),-1+MATCH(J$8, OFFSET('RF &amp; RV Guide'!$E$8,,,,COUNTA('RF &amp; RV Guide'!$8:$8)-COUNTA('RF &amp; RV Guide'!$A$8:$E$8)),0)), "-")))</f>
        <v>-</v>
      </c>
      <c r="K51" s="494" t="str">
        <f ca="1">IF($E51="", "", IFERROR(INDEX(OFFSET('Fund Guide'!$B$5,1,MATCH(K$8,OFFSET('Fund Guide'!$B$5,,,,COUNTA('Fund Guide'!$5:$5)),0)-1,COUNTA('Fund Guide'!$B:$B)-COUNTA('Fund Guide'!$B$2:$B$5)),MATCH($E51,OFFSET('Fund Guide'!$B$5,1,,COUNTA('Fund Guide'!$B:$B)-COUNTA('Fund Guide'!$B$2:$B$5)),0)),
IFERROR(OFFSET('RF &amp; RV Guide'!$E$8,2+MATCH($E51, OFFSET('RF &amp; RV Guide'!$E$8,3,,COUNTA('RF &amp; RV Guide'!$E:$E)-COUNTA('RF &amp; RV Guide'!$E$1:$E$8)), 0),-1+MATCH("Captação", OFFSET('RF &amp; RV Guide'!$E$8,,,,COUNTA('RF &amp; RV Guide'!$8:$8)-COUNTA('RF &amp; RV Guide'!$A$8:$E$8)),0)), "-")))</f>
        <v>-</v>
      </c>
      <c r="M51" s="496">
        <f>IFERROR(IF(N51=0, "", N51*$M$3),0)</f>
        <v>187500</v>
      </c>
      <c r="N51" s="231">
        <v>7.4999999999999997E-3</v>
      </c>
      <c r="O51" s="516">
        <f>IFERROR(IF(N51=0, "", N51/N$49),0)</f>
        <v>0.5</v>
      </c>
      <c r="Q51" s="498" t="str">
        <f ca="1">IF($E51="", "", IFERROR(INDEX(OFFSET('Fund Guide'!$B$5,1,MATCH(Q$8,OFFSET('Fund Guide'!$B$5,,,,COUNTA('Fund Guide'!25:25)),0)-1,COUNTA('Fund Guide'!$B:$B)-COUNTA('Fund Guide'!$B$2:$B$5)),MATCH($E51,OFFSET('Fund Guide'!$B$5,1,,COUNTA('Fund Guide'!$B:$B)-COUNTA('Fund Guide'!$B$2:$B$5)),0)),"-"))</f>
        <v>-</v>
      </c>
      <c r="R51" s="499" t="str">
        <f ca="1">IF($E51="", "", IFERROR(INDEX(OFFSET('Fund Guide'!$B$5,1,MATCH(R$8,OFFSET('Fund Guide'!$B$5,,,,COUNTA('Fund Guide'!25:25)),0)-1,COUNTA('Fund Guide'!$B:$B)-COUNTA('Fund Guide'!$B$2:$B$5)),MATCH($E51,OFFSET('Fund Guide'!$B$5,1,,COUNTA('Fund Guide'!$B:$B)-COUNTA('Fund Guide'!$B$2:$B$5)),0)),"-"))</f>
        <v>-</v>
      </c>
      <c r="S51" s="498" t="str">
        <f ca="1">IF($E51="", "", IFERROR(INDEX(OFFSET('Fund Guide'!$B$5,1,MATCH(S$8,OFFSET('Fund Guide'!$B$5,,,,COUNTA('Fund Guide'!25:25)),0)-1,COUNTA('Fund Guide'!$B:$B)-COUNTA('Fund Guide'!$B$2:$B$5)),MATCH($E51,OFFSET('Fund Guide'!$B$5,1,,COUNTA('Fund Guide'!$B:$B)-COUNTA('Fund Guide'!$B$2:$B$5)),0)),"-"))</f>
        <v>-</v>
      </c>
      <c r="T51" s="499" t="str">
        <f ca="1">IF($E51="", "", IFERROR(INDEX(OFFSET('Fund Guide'!$B$5,1,MATCH(T$8,OFFSET('Fund Guide'!$B$5,,,,COUNTA('Fund Guide'!25:25)),0)-1,COUNTA('Fund Guide'!$B:$B)-COUNTA('Fund Guide'!$B$2:$B$5)),MATCH($E51,OFFSET('Fund Guide'!$B$5,1,,COUNTA('Fund Guide'!$B:$B)-COUNTA('Fund Guide'!$B$2:$B$5)),0)),"-"))</f>
        <v>-</v>
      </c>
      <c r="U51" s="498" t="str">
        <f ca="1">IF($E51="", "", IFERROR(INDEX(OFFSET('Fund Guide'!$B$5,1,MATCH(U$8,OFFSET('Fund Guide'!$B$5,,,,COUNTA('Fund Guide'!25:25)),0)-1,COUNTA('Fund Guide'!$B:$B)-COUNTA('Fund Guide'!$B$2:$B$5)),MATCH($E51,OFFSET('Fund Guide'!$B$5,1,,COUNTA('Fund Guide'!$B:$B)-COUNTA('Fund Guide'!$B$2:$B$5)),0)),"-"))</f>
        <v>-</v>
      </c>
      <c r="V51" s="499" t="str">
        <f ca="1">IF($E51="", "", IFERROR(INDEX(OFFSET('Fund Guide'!$B$5,1,MATCH(V$8,OFFSET('Fund Guide'!$B$5,,,,COUNTA('Fund Guide'!25:25)),0)-1,COUNTA('Fund Guide'!$B:$B)-COUNTA('Fund Guide'!$B$2:$B$5)),MATCH($E51,OFFSET('Fund Guide'!$B$5,1,,COUNTA('Fund Guide'!$B:$B)-COUNTA('Fund Guide'!$B$2:$B$5)),0)),"-"))</f>
        <v>-</v>
      </c>
      <c r="W51" s="498" t="str">
        <f ca="1">IF($E51="", "", IFERROR(INDEX(OFFSET('Fund Guide'!$B$5,1,MATCH(W$8,OFFSET('Fund Guide'!$B$5,,,,COUNTA('Fund Guide'!25:25)),0)-1,COUNTA('Fund Guide'!$B:$B)-COUNTA('Fund Guide'!$B$2:$B$5)),MATCH($E51,OFFSET('Fund Guide'!$B$5,1,,COUNTA('Fund Guide'!$B:$B)-COUNTA('Fund Guide'!$B$2:$B$5)),0)),"-"))</f>
        <v>-</v>
      </c>
      <c r="X51" s="499" t="str">
        <f ca="1">IF($E51="", "", IFERROR(INDEX(OFFSET('Fund Guide'!$B$5,1,MATCH(X$8,OFFSET('Fund Guide'!$B$5,,,,COUNTA('Fund Guide'!25:25)),0)-1,COUNTA('Fund Guide'!$B:$B)-COUNTA('Fund Guide'!$B$2:$B$5)),MATCH($E51,OFFSET('Fund Guide'!$B$5,1,,COUNTA('Fund Guide'!$B:$B)-COUNTA('Fund Guide'!$B$2:$B$5)),0)),"-"))</f>
        <v>-</v>
      </c>
      <c r="Y51" s="500" t="str">
        <f ca="1">IF($E51="", "", IFERROR(INDEX(OFFSET('Fund Guide'!$B$5,1,MATCH(Y$8,OFFSET('Fund Guide'!$B$5,,,,COUNTA('Fund Guide'!25:25)),0)-1,COUNTA('Fund Guide'!$B:$B)-COUNTA('Fund Guide'!$B$2:$B$5)),MATCH($E51,OFFSET('Fund Guide'!$B$5,1,,COUNTA('Fund Guide'!$B:$B)-COUNTA('Fund Guide'!$B$2:$B$5)),0)),"-"))</f>
        <v>-</v>
      </c>
      <c r="Z51" s="501" t="str">
        <f ca="1">IF($E51="", "", IFERROR(INDEX(OFFSET('Fund Guide'!$B$5,1,MATCH(Z$8,OFFSET('Fund Guide'!$B$5,,,,COUNTA('Fund Guide'!25:25)),0)-1,COUNTA('Fund Guide'!$B:$B)-COUNTA('Fund Guide'!$B$2:$B$5)),MATCH($E51,OFFSET('Fund Guide'!$B$5,1,,COUNTA('Fund Guide'!$B:$B)-COUNTA('Fund Guide'!$B$2:$B$5)),0)),"-"))</f>
        <v>-</v>
      </c>
      <c r="AB51" s="232"/>
      <c r="AC51" s="232"/>
      <c r="AD51" s="231"/>
    </row>
    <row r="52" spans="2:30" s="463" customFormat="1" ht="4.5" customHeight="1">
      <c r="B52" s="461"/>
      <c r="C52" s="461"/>
      <c r="D52" s="461"/>
      <c r="E52" s="472"/>
      <c r="F52" s="503"/>
      <c r="G52" s="473"/>
      <c r="H52" s="473"/>
      <c r="I52" s="474"/>
      <c r="J52" s="474"/>
      <c r="K52" s="474"/>
      <c r="M52" s="483"/>
      <c r="Q52" s="474"/>
      <c r="S52" s="474"/>
      <c r="U52" s="474"/>
      <c r="W52" s="474"/>
      <c r="Y52" s="474"/>
      <c r="AB52" s="474"/>
    </row>
    <row r="53" spans="2:30" s="479" customFormat="1" ht="14.25" customHeight="1">
      <c r="B53" s="475"/>
      <c r="C53" s="475"/>
      <c r="D53" s="475" t="s">
        <v>12</v>
      </c>
      <c r="E53" s="511" t="s">
        <v>1369</v>
      </c>
      <c r="F53" s="512"/>
      <c r="G53" s="512"/>
      <c r="H53" s="512"/>
      <c r="I53" s="513"/>
      <c r="J53" s="513"/>
      <c r="K53" s="513"/>
      <c r="M53" s="514">
        <f>IFERROR(IF(N53=0, 0, N53*$M$3),0)</f>
        <v>0</v>
      </c>
      <c r="N53" s="639">
        <v>0</v>
      </c>
      <c r="O53" s="515">
        <f>IF(N53=0, 0, SUM(O54:O55)*N53)</f>
        <v>0</v>
      </c>
      <c r="Q53" s="513"/>
      <c r="R53" s="515"/>
      <c r="S53" s="513"/>
      <c r="T53" s="515"/>
      <c r="U53" s="513"/>
      <c r="V53" s="515"/>
      <c r="W53" s="513"/>
      <c r="X53" s="515"/>
      <c r="Y53" s="513"/>
      <c r="Z53" s="515"/>
      <c r="AB53" s="513"/>
      <c r="AC53" s="515"/>
      <c r="AD53" s="515"/>
    </row>
    <row r="54" spans="2:30" s="495" customFormat="1" ht="14.25" customHeight="1">
      <c r="B54" s="489"/>
      <c r="C54" s="489"/>
      <c r="D54" s="489"/>
      <c r="E54" s="381"/>
      <c r="F54" s="490" t="str">
        <f ca="1">IF($E54="", "", IFERROR(INDEX(OFFSET('Fund Guide'!$B$5,1,MATCH(F$8,OFFSET('Fund Guide'!$B$5,,,,COUNTA('Fund Guide'!27:27)),0)-1,COUNTA('Fund Guide'!$B:$B)-COUNTA('Fund Guide'!$B$2:$B$5)),MATCH($E54,OFFSET('Fund Guide'!$B$5,1,,COUNTA('Fund Guide'!$B:$B)-COUNTA('Fund Guide'!$B$2:$B$5)),0)),"-"))</f>
        <v/>
      </c>
      <c r="G54" s="491" t="str">
        <f ca="1">IF($E54="", "", IFERROR(INDEX(OFFSET('Fund Guide'!$B$5,1,MATCH(G$8,OFFSET('Fund Guide'!$B$5,,,,COUNTA('Fund Guide'!$5:$5)),0)-1,COUNTA('Fund Guide'!$B:$B)-COUNTA('Fund Guide'!$B$2:$B$5)),MATCH($E54,OFFSET('Fund Guide'!$B$5,1,,COUNTA('Fund Guide'!$B:$B)-COUNTA('Fund Guide'!$B$2:$B$5)),0)),
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
      </c>
      <c r="H54" s="492" t="str">
        <f ca="1">IF($E54="", "", IFERROR(INDEX(OFFSET('Fund Guide'!$B$5,1,MATCH(H$8,OFFSET('Fund Guide'!$B$5,,,,COUNTA('Fund Guide'!48:48)),0)-1,COUNTA('Fund Guide'!$B:$B)-COUNTA('Fund Guide'!$B$2:$B$5)),MATCH($E54,OFFSET('Fund Guide'!$B$5,1,,COUNTA('Fund Guide'!$B:$B)-COUNTA('Fund Guide'!$B$2:$B$5)),0)),"BRL"))</f>
        <v/>
      </c>
      <c r="I54" s="493" t="str">
        <f ca="1">IF($E54="", "", IFERROR(INDEX(OFFSET('Fund Guide'!$B$5,1,MATCH("Repasse Taxa Adm. Gestor",OFFSET('Fund Guide'!$B$5,,,,COUNTA('Fund Guide'!$5:$5)),0)-1,COUNTA('Fund Guide'!$B:$B)-COUNTA('Fund Guide'!$B$2:$B$5)),MATCH($E54,OFFSET('Fund Guide'!$B$5,1,,COUNTA('Fund Guide'!$B:$B)-COUNTA('Fund Guide'!$B$2:$B$5)),0)),
IFERROR(OFFSET('RF &amp; RV Guide'!$E$8,2+MATCH($E54, OFFSET('RF &amp; RV Guide'!$E$8,3,,COUNTA('RF &amp; RV Guide'!$E:$E)-COUNTA('RF &amp; RV Guide'!$E$1:$E$8)), 0),-1+MATCH(I$8, OFFSET('RF &amp; RV Guide'!$E$8,,,,COUNTA('RF &amp; RV Guide'!$8:$8)-COUNTA('RF &amp; RV Guide'!$A$8:$E$8)),0)),IFERROR(IF(FIND("tulo",$E54), 0.25%), "-"))))</f>
        <v/>
      </c>
      <c r="J54" s="494" t="str">
        <f ca="1">IF($E54="", "", IFERROR(INDEX(OFFSET('Fund Guide'!$B$5,1,MATCH(J$8,OFFSET('Fund Guide'!$B$5,,,,COUNTA('Fund Guide'!$5:$5)),0)-1,COUNTA('Fund Guide'!$B:$B)-COUNTA('Fund Guide'!$B$2:$B$5)),MATCH($E54,OFFSET('Fund Guide'!$B$5,1,,COUNTA('Fund Guide'!$B:$B)-COUNTA('Fund Guide'!$B$2:$B$5)),0)),
IFERROR(OFFSET('RF &amp; RV Guide'!$E$8,2+MATCH($E54, OFFSET('RF &amp; RV Guide'!$E$8,3,,COUNTA('RF &amp; RV Guide'!$E:$E)-COUNTA('RF &amp; RV Guide'!$E$1:$E$8)), 0),-1+MATCH(J$8, OFFSET('RF &amp; RV Guide'!$E$8,,,,COUNTA('RF &amp; RV Guide'!$8:$8)-COUNTA('RF &amp; RV Guide'!$A$8:$E$8)),0)), "-")))</f>
        <v/>
      </c>
      <c r="K54" s="494" t="str">
        <f ca="1">IF($E54="", "", IFERROR(INDEX(OFFSET('Fund Guide'!$B$5,1,MATCH(K$8,OFFSET('Fund Guide'!$B$5,,,,COUNTA('Fund Guide'!$5:$5)),0)-1,COUNTA('Fund Guide'!$B:$B)-COUNTA('Fund Guide'!$B$2:$B$5)),MATCH($E54,OFFSET('Fund Guide'!$B$5,1,,COUNTA('Fund Guide'!$B:$B)-COUNTA('Fund Guide'!$B$2:$B$5)),0)),
IFERROR(OFFSET('RF &amp; RV Guide'!$E$8,2+MATCH($E54, OFFSET('RF &amp; RV Guide'!$E$8,3,,COUNTA('RF &amp; RV Guide'!$E:$E)-COUNTA('RF &amp; RV Guide'!$E$1:$E$8)), 0),-1+MATCH("Captação", OFFSET('RF &amp; RV Guide'!$E$8,,,,COUNTA('RF &amp; RV Guide'!$8:$8)-COUNTA('RF &amp; RV Guide'!$A$8:$E$8)),0)), "-")))</f>
        <v/>
      </c>
      <c r="M54" s="496" t="str">
        <f>IF(OR($M$3=0, N54=0), "", N54*$M$3)</f>
        <v/>
      </c>
      <c r="N54" s="231"/>
      <c r="O54" s="516" t="str">
        <f>IFERROR(IF(N54=0, "", N54/N$53),0)</f>
        <v/>
      </c>
      <c r="Q54" s="498" t="str">
        <f ca="1">IF($E54="", "", IFERROR(INDEX(OFFSET('Fund Guide'!$B$5,1,MATCH(Q$8,OFFSET('Fund Guide'!$B$5,,,,COUNTA('Fund Guide'!27:27)),0)-1,COUNTA('Fund Guide'!$B:$B)-COUNTA('Fund Guide'!$B$2:$B$5)),MATCH($E54,OFFSET('Fund Guide'!$B$5,1,,COUNTA('Fund Guide'!$B:$B)-COUNTA('Fund Guide'!$B$2:$B$5)),0)),"-"))</f>
        <v/>
      </c>
      <c r="R54" s="499" t="str">
        <f ca="1">IF($E54="", "", IFERROR(INDEX(OFFSET('Fund Guide'!$B$5,1,MATCH(R$8,OFFSET('Fund Guide'!$B$5,,,,COUNTA('Fund Guide'!27:27)),0)-1,COUNTA('Fund Guide'!$B:$B)-COUNTA('Fund Guide'!$B$2:$B$5)),MATCH($E54,OFFSET('Fund Guide'!$B$5,1,,COUNTA('Fund Guide'!$B:$B)-COUNTA('Fund Guide'!$B$2:$B$5)),0)),"-"))</f>
        <v/>
      </c>
      <c r="S54" s="498" t="str">
        <f ca="1">IF($E54="", "", IFERROR(INDEX(OFFSET('Fund Guide'!$B$5,1,MATCH(S$8,OFFSET('Fund Guide'!$B$5,,,,COUNTA('Fund Guide'!27:27)),0)-1,COUNTA('Fund Guide'!$B:$B)-COUNTA('Fund Guide'!$B$2:$B$5)),MATCH($E54,OFFSET('Fund Guide'!$B$5,1,,COUNTA('Fund Guide'!$B:$B)-COUNTA('Fund Guide'!$B$2:$B$5)),0)),"-"))</f>
        <v/>
      </c>
      <c r="T54" s="499" t="str">
        <f ca="1">IF($E54="", "", IFERROR(INDEX(OFFSET('Fund Guide'!$B$5,1,MATCH(T$8,OFFSET('Fund Guide'!$B$5,,,,COUNTA('Fund Guide'!27:27)),0)-1,COUNTA('Fund Guide'!$B:$B)-COUNTA('Fund Guide'!$B$2:$B$5)),MATCH($E54,OFFSET('Fund Guide'!$B$5,1,,COUNTA('Fund Guide'!$B:$B)-COUNTA('Fund Guide'!$B$2:$B$5)),0)),"-"))</f>
        <v/>
      </c>
      <c r="U54" s="498" t="str">
        <f ca="1">IF($E54="", "", IFERROR(INDEX(OFFSET('Fund Guide'!$B$5,1,MATCH(U$8,OFFSET('Fund Guide'!$B$5,,,,COUNTA('Fund Guide'!27:27)),0)-1,COUNTA('Fund Guide'!$B:$B)-COUNTA('Fund Guide'!$B$2:$B$5)),MATCH($E54,OFFSET('Fund Guide'!$B$5,1,,COUNTA('Fund Guide'!$B:$B)-COUNTA('Fund Guide'!$B$2:$B$5)),0)),"-"))</f>
        <v/>
      </c>
      <c r="V54" s="499" t="str">
        <f ca="1">IF($E54="", "", IFERROR(INDEX(OFFSET('Fund Guide'!$B$5,1,MATCH(V$8,OFFSET('Fund Guide'!$B$5,,,,COUNTA('Fund Guide'!27:27)),0)-1,COUNTA('Fund Guide'!$B:$B)-COUNTA('Fund Guide'!$B$2:$B$5)),MATCH($E54,OFFSET('Fund Guide'!$B$5,1,,COUNTA('Fund Guide'!$B:$B)-COUNTA('Fund Guide'!$B$2:$B$5)),0)),"-"))</f>
        <v/>
      </c>
      <c r="W54" s="498" t="str">
        <f ca="1">IF($E54="", "", IFERROR(INDEX(OFFSET('Fund Guide'!$B$5,1,MATCH(W$8,OFFSET('Fund Guide'!$B$5,,,,COUNTA('Fund Guide'!27:27)),0)-1,COUNTA('Fund Guide'!$B:$B)-COUNTA('Fund Guide'!$B$2:$B$5)),MATCH($E54,OFFSET('Fund Guide'!$B$5,1,,COUNTA('Fund Guide'!$B:$B)-COUNTA('Fund Guide'!$B$2:$B$5)),0)),"-"))</f>
        <v/>
      </c>
      <c r="X54" s="499" t="str">
        <f ca="1">IF($E54="", "", IFERROR(INDEX(OFFSET('Fund Guide'!$B$5,1,MATCH(X$8,OFFSET('Fund Guide'!$B$5,,,,COUNTA('Fund Guide'!27:27)),0)-1,COUNTA('Fund Guide'!$B:$B)-COUNTA('Fund Guide'!$B$2:$B$5)),MATCH($E54,OFFSET('Fund Guide'!$B$5,1,,COUNTA('Fund Guide'!$B:$B)-COUNTA('Fund Guide'!$B$2:$B$5)),0)),"-"))</f>
        <v/>
      </c>
      <c r="Y54" s="500" t="str">
        <f ca="1">IF($E54="", "", IFERROR(INDEX(OFFSET('Fund Guide'!$B$5,1,MATCH(Y$8,OFFSET('Fund Guide'!$B$5,,,,COUNTA('Fund Guide'!27:27)),0)-1,COUNTA('Fund Guide'!$B:$B)-COUNTA('Fund Guide'!$B$2:$B$5)),MATCH($E54,OFFSET('Fund Guide'!$B$5,1,,COUNTA('Fund Guide'!$B:$B)-COUNTA('Fund Guide'!$B$2:$B$5)),0)),"-"))</f>
        <v/>
      </c>
      <c r="Z54" s="501" t="str">
        <f ca="1">IF($E54="", "", IFERROR(INDEX(OFFSET('Fund Guide'!$B$5,1,MATCH(Z$8,OFFSET('Fund Guide'!$B$5,,,,COUNTA('Fund Guide'!27:27)),0)-1,COUNTA('Fund Guide'!$B:$B)-COUNTA('Fund Guide'!$B$2:$B$5)),MATCH($E54,OFFSET('Fund Guide'!$B$5,1,,COUNTA('Fund Guide'!$B:$B)-COUNTA('Fund Guide'!$B$2:$B$5)),0)),"-"))</f>
        <v/>
      </c>
      <c r="AB54" s="232"/>
      <c r="AC54" s="232"/>
      <c r="AD54" s="231"/>
    </row>
    <row r="55" spans="2:30" s="463" customFormat="1" ht="7.5" customHeight="1">
      <c r="B55" s="461"/>
      <c r="C55" s="461"/>
      <c r="D55" s="461"/>
      <c r="E55" s="472"/>
      <c r="F55" s="503"/>
      <c r="G55" s="473"/>
      <c r="H55" s="473"/>
      <c r="I55" s="474"/>
      <c r="J55" s="474"/>
      <c r="K55" s="474"/>
      <c r="M55" s="483"/>
      <c r="N55" s="519"/>
      <c r="Q55" s="474"/>
      <c r="S55" s="474"/>
      <c r="U55" s="474"/>
      <c r="W55" s="474"/>
      <c r="Y55" s="474"/>
      <c r="AB55" s="474"/>
    </row>
    <row r="56" spans="2:30" s="479" customFormat="1" ht="14.25" customHeight="1">
      <c r="B56" s="475"/>
      <c r="C56" s="475"/>
      <c r="D56" s="475" t="s">
        <v>1393</v>
      </c>
      <c r="E56" s="476" t="s">
        <v>13</v>
      </c>
      <c r="F56" s="477"/>
      <c r="G56" s="477"/>
      <c r="H56" s="477"/>
      <c r="I56" s="478"/>
      <c r="J56" s="478"/>
      <c r="K56" s="478"/>
      <c r="M56" s="480">
        <f>IFERROR(IF(M58+M67=0, 0,M58+M67),"")</f>
        <v>8750000</v>
      </c>
      <c r="N56" s="481">
        <f>N58+N67</f>
        <v>0.35000000000000003</v>
      </c>
      <c r="O56" s="482">
        <f>O58+O67</f>
        <v>0.35000000000000003</v>
      </c>
      <c r="Q56" s="478"/>
      <c r="R56" s="482"/>
      <c r="S56" s="478"/>
      <c r="T56" s="482"/>
      <c r="U56" s="478"/>
      <c r="V56" s="482"/>
      <c r="W56" s="478"/>
      <c r="X56" s="482"/>
      <c r="Y56" s="478"/>
      <c r="Z56" s="482"/>
      <c r="AB56" s="478"/>
      <c r="AC56" s="482"/>
      <c r="AD56" s="482"/>
    </row>
    <row r="57" spans="2:30" s="463" customFormat="1" ht="4.5" customHeight="1">
      <c r="B57" s="461"/>
      <c r="C57" s="461"/>
      <c r="D57" s="461"/>
      <c r="E57" s="472"/>
      <c r="F57" s="473"/>
      <c r="G57" s="473"/>
      <c r="H57" s="473"/>
      <c r="I57" s="474"/>
      <c r="J57" s="474"/>
      <c r="K57" s="474"/>
      <c r="M57" s="483"/>
      <c r="Q57" s="474"/>
      <c r="S57" s="474"/>
      <c r="U57" s="474"/>
      <c r="W57" s="474"/>
      <c r="Y57" s="474"/>
      <c r="AB57" s="474"/>
    </row>
    <row r="58" spans="2:30" s="479" customFormat="1" ht="14.25" customHeight="1">
      <c r="B58" s="475"/>
      <c r="C58" s="475" t="s">
        <v>12</v>
      </c>
      <c r="D58" s="475" t="s">
        <v>12</v>
      </c>
      <c r="E58" s="484" t="s">
        <v>615</v>
      </c>
      <c r="F58" s="485"/>
      <c r="G58" s="485"/>
      <c r="H58" s="485"/>
      <c r="I58" s="486"/>
      <c r="J58" s="486"/>
      <c r="K58" s="486"/>
      <c r="M58" s="487">
        <f>IFERROR(IF(N58=0, 0, N58*$M$3),0)</f>
        <v>8250000</v>
      </c>
      <c r="N58" s="638">
        <v>0.33</v>
      </c>
      <c r="O58" s="488">
        <f>IF(N58=0, 0, ROUND(SUM(O59:O66)*N58,3))</f>
        <v>0.33</v>
      </c>
      <c r="Q58" s="486"/>
      <c r="R58" s="488"/>
      <c r="S58" s="486"/>
      <c r="T58" s="488"/>
      <c r="U58" s="486"/>
      <c r="V58" s="488"/>
      <c r="W58" s="486"/>
      <c r="X58" s="488"/>
      <c r="Y58" s="486"/>
      <c r="Z58" s="488"/>
      <c r="AB58" s="486"/>
      <c r="AC58" s="488"/>
      <c r="AD58" s="488"/>
    </row>
    <row r="59" spans="2:30" s="495" customFormat="1" ht="14.25" customHeight="1">
      <c r="B59" s="489"/>
      <c r="C59" s="489"/>
      <c r="D59" s="489"/>
      <c r="E59" s="381" t="s">
        <v>1738</v>
      </c>
      <c r="F59" s="490">
        <f ca="1">IF($E59="", "", IFERROR(INDEX(OFFSET('Fund Guide'!$B$5,1,MATCH(F$8,OFFSET('Fund Guide'!$B$5,,,,COUNTA('Fund Guide'!36:36)),0)-1,COUNTA('Fund Guide'!$B:$B)-COUNTA('Fund Guide'!$B$2:$B$5)),MATCH($E59,OFFSET('Fund Guide'!$B$5,1,,COUNTA('Fund Guide'!$B:$B)-COUNTA('Fund Guide'!$B$2:$B$5)),0)),"-"))</f>
        <v>29726133000121</v>
      </c>
      <c r="G59" s="491">
        <f ca="1">IF($E59="", "", IFERROR(INDEX(OFFSET('Fund Guide'!$B$5,1,MATCH(G$8,OFFSET('Fund Guide'!$B$5,,,,COUNTA('Fund Guide'!$5:$5)),0)-1,COUNTA('Fund Guide'!$B:$B)-COUNTA('Fund Guide'!$B$2:$B$5)),MATCH($E59,OFFSET('Fund Guide'!$B$5,1,,COUNTA('Fund Guide'!$B:$B)-COUNTA('Fund Guide'!$B$2:$B$5)),0)),
IF(OR(LEFT($E59,3)="NTN",LEFT($E59,3)="LFT"),DATE(_xlfn.NUMBERVALUE(RIGHT(LEFT($E59, FIND(" (", $E59)-1), 4)),8,15)-TODAY(),IFERROR(IF(FIND("ano",$E59)&gt;1,FLOOR(_xlfn.NUMBERVALUE(RIGHT(LEFT($E59,FIND(" ano",$E59)-1),FIND(" ano",$E59)-1-(FIND(" - ",$E59)+2)))*365,1)),IFERROR(IF(FIND("meses",$E59)&gt;1,FLOOR(_xlfn.NUMBERVALUE(RIGHT(LEFT($E59,FIND(" meses",$E59)-1),FIND(" meses",$E59)-1-(FIND(" - ",$E59)+2))),1)*(365/12)),IFERROR(IF(FIND("mês",$E59)&gt;1,FLOOR(_xlfn.NUMBERVALUE(RIGHT(LEFT($E59,FIND(" mês",$E59)-1),FIND(" mês",$E59)-1-(FIND(" - ",$E59)+2))),1)*(365/12)),IFERROR(IF(FIND("Diária", $E59)&gt;0, 0),
IFERROR(OFFSET('RF &amp; RV Guide'!$E$8,2+MATCH($E59, OFFSET('RF &amp; RV Guide'!$E$8,3,,COUNTA('RF &amp; RV Guide'!$E:$E)-COUNTA('RF &amp; RV Guide'!$E$1:$E$8)), 0),-1+MATCH(G$8, OFFSET('RF &amp; RV Guide'!$E$8,,,,COUNTA('RF &amp; RV Guide'!$8:$8)-COUNTA('RF &amp; RV Guide'!$A$8:$E$8)),0)),"-"))))))))</f>
        <v>31</v>
      </c>
      <c r="H59" s="492" t="str">
        <f ca="1">IF($E59="", "", IFERROR(INDEX(OFFSET('Fund Guide'!$B$5,1,MATCH(H$8,OFFSET('Fund Guide'!$B$5,,,,COUNTA('Fund Guide'!53:53)),0)-1,COUNTA('Fund Guide'!$B:$B)-COUNTA('Fund Guide'!$B$2:$B$5)),MATCH($E59,OFFSET('Fund Guide'!$B$5,1,,COUNTA('Fund Guide'!$B:$B)-COUNTA('Fund Guide'!$B$2:$B$5)),0)),"BRL"))</f>
        <v>BRL</v>
      </c>
      <c r="I59" s="493">
        <f ca="1">IF($E59="", "", IFERROR(INDEX(OFFSET('Fund Guide'!$B$5,1,MATCH("Repasse Taxa Adm. Gestor",OFFSET('Fund Guide'!$B$5,,,,COUNTA('Fund Guide'!$5:$5)),0)-1,COUNTA('Fund Guide'!$B:$B)-COUNTA('Fund Guide'!$B$2:$B$5)),MATCH($E59,OFFSET('Fund Guide'!$B$5,1,,COUNTA('Fund Guide'!$B:$B)-COUNTA('Fund Guide'!$B$2:$B$5)),0)),
IFERROR(OFFSET('RF &amp; RV Guide'!$E$8,2+MATCH($E59, OFFSET('RF &amp; RV Guide'!$E$8,3,,COUNTA('RF &amp; RV Guide'!$E:$E)-COUNTA('RF &amp; RV Guide'!$E$1:$E$8)), 0),-1+MATCH(I$8, OFFSET('RF &amp; RV Guide'!$E$8,,,,COUNTA('RF &amp; RV Guide'!$8:$8)-COUNTA('RF &amp; RV Guide'!$A$8:$E$8)),0)),IFERROR(IF(FIND("tulo",$E59), 0.25%), "-"))))</f>
        <v>4.0000000000000001E-3</v>
      </c>
      <c r="J59" s="494">
        <f ca="1">IF($E59="", "", IFERROR(INDEX(OFFSET('Fund Guide'!$B$5,1,MATCH(J$8,OFFSET('Fund Guide'!$B$5,,,,COUNTA('Fund Guide'!$5:$5)),0)-1,COUNTA('Fund Guide'!$B:$B)-COUNTA('Fund Guide'!$B$2:$B$5)),MATCH($E59,OFFSET('Fund Guide'!$B$5,1,,COUNTA('Fund Guide'!$B:$B)-COUNTA('Fund Guide'!$B$2:$B$5)),0)),
IFERROR(OFFSET('RF &amp; RV Guide'!$E$8,2+MATCH($E59, OFFSET('RF &amp; RV Guide'!$E$8,3,,COUNTA('RF &amp; RV Guide'!$E:$E)-COUNTA('RF &amp; RV Guide'!$E$1:$E$8)), 0),-1+MATCH(J$8, OFFSET('RF &amp; RV Guide'!$E$8,,,,COUNTA('RF &amp; RV Guide'!$8:$8)-COUNTA('RF &amp; RV Guide'!$A$8:$E$8)),0)), "-")))</f>
        <v>43236</v>
      </c>
      <c r="K59" s="494" t="str">
        <f ca="1">IF($E59="", "", IFERROR(INDEX(OFFSET('Fund Guide'!$B$5,1,MATCH(K$8,OFFSET('Fund Guide'!$B$5,,,,COUNTA('Fund Guide'!$5:$5)),0)-1,COUNTA('Fund Guide'!$B:$B)-COUNTA('Fund Guide'!$B$2:$B$5)),MATCH($E59,OFFSET('Fund Guide'!$B$5,1,,COUNTA('Fund Guide'!$B:$B)-COUNTA('Fund Guide'!$B$2:$B$5)),0)),
IFERROR(OFFSET('RF &amp; RV Guide'!$E$8,2+MATCH($E59, OFFSET('RF &amp; RV Guide'!$E$8,3,,COUNTA('RF &amp; RV Guide'!$E:$E)-COUNTA('RF &amp; RV Guide'!$E$1:$E$8)), 0),-1+MATCH("Captação", OFFSET('RF &amp; RV Guide'!$E$8,,,,COUNTA('RF &amp; RV Guide'!$8:$8)-COUNTA('RF &amp; RV Guide'!$A$8:$E$8)),0)), "-")))</f>
        <v>Sim</v>
      </c>
      <c r="M59" s="496">
        <f t="shared" ref="M59" si="24">IFERROR(IF(N59=0, "", N59*$M$3),0)</f>
        <v>1500000</v>
      </c>
      <c r="N59" s="231">
        <v>0.06</v>
      </c>
      <c r="O59" s="516">
        <f t="shared" ref="O59" si="25">IFERROR(IF(N59=0, "", N59/N$58),0)</f>
        <v>0.1818181818181818</v>
      </c>
      <c r="Q59" s="498">
        <f ca="1">IF($E59="", "", IFERROR(INDEX(OFFSET('Fund Guide'!$B$5,1,MATCH(Q$8,OFFSET('Fund Guide'!$B$5,,,,COUNTA('Fund Guide'!36:36)),0)-1,COUNTA('Fund Guide'!$B:$B)-COUNTA('Fund Guide'!$B$2:$B$5)),MATCH($E59,OFFSET('Fund Guide'!$B$5,1,,COUNTA('Fund Guide'!$B:$B)-COUNTA('Fund Guide'!$B$2:$B$5)),0)),"-"))</f>
        <v>0.16028525173603114</v>
      </c>
      <c r="R59" s="499">
        <f ca="1">IF($E59="", "", IFERROR(INDEX(OFFSET('Fund Guide'!$B$5,1,MATCH(R$8,OFFSET('Fund Guide'!$B$5,,,,COUNTA('Fund Guide'!36:36)),0)-1,COUNTA('Fund Guide'!$B:$B)-COUNTA('Fund Guide'!$B$2:$B$5)),MATCH($E59,OFFSET('Fund Guide'!$B$5,1,,COUNTA('Fund Guide'!$B:$B)-COUNTA('Fund Guide'!$B$2:$B$5)),0)),"-"))</f>
        <v>2.0720387338863815</v>
      </c>
      <c r="S59" s="498">
        <f ca="1">IF($E59="", "", IFERROR(INDEX(OFFSET('Fund Guide'!$B$5,1,MATCH(S$8,OFFSET('Fund Guide'!$B$5,,,,COUNTA('Fund Guide'!36:36)),0)-1,COUNTA('Fund Guide'!$B:$B)-COUNTA('Fund Guide'!$B$2:$B$5)),MATCH($E59,OFFSET('Fund Guide'!$B$5,1,,COUNTA('Fund Guide'!$B:$B)-COUNTA('Fund Guide'!$B$2:$B$5)),0)),"-"))</f>
        <v>0.23442702828583206</v>
      </c>
      <c r="T59" s="499">
        <f ca="1">IF($E59="", "", IFERROR(INDEX(OFFSET('Fund Guide'!$B$5,1,MATCH(T$8,OFFSET('Fund Guide'!$B$5,,,,COUNTA('Fund Guide'!36:36)),0)-1,COUNTA('Fund Guide'!$B:$B)-COUNTA('Fund Guide'!$B$2:$B$5)),MATCH($E59,OFFSET('Fund Guide'!$B$5,1,,COUNTA('Fund Guide'!$B:$B)-COUNTA('Fund Guide'!$B$2:$B$5)),0)),"-"))</f>
        <v>2.2981687391292764</v>
      </c>
      <c r="U59" s="498">
        <f ca="1">IF($E59="", "", IFERROR(INDEX(OFFSET('Fund Guide'!$B$5,1,MATCH(U$8,OFFSET('Fund Guide'!$B$5,,,,COUNTA('Fund Guide'!36:36)),0)-1,COUNTA('Fund Guide'!$B:$B)-COUNTA('Fund Guide'!$B$2:$B$5)),MATCH($E59,OFFSET('Fund Guide'!$B$5,1,,COUNTA('Fund Guide'!$B:$B)-COUNTA('Fund Guide'!$B$2:$B$5)),0)),"-"))</f>
        <v>0.40957397410747709</v>
      </c>
      <c r="V59" s="499">
        <f ca="1">IF($E59="", "", IFERROR(INDEX(OFFSET('Fund Guide'!$B$5,1,MATCH(V$8,OFFSET('Fund Guide'!$B$5,,,,COUNTA('Fund Guide'!36:36)),0)-1,COUNTA('Fund Guide'!$B:$B)-COUNTA('Fund Guide'!$B$2:$B$5)),MATCH($E59,OFFSET('Fund Guide'!$B$5,1,,COUNTA('Fund Guide'!$B:$B)-COUNTA('Fund Guide'!$B$2:$B$5)),0)),"-"))</f>
        <v>3.1058738490903597</v>
      </c>
      <c r="W59" s="498">
        <f ca="1">IF($E59="", "", IFERROR(INDEX(OFFSET('Fund Guide'!$B$5,1,MATCH(W$8,OFFSET('Fund Guide'!$B$5,,,,COUNTA('Fund Guide'!36:36)),0)-1,COUNTA('Fund Guide'!$B:$B)-COUNTA('Fund Guide'!$B$2:$B$5)),MATCH($E59,OFFSET('Fund Guide'!$B$5,1,,COUNTA('Fund Guide'!$B:$B)-COUNTA('Fund Guide'!$B$2:$B$5)),0)),"-"))</f>
        <v>0.60226310000038152</v>
      </c>
      <c r="X59" s="499">
        <f ca="1">IF($E59="", "", IFERROR(INDEX(OFFSET('Fund Guide'!$B$5,1,MATCH(X$8,OFFSET('Fund Guide'!$B$5,,,,COUNTA('Fund Guide'!36:36)),0)-1,COUNTA('Fund Guide'!$B:$B)-COUNTA('Fund Guide'!$B$2:$B$5)),MATCH($E59,OFFSET('Fund Guide'!$B$5,1,,COUNTA('Fund Guide'!$B:$B)-COUNTA('Fund Guide'!$B$2:$B$5)),0)),"-"))</f>
        <v>3.4234587070300804</v>
      </c>
      <c r="Y59" s="500">
        <f ca="1">IF($E59="", "", IFERROR(INDEX(OFFSET('Fund Guide'!$B$5,1,MATCH(Y$8,OFFSET('Fund Guide'!$B$5,,,,COUNTA('Fund Guide'!36:36)),0)-1,COUNTA('Fund Guide'!$B:$B)-COUNTA('Fund Guide'!$B$2:$B$5)),MATCH($E59,OFFSET('Fund Guide'!$B$5,1,,COUNTA('Fund Guide'!$B:$B)-COUNTA('Fund Guide'!$B$2:$B$5)),0)),"-"))</f>
        <v>5.2054524826844618E-2</v>
      </c>
      <c r="Z59" s="501">
        <f ca="1">IF($E59="", "", IFERROR(INDEX(OFFSET('Fund Guide'!$B$5,1,MATCH(Z$8,OFFSET('Fund Guide'!$B$5,,,,COUNTA('Fund Guide'!36:36)),0)-1,COUNTA('Fund Guide'!$B:$B)-COUNTA('Fund Guide'!$B$2:$B$5)),MATCH($E59,OFFSET('Fund Guide'!$B$5,1,,COUNTA('Fund Guide'!$B:$B)-COUNTA('Fund Guide'!$B$2:$B$5)),0)),"-"))</f>
        <v>2.2071467056216321</v>
      </c>
      <c r="AB59" s="232"/>
      <c r="AC59" s="232"/>
      <c r="AD59" s="231"/>
    </row>
    <row r="60" spans="2:30" s="495" customFormat="1" ht="14.25" customHeight="1">
      <c r="B60" s="489"/>
      <c r="C60" s="489"/>
      <c r="D60" s="489"/>
      <c r="E60" s="381" t="s">
        <v>2143</v>
      </c>
      <c r="F60" s="490">
        <f ca="1">IF($E60="", "", IFERROR(INDEX(OFFSET('Fund Guide'!$B$5,1,MATCH(F$8,OFFSET('Fund Guide'!$B$5,,,,COUNTA('Fund Guide'!37:37)),0)-1,COUNTA('Fund Guide'!$B:$B)-COUNTA('Fund Guide'!$B$2:$B$5)),MATCH($E60,OFFSET('Fund Guide'!$B$5,1,,COUNTA('Fund Guide'!$B:$B)-COUNTA('Fund Guide'!$B$2:$B$5)),0)),"-"))</f>
        <v>12831360000114</v>
      </c>
      <c r="G60" s="491">
        <f ca="1">IF($E60="", "", IFERROR(INDEX(OFFSET('Fund Guide'!$B$5,1,MATCH(G$8,OFFSET('Fund Guide'!$B$5,,,,COUNTA('Fund Guide'!$5:$5)),0)-1,COUNTA('Fund Guide'!$B:$B)-COUNTA('Fund Guide'!$B$2:$B$5)),MATCH($E60,OFFSET('Fund Guide'!$B$5,1,,COUNTA('Fund Guide'!$B:$B)-COUNTA('Fund Guide'!$B$2:$B$5)),0)),
IF(OR(LEFT($E60,3)="NTN",LEFT($E60,3)="LFT"),DATE(_xlfn.NUMBERVALUE(RIGHT(LEFT($E60, FIND(" (", $E60)-1), 4)),8,15)-TODAY(),IFERROR(IF(FIND("ano",$E60)&gt;1,FLOOR(_xlfn.NUMBERVALUE(RIGHT(LEFT($E60,FIND(" ano",$E60)-1),FIND(" ano",$E60)-1-(FIND(" - ",$E60)+2)))*365,1)),IFERROR(IF(FIND("meses",$E60)&gt;1,FLOOR(_xlfn.NUMBERVALUE(RIGHT(LEFT($E60,FIND(" meses",$E60)-1),FIND(" meses",$E60)-1-(FIND(" - ",$E60)+2))),1)*(365/12)),IFERROR(IF(FIND("mês",$E60)&gt;1,FLOOR(_xlfn.NUMBERVALUE(RIGHT(LEFT($E60,FIND(" mês",$E60)-1),FIND(" mês",$E60)-1-(FIND(" - ",$E60)+2))),1)*(365/12)),IFERROR(IF(FIND("Diária", $E60)&gt;0, 0),
IFERROR(OFFSET('RF &amp; RV Guide'!$E$8,2+MATCH($E60, OFFSET('RF &amp; RV Guide'!$E$8,3,,COUNTA('RF &amp; RV Guide'!$E:$E)-COUNTA('RF &amp; RV Guide'!$E$1:$E$8)), 0),-1+MATCH(G$8, OFFSET('RF &amp; RV Guide'!$E$8,,,,COUNTA('RF &amp; RV Guide'!$8:$8)-COUNTA('RF &amp; RV Guide'!$A$8:$E$8)),0)),"-"))))))))</f>
        <v>61</v>
      </c>
      <c r="H60" s="492" t="str">
        <f ca="1">IF($E60="", "", IFERROR(INDEX(OFFSET('Fund Guide'!$B$5,1,MATCH(H$8,OFFSET('Fund Guide'!$B$5,,,,COUNTA('Fund Guide'!54:54)),0)-1,COUNTA('Fund Guide'!$B:$B)-COUNTA('Fund Guide'!$B$2:$B$5)),MATCH($E60,OFFSET('Fund Guide'!$B$5,1,,COUNTA('Fund Guide'!$B:$B)-COUNTA('Fund Guide'!$B$2:$B$5)),0)),"BRL"))</f>
        <v>BRL</v>
      </c>
      <c r="I60" s="493">
        <f ca="1">IF($E60="", "", IFERROR(INDEX(OFFSET('Fund Guide'!$B$5,1,MATCH("Repasse Taxa Adm. Gestor",OFFSET('Fund Guide'!$B$5,,,,COUNTA('Fund Guide'!$5:$5)),0)-1,COUNTA('Fund Guide'!$B:$B)-COUNTA('Fund Guide'!$B$2:$B$5)),MATCH($E60,OFFSET('Fund Guide'!$B$5,1,,COUNTA('Fund Guide'!$B:$B)-COUNTA('Fund Guide'!$B$2:$B$5)),0)),
IFERROR(OFFSET('RF &amp; RV Guide'!$E$8,2+MATCH($E60, OFFSET('RF &amp; RV Guide'!$E$8,3,,COUNTA('RF &amp; RV Guide'!$E:$E)-COUNTA('RF &amp; RV Guide'!$E$1:$E$8)), 0),-1+MATCH(I$8, OFFSET('RF &amp; RV Guide'!$E$8,,,,COUNTA('RF &amp; RV Guide'!$8:$8)-COUNTA('RF &amp; RV Guide'!$A$8:$E$8)),0)),IFERROR(IF(FIND("tulo",$E60), 0.25%), "-"))))</f>
        <v>3.16666E-3</v>
      </c>
      <c r="J60" s="494">
        <f ca="1">IF($E60="", "", IFERROR(INDEX(OFFSET('Fund Guide'!$B$5,1,MATCH(J$8,OFFSET('Fund Guide'!$B$5,,,,COUNTA('Fund Guide'!$5:$5)),0)-1,COUNTA('Fund Guide'!$B:$B)-COUNTA('Fund Guide'!$B$2:$B$5)),MATCH($E60,OFFSET('Fund Guide'!$B$5,1,,COUNTA('Fund Guide'!$B:$B)-COUNTA('Fund Guide'!$B$2:$B$5)),0)),
IFERROR(OFFSET('RF &amp; RV Guide'!$E$8,2+MATCH($E60, OFFSET('RF &amp; RV Guide'!$E$8,3,,COUNTA('RF &amp; RV Guide'!$E:$E)-COUNTA('RF &amp; RV Guide'!$E$1:$E$8)), 0),-1+MATCH(J$8, OFFSET('RF &amp; RV Guide'!$E$8,,,,COUNTA('RF &amp; RV Guide'!$8:$8)-COUNTA('RF &amp; RV Guide'!$A$8:$E$8)),0)), "-")))</f>
        <v>40513</v>
      </c>
      <c r="K60" s="494" t="str">
        <f ca="1">IF($E60="", "", IFERROR(INDEX(OFFSET('Fund Guide'!$B$5,1,MATCH(K$8,OFFSET('Fund Guide'!$B$5,,,,COUNTA('Fund Guide'!$5:$5)),0)-1,COUNTA('Fund Guide'!$B:$B)-COUNTA('Fund Guide'!$B$2:$B$5)),MATCH($E60,OFFSET('Fund Guide'!$B$5,1,,COUNTA('Fund Guide'!$B:$B)-COUNTA('Fund Guide'!$B$2:$B$5)),0)),
IFERROR(OFFSET('RF &amp; RV Guide'!$E$8,2+MATCH($E60, OFFSET('RF &amp; RV Guide'!$E$8,3,,COUNTA('RF &amp; RV Guide'!$E:$E)-COUNTA('RF &amp; RV Guide'!$E$1:$E$8)), 0),-1+MATCH("Captação", OFFSET('RF &amp; RV Guide'!$E$8,,,,COUNTA('RF &amp; RV Guide'!$8:$8)-COUNTA('RF &amp; RV Guide'!$A$8:$E$8)),0)), "-")))</f>
        <v>Sim</v>
      </c>
      <c r="M60" s="496">
        <f t="shared" ref="M60" si="26">IFERROR(IF(N60=0, "", N60*$M$3),0)</f>
        <v>1500000</v>
      </c>
      <c r="N60" s="231">
        <v>0.06</v>
      </c>
      <c r="O60" s="516">
        <f t="shared" ref="O60" si="27">IFERROR(IF(N60=0, "", N60/N$58),0)</f>
        <v>0.1818181818181818</v>
      </c>
      <c r="Q60" s="498">
        <f ca="1">IF($E60="", "", IFERROR(INDEX(OFFSET('Fund Guide'!$B$5,1,MATCH(Q$8,OFFSET('Fund Guide'!$B$5,,,,COUNTA('Fund Guide'!37:37)),0)-1,COUNTA('Fund Guide'!$B:$B)-COUNTA('Fund Guide'!$B$2:$B$5)),MATCH($E60,OFFSET('Fund Guide'!$B$5,1,,COUNTA('Fund Guide'!$B:$B)-COUNTA('Fund Guide'!$B$2:$B$5)),0)),"-"))</f>
        <v>0.227172807317084</v>
      </c>
      <c r="R60" s="499">
        <f ca="1">IF($E60="", "", IFERROR(INDEX(OFFSET('Fund Guide'!$B$5,1,MATCH(R$8,OFFSET('Fund Guide'!$B$5,,,,COUNTA('Fund Guide'!37:37)),0)-1,COUNTA('Fund Guide'!$B:$B)-COUNTA('Fund Guide'!$B$2:$B$5)),MATCH($E60,OFFSET('Fund Guide'!$B$5,1,,COUNTA('Fund Guide'!$B:$B)-COUNTA('Fund Guide'!$B$2:$B$5)),0)),"-"))</f>
        <v>2.9367072200872535</v>
      </c>
      <c r="S60" s="498">
        <f ca="1">IF($E60="", "", IFERROR(INDEX(OFFSET('Fund Guide'!$B$5,1,MATCH(S$8,OFFSET('Fund Guide'!$B$5,,,,COUNTA('Fund Guide'!37:37)),0)-1,COUNTA('Fund Guide'!$B:$B)-COUNTA('Fund Guide'!$B$2:$B$5)),MATCH($E60,OFFSET('Fund Guide'!$B$5,1,,COUNTA('Fund Guide'!$B:$B)-COUNTA('Fund Guide'!$B$2:$B$5)),0)),"-"))</f>
        <v>0.31489973188842435</v>
      </c>
      <c r="T60" s="499">
        <f ca="1">IF($E60="", "", IFERROR(INDEX(OFFSET('Fund Guide'!$B$5,1,MATCH(T$8,OFFSET('Fund Guide'!$B$5,,,,COUNTA('Fund Guide'!37:37)),0)-1,COUNTA('Fund Guide'!$B:$B)-COUNTA('Fund Guide'!$B$2:$B$5)),MATCH($E60,OFFSET('Fund Guide'!$B$5,1,,COUNTA('Fund Guide'!$B:$B)-COUNTA('Fund Guide'!$B$2:$B$5)),0)),"-"))</f>
        <v>3.0870703138538431</v>
      </c>
      <c r="U60" s="498">
        <f ca="1">IF($E60="", "", IFERROR(INDEX(OFFSET('Fund Guide'!$B$5,1,MATCH(U$8,OFFSET('Fund Guide'!$B$5,,,,COUNTA('Fund Guide'!37:37)),0)-1,COUNTA('Fund Guide'!$B:$B)-COUNTA('Fund Guide'!$B$2:$B$5)),MATCH($E60,OFFSET('Fund Guide'!$B$5,1,,COUNTA('Fund Guide'!$B:$B)-COUNTA('Fund Guide'!$B$2:$B$5)),0)),"-"))</f>
        <v>0.40001814506254951</v>
      </c>
      <c r="V60" s="499">
        <f ca="1">IF($E60="", "", IFERROR(INDEX(OFFSET('Fund Guide'!$B$5,1,MATCH(V$8,OFFSET('Fund Guide'!$B$5,,,,COUNTA('Fund Guide'!37:37)),0)-1,COUNTA('Fund Guide'!$B:$B)-COUNTA('Fund Guide'!$B$2:$B$5)),MATCH($E60,OFFSET('Fund Guide'!$B$5,1,,COUNTA('Fund Guide'!$B:$B)-COUNTA('Fund Guide'!$B$2:$B$5)),0)),"-"))</f>
        <v>3.0334102615255145</v>
      </c>
      <c r="W60" s="498">
        <f ca="1">IF($E60="", "", IFERROR(INDEX(OFFSET('Fund Guide'!$B$5,1,MATCH(W$8,OFFSET('Fund Guide'!$B$5,,,,COUNTA('Fund Guide'!37:37)),0)-1,COUNTA('Fund Guide'!$B:$B)-COUNTA('Fund Guide'!$B$2:$B$5)),MATCH($E60,OFFSET('Fund Guide'!$B$5,1,,COUNTA('Fund Guide'!$B:$B)-COUNTA('Fund Guide'!$B$2:$B$5)),0)),"-"))</f>
        <v>0.48918222850964632</v>
      </c>
      <c r="X60" s="499">
        <f ca="1">IF($E60="", "", IFERROR(INDEX(OFFSET('Fund Guide'!$B$5,1,MATCH(X$8,OFFSET('Fund Guide'!$B$5,,,,COUNTA('Fund Guide'!37:37)),0)-1,COUNTA('Fund Guide'!$B:$B)-COUNTA('Fund Guide'!$B$2:$B$5)),MATCH($E60,OFFSET('Fund Guide'!$B$5,1,,COUNTA('Fund Guide'!$B:$B)-COUNTA('Fund Guide'!$B$2:$B$5)),0)),"-"))</f>
        <v>2.7806703739854997</v>
      </c>
      <c r="Y60" s="500">
        <f ca="1">IF($E60="", "", IFERROR(INDEX(OFFSET('Fund Guide'!$B$5,1,MATCH(Y$8,OFFSET('Fund Guide'!$B$5,,,,COUNTA('Fund Guide'!37:37)),0)-1,COUNTA('Fund Guide'!$B:$B)-COUNTA('Fund Guide'!$B$2:$B$5)),MATCH($E60,OFFSET('Fund Guide'!$B$5,1,,COUNTA('Fund Guide'!$B:$B)-COUNTA('Fund Guide'!$B$2:$B$5)),0)),"-"))</f>
        <v>7.524015039199819E-2</v>
      </c>
      <c r="Z60" s="501">
        <f ca="1">IF($E60="", "", IFERROR(INDEX(OFFSET('Fund Guide'!$B$5,1,MATCH(Z$8,OFFSET('Fund Guide'!$B$5,,,,COUNTA('Fund Guide'!37:37)),0)-1,COUNTA('Fund Guide'!$B:$B)-COUNTA('Fund Guide'!$B$2:$B$5)),MATCH($E60,OFFSET('Fund Guide'!$B$5,1,,COUNTA('Fund Guide'!$B:$B)-COUNTA('Fund Guide'!$B$2:$B$5)),0)),"-"))</f>
        <v>2.3866578580963016</v>
      </c>
      <c r="AB60" s="232"/>
      <c r="AC60" s="232"/>
      <c r="AD60" s="231"/>
    </row>
    <row r="61" spans="2:30" s="495" customFormat="1" ht="14.25" customHeight="1">
      <c r="B61" s="489"/>
      <c r="C61" s="489"/>
      <c r="D61" s="489"/>
      <c r="E61" s="381" t="s">
        <v>2184</v>
      </c>
      <c r="F61" s="490">
        <f ca="1">IF($E61="", "", IFERROR(INDEX(OFFSET('Fund Guide'!$B$5,1,MATCH(F$8,OFFSET('Fund Guide'!$B$5,,,,COUNTA('Fund Guide'!38:38)),0)-1,COUNTA('Fund Guide'!$B:$B)-COUNTA('Fund Guide'!$B$2:$B$5)),MATCH($E61,OFFSET('Fund Guide'!$B$5,1,,COUNTA('Fund Guide'!$B:$B)-COUNTA('Fund Guide'!$B$2:$B$5)),0)),"-"))</f>
        <v>30556738000109</v>
      </c>
      <c r="G61" s="491">
        <f ca="1">IF($E61="", "", IFERROR(INDEX(OFFSET('Fund Guide'!$B$5,1,MATCH(G$8,OFFSET('Fund Guide'!$B$5,,,,COUNTA('Fund Guide'!$5:$5)),0)-1,COUNTA('Fund Guide'!$B:$B)-COUNTA('Fund Guide'!$B$2:$B$5)),MATCH($E61,OFFSET('Fund Guide'!$B$5,1,,COUNTA('Fund Guide'!$B:$B)-COUNTA('Fund Guide'!$B$2:$B$5)),0)),
IF(OR(LEFT($E61,3)="NTN",LEFT($E61,3)="LFT"),DATE(_xlfn.NUMBERVALUE(RIGHT(LEFT($E61, FIND(" (", $E61)-1), 4)),8,15)-TODAY(),IFERROR(IF(FIND("ano",$E61)&gt;1,FLOOR(_xlfn.NUMBERVALUE(RIGHT(LEFT($E61,FIND(" ano",$E61)-1),FIND(" ano",$E61)-1-(FIND(" - ",$E61)+2)))*365,1)),IFERROR(IF(FIND("meses",$E61)&gt;1,FLOOR(_xlfn.NUMBERVALUE(RIGHT(LEFT($E61,FIND(" meses",$E61)-1),FIND(" meses",$E61)-1-(FIND(" - ",$E61)+2))),1)*(365/12)),IFERROR(IF(FIND("mês",$E61)&gt;1,FLOOR(_xlfn.NUMBERVALUE(RIGHT(LEFT($E61,FIND(" mês",$E61)-1),FIND(" mês",$E61)-1-(FIND(" - ",$E61)+2))),1)*(365/12)),IFERROR(IF(FIND("Diária", $E61)&gt;0, 0),
IFERROR(OFFSET('RF &amp; RV Guide'!$E$8,2+MATCH($E61, OFFSET('RF &amp; RV Guide'!$E$8,3,,COUNTA('RF &amp; RV Guide'!$E:$E)-COUNTA('RF &amp; RV Guide'!$E$1:$E$8)), 0),-1+MATCH(G$8, OFFSET('RF &amp; RV Guide'!$E$8,,,,COUNTA('RF &amp; RV Guide'!$8:$8)-COUNTA('RF &amp; RV Guide'!$A$8:$E$8)),0)),"-"))))))))</f>
        <v>90</v>
      </c>
      <c r="H61" s="492" t="str">
        <f ca="1">IF($E61="", "", IFERROR(INDEX(OFFSET('Fund Guide'!$B$5,1,MATCH(H$8,OFFSET('Fund Guide'!$B$5,,,,COUNTA('Fund Guide'!55:55)),0)-1,COUNTA('Fund Guide'!$B:$B)-COUNTA('Fund Guide'!$B$2:$B$5)),MATCH($E61,OFFSET('Fund Guide'!$B$5,1,,COUNTA('Fund Guide'!$B:$B)-COUNTA('Fund Guide'!$B$2:$B$5)),0)),"BRL"))</f>
        <v>BRL</v>
      </c>
      <c r="I61" s="493">
        <f ca="1">IF($E61="", "", IFERROR(INDEX(OFFSET('Fund Guide'!$B$5,1,MATCH("Repasse Taxa Adm. Gestor",OFFSET('Fund Guide'!$B$5,,,,COUNTA('Fund Guide'!$5:$5)),0)-1,COUNTA('Fund Guide'!$B:$B)-COUNTA('Fund Guide'!$B$2:$B$5)),MATCH($E61,OFFSET('Fund Guide'!$B$5,1,,COUNTA('Fund Guide'!$B:$B)-COUNTA('Fund Guide'!$B$2:$B$5)),0)),
IFERROR(OFFSET('RF &amp; RV Guide'!$E$8,2+MATCH($E61, OFFSET('RF &amp; RV Guide'!$E$8,3,,COUNTA('RF &amp; RV Guide'!$E:$E)-COUNTA('RF &amp; RV Guide'!$E$1:$E$8)), 0),-1+MATCH(I$8, OFFSET('RF &amp; RV Guide'!$E$8,,,,COUNTA('RF &amp; RV Guide'!$8:$8)-COUNTA('RF &amp; RV Guide'!$A$8:$E$8)),0)),IFERROR(IF(FIND("tulo",$E61), 0.25%), "-"))))</f>
        <v>3.9500000000000004E-3</v>
      </c>
      <c r="J61" s="494">
        <f ca="1">IF($E61="", "", IFERROR(INDEX(OFFSET('Fund Guide'!$B$5,1,MATCH(J$8,OFFSET('Fund Guide'!$B$5,,,,COUNTA('Fund Guide'!$5:$5)),0)-1,COUNTA('Fund Guide'!$B:$B)-COUNTA('Fund Guide'!$B$2:$B$5)),MATCH($E61,OFFSET('Fund Guide'!$B$5,1,,COUNTA('Fund Guide'!$B:$B)-COUNTA('Fund Guide'!$B$2:$B$5)),0)),
IFERROR(OFFSET('RF &amp; RV Guide'!$E$8,2+MATCH($E61, OFFSET('RF &amp; RV Guide'!$E$8,3,,COUNTA('RF &amp; RV Guide'!$E:$E)-COUNTA('RF &amp; RV Guide'!$E$1:$E$8)), 0),-1+MATCH(J$8, OFFSET('RF &amp; RV Guide'!$E$8,,,,COUNTA('RF &amp; RV Guide'!$8:$8)-COUNTA('RF &amp; RV Guide'!$A$8:$E$8)),0)), "-")))</f>
        <v>43375</v>
      </c>
      <c r="K61" s="494" t="str">
        <f ca="1">IF($E61="", "", IFERROR(INDEX(OFFSET('Fund Guide'!$B$5,1,MATCH(K$8,OFFSET('Fund Guide'!$B$5,,,,COUNTA('Fund Guide'!$5:$5)),0)-1,COUNTA('Fund Guide'!$B:$B)-COUNTA('Fund Guide'!$B$2:$B$5)),MATCH($E61,OFFSET('Fund Guide'!$B$5,1,,COUNTA('Fund Guide'!$B:$B)-COUNTA('Fund Guide'!$B$2:$B$5)),0)),
IFERROR(OFFSET('RF &amp; RV Guide'!$E$8,2+MATCH($E61, OFFSET('RF &amp; RV Guide'!$E$8,3,,COUNTA('RF &amp; RV Guide'!$E:$E)-COUNTA('RF &amp; RV Guide'!$E$1:$E$8)), 0),-1+MATCH("Captação", OFFSET('RF &amp; RV Guide'!$E$8,,,,COUNTA('RF &amp; RV Guide'!$8:$8)-COUNTA('RF &amp; RV Guide'!$A$8:$E$8)),0)), "-")))</f>
        <v>Sim</v>
      </c>
      <c r="M61" s="496">
        <f t="shared" ref="M61" si="28">IFERROR(IF(N61=0, "", N61*$M$3),0)</f>
        <v>1250000</v>
      </c>
      <c r="N61" s="231">
        <v>0.05</v>
      </c>
      <c r="O61" s="516">
        <f t="shared" ref="O61" si="29">IFERROR(IF(N61=0, "", N61/N$58),0)</f>
        <v>0.15151515151515152</v>
      </c>
      <c r="Q61" s="498">
        <f ca="1">IF($E61="", "", IFERROR(INDEX(OFFSET('Fund Guide'!$B$5,1,MATCH(Q$8,OFFSET('Fund Guide'!$B$5,,,,COUNTA('Fund Guide'!38:38)),0)-1,COUNTA('Fund Guide'!$B:$B)-COUNTA('Fund Guide'!$B$2:$B$5)),MATCH($E61,OFFSET('Fund Guide'!$B$5,1,,COUNTA('Fund Guide'!$B:$B)-COUNTA('Fund Guide'!$B$2:$B$5)),0)),"-"))</f>
        <v>0.18248392530443258</v>
      </c>
      <c r="R61" s="499">
        <f ca="1">IF($E61="", "", IFERROR(INDEX(OFFSET('Fund Guide'!$B$5,1,MATCH(R$8,OFFSET('Fund Guide'!$B$5,,,,COUNTA('Fund Guide'!38:38)),0)-1,COUNTA('Fund Guide'!$B:$B)-COUNTA('Fund Guide'!$B$2:$B$5)),MATCH($E61,OFFSET('Fund Guide'!$B$5,1,,COUNTA('Fund Guide'!$B:$B)-COUNTA('Fund Guide'!$B$2:$B$5)),0)),"-"))</f>
        <v>2.3590053198725824</v>
      </c>
      <c r="S61" s="498">
        <f ca="1">IF($E61="", "", IFERROR(INDEX(OFFSET('Fund Guide'!$B$5,1,MATCH(S$8,OFFSET('Fund Guide'!$B$5,,,,COUNTA('Fund Guide'!38:38)),0)-1,COUNTA('Fund Guide'!$B:$B)-COUNTA('Fund Guide'!$B$2:$B$5)),MATCH($E61,OFFSET('Fund Guide'!$B$5,1,,COUNTA('Fund Guide'!$B:$B)-COUNTA('Fund Guide'!$B$2:$B$5)),0)),"-"))</f>
        <v>0.19159215478208269</v>
      </c>
      <c r="T61" s="499">
        <f ca="1">IF($E61="", "", IFERROR(INDEX(OFFSET('Fund Guide'!$B$5,1,MATCH(T$8,OFFSET('Fund Guide'!$B$5,,,,COUNTA('Fund Guide'!38:38)),0)-1,COUNTA('Fund Guide'!$B:$B)-COUNTA('Fund Guide'!$B$2:$B$5)),MATCH($E61,OFFSET('Fund Guide'!$B$5,1,,COUNTA('Fund Guide'!$B:$B)-COUNTA('Fund Guide'!$B$2:$B$5)),0)),"-"))</f>
        <v>1.8782437503142251</v>
      </c>
      <c r="U61" s="498">
        <f ca="1">IF($E61="", "", IFERROR(INDEX(OFFSET('Fund Guide'!$B$5,1,MATCH(U$8,OFFSET('Fund Guide'!$B$5,,,,COUNTA('Fund Guide'!38:38)),0)-1,COUNTA('Fund Guide'!$B:$B)-COUNTA('Fund Guide'!$B$2:$B$5)),MATCH($E61,OFFSET('Fund Guide'!$B$5,1,,COUNTA('Fund Guide'!$B:$B)-COUNTA('Fund Guide'!$B$2:$B$5)),0)),"-"))</f>
        <v>0.32033237894196409</v>
      </c>
      <c r="V61" s="499">
        <f ca="1">IF($E61="", "", IFERROR(INDEX(OFFSET('Fund Guide'!$B$5,1,MATCH(V$8,OFFSET('Fund Guide'!$B$5,,,,COUNTA('Fund Guide'!38:38)),0)-1,COUNTA('Fund Guide'!$B:$B)-COUNTA('Fund Guide'!$B$2:$B$5)),MATCH($E61,OFFSET('Fund Guide'!$B$5,1,,COUNTA('Fund Guide'!$B:$B)-COUNTA('Fund Guide'!$B$2:$B$5)),0)),"-"))</f>
        <v>2.4291386212730228</v>
      </c>
      <c r="W61" s="498">
        <f ca="1">IF($E61="", "", IFERROR(INDEX(OFFSET('Fund Guide'!$B$5,1,MATCH(W$8,OFFSET('Fund Guide'!$B$5,,,,COUNTA('Fund Guide'!38:38)),0)-1,COUNTA('Fund Guide'!$B:$B)-COUNTA('Fund Guide'!$B$2:$B$5)),MATCH($E61,OFFSET('Fund Guide'!$B$5,1,,COUNTA('Fund Guide'!$B:$B)-COUNTA('Fund Guide'!$B$2:$B$5)),0)),"-"))</f>
        <v>0.48295213311651541</v>
      </c>
      <c r="X61" s="499">
        <f ca="1">IF($E61="", "", IFERROR(INDEX(OFFSET('Fund Guide'!$B$5,1,MATCH(X$8,OFFSET('Fund Guide'!$B$5,,,,COUNTA('Fund Guide'!38:38)),0)-1,COUNTA('Fund Guide'!$B:$B)-COUNTA('Fund Guide'!$B$2:$B$5)),MATCH($E61,OFFSET('Fund Guide'!$B$5,1,,COUNTA('Fund Guide'!$B:$B)-COUNTA('Fund Guide'!$B$2:$B$5)),0)),"-"))</f>
        <v>2.7452564920471429</v>
      </c>
      <c r="Y61" s="500">
        <f ca="1">IF($E61="", "", IFERROR(INDEX(OFFSET('Fund Guide'!$B$5,1,MATCH(Y$8,OFFSET('Fund Guide'!$B$5,,,,COUNTA('Fund Guide'!38:38)),0)-1,COUNTA('Fund Guide'!$B:$B)-COUNTA('Fund Guide'!$B$2:$B$5)),MATCH($E61,OFFSET('Fund Guide'!$B$5,1,,COUNTA('Fund Guide'!$B:$B)-COUNTA('Fund Guide'!$B$2:$B$5)),0)),"-"))</f>
        <v>6.0240923843302298E-2</v>
      </c>
      <c r="Z61" s="501">
        <f ca="1">IF($E61="", "", IFERROR(INDEX(OFFSET('Fund Guide'!$B$5,1,MATCH(Z$8,OFFSET('Fund Guide'!$B$5,,,,COUNTA('Fund Guide'!38:38)),0)-1,COUNTA('Fund Guide'!$B:$B)-COUNTA('Fund Guide'!$B$2:$B$5)),MATCH($E61,OFFSET('Fund Guide'!$B$5,1,,COUNTA('Fund Guide'!$B:$B)-COUNTA('Fund Guide'!$B$2:$B$5)),0)),"-"))</f>
        <v>1.3281179455378533</v>
      </c>
      <c r="AB61" s="232"/>
      <c r="AC61" s="232"/>
      <c r="AD61" s="231"/>
    </row>
    <row r="62" spans="2:30" s="495" customFormat="1" ht="14.25" customHeight="1">
      <c r="B62" s="489"/>
      <c r="C62" s="489"/>
      <c r="D62" s="489"/>
      <c r="E62" s="381" t="s">
        <v>1739</v>
      </c>
      <c r="F62" s="490">
        <f ca="1">IF($E62="", "", IFERROR(INDEX(OFFSET('Fund Guide'!$B$5,1,MATCH(F$8,OFFSET('Fund Guide'!$B$5,,,,COUNTA('Fund Guide'!39:39)),0)-1,COUNTA('Fund Guide'!$B:$B)-COUNTA('Fund Guide'!$B$2:$B$5)),MATCH($E62,OFFSET('Fund Guide'!$B$5,1,,COUNTA('Fund Guide'!$B:$B)-COUNTA('Fund Guide'!$B$2:$B$5)),0)),"-"))</f>
        <v>30338679000194</v>
      </c>
      <c r="G62" s="491">
        <f ca="1">IF($E62="", "", IFERROR(INDEX(OFFSET('Fund Guide'!$B$5,1,MATCH(G$8,OFFSET('Fund Guide'!$B$5,,,,COUNTA('Fund Guide'!$5:$5)),0)-1,COUNTA('Fund Guide'!$B:$B)-COUNTA('Fund Guide'!$B$2:$B$5)),MATCH($E62,OFFSET('Fund Guide'!$B$5,1,,COUNTA('Fund Guide'!$B:$B)-COUNTA('Fund Guide'!$B$2:$B$5)),0)),
IF(OR(LEFT($E62,3)="NTN",LEFT($E62,3)="LFT"),DATE(_xlfn.NUMBERVALUE(RIGHT(LEFT($E62, FIND(" (", $E62)-1), 4)),8,15)-TODAY(),IFERROR(IF(FIND("ano",$E62)&gt;1,FLOOR(_xlfn.NUMBERVALUE(RIGHT(LEFT($E62,FIND(" ano",$E62)-1),FIND(" ano",$E62)-1-(FIND(" - ",$E62)+2)))*365,1)),IFERROR(IF(FIND("meses",$E62)&gt;1,FLOOR(_xlfn.NUMBERVALUE(RIGHT(LEFT($E62,FIND(" meses",$E62)-1),FIND(" meses",$E62)-1-(FIND(" - ",$E62)+2))),1)*(365/12)),IFERROR(IF(FIND("mês",$E62)&gt;1,FLOOR(_xlfn.NUMBERVALUE(RIGHT(LEFT($E62,FIND(" mês",$E62)-1),FIND(" mês",$E62)-1-(FIND(" - ",$E62)+2))),1)*(365/12)),IFERROR(IF(FIND("Diária", $E62)&gt;0, 0),
IFERROR(OFFSET('RF &amp; RV Guide'!$E$8,2+MATCH($E62, OFFSET('RF &amp; RV Guide'!$E$8,3,,COUNTA('RF &amp; RV Guide'!$E:$E)-COUNTA('RF &amp; RV Guide'!$E$1:$E$8)), 0),-1+MATCH(G$8, OFFSET('RF &amp; RV Guide'!$E$8,,,,COUNTA('RF &amp; RV Guide'!$8:$8)-COUNTA('RF &amp; RV Guide'!$A$8:$E$8)),0)),"-"))))))))</f>
        <v>31</v>
      </c>
      <c r="H62" s="492" t="str">
        <f ca="1">IF($E62="", "", IFERROR(INDEX(OFFSET('Fund Guide'!$B$5,1,MATCH(H$8,OFFSET('Fund Guide'!$B$5,,,,COUNTA('Fund Guide'!56:56)),0)-1,COUNTA('Fund Guide'!$B:$B)-COUNTA('Fund Guide'!$B$2:$B$5)),MATCH($E62,OFFSET('Fund Guide'!$B$5,1,,COUNTA('Fund Guide'!$B:$B)-COUNTA('Fund Guide'!$B$2:$B$5)),0)),"BRL"))</f>
        <v>BRL</v>
      </c>
      <c r="I62" s="493">
        <f ca="1">IF($E62="", "", IFERROR(INDEX(OFFSET('Fund Guide'!$B$5,1,MATCH("Repasse Taxa Adm. Gestor",OFFSET('Fund Guide'!$B$5,,,,COUNTA('Fund Guide'!$5:$5)),0)-1,COUNTA('Fund Guide'!$B:$B)-COUNTA('Fund Guide'!$B$2:$B$5)),MATCH($E62,OFFSET('Fund Guide'!$B$5,1,,COUNTA('Fund Guide'!$B:$B)-COUNTA('Fund Guide'!$B$2:$B$5)),0)),
IFERROR(OFFSET('RF &amp; RV Guide'!$E$8,2+MATCH($E62, OFFSET('RF &amp; RV Guide'!$E$8,3,,COUNTA('RF &amp; RV Guide'!$E:$E)-COUNTA('RF &amp; RV Guide'!$E$1:$E$8)), 0),-1+MATCH(I$8, OFFSET('RF &amp; RV Guide'!$E$8,,,,COUNTA('RF &amp; RV Guide'!$8:$8)-COUNTA('RF &amp; RV Guide'!$A$8:$E$8)),0)),IFERROR(IF(FIND("tulo",$E62), 0.25%), "-"))))</f>
        <v>4.7499999999999999E-3</v>
      </c>
      <c r="J62" s="494">
        <f ca="1">IF($E62="", "", IFERROR(INDEX(OFFSET('Fund Guide'!$B$5,1,MATCH(J$8,OFFSET('Fund Guide'!$B$5,,,,COUNTA('Fund Guide'!$5:$5)),0)-1,COUNTA('Fund Guide'!$B:$B)-COUNTA('Fund Guide'!$B$2:$B$5)),MATCH($E62,OFFSET('Fund Guide'!$B$5,1,,COUNTA('Fund Guide'!$B:$B)-COUNTA('Fund Guide'!$B$2:$B$5)),0)),
IFERROR(OFFSET('RF &amp; RV Guide'!$E$8,2+MATCH($E62, OFFSET('RF &amp; RV Guide'!$E$8,3,,COUNTA('RF &amp; RV Guide'!$E:$E)-COUNTA('RF &amp; RV Guide'!$E$1:$E$8)), 0),-1+MATCH(J$8, OFFSET('RF &amp; RV Guide'!$E$8,,,,COUNTA('RF &amp; RV Guide'!$8:$8)-COUNTA('RF &amp; RV Guide'!$A$8:$E$8)),0)), "-")))</f>
        <v>43280</v>
      </c>
      <c r="K62" s="494" t="str">
        <f ca="1">IF($E62="", "", IFERROR(INDEX(OFFSET('Fund Guide'!$B$5,1,MATCH(K$8,OFFSET('Fund Guide'!$B$5,,,,COUNTA('Fund Guide'!$5:$5)),0)-1,COUNTA('Fund Guide'!$B:$B)-COUNTA('Fund Guide'!$B$2:$B$5)),MATCH($E62,OFFSET('Fund Guide'!$B$5,1,,COUNTA('Fund Guide'!$B:$B)-COUNTA('Fund Guide'!$B$2:$B$5)),0)),
IFERROR(OFFSET('RF &amp; RV Guide'!$E$8,2+MATCH($E62, OFFSET('RF &amp; RV Guide'!$E$8,3,,COUNTA('RF &amp; RV Guide'!$E:$E)-COUNTA('RF &amp; RV Guide'!$E$1:$E$8)), 0),-1+MATCH("Captação", OFFSET('RF &amp; RV Guide'!$E$8,,,,COUNTA('RF &amp; RV Guide'!$8:$8)-COUNTA('RF &amp; RV Guide'!$A$8:$E$8)),0)), "-")))</f>
        <v>Sim</v>
      </c>
      <c r="M62" s="496">
        <f t="shared" ref="M62" si="30">IFERROR(IF(N62=0, "", N62*$M$3),0)</f>
        <v>1250000</v>
      </c>
      <c r="N62" s="231">
        <v>0.05</v>
      </c>
      <c r="O62" s="516">
        <f t="shared" ref="O62" si="31">IFERROR(IF(N62=0, "", N62/N$58),0)</f>
        <v>0.15151515151515152</v>
      </c>
      <c r="Q62" s="498">
        <f ca="1">IF($E62="", "", IFERROR(INDEX(OFFSET('Fund Guide'!$B$5,1,MATCH(Q$8,OFFSET('Fund Guide'!$B$5,,,,COUNTA('Fund Guide'!39:39)),0)-1,COUNTA('Fund Guide'!$B:$B)-COUNTA('Fund Guide'!$B$2:$B$5)),MATCH($E62,OFFSET('Fund Guide'!$B$5,1,,COUNTA('Fund Guide'!$B:$B)-COUNTA('Fund Guide'!$B$2:$B$5)),0)),"-"))</f>
        <v>0.18671399883618767</v>
      </c>
      <c r="R62" s="499">
        <f ca="1">IF($E62="", "", IFERROR(INDEX(OFFSET('Fund Guide'!$B$5,1,MATCH(R$8,OFFSET('Fund Guide'!$B$5,,,,COUNTA('Fund Guide'!39:39)),0)-1,COUNTA('Fund Guide'!$B:$B)-COUNTA('Fund Guide'!$B$2:$B$5)),MATCH($E62,OFFSET('Fund Guide'!$B$5,1,,COUNTA('Fund Guide'!$B:$B)-COUNTA('Fund Guide'!$B$2:$B$5)),0)),"-"))</f>
        <v>2.413688306049119</v>
      </c>
      <c r="S62" s="498">
        <f ca="1">IF($E62="", "", IFERROR(INDEX(OFFSET('Fund Guide'!$B$5,1,MATCH(S$8,OFFSET('Fund Guide'!$B$5,,,,COUNTA('Fund Guide'!39:39)),0)-1,COUNTA('Fund Guide'!$B:$B)-COUNTA('Fund Guide'!$B$2:$B$5)),MATCH($E62,OFFSET('Fund Guide'!$B$5,1,,COUNTA('Fund Guide'!$B:$B)-COUNTA('Fund Guide'!$B$2:$B$5)),0)),"-"))</f>
        <v>0.22913671437342975</v>
      </c>
      <c r="T62" s="499">
        <f ca="1">IF($E62="", "", IFERROR(INDEX(OFFSET('Fund Guide'!$B$5,1,MATCH(T$8,OFFSET('Fund Guide'!$B$5,,,,COUNTA('Fund Guide'!39:39)),0)-1,COUNTA('Fund Guide'!$B:$B)-COUNTA('Fund Guide'!$B$2:$B$5)),MATCH($E62,OFFSET('Fund Guide'!$B$5,1,,COUNTA('Fund Guide'!$B:$B)-COUNTA('Fund Guide'!$B$2:$B$5)),0)),"-"))</f>
        <v>2.2463059733783934</v>
      </c>
      <c r="U62" s="498">
        <f ca="1">IF($E62="", "", IFERROR(INDEX(OFFSET('Fund Guide'!$B$5,1,MATCH(U$8,OFFSET('Fund Guide'!$B$5,,,,COUNTA('Fund Guide'!39:39)),0)-1,COUNTA('Fund Guide'!$B:$B)-COUNTA('Fund Guide'!$B$2:$B$5)),MATCH($E62,OFFSET('Fund Guide'!$B$5,1,,COUNTA('Fund Guide'!$B:$B)-COUNTA('Fund Guide'!$B$2:$B$5)),0)),"-"))</f>
        <v>0.28122751606601581</v>
      </c>
      <c r="V62" s="499">
        <f ca="1">IF($E62="", "", IFERROR(INDEX(OFFSET('Fund Guide'!$B$5,1,MATCH(V$8,OFFSET('Fund Guide'!$B$5,,,,COUNTA('Fund Guide'!39:39)),0)-1,COUNTA('Fund Guide'!$B:$B)-COUNTA('Fund Guide'!$B$2:$B$5)),MATCH($E62,OFFSET('Fund Guide'!$B$5,1,,COUNTA('Fund Guide'!$B:$B)-COUNTA('Fund Guide'!$B$2:$B$5)),0)),"-"))</f>
        <v>2.1325993422738132</v>
      </c>
      <c r="W62" s="498">
        <f ca="1">IF($E62="", "", IFERROR(INDEX(OFFSET('Fund Guide'!$B$5,1,MATCH(W$8,OFFSET('Fund Guide'!$B$5,,,,COUNTA('Fund Guide'!39:39)),0)-1,COUNTA('Fund Guide'!$B:$B)-COUNTA('Fund Guide'!$B$2:$B$5)),MATCH($E62,OFFSET('Fund Guide'!$B$5,1,,COUNTA('Fund Guide'!$B:$B)-COUNTA('Fund Guide'!$B$2:$B$5)),0)),"-"))</f>
        <v>0.41553003221724838</v>
      </c>
      <c r="X62" s="499">
        <f ca="1">IF($E62="", "", IFERROR(INDEX(OFFSET('Fund Guide'!$B$5,1,MATCH(X$8,OFFSET('Fund Guide'!$B$5,,,,COUNTA('Fund Guide'!39:39)),0)-1,COUNTA('Fund Guide'!$B:$B)-COUNTA('Fund Guide'!$B$2:$B$5)),MATCH($E62,OFFSET('Fund Guide'!$B$5,1,,COUNTA('Fund Guide'!$B:$B)-COUNTA('Fund Guide'!$B$2:$B$5)),0)),"-"))</f>
        <v>2.3620074130819697</v>
      </c>
      <c r="Y62" s="500">
        <f ca="1">IF($E62="", "", IFERROR(INDEX(OFFSET('Fund Guide'!$B$5,1,MATCH(Y$8,OFFSET('Fund Guide'!$B$5,,,,COUNTA('Fund Guide'!39:39)),0)-1,COUNTA('Fund Guide'!$B:$B)-COUNTA('Fund Guide'!$B$2:$B$5)),MATCH($E62,OFFSET('Fund Guide'!$B$5,1,,COUNTA('Fund Guide'!$B:$B)-COUNTA('Fund Guide'!$B$2:$B$5)),0)),"-"))</f>
        <v>5.6664441823476602E-2</v>
      </c>
      <c r="Z62" s="501">
        <f ca="1">IF($E62="", "", IFERROR(INDEX(OFFSET('Fund Guide'!$B$5,1,MATCH(Z$8,OFFSET('Fund Guide'!$B$5,,,,COUNTA('Fund Guide'!39:39)),0)-1,COUNTA('Fund Guide'!$B:$B)-COUNTA('Fund Guide'!$B$2:$B$5)),MATCH($E62,OFFSET('Fund Guide'!$B$5,1,,COUNTA('Fund Guide'!$B:$B)-COUNTA('Fund Guide'!$B$2:$B$5)),0)),"-"))</f>
        <v>1.9561194929519987</v>
      </c>
      <c r="AB62" s="232"/>
      <c r="AC62" s="232"/>
      <c r="AD62" s="231"/>
    </row>
    <row r="63" spans="2:30" s="495" customFormat="1" ht="14.25" customHeight="1">
      <c r="B63" s="489"/>
      <c r="C63" s="489"/>
      <c r="D63" s="489"/>
      <c r="E63" s="381" t="s">
        <v>1765</v>
      </c>
      <c r="F63" s="490">
        <f ca="1">IF($E63="", "", IFERROR(INDEX(OFFSET('Fund Guide'!$B$5,1,MATCH(F$8,OFFSET('Fund Guide'!$B$5,,,,COUNTA('Fund Guide'!40:40)),0)-1,COUNTA('Fund Guide'!$B:$B)-COUNTA('Fund Guide'!$B$2:$B$5)),MATCH($E63,OFFSET('Fund Guide'!$B$5,1,,COUNTA('Fund Guide'!$B:$B)-COUNTA('Fund Guide'!$B$2:$B$5)),0)),"-"))</f>
        <v>34774662000130</v>
      </c>
      <c r="G63" s="491">
        <f ca="1">IF($E63="", "", IFERROR(INDEX(OFFSET('Fund Guide'!$B$5,1,MATCH(G$8,OFFSET('Fund Guide'!$B$5,,,,COUNTA('Fund Guide'!$5:$5)),0)-1,COUNTA('Fund Guide'!$B:$B)-COUNTA('Fund Guide'!$B$2:$B$5)),MATCH($E63,OFFSET('Fund Guide'!$B$5,1,,COUNTA('Fund Guide'!$B:$B)-COUNTA('Fund Guide'!$B$2:$B$5)),0)),
IF(OR(LEFT($E63,3)="NTN",LEFT($E63,3)="LFT"),DATE(_xlfn.NUMBERVALUE(RIGHT(LEFT($E63, FIND(" (", $E63)-1), 4)),8,15)-TODAY(),IFERROR(IF(FIND("ano",$E63)&gt;1,FLOOR(_xlfn.NUMBERVALUE(RIGHT(LEFT($E63,FIND(" ano",$E63)-1),FIND(" ano",$E63)-1-(FIND(" - ",$E63)+2)))*365,1)),IFERROR(IF(FIND("meses",$E63)&gt;1,FLOOR(_xlfn.NUMBERVALUE(RIGHT(LEFT($E63,FIND(" meses",$E63)-1),FIND(" meses",$E63)-1-(FIND(" - ",$E63)+2))),1)*(365/12)),IFERROR(IF(FIND("mês",$E63)&gt;1,FLOOR(_xlfn.NUMBERVALUE(RIGHT(LEFT($E63,FIND(" mês",$E63)-1),FIND(" mês",$E63)-1-(FIND(" - ",$E63)+2))),1)*(365/12)),IFERROR(IF(FIND("Diária", $E63)&gt;0, 0),
IFERROR(OFFSET('RF &amp; RV Guide'!$E$8,2+MATCH($E63, OFFSET('RF &amp; RV Guide'!$E$8,3,,COUNTA('RF &amp; RV Guide'!$E:$E)-COUNTA('RF &amp; RV Guide'!$E$1:$E$8)), 0),-1+MATCH(G$8, OFFSET('RF &amp; RV Guide'!$E$8,,,,COUNTA('RF &amp; RV Guide'!$8:$8)-COUNTA('RF &amp; RV Guide'!$A$8:$E$8)),0)),"-"))))))))</f>
        <v>31</v>
      </c>
      <c r="H63" s="492" t="str">
        <f ca="1">IF($E63="", "", IFERROR(INDEX(OFFSET('Fund Guide'!$B$5,1,MATCH(H$8,OFFSET('Fund Guide'!$B$5,,,,COUNTA('Fund Guide'!57:57)),0)-1,COUNTA('Fund Guide'!$B:$B)-COUNTA('Fund Guide'!$B$2:$B$5)),MATCH($E63,OFFSET('Fund Guide'!$B$5,1,,COUNTA('Fund Guide'!$B:$B)-COUNTA('Fund Guide'!$B$2:$B$5)),0)),"BRL"))</f>
        <v>BRL</v>
      </c>
      <c r="I63" s="493">
        <f ca="1">IF($E63="", "", IFERROR(INDEX(OFFSET('Fund Guide'!$B$5,1,MATCH("Repasse Taxa Adm. Gestor",OFFSET('Fund Guide'!$B$5,,,,COUNTA('Fund Guide'!$5:$5)),0)-1,COUNTA('Fund Guide'!$B:$B)-COUNTA('Fund Guide'!$B$2:$B$5)),MATCH($E63,OFFSET('Fund Guide'!$B$5,1,,COUNTA('Fund Guide'!$B:$B)-COUNTA('Fund Guide'!$B$2:$B$5)),0)),
IFERROR(OFFSET('RF &amp; RV Guide'!$E$8,2+MATCH($E63, OFFSET('RF &amp; RV Guide'!$E$8,3,,COUNTA('RF &amp; RV Guide'!$E:$E)-COUNTA('RF &amp; RV Guide'!$E$1:$E$8)), 0),-1+MATCH(I$8, OFFSET('RF &amp; RV Guide'!$E$8,,,,COUNTA('RF &amp; RV Guide'!$8:$8)-COUNTA('RF &amp; RV Guide'!$A$8:$E$8)),0)),IFERROR(IF(FIND("tulo",$E63), 0.25%), "-"))))</f>
        <v>4.7999999999999996E-3</v>
      </c>
      <c r="J63" s="494">
        <f ca="1">IF($E63="", "", IFERROR(INDEX(OFFSET('Fund Guide'!$B$5,1,MATCH(J$8,OFFSET('Fund Guide'!$B$5,,,,COUNTA('Fund Guide'!$5:$5)),0)-1,COUNTA('Fund Guide'!$B:$B)-COUNTA('Fund Guide'!$B$2:$B$5)),MATCH($E63,OFFSET('Fund Guide'!$B$5,1,,COUNTA('Fund Guide'!$B:$B)-COUNTA('Fund Guide'!$B$2:$B$5)),0)),
IFERROR(OFFSET('RF &amp; RV Guide'!$E$8,2+MATCH($E63, OFFSET('RF &amp; RV Guide'!$E$8,3,,COUNTA('RF &amp; RV Guide'!$E:$E)-COUNTA('RF &amp; RV Guide'!$E$1:$E$8)), 0),-1+MATCH(J$8, OFFSET('RF &amp; RV Guide'!$E$8,,,,COUNTA('RF &amp; RV Guide'!$8:$8)-COUNTA('RF &amp; RV Guide'!$A$8:$E$8)),0)), "-")))</f>
        <v>43738</v>
      </c>
      <c r="K63" s="494" t="str">
        <f ca="1">IF($E63="", "", IFERROR(INDEX(OFFSET('Fund Guide'!$B$5,1,MATCH(K$8,OFFSET('Fund Guide'!$B$5,,,,COUNTA('Fund Guide'!$5:$5)),0)-1,COUNTA('Fund Guide'!$B:$B)-COUNTA('Fund Guide'!$B$2:$B$5)),MATCH($E63,OFFSET('Fund Guide'!$B$5,1,,COUNTA('Fund Guide'!$B:$B)-COUNTA('Fund Guide'!$B$2:$B$5)),0)),
IFERROR(OFFSET('RF &amp; RV Guide'!$E$8,2+MATCH($E63, OFFSET('RF &amp; RV Guide'!$E$8,3,,COUNTA('RF &amp; RV Guide'!$E:$E)-COUNTA('RF &amp; RV Guide'!$E$1:$E$8)), 0),-1+MATCH("Captação", OFFSET('RF &amp; RV Guide'!$E$8,,,,COUNTA('RF &amp; RV Guide'!$8:$8)-COUNTA('RF &amp; RV Guide'!$A$8:$E$8)),0)), "-")))</f>
        <v>Sim</v>
      </c>
      <c r="M63" s="496">
        <f t="shared" ref="M63" si="32">IFERROR(IF(N63=0, "", N63*$M$3),0)</f>
        <v>1000000</v>
      </c>
      <c r="N63" s="231">
        <v>0.04</v>
      </c>
      <c r="O63" s="516">
        <f t="shared" ref="O63" si="33">IFERROR(IF(N63=0, "", N63/N$58),0)</f>
        <v>0.12121212121212122</v>
      </c>
      <c r="Q63" s="498">
        <f ca="1">IF($E63="", "", IFERROR(INDEX(OFFSET('Fund Guide'!$B$5,1,MATCH(Q$8,OFFSET('Fund Guide'!$B$5,,,,COUNTA('Fund Guide'!40:40)),0)-1,COUNTA('Fund Guide'!$B:$B)-COUNTA('Fund Guide'!$B$2:$B$5)),MATCH($E63,OFFSET('Fund Guide'!$B$5,1,,COUNTA('Fund Guide'!$B:$B)-COUNTA('Fund Guide'!$B$2:$B$5)),0)),"-"))</f>
        <v>9.2043617124130117E-2</v>
      </c>
      <c r="R63" s="499">
        <f ca="1">IF($E63="", "", IFERROR(INDEX(OFFSET('Fund Guide'!$B$5,1,MATCH(R$8,OFFSET('Fund Guide'!$B$5,,,,COUNTA('Fund Guide'!40:40)),0)-1,COUNTA('Fund Guide'!$B:$B)-COUNTA('Fund Guide'!$B$2:$B$5)),MATCH($E63,OFFSET('Fund Guide'!$B$5,1,,COUNTA('Fund Guide'!$B:$B)-COUNTA('Fund Guide'!$B$2:$B$5)),0)),"-"))</f>
        <v>1.1898658037627377</v>
      </c>
      <c r="S63" s="498">
        <f ca="1">IF($E63="", "", IFERROR(INDEX(OFFSET('Fund Guide'!$B$5,1,MATCH(S$8,OFFSET('Fund Guide'!$B$5,,,,COUNTA('Fund Guide'!40:40)),0)-1,COUNTA('Fund Guide'!$B:$B)-COUNTA('Fund Guide'!$B$2:$B$5)),MATCH($E63,OFFSET('Fund Guide'!$B$5,1,,COUNTA('Fund Guide'!$B:$B)-COUNTA('Fund Guide'!$B$2:$B$5)),0)),"-"))</f>
        <v>0.10658850223798488</v>
      </c>
      <c r="T63" s="499">
        <f ca="1">IF($E63="", "", IFERROR(INDEX(OFFSET('Fund Guide'!$B$5,1,MATCH(T$8,OFFSET('Fund Guide'!$B$5,,,,COUNTA('Fund Guide'!40:40)),0)-1,COUNTA('Fund Guide'!$B:$B)-COUNTA('Fund Guide'!$B$2:$B$5)),MATCH($E63,OFFSET('Fund Guide'!$B$5,1,,COUNTA('Fund Guide'!$B:$B)-COUNTA('Fund Guide'!$B$2:$B$5)),0)),"-"))</f>
        <v>1.0449237256690174</v>
      </c>
      <c r="U63" s="498">
        <f ca="1">IF($E63="", "", IFERROR(INDEX(OFFSET('Fund Guide'!$B$5,1,MATCH(U$8,OFFSET('Fund Guide'!$B$5,,,,COUNTA('Fund Guide'!40:40)),0)-1,COUNTA('Fund Guide'!$B:$B)-COUNTA('Fund Guide'!$B$2:$B$5)),MATCH($E63,OFFSET('Fund Guide'!$B$5,1,,COUNTA('Fund Guide'!$B:$B)-COUNTA('Fund Guide'!$B$2:$B$5)),0)),"-"))</f>
        <v>0.17506757427565112</v>
      </c>
      <c r="V63" s="499">
        <f ca="1">IF($E63="", "", IFERROR(INDEX(OFFSET('Fund Guide'!$B$5,1,MATCH(V$8,OFFSET('Fund Guide'!$B$5,,,,COUNTA('Fund Guide'!40:40)),0)-1,COUNTA('Fund Guide'!$B:$B)-COUNTA('Fund Guide'!$B$2:$B$5)),MATCH($E63,OFFSET('Fund Guide'!$B$5,1,,COUNTA('Fund Guide'!$B:$B)-COUNTA('Fund Guide'!$B$2:$B$5)),0)),"-"))</f>
        <v>1.3275692186040748</v>
      </c>
      <c r="W63" s="498" t="str">
        <f ca="1">IF($E63="", "", IFERROR(INDEX(OFFSET('Fund Guide'!$B$5,1,MATCH(W$8,OFFSET('Fund Guide'!$B$5,,,,COUNTA('Fund Guide'!40:40)),0)-1,COUNTA('Fund Guide'!$B:$B)-COUNTA('Fund Guide'!$B$2:$B$5)),MATCH($E63,OFFSET('Fund Guide'!$B$5,1,,COUNTA('Fund Guide'!$B:$B)-COUNTA('Fund Guide'!$B$2:$B$5)),0)),"-"))</f>
        <v/>
      </c>
      <c r="X63" s="499" t="str">
        <f ca="1">IF($E63="", "", IFERROR(INDEX(OFFSET('Fund Guide'!$B$5,1,MATCH(X$8,OFFSET('Fund Guide'!$B$5,,,,COUNTA('Fund Guide'!40:40)),0)-1,COUNTA('Fund Guide'!$B:$B)-COUNTA('Fund Guide'!$B$2:$B$5)),MATCH($E63,OFFSET('Fund Guide'!$B$5,1,,COUNTA('Fund Guide'!$B:$B)-COUNTA('Fund Guide'!$B$2:$B$5)),0)),"-"))</f>
        <v/>
      </c>
      <c r="Y63" s="500">
        <f ca="1">IF($E63="", "", IFERROR(INDEX(OFFSET('Fund Guide'!$B$5,1,MATCH(Y$8,OFFSET('Fund Guide'!$B$5,,,,COUNTA('Fund Guide'!40:40)),0)-1,COUNTA('Fund Guide'!$B:$B)-COUNTA('Fund Guide'!$B$2:$B$5)),MATCH($E63,OFFSET('Fund Guide'!$B$5,1,,COUNTA('Fund Guide'!$B:$B)-COUNTA('Fund Guide'!$B$2:$B$5)),0)),"-"))</f>
        <v>4.3561412888314256E-2</v>
      </c>
      <c r="Z63" s="501">
        <f ca="1">IF($E63="", "", IFERROR(INDEX(OFFSET('Fund Guide'!$B$5,1,MATCH(Z$8,OFFSET('Fund Guide'!$B$5,,,,COUNTA('Fund Guide'!40:40)),0)-1,COUNTA('Fund Guide'!$B:$B)-COUNTA('Fund Guide'!$B$2:$B$5)),MATCH($E63,OFFSET('Fund Guide'!$B$5,1,,COUNTA('Fund Guide'!$B:$B)-COUNTA('Fund Guide'!$B$2:$B$5)),0)),"-"))</f>
        <v>0.11696156896395893</v>
      </c>
      <c r="AB63" s="232"/>
      <c r="AC63" s="232"/>
      <c r="AD63" s="231"/>
    </row>
    <row r="64" spans="2:30" s="495" customFormat="1" ht="14.25" customHeight="1">
      <c r="B64" s="489"/>
      <c r="C64" s="489"/>
      <c r="D64" s="489"/>
      <c r="E64" s="381" t="s">
        <v>1767</v>
      </c>
      <c r="F64" s="490">
        <f ca="1">IF($E64="", "", IFERROR(INDEX(OFFSET('Fund Guide'!$B$5,1,MATCH(F$8,OFFSET('Fund Guide'!$B$5,,,,COUNTA('Fund Guide'!41:41)),0)-1,COUNTA('Fund Guide'!$B:$B)-COUNTA('Fund Guide'!$B$2:$B$5)),MATCH($E64,OFFSET('Fund Guide'!$B$5,1,,COUNTA('Fund Guide'!$B:$B)-COUNTA('Fund Guide'!$B$2:$B$5)),0)),"-"))</f>
        <v>32397723000162</v>
      </c>
      <c r="G64" s="491">
        <f ca="1">IF($E64="", "", IFERROR(INDEX(OFFSET('Fund Guide'!$B$5,1,MATCH(G$8,OFFSET('Fund Guide'!$B$5,,,,COUNTA('Fund Guide'!$5:$5)),0)-1,COUNTA('Fund Guide'!$B:$B)-COUNTA('Fund Guide'!$B$2:$B$5)),MATCH($E64,OFFSET('Fund Guide'!$B$5,1,,COUNTA('Fund Guide'!$B:$B)-COUNTA('Fund Guide'!$B$2:$B$5)),0)),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31</v>
      </c>
      <c r="H64" s="492" t="str">
        <f ca="1">IF($E64="", "", IFERROR(INDEX(OFFSET('Fund Guide'!$B$5,1,MATCH(H$8,OFFSET('Fund Guide'!$B$5,,,,COUNTA('Fund Guide'!58:58)),0)-1,COUNTA('Fund Guide'!$B:$B)-COUNTA('Fund Guide'!$B$2:$B$5)),MATCH($E64,OFFSET('Fund Guide'!$B$5,1,,COUNTA('Fund Guide'!$B:$B)-COUNTA('Fund Guide'!$B$2:$B$5)),0)),"BRL"))</f>
        <v>BRL</v>
      </c>
      <c r="I64" s="493" t="str">
        <f ca="1">IF($E64="", "", IFERROR(INDEX(OFFSET('Fund Guide'!$B$5,1,MATCH("Repasse Taxa Adm. Gestor",OFFSET('Fund Guide'!$B$5,,,,COUNTA('Fund Guide'!$5:$5)),0)-1,COUNTA('Fund Guide'!$B:$B)-COUNTA('Fund Guide'!$B$2:$B$5)),MATCH($E64,OFFSET('Fund Guide'!$B$5,1,,COUNTA('Fund Guide'!$B:$B)-COUNTA('Fund Guide'!$B$2:$B$5)),0)),
IFERROR(OFFSET('RF &amp; RV Guide'!$E$8,2+MATCH($E64, OFFSET('RF &amp; RV Guide'!$E$8,3,,COUNTA('RF &amp; RV Guide'!$E:$E)-COUNTA('RF &amp; RV Guide'!$E$1:$E$8)), 0),-1+MATCH(I$8, OFFSET('RF &amp; RV Guide'!$E$8,,,,COUNTA('RF &amp; RV Guide'!$8:$8)-COUNTA('RF &amp; RV Guide'!$A$8:$E$8)),0)),IFERROR(IF(FIND("tulo",$E64), 0.25%), "-"))))</f>
        <v>-</v>
      </c>
      <c r="J64" s="494">
        <f ca="1">IF($E64="", "", IFERROR(INDEX(OFFSET('Fund Guide'!$B$5,1,MATCH(J$8,OFFSET('Fund Guide'!$B$5,,,,COUNTA('Fund Guide'!$5:$5)),0)-1,COUNTA('Fund Guide'!$B:$B)-COUNTA('Fund Guide'!$B$2:$B$5)),MATCH($E64,OFFSET('Fund Guide'!$B$5,1,,COUNTA('Fund Guide'!$B:$B)-COUNTA('Fund Guide'!$B$2:$B$5)),0)),
IFERROR(OFFSET('RF &amp; RV Guide'!$E$8,2+MATCH($E64, OFFSET('RF &amp; RV Guide'!$E$8,3,,COUNTA('RF &amp; RV Guide'!$E:$E)-COUNTA('RF &amp; RV Guide'!$E$1:$E$8)), 0),-1+MATCH(J$8, OFFSET('RF &amp; RV Guide'!$E$8,,,,COUNTA('RF &amp; RV Guide'!$8:$8)-COUNTA('RF &amp; RV Guide'!$A$8:$E$8)),0)), "-")))</f>
        <v>43497</v>
      </c>
      <c r="K64" s="494" t="str">
        <f ca="1">IF($E64="", "", IFERROR(INDEX(OFFSET('Fund Guide'!$B$5,1,MATCH(K$8,OFFSET('Fund Guide'!$B$5,,,,COUNTA('Fund Guide'!$5:$5)),0)-1,COUNTA('Fund Guide'!$B:$B)-COUNTA('Fund Guide'!$B$2:$B$5)),MATCH($E64,OFFSET('Fund Guide'!$B$5,1,,COUNTA('Fund Guide'!$B:$B)-COUNTA('Fund Guide'!$B$2:$B$5)),0)),
IFERROR(OFFSET('RF &amp; RV Guide'!$E$8,2+MATCH($E64, OFFSET('RF &amp; RV Guide'!$E$8,3,,COUNTA('RF &amp; RV Guide'!$E:$E)-COUNTA('RF &amp; RV Guide'!$E$1:$E$8)), 0),-1+MATCH("Captação", OFFSET('RF &amp; RV Guide'!$E$8,,,,COUNTA('RF &amp; RV Guide'!$8:$8)-COUNTA('RF &amp; RV Guide'!$A$8:$E$8)),0)), "-")))</f>
        <v>Sim</v>
      </c>
      <c r="M64" s="496">
        <f t="shared" ref="M64" si="34">IFERROR(IF(N64=0, "", N64*$M$3),0)</f>
        <v>750000</v>
      </c>
      <c r="N64" s="231">
        <v>0.03</v>
      </c>
      <c r="O64" s="516">
        <f t="shared" ref="O64" si="35">IFERROR(IF(N64=0, "", N64/N$58),0)</f>
        <v>9.0909090909090898E-2</v>
      </c>
      <c r="Q64" s="498">
        <f ca="1">IF($E64="", "", IFERROR(INDEX(OFFSET('Fund Guide'!$B$5,1,MATCH(Q$8,OFFSET('Fund Guide'!$B$5,,,,COUNTA('Fund Guide'!41:41)),0)-1,COUNTA('Fund Guide'!$B:$B)-COUNTA('Fund Guide'!$B$2:$B$5)),MATCH($E64,OFFSET('Fund Guide'!$B$5,1,,COUNTA('Fund Guide'!$B:$B)-COUNTA('Fund Guide'!$B$2:$B$5)),0)),"-"))</f>
        <v>0.24111743375701944</v>
      </c>
      <c r="R64" s="499">
        <f ca="1">IF($E64="", "", IFERROR(INDEX(OFFSET('Fund Guide'!$B$5,1,MATCH(R$8,OFFSET('Fund Guide'!$B$5,,,,COUNTA('Fund Guide'!41:41)),0)-1,COUNTA('Fund Guide'!$B:$B)-COUNTA('Fund Guide'!$B$2:$B$5)),MATCH($E64,OFFSET('Fund Guide'!$B$5,1,,COUNTA('Fund Guide'!$B:$B)-COUNTA('Fund Guide'!$B$2:$B$5)),0)),"-"))</f>
        <v>3.1169721278075642</v>
      </c>
      <c r="S64" s="498">
        <f ca="1">IF($E64="", "", IFERROR(INDEX(OFFSET('Fund Guide'!$B$5,1,MATCH(S$8,OFFSET('Fund Guide'!$B$5,,,,COUNTA('Fund Guide'!41:41)),0)-1,COUNTA('Fund Guide'!$B:$B)-COUNTA('Fund Guide'!$B$2:$B$5)),MATCH($E64,OFFSET('Fund Guide'!$B$5,1,,COUNTA('Fund Guide'!$B:$B)-COUNTA('Fund Guide'!$B$2:$B$5)),0)),"-"))</f>
        <v>0.20983583819991947</v>
      </c>
      <c r="T64" s="499">
        <f ca="1">IF($E64="", "", IFERROR(INDEX(OFFSET('Fund Guide'!$B$5,1,MATCH(T$8,OFFSET('Fund Guide'!$B$5,,,,COUNTA('Fund Guide'!41:41)),0)-1,COUNTA('Fund Guide'!$B:$B)-COUNTA('Fund Guide'!$B$2:$B$5)),MATCH($E64,OFFSET('Fund Guide'!$B$5,1,,COUNTA('Fund Guide'!$B:$B)-COUNTA('Fund Guide'!$B$2:$B$5)),0)),"-"))</f>
        <v>2.0570928498571446</v>
      </c>
      <c r="U64" s="498">
        <f ca="1">IF($E64="", "", IFERROR(INDEX(OFFSET('Fund Guide'!$B$5,1,MATCH(U$8,OFFSET('Fund Guide'!$B$5,,,,COUNTA('Fund Guide'!41:41)),0)-1,COUNTA('Fund Guide'!$B:$B)-COUNTA('Fund Guide'!$B$2:$B$5)),MATCH($E64,OFFSET('Fund Guide'!$B$5,1,,COUNTA('Fund Guide'!$B:$B)-COUNTA('Fund Guide'!$B$2:$B$5)),0)),"-"))</f>
        <v>0.26659591757476298</v>
      </c>
      <c r="V64" s="499">
        <f ca="1">IF($E64="", "", IFERROR(INDEX(OFFSET('Fund Guide'!$B$5,1,MATCH(V$8,OFFSET('Fund Guide'!$B$5,,,,COUNTA('Fund Guide'!41:41)),0)-1,COUNTA('Fund Guide'!$B:$B)-COUNTA('Fund Guide'!$B$2:$B$5)),MATCH($E64,OFFSET('Fund Guide'!$B$5,1,,COUNTA('Fund Guide'!$B:$B)-COUNTA('Fund Guide'!$B$2:$B$5)),0)),"-"))</f>
        <v>2.0216452729304151</v>
      </c>
      <c r="W64" s="498">
        <f ca="1">IF($E64="", "", IFERROR(INDEX(OFFSET('Fund Guide'!$B$5,1,MATCH(W$8,OFFSET('Fund Guide'!$B$5,,,,COUNTA('Fund Guide'!41:41)),0)-1,COUNTA('Fund Guide'!$B:$B)-COUNTA('Fund Guide'!$B$2:$B$5)),MATCH($E64,OFFSET('Fund Guide'!$B$5,1,,COUNTA('Fund Guide'!$B:$B)-COUNTA('Fund Guide'!$B$2:$B$5)),0)),"-"))</f>
        <v>0.62768471634272949</v>
      </c>
      <c r="X64" s="499">
        <f ca="1">IF($E64="", "", IFERROR(INDEX(OFFSET('Fund Guide'!$B$5,1,MATCH(X$8,OFFSET('Fund Guide'!$B$5,,,,COUNTA('Fund Guide'!41:41)),0)-1,COUNTA('Fund Guide'!$B:$B)-COUNTA('Fund Guide'!$B$2:$B$5)),MATCH($E64,OFFSET('Fund Guide'!$B$5,1,,COUNTA('Fund Guide'!$B:$B)-COUNTA('Fund Guide'!$B$2:$B$5)),0)),"-"))</f>
        <v>3.5679634157096163</v>
      </c>
      <c r="Y64" s="500">
        <f ca="1">IF($E64="", "", IFERROR(INDEX(OFFSET('Fund Guide'!$B$5,1,MATCH(Y$8,OFFSET('Fund Guide'!$B$5,,,,COUNTA('Fund Guide'!41:41)),0)-1,COUNTA('Fund Guide'!$B:$B)-COUNTA('Fund Guide'!$B$2:$B$5)),MATCH($E64,OFFSET('Fund Guide'!$B$5,1,,COUNTA('Fund Guide'!$B:$B)-COUNTA('Fund Guide'!$B$2:$B$5)),0)),"-"))</f>
        <v>0.1268295866738699</v>
      </c>
      <c r="Z64" s="501">
        <f ca="1">IF($E64="", "", IFERROR(INDEX(OFFSET('Fund Guide'!$B$5,1,MATCH(Z$8,OFFSET('Fund Guide'!$B$5,,,,COUNTA('Fund Guide'!41:41)),0)-1,COUNTA('Fund Guide'!$B:$B)-COUNTA('Fund Guide'!$B$2:$B$5)),MATCH($E64,OFFSET('Fund Guide'!$B$5,1,,COUNTA('Fund Guide'!$B:$B)-COUNTA('Fund Guide'!$B$2:$B$5)),0)),"-"))</f>
        <v>0.79982215399249545</v>
      </c>
      <c r="AB64" s="232"/>
      <c r="AC64" s="232"/>
      <c r="AD64" s="231"/>
    </row>
    <row r="65" spans="2:30" s="495" customFormat="1" ht="14.25" customHeight="1">
      <c r="B65" s="489"/>
      <c r="C65" s="489"/>
      <c r="D65" s="489"/>
      <c r="E65" s="381" t="s">
        <v>2181</v>
      </c>
      <c r="F65" s="490">
        <f ca="1">IF($E65="", "", IFERROR(INDEX(OFFSET('Fund Guide'!$B$5,1,MATCH(F$8,OFFSET('Fund Guide'!$B$5,,,,COUNTA('Fund Guide'!42:42)),0)-1,COUNTA('Fund Guide'!$B:$B)-COUNTA('Fund Guide'!$B$2:$B$5)),MATCH($E65,OFFSET('Fund Guide'!$B$5,1,,COUNTA('Fund Guide'!$B:$B)-COUNTA('Fund Guide'!$B$2:$B$5)),0)),"-"))</f>
        <v>23565803000199</v>
      </c>
      <c r="G65" s="491">
        <f ca="1">IF($E65="", "", IFERROR(INDEX(OFFSET('Fund Guide'!$B$5,1,MATCH(G$8,OFFSET('Fund Guide'!$B$5,,,,COUNTA('Fund Guide'!$5:$5)),0)-1,COUNTA('Fund Guide'!$B:$B)-COUNTA('Fund Guide'!$B$2:$B$5)),MATCH($E65,OFFSET('Fund Guide'!$B$5,1,,COUNTA('Fund Guide'!$B:$B)-COUNTA('Fund Guide'!$B$2:$B$5)),0)),
IF(OR(LEFT($E65,3)="NTN",LEFT($E65,3)="LFT"),DATE(_xlfn.NUMBERVALUE(RIGHT(LEFT($E65, FIND(" (", $E65)-1), 4)),8,15)-TODAY(),IFERROR(IF(FIND("ano",$E65)&gt;1,FLOOR(_xlfn.NUMBERVALUE(RIGHT(LEFT($E65,FIND(" ano",$E65)-1),FIND(" ano",$E65)-1-(FIND(" - ",$E65)+2)))*365,1)),IFERROR(IF(FIND("meses",$E65)&gt;1,FLOOR(_xlfn.NUMBERVALUE(RIGHT(LEFT($E65,FIND(" meses",$E65)-1),FIND(" meses",$E65)-1-(FIND(" - ",$E65)+2))),1)*(365/12)),IFERROR(IF(FIND("mês",$E65)&gt;1,FLOOR(_xlfn.NUMBERVALUE(RIGHT(LEFT($E65,FIND(" mês",$E65)-1),FIND(" mês",$E65)-1-(FIND(" - ",$E65)+2))),1)*(365/12)),IFERROR(IF(FIND("Diária", $E65)&gt;0, 0),
IFERROR(OFFSET('RF &amp; RV Guide'!$E$8,2+MATCH($E65, OFFSET('RF &amp; RV Guide'!$E$8,3,,COUNTA('RF &amp; RV Guide'!$E:$E)-COUNTA('RF &amp; RV Guide'!$E$1:$E$8)), 0),-1+MATCH(G$8, OFFSET('RF &amp; RV Guide'!$E$8,,,,COUNTA('RF &amp; RV Guide'!$8:$8)-COUNTA('RF &amp; RV Guide'!$A$8:$E$8)),0)),"-"))))))))</f>
        <v>30</v>
      </c>
      <c r="H65" s="492" t="str">
        <f ca="1">IF($E65="", "", IFERROR(INDEX(OFFSET('Fund Guide'!$B$5,1,MATCH(H$8,OFFSET('Fund Guide'!$B$5,,,,COUNTA('Fund Guide'!59:59)),0)-1,COUNTA('Fund Guide'!$B:$B)-COUNTA('Fund Guide'!$B$2:$B$5)),MATCH($E65,OFFSET('Fund Guide'!$B$5,1,,COUNTA('Fund Guide'!$B:$B)-COUNTA('Fund Guide'!$B$2:$B$5)),0)),"BRL"))</f>
        <v>BRL</v>
      </c>
      <c r="I65" s="493">
        <f ca="1">IF($E65="", "", IFERROR(INDEX(OFFSET('Fund Guide'!$B$5,1,MATCH("Repasse Taxa Adm. Gestor",OFFSET('Fund Guide'!$B$5,,,,COUNTA('Fund Guide'!$5:$5)),0)-1,COUNTA('Fund Guide'!$B:$B)-COUNTA('Fund Guide'!$B$2:$B$5)),MATCH($E65,OFFSET('Fund Guide'!$B$5,1,,COUNTA('Fund Guide'!$B:$B)-COUNTA('Fund Guide'!$B$2:$B$5)),0)),
IFERROR(OFFSET('RF &amp; RV Guide'!$E$8,2+MATCH($E65, OFFSET('RF &amp; RV Guide'!$E$8,3,,COUNTA('RF &amp; RV Guide'!$E:$E)-COUNTA('RF &amp; RV Guide'!$E$1:$E$8)), 0),-1+MATCH(I$8, OFFSET('RF &amp; RV Guide'!$E$8,,,,COUNTA('RF &amp; RV Guide'!$8:$8)-COUNTA('RF &amp; RV Guide'!$A$8:$E$8)),0)),IFERROR(IF(FIND("tulo",$E65), 0.25%), "-"))))</f>
        <v>3.8E-3</v>
      </c>
      <c r="J65" s="494">
        <f ca="1">IF($E65="", "", IFERROR(INDEX(OFFSET('Fund Guide'!$B$5,1,MATCH(J$8,OFFSET('Fund Guide'!$B$5,,,,COUNTA('Fund Guide'!$5:$5)),0)-1,COUNTA('Fund Guide'!$B:$B)-COUNTA('Fund Guide'!$B$2:$B$5)),MATCH($E65,OFFSET('Fund Guide'!$B$5,1,,COUNTA('Fund Guide'!$B:$B)-COUNTA('Fund Guide'!$B$2:$B$5)),0)),
IFERROR(OFFSET('RF &amp; RV Guide'!$E$8,2+MATCH($E65, OFFSET('RF &amp; RV Guide'!$E$8,3,,COUNTA('RF &amp; RV Guide'!$E:$E)-COUNTA('RF &amp; RV Guide'!$E$1:$E$8)), 0),-1+MATCH(J$8, OFFSET('RF &amp; RV Guide'!$E$8,,,,COUNTA('RF &amp; RV Guide'!$8:$8)-COUNTA('RF &amp; RV Guide'!$A$8:$E$8)),0)), "-")))</f>
        <v>42366</v>
      </c>
      <c r="K65" s="494" t="str">
        <f ca="1">IF($E65="", "", IFERROR(INDEX(OFFSET('Fund Guide'!$B$5,1,MATCH(K$8,OFFSET('Fund Guide'!$B$5,,,,COUNTA('Fund Guide'!$5:$5)),0)-1,COUNTA('Fund Guide'!$B:$B)-COUNTA('Fund Guide'!$B$2:$B$5)),MATCH($E65,OFFSET('Fund Guide'!$B$5,1,,COUNTA('Fund Guide'!$B:$B)-COUNTA('Fund Guide'!$B$2:$B$5)),0)),
IFERROR(OFFSET('RF &amp; RV Guide'!$E$8,2+MATCH($E65, OFFSET('RF &amp; RV Guide'!$E$8,3,,COUNTA('RF &amp; RV Guide'!$E:$E)-COUNTA('RF &amp; RV Guide'!$E$1:$E$8)), 0),-1+MATCH("Captação", OFFSET('RF &amp; RV Guide'!$E$8,,,,COUNTA('RF &amp; RV Guide'!$8:$8)-COUNTA('RF &amp; RV Guide'!$A$8:$E$8)),0)), "-")))</f>
        <v>Sim</v>
      </c>
      <c r="M65" s="496">
        <f t="shared" ref="M65" si="36">IFERROR(IF(N65=0, "", N65*$M$3),0)</f>
        <v>1000000</v>
      </c>
      <c r="N65" s="231">
        <v>0.04</v>
      </c>
      <c r="O65" s="516">
        <f t="shared" ref="O65" si="37">IFERROR(IF(N65=0, "", N65/N$58),0)</f>
        <v>0.12121212121212122</v>
      </c>
      <c r="Q65" s="498">
        <f ca="1">IF($E65="", "", IFERROR(INDEX(OFFSET('Fund Guide'!$B$5,1,MATCH(Q$8,OFFSET('Fund Guide'!$B$5,,,,COUNTA('Fund Guide'!42:42)),0)-1,COUNTA('Fund Guide'!$B:$B)-COUNTA('Fund Guide'!$B$2:$B$5)),MATCH($E65,OFFSET('Fund Guide'!$B$5,1,,COUNTA('Fund Guide'!$B:$B)-COUNTA('Fund Guide'!$B$2:$B$5)),0)),"-"))</f>
        <v>0.17784887802527871</v>
      </c>
      <c r="R65" s="499">
        <f ca="1">IF($E65="", "", IFERROR(INDEX(OFFSET('Fund Guide'!$B$5,1,MATCH(R$8,OFFSET('Fund Guide'!$B$5,,,,COUNTA('Fund Guide'!42:42)),0)-1,COUNTA('Fund Guide'!$B:$B)-COUNTA('Fund Guide'!$B$2:$B$5)),MATCH($E65,OFFSET('Fund Guide'!$B$5,1,,COUNTA('Fund Guide'!$B:$B)-COUNTA('Fund Guide'!$B$2:$B$5)),0)),"-"))</f>
        <v>2.2990871590200914</v>
      </c>
      <c r="S65" s="498">
        <f ca="1">IF($E65="", "", IFERROR(INDEX(OFFSET('Fund Guide'!$B$5,1,MATCH(S$8,OFFSET('Fund Guide'!$B$5,,,,COUNTA('Fund Guide'!42:42)),0)-1,COUNTA('Fund Guide'!$B:$B)-COUNTA('Fund Guide'!$B$2:$B$5)),MATCH($E65,OFFSET('Fund Guide'!$B$5,1,,COUNTA('Fund Guide'!$B:$B)-COUNTA('Fund Guide'!$B$2:$B$5)),0)),"-"))</f>
        <v>0.21711144540459482</v>
      </c>
      <c r="T65" s="499">
        <f ca="1">IF($E65="", "", IFERROR(INDEX(OFFSET('Fund Guide'!$B$5,1,MATCH(T$8,OFFSET('Fund Guide'!$B$5,,,,COUNTA('Fund Guide'!42:42)),0)-1,COUNTA('Fund Guide'!$B:$B)-COUNTA('Fund Guide'!$B$2:$B$5)),MATCH($E65,OFFSET('Fund Guide'!$B$5,1,,COUNTA('Fund Guide'!$B:$B)-COUNTA('Fund Guide'!$B$2:$B$5)),0)),"-"))</f>
        <v>2.1284181281675516</v>
      </c>
      <c r="U65" s="498">
        <f ca="1">IF($E65="", "", IFERROR(INDEX(OFFSET('Fund Guide'!$B$5,1,MATCH(U$8,OFFSET('Fund Guide'!$B$5,,,,COUNTA('Fund Guide'!42:42)),0)-1,COUNTA('Fund Guide'!$B:$B)-COUNTA('Fund Guide'!$B$2:$B$5)),MATCH($E65,OFFSET('Fund Guide'!$B$5,1,,COUNTA('Fund Guide'!$B:$B)-COUNTA('Fund Guide'!$B$2:$B$5)),0)),"-"))</f>
        <v>0.29528439773602377</v>
      </c>
      <c r="V65" s="499">
        <f ca="1">IF($E65="", "", IFERROR(INDEX(OFFSET('Fund Guide'!$B$5,1,MATCH(V$8,OFFSET('Fund Guide'!$B$5,,,,COUNTA('Fund Guide'!42:42)),0)-1,COUNTA('Fund Guide'!$B:$B)-COUNTA('Fund Guide'!$B$2:$B$5)),MATCH($E65,OFFSET('Fund Guide'!$B$5,1,,COUNTA('Fund Guide'!$B:$B)-COUNTA('Fund Guide'!$B$2:$B$5)),0)),"-"))</f>
        <v>2.2391952295583377</v>
      </c>
      <c r="W65" s="498">
        <f ca="1">IF($E65="", "", IFERROR(INDEX(OFFSET('Fund Guide'!$B$5,1,MATCH(W$8,OFFSET('Fund Guide'!$B$5,,,,COUNTA('Fund Guide'!42:42)),0)-1,COUNTA('Fund Guide'!$B:$B)-COUNTA('Fund Guide'!$B$2:$B$5)),MATCH($E65,OFFSET('Fund Guide'!$B$5,1,,COUNTA('Fund Guide'!$B:$B)-COUNTA('Fund Guide'!$B$2:$B$5)),0)),"-"))</f>
        <v>0.38901859935054017</v>
      </c>
      <c r="X65" s="499">
        <f ca="1">IF($E65="", "", IFERROR(INDEX(OFFSET('Fund Guide'!$B$5,1,MATCH(X$8,OFFSET('Fund Guide'!$B$5,,,,COUNTA('Fund Guide'!42:42)),0)-1,COUNTA('Fund Guide'!$B:$B)-COUNTA('Fund Guide'!$B$2:$B$5)),MATCH($E65,OFFSET('Fund Guide'!$B$5,1,,COUNTA('Fund Guide'!$B:$B)-COUNTA('Fund Guide'!$B$2:$B$5)),0)),"-"))</f>
        <v>2.2113078339722447</v>
      </c>
      <c r="Y65" s="500">
        <f ca="1">IF($E65="", "", IFERROR(INDEX(OFFSET('Fund Guide'!$B$5,1,MATCH(Y$8,OFFSET('Fund Guide'!$B$5,,,,COUNTA('Fund Guide'!42:42)),0)-1,COUNTA('Fund Guide'!$B:$B)-COUNTA('Fund Guide'!$B$2:$B$5)),MATCH($E65,OFFSET('Fund Guide'!$B$5,1,,COUNTA('Fund Guide'!$B:$B)-COUNTA('Fund Guide'!$B$2:$B$5)),0)),"-"))</f>
        <v>4.3191210905645046E-2</v>
      </c>
      <c r="Z65" s="501">
        <f ca="1">IF($E65="", "", IFERROR(INDEX(OFFSET('Fund Guide'!$B$5,1,MATCH(Z$8,OFFSET('Fund Guide'!$B$5,,,,COUNTA('Fund Guide'!42:42)),0)-1,COUNTA('Fund Guide'!$B:$B)-COUNTA('Fund Guide'!$B$2:$B$5)),MATCH($E65,OFFSET('Fund Guide'!$B$5,1,,COUNTA('Fund Guide'!$B:$B)-COUNTA('Fund Guide'!$B$2:$B$5)),0)),"-"))</f>
        <v>2.3230039996961387</v>
      </c>
      <c r="AB65" s="232"/>
      <c r="AC65" s="232"/>
      <c r="AD65" s="231"/>
    </row>
    <row r="66" spans="2:30" s="463" customFormat="1" ht="5.25" customHeight="1">
      <c r="B66" s="461"/>
      <c r="C66" s="461"/>
      <c r="D66" s="461"/>
      <c r="E66" s="472"/>
      <c r="F66" s="503"/>
      <c r="G66" s="473"/>
      <c r="H66" s="473"/>
      <c r="I66" s="474"/>
      <c r="J66" s="474"/>
      <c r="K66" s="474"/>
      <c r="M66" s="483"/>
      <c r="Q66" s="474"/>
      <c r="S66" s="474"/>
      <c r="U66" s="474"/>
      <c r="W66" s="474"/>
      <c r="Y66" s="474"/>
      <c r="AB66" s="474"/>
    </row>
    <row r="67" spans="2:30" s="479" customFormat="1" ht="14.25" customHeight="1">
      <c r="B67" s="475"/>
      <c r="C67" s="475" t="s">
        <v>12</v>
      </c>
      <c r="D67" s="475" t="s">
        <v>12</v>
      </c>
      <c r="E67" s="484" t="s">
        <v>616</v>
      </c>
      <c r="F67" s="485"/>
      <c r="G67" s="485"/>
      <c r="H67" s="485"/>
      <c r="I67" s="486"/>
      <c r="J67" s="486"/>
      <c r="K67" s="486"/>
      <c r="M67" s="487">
        <f>IFERROR(IF(N67=0, 0, N67*$M$3),0)</f>
        <v>500000</v>
      </c>
      <c r="N67" s="638">
        <v>0.02</v>
      </c>
      <c r="O67" s="488">
        <f>ROUND(O69+O74+O79+O82,3)</f>
        <v>0.02</v>
      </c>
      <c r="Q67" s="486"/>
      <c r="R67" s="488"/>
      <c r="S67" s="486"/>
      <c r="T67" s="488"/>
      <c r="U67" s="486"/>
      <c r="V67" s="488"/>
      <c r="W67" s="486"/>
      <c r="X67" s="488"/>
      <c r="Y67" s="486"/>
      <c r="Z67" s="488"/>
      <c r="AB67" s="486"/>
      <c r="AC67" s="488"/>
      <c r="AD67" s="488"/>
    </row>
    <row r="68" spans="2:30" s="463" customFormat="1" ht="3" customHeight="1">
      <c r="B68" s="461"/>
      <c r="C68" s="461"/>
      <c r="D68" s="461"/>
      <c r="E68" s="472"/>
      <c r="F68" s="473"/>
      <c r="G68" s="473"/>
      <c r="H68" s="473"/>
      <c r="I68" s="474"/>
      <c r="J68" s="474"/>
      <c r="K68" s="474"/>
      <c r="M68" s="483"/>
      <c r="N68" s="519"/>
      <c r="Q68" s="474"/>
      <c r="S68" s="474"/>
      <c r="U68" s="474"/>
      <c r="W68" s="474"/>
      <c r="Y68" s="474"/>
      <c r="AB68" s="474"/>
    </row>
    <row r="69" spans="2:30" s="479" customFormat="1" ht="14.25" customHeight="1">
      <c r="B69" s="475"/>
      <c r="C69" s="475"/>
      <c r="D69" s="475" t="s">
        <v>12</v>
      </c>
      <c r="E69" s="511" t="s">
        <v>610</v>
      </c>
      <c r="F69" s="520"/>
      <c r="G69" s="520"/>
      <c r="H69" s="520"/>
      <c r="I69" s="521"/>
      <c r="J69" s="521"/>
      <c r="K69" s="521"/>
      <c r="M69" s="514">
        <f>IFERROR(IF(N69=0, 0, N69*$M$3),0)</f>
        <v>0</v>
      </c>
      <c r="N69" s="639">
        <v>0</v>
      </c>
      <c r="O69" s="515">
        <f>IF(N69=0, 0, SUM(O70:O73)*N69)</f>
        <v>0</v>
      </c>
      <c r="Q69" s="521"/>
      <c r="R69" s="522"/>
      <c r="S69" s="521"/>
      <c r="T69" s="522"/>
      <c r="U69" s="521"/>
      <c r="V69" s="522"/>
      <c r="W69" s="521"/>
      <c r="X69" s="522"/>
      <c r="Y69" s="521"/>
      <c r="Z69" s="522"/>
      <c r="AB69" s="521"/>
      <c r="AC69" s="522"/>
      <c r="AD69" s="522"/>
    </row>
    <row r="70" spans="2:30" s="495" customFormat="1" ht="14.25" customHeight="1">
      <c r="B70" s="489"/>
      <c r="C70" s="489"/>
      <c r="D70" s="489"/>
      <c r="E70" s="381"/>
      <c r="F70" s="490" t="str">
        <f ca="1">IF($E70="", "", IFERROR(INDEX(OFFSET('Fund Guide'!$B$5,1,MATCH(F$8,OFFSET('Fund Guide'!$B$5,,,,COUNTA('Fund Guide'!38:38)),0)-1,COUNTA('Fund Guide'!$B:$B)-COUNTA('Fund Guide'!$B$2:$B$5)),MATCH($E70,OFFSET('Fund Guide'!$B$5,1,,COUNTA('Fund Guide'!$B:$B)-COUNTA('Fund Guide'!$B$2:$B$5)),0)),"-"))</f>
        <v/>
      </c>
      <c r="G70" s="491" t="str">
        <f ca="1">IF($E70="", "", IFERROR(INDEX(OFFSET('Fund Guide'!$B$5,1,MATCH(G$8,OFFSET('Fund Guide'!$B$5,,,,COUNTA('Fund Guide'!$5:$5)),0)-1,COUNTA('Fund Guide'!$B:$B)-COUNTA('Fund Guide'!$B$2:$B$5)),MATCH($E70,OFFSET('Fund Guide'!$B$5,1,,COUNTA('Fund Guide'!$B:$B)-COUNTA('Fund Guide'!$B$2:$B$5)),0)),
IF(OR(LEFT($E70,3)="NTN",LEFT($E70,3)="LFT"),DATE(_xlfn.NUMBERVALUE(RIGHT(LEFT($E70, FIND(" (", $E70)-1), 4)),8,15)-TODAY(),IFERROR(IF(FIND("ano",$E70)&gt;1,FLOOR(_xlfn.NUMBERVALUE(RIGHT(LEFT($E70,FIND(" ano",$E70)-1),FIND(" ano",$E70)-1-(FIND(" - ",$E70)+2)))*365,1)),IFERROR(IF(FIND("meses",$E70)&gt;1,FLOOR(_xlfn.NUMBERVALUE(RIGHT(LEFT($E70,FIND(" meses",$E70)-1),FIND(" meses",$E70)-1-(FIND(" - ",$E70)+2))),1)*(365/12)),IFERROR(IF(FIND("mês",$E70)&gt;1,FLOOR(_xlfn.NUMBERVALUE(RIGHT(LEFT($E70,FIND(" mês",$E70)-1),FIND(" mês",$E70)-1-(FIND(" - ",$E70)+2))),1)*(365/12)),IFERROR(IF(FIND("Diária", $E70)&gt;0, 0),
IFERROR(OFFSET('RF &amp; RV Guide'!$E$8,2+MATCH($E70, OFFSET('RF &amp; RV Guide'!$E$8,3,,COUNTA('RF &amp; RV Guide'!$E:$E)-COUNTA('RF &amp; RV Guide'!$E$1:$E$8)), 0),-1+MATCH(G$8, OFFSET('RF &amp; RV Guide'!$E$8,,,,COUNTA('RF &amp; RV Guide'!$8:$8)-COUNTA('RF &amp; RV Guide'!$A$8:$E$8)),0)),"-"))))))))</f>
        <v/>
      </c>
      <c r="H70" s="492" t="str">
        <f ca="1">IF($E70="", "", IFERROR(INDEX(OFFSET('Fund Guide'!$B$5,1,MATCH(H$8,OFFSET('Fund Guide'!$B$5,,,,COUNTA('Fund Guide'!61:61)),0)-1,COUNTA('Fund Guide'!$B:$B)-COUNTA('Fund Guide'!$B$2:$B$5)),MATCH($E70,OFFSET('Fund Guide'!$B$5,1,,COUNTA('Fund Guide'!$B:$B)-COUNTA('Fund Guide'!$B$2:$B$5)),0)),"BRL"))</f>
        <v/>
      </c>
      <c r="I70" s="493" t="str">
        <f ca="1">IF($E70="", "", IFERROR(INDEX(OFFSET('Fund Guide'!$B$5,1,MATCH("Repasse Taxa Adm. Gestor",OFFSET('Fund Guide'!$B$5,,,,COUNTA('Fund Guide'!$5:$5)),0)-1,COUNTA('Fund Guide'!$B:$B)-COUNTA('Fund Guide'!$B$2:$B$5)),MATCH($E70,OFFSET('Fund Guide'!$B$5,1,,COUNTA('Fund Guide'!$B:$B)-COUNTA('Fund Guide'!$B$2:$B$5)),0)),
IFERROR(OFFSET('RF &amp; RV Guide'!$E$8,2+MATCH($E70, OFFSET('RF &amp; RV Guide'!$E$8,3,,COUNTA('RF &amp; RV Guide'!$E:$E)-COUNTA('RF &amp; RV Guide'!$E$1:$E$8)), 0),-1+MATCH(I$8, OFFSET('RF &amp; RV Guide'!$E$8,,,,COUNTA('RF &amp; RV Guide'!$8:$8)-COUNTA('RF &amp; RV Guide'!$A$8:$E$8)),0)),IFERROR(IF(FIND("tulo",$E70), 0.25%), "-"))))</f>
        <v/>
      </c>
      <c r="J70" s="494" t="str">
        <f ca="1">IF($E70="", "", IFERROR(INDEX(OFFSET('Fund Guide'!$B$5,1,MATCH(J$8,OFFSET('Fund Guide'!$B$5,,,,COUNTA('Fund Guide'!$5:$5)),0)-1,COUNTA('Fund Guide'!$B:$B)-COUNTA('Fund Guide'!$B$2:$B$5)),MATCH($E70,OFFSET('Fund Guide'!$B$5,1,,COUNTA('Fund Guide'!$B:$B)-COUNTA('Fund Guide'!$B$2:$B$5)),0)),
IFERROR(OFFSET('RF &amp; RV Guide'!$E$8,2+MATCH($E70, OFFSET('RF &amp; RV Guide'!$E$8,3,,COUNTA('RF &amp; RV Guide'!$E:$E)-COUNTA('RF &amp; RV Guide'!$E$1:$E$8)), 0),-1+MATCH(J$8, OFFSET('RF &amp; RV Guide'!$E$8,,,,COUNTA('RF &amp; RV Guide'!$8:$8)-COUNTA('RF &amp; RV Guide'!$A$8:$E$8)),0)), "-")))</f>
        <v/>
      </c>
      <c r="K70" s="494" t="str">
        <f ca="1">IF($E70="", "", IFERROR(INDEX(OFFSET('Fund Guide'!$B$5,1,MATCH(K$8,OFFSET('Fund Guide'!$B$5,,,,COUNTA('Fund Guide'!$5:$5)),0)-1,COUNTA('Fund Guide'!$B:$B)-COUNTA('Fund Guide'!$B$2:$B$5)),MATCH($E70,OFFSET('Fund Guide'!$B$5,1,,COUNTA('Fund Guide'!$B:$B)-COUNTA('Fund Guide'!$B$2:$B$5)),0)),
IFERROR(OFFSET('RF &amp; RV Guide'!$E$8,2+MATCH($E70, OFFSET('RF &amp; RV Guide'!$E$8,3,,COUNTA('RF &amp; RV Guide'!$E:$E)-COUNTA('RF &amp; RV Guide'!$E$1:$E$8)), 0),-1+MATCH("Captação", OFFSET('RF &amp; RV Guide'!$E$8,,,,COUNTA('RF &amp; RV Guide'!$8:$8)-COUNTA('RF &amp; RV Guide'!$A$8:$E$8)),0)), "-")))</f>
        <v/>
      </c>
      <c r="M70" s="496" t="str">
        <f>IFERROR(IF(N70=0, "", N70*$M$3),0)</f>
        <v/>
      </c>
      <c r="N70" s="231"/>
      <c r="O70" s="516" t="str">
        <f>IFERROR(IF(N70=0, "", N70/N$69),0)</f>
        <v/>
      </c>
      <c r="Q70" s="498" t="str">
        <f ca="1">IF($E70="", "", IFERROR(INDEX(OFFSET('Fund Guide'!$B$5,1,MATCH(Q$8,OFFSET('Fund Guide'!$B$5,,,,COUNTA('Fund Guide'!38:38)),0)-1,COUNTA('Fund Guide'!$B:$B)-COUNTA('Fund Guide'!$B$2:$B$5)),MATCH($E70,OFFSET('Fund Guide'!$B$5,1,,COUNTA('Fund Guide'!$B:$B)-COUNTA('Fund Guide'!$B$2:$B$5)),0)),"-"))</f>
        <v/>
      </c>
      <c r="R70" s="499" t="str">
        <f ca="1">IF($E70="", "", IFERROR(INDEX(OFFSET('Fund Guide'!$B$5,1,MATCH(R$8,OFFSET('Fund Guide'!$B$5,,,,COUNTA('Fund Guide'!38:38)),0)-1,COUNTA('Fund Guide'!$B:$B)-COUNTA('Fund Guide'!$B$2:$B$5)),MATCH($E70,OFFSET('Fund Guide'!$B$5,1,,COUNTA('Fund Guide'!$B:$B)-COUNTA('Fund Guide'!$B$2:$B$5)),0)),"-"))</f>
        <v/>
      </c>
      <c r="S70" s="498" t="str">
        <f ca="1">IF($E70="", "", IFERROR(INDEX(OFFSET('Fund Guide'!$B$5,1,MATCH(S$8,OFFSET('Fund Guide'!$B$5,,,,COUNTA('Fund Guide'!38:38)),0)-1,COUNTA('Fund Guide'!$B:$B)-COUNTA('Fund Guide'!$B$2:$B$5)),MATCH($E70,OFFSET('Fund Guide'!$B$5,1,,COUNTA('Fund Guide'!$B:$B)-COUNTA('Fund Guide'!$B$2:$B$5)),0)),"-"))</f>
        <v/>
      </c>
      <c r="T70" s="499" t="str">
        <f ca="1">IF($E70="", "", IFERROR(INDEX(OFFSET('Fund Guide'!$B$5,1,MATCH(T$8,OFFSET('Fund Guide'!$B$5,,,,COUNTA('Fund Guide'!38:38)),0)-1,COUNTA('Fund Guide'!$B:$B)-COUNTA('Fund Guide'!$B$2:$B$5)),MATCH($E70,OFFSET('Fund Guide'!$B$5,1,,COUNTA('Fund Guide'!$B:$B)-COUNTA('Fund Guide'!$B$2:$B$5)),0)),"-"))</f>
        <v/>
      </c>
      <c r="U70" s="498" t="str">
        <f ca="1">IF($E70="", "", IFERROR(INDEX(OFFSET('Fund Guide'!$B$5,1,MATCH(U$8,OFFSET('Fund Guide'!$B$5,,,,COUNTA('Fund Guide'!38:38)),0)-1,COUNTA('Fund Guide'!$B:$B)-COUNTA('Fund Guide'!$B$2:$B$5)),MATCH($E70,OFFSET('Fund Guide'!$B$5,1,,COUNTA('Fund Guide'!$B:$B)-COUNTA('Fund Guide'!$B$2:$B$5)),0)),"-"))</f>
        <v/>
      </c>
      <c r="V70" s="499" t="str">
        <f ca="1">IF($E70="", "", IFERROR(INDEX(OFFSET('Fund Guide'!$B$5,1,MATCH(V$8,OFFSET('Fund Guide'!$B$5,,,,COUNTA('Fund Guide'!38:38)),0)-1,COUNTA('Fund Guide'!$B:$B)-COUNTA('Fund Guide'!$B$2:$B$5)),MATCH($E70,OFFSET('Fund Guide'!$B$5,1,,COUNTA('Fund Guide'!$B:$B)-COUNTA('Fund Guide'!$B$2:$B$5)),0)),"-"))</f>
        <v/>
      </c>
      <c r="W70" s="498" t="str">
        <f ca="1">IF($E70="", "", IFERROR(INDEX(OFFSET('Fund Guide'!$B$5,1,MATCH(W$8,OFFSET('Fund Guide'!$B$5,,,,COUNTA('Fund Guide'!38:38)),0)-1,COUNTA('Fund Guide'!$B:$B)-COUNTA('Fund Guide'!$B$2:$B$5)),MATCH($E70,OFFSET('Fund Guide'!$B$5,1,,COUNTA('Fund Guide'!$B:$B)-COUNTA('Fund Guide'!$B$2:$B$5)),0)),"-"))</f>
        <v/>
      </c>
      <c r="X70" s="499" t="str">
        <f ca="1">IF($E70="", "", IFERROR(INDEX(OFFSET('Fund Guide'!$B$5,1,MATCH(X$8,OFFSET('Fund Guide'!$B$5,,,,COUNTA('Fund Guide'!38:38)),0)-1,COUNTA('Fund Guide'!$B:$B)-COUNTA('Fund Guide'!$B$2:$B$5)),MATCH($E70,OFFSET('Fund Guide'!$B$5,1,,COUNTA('Fund Guide'!$B:$B)-COUNTA('Fund Guide'!$B$2:$B$5)),0)),"-"))</f>
        <v/>
      </c>
      <c r="Y70" s="500" t="str">
        <f ca="1">IF($E70="", "", IFERROR(INDEX(OFFSET('Fund Guide'!$B$5,1,MATCH(Y$8,OFFSET('Fund Guide'!$B$5,,,,COUNTA('Fund Guide'!38:38)),0)-1,COUNTA('Fund Guide'!$B:$B)-COUNTA('Fund Guide'!$B$2:$B$5)),MATCH($E70,OFFSET('Fund Guide'!$B$5,1,,COUNTA('Fund Guide'!$B:$B)-COUNTA('Fund Guide'!$B$2:$B$5)),0)),"-"))</f>
        <v/>
      </c>
      <c r="Z70" s="501" t="str">
        <f ca="1">IF($E70="", "", IFERROR(INDEX(OFFSET('Fund Guide'!$B$5,1,MATCH(Z$8,OFFSET('Fund Guide'!$B$5,,,,COUNTA('Fund Guide'!38:38)),0)-1,COUNTA('Fund Guide'!$B:$B)-COUNTA('Fund Guide'!$B$2:$B$5)),MATCH($E70,OFFSET('Fund Guide'!$B$5,1,,COUNTA('Fund Guide'!$B:$B)-COUNTA('Fund Guide'!$B$2:$B$5)),0)),"-"))</f>
        <v/>
      </c>
      <c r="AB70" s="232"/>
      <c r="AC70" s="232"/>
      <c r="AD70" s="231"/>
    </row>
    <row r="71" spans="2:30" s="495" customFormat="1" ht="14.25" customHeight="1">
      <c r="B71" s="489"/>
      <c r="C71" s="489"/>
      <c r="D71" s="489"/>
      <c r="E71" s="381"/>
      <c r="F71" s="490" t="str">
        <f ca="1">IF($E71="", "", IFERROR(INDEX(OFFSET('Fund Guide'!$B$5,1,MATCH(F$8,OFFSET('Fund Guide'!$B$5,,,,COUNTA('Fund Guide'!39:39)),0)-1,COUNTA('Fund Guide'!$B:$B)-COUNTA('Fund Guide'!$B$2:$B$5)),MATCH($E71,OFFSET('Fund Guide'!$B$5,1,,COUNTA('Fund Guide'!$B:$B)-COUNTA('Fund Guide'!$B$2:$B$5)),0)),"-"))</f>
        <v/>
      </c>
      <c r="G71" s="491" t="str">
        <f ca="1">IF($E71="", "", IFERROR(INDEX(OFFSET('Fund Guide'!$B$5,1,MATCH(G$8,OFFSET('Fund Guide'!$B$5,,,,COUNTA('Fund Guide'!$5:$5)),0)-1,COUNTA('Fund Guide'!$B:$B)-COUNTA('Fund Guide'!$B$2:$B$5)),MATCH($E71,OFFSET('Fund Guide'!$B$5,1,,COUNTA('Fund Guide'!$B:$B)-COUNTA('Fund Guide'!$B$2:$B$5)),0)),
IF(OR(LEFT($E71,3)="NTN",LEFT($E71,3)="LFT"),DATE(_xlfn.NUMBERVALUE(RIGHT(LEFT($E71, FIND(" (", $E71)-1), 4)),8,15)-TODAY(),IFERROR(IF(FIND("ano",$E71)&gt;1,FLOOR(_xlfn.NUMBERVALUE(RIGHT(LEFT($E71,FIND(" ano",$E71)-1),FIND(" ano",$E71)-1-(FIND(" - ",$E71)+2)))*365,1)),IFERROR(IF(FIND("meses",$E71)&gt;1,FLOOR(_xlfn.NUMBERVALUE(RIGHT(LEFT($E71,FIND(" meses",$E71)-1),FIND(" meses",$E71)-1-(FIND(" - ",$E71)+2))),1)*(365/12)),IFERROR(IF(FIND("mês",$E71)&gt;1,FLOOR(_xlfn.NUMBERVALUE(RIGHT(LEFT($E71,FIND(" mês",$E71)-1),FIND(" mês",$E71)-1-(FIND(" - ",$E71)+2))),1)*(365/12)),IFERROR(IF(FIND("Diária", $E71)&gt;0, 0),
IFERROR(OFFSET('RF &amp; RV Guide'!$E$8,2+MATCH($E71, OFFSET('RF &amp; RV Guide'!$E$8,3,,COUNTA('RF &amp; RV Guide'!$E:$E)-COUNTA('RF &amp; RV Guide'!$E$1:$E$8)), 0),-1+MATCH(G$8, OFFSET('RF &amp; RV Guide'!$E$8,,,,COUNTA('RF &amp; RV Guide'!$8:$8)-COUNTA('RF &amp; RV Guide'!$A$8:$E$8)),0)),"-"))))))))</f>
        <v/>
      </c>
      <c r="H71" s="492" t="str">
        <f ca="1">IF($E71="", "", IFERROR(INDEX(OFFSET('Fund Guide'!$B$5,1,MATCH(H$8,OFFSET('Fund Guide'!$B$5,,,,COUNTA('Fund Guide'!62:62)),0)-1,COUNTA('Fund Guide'!$B:$B)-COUNTA('Fund Guide'!$B$2:$B$5)),MATCH($E71,OFFSET('Fund Guide'!$B$5,1,,COUNTA('Fund Guide'!$B:$B)-COUNTA('Fund Guide'!$B$2:$B$5)),0)),"BRL"))</f>
        <v/>
      </c>
      <c r="I71" s="493" t="str">
        <f ca="1">IF($E71="", "", IFERROR(INDEX(OFFSET('Fund Guide'!$B$5,1,MATCH("Repasse Taxa Adm. Gestor",OFFSET('Fund Guide'!$B$5,,,,COUNTA('Fund Guide'!$5:$5)),0)-1,COUNTA('Fund Guide'!$B:$B)-COUNTA('Fund Guide'!$B$2:$B$5)),MATCH($E71,OFFSET('Fund Guide'!$B$5,1,,COUNTA('Fund Guide'!$B:$B)-COUNTA('Fund Guide'!$B$2:$B$5)),0)),
IFERROR(OFFSET('RF &amp; RV Guide'!$E$8,2+MATCH($E71, OFFSET('RF &amp; RV Guide'!$E$8,3,,COUNTA('RF &amp; RV Guide'!$E:$E)-COUNTA('RF &amp; RV Guide'!$E$1:$E$8)), 0),-1+MATCH(I$8, OFFSET('RF &amp; RV Guide'!$E$8,,,,COUNTA('RF &amp; RV Guide'!$8:$8)-COUNTA('RF &amp; RV Guide'!$A$8:$E$8)),0)),IFERROR(IF(FIND("tulo",$E71), 0.25%), "-"))))</f>
        <v/>
      </c>
      <c r="J71" s="494" t="str">
        <f ca="1">IF($E71="", "", IFERROR(INDEX(OFFSET('Fund Guide'!$B$5,1,MATCH(J$8,OFFSET('Fund Guide'!$B$5,,,,COUNTA('Fund Guide'!$5:$5)),0)-1,COUNTA('Fund Guide'!$B:$B)-COUNTA('Fund Guide'!$B$2:$B$5)),MATCH($E71,OFFSET('Fund Guide'!$B$5,1,,COUNTA('Fund Guide'!$B:$B)-COUNTA('Fund Guide'!$B$2:$B$5)),0)),
IFERROR(OFFSET('RF &amp; RV Guide'!$E$8,2+MATCH($E71, OFFSET('RF &amp; RV Guide'!$E$8,3,,COUNTA('RF &amp; RV Guide'!$E:$E)-COUNTA('RF &amp; RV Guide'!$E$1:$E$8)), 0),-1+MATCH(J$8, OFFSET('RF &amp; RV Guide'!$E$8,,,,COUNTA('RF &amp; RV Guide'!$8:$8)-COUNTA('RF &amp; RV Guide'!$A$8:$E$8)),0)), "-")))</f>
        <v/>
      </c>
      <c r="K71" s="494" t="str">
        <f ca="1">IF($E71="", "", IFERROR(INDEX(OFFSET('Fund Guide'!$B$5,1,MATCH(K$8,OFFSET('Fund Guide'!$B$5,,,,COUNTA('Fund Guide'!$5:$5)),0)-1,COUNTA('Fund Guide'!$B:$B)-COUNTA('Fund Guide'!$B$2:$B$5)),MATCH($E71,OFFSET('Fund Guide'!$B$5,1,,COUNTA('Fund Guide'!$B:$B)-COUNTA('Fund Guide'!$B$2:$B$5)),0)),
IFERROR(OFFSET('RF &amp; RV Guide'!$E$8,2+MATCH($E71, OFFSET('RF &amp; RV Guide'!$E$8,3,,COUNTA('RF &amp; RV Guide'!$E:$E)-COUNTA('RF &amp; RV Guide'!$E$1:$E$8)), 0),-1+MATCH("Captação", OFFSET('RF &amp; RV Guide'!$E$8,,,,COUNTA('RF &amp; RV Guide'!$8:$8)-COUNTA('RF &amp; RV Guide'!$A$8:$E$8)),0)), "-")))</f>
        <v/>
      </c>
      <c r="M71" s="496" t="str">
        <f>IFERROR(IF(N71=0, "", N71*$M$3),0)</f>
        <v/>
      </c>
      <c r="N71" s="231"/>
      <c r="O71" s="516" t="str">
        <f>IFERROR(IF(N71=0, "", N71/N$69),0)</f>
        <v/>
      </c>
      <c r="Q71" s="498" t="str">
        <f ca="1">IF($E71="", "", IFERROR(INDEX(OFFSET('Fund Guide'!$B$5,1,MATCH(Q$8,OFFSET('Fund Guide'!$B$5,,,,COUNTA('Fund Guide'!39:39)),0)-1,COUNTA('Fund Guide'!$B:$B)-COUNTA('Fund Guide'!$B$2:$B$5)),MATCH($E71,OFFSET('Fund Guide'!$B$5,1,,COUNTA('Fund Guide'!$B:$B)-COUNTA('Fund Guide'!$B$2:$B$5)),0)),"-"))</f>
        <v/>
      </c>
      <c r="R71" s="499" t="str">
        <f ca="1">IF($E71="", "", IFERROR(INDEX(OFFSET('Fund Guide'!$B$5,1,MATCH(R$8,OFFSET('Fund Guide'!$B$5,,,,COUNTA('Fund Guide'!39:39)),0)-1,COUNTA('Fund Guide'!$B:$B)-COUNTA('Fund Guide'!$B$2:$B$5)),MATCH($E71,OFFSET('Fund Guide'!$B$5,1,,COUNTA('Fund Guide'!$B:$B)-COUNTA('Fund Guide'!$B$2:$B$5)),0)),"-"))</f>
        <v/>
      </c>
      <c r="S71" s="498" t="str">
        <f ca="1">IF($E71="", "", IFERROR(INDEX(OFFSET('Fund Guide'!$B$5,1,MATCH(S$8,OFFSET('Fund Guide'!$B$5,,,,COUNTA('Fund Guide'!39:39)),0)-1,COUNTA('Fund Guide'!$B:$B)-COUNTA('Fund Guide'!$B$2:$B$5)),MATCH($E71,OFFSET('Fund Guide'!$B$5,1,,COUNTA('Fund Guide'!$B:$B)-COUNTA('Fund Guide'!$B$2:$B$5)),0)),"-"))</f>
        <v/>
      </c>
      <c r="T71" s="499" t="str">
        <f ca="1">IF($E71="", "", IFERROR(INDEX(OFFSET('Fund Guide'!$B$5,1,MATCH(T$8,OFFSET('Fund Guide'!$B$5,,,,COUNTA('Fund Guide'!39:39)),0)-1,COUNTA('Fund Guide'!$B:$B)-COUNTA('Fund Guide'!$B$2:$B$5)),MATCH($E71,OFFSET('Fund Guide'!$B$5,1,,COUNTA('Fund Guide'!$B:$B)-COUNTA('Fund Guide'!$B$2:$B$5)),0)),"-"))</f>
        <v/>
      </c>
      <c r="U71" s="498" t="str">
        <f ca="1">IF($E71="", "", IFERROR(INDEX(OFFSET('Fund Guide'!$B$5,1,MATCH(U$8,OFFSET('Fund Guide'!$B$5,,,,COUNTA('Fund Guide'!39:39)),0)-1,COUNTA('Fund Guide'!$B:$B)-COUNTA('Fund Guide'!$B$2:$B$5)),MATCH($E71,OFFSET('Fund Guide'!$B$5,1,,COUNTA('Fund Guide'!$B:$B)-COUNTA('Fund Guide'!$B$2:$B$5)),0)),"-"))</f>
        <v/>
      </c>
      <c r="V71" s="499" t="str">
        <f ca="1">IF($E71="", "", IFERROR(INDEX(OFFSET('Fund Guide'!$B$5,1,MATCH(V$8,OFFSET('Fund Guide'!$B$5,,,,COUNTA('Fund Guide'!39:39)),0)-1,COUNTA('Fund Guide'!$B:$B)-COUNTA('Fund Guide'!$B$2:$B$5)),MATCH($E71,OFFSET('Fund Guide'!$B$5,1,,COUNTA('Fund Guide'!$B:$B)-COUNTA('Fund Guide'!$B$2:$B$5)),0)),"-"))</f>
        <v/>
      </c>
      <c r="W71" s="498" t="str">
        <f ca="1">IF($E71="", "", IFERROR(INDEX(OFFSET('Fund Guide'!$B$5,1,MATCH(W$8,OFFSET('Fund Guide'!$B$5,,,,COUNTA('Fund Guide'!39:39)),0)-1,COUNTA('Fund Guide'!$B:$B)-COUNTA('Fund Guide'!$B$2:$B$5)),MATCH($E71,OFFSET('Fund Guide'!$B$5,1,,COUNTA('Fund Guide'!$B:$B)-COUNTA('Fund Guide'!$B$2:$B$5)),0)),"-"))</f>
        <v/>
      </c>
      <c r="X71" s="499" t="str">
        <f ca="1">IF($E71="", "", IFERROR(INDEX(OFFSET('Fund Guide'!$B$5,1,MATCH(X$8,OFFSET('Fund Guide'!$B$5,,,,COUNTA('Fund Guide'!39:39)),0)-1,COUNTA('Fund Guide'!$B:$B)-COUNTA('Fund Guide'!$B$2:$B$5)),MATCH($E71,OFFSET('Fund Guide'!$B$5,1,,COUNTA('Fund Guide'!$B:$B)-COUNTA('Fund Guide'!$B$2:$B$5)),0)),"-"))</f>
        <v/>
      </c>
      <c r="Y71" s="500" t="str">
        <f ca="1">IF($E71="", "", IFERROR(INDEX(OFFSET('Fund Guide'!$B$5,1,MATCH(Y$8,OFFSET('Fund Guide'!$B$5,,,,COUNTA('Fund Guide'!39:39)),0)-1,COUNTA('Fund Guide'!$B:$B)-COUNTA('Fund Guide'!$B$2:$B$5)),MATCH($E71,OFFSET('Fund Guide'!$B$5,1,,COUNTA('Fund Guide'!$B:$B)-COUNTA('Fund Guide'!$B$2:$B$5)),0)),"-"))</f>
        <v/>
      </c>
      <c r="Z71" s="501" t="str">
        <f ca="1">IF($E71="", "", IFERROR(INDEX(OFFSET('Fund Guide'!$B$5,1,MATCH(Z$8,OFFSET('Fund Guide'!$B$5,,,,COUNTA('Fund Guide'!39:39)),0)-1,COUNTA('Fund Guide'!$B:$B)-COUNTA('Fund Guide'!$B$2:$B$5)),MATCH($E71,OFFSET('Fund Guide'!$B$5,1,,COUNTA('Fund Guide'!$B:$B)-COUNTA('Fund Guide'!$B$2:$B$5)),0)),"-"))</f>
        <v/>
      </c>
      <c r="AB71" s="232"/>
      <c r="AC71" s="232"/>
      <c r="AD71" s="231"/>
    </row>
    <row r="72" spans="2:30" s="495" customFormat="1" ht="14.25" customHeight="1">
      <c r="B72" s="489"/>
      <c r="C72" s="489"/>
      <c r="D72" s="489"/>
      <c r="E72" s="381"/>
      <c r="F72" s="490" t="str">
        <f ca="1">IF($E72="", "", IFERROR(INDEX(OFFSET('Fund Guide'!$B$5,1,MATCH(F$8,OFFSET('Fund Guide'!$B$5,,,,COUNTA('Fund Guide'!40:40)),0)-1,COUNTA('Fund Guide'!$B:$B)-COUNTA('Fund Guide'!$B$2:$B$5)),MATCH($E72,OFFSET('Fund Guide'!$B$5,1,,COUNTA('Fund Guide'!$B:$B)-COUNTA('Fund Guide'!$B$2:$B$5)),0)),"-"))</f>
        <v/>
      </c>
      <c r="G72" s="491" t="str">
        <f ca="1">IF($E72="", "", IFERROR(INDEX(OFFSET('Fund Guide'!$B$5,1,MATCH(G$8,OFFSET('Fund Guide'!$B$5,,,,COUNTA('Fund Guide'!$5:$5)),0)-1,COUNTA('Fund Guide'!$B:$B)-COUNTA('Fund Guide'!$B$2:$B$5)),MATCH($E72,OFFSET('Fund Guide'!$B$5,1,,COUNTA('Fund Guide'!$B:$B)-COUNTA('Fund Guide'!$B$2:$B$5)),0)),
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0),-1+MATCH(G$8, OFFSET('RF &amp; RV Guide'!$E$8,,,,COUNTA('RF &amp; RV Guide'!$8:$8)-COUNTA('RF &amp; RV Guide'!$A$8:$E$8)),0)),"-"))))))))</f>
        <v/>
      </c>
      <c r="H72" s="492" t="str">
        <f ca="1">IF($E72="", "", IFERROR(INDEX(OFFSET('Fund Guide'!$B$5,1,MATCH(H$8,OFFSET('Fund Guide'!$B$5,,,,COUNTA('Fund Guide'!63:63)),0)-1,COUNTA('Fund Guide'!$B:$B)-COUNTA('Fund Guide'!$B$2:$B$5)),MATCH($E72,OFFSET('Fund Guide'!$B$5,1,,COUNTA('Fund Guide'!$B:$B)-COUNTA('Fund Guide'!$B$2:$B$5)),0)),"BRL"))</f>
        <v/>
      </c>
      <c r="I72" s="493" t="str">
        <f ca="1">IF($E72="", "", IFERROR(INDEX(OFFSET('Fund Guide'!$B$5,1,MATCH("Repasse Taxa Adm. Gestor",OFFSET('Fund Guide'!$B$5,,,,COUNTA('Fund Guide'!$5:$5)),0)-1,COUNTA('Fund Guide'!$B:$B)-COUNTA('Fund Guide'!$B$2:$B$5)),MATCH($E72,OFFSET('Fund Guide'!$B$5,1,,COUNTA('Fund Guide'!$B:$B)-COUNTA('Fund Guide'!$B$2:$B$5)),0)),
IFERROR(OFFSET('RF &amp; RV Guide'!$E$8,2+MATCH($E72, OFFSET('RF &amp; RV Guide'!$E$8,3,,COUNTA('RF &amp; RV Guide'!$E:$E)-COUNTA('RF &amp; RV Guide'!$E$1:$E$8)), 0),-1+MATCH(I$8, OFFSET('RF &amp; RV Guide'!$E$8,,,,COUNTA('RF &amp; RV Guide'!$8:$8)-COUNTA('RF &amp; RV Guide'!$A$8:$E$8)),0)),IFERROR(IF(FIND("tulo",$E72), 0.25%), "-"))))</f>
        <v/>
      </c>
      <c r="J72" s="494" t="str">
        <f ca="1">IF($E72="", "", IFERROR(INDEX(OFFSET('Fund Guide'!$B$5,1,MATCH(J$8,OFFSET('Fund Guide'!$B$5,,,,COUNTA('Fund Guide'!$5:$5)),0)-1,COUNTA('Fund Guide'!$B:$B)-COUNTA('Fund Guide'!$B$2:$B$5)),MATCH($E72,OFFSET('Fund Guide'!$B$5,1,,COUNTA('Fund Guide'!$B:$B)-COUNTA('Fund Guide'!$B$2:$B$5)),0)),
IFERROR(OFFSET('RF &amp; RV Guide'!$E$8,2+MATCH($E72, OFFSET('RF &amp; RV Guide'!$E$8,3,,COUNTA('RF &amp; RV Guide'!$E:$E)-COUNTA('RF &amp; RV Guide'!$E$1:$E$8)), 0),-1+MATCH(J$8, OFFSET('RF &amp; RV Guide'!$E$8,,,,COUNTA('RF &amp; RV Guide'!$8:$8)-COUNTA('RF &amp; RV Guide'!$A$8:$E$8)),0)), "-")))</f>
        <v/>
      </c>
      <c r="K72" s="494" t="str">
        <f ca="1">IF($E72="", "", IFERROR(INDEX(OFFSET('Fund Guide'!$B$5,1,MATCH(K$8,OFFSET('Fund Guide'!$B$5,,,,COUNTA('Fund Guide'!$5:$5)),0)-1,COUNTA('Fund Guide'!$B:$B)-COUNTA('Fund Guide'!$B$2:$B$5)),MATCH($E72,OFFSET('Fund Guide'!$B$5,1,,COUNTA('Fund Guide'!$B:$B)-COUNTA('Fund Guide'!$B$2:$B$5)),0)),
IFERROR(OFFSET('RF &amp; RV Guide'!$E$8,2+MATCH($E72, OFFSET('RF &amp; RV Guide'!$E$8,3,,COUNTA('RF &amp; RV Guide'!$E:$E)-COUNTA('RF &amp; RV Guide'!$E$1:$E$8)), 0),-1+MATCH("Captação", OFFSET('RF &amp; RV Guide'!$E$8,,,,COUNTA('RF &amp; RV Guide'!$8:$8)-COUNTA('RF &amp; RV Guide'!$A$8:$E$8)),0)), "-")))</f>
        <v/>
      </c>
      <c r="M72" s="496" t="str">
        <f>IFERROR(IF(N72=0, "", N72*$M$3),0)</f>
        <v/>
      </c>
      <c r="N72" s="231"/>
      <c r="O72" s="516" t="str">
        <f>IFERROR(IF(N72=0, "", N72/N$69),0)</f>
        <v/>
      </c>
      <c r="Q72" s="498" t="str">
        <f ca="1">IF($E72="", "", IFERROR(INDEX(OFFSET('Fund Guide'!$B$5,1,MATCH(Q$8,OFFSET('Fund Guide'!$B$5,,,,COUNTA('Fund Guide'!40:40)),0)-1,COUNTA('Fund Guide'!$B:$B)-COUNTA('Fund Guide'!$B$2:$B$5)),MATCH($E72,OFFSET('Fund Guide'!$B$5,1,,COUNTA('Fund Guide'!$B:$B)-COUNTA('Fund Guide'!$B$2:$B$5)),0)),"-"))</f>
        <v/>
      </c>
      <c r="R72" s="499" t="str">
        <f ca="1">IF($E72="", "", IFERROR(INDEX(OFFSET('Fund Guide'!$B$5,1,MATCH(R$8,OFFSET('Fund Guide'!$B$5,,,,COUNTA('Fund Guide'!40:40)),0)-1,COUNTA('Fund Guide'!$B:$B)-COUNTA('Fund Guide'!$B$2:$B$5)),MATCH($E72,OFFSET('Fund Guide'!$B$5,1,,COUNTA('Fund Guide'!$B:$B)-COUNTA('Fund Guide'!$B$2:$B$5)),0)),"-"))</f>
        <v/>
      </c>
      <c r="S72" s="498" t="str">
        <f ca="1">IF($E72="", "", IFERROR(INDEX(OFFSET('Fund Guide'!$B$5,1,MATCH(S$8,OFFSET('Fund Guide'!$B$5,,,,COUNTA('Fund Guide'!40:40)),0)-1,COUNTA('Fund Guide'!$B:$B)-COUNTA('Fund Guide'!$B$2:$B$5)),MATCH($E72,OFFSET('Fund Guide'!$B$5,1,,COUNTA('Fund Guide'!$B:$B)-COUNTA('Fund Guide'!$B$2:$B$5)),0)),"-"))</f>
        <v/>
      </c>
      <c r="T72" s="499" t="str">
        <f ca="1">IF($E72="", "", IFERROR(INDEX(OFFSET('Fund Guide'!$B$5,1,MATCH(T$8,OFFSET('Fund Guide'!$B$5,,,,COUNTA('Fund Guide'!40:40)),0)-1,COUNTA('Fund Guide'!$B:$B)-COUNTA('Fund Guide'!$B$2:$B$5)),MATCH($E72,OFFSET('Fund Guide'!$B$5,1,,COUNTA('Fund Guide'!$B:$B)-COUNTA('Fund Guide'!$B$2:$B$5)),0)),"-"))</f>
        <v/>
      </c>
      <c r="U72" s="498" t="str">
        <f ca="1">IF($E72="", "", IFERROR(INDEX(OFFSET('Fund Guide'!$B$5,1,MATCH(U$8,OFFSET('Fund Guide'!$B$5,,,,COUNTA('Fund Guide'!40:40)),0)-1,COUNTA('Fund Guide'!$B:$B)-COUNTA('Fund Guide'!$B$2:$B$5)),MATCH($E72,OFFSET('Fund Guide'!$B$5,1,,COUNTA('Fund Guide'!$B:$B)-COUNTA('Fund Guide'!$B$2:$B$5)),0)),"-"))</f>
        <v/>
      </c>
      <c r="V72" s="499" t="str">
        <f ca="1">IF($E72="", "", IFERROR(INDEX(OFFSET('Fund Guide'!$B$5,1,MATCH(V$8,OFFSET('Fund Guide'!$B$5,,,,COUNTA('Fund Guide'!40:40)),0)-1,COUNTA('Fund Guide'!$B:$B)-COUNTA('Fund Guide'!$B$2:$B$5)),MATCH($E72,OFFSET('Fund Guide'!$B$5,1,,COUNTA('Fund Guide'!$B:$B)-COUNTA('Fund Guide'!$B$2:$B$5)),0)),"-"))</f>
        <v/>
      </c>
      <c r="W72" s="498" t="str">
        <f ca="1">IF($E72="", "", IFERROR(INDEX(OFFSET('Fund Guide'!$B$5,1,MATCH(W$8,OFFSET('Fund Guide'!$B$5,,,,COUNTA('Fund Guide'!40:40)),0)-1,COUNTA('Fund Guide'!$B:$B)-COUNTA('Fund Guide'!$B$2:$B$5)),MATCH($E72,OFFSET('Fund Guide'!$B$5,1,,COUNTA('Fund Guide'!$B:$B)-COUNTA('Fund Guide'!$B$2:$B$5)),0)),"-"))</f>
        <v/>
      </c>
      <c r="X72" s="499" t="str">
        <f ca="1">IF($E72="", "", IFERROR(INDEX(OFFSET('Fund Guide'!$B$5,1,MATCH(X$8,OFFSET('Fund Guide'!$B$5,,,,COUNTA('Fund Guide'!40:40)),0)-1,COUNTA('Fund Guide'!$B:$B)-COUNTA('Fund Guide'!$B$2:$B$5)),MATCH($E72,OFFSET('Fund Guide'!$B$5,1,,COUNTA('Fund Guide'!$B:$B)-COUNTA('Fund Guide'!$B$2:$B$5)),0)),"-"))</f>
        <v/>
      </c>
      <c r="Y72" s="500" t="str">
        <f ca="1">IF($E72="", "", IFERROR(INDEX(OFFSET('Fund Guide'!$B$5,1,MATCH(Y$8,OFFSET('Fund Guide'!$B$5,,,,COUNTA('Fund Guide'!40:40)),0)-1,COUNTA('Fund Guide'!$B:$B)-COUNTA('Fund Guide'!$B$2:$B$5)),MATCH($E72,OFFSET('Fund Guide'!$B$5,1,,COUNTA('Fund Guide'!$B:$B)-COUNTA('Fund Guide'!$B$2:$B$5)),0)),"-"))</f>
        <v/>
      </c>
      <c r="Z72" s="501" t="str">
        <f ca="1">IF($E72="", "", IFERROR(INDEX(OFFSET('Fund Guide'!$B$5,1,MATCH(Z$8,OFFSET('Fund Guide'!$B$5,,,,COUNTA('Fund Guide'!40:40)),0)-1,COUNTA('Fund Guide'!$B:$B)-COUNTA('Fund Guide'!$B$2:$B$5)),MATCH($E72,OFFSET('Fund Guide'!$B$5,1,,COUNTA('Fund Guide'!$B:$B)-COUNTA('Fund Guide'!$B$2:$B$5)),0)),"-"))</f>
        <v/>
      </c>
      <c r="AB72" s="232"/>
      <c r="AC72" s="232"/>
      <c r="AD72" s="231"/>
    </row>
    <row r="73" spans="2:30" s="463" customFormat="1" ht="4.5" customHeight="1">
      <c r="B73" s="461"/>
      <c r="C73" s="461"/>
      <c r="D73" s="461"/>
      <c r="E73" s="472"/>
      <c r="F73" s="503"/>
      <c r="G73" s="473"/>
      <c r="H73" s="473"/>
      <c r="I73" s="474"/>
      <c r="J73" s="474"/>
      <c r="K73" s="474"/>
      <c r="M73" s="483"/>
      <c r="Q73" s="474"/>
      <c r="S73" s="474"/>
      <c r="U73" s="474"/>
      <c r="W73" s="474"/>
      <c r="Y73" s="474"/>
      <c r="AB73" s="474"/>
    </row>
    <row r="74" spans="2:30" s="479" customFormat="1" ht="14.25" customHeight="1">
      <c r="B74" s="475"/>
      <c r="C74" s="475"/>
      <c r="D74" s="475" t="s">
        <v>12</v>
      </c>
      <c r="E74" s="511" t="s">
        <v>617</v>
      </c>
      <c r="F74" s="520"/>
      <c r="G74" s="520"/>
      <c r="H74" s="520"/>
      <c r="I74" s="521"/>
      <c r="J74" s="521"/>
      <c r="K74" s="521"/>
      <c r="M74" s="514">
        <f>IFERROR(IF(N74=0, 0, N74*$M$3),0)</f>
        <v>500000</v>
      </c>
      <c r="N74" s="639">
        <v>0.02</v>
      </c>
      <c r="O74" s="515">
        <f>IF(N74=0, 0, SUM(O75:O78)*N74)</f>
        <v>0.02</v>
      </c>
      <c r="Q74" s="521"/>
      <c r="R74" s="522"/>
      <c r="S74" s="521"/>
      <c r="T74" s="522"/>
      <c r="U74" s="521"/>
      <c r="V74" s="522"/>
      <c r="W74" s="521"/>
      <c r="X74" s="522"/>
      <c r="Y74" s="521"/>
      <c r="Z74" s="522"/>
      <c r="AB74" s="521"/>
      <c r="AC74" s="522"/>
      <c r="AD74" s="522"/>
    </row>
    <row r="75" spans="2:30" s="495" customFormat="1" ht="14.25" customHeight="1">
      <c r="B75" s="489"/>
      <c r="C75" s="489"/>
      <c r="D75" s="489"/>
      <c r="E75" s="381" t="s">
        <v>2191</v>
      </c>
      <c r="F75" s="490">
        <f ca="1">IF($E75="", "", IFERROR(INDEX(OFFSET('Fund Guide'!$B$5,1,MATCH(F$8,OFFSET('Fund Guide'!$B$5,,,,COUNTA('Fund Guide'!42:42)),0)-1,COUNTA('Fund Guide'!$B:$B)-COUNTA('Fund Guide'!$B$2:$B$5)),MATCH($E75,OFFSET('Fund Guide'!$B$5,1,,COUNTA('Fund Guide'!$B:$B)-COUNTA('Fund Guide'!$B$2:$B$5)),0)),"-"))</f>
        <v>18772290000157</v>
      </c>
      <c r="G75" s="491">
        <f ca="1">IF($E75="", "", IFERROR(INDEX(OFFSET('Fund Guide'!$B$5,1,MATCH(G$8,OFFSET('Fund Guide'!$B$5,,,,COUNTA('Fund Guide'!$5:$5)),0)-1,COUNTA('Fund Guide'!$B:$B)-COUNTA('Fund Guide'!$B$2:$B$5)),MATCH($E75,OFFSET('Fund Guide'!$B$5,1,,COUNTA('Fund Guide'!$B:$B)-COUNTA('Fund Guide'!$B$2:$B$5)),0)),
IF(OR(LEFT($E75,3)="NTN",LEFT($E75,3)="LFT"),DATE(_xlfn.NUMBERVALUE(RIGHT(LEFT($E75,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
IFERROR(OFFSET('RF &amp; RV Guide'!$E$8,2+MATCH($E75, OFFSET('RF &amp; RV Guide'!$E$8,3,,COUNTA('RF &amp; RV Guide'!$E:$E)-COUNTA('RF &amp; RV Guide'!$E$1:$E$8)), 0),-1+MATCH(G$8, OFFSET('RF &amp; RV Guide'!$E$8,,,,COUNTA('RF &amp; RV Guide'!$8:$8)-COUNTA('RF &amp; RV Guide'!$A$8:$E$8)),0)),"-"))))))))</f>
        <v>15</v>
      </c>
      <c r="H75" s="492" t="str">
        <f ca="1">IF($E75="", "", IFERROR(INDEX(OFFSET('Fund Guide'!$B$5,1,MATCH(H$8,OFFSET('Fund Guide'!$B$5,,,,COUNTA('Fund Guide'!64:64)),0)-1,COUNTA('Fund Guide'!$B:$B)-COUNTA('Fund Guide'!$B$2:$B$5)),MATCH($E75,OFFSET('Fund Guide'!$B$5,1,,COUNTA('Fund Guide'!$B:$B)-COUNTA('Fund Guide'!$B$2:$B$5)),0)),"BRL"))</f>
        <v>BRL</v>
      </c>
      <c r="I75" s="493">
        <f ca="1">IF($E75="", "", IFERROR(INDEX(OFFSET('Fund Guide'!$B$5,1,MATCH("Repasse Taxa Adm. Gestor",OFFSET('Fund Guide'!$B$5,,,,COUNTA('Fund Guide'!$5:$5)),0)-1,COUNTA('Fund Guide'!$B:$B)-COUNTA('Fund Guide'!$B$2:$B$5)),MATCH($E75,OFFSET('Fund Guide'!$B$5,1,,COUNTA('Fund Guide'!$B:$B)-COUNTA('Fund Guide'!$B$2:$B$5)),0)),
IFERROR(OFFSET('RF &amp; RV Guide'!$E$8,2+MATCH($E75, OFFSET('RF &amp; RV Guide'!$E$8,3,,COUNTA('RF &amp; RV Guide'!$E:$E)-COUNTA('RF &amp; RV Guide'!$E$1:$E$8)), 0),-1+MATCH(I$8, OFFSET('RF &amp; RV Guide'!$E$8,,,,COUNTA('RF &amp; RV Guide'!$8:$8)-COUNTA('RF &amp; RV Guide'!$A$8:$E$8)),0)),IFERROR(IF(FIND("tulo",$E75), 0.25%), "-"))))</f>
        <v>4.6249999999999998E-3</v>
      </c>
      <c r="J75" s="494">
        <f ca="1">IF($E75="", "", IFERROR(INDEX(OFFSET('Fund Guide'!$B$5,1,MATCH(J$8,OFFSET('Fund Guide'!$B$5,,,,COUNTA('Fund Guide'!$5:$5)),0)-1,COUNTA('Fund Guide'!$B:$B)-COUNTA('Fund Guide'!$B$2:$B$5)),MATCH($E75,OFFSET('Fund Guide'!$B$5,1,,COUNTA('Fund Guide'!$B:$B)-COUNTA('Fund Guide'!$B$2:$B$5)),0)),
IFERROR(OFFSET('RF &amp; RV Guide'!$E$8,2+MATCH($E75, OFFSET('RF &amp; RV Guide'!$E$8,3,,COUNTA('RF &amp; RV Guide'!$E:$E)-COUNTA('RF &amp; RV Guide'!$E$1:$E$8)), 0),-1+MATCH(J$8, OFFSET('RF &amp; RV Guide'!$E$8,,,,COUNTA('RF &amp; RV Guide'!$8:$8)-COUNTA('RF &amp; RV Guide'!$A$8:$E$8)),0)), "-")))</f>
        <v>41577</v>
      </c>
      <c r="K75" s="494" t="str">
        <f ca="1">IF($E75="", "", IFERROR(INDEX(OFFSET('Fund Guide'!$B$5,1,MATCH(K$8,OFFSET('Fund Guide'!$B$5,,,,COUNTA('Fund Guide'!$5:$5)),0)-1,COUNTA('Fund Guide'!$B:$B)-COUNTA('Fund Guide'!$B$2:$B$5)),MATCH($E75,OFFSET('Fund Guide'!$B$5,1,,COUNTA('Fund Guide'!$B:$B)-COUNTA('Fund Guide'!$B$2:$B$5)),0)),
IFERROR(OFFSET('RF &amp; RV Guide'!$E$8,2+MATCH($E75, OFFSET('RF &amp; RV Guide'!$E$8,3,,COUNTA('RF &amp; RV Guide'!$E:$E)-COUNTA('RF &amp; RV Guide'!$E$1:$E$8)), 0),-1+MATCH("Captação", OFFSET('RF &amp; RV Guide'!$E$8,,,,COUNTA('RF &amp; RV Guide'!$8:$8)-COUNTA('RF &amp; RV Guide'!$A$8:$E$8)),0)), "-")))</f>
        <v>Sim</v>
      </c>
      <c r="M75" s="496">
        <f>IFERROR(IF(N75=0, "", N75*$M$3),0)</f>
        <v>250000</v>
      </c>
      <c r="N75" s="231">
        <v>0.01</v>
      </c>
      <c r="O75" s="516">
        <f>IFERROR(IF(N75=0, "", N75/N$74),0)</f>
        <v>0.5</v>
      </c>
      <c r="Q75" s="498">
        <f ca="1">IF($E75="", "", IFERROR(INDEX(OFFSET('Fund Guide'!$B$5,1,MATCH(Q$8,OFFSET('Fund Guide'!$B$5,,,,COUNTA('Fund Guide'!42:42)),0)-1,COUNTA('Fund Guide'!$B:$B)-COUNTA('Fund Guide'!$B$2:$B$5)),MATCH($E75,OFFSET('Fund Guide'!$B$5,1,,COUNTA('Fund Guide'!$B:$B)-COUNTA('Fund Guide'!$B$2:$B$5)),0)),"-"))</f>
        <v>9.217874383893121E-2</v>
      </c>
      <c r="R75" s="499">
        <f ca="1">IF($E75="", "", IFERROR(INDEX(OFFSET('Fund Guide'!$B$5,1,MATCH(R$8,OFFSET('Fund Guide'!$B$5,,,,COUNTA('Fund Guide'!42:42)),0)-1,COUNTA('Fund Guide'!$B:$B)-COUNTA('Fund Guide'!$B$2:$B$5)),MATCH($E75,OFFSET('Fund Guide'!$B$5,1,,COUNTA('Fund Guide'!$B:$B)-COUNTA('Fund Guide'!$B$2:$B$5)),0)),"-"))</f>
        <v>1.1916126131791884</v>
      </c>
      <c r="S75" s="498">
        <f ca="1">IF($E75="", "", IFERROR(INDEX(OFFSET('Fund Guide'!$B$5,1,MATCH(S$8,OFFSET('Fund Guide'!$B$5,,,,COUNTA('Fund Guide'!42:42)),0)-1,COUNTA('Fund Guide'!$B:$B)-COUNTA('Fund Guide'!$B$2:$B$5)),MATCH($E75,OFFSET('Fund Guide'!$B$5,1,,COUNTA('Fund Guide'!$B:$B)-COUNTA('Fund Guide'!$B$2:$B$5)),0)),"-"))</f>
        <v>0.10320133650430896</v>
      </c>
      <c r="T75" s="499">
        <f ca="1">IF($E75="", "", IFERROR(INDEX(OFFSET('Fund Guide'!$B$5,1,MATCH(T$8,OFFSET('Fund Guide'!$B$5,,,,COUNTA('Fund Guide'!42:42)),0)-1,COUNTA('Fund Guide'!$B:$B)-COUNTA('Fund Guide'!$B$2:$B$5)),MATCH($E75,OFFSET('Fund Guide'!$B$5,1,,COUNTA('Fund Guide'!$B:$B)-COUNTA('Fund Guide'!$B$2:$B$5)),0)),"-"))</f>
        <v>1.0117181756933864</v>
      </c>
      <c r="U75" s="498">
        <f ca="1">IF($E75="", "", IFERROR(INDEX(OFFSET('Fund Guide'!$B$5,1,MATCH(U$8,OFFSET('Fund Guide'!$B$5,,,,COUNTA('Fund Guide'!42:42)),0)-1,COUNTA('Fund Guide'!$B:$B)-COUNTA('Fund Guide'!$B$2:$B$5)),MATCH($E75,OFFSET('Fund Guide'!$B$5,1,,COUNTA('Fund Guide'!$B:$B)-COUNTA('Fund Guide'!$B$2:$B$5)),0)),"-"))</f>
        <v>0.18088648159287013</v>
      </c>
      <c r="V75" s="499">
        <f ca="1">IF($E75="", "", IFERROR(INDEX(OFFSET('Fund Guide'!$B$5,1,MATCH(V$8,OFFSET('Fund Guide'!$B$5,,,,COUNTA('Fund Guide'!42:42)),0)-1,COUNTA('Fund Guide'!$B:$B)-COUNTA('Fund Guide'!$B$2:$B$5)),MATCH($E75,OFFSET('Fund Guide'!$B$5,1,,COUNTA('Fund Guide'!$B:$B)-COUNTA('Fund Guide'!$B$2:$B$5)),0)),"-"))</f>
        <v>1.3716950498564497</v>
      </c>
      <c r="W75" s="498">
        <f ca="1">IF($E75="", "", IFERROR(INDEX(OFFSET('Fund Guide'!$B$5,1,MATCH(W$8,OFFSET('Fund Guide'!$B$5,,,,COUNTA('Fund Guide'!42:42)),0)-1,COUNTA('Fund Guide'!$B:$B)-COUNTA('Fund Guide'!$B$2:$B$5)),MATCH($E75,OFFSET('Fund Guide'!$B$5,1,,COUNTA('Fund Guide'!$B:$B)-COUNTA('Fund Guide'!$B$2:$B$5)),0)),"-"))</f>
        <v>0.30731837553242713</v>
      </c>
      <c r="X75" s="499">
        <f ca="1">IF($E75="", "", IFERROR(INDEX(OFFSET('Fund Guide'!$B$5,1,MATCH(X$8,OFFSET('Fund Guide'!$B$5,,,,COUNTA('Fund Guide'!42:42)),0)-1,COUNTA('Fund Guide'!$B:$B)-COUNTA('Fund Guide'!$B$2:$B$5)),MATCH($E75,OFFSET('Fund Guide'!$B$5,1,,COUNTA('Fund Guide'!$B:$B)-COUNTA('Fund Guide'!$B$2:$B$5)),0)),"-"))</f>
        <v>1.7468972755364909</v>
      </c>
      <c r="Y75" s="500">
        <f ca="1">IF($E75="", "", IFERROR(INDEX(OFFSET('Fund Guide'!$B$5,1,MATCH(Y$8,OFFSET('Fund Guide'!$B$5,,,,COUNTA('Fund Guide'!42:42)),0)-1,COUNTA('Fund Guide'!$B:$B)-COUNTA('Fund Guide'!$B$2:$B$5)),MATCH($E75,OFFSET('Fund Guide'!$B$5,1,,COUNTA('Fund Guide'!$B:$B)-COUNTA('Fund Guide'!$B$2:$B$5)),0)),"-"))</f>
        <v>4.874684630137259E-2</v>
      </c>
      <c r="Z75" s="501">
        <f ca="1">IF($E75="", "", IFERROR(INDEX(OFFSET('Fund Guide'!$B$5,1,MATCH(Z$8,OFFSET('Fund Guide'!$B$5,,,,COUNTA('Fund Guide'!42:42)),0)-1,COUNTA('Fund Guide'!$B:$B)-COUNTA('Fund Guide'!$B$2:$B$5)),MATCH($E75,OFFSET('Fund Guide'!$B$5,1,,COUNTA('Fund Guide'!$B:$B)-COUNTA('Fund Guide'!$B$2:$B$5)),0)),"-"))</f>
        <v>4.6490018234214871E-2</v>
      </c>
      <c r="AB75" s="232"/>
      <c r="AC75" s="232"/>
      <c r="AD75" s="231"/>
    </row>
    <row r="76" spans="2:30" s="495" customFormat="1" ht="14.25" customHeight="1">
      <c r="B76" s="489"/>
      <c r="C76" s="489"/>
      <c r="D76" s="489"/>
      <c r="E76" s="381" t="s">
        <v>2148</v>
      </c>
      <c r="F76" s="490">
        <f ca="1">IF($E76="", "", IFERROR(INDEX(OFFSET('Fund Guide'!$B$5,1,MATCH(F$8,OFFSET('Fund Guide'!$B$5,,,,COUNTA('Fund Guide'!43:43)),0)-1,COUNTA('Fund Guide'!$B:$B)-COUNTA('Fund Guide'!$B$2:$B$5)),MATCH($E76,OFFSET('Fund Guide'!$B$5,1,,COUNTA('Fund Guide'!$B:$B)-COUNTA('Fund Guide'!$B$2:$B$5)),0)),"-"))</f>
        <v>31922843000179</v>
      </c>
      <c r="G76" s="491">
        <f ca="1">IF($E76="", "", IFERROR(INDEX(OFFSET('Fund Guide'!$B$5,1,MATCH(G$8,OFFSET('Fund Guide'!$B$5,,,,COUNTA('Fund Guide'!$5:$5)),0)-1,COUNTA('Fund Guide'!$B:$B)-COUNTA('Fund Guide'!$B$2:$B$5)),MATCH($E76,OFFSET('Fund Guide'!$B$5,1,,COUNTA('Fund Guide'!$B:$B)-COUNTA('Fund Guide'!$B$2:$B$5)),0)),
IF(OR(LEFT($E76,3)="NTN",LEFT($E76,3)="LFT"),DATE(_xlfn.NUMBERVALUE(RIGHT(LEFT($E76, FIND(" (", $E76)-1), 4)),8,15)-TODAY(),IFERROR(IF(FIND("ano",$E76)&gt;1,FLOOR(_xlfn.NUMBERVALUE(RIGHT(LEFT($E76,FIND(" ano",$E76)-1),FIND(" ano",$E76)-1-(FIND(" - ",$E76)+2)))*365,1)),IFERROR(IF(FIND("meses",$E76)&gt;1,FLOOR(_xlfn.NUMBERVALUE(RIGHT(LEFT($E76,FIND(" meses",$E76)-1),FIND(" meses",$E76)-1-(FIND(" - ",$E76)+2))),1)*(365/12)),IFERROR(IF(FIND("mês",$E76)&gt;1,FLOOR(_xlfn.NUMBERVALUE(RIGHT(LEFT($E76,FIND(" mês",$E76)-1),FIND(" mês",$E76)-1-(FIND(" - ",$E76)+2))),1)*(365/12)),IFERROR(IF(FIND("Diária", $E76)&gt;0, 0),
IFERROR(OFFSET('RF &amp; RV Guide'!$E$8,2+MATCH($E76, OFFSET('RF &amp; RV Guide'!$E$8,3,,COUNTA('RF &amp; RV Guide'!$E:$E)-COUNTA('RF &amp; RV Guide'!$E$1:$E$8)), 0),-1+MATCH(G$8, OFFSET('RF &amp; RV Guide'!$E$8,,,,COUNTA('RF &amp; RV Guide'!$8:$8)-COUNTA('RF &amp; RV Guide'!$A$8:$E$8)),0)),"-"))))))))</f>
        <v>32</v>
      </c>
      <c r="H76" s="492" t="str">
        <f ca="1">IF($E76="", "", IFERROR(INDEX(OFFSET('Fund Guide'!$B$5,1,MATCH(H$8,OFFSET('Fund Guide'!$B$5,,,,COUNTA('Fund Guide'!65:65)),0)-1,COUNTA('Fund Guide'!$B:$B)-COUNTA('Fund Guide'!$B$2:$B$5)),MATCH($E76,OFFSET('Fund Guide'!$B$5,1,,COUNTA('Fund Guide'!$B:$B)-COUNTA('Fund Guide'!$B$2:$B$5)),0)),"BRL"))</f>
        <v>BRL</v>
      </c>
      <c r="I76" s="493" t="str">
        <f ca="1">IF($E76="", "", IFERROR(INDEX(OFFSET('Fund Guide'!$B$5,1,MATCH("Repasse Taxa Adm. Gestor",OFFSET('Fund Guide'!$B$5,,,,COUNTA('Fund Guide'!$5:$5)),0)-1,COUNTA('Fund Guide'!$B:$B)-COUNTA('Fund Guide'!$B$2:$B$5)),MATCH($E76,OFFSET('Fund Guide'!$B$5,1,,COUNTA('Fund Guide'!$B:$B)-COUNTA('Fund Guide'!$B$2:$B$5)),0)),
IFERROR(OFFSET('RF &amp; RV Guide'!$E$8,2+MATCH($E76, OFFSET('RF &amp; RV Guide'!$E$8,3,,COUNTA('RF &amp; RV Guide'!$E:$E)-COUNTA('RF &amp; RV Guide'!$E$1:$E$8)), 0),-1+MATCH(I$8, OFFSET('RF &amp; RV Guide'!$E$8,,,,COUNTA('RF &amp; RV Guide'!$8:$8)-COUNTA('RF &amp; RV Guide'!$A$8:$E$8)),0)),IFERROR(IF(FIND("tulo",$E76), 0.25%), "-"))))</f>
        <v>-</v>
      </c>
      <c r="J76" s="494">
        <f ca="1">IF($E76="", "", IFERROR(INDEX(OFFSET('Fund Guide'!$B$5,1,MATCH(J$8,OFFSET('Fund Guide'!$B$5,,,,COUNTA('Fund Guide'!$5:$5)),0)-1,COUNTA('Fund Guide'!$B:$B)-COUNTA('Fund Guide'!$B$2:$B$5)),MATCH($E76,OFFSET('Fund Guide'!$B$5,1,,COUNTA('Fund Guide'!$B:$B)-COUNTA('Fund Guide'!$B$2:$B$5)),0)),
IFERROR(OFFSET('RF &amp; RV Guide'!$E$8,2+MATCH($E76, OFFSET('RF &amp; RV Guide'!$E$8,3,,COUNTA('RF &amp; RV Guide'!$E:$E)-COUNTA('RF &amp; RV Guide'!$E$1:$E$8)), 0),-1+MATCH(J$8, OFFSET('RF &amp; RV Guide'!$E$8,,,,COUNTA('RF &amp; RV Guide'!$8:$8)-COUNTA('RF &amp; RV Guide'!$A$8:$E$8)),0)), "-")))</f>
        <v>43434</v>
      </c>
      <c r="K76" s="494" t="str">
        <f ca="1">IF($E76="", "", IFERROR(INDEX(OFFSET('Fund Guide'!$B$5,1,MATCH(K$8,OFFSET('Fund Guide'!$B$5,,,,COUNTA('Fund Guide'!$5:$5)),0)-1,COUNTA('Fund Guide'!$B:$B)-COUNTA('Fund Guide'!$B$2:$B$5)),MATCH($E76,OFFSET('Fund Guide'!$B$5,1,,COUNTA('Fund Guide'!$B:$B)-COUNTA('Fund Guide'!$B$2:$B$5)),0)),
IFERROR(OFFSET('RF &amp; RV Guide'!$E$8,2+MATCH($E76, OFFSET('RF &amp; RV Guide'!$E$8,3,,COUNTA('RF &amp; RV Guide'!$E:$E)-COUNTA('RF &amp; RV Guide'!$E$1:$E$8)), 0),-1+MATCH("Captação", OFFSET('RF &amp; RV Guide'!$E$8,,,,COUNTA('RF &amp; RV Guide'!$8:$8)-COUNTA('RF &amp; RV Guide'!$A$8:$E$8)),0)), "-")))</f>
        <v>Sim</v>
      </c>
      <c r="M76" s="496">
        <f>IFERROR(IF(N76=0, "", N76*$M$3),0)</f>
        <v>250000</v>
      </c>
      <c r="N76" s="231">
        <v>0.01</v>
      </c>
      <c r="O76" s="516">
        <f>IFERROR(IF(N76=0, "", N76/N$74),0)</f>
        <v>0.5</v>
      </c>
      <c r="Q76" s="498">
        <f ca="1">IF($E76="", "", IFERROR(INDEX(OFFSET('Fund Guide'!$B$5,1,MATCH(Q$8,OFFSET('Fund Guide'!$B$5,,,,COUNTA('Fund Guide'!43:43)),0)-1,COUNTA('Fund Guide'!$B:$B)-COUNTA('Fund Guide'!$B$2:$B$5)),MATCH($E76,OFFSET('Fund Guide'!$B$5,1,,COUNTA('Fund Guide'!$B:$B)-COUNTA('Fund Guide'!$B$2:$B$5)),0)),"-"))</f>
        <v>7.2641382127581755E-2</v>
      </c>
      <c r="R76" s="499">
        <f ca="1">IF($E76="", "", IFERROR(INDEX(OFFSET('Fund Guide'!$B$5,1,MATCH(R$8,OFFSET('Fund Guide'!$B$5,,,,COUNTA('Fund Guide'!43:43)),0)-1,COUNTA('Fund Guide'!$B:$B)-COUNTA('Fund Guide'!$B$2:$B$5)),MATCH($E76,OFFSET('Fund Guide'!$B$5,1,,COUNTA('Fund Guide'!$B:$B)-COUNTA('Fund Guide'!$B$2:$B$5)),0)),"-"))</f>
        <v>0.93904932500758775</v>
      </c>
      <c r="S76" s="498">
        <f ca="1">IF($E76="", "", IFERROR(INDEX(OFFSET('Fund Guide'!$B$5,1,MATCH(S$8,OFFSET('Fund Guide'!$B$5,,,,COUNTA('Fund Guide'!43:43)),0)-1,COUNTA('Fund Guide'!$B:$B)-COUNTA('Fund Guide'!$B$2:$B$5)),MATCH($E76,OFFSET('Fund Guide'!$B$5,1,,COUNTA('Fund Guide'!$B:$B)-COUNTA('Fund Guide'!$B$2:$B$5)),0)),"-"))</f>
        <v>8.4689408836585489E-2</v>
      </c>
      <c r="T76" s="499">
        <f ca="1">IF($E76="", "", IFERROR(INDEX(OFFSET('Fund Guide'!$B$5,1,MATCH(T$8,OFFSET('Fund Guide'!$B$5,,,,COUNTA('Fund Guide'!43:43)),0)-1,COUNTA('Fund Guide'!$B:$B)-COUNTA('Fund Guide'!$B$2:$B$5)),MATCH($E76,OFFSET('Fund Guide'!$B$5,1,,COUNTA('Fund Guide'!$B:$B)-COUNTA('Fund Guide'!$B$2:$B$5)),0)),"-"))</f>
        <v>0.83023938556381149</v>
      </c>
      <c r="U76" s="498">
        <f ca="1">IF($E76="", "", IFERROR(INDEX(OFFSET('Fund Guide'!$B$5,1,MATCH(U$8,OFFSET('Fund Guide'!$B$5,,,,COUNTA('Fund Guide'!43:43)),0)-1,COUNTA('Fund Guide'!$B:$B)-COUNTA('Fund Guide'!$B$2:$B$5)),MATCH($E76,OFFSET('Fund Guide'!$B$5,1,,COUNTA('Fund Guide'!$B:$B)-COUNTA('Fund Guide'!$B$2:$B$5)),0)),"-"))</f>
        <v>0.16575945401008063</v>
      </c>
      <c r="V76" s="499">
        <f ca="1">IF($E76="", "", IFERROR(INDEX(OFFSET('Fund Guide'!$B$5,1,MATCH(V$8,OFFSET('Fund Guide'!$B$5,,,,COUNTA('Fund Guide'!43:43)),0)-1,COUNTA('Fund Guide'!$B:$B)-COUNTA('Fund Guide'!$B$2:$B$5)),MATCH($E76,OFFSET('Fund Guide'!$B$5,1,,COUNTA('Fund Guide'!$B:$B)-COUNTA('Fund Guide'!$B$2:$B$5)),0)),"-"))</f>
        <v>1.2569840517120079</v>
      </c>
      <c r="W76" s="498">
        <f ca="1">IF($E76="", "", IFERROR(INDEX(OFFSET('Fund Guide'!$B$5,1,MATCH(W$8,OFFSET('Fund Guide'!$B$5,,,,COUNTA('Fund Guide'!43:43)),0)-1,COUNTA('Fund Guide'!$B:$B)-COUNTA('Fund Guide'!$B$2:$B$5)),MATCH($E76,OFFSET('Fund Guide'!$B$5,1,,COUNTA('Fund Guide'!$B:$B)-COUNTA('Fund Guide'!$B$2:$B$5)),0)),"-"))</f>
        <v>0.24822095835964064</v>
      </c>
      <c r="X76" s="499">
        <f ca="1">IF($E76="", "", IFERROR(INDEX(OFFSET('Fund Guide'!$B$5,1,MATCH(X$8,OFFSET('Fund Guide'!$B$5,,,,COUNTA('Fund Guide'!43:43)),0)-1,COUNTA('Fund Guide'!$B:$B)-COUNTA('Fund Guide'!$B$2:$B$5)),MATCH($E76,OFFSET('Fund Guide'!$B$5,1,,COUNTA('Fund Guide'!$B:$B)-COUNTA('Fund Guide'!$B$2:$B$5)),0)),"-"))</f>
        <v>1.4109683976373855</v>
      </c>
      <c r="Y76" s="500">
        <f ca="1">IF($E76="", "", IFERROR(INDEX(OFFSET('Fund Guide'!$B$5,1,MATCH(Y$8,OFFSET('Fund Guide'!$B$5,,,,COUNTA('Fund Guide'!43:43)),0)-1,COUNTA('Fund Guide'!$B:$B)-COUNTA('Fund Guide'!$B$2:$B$5)),MATCH($E76,OFFSET('Fund Guide'!$B$5,1,,COUNTA('Fund Guide'!$B:$B)-COUNTA('Fund Guide'!$B$2:$B$5)),0)),"-"))</f>
        <v>5.175116209043467E-2</v>
      </c>
      <c r="Z76" s="501">
        <f ca="1">IF($E76="", "", IFERROR(INDEX(OFFSET('Fund Guide'!$B$5,1,MATCH(Z$8,OFFSET('Fund Guide'!$B$5,,,,COUNTA('Fund Guide'!43:43)),0)-1,COUNTA('Fund Guide'!$B:$B)-COUNTA('Fund Guide'!$B$2:$B$5)),MATCH($E76,OFFSET('Fund Guide'!$B$5,1,,COUNTA('Fund Guide'!$B:$B)-COUNTA('Fund Guide'!$B$2:$B$5)),0)),"-"))</f>
        <v>-0.28039360315105061</v>
      </c>
      <c r="AB76" s="232"/>
      <c r="AC76" s="232"/>
      <c r="AD76" s="231"/>
    </row>
    <row r="77" spans="2:30" s="495" customFormat="1" ht="14.25" customHeight="1">
      <c r="B77" s="489"/>
      <c r="C77" s="489"/>
      <c r="D77" s="489"/>
      <c r="E77" s="381"/>
      <c r="F77" s="490" t="str">
        <f ca="1">IF($E77="", "", IFERROR(INDEX(OFFSET('Fund Guide'!$B$5,1,MATCH(F$8,OFFSET('Fund Guide'!$B$5,,,,COUNTA('Fund Guide'!43:43)),0)-1,COUNTA('Fund Guide'!$B:$B)-COUNTA('Fund Guide'!$B$2:$B$5)),MATCH($E77,OFFSET('Fund Guide'!$B$5,1,,COUNTA('Fund Guide'!$B:$B)-COUNTA('Fund Guide'!$B$2:$B$5)),0)),"-"))</f>
        <v/>
      </c>
      <c r="G77" s="491" t="str">
        <f ca="1">IF($E77="", "", IFERROR(INDEX(OFFSET('Fund Guide'!$B$5,1,MATCH(G$8,OFFSET('Fund Guide'!$B$5,,,,COUNTA('Fund Guide'!$5:$5)),0)-1,COUNTA('Fund Guide'!$B:$B)-COUNTA('Fund Guide'!$B$2:$B$5)),MATCH($E77,OFFSET('Fund Guide'!$B$5,1,,COUNTA('Fund Guide'!$B:$B)-COUNTA('Fund Guide'!$B$2:$B$5)),0)),
IF(OR(LEFT($E77,3)="NTN",LEFT($E77,3)="LFT"),DATE(_xlfn.NUMBERVALUE(RIGHT(LEFT($E77, FIND(" (", $E77)-1), 4)),8,15)-TODAY(),IFERROR(IF(FIND("ano",$E77)&gt;1,FLOOR(_xlfn.NUMBERVALUE(RIGHT(LEFT($E77,FIND(" ano",$E77)-1),FIND(" ano",$E77)-1-(FIND(" - ",$E77)+2)))*365,1)),IFERROR(IF(FIND("meses",$E77)&gt;1,FLOOR(_xlfn.NUMBERVALUE(RIGHT(LEFT($E77,FIND(" meses",$E77)-1),FIND(" meses",$E77)-1-(FIND(" - ",$E77)+2))),1)*(365/12)),IFERROR(IF(FIND("mês",$E77)&gt;1,FLOOR(_xlfn.NUMBERVALUE(RIGHT(LEFT($E77,FIND(" mês",$E77)-1),FIND(" mês",$E77)-1-(FIND(" - ",$E77)+2))),1)*(365/12)),IFERROR(IF(FIND("Diária", $E77)&gt;0, 0),
IFERROR(OFFSET('RF &amp; RV Guide'!$E$8,2+MATCH($E77, OFFSET('RF &amp; RV Guide'!$E$8,3,,COUNTA('RF &amp; RV Guide'!$E:$E)-COUNTA('RF &amp; RV Guide'!$E$1:$E$8)), 0),-1+MATCH(G$8, OFFSET('RF &amp; RV Guide'!$E$8,,,,COUNTA('RF &amp; RV Guide'!$8:$8)-COUNTA('RF &amp; RV Guide'!$A$8:$E$8)),0)),"-"))))))))</f>
        <v/>
      </c>
      <c r="H77" s="492" t="str">
        <f ca="1">IF($E77="", "", IFERROR(INDEX(OFFSET('Fund Guide'!$B$5,1,MATCH(H$8,OFFSET('Fund Guide'!$B$5,,,,COUNTA('Fund Guide'!65:65)),0)-1,COUNTA('Fund Guide'!$B:$B)-COUNTA('Fund Guide'!$B$2:$B$5)),MATCH($E77,OFFSET('Fund Guide'!$B$5,1,,COUNTA('Fund Guide'!$B:$B)-COUNTA('Fund Guide'!$B$2:$B$5)),0)),"BRL"))</f>
        <v/>
      </c>
      <c r="I77" s="493" t="str">
        <f ca="1">IF($E77="", "", IFERROR(INDEX(OFFSET('Fund Guide'!$B$5,1,MATCH("Repasse Taxa Adm. Gestor",OFFSET('Fund Guide'!$B$5,,,,COUNTA('Fund Guide'!$5:$5)),0)-1,COUNTA('Fund Guide'!$B:$B)-COUNTA('Fund Guide'!$B$2:$B$5)),MATCH($E77,OFFSET('Fund Guide'!$B$5,1,,COUNTA('Fund Guide'!$B:$B)-COUNTA('Fund Guide'!$B$2:$B$5)),0)),
IFERROR(OFFSET('RF &amp; RV Guide'!$E$8,2+MATCH($E77, OFFSET('RF &amp; RV Guide'!$E$8,3,,COUNTA('RF &amp; RV Guide'!$E:$E)-COUNTA('RF &amp; RV Guide'!$E$1:$E$8)), 0),-1+MATCH(I$8, OFFSET('RF &amp; RV Guide'!$E$8,,,,COUNTA('RF &amp; RV Guide'!$8:$8)-COUNTA('RF &amp; RV Guide'!$A$8:$E$8)),0)),IFERROR(IF(FIND("tulo",$E77), 0.25%), "-"))))</f>
        <v/>
      </c>
      <c r="J77" s="494" t="str">
        <f ca="1">IF($E77="", "", IFERROR(INDEX(OFFSET('Fund Guide'!$B$5,1,MATCH(J$8,OFFSET('Fund Guide'!$B$5,,,,COUNTA('Fund Guide'!$5:$5)),0)-1,COUNTA('Fund Guide'!$B:$B)-COUNTA('Fund Guide'!$B$2:$B$5)),MATCH($E77,OFFSET('Fund Guide'!$B$5,1,,COUNTA('Fund Guide'!$B:$B)-COUNTA('Fund Guide'!$B$2:$B$5)),0)),
IFERROR(OFFSET('RF &amp; RV Guide'!$E$8,2+MATCH($E77, OFFSET('RF &amp; RV Guide'!$E$8,3,,COUNTA('RF &amp; RV Guide'!$E:$E)-COUNTA('RF &amp; RV Guide'!$E$1:$E$8)), 0),-1+MATCH(J$8, OFFSET('RF &amp; RV Guide'!$E$8,,,,COUNTA('RF &amp; RV Guide'!$8:$8)-COUNTA('RF &amp; RV Guide'!$A$8:$E$8)),0)), "-")))</f>
        <v/>
      </c>
      <c r="K77" s="494" t="str">
        <f ca="1">IF($E77="", "", IFERROR(INDEX(OFFSET('Fund Guide'!$B$5,1,MATCH(K$8,OFFSET('Fund Guide'!$B$5,,,,COUNTA('Fund Guide'!$5:$5)),0)-1,COUNTA('Fund Guide'!$B:$B)-COUNTA('Fund Guide'!$B$2:$B$5)),MATCH($E77,OFFSET('Fund Guide'!$B$5,1,,COUNTA('Fund Guide'!$B:$B)-COUNTA('Fund Guide'!$B$2:$B$5)),0)),
IFERROR(OFFSET('RF &amp; RV Guide'!$E$8,2+MATCH($E77, OFFSET('RF &amp; RV Guide'!$E$8,3,,COUNTA('RF &amp; RV Guide'!$E:$E)-COUNTA('RF &amp; RV Guide'!$E$1:$E$8)), 0),-1+MATCH("Captação", OFFSET('RF &amp; RV Guide'!$E$8,,,,COUNTA('RF &amp; RV Guide'!$8:$8)-COUNTA('RF &amp; RV Guide'!$A$8:$E$8)),0)), "-")))</f>
        <v/>
      </c>
      <c r="M77" s="496" t="str">
        <f>IFERROR(IF(N77=0, "", N77*$M$3),0)</f>
        <v/>
      </c>
      <c r="N77" s="231"/>
      <c r="O77" s="516" t="str">
        <f>IFERROR(IF(N77=0, "", N77/N$74),0)</f>
        <v/>
      </c>
      <c r="Q77" s="498" t="str">
        <f ca="1">IF($E77="", "", IFERROR(INDEX(OFFSET('Fund Guide'!$B$5,1,MATCH(Q$8,OFFSET('Fund Guide'!$B$5,,,,COUNTA('Fund Guide'!43:43)),0)-1,COUNTA('Fund Guide'!$B:$B)-COUNTA('Fund Guide'!$B$2:$B$5)),MATCH($E77,OFFSET('Fund Guide'!$B$5,1,,COUNTA('Fund Guide'!$B:$B)-COUNTA('Fund Guide'!$B$2:$B$5)),0)),"-"))</f>
        <v/>
      </c>
      <c r="R77" s="499" t="str">
        <f ca="1">IF($E77="", "", IFERROR(INDEX(OFFSET('Fund Guide'!$B$5,1,MATCH(R$8,OFFSET('Fund Guide'!$B$5,,,,COUNTA('Fund Guide'!43:43)),0)-1,COUNTA('Fund Guide'!$B:$B)-COUNTA('Fund Guide'!$B$2:$B$5)),MATCH($E77,OFFSET('Fund Guide'!$B$5,1,,COUNTA('Fund Guide'!$B:$B)-COUNTA('Fund Guide'!$B$2:$B$5)),0)),"-"))</f>
        <v/>
      </c>
      <c r="S77" s="498" t="str">
        <f ca="1">IF($E77="", "", IFERROR(INDEX(OFFSET('Fund Guide'!$B$5,1,MATCH(S$8,OFFSET('Fund Guide'!$B$5,,,,COUNTA('Fund Guide'!43:43)),0)-1,COUNTA('Fund Guide'!$B:$B)-COUNTA('Fund Guide'!$B$2:$B$5)),MATCH($E77,OFFSET('Fund Guide'!$B$5,1,,COUNTA('Fund Guide'!$B:$B)-COUNTA('Fund Guide'!$B$2:$B$5)),0)),"-"))</f>
        <v/>
      </c>
      <c r="T77" s="499" t="str">
        <f ca="1">IF($E77="", "", IFERROR(INDEX(OFFSET('Fund Guide'!$B$5,1,MATCH(T$8,OFFSET('Fund Guide'!$B$5,,,,COUNTA('Fund Guide'!43:43)),0)-1,COUNTA('Fund Guide'!$B:$B)-COUNTA('Fund Guide'!$B$2:$B$5)),MATCH($E77,OFFSET('Fund Guide'!$B$5,1,,COUNTA('Fund Guide'!$B:$B)-COUNTA('Fund Guide'!$B$2:$B$5)),0)),"-"))</f>
        <v/>
      </c>
      <c r="U77" s="498" t="str">
        <f ca="1">IF($E77="", "", IFERROR(INDEX(OFFSET('Fund Guide'!$B$5,1,MATCH(U$8,OFFSET('Fund Guide'!$B$5,,,,COUNTA('Fund Guide'!43:43)),0)-1,COUNTA('Fund Guide'!$B:$B)-COUNTA('Fund Guide'!$B$2:$B$5)),MATCH($E77,OFFSET('Fund Guide'!$B$5,1,,COUNTA('Fund Guide'!$B:$B)-COUNTA('Fund Guide'!$B$2:$B$5)),0)),"-"))</f>
        <v/>
      </c>
      <c r="V77" s="499" t="str">
        <f ca="1">IF($E77="", "", IFERROR(INDEX(OFFSET('Fund Guide'!$B$5,1,MATCH(V$8,OFFSET('Fund Guide'!$B$5,,,,COUNTA('Fund Guide'!43:43)),0)-1,COUNTA('Fund Guide'!$B:$B)-COUNTA('Fund Guide'!$B$2:$B$5)),MATCH($E77,OFFSET('Fund Guide'!$B$5,1,,COUNTA('Fund Guide'!$B:$B)-COUNTA('Fund Guide'!$B$2:$B$5)),0)),"-"))</f>
        <v/>
      </c>
      <c r="W77" s="498" t="str">
        <f ca="1">IF($E77="", "", IFERROR(INDEX(OFFSET('Fund Guide'!$B$5,1,MATCH(W$8,OFFSET('Fund Guide'!$B$5,,,,COUNTA('Fund Guide'!43:43)),0)-1,COUNTA('Fund Guide'!$B:$B)-COUNTA('Fund Guide'!$B$2:$B$5)),MATCH($E77,OFFSET('Fund Guide'!$B$5,1,,COUNTA('Fund Guide'!$B:$B)-COUNTA('Fund Guide'!$B$2:$B$5)),0)),"-"))</f>
        <v/>
      </c>
      <c r="X77" s="499" t="str">
        <f ca="1">IF($E77="", "", IFERROR(INDEX(OFFSET('Fund Guide'!$B$5,1,MATCH(X$8,OFFSET('Fund Guide'!$B$5,,,,COUNTA('Fund Guide'!43:43)),0)-1,COUNTA('Fund Guide'!$B:$B)-COUNTA('Fund Guide'!$B$2:$B$5)),MATCH($E77,OFFSET('Fund Guide'!$B$5,1,,COUNTA('Fund Guide'!$B:$B)-COUNTA('Fund Guide'!$B$2:$B$5)),0)),"-"))</f>
        <v/>
      </c>
      <c r="Y77" s="500" t="str">
        <f ca="1">IF($E77="", "", IFERROR(INDEX(OFFSET('Fund Guide'!$B$5,1,MATCH(Y$8,OFFSET('Fund Guide'!$B$5,,,,COUNTA('Fund Guide'!43:43)),0)-1,COUNTA('Fund Guide'!$B:$B)-COUNTA('Fund Guide'!$B$2:$B$5)),MATCH($E77,OFFSET('Fund Guide'!$B$5,1,,COUNTA('Fund Guide'!$B:$B)-COUNTA('Fund Guide'!$B$2:$B$5)),0)),"-"))</f>
        <v/>
      </c>
      <c r="Z77" s="501" t="str">
        <f ca="1">IF($E77="", "", IFERROR(INDEX(OFFSET('Fund Guide'!$B$5,1,MATCH(Z$8,OFFSET('Fund Guide'!$B$5,,,,COUNTA('Fund Guide'!43:43)),0)-1,COUNTA('Fund Guide'!$B:$B)-COUNTA('Fund Guide'!$B$2:$B$5)),MATCH($E77,OFFSET('Fund Guide'!$B$5,1,,COUNTA('Fund Guide'!$B:$B)-COUNTA('Fund Guide'!$B$2:$B$5)),0)),"-"))</f>
        <v/>
      </c>
      <c r="AB77" s="232"/>
      <c r="AC77" s="232"/>
      <c r="AD77" s="231"/>
    </row>
    <row r="78" spans="2:30" s="463" customFormat="1" ht="4.5" customHeight="1">
      <c r="B78" s="461"/>
      <c r="C78" s="461"/>
      <c r="D78" s="461"/>
      <c r="E78" s="472"/>
      <c r="F78" s="503"/>
      <c r="G78" s="473"/>
      <c r="H78" s="473"/>
      <c r="I78" s="474"/>
      <c r="J78" s="474"/>
      <c r="K78" s="474"/>
      <c r="M78" s="483"/>
      <c r="Q78" s="474"/>
      <c r="S78" s="474"/>
      <c r="U78" s="474"/>
      <c r="W78" s="474"/>
      <c r="Y78" s="474"/>
      <c r="AB78" s="474"/>
    </row>
    <row r="79" spans="2:30" s="479" customFormat="1" ht="14.25" customHeight="1">
      <c r="B79" s="475"/>
      <c r="C79" s="475"/>
      <c r="D79" s="475" t="s">
        <v>12</v>
      </c>
      <c r="E79" s="511" t="s">
        <v>619</v>
      </c>
      <c r="F79" s="520"/>
      <c r="G79" s="520"/>
      <c r="H79" s="520"/>
      <c r="I79" s="521"/>
      <c r="J79" s="521"/>
      <c r="K79" s="521"/>
      <c r="M79" s="514">
        <f>IFERROR(IF(N79=0, 0, N79*$M$3),0)</f>
        <v>0</v>
      </c>
      <c r="N79" s="639">
        <v>0</v>
      </c>
      <c r="O79" s="515">
        <f>IF(N79=0, 0, SUM(O80:O81)*N79)</f>
        <v>0</v>
      </c>
      <c r="Q79" s="521"/>
      <c r="R79" s="522"/>
      <c r="S79" s="521"/>
      <c r="T79" s="522"/>
      <c r="U79" s="521"/>
      <c r="V79" s="522"/>
      <c r="W79" s="521"/>
      <c r="X79" s="522"/>
      <c r="Y79" s="521"/>
      <c r="Z79" s="522"/>
      <c r="AB79" s="521"/>
      <c r="AC79" s="522"/>
      <c r="AD79" s="522"/>
    </row>
    <row r="80" spans="2:30" s="495" customFormat="1" ht="14.25" customHeight="1">
      <c r="B80" s="489"/>
      <c r="C80" s="489"/>
      <c r="D80" s="489"/>
      <c r="E80" s="381"/>
      <c r="F80" s="490" t="str">
        <f ca="1">IF($E80="", "", IFERROR(INDEX(OFFSET('Fund Guide'!$B$5,1,MATCH(F$8,OFFSET('Fund Guide'!$B$5,,,,COUNTA('Fund Guide'!45:45)),0)-1,COUNTA('Fund Guide'!$B:$B)-COUNTA('Fund Guide'!$B$2:$B$5)),MATCH($E80,OFFSET('Fund Guide'!$B$5,1,,COUNTA('Fund Guide'!$B:$B)-COUNTA('Fund Guide'!$B$2:$B$5)),0)),"-"))</f>
        <v/>
      </c>
      <c r="G80" s="491" t="str">
        <f ca="1">IF($E80="", "", IFERROR(INDEX(OFFSET('Fund Guide'!$B$5,1,MATCH(G$8,OFFSET('Fund Guide'!$B$5,,,,COUNTA('Fund Guide'!$5:$5)),0)-1,COUNTA('Fund Guide'!$B:$B)-COUNTA('Fund Guide'!$B$2:$B$5)),MATCH($E80,OFFSET('Fund Guide'!$B$5,1,,COUNTA('Fund Guide'!$B:$B)-COUNTA('Fund Guide'!$B$2:$B$5)),0)),
IF(OR(LEFT($E80,3)="NTN",LEFT($E80,3)="LFT"),DATE(_xlfn.NUMBERVALUE(RIGHT(LEFT($E80, FIND(" (", $E80)-1), 4)),8,15)-TODAY(),IFERROR(IF(FIND("ano",$E80)&gt;1,FLOOR(_xlfn.NUMBERVALUE(RIGHT(LEFT($E80,FIND(" ano",$E80)-1),FIND(" ano",$E80)-1-(FIND(" - ",$E80)+2)))*365,1)),IFERROR(IF(FIND("meses",$E80)&gt;1,FLOOR(_xlfn.NUMBERVALUE(RIGHT(LEFT($E80,FIND(" meses",$E80)-1),FIND(" meses",$E80)-1-(FIND(" - ",$E80)+2))),1)*(365/12)),IFERROR(IF(FIND("mês",$E80)&gt;1,FLOOR(_xlfn.NUMBERVALUE(RIGHT(LEFT($E80,FIND(" mês",$E80)-1),FIND(" mês",$E80)-1-(FIND(" - ",$E80)+2))),1)*(365/12)),IFERROR(IF(FIND("Diária", $E80)&gt;0, 0),
IFERROR(OFFSET('RF &amp; RV Guide'!$E$8,2+MATCH($E80, OFFSET('RF &amp; RV Guide'!$E$8,3,,COUNTA('RF &amp; RV Guide'!$E:$E)-COUNTA('RF &amp; RV Guide'!$E$1:$E$8)), 0),-1+MATCH(G$8, OFFSET('RF &amp; RV Guide'!$E$8,,,,COUNTA('RF &amp; RV Guide'!$8:$8)-COUNTA('RF &amp; RV Guide'!$A$8:$E$8)),0)),"-"))))))))</f>
        <v/>
      </c>
      <c r="H80" s="492" t="str">
        <f ca="1">IF($E80="", "", IFERROR(INDEX(OFFSET('Fund Guide'!$B$5,1,MATCH(H$8,OFFSET('Fund Guide'!$B$5,,,,COUNTA('Fund Guide'!67:67)),0)-1,COUNTA('Fund Guide'!$B:$B)-COUNTA('Fund Guide'!$B$2:$B$5)),MATCH($E80,OFFSET('Fund Guide'!$B$5,1,,COUNTA('Fund Guide'!$B:$B)-COUNTA('Fund Guide'!$B$2:$B$5)),0)),"BRL"))</f>
        <v/>
      </c>
      <c r="I80" s="493" t="str">
        <f ca="1">IF($E80="", "", IFERROR(INDEX(OFFSET('Fund Guide'!$B$5,1,MATCH("Repasse Taxa Adm. Gestor",OFFSET('Fund Guide'!$B$5,,,,COUNTA('Fund Guide'!$5:$5)),0)-1,COUNTA('Fund Guide'!$B:$B)-COUNTA('Fund Guide'!$B$2:$B$5)),MATCH($E80,OFFSET('Fund Guide'!$B$5,1,,COUNTA('Fund Guide'!$B:$B)-COUNTA('Fund Guide'!$B$2:$B$5)),0)),
IFERROR(OFFSET('RF &amp; RV Guide'!$E$8,2+MATCH($E80, OFFSET('RF &amp; RV Guide'!$E$8,3,,COUNTA('RF &amp; RV Guide'!$E:$E)-COUNTA('RF &amp; RV Guide'!$E$1:$E$8)), 0),-1+MATCH(I$8, OFFSET('RF &amp; RV Guide'!$E$8,,,,COUNTA('RF &amp; RV Guide'!$8:$8)-COUNTA('RF &amp; RV Guide'!$A$8:$E$8)),0)),IFERROR(IF(FIND("tulo",$E80), 0.25%), "-"))))</f>
        <v/>
      </c>
      <c r="J80" s="494" t="str">
        <f ca="1">IF($E80="", "", IFERROR(INDEX(OFFSET('Fund Guide'!$B$5,1,MATCH(J$8,OFFSET('Fund Guide'!$B$5,,,,COUNTA('Fund Guide'!$5:$5)),0)-1,COUNTA('Fund Guide'!$B:$B)-COUNTA('Fund Guide'!$B$2:$B$5)),MATCH($E80,OFFSET('Fund Guide'!$B$5,1,,COUNTA('Fund Guide'!$B:$B)-COUNTA('Fund Guide'!$B$2:$B$5)),0)),
IFERROR(OFFSET('RF &amp; RV Guide'!$E$8,2+MATCH($E80, OFFSET('RF &amp; RV Guide'!$E$8,3,,COUNTA('RF &amp; RV Guide'!$E:$E)-COUNTA('RF &amp; RV Guide'!$E$1:$E$8)), 0),-1+MATCH(J$8, OFFSET('RF &amp; RV Guide'!$E$8,,,,COUNTA('RF &amp; RV Guide'!$8:$8)-COUNTA('RF &amp; RV Guide'!$A$8:$E$8)),0)), "-")))</f>
        <v/>
      </c>
      <c r="K80" s="494" t="str">
        <f ca="1">IF($E80="", "", IFERROR(INDEX(OFFSET('Fund Guide'!$B$5,1,MATCH(K$8,OFFSET('Fund Guide'!$B$5,,,,COUNTA('Fund Guide'!$5:$5)),0)-1,COUNTA('Fund Guide'!$B:$B)-COUNTA('Fund Guide'!$B$2:$B$5)),MATCH($E80,OFFSET('Fund Guide'!$B$5,1,,COUNTA('Fund Guide'!$B:$B)-COUNTA('Fund Guide'!$B$2:$B$5)),0)),
IFERROR(OFFSET('RF &amp; RV Guide'!$E$8,2+MATCH($E80, OFFSET('RF &amp; RV Guide'!$E$8,3,,COUNTA('RF &amp; RV Guide'!$E:$E)-COUNTA('RF &amp; RV Guide'!$E$1:$E$8)), 0),-1+MATCH("Captação", OFFSET('RF &amp; RV Guide'!$E$8,,,,COUNTA('RF &amp; RV Guide'!$8:$8)-COUNTA('RF &amp; RV Guide'!$A$8:$E$8)),0)), "-")))</f>
        <v/>
      </c>
      <c r="M80" s="496" t="str">
        <f>IFERROR(IF(N80=0, "", N80*$M$3),0)</f>
        <v/>
      </c>
      <c r="N80" s="231"/>
      <c r="O80" s="516" t="str">
        <f>IFERROR(IF(N80=0, "", N80/N$79),0)</f>
        <v/>
      </c>
      <c r="Q80" s="498" t="str">
        <f ca="1">IF($E80="", "", IFERROR(INDEX(OFFSET('Fund Guide'!$B$5,1,MATCH(Q$8,OFFSET('Fund Guide'!$B$5,,,,COUNTA('Fund Guide'!45:45)),0)-1,COUNTA('Fund Guide'!$B:$B)-COUNTA('Fund Guide'!$B$2:$B$5)),MATCH($E80,OFFSET('Fund Guide'!$B$5,1,,COUNTA('Fund Guide'!$B:$B)-COUNTA('Fund Guide'!$B$2:$B$5)),0)),"-"))</f>
        <v/>
      </c>
      <c r="R80" s="499" t="str">
        <f ca="1">IF($E80="", "", IFERROR(INDEX(OFFSET('Fund Guide'!$B$5,1,MATCH(R$8,OFFSET('Fund Guide'!$B$5,,,,COUNTA('Fund Guide'!45:45)),0)-1,COUNTA('Fund Guide'!$B:$B)-COUNTA('Fund Guide'!$B$2:$B$5)),MATCH($E80,OFFSET('Fund Guide'!$B$5,1,,COUNTA('Fund Guide'!$B:$B)-COUNTA('Fund Guide'!$B$2:$B$5)),0)),"-"))</f>
        <v/>
      </c>
      <c r="S80" s="498" t="str">
        <f ca="1">IF($E80="", "", IFERROR(INDEX(OFFSET('Fund Guide'!$B$5,1,MATCH(S$8,OFFSET('Fund Guide'!$B$5,,,,COUNTA('Fund Guide'!45:45)),0)-1,COUNTA('Fund Guide'!$B:$B)-COUNTA('Fund Guide'!$B$2:$B$5)),MATCH($E80,OFFSET('Fund Guide'!$B$5,1,,COUNTA('Fund Guide'!$B:$B)-COUNTA('Fund Guide'!$B$2:$B$5)),0)),"-"))</f>
        <v/>
      </c>
      <c r="T80" s="499" t="str">
        <f ca="1">IF($E80="", "", IFERROR(INDEX(OFFSET('Fund Guide'!$B$5,1,MATCH(T$8,OFFSET('Fund Guide'!$B$5,,,,COUNTA('Fund Guide'!45:45)),0)-1,COUNTA('Fund Guide'!$B:$B)-COUNTA('Fund Guide'!$B$2:$B$5)),MATCH($E80,OFFSET('Fund Guide'!$B$5,1,,COUNTA('Fund Guide'!$B:$B)-COUNTA('Fund Guide'!$B$2:$B$5)),0)),"-"))</f>
        <v/>
      </c>
      <c r="U80" s="498" t="str">
        <f ca="1">IF($E80="", "", IFERROR(INDEX(OFFSET('Fund Guide'!$B$5,1,MATCH(U$8,OFFSET('Fund Guide'!$B$5,,,,COUNTA('Fund Guide'!45:45)),0)-1,COUNTA('Fund Guide'!$B:$B)-COUNTA('Fund Guide'!$B$2:$B$5)),MATCH($E80,OFFSET('Fund Guide'!$B$5,1,,COUNTA('Fund Guide'!$B:$B)-COUNTA('Fund Guide'!$B$2:$B$5)),0)),"-"))</f>
        <v/>
      </c>
      <c r="V80" s="499" t="str">
        <f ca="1">IF($E80="", "", IFERROR(INDEX(OFFSET('Fund Guide'!$B$5,1,MATCH(V$8,OFFSET('Fund Guide'!$B$5,,,,COUNTA('Fund Guide'!45:45)),0)-1,COUNTA('Fund Guide'!$B:$B)-COUNTA('Fund Guide'!$B$2:$B$5)),MATCH($E80,OFFSET('Fund Guide'!$B$5,1,,COUNTA('Fund Guide'!$B:$B)-COUNTA('Fund Guide'!$B$2:$B$5)),0)),"-"))</f>
        <v/>
      </c>
      <c r="W80" s="498" t="str">
        <f ca="1">IF($E80="", "", IFERROR(INDEX(OFFSET('Fund Guide'!$B$5,1,MATCH(W$8,OFFSET('Fund Guide'!$B$5,,,,COUNTA('Fund Guide'!45:45)),0)-1,COUNTA('Fund Guide'!$B:$B)-COUNTA('Fund Guide'!$B$2:$B$5)),MATCH($E80,OFFSET('Fund Guide'!$B$5,1,,COUNTA('Fund Guide'!$B:$B)-COUNTA('Fund Guide'!$B$2:$B$5)),0)),"-"))</f>
        <v/>
      </c>
      <c r="X80" s="499" t="str">
        <f ca="1">IF($E80="", "", IFERROR(INDEX(OFFSET('Fund Guide'!$B$5,1,MATCH(X$8,OFFSET('Fund Guide'!$B$5,,,,COUNTA('Fund Guide'!45:45)),0)-1,COUNTA('Fund Guide'!$B:$B)-COUNTA('Fund Guide'!$B$2:$B$5)),MATCH($E80,OFFSET('Fund Guide'!$B$5,1,,COUNTA('Fund Guide'!$B:$B)-COUNTA('Fund Guide'!$B$2:$B$5)),0)),"-"))</f>
        <v/>
      </c>
      <c r="Y80" s="500" t="str">
        <f ca="1">IF($E80="", "", IFERROR(INDEX(OFFSET('Fund Guide'!$B$5,1,MATCH(Y$8,OFFSET('Fund Guide'!$B$5,,,,COUNTA('Fund Guide'!45:45)),0)-1,COUNTA('Fund Guide'!$B:$B)-COUNTA('Fund Guide'!$B$2:$B$5)),MATCH($E80,OFFSET('Fund Guide'!$B$5,1,,COUNTA('Fund Guide'!$B:$B)-COUNTA('Fund Guide'!$B$2:$B$5)),0)),"-"))</f>
        <v/>
      </c>
      <c r="Z80" s="501" t="str">
        <f ca="1">IF($E80="", "", IFERROR(INDEX(OFFSET('Fund Guide'!$B$5,1,MATCH(Z$8,OFFSET('Fund Guide'!$B$5,,,,COUNTA('Fund Guide'!45:45)),0)-1,COUNTA('Fund Guide'!$B:$B)-COUNTA('Fund Guide'!$B$2:$B$5)),MATCH($E80,OFFSET('Fund Guide'!$B$5,1,,COUNTA('Fund Guide'!$B:$B)-COUNTA('Fund Guide'!$B$2:$B$5)),0)),"-"))</f>
        <v/>
      </c>
      <c r="AB80" s="232"/>
      <c r="AC80" s="232"/>
      <c r="AD80" s="231"/>
    </row>
    <row r="81" spans="2:30" s="463" customFormat="1" ht="4.5" customHeight="1">
      <c r="B81" s="461"/>
      <c r="C81" s="461"/>
      <c r="D81" s="461"/>
      <c r="E81" s="472"/>
      <c r="F81" s="503"/>
      <c r="G81" s="473"/>
      <c r="H81" s="473"/>
      <c r="I81" s="474"/>
      <c r="J81" s="474"/>
      <c r="K81" s="474"/>
      <c r="M81" s="483"/>
      <c r="Q81" s="474"/>
      <c r="S81" s="474"/>
      <c r="U81" s="474"/>
      <c r="W81" s="474"/>
      <c r="Y81" s="474"/>
      <c r="AB81" s="474"/>
    </row>
    <row r="82" spans="2:30" s="479" customFormat="1" ht="14.25" customHeight="1">
      <c r="B82" s="475"/>
      <c r="C82" s="475"/>
      <c r="D82" s="475" t="s">
        <v>12</v>
      </c>
      <c r="E82" s="511" t="s">
        <v>618</v>
      </c>
      <c r="F82" s="520"/>
      <c r="G82" s="520"/>
      <c r="H82" s="520"/>
      <c r="I82" s="521"/>
      <c r="J82" s="521"/>
      <c r="K82" s="521"/>
      <c r="M82" s="514">
        <f>IFERROR(IF(N82=0, 0, N82*$M$3),0)</f>
        <v>0</v>
      </c>
      <c r="N82" s="639">
        <v>0</v>
      </c>
      <c r="O82" s="515">
        <f>IF(N82=0, 0, SUM(O83:O84)*N82)</f>
        <v>0</v>
      </c>
      <c r="Q82" s="521"/>
      <c r="R82" s="522"/>
      <c r="S82" s="521"/>
      <c r="T82" s="522"/>
      <c r="U82" s="521"/>
      <c r="V82" s="522"/>
      <c r="W82" s="521"/>
      <c r="X82" s="522"/>
      <c r="Y82" s="521"/>
      <c r="Z82" s="522"/>
      <c r="AB82" s="521"/>
      <c r="AC82" s="522"/>
      <c r="AD82" s="522"/>
    </row>
    <row r="83" spans="2:30" s="495" customFormat="1" ht="14.25" customHeight="1">
      <c r="B83" s="489"/>
      <c r="C83" s="489"/>
      <c r="D83" s="489"/>
      <c r="E83" s="381"/>
      <c r="F83" s="490" t="str">
        <f ca="1">IF($E83="", "", IFERROR(INDEX(OFFSET('Fund Guide'!$B$5,1,MATCH(F$8,OFFSET('Fund Guide'!$B$5,,,,COUNTA('Fund Guide'!48:48)),0)-1,COUNTA('Fund Guide'!$B:$B)-COUNTA('Fund Guide'!$B$2:$B$5)),MATCH($E83,OFFSET('Fund Guide'!$B$5,1,,COUNTA('Fund Guide'!$B:$B)-COUNTA('Fund Guide'!$B$2:$B$5)),0)),"-"))</f>
        <v/>
      </c>
      <c r="G83" s="491" t="str">
        <f ca="1">IF($E83="", "", IFERROR(INDEX(OFFSET('Fund Guide'!$B$5,1,MATCH(G$8,OFFSET('Fund Guide'!$B$5,,,,COUNTA('Fund Guide'!$5:$5)),0)-1,COUNTA('Fund Guide'!$B:$B)-COUNTA('Fund Guide'!$B$2:$B$5)),MATCH($E83,OFFSET('Fund Guide'!$B$5,1,,COUNTA('Fund Guide'!$B:$B)-COUNTA('Fund Guide'!$B$2:$B$5)),0)),
IF(OR(LEFT($E83,3)="NTN",LEFT($E83,3)="LFT"),DATE(_xlfn.NUMBERVALUE(RIGHT(LEFT($E83, FIND(" (", $E83)-1), 4)),8,15)-TODAY(),IFERROR(IF(FIND("ano",$E83)&gt;1,FLOOR(_xlfn.NUMBERVALUE(RIGHT(LEFT($E83,FIND(" ano",$E83)-1),FIND(" ano",$E83)-1-(FIND(" - ",$E83)+2)))*365,1)),IFERROR(IF(FIND("meses",$E83)&gt;1,FLOOR(_xlfn.NUMBERVALUE(RIGHT(LEFT($E83,FIND(" meses",$E83)-1),FIND(" meses",$E83)-1-(FIND(" - ",$E83)+2))),1)*(365/12)),IFERROR(IF(FIND("mês",$E83)&gt;1,FLOOR(_xlfn.NUMBERVALUE(RIGHT(LEFT($E83,FIND(" mês",$E83)-1),FIND(" mês",$E83)-1-(FIND(" - ",$E83)+2))),1)*(365/12)),IFERROR(IF(FIND("Diária", $E83)&gt;0, 0),
IFERROR(OFFSET('RF &amp; RV Guide'!$E$8,2+MATCH($E83, OFFSET('RF &amp; RV Guide'!$E$8,3,,COUNTA('RF &amp; RV Guide'!$E:$E)-COUNTA('RF &amp; RV Guide'!$E$1:$E$8)), 0),-1+MATCH(G$8, OFFSET('RF &amp; RV Guide'!$E$8,,,,COUNTA('RF &amp; RV Guide'!$8:$8)-COUNTA('RF &amp; RV Guide'!$A$8:$E$8)),0)),"-"))))))))</f>
        <v/>
      </c>
      <c r="H83" s="492" t="str">
        <f ca="1">IF($E83="", "", IFERROR(INDEX(OFFSET('Fund Guide'!$B$5,1,MATCH(H$8,OFFSET('Fund Guide'!$B$5,,,,COUNTA('Fund Guide'!70:70)),0)-1,COUNTA('Fund Guide'!$B:$B)-COUNTA('Fund Guide'!$B$2:$B$5)),MATCH($E83,OFFSET('Fund Guide'!$B$5,1,,COUNTA('Fund Guide'!$B:$B)-COUNTA('Fund Guide'!$B$2:$B$5)),0)),"BRL"))</f>
        <v/>
      </c>
      <c r="I83" s="493" t="str">
        <f ca="1">IF($E83="", "", IFERROR(INDEX(OFFSET('Fund Guide'!$B$5,1,MATCH("Repasse Taxa Adm. Gestor",OFFSET('Fund Guide'!$B$5,,,,COUNTA('Fund Guide'!$5:$5)),0)-1,COUNTA('Fund Guide'!$B:$B)-COUNTA('Fund Guide'!$B$2:$B$5)),MATCH($E83,OFFSET('Fund Guide'!$B$5,1,,COUNTA('Fund Guide'!$B:$B)-COUNTA('Fund Guide'!$B$2:$B$5)),0)),
IFERROR(OFFSET('RF &amp; RV Guide'!$E$8,2+MATCH($E83, OFFSET('RF &amp; RV Guide'!$E$8,3,,COUNTA('RF &amp; RV Guide'!$E:$E)-COUNTA('RF &amp; RV Guide'!$E$1:$E$8)), 0),-1+MATCH(I$8, OFFSET('RF &amp; RV Guide'!$E$8,,,,COUNTA('RF &amp; RV Guide'!$8:$8)-COUNTA('RF &amp; RV Guide'!$A$8:$E$8)),0)),IFERROR(IF(FIND("tulo",$E83), 0.25%), "-"))))</f>
        <v/>
      </c>
      <c r="J83" s="494" t="str">
        <f ca="1">IF($E83="", "", IFERROR(INDEX(OFFSET('Fund Guide'!$B$5,1,MATCH(J$8,OFFSET('Fund Guide'!$B$5,,,,COUNTA('Fund Guide'!$5:$5)),0)-1,COUNTA('Fund Guide'!$B:$B)-COUNTA('Fund Guide'!$B$2:$B$5)),MATCH($E83,OFFSET('Fund Guide'!$B$5,1,,COUNTA('Fund Guide'!$B:$B)-COUNTA('Fund Guide'!$B$2:$B$5)),0)),
IFERROR(OFFSET('RF &amp; RV Guide'!$E$8,2+MATCH($E83, OFFSET('RF &amp; RV Guide'!$E$8,3,,COUNTA('RF &amp; RV Guide'!$E:$E)-COUNTA('RF &amp; RV Guide'!$E$1:$E$8)), 0),-1+MATCH(J$8, OFFSET('RF &amp; RV Guide'!$E$8,,,,COUNTA('RF &amp; RV Guide'!$8:$8)-COUNTA('RF &amp; RV Guide'!$A$8:$E$8)),0)), "-")))</f>
        <v/>
      </c>
      <c r="K83" s="494" t="str">
        <f ca="1">IF($E83="", "", IFERROR(INDEX(OFFSET('Fund Guide'!$B$5,1,MATCH(K$8,OFFSET('Fund Guide'!$B$5,,,,COUNTA('Fund Guide'!$5:$5)),0)-1,COUNTA('Fund Guide'!$B:$B)-COUNTA('Fund Guide'!$B$2:$B$5)),MATCH($E83,OFFSET('Fund Guide'!$B$5,1,,COUNTA('Fund Guide'!$B:$B)-COUNTA('Fund Guide'!$B$2:$B$5)),0)),
IFERROR(OFFSET('RF &amp; RV Guide'!$E$8,2+MATCH($E83, OFFSET('RF &amp; RV Guide'!$E$8,3,,COUNTA('RF &amp; RV Guide'!$E:$E)-COUNTA('RF &amp; RV Guide'!$E$1:$E$8)), 0),-1+MATCH("Captação", OFFSET('RF &amp; RV Guide'!$E$8,,,,COUNTA('RF &amp; RV Guide'!$8:$8)-COUNTA('RF &amp; RV Guide'!$A$8:$E$8)),0)), "-")))</f>
        <v/>
      </c>
      <c r="M83" s="496" t="str">
        <f>IFERROR(IF(N83=0, "", N83*$M$3),0)</f>
        <v/>
      </c>
      <c r="N83" s="231"/>
      <c r="O83" s="516" t="str">
        <f>IFERROR(IF(N83=0, "", N83/N$82),0)</f>
        <v/>
      </c>
      <c r="Q83" s="498" t="str">
        <f ca="1">IF($E83="", "", IFERROR(INDEX(OFFSET('Fund Guide'!$B$5,1,MATCH(Q$8,OFFSET('Fund Guide'!$B$5,,,,COUNTA('Fund Guide'!48:48)),0)-1,COUNTA('Fund Guide'!$B:$B)-COUNTA('Fund Guide'!$B$2:$B$5)),MATCH($E83,OFFSET('Fund Guide'!$B$5,1,,COUNTA('Fund Guide'!$B:$B)-COUNTA('Fund Guide'!$B$2:$B$5)),0)),"-"))</f>
        <v/>
      </c>
      <c r="R83" s="499" t="str">
        <f ca="1">IF($E83="", "", IFERROR(INDEX(OFFSET('Fund Guide'!$B$5,1,MATCH(R$8,OFFSET('Fund Guide'!$B$5,,,,COUNTA('Fund Guide'!48:48)),0)-1,COUNTA('Fund Guide'!$B:$B)-COUNTA('Fund Guide'!$B$2:$B$5)),MATCH($E83,OFFSET('Fund Guide'!$B$5,1,,COUNTA('Fund Guide'!$B:$B)-COUNTA('Fund Guide'!$B$2:$B$5)),0)),"-"))</f>
        <v/>
      </c>
      <c r="S83" s="498" t="str">
        <f ca="1">IF($E83="", "", IFERROR(INDEX(OFFSET('Fund Guide'!$B$5,1,MATCH(S$8,OFFSET('Fund Guide'!$B$5,,,,COUNTA('Fund Guide'!48:48)),0)-1,COUNTA('Fund Guide'!$B:$B)-COUNTA('Fund Guide'!$B$2:$B$5)),MATCH($E83,OFFSET('Fund Guide'!$B$5,1,,COUNTA('Fund Guide'!$B:$B)-COUNTA('Fund Guide'!$B$2:$B$5)),0)),"-"))</f>
        <v/>
      </c>
      <c r="T83" s="499" t="str">
        <f ca="1">IF($E83="", "", IFERROR(INDEX(OFFSET('Fund Guide'!$B$5,1,MATCH(T$8,OFFSET('Fund Guide'!$B$5,,,,COUNTA('Fund Guide'!48:48)),0)-1,COUNTA('Fund Guide'!$B:$B)-COUNTA('Fund Guide'!$B$2:$B$5)),MATCH($E83,OFFSET('Fund Guide'!$B$5,1,,COUNTA('Fund Guide'!$B:$B)-COUNTA('Fund Guide'!$B$2:$B$5)),0)),"-"))</f>
        <v/>
      </c>
      <c r="U83" s="498" t="str">
        <f ca="1">IF($E83="", "", IFERROR(INDEX(OFFSET('Fund Guide'!$B$5,1,MATCH(U$8,OFFSET('Fund Guide'!$B$5,,,,COUNTA('Fund Guide'!48:48)),0)-1,COUNTA('Fund Guide'!$B:$B)-COUNTA('Fund Guide'!$B$2:$B$5)),MATCH($E83,OFFSET('Fund Guide'!$B$5,1,,COUNTA('Fund Guide'!$B:$B)-COUNTA('Fund Guide'!$B$2:$B$5)),0)),"-"))</f>
        <v/>
      </c>
      <c r="V83" s="499" t="str">
        <f ca="1">IF($E83="", "", IFERROR(INDEX(OFFSET('Fund Guide'!$B$5,1,MATCH(V$8,OFFSET('Fund Guide'!$B$5,,,,COUNTA('Fund Guide'!48:48)),0)-1,COUNTA('Fund Guide'!$B:$B)-COUNTA('Fund Guide'!$B$2:$B$5)),MATCH($E83,OFFSET('Fund Guide'!$B$5,1,,COUNTA('Fund Guide'!$B:$B)-COUNTA('Fund Guide'!$B$2:$B$5)),0)),"-"))</f>
        <v/>
      </c>
      <c r="W83" s="498" t="str">
        <f ca="1">IF($E83="", "", IFERROR(INDEX(OFFSET('Fund Guide'!$B$5,1,MATCH(W$8,OFFSET('Fund Guide'!$B$5,,,,COUNTA('Fund Guide'!48:48)),0)-1,COUNTA('Fund Guide'!$B:$B)-COUNTA('Fund Guide'!$B$2:$B$5)),MATCH($E83,OFFSET('Fund Guide'!$B$5,1,,COUNTA('Fund Guide'!$B:$B)-COUNTA('Fund Guide'!$B$2:$B$5)),0)),"-"))</f>
        <v/>
      </c>
      <c r="X83" s="499" t="str">
        <f ca="1">IF($E83="", "", IFERROR(INDEX(OFFSET('Fund Guide'!$B$5,1,MATCH(X$8,OFFSET('Fund Guide'!$B$5,,,,COUNTA('Fund Guide'!48:48)),0)-1,COUNTA('Fund Guide'!$B:$B)-COUNTA('Fund Guide'!$B$2:$B$5)),MATCH($E83,OFFSET('Fund Guide'!$B$5,1,,COUNTA('Fund Guide'!$B:$B)-COUNTA('Fund Guide'!$B$2:$B$5)),0)),"-"))</f>
        <v/>
      </c>
      <c r="Y83" s="500" t="str">
        <f ca="1">IF($E83="", "", IFERROR(INDEX(OFFSET('Fund Guide'!$B$5,1,MATCH(Y$8,OFFSET('Fund Guide'!$B$5,,,,COUNTA('Fund Guide'!48:48)),0)-1,COUNTA('Fund Guide'!$B:$B)-COUNTA('Fund Guide'!$B$2:$B$5)),MATCH($E83,OFFSET('Fund Guide'!$B$5,1,,COUNTA('Fund Guide'!$B:$B)-COUNTA('Fund Guide'!$B$2:$B$5)),0)),"-"))</f>
        <v/>
      </c>
      <c r="Z83" s="501" t="str">
        <f ca="1">IF($E83="", "", IFERROR(INDEX(OFFSET('Fund Guide'!$B$5,1,MATCH(Z$8,OFFSET('Fund Guide'!$B$5,,,,COUNTA('Fund Guide'!48:48)),0)-1,COUNTA('Fund Guide'!$B:$B)-COUNTA('Fund Guide'!$B$2:$B$5)),MATCH($E83,OFFSET('Fund Guide'!$B$5,1,,COUNTA('Fund Guide'!$B:$B)-COUNTA('Fund Guide'!$B$2:$B$5)),0)),"-"))</f>
        <v/>
      </c>
      <c r="AB83" s="232"/>
      <c r="AC83" s="232"/>
      <c r="AD83" s="231"/>
    </row>
    <row r="84" spans="2:30" s="463" customFormat="1" ht="7.5" customHeight="1">
      <c r="B84" s="461"/>
      <c r="C84" s="461"/>
      <c r="D84" s="461"/>
      <c r="E84" s="472"/>
      <c r="F84" s="503"/>
      <c r="G84" s="473"/>
      <c r="H84" s="473"/>
      <c r="I84" s="474"/>
      <c r="J84" s="474"/>
      <c r="K84" s="474"/>
      <c r="M84" s="483"/>
      <c r="N84" s="519"/>
      <c r="Q84" s="474"/>
      <c r="S84" s="474"/>
      <c r="U84" s="474"/>
      <c r="W84" s="474"/>
      <c r="Y84" s="474"/>
      <c r="AB84" s="474"/>
    </row>
    <row r="85" spans="2:30" s="479" customFormat="1" ht="14.25" customHeight="1">
      <c r="B85" s="475"/>
      <c r="C85" s="475"/>
      <c r="D85" s="475" t="s">
        <v>1393</v>
      </c>
      <c r="E85" s="476" t="s">
        <v>14</v>
      </c>
      <c r="F85" s="477"/>
      <c r="G85" s="477"/>
      <c r="H85" s="477"/>
      <c r="I85" s="478"/>
      <c r="J85" s="478"/>
      <c r="K85" s="478"/>
      <c r="M85" s="480">
        <f>IF(M87+M98=0, 0,M87+M98)</f>
        <v>1625000</v>
      </c>
      <c r="N85" s="481">
        <f>N87+N98</f>
        <v>6.5000000000000002E-2</v>
      </c>
      <c r="O85" s="482">
        <f>O87+O98</f>
        <v>6.5000000000000002E-2</v>
      </c>
      <c r="Q85" s="478"/>
      <c r="R85" s="482"/>
      <c r="S85" s="478"/>
      <c r="T85" s="482"/>
      <c r="U85" s="478"/>
      <c r="V85" s="482"/>
      <c r="W85" s="478"/>
      <c r="X85" s="482"/>
      <c r="Y85" s="478"/>
      <c r="Z85" s="482"/>
      <c r="AB85" s="478"/>
      <c r="AC85" s="482"/>
      <c r="AD85" s="482"/>
    </row>
    <row r="86" spans="2:30" s="463" customFormat="1" ht="4.5" customHeight="1">
      <c r="B86" s="461"/>
      <c r="C86" s="461"/>
      <c r="D86" s="461"/>
      <c r="E86" s="472"/>
      <c r="F86" s="473"/>
      <c r="G86" s="473"/>
      <c r="H86" s="473"/>
      <c r="I86" s="474"/>
      <c r="J86" s="474"/>
      <c r="K86" s="474"/>
      <c r="M86" s="483"/>
      <c r="Q86" s="474"/>
      <c r="S86" s="474"/>
      <c r="U86" s="474"/>
      <c r="W86" s="474"/>
      <c r="Y86" s="474"/>
      <c r="AB86" s="474"/>
    </row>
    <row r="87" spans="2:30" s="479" customFormat="1" ht="14.25" customHeight="1">
      <c r="B87" s="475"/>
      <c r="C87" s="475" t="s">
        <v>12</v>
      </c>
      <c r="D87" s="475" t="s">
        <v>12</v>
      </c>
      <c r="E87" s="484" t="s">
        <v>608</v>
      </c>
      <c r="F87" s="485"/>
      <c r="G87" s="485"/>
      <c r="H87" s="485"/>
      <c r="I87" s="486"/>
      <c r="J87" s="486"/>
      <c r="K87" s="486"/>
      <c r="M87" s="487">
        <f>IFERROR(IF(N87=0, 0, N87*$M$3),0)</f>
        <v>1375000</v>
      </c>
      <c r="N87" s="638">
        <v>5.5E-2</v>
      </c>
      <c r="O87" s="488">
        <f>ROUND(O89+O92+O95,3)</f>
        <v>5.5E-2</v>
      </c>
      <c r="Q87" s="486"/>
      <c r="R87" s="488"/>
      <c r="S87" s="486"/>
      <c r="T87" s="488"/>
      <c r="U87" s="486"/>
      <c r="V87" s="488"/>
      <c r="W87" s="486"/>
      <c r="X87" s="488"/>
      <c r="Y87" s="486"/>
      <c r="Z87" s="488"/>
      <c r="AB87" s="486"/>
      <c r="AC87" s="488"/>
      <c r="AD87" s="488"/>
    </row>
    <row r="88" spans="2:30" s="463" customFormat="1" ht="3" customHeight="1">
      <c r="B88" s="461"/>
      <c r="C88" s="461"/>
      <c r="D88" s="461"/>
      <c r="E88" s="472"/>
      <c r="F88" s="473"/>
      <c r="G88" s="473"/>
      <c r="H88" s="473"/>
      <c r="I88" s="474"/>
      <c r="J88" s="474"/>
      <c r="K88" s="474"/>
      <c r="M88" s="483"/>
      <c r="N88" s="519"/>
      <c r="Q88" s="474"/>
      <c r="S88" s="474"/>
      <c r="U88" s="474"/>
      <c r="W88" s="474"/>
      <c r="Y88" s="474"/>
      <c r="AB88" s="474"/>
    </row>
    <row r="89" spans="2:30" s="479" customFormat="1" ht="14.25" customHeight="1">
      <c r="B89" s="475"/>
      <c r="C89" s="475"/>
      <c r="D89" s="475" t="s">
        <v>12</v>
      </c>
      <c r="E89" s="511" t="s">
        <v>607</v>
      </c>
      <c r="F89" s="520"/>
      <c r="G89" s="520"/>
      <c r="H89" s="520"/>
      <c r="I89" s="521"/>
      <c r="J89" s="521"/>
      <c r="K89" s="521"/>
      <c r="M89" s="514">
        <f>IFERROR(IF(N89=0, 0, N89*$M$3),0)</f>
        <v>500000</v>
      </c>
      <c r="N89" s="639">
        <v>0.02</v>
      </c>
      <c r="O89" s="515">
        <f>IF(N89=0, 0, SUM(O90:O91)*N89)</f>
        <v>0.02</v>
      </c>
      <c r="Q89" s="521"/>
      <c r="R89" s="522"/>
      <c r="S89" s="521"/>
      <c r="T89" s="522"/>
      <c r="U89" s="521"/>
      <c r="V89" s="522"/>
      <c r="W89" s="521"/>
      <c r="X89" s="522"/>
      <c r="Y89" s="521"/>
      <c r="Z89" s="522"/>
      <c r="AB89" s="521"/>
      <c r="AC89" s="522"/>
      <c r="AD89" s="522"/>
    </row>
    <row r="90" spans="2:30" s="495" customFormat="1" ht="14.25" customHeight="1">
      <c r="B90" s="489"/>
      <c r="C90" s="489"/>
      <c r="D90" s="489"/>
      <c r="E90" s="381" t="s">
        <v>2147</v>
      </c>
      <c r="F90" s="490">
        <f ca="1">IF($E90="", "", IFERROR(INDEX(OFFSET('Fund Guide'!$B$5,1,MATCH(F$8,OFFSET('Fund Guide'!$B$5,,,,COUNTA('Fund Guide'!54:54)),0)-1,COUNTA('Fund Guide'!$B:$B)-COUNTA('Fund Guide'!$B$2:$B$5)),MATCH($E90,OFFSET('Fund Guide'!$B$5,1,,COUNTA('Fund Guide'!$B:$B)-COUNTA('Fund Guide'!$B$2:$B$5)),0)),"-"))</f>
        <v>26269603000187</v>
      </c>
      <c r="G90" s="491">
        <f ca="1">IF($E90="", "", IFERROR(INDEX(OFFSET('Fund Guide'!$B$5,1,MATCH(G$8,OFFSET('Fund Guide'!$B$5,,,,COUNTA('Fund Guide'!$5:$5)),0)-1,COUNTA('Fund Guide'!$B:$B)-COUNTA('Fund Guide'!$B$2:$B$5)),MATCH($E90,OFFSET('Fund Guide'!$B$5,1,,COUNTA('Fund Guide'!$B:$B)-COUNTA('Fund Guide'!$B$2:$B$5)),0)),
IF(OR(LEFT($E90,3)="NTN",LEFT($E90,3)="LFT"),DATE(_xlfn.NUMBERVALUE(RIGHT(LEFT($E90, FIND(" (", $E90)-1), 4)),8,15)-TODAY(),IFERROR(IF(FIND("ano",$E90)&gt;1,FLOOR(_xlfn.NUMBERVALUE(RIGHT(LEFT($E90,FIND(" ano",$E90)-1),FIND(" ano",$E90)-1-(FIND(" - ",$E90)+2)))*365,1)),IFERROR(IF(FIND("meses",$E90)&gt;1,FLOOR(_xlfn.NUMBERVALUE(RIGHT(LEFT($E90,FIND(" meses",$E90)-1),FIND(" meses",$E90)-1-(FIND(" - ",$E90)+2))),1)*(365/12)),IFERROR(IF(FIND("mês",$E90)&gt;1,FLOOR(_xlfn.NUMBERVALUE(RIGHT(LEFT($E90,FIND(" mês",$E90)-1),FIND(" mês",$E90)-1-(FIND(" - ",$E90)+2))),1)*(365/12)),IFERROR(IF(FIND("Diária", $E90)&gt;0, 0),
IFERROR(OFFSET('RF &amp; RV Guide'!$E$8,2+MATCH($E90, OFFSET('RF &amp; RV Guide'!$E$8,3,,COUNTA('RF &amp; RV Guide'!$E:$E)-COUNTA('RF &amp; RV Guide'!$E$1:$E$8)), 0),-1+MATCH(G$8, OFFSET('RF &amp; RV Guide'!$E$8,,,,COUNTA('RF &amp; RV Guide'!$8:$8)-COUNTA('RF &amp; RV Guide'!$A$8:$E$8)),0)),"-"))))))))</f>
        <v>32</v>
      </c>
      <c r="H90" s="492" t="str">
        <f ca="1">IF($E90="", "", IFERROR(INDEX(OFFSET('Fund Guide'!$B$5,1,MATCH(H$8,OFFSET('Fund Guide'!$B$5,,,,COUNTA('Fund Guide'!77:77)),0)-1,COUNTA('Fund Guide'!$B:$B)-COUNTA('Fund Guide'!$B$2:$B$5)),MATCH($E90,OFFSET('Fund Guide'!$B$5,1,,COUNTA('Fund Guide'!$B:$B)-COUNTA('Fund Guide'!$B$2:$B$5)),0)),"BRL"))</f>
        <v>BRL</v>
      </c>
      <c r="I90" s="493">
        <f ca="1">IF($E90="", "", IFERROR(INDEX(OFFSET('Fund Guide'!$B$5,1,MATCH("Repasse Taxa Adm. Gestor",OFFSET('Fund Guide'!$B$5,,,,COUNTA('Fund Guide'!$5:$5)),0)-1,COUNTA('Fund Guide'!$B:$B)-COUNTA('Fund Guide'!$B$2:$B$5)),MATCH($E90,OFFSET('Fund Guide'!$B$5,1,,COUNTA('Fund Guide'!$B:$B)-COUNTA('Fund Guide'!$B$2:$B$5)),0)),
IFERROR(OFFSET('RF &amp; RV Guide'!$E$8,2+MATCH($E90, OFFSET('RF &amp; RV Guide'!$E$8,3,,COUNTA('RF &amp; RV Guide'!$E:$E)-COUNTA('RF &amp; RV Guide'!$E$1:$E$8)), 0),-1+MATCH(I$8, OFFSET('RF &amp; RV Guide'!$E$8,,,,COUNTA('RF &amp; RV Guide'!$8:$8)-COUNTA('RF &amp; RV Guide'!$A$8:$E$8)),0)),IFERROR(IF(FIND("tulo",$E90), 0.25%), "-"))))</f>
        <v>3.1666666666666666E-3</v>
      </c>
      <c r="J90" s="494">
        <f ca="1">IF($E90="", "", IFERROR(INDEX(OFFSET('Fund Guide'!$B$5,1,MATCH(J$8,OFFSET('Fund Guide'!$B$5,,,,COUNTA('Fund Guide'!$5:$5)),0)-1,COUNTA('Fund Guide'!$B:$B)-COUNTA('Fund Guide'!$B$2:$B$5)),MATCH($E90,OFFSET('Fund Guide'!$B$5,1,,COUNTA('Fund Guide'!$B:$B)-COUNTA('Fund Guide'!$B$2:$B$5)),0)),
IFERROR(OFFSET('RF &amp; RV Guide'!$E$8,2+MATCH($E90, OFFSET('RF &amp; RV Guide'!$E$8,3,,COUNTA('RF &amp; RV Guide'!$E:$E)-COUNTA('RF &amp; RV Guide'!$E$1:$E$8)), 0),-1+MATCH(J$8, OFFSET('RF &amp; RV Guide'!$E$8,,,,COUNTA('RF &amp; RV Guide'!$8:$8)-COUNTA('RF &amp; RV Guide'!$A$8:$E$8)),0)), "-")))</f>
        <v>42888</v>
      </c>
      <c r="K90" s="494" t="str">
        <f ca="1">IF($E90="", "", IFERROR(INDEX(OFFSET('Fund Guide'!$B$5,1,MATCH(K$8,OFFSET('Fund Guide'!$B$5,,,,COUNTA('Fund Guide'!$5:$5)),0)-1,COUNTA('Fund Guide'!$B:$B)-COUNTA('Fund Guide'!$B$2:$B$5)),MATCH($E90,OFFSET('Fund Guide'!$B$5,1,,COUNTA('Fund Guide'!$B:$B)-COUNTA('Fund Guide'!$B$2:$B$5)),0)),
IFERROR(OFFSET('RF &amp; RV Guide'!$E$8,2+MATCH($E90, OFFSET('RF &amp; RV Guide'!$E$8,3,,COUNTA('RF &amp; RV Guide'!$E:$E)-COUNTA('RF &amp; RV Guide'!$E$1:$E$8)), 0),-1+MATCH("Captação", OFFSET('RF &amp; RV Guide'!$E$8,,,,COUNTA('RF &amp; RV Guide'!$8:$8)-COUNTA('RF &amp; RV Guide'!$A$8:$E$8)),0)), "-")))</f>
        <v>Sim</v>
      </c>
      <c r="M90" s="496">
        <f>IFERROR(IF(N90=0, "", N90*$M$3),0)</f>
        <v>500000</v>
      </c>
      <c r="N90" s="231">
        <v>0.02</v>
      </c>
      <c r="O90" s="516">
        <f>IFERROR(IF(N90=0, "", N90/N$89),0)</f>
        <v>1</v>
      </c>
      <c r="Q90" s="498">
        <f ca="1">IF($E90="", "", IFERROR(INDEX(OFFSET('Fund Guide'!$B$5,1,MATCH(Q$8,OFFSET('Fund Guide'!$B$5,,,,COUNTA('Fund Guide'!54:54)),0)-1,COUNTA('Fund Guide'!$B:$B)-COUNTA('Fund Guide'!$B$2:$B$5)),MATCH($E90,OFFSET('Fund Guide'!$B$5,1,,COUNTA('Fund Guide'!$B:$B)-COUNTA('Fund Guide'!$B$2:$B$5)),0)),"-"))</f>
        <v>-5.0968458100829617E-3</v>
      </c>
      <c r="R90" s="499">
        <f ca="1">IF($E90="", "", IFERROR(INDEX(OFFSET('Fund Guide'!$B$5,1,MATCH(R$8,OFFSET('Fund Guide'!$B$5,,,,COUNTA('Fund Guide'!54:54)),0)-1,COUNTA('Fund Guide'!$B:$B)-COUNTA('Fund Guide'!$B$2:$B$5)),MATCH($E90,OFFSET('Fund Guide'!$B$5,1,,COUNTA('Fund Guide'!$B:$B)-COUNTA('Fund Guide'!$B$2:$B$5)),0)),"-"))</f>
        <v>-6.5887920596280236E-2</v>
      </c>
      <c r="S90" s="498">
        <f ca="1">IF($E90="", "", IFERROR(INDEX(OFFSET('Fund Guide'!$B$5,1,MATCH(S$8,OFFSET('Fund Guide'!$B$5,,,,COUNTA('Fund Guide'!54:54)),0)-1,COUNTA('Fund Guide'!$B:$B)-COUNTA('Fund Guide'!$B$2:$B$5)),MATCH($E90,OFFSET('Fund Guide'!$B$5,1,,COUNTA('Fund Guide'!$B:$B)-COUNTA('Fund Guide'!$B$2:$B$5)),0)),"-"))</f>
        <v>-0.2310007851061171</v>
      </c>
      <c r="T90" s="499">
        <f ca="1">IF($E90="", "", IFERROR(INDEX(OFFSET('Fund Guide'!$B$5,1,MATCH(T$8,OFFSET('Fund Guide'!$B$5,,,,COUNTA('Fund Guide'!54:54)),0)-1,COUNTA('Fund Guide'!$B:$B)-COUNTA('Fund Guide'!$B$2:$B$5)),MATCH($E90,OFFSET('Fund Guide'!$B$5,1,,COUNTA('Fund Guide'!$B:$B)-COUNTA('Fund Guide'!$B$2:$B$5)),0)),"-"))</f>
        <v>-2.2645800995178273</v>
      </c>
      <c r="U90" s="498">
        <f ca="1">IF($E90="", "", IFERROR(INDEX(OFFSET('Fund Guide'!$B$5,1,MATCH(U$8,OFFSET('Fund Guide'!$B$5,,,,COUNTA('Fund Guide'!54:54)),0)-1,COUNTA('Fund Guide'!$B:$B)-COUNTA('Fund Guide'!$B$2:$B$5)),MATCH($E90,OFFSET('Fund Guide'!$B$5,1,,COUNTA('Fund Guide'!$B:$B)-COUNTA('Fund Guide'!$B$2:$B$5)),0)),"-"))</f>
        <v>-0.12778272380462874</v>
      </c>
      <c r="V90" s="499">
        <f ca="1">IF($E90="", "", IFERROR(INDEX(OFFSET('Fund Guide'!$B$5,1,MATCH(V$8,OFFSET('Fund Guide'!$B$5,,,,COUNTA('Fund Guide'!54:54)),0)-1,COUNTA('Fund Guide'!$B:$B)-COUNTA('Fund Guide'!$B$2:$B$5)),MATCH($E90,OFFSET('Fund Guide'!$B$5,1,,COUNTA('Fund Guide'!$B:$B)-COUNTA('Fund Guide'!$B$2:$B$5)),0)),"-"))</f>
        <v>-0.96899960769037374</v>
      </c>
      <c r="W90" s="498">
        <f ca="1">IF($E90="", "", IFERROR(INDEX(OFFSET('Fund Guide'!$B$5,1,MATCH(W$8,OFFSET('Fund Guide'!$B$5,,,,COUNTA('Fund Guide'!54:54)),0)-1,COUNTA('Fund Guide'!$B:$B)-COUNTA('Fund Guide'!$B$2:$B$5)),MATCH($E90,OFFSET('Fund Guide'!$B$5,1,,COUNTA('Fund Guide'!$B:$B)-COUNTA('Fund Guide'!$B$2:$B$5)),0)),"-"))</f>
        <v>0.16887776287223843</v>
      </c>
      <c r="X90" s="499">
        <f ca="1">IF($E90="", "", IFERROR(INDEX(OFFSET('Fund Guide'!$B$5,1,MATCH(X$8,OFFSET('Fund Guide'!$B$5,,,,COUNTA('Fund Guide'!54:54)),0)-1,COUNTA('Fund Guide'!$B:$B)-COUNTA('Fund Guide'!$B$2:$B$5)),MATCH($E90,OFFSET('Fund Guide'!$B$5,1,,COUNTA('Fund Guide'!$B:$B)-COUNTA('Fund Guide'!$B$2:$B$5)),0)),"-"))</f>
        <v>0.95995595235431108</v>
      </c>
      <c r="Y90" s="500">
        <f ca="1">IF($E90="", "", IFERROR(INDEX(OFFSET('Fund Guide'!$B$5,1,MATCH(Y$8,OFFSET('Fund Guide'!$B$5,,,,COUNTA('Fund Guide'!54:54)),0)-1,COUNTA('Fund Guide'!$B:$B)-COUNTA('Fund Guide'!$B$2:$B$5)),MATCH($E90,OFFSET('Fund Guide'!$B$5,1,,COUNTA('Fund Guide'!$B:$B)-COUNTA('Fund Guide'!$B$2:$B$5)),0)),"-"))</f>
        <v>0.2465411218563105</v>
      </c>
      <c r="Z90" s="501">
        <f ca="1">IF($E90="", "", IFERROR(INDEX(OFFSET('Fund Guide'!$B$5,1,MATCH(Z$8,OFFSET('Fund Guide'!$B$5,,,,COUNTA('Fund Guide'!54:54)),0)-1,COUNTA('Fund Guide'!$B:$B)-COUNTA('Fund Guide'!$B$2:$B$5)),MATCH($E90,OFFSET('Fund Guide'!$B$5,1,,COUNTA('Fund Guide'!$B:$B)-COUNTA('Fund Guide'!$B$2:$B$5)),0)),"-"))</f>
        <v>-1.3358664000146074</v>
      </c>
      <c r="AB90" s="232"/>
      <c r="AC90" s="232"/>
      <c r="AD90" s="231"/>
    </row>
    <row r="91" spans="2:30" s="463" customFormat="1" ht="4.5" customHeight="1">
      <c r="B91" s="461"/>
      <c r="C91" s="461"/>
      <c r="D91" s="461"/>
      <c r="E91" s="472"/>
      <c r="F91" s="503"/>
      <c r="G91" s="473"/>
      <c r="H91" s="473"/>
      <c r="I91" s="474"/>
      <c r="J91" s="474"/>
      <c r="K91" s="474"/>
      <c r="M91" s="483"/>
      <c r="Q91" s="474"/>
      <c r="S91" s="474"/>
      <c r="U91" s="474"/>
      <c r="W91" s="474"/>
      <c r="Y91" s="474"/>
      <c r="AB91" s="474"/>
    </row>
    <row r="92" spans="2:30" s="479" customFormat="1" ht="14.25" customHeight="1">
      <c r="B92" s="475"/>
      <c r="C92" s="475"/>
      <c r="D92" s="475" t="s">
        <v>12</v>
      </c>
      <c r="E92" s="511" t="s">
        <v>614</v>
      </c>
      <c r="F92" s="520"/>
      <c r="G92" s="520"/>
      <c r="H92" s="520"/>
      <c r="I92" s="521"/>
      <c r="J92" s="521"/>
      <c r="K92" s="521"/>
      <c r="M92" s="514">
        <f>IFERROR(IF(N92=0, 0, N92*$M$3),0)</f>
        <v>875000.00000000012</v>
      </c>
      <c r="N92" s="639">
        <v>3.5000000000000003E-2</v>
      </c>
      <c r="O92" s="515">
        <f>IF(N92=0, 0, SUM(O93:O94)*N92)</f>
        <v>3.5000000000000003E-2</v>
      </c>
      <c r="Q92" s="521"/>
      <c r="R92" s="522"/>
      <c r="S92" s="521"/>
      <c r="T92" s="522"/>
      <c r="U92" s="521"/>
      <c r="V92" s="522"/>
      <c r="W92" s="521"/>
      <c r="X92" s="522"/>
      <c r="Y92" s="521"/>
      <c r="Z92" s="522"/>
      <c r="AB92" s="521"/>
      <c r="AC92" s="522"/>
      <c r="AD92" s="522"/>
    </row>
    <row r="93" spans="2:30" s="495" customFormat="1" ht="14.25" customHeight="1">
      <c r="B93" s="489"/>
      <c r="C93" s="489"/>
      <c r="D93" s="489"/>
      <c r="E93" s="381" t="s">
        <v>2242</v>
      </c>
      <c r="F93" s="490">
        <f ca="1">IF($E93="", "", IFERROR(INDEX(OFFSET('Fund Guide'!$B$5,1,MATCH(F$8,OFFSET('Fund Guide'!$B$5,,,,COUNTA('Fund Guide'!58:58)),0)-1,COUNTA('Fund Guide'!$B:$B)-COUNTA('Fund Guide'!$B$2:$B$5)),MATCH($E93,OFFSET('Fund Guide'!$B$5,1,,COUNTA('Fund Guide'!$B:$B)-COUNTA('Fund Guide'!$B$2:$B$5)),0)),"-"))</f>
        <v>32073525000143</v>
      </c>
      <c r="G93" s="491">
        <f ca="1">IF($E93="", "", IFERROR(INDEX(OFFSET('Fund Guide'!$B$5,1,MATCH(G$8,OFFSET('Fund Guide'!$B$5,,,,COUNTA('Fund Guide'!$5:$5)),0)-1,COUNTA('Fund Guide'!$B:$B)-COUNTA('Fund Guide'!$B$2:$B$5)),MATCH($E93,OFFSET('Fund Guide'!$B$5,1,,COUNTA('Fund Guide'!$B:$B)-COUNTA('Fund Guide'!$B$2:$B$5)),0)),
IF(OR(LEFT($E93,3)="NTN",LEFT($E93,3)="LFT"),DATE(_xlfn.NUMBERVALUE(RIGHT(LEFT($E93, FIND(" (", $E93)-1), 4)),8,15)-TODAY(),IFERROR(IF(FIND("ano",$E93)&gt;1,FLOOR(_xlfn.NUMBERVALUE(RIGHT(LEFT($E93,FIND(" ano",$E93)-1),FIND(" ano",$E93)-1-(FIND(" - ",$E93)+2)))*365,1)),IFERROR(IF(FIND("meses",$E93)&gt;1,FLOOR(_xlfn.NUMBERVALUE(RIGHT(LEFT($E93,FIND(" meses",$E93)-1),FIND(" meses",$E93)-1-(FIND(" - ",$E93)+2))),1)*(365/12)),IFERROR(IF(FIND("mês",$E93)&gt;1,FLOOR(_xlfn.NUMBERVALUE(RIGHT(LEFT($E93,FIND(" mês",$E93)-1),FIND(" mês",$E93)-1-(FIND(" - ",$E93)+2))),1)*(365/12)),IFERROR(IF(FIND("Diária", $E93)&gt;0, 0),
IFERROR(OFFSET('RF &amp; RV Guide'!$E$8,2+MATCH($E93, OFFSET('RF &amp; RV Guide'!$E$8,3,,COUNTA('RF &amp; RV Guide'!$E:$E)-COUNTA('RF &amp; RV Guide'!$E$1:$E$8)), 0),-1+MATCH(G$8, OFFSET('RF &amp; RV Guide'!$E$8,,,,COUNTA('RF &amp; RV Guide'!$8:$8)-COUNTA('RF &amp; RV Guide'!$A$8:$E$8)),0)),"-"))))))))</f>
        <v>32</v>
      </c>
      <c r="H93" s="492" t="str">
        <f ca="1">IF($E93="", "", IFERROR(INDEX(OFFSET('Fund Guide'!$B$5,1,MATCH(H$8,OFFSET('Fund Guide'!$B$5,,,,COUNTA('Fund Guide'!80:80)),0)-1,COUNTA('Fund Guide'!$B:$B)-COUNTA('Fund Guide'!$B$2:$B$5)),MATCH($E93,OFFSET('Fund Guide'!$B$5,1,,COUNTA('Fund Guide'!$B:$B)-COUNTA('Fund Guide'!$B$2:$B$5)),0)),"BRL"))</f>
        <v>BRL</v>
      </c>
      <c r="I93" s="493">
        <f ca="1">IF($E93="", "", IFERROR(INDEX(OFFSET('Fund Guide'!$B$5,1,MATCH("Repasse Taxa Adm. Gestor",OFFSET('Fund Guide'!$B$5,,,,COUNTA('Fund Guide'!$5:$5)),0)-1,COUNTA('Fund Guide'!$B:$B)-COUNTA('Fund Guide'!$B$2:$B$5)),MATCH($E93,OFFSET('Fund Guide'!$B$5,1,,COUNTA('Fund Guide'!$B:$B)-COUNTA('Fund Guide'!$B$2:$B$5)),0)),
IFERROR(OFFSET('RF &amp; RV Guide'!$E$8,2+MATCH($E93, OFFSET('RF &amp; RV Guide'!$E$8,3,,COUNTA('RF &amp; RV Guide'!$E:$E)-COUNTA('RF &amp; RV Guide'!$E$1:$E$8)), 0),-1+MATCH(I$8, OFFSET('RF &amp; RV Guide'!$E$8,,,,COUNTA('RF &amp; RV Guide'!$8:$8)-COUNTA('RF &amp; RV Guide'!$A$8:$E$8)),0)),IFERROR(IF(FIND("tulo",$E93), 0.25%), "-"))))</f>
        <v>4.7499999999999999E-3</v>
      </c>
      <c r="J93" s="494">
        <f ca="1">IF($E93="", "", IFERROR(INDEX(OFFSET('Fund Guide'!$B$5,1,MATCH(J$8,OFFSET('Fund Guide'!$B$5,,,,COUNTA('Fund Guide'!$5:$5)),0)-1,COUNTA('Fund Guide'!$B:$B)-COUNTA('Fund Guide'!$B$2:$B$5)),MATCH($E93,OFFSET('Fund Guide'!$B$5,1,,COUNTA('Fund Guide'!$B:$B)-COUNTA('Fund Guide'!$B$2:$B$5)),0)),
IFERROR(OFFSET('RF &amp; RV Guide'!$E$8,2+MATCH($E93, OFFSET('RF &amp; RV Guide'!$E$8,3,,COUNTA('RF &amp; RV Guide'!$E:$E)-COUNTA('RF &amp; RV Guide'!$E$1:$E$8)), 0),-1+MATCH(J$8, OFFSET('RF &amp; RV Guide'!$E$8,,,,COUNTA('RF &amp; RV Guide'!$8:$8)-COUNTA('RF &amp; RV Guide'!$A$8:$E$8)),0)), "-")))</f>
        <v>43461</v>
      </c>
      <c r="K93" s="494" t="str">
        <f ca="1">IF($E93="", "", IFERROR(INDEX(OFFSET('Fund Guide'!$B$5,1,MATCH(K$8,OFFSET('Fund Guide'!$B$5,,,,COUNTA('Fund Guide'!$5:$5)),0)-1,COUNTA('Fund Guide'!$B:$B)-COUNTA('Fund Guide'!$B$2:$B$5)),MATCH($E93,OFFSET('Fund Guide'!$B$5,1,,COUNTA('Fund Guide'!$B:$B)-COUNTA('Fund Guide'!$B$2:$B$5)),0)),
IFERROR(OFFSET('RF &amp; RV Guide'!$E$8,2+MATCH($E93, OFFSET('RF &amp; RV Guide'!$E$8,3,,COUNTA('RF &amp; RV Guide'!$E:$E)-COUNTA('RF &amp; RV Guide'!$E$1:$E$8)), 0),-1+MATCH("Captação", OFFSET('RF &amp; RV Guide'!$E$8,,,,COUNTA('RF &amp; RV Guide'!$8:$8)-COUNTA('RF &amp; RV Guide'!$A$8:$E$8)),0)), "-")))</f>
        <v>Sim</v>
      </c>
      <c r="M93" s="496">
        <f>IFERROR(IF(N93=0, "", N93*$M$3),0)</f>
        <v>875000.00000000012</v>
      </c>
      <c r="N93" s="231">
        <v>3.5000000000000003E-2</v>
      </c>
      <c r="O93" s="516">
        <f>IFERROR(IF(N93=0, "", N93/N$92),0)</f>
        <v>1</v>
      </c>
      <c r="Q93" s="498">
        <f ca="1">IF($E93="", "", IFERROR(INDEX(OFFSET('Fund Guide'!$B$5,1,MATCH(Q$8,OFFSET('Fund Guide'!$B$5,,,,COUNTA('Fund Guide'!58:58)),0)-1,COUNTA('Fund Guide'!$B:$B)-COUNTA('Fund Guide'!$B$2:$B$5)),MATCH($E93,OFFSET('Fund Guide'!$B$5,1,,COUNTA('Fund Guide'!$B:$B)-COUNTA('Fund Guide'!$B$2:$B$5)),0)),"-"))</f>
        <v>0.15924514614955787</v>
      </c>
      <c r="R93" s="499">
        <f ca="1">IF($E93="", "", IFERROR(INDEX(OFFSET('Fund Guide'!$B$5,1,MATCH(R$8,OFFSET('Fund Guide'!$B$5,,,,COUNTA('Fund Guide'!58:58)),0)-1,COUNTA('Fund Guide'!$B:$B)-COUNTA('Fund Guide'!$B$2:$B$5)),MATCH($E93,OFFSET('Fund Guide'!$B$5,1,,COUNTA('Fund Guide'!$B:$B)-COUNTA('Fund Guide'!$B$2:$B$5)),0)),"-"))</f>
        <v>2.0585930859608101</v>
      </c>
      <c r="S93" s="498">
        <f ca="1">IF($E93="", "", IFERROR(INDEX(OFFSET('Fund Guide'!$B$5,1,MATCH(S$8,OFFSET('Fund Guide'!$B$5,,,,COUNTA('Fund Guide'!58:58)),0)-1,COUNTA('Fund Guide'!$B:$B)-COUNTA('Fund Guide'!$B$2:$B$5)),MATCH($E93,OFFSET('Fund Guide'!$B$5,1,,COUNTA('Fund Guide'!$B:$B)-COUNTA('Fund Guide'!$B$2:$B$5)),0)),"-"))</f>
        <v>0.15461018483594602</v>
      </c>
      <c r="T93" s="499">
        <f ca="1">IF($E93="", "", IFERROR(INDEX(OFFSET('Fund Guide'!$B$5,1,MATCH(T$8,OFFSET('Fund Guide'!$B$5,,,,COUNTA('Fund Guide'!58:58)),0)-1,COUNTA('Fund Guide'!$B:$B)-COUNTA('Fund Guide'!$B$2:$B$5)),MATCH($E93,OFFSET('Fund Guide'!$B$5,1,,COUNTA('Fund Guide'!$B:$B)-COUNTA('Fund Guide'!$B$2:$B$5)),0)),"-"))</f>
        <v>1.5156967869239706</v>
      </c>
      <c r="U93" s="498">
        <f ca="1">IF($E93="", "", IFERROR(INDEX(OFFSET('Fund Guide'!$B$5,1,MATCH(U$8,OFFSET('Fund Guide'!$B$5,,,,COUNTA('Fund Guide'!58:58)),0)-1,COUNTA('Fund Guide'!$B:$B)-COUNTA('Fund Guide'!$B$2:$B$5)),MATCH($E93,OFFSET('Fund Guide'!$B$5,1,,COUNTA('Fund Guide'!$B:$B)-COUNTA('Fund Guide'!$B$2:$B$5)),0)),"-"))</f>
        <v>0.36953838329088629</v>
      </c>
      <c r="V93" s="499">
        <f ca="1">IF($E93="", "", IFERROR(INDEX(OFFSET('Fund Guide'!$B$5,1,MATCH(V$8,OFFSET('Fund Guide'!$B$5,,,,COUNTA('Fund Guide'!58:58)),0)-1,COUNTA('Fund Guide'!$B:$B)-COUNTA('Fund Guide'!$B$2:$B$5)),MATCH($E93,OFFSET('Fund Guide'!$B$5,1,,COUNTA('Fund Guide'!$B:$B)-COUNTA('Fund Guide'!$B$2:$B$5)),0)),"-"))</f>
        <v>2.8022766910407082</v>
      </c>
      <c r="W93" s="498">
        <f ca="1">IF($E93="", "", IFERROR(INDEX(OFFSET('Fund Guide'!$B$5,1,MATCH(W$8,OFFSET('Fund Guide'!$B$5,,,,COUNTA('Fund Guide'!58:58)),0)-1,COUNTA('Fund Guide'!$B:$B)-COUNTA('Fund Guide'!$B$2:$B$5)),MATCH($E93,OFFSET('Fund Guide'!$B$5,1,,COUNTA('Fund Guide'!$B:$B)-COUNTA('Fund Guide'!$B$2:$B$5)),0)),"-"))</f>
        <v>0.67756588679432128</v>
      </c>
      <c r="X93" s="499">
        <f ca="1">IF($E93="", "", IFERROR(INDEX(OFFSET('Fund Guide'!$B$5,1,MATCH(X$8,OFFSET('Fund Guide'!$B$5,,,,COUNTA('Fund Guide'!58:58)),0)-1,COUNTA('Fund Guide'!$B:$B)-COUNTA('Fund Guide'!$B$2:$B$5)),MATCH($E93,OFFSET('Fund Guide'!$B$5,1,,COUNTA('Fund Guide'!$B:$B)-COUNTA('Fund Guide'!$B$2:$B$5)),0)),"-"))</f>
        <v>3.8515041594464403</v>
      </c>
      <c r="Y93" s="500">
        <f ca="1">IF($E93="", "", IFERROR(INDEX(OFFSET('Fund Guide'!$B$5,1,MATCH(Y$8,OFFSET('Fund Guide'!$B$5,,,,COUNTA('Fund Guide'!58:58)),0)-1,COUNTA('Fund Guide'!$B:$B)-COUNTA('Fund Guide'!$B$2:$B$5)),MATCH($E93,OFFSET('Fund Guide'!$B$5,1,,COUNTA('Fund Guide'!$B:$B)-COUNTA('Fund Guide'!$B$2:$B$5)),0)),"-"))</f>
        <v>0.16461533049601917</v>
      </c>
      <c r="Z93" s="501">
        <f ca="1">IF($E93="", "", IFERROR(INDEX(OFFSET('Fund Guide'!$B$5,1,MATCH(Z$8,OFFSET('Fund Guide'!$B$5,,,,COUNTA('Fund Guide'!58:58)),0)-1,COUNTA('Fund Guide'!$B:$B)-COUNTA('Fund Guide'!$B$2:$B$5)),MATCH($E93,OFFSET('Fund Guide'!$B$5,1,,COUNTA('Fund Guide'!$B:$B)-COUNTA('Fund Guide'!$B$2:$B$5)),0)),"-"))</f>
        <v>0.36547124018733934</v>
      </c>
      <c r="AB93" s="232"/>
      <c r="AC93" s="232"/>
      <c r="AD93" s="231"/>
    </row>
    <row r="94" spans="2:30" s="463" customFormat="1" ht="4.5" customHeight="1">
      <c r="B94" s="461"/>
      <c r="C94" s="461"/>
      <c r="D94" s="461"/>
      <c r="E94" s="472"/>
      <c r="F94" s="503"/>
      <c r="G94" s="473"/>
      <c r="H94" s="473"/>
      <c r="I94" s="474"/>
      <c r="J94" s="474"/>
      <c r="K94" s="474"/>
      <c r="M94" s="483"/>
      <c r="Q94" s="474"/>
      <c r="S94" s="474"/>
      <c r="U94" s="474"/>
      <c r="W94" s="474"/>
      <c r="Y94" s="474"/>
      <c r="AB94" s="474"/>
    </row>
    <row r="95" spans="2:30" s="479" customFormat="1" ht="14.25" customHeight="1">
      <c r="B95" s="475"/>
      <c r="C95" s="475"/>
      <c r="D95" s="475" t="s">
        <v>12</v>
      </c>
      <c r="E95" s="511" t="s">
        <v>15</v>
      </c>
      <c r="F95" s="520"/>
      <c r="G95" s="520"/>
      <c r="H95" s="520"/>
      <c r="I95" s="521"/>
      <c r="J95" s="521"/>
      <c r="K95" s="521"/>
      <c r="M95" s="514">
        <f>IFERROR(IF(N95=0, 0, N95*$M$3),0)</f>
        <v>0</v>
      </c>
      <c r="N95" s="639">
        <v>0</v>
      </c>
      <c r="O95" s="515">
        <f>IF(N95=0, 0, SUM(O96:O97)*N95)</f>
        <v>0</v>
      </c>
      <c r="Q95" s="521"/>
      <c r="R95" s="522"/>
      <c r="S95" s="521"/>
      <c r="T95" s="522"/>
      <c r="U95" s="521"/>
      <c r="V95" s="522"/>
      <c r="W95" s="521"/>
      <c r="X95" s="522"/>
      <c r="Y95" s="521"/>
      <c r="Z95" s="522"/>
      <c r="AB95" s="521"/>
      <c r="AC95" s="522"/>
      <c r="AD95" s="522"/>
    </row>
    <row r="96" spans="2:30" s="495" customFormat="1" ht="14.25" customHeight="1">
      <c r="B96" s="489"/>
      <c r="C96" s="489"/>
      <c r="D96" s="489"/>
      <c r="E96" s="381"/>
      <c r="F96" s="490" t="str">
        <f ca="1">IF($E96="", "", IFERROR(INDEX(OFFSET('Fund Guide'!$B$5,1,MATCH(F$8,OFFSET('Fund Guide'!$B$5,,,,COUNTA('Fund Guide'!61:61)),0)-1,COUNTA('Fund Guide'!$B:$B)-COUNTA('Fund Guide'!$B$2:$B$5)),MATCH($E96,OFFSET('Fund Guide'!$B$5,1,,COUNTA('Fund Guide'!$B:$B)-COUNTA('Fund Guide'!$B$2:$B$5)),0)),"-"))</f>
        <v/>
      </c>
      <c r="G96" s="491" t="str">
        <f ca="1">IF($E96="", "", IFERROR(INDEX(OFFSET('Fund Guide'!$B$5,1,MATCH(G$8,OFFSET('Fund Guide'!$B$5,,,,COUNTA('Fund Guide'!$5:$5)),0)-1,COUNTA('Fund Guide'!$B:$B)-COUNTA('Fund Guide'!$B$2:$B$5)),MATCH($E96,OFFSET('Fund Guide'!$B$5,1,,COUNTA('Fund Guide'!$B:$B)-COUNTA('Fund Guide'!$B$2:$B$5)),0)),
IF(OR(LEFT($E96,3)="NTN",LEFT($E96,3)="LFT"),DATE(_xlfn.NUMBERVALUE(RIGHT(LEFT($E96, FIND(" (", $E96)-1), 4)),8,15)-TODAY(),IFERROR(IF(FIND("ano",$E96)&gt;1,FLOOR(_xlfn.NUMBERVALUE(RIGHT(LEFT($E96,FIND(" ano",$E96)-1),FIND(" ano",$E96)-1-(FIND(" - ",$E96)+2)))*365,1)),IFERROR(IF(FIND("meses",$E96)&gt;1,FLOOR(_xlfn.NUMBERVALUE(RIGHT(LEFT($E96,FIND(" meses",$E96)-1),FIND(" meses",$E96)-1-(FIND(" - ",$E96)+2))),1)*(365/12)),IFERROR(IF(FIND("mês",$E96)&gt;1,FLOOR(_xlfn.NUMBERVALUE(RIGHT(LEFT($E96,FIND(" mês",$E96)-1),FIND(" mês",$E96)-1-(FIND(" - ",$E96)+2))),1)*(365/12)),IFERROR(IF(FIND("Diária", $E96)&gt;0, 0),
IFERROR(OFFSET('RF &amp; RV Guide'!$E$8,2+MATCH($E96, OFFSET('RF &amp; RV Guide'!$E$8,3,,COUNTA('RF &amp; RV Guide'!$E:$E)-COUNTA('RF &amp; RV Guide'!$E$1:$E$8)), 0),-1+MATCH(G$8, OFFSET('RF &amp; RV Guide'!$E$8,,,,COUNTA('RF &amp; RV Guide'!$8:$8)-COUNTA('RF &amp; RV Guide'!$A$8:$E$8)),0)),"-"))))))))</f>
        <v/>
      </c>
      <c r="H96" s="492" t="str">
        <f ca="1">IF($E96="", "", IFERROR(INDEX(OFFSET('Fund Guide'!$B$5,1,MATCH(H$8,OFFSET('Fund Guide'!$B$5,,,,COUNTA('Fund Guide'!84:84)),0)-1,COUNTA('Fund Guide'!$B:$B)-COUNTA('Fund Guide'!$B$2:$B$5)),MATCH($E96,OFFSET('Fund Guide'!$B$5,1,,COUNTA('Fund Guide'!$B:$B)-COUNTA('Fund Guide'!$B$2:$B$5)),0)),"BRL"))</f>
        <v/>
      </c>
      <c r="I96" s="493" t="str">
        <f ca="1">IF($E96="", "", IFERROR(INDEX(OFFSET('Fund Guide'!$B$5,1,MATCH("Repasse Taxa Adm. Gestor",OFFSET('Fund Guide'!$B$5,,,,COUNTA('Fund Guide'!$5:$5)),0)-1,COUNTA('Fund Guide'!$B:$B)-COUNTA('Fund Guide'!$B$2:$B$5)),MATCH($E96,OFFSET('Fund Guide'!$B$5,1,,COUNTA('Fund Guide'!$B:$B)-COUNTA('Fund Guide'!$B$2:$B$5)),0)),
IFERROR(OFFSET('RF &amp; RV Guide'!$E$8,2+MATCH($E96, OFFSET('RF &amp; RV Guide'!$E$8,3,,COUNTA('RF &amp; RV Guide'!$E:$E)-COUNTA('RF &amp; RV Guide'!$E$1:$E$8)), 0),-1+MATCH(I$8, OFFSET('RF &amp; RV Guide'!$E$8,,,,COUNTA('RF &amp; RV Guide'!$8:$8)-COUNTA('RF &amp; RV Guide'!$A$8:$E$8)),0)),IFERROR(IF(FIND("tulo",$E96), 0.25%), "-"))))</f>
        <v/>
      </c>
      <c r="J96" s="494" t="str">
        <f ca="1">IF($E96="", "", IFERROR(INDEX(OFFSET('Fund Guide'!$B$5,1,MATCH(J$8,OFFSET('Fund Guide'!$B$5,,,,COUNTA('Fund Guide'!$5:$5)),0)-1,COUNTA('Fund Guide'!$B:$B)-COUNTA('Fund Guide'!$B$2:$B$5)),MATCH($E96,OFFSET('Fund Guide'!$B$5,1,,COUNTA('Fund Guide'!$B:$B)-COUNTA('Fund Guide'!$B$2:$B$5)),0)),
IFERROR(OFFSET('RF &amp; RV Guide'!$E$8,2+MATCH($E96, OFFSET('RF &amp; RV Guide'!$E$8,3,,COUNTA('RF &amp; RV Guide'!$E:$E)-COUNTA('RF &amp; RV Guide'!$E$1:$E$8)), 0),-1+MATCH(J$8, OFFSET('RF &amp; RV Guide'!$E$8,,,,COUNTA('RF &amp; RV Guide'!$8:$8)-COUNTA('RF &amp; RV Guide'!$A$8:$E$8)),0)), "-")))</f>
        <v/>
      </c>
      <c r="K96" s="494" t="str">
        <f ca="1">IF($E96="", "", IFERROR(INDEX(OFFSET('Fund Guide'!$B$5,1,MATCH(K$8,OFFSET('Fund Guide'!$B$5,,,,COUNTA('Fund Guide'!$5:$5)),0)-1,COUNTA('Fund Guide'!$B:$B)-COUNTA('Fund Guide'!$B$2:$B$5)),MATCH($E96,OFFSET('Fund Guide'!$B$5,1,,COUNTA('Fund Guide'!$B:$B)-COUNTA('Fund Guide'!$B$2:$B$5)),0)),
IFERROR(OFFSET('RF &amp; RV Guide'!$E$8,2+MATCH($E96, OFFSET('RF &amp; RV Guide'!$E$8,3,,COUNTA('RF &amp; RV Guide'!$E:$E)-COUNTA('RF &amp; RV Guide'!$E$1:$E$8)), 0),-1+MATCH("Captação", OFFSET('RF &amp; RV Guide'!$E$8,,,,COUNTA('RF &amp; RV Guide'!$8:$8)-COUNTA('RF &amp; RV Guide'!$A$8:$E$8)),0)), "-")))</f>
        <v/>
      </c>
      <c r="M96" s="496" t="str">
        <f>IFERROR(IF(N96=0, "", N96*$M$3),0)</f>
        <v/>
      </c>
      <c r="N96" s="231"/>
      <c r="O96" s="516" t="str">
        <f>IFERROR(IF(N96=0, "", N96/N$95),0)</f>
        <v/>
      </c>
      <c r="Q96" s="498" t="str">
        <f ca="1">IF($E96="", "", IFERROR(INDEX(OFFSET('Fund Guide'!$B$5,1,MATCH(Q$8,OFFSET('Fund Guide'!$B$5,,,,COUNTA('Fund Guide'!61:61)),0)-1,COUNTA('Fund Guide'!$B:$B)-COUNTA('Fund Guide'!$B$2:$B$5)),MATCH($E96,OFFSET('Fund Guide'!$B$5,1,,COUNTA('Fund Guide'!$B:$B)-COUNTA('Fund Guide'!$B$2:$B$5)),0)),"-"))</f>
        <v/>
      </c>
      <c r="R96" s="499" t="str">
        <f ca="1">IF($E96="", "", IFERROR(INDEX(OFFSET('Fund Guide'!$B$5,1,MATCH(R$8,OFFSET('Fund Guide'!$B$5,,,,COUNTA('Fund Guide'!61:61)),0)-1,COUNTA('Fund Guide'!$B:$B)-COUNTA('Fund Guide'!$B$2:$B$5)),MATCH($E96,OFFSET('Fund Guide'!$B$5,1,,COUNTA('Fund Guide'!$B:$B)-COUNTA('Fund Guide'!$B$2:$B$5)),0)),"-"))</f>
        <v/>
      </c>
      <c r="S96" s="498" t="str">
        <f ca="1">IF($E96="", "", IFERROR(INDEX(OFFSET('Fund Guide'!$B$5,1,MATCH(S$8,OFFSET('Fund Guide'!$B$5,,,,COUNTA('Fund Guide'!61:61)),0)-1,COUNTA('Fund Guide'!$B:$B)-COUNTA('Fund Guide'!$B$2:$B$5)),MATCH($E96,OFFSET('Fund Guide'!$B$5,1,,COUNTA('Fund Guide'!$B:$B)-COUNTA('Fund Guide'!$B$2:$B$5)),0)),"-"))</f>
        <v/>
      </c>
      <c r="T96" s="499" t="str">
        <f ca="1">IF($E96="", "", IFERROR(INDEX(OFFSET('Fund Guide'!$B$5,1,MATCH(T$8,OFFSET('Fund Guide'!$B$5,,,,COUNTA('Fund Guide'!61:61)),0)-1,COUNTA('Fund Guide'!$B:$B)-COUNTA('Fund Guide'!$B$2:$B$5)),MATCH($E96,OFFSET('Fund Guide'!$B$5,1,,COUNTA('Fund Guide'!$B:$B)-COUNTA('Fund Guide'!$B$2:$B$5)),0)),"-"))</f>
        <v/>
      </c>
      <c r="U96" s="498" t="str">
        <f ca="1">IF($E96="", "", IFERROR(INDEX(OFFSET('Fund Guide'!$B$5,1,MATCH(U$8,OFFSET('Fund Guide'!$B$5,,,,COUNTA('Fund Guide'!61:61)),0)-1,COUNTA('Fund Guide'!$B:$B)-COUNTA('Fund Guide'!$B$2:$B$5)),MATCH($E96,OFFSET('Fund Guide'!$B$5,1,,COUNTA('Fund Guide'!$B:$B)-COUNTA('Fund Guide'!$B$2:$B$5)),0)),"-"))</f>
        <v/>
      </c>
      <c r="V96" s="499" t="str">
        <f ca="1">IF($E96="", "", IFERROR(INDEX(OFFSET('Fund Guide'!$B$5,1,MATCH(V$8,OFFSET('Fund Guide'!$B$5,,,,COUNTA('Fund Guide'!61:61)),0)-1,COUNTA('Fund Guide'!$B:$B)-COUNTA('Fund Guide'!$B$2:$B$5)),MATCH($E96,OFFSET('Fund Guide'!$B$5,1,,COUNTA('Fund Guide'!$B:$B)-COUNTA('Fund Guide'!$B$2:$B$5)),0)),"-"))</f>
        <v/>
      </c>
      <c r="W96" s="498" t="str">
        <f ca="1">IF($E96="", "", IFERROR(INDEX(OFFSET('Fund Guide'!$B$5,1,MATCH(W$8,OFFSET('Fund Guide'!$B$5,,,,COUNTA('Fund Guide'!61:61)),0)-1,COUNTA('Fund Guide'!$B:$B)-COUNTA('Fund Guide'!$B$2:$B$5)),MATCH($E96,OFFSET('Fund Guide'!$B$5,1,,COUNTA('Fund Guide'!$B:$B)-COUNTA('Fund Guide'!$B$2:$B$5)),0)),"-"))</f>
        <v/>
      </c>
      <c r="X96" s="499" t="str">
        <f ca="1">IF($E96="", "", IFERROR(INDEX(OFFSET('Fund Guide'!$B$5,1,MATCH(X$8,OFFSET('Fund Guide'!$B$5,,,,COUNTA('Fund Guide'!61:61)),0)-1,COUNTA('Fund Guide'!$B:$B)-COUNTA('Fund Guide'!$B$2:$B$5)),MATCH($E96,OFFSET('Fund Guide'!$B$5,1,,COUNTA('Fund Guide'!$B:$B)-COUNTA('Fund Guide'!$B$2:$B$5)),0)),"-"))</f>
        <v/>
      </c>
      <c r="Y96" s="500" t="str">
        <f ca="1">IF($E96="", "", IFERROR(INDEX(OFFSET('Fund Guide'!$B$5,1,MATCH(Y$8,OFFSET('Fund Guide'!$B$5,,,,COUNTA('Fund Guide'!61:61)),0)-1,COUNTA('Fund Guide'!$B:$B)-COUNTA('Fund Guide'!$B$2:$B$5)),MATCH($E96,OFFSET('Fund Guide'!$B$5,1,,COUNTA('Fund Guide'!$B:$B)-COUNTA('Fund Guide'!$B$2:$B$5)),0)),"-"))</f>
        <v/>
      </c>
      <c r="Z96" s="501" t="str">
        <f ca="1">IF($E96="", "", IFERROR(INDEX(OFFSET('Fund Guide'!$B$5,1,MATCH(Z$8,OFFSET('Fund Guide'!$B$5,,,,COUNTA('Fund Guide'!61:61)),0)-1,COUNTA('Fund Guide'!$B:$B)-COUNTA('Fund Guide'!$B$2:$B$5)),MATCH($E96,OFFSET('Fund Guide'!$B$5,1,,COUNTA('Fund Guide'!$B:$B)-COUNTA('Fund Guide'!$B$2:$B$5)),0)),"-"))</f>
        <v/>
      </c>
      <c r="AB96" s="232"/>
      <c r="AC96" s="232"/>
      <c r="AD96" s="231"/>
    </row>
    <row r="97" spans="2:30" s="463" customFormat="1" ht="5.25" customHeight="1">
      <c r="B97" s="461"/>
      <c r="C97" s="461"/>
      <c r="D97" s="461"/>
      <c r="E97" s="472"/>
      <c r="F97" s="503"/>
      <c r="G97" s="473"/>
      <c r="H97" s="473"/>
      <c r="I97" s="474"/>
      <c r="J97" s="474"/>
      <c r="K97" s="474"/>
      <c r="M97" s="483"/>
      <c r="Q97" s="474"/>
      <c r="S97" s="474"/>
      <c r="U97" s="474"/>
      <c r="W97" s="474"/>
      <c r="Y97" s="474"/>
      <c r="AB97" s="474"/>
    </row>
    <row r="98" spans="2:30" s="479" customFormat="1" ht="14.25" customHeight="1">
      <c r="B98" s="475"/>
      <c r="C98" s="475" t="s">
        <v>12</v>
      </c>
      <c r="D98" s="475" t="s">
        <v>12</v>
      </c>
      <c r="E98" s="484" t="s">
        <v>628</v>
      </c>
      <c r="F98" s="485"/>
      <c r="G98" s="485"/>
      <c r="H98" s="485"/>
      <c r="I98" s="486"/>
      <c r="J98" s="486"/>
      <c r="K98" s="486"/>
      <c r="M98" s="487">
        <f>IFERROR(IF(N98=0, 0, N98*$M$3),0)</f>
        <v>250000</v>
      </c>
      <c r="N98" s="638">
        <v>0.01</v>
      </c>
      <c r="O98" s="488">
        <f>ROUND(O100+O103+O106+O109,3)</f>
        <v>0.01</v>
      </c>
      <c r="Q98" s="486"/>
      <c r="R98" s="488"/>
      <c r="S98" s="486"/>
      <c r="T98" s="488"/>
      <c r="U98" s="486"/>
      <c r="V98" s="488"/>
      <c r="W98" s="486"/>
      <c r="X98" s="488"/>
      <c r="Y98" s="486"/>
      <c r="Z98" s="488"/>
      <c r="AB98" s="486"/>
      <c r="AC98" s="488"/>
      <c r="AD98" s="488"/>
    </row>
    <row r="99" spans="2:30" s="463" customFormat="1" ht="3" customHeight="1">
      <c r="B99" s="461"/>
      <c r="C99" s="461"/>
      <c r="D99" s="461"/>
      <c r="E99" s="472"/>
      <c r="F99" s="473"/>
      <c r="G99" s="473"/>
      <c r="H99" s="473"/>
      <c r="I99" s="474"/>
      <c r="J99" s="474"/>
      <c r="K99" s="474"/>
      <c r="M99" s="483"/>
      <c r="N99" s="519"/>
      <c r="Q99" s="474"/>
      <c r="S99" s="474"/>
      <c r="U99" s="474"/>
      <c r="W99" s="474"/>
      <c r="Y99" s="474"/>
      <c r="AB99" s="474"/>
    </row>
    <row r="100" spans="2:30" s="479" customFormat="1" ht="14.25" customHeight="1">
      <c r="B100" s="475"/>
      <c r="C100" s="475"/>
      <c r="D100" s="475" t="s">
        <v>12</v>
      </c>
      <c r="E100" s="511" t="s">
        <v>609</v>
      </c>
      <c r="F100" s="512"/>
      <c r="G100" s="512"/>
      <c r="H100" s="512"/>
      <c r="I100" s="513"/>
      <c r="J100" s="513"/>
      <c r="K100" s="513"/>
      <c r="M100" s="514">
        <f>IFERROR(IF(N100=0, 0, N100*$M$3),0)</f>
        <v>250000</v>
      </c>
      <c r="N100" s="639">
        <v>0.01</v>
      </c>
      <c r="O100" s="515">
        <f>IF(N100=0, 0, SUM(O101:O102)*N100)</f>
        <v>0.01</v>
      </c>
      <c r="Q100" s="513"/>
      <c r="R100" s="515"/>
      <c r="S100" s="513"/>
      <c r="T100" s="515"/>
      <c r="U100" s="513"/>
      <c r="V100" s="515"/>
      <c r="W100" s="513"/>
      <c r="X100" s="515"/>
      <c r="Y100" s="513"/>
      <c r="Z100" s="515"/>
      <c r="AB100" s="513"/>
      <c r="AC100" s="515"/>
      <c r="AD100" s="515"/>
    </row>
    <row r="101" spans="2:30" s="495" customFormat="1" ht="14.25" customHeight="1">
      <c r="B101" s="489"/>
      <c r="C101" s="489"/>
      <c r="D101" s="489"/>
      <c r="E101" s="381" t="s">
        <v>1730</v>
      </c>
      <c r="F101" s="490">
        <f ca="1">IF($E101="", "", IFERROR(INDEX(OFFSET('Fund Guide'!$B$5,1,MATCH(F$8,OFFSET('Fund Guide'!$B$5,,,,COUNTA('Fund Guide'!65:65)),0)-1,COUNTA('Fund Guide'!$B:$B)-COUNTA('Fund Guide'!$B$2:$B$5)),MATCH($E101,OFFSET('Fund Guide'!$B$5,1,,COUNTA('Fund Guide'!$B:$B)-COUNTA('Fund Guide'!$B$2:$B$5)),0)),"-"))</f>
        <v>17453850000148</v>
      </c>
      <c r="G101" s="491">
        <f ca="1">IF($E101="", "", IFERROR(INDEX(OFFSET('Fund Guide'!$B$5,1,MATCH(G$8,OFFSET('Fund Guide'!$B$5,,,,COUNTA('Fund Guide'!$5:$5)),0)-1,COUNTA('Fund Guide'!$B:$B)-COUNTA('Fund Guide'!$B$2:$B$5)),MATCH($E101,OFFSET('Fund Guide'!$B$5,1,,COUNTA('Fund Guide'!$B:$B)-COUNTA('Fund Guide'!$B$2:$B$5)),0)),
IF(OR(LEFT($E101,3)="NTN",LEFT($E101,3)="LFT"),DATE(_xlfn.NUMBERVALUE(RIGHT(LEFT($E101, FIND(" (", $E101)-1), 4)),8,15)-TODAY(),IFERROR(IF(FIND("ano",$E101)&gt;1,FLOOR(_xlfn.NUMBERVALUE(RIGHT(LEFT($E101,FIND(" ano",$E101)-1),FIND(" ano",$E101)-1-(FIND(" - ",$E101)+2)))*365,1)),IFERROR(IF(FIND("meses",$E101)&gt;1,FLOOR(_xlfn.NUMBERVALUE(RIGHT(LEFT($E101,FIND(" meses",$E101)-1),FIND(" meses",$E101)-1-(FIND(" - ",$E101)+2))),1)*(365/12)),IFERROR(IF(FIND("mês",$E101)&gt;1,FLOOR(_xlfn.NUMBERVALUE(RIGHT(LEFT($E101,FIND(" mês",$E101)-1),FIND(" mês",$E101)-1-(FIND(" - ",$E101)+2))),1)*(365/12)),IFERROR(IF(FIND("Diária", $E101)&gt;0, 0),
IFERROR(OFFSET('RF &amp; RV Guide'!$E$8,2+MATCH($E101, OFFSET('RF &amp; RV Guide'!$E$8,3,,COUNTA('RF &amp; RV Guide'!$E:$E)-COUNTA('RF &amp; RV Guide'!$E$1:$E$8)), 0),-1+MATCH(G$8, OFFSET('RF &amp; RV Guide'!$E$8,,,,COUNTA('RF &amp; RV Guide'!$8:$8)-COUNTA('RF &amp; RV Guide'!$A$8:$E$8)),0)),"-"))))))))</f>
        <v>1</v>
      </c>
      <c r="H101" s="492" t="str">
        <f ca="1">IF($E101="", "", IFERROR(INDEX(OFFSET('Fund Guide'!$B$5,1,MATCH(H$8,OFFSET('Fund Guide'!$B$5,,,,COUNTA('Fund Guide'!89:89)),0)-1,COUNTA('Fund Guide'!$B:$B)-COUNTA('Fund Guide'!$B$2:$B$5)),MATCH($E101,OFFSET('Fund Guide'!$B$5,1,,COUNTA('Fund Guide'!$B:$B)-COUNTA('Fund Guide'!$B$2:$B$5)),0)),"BRL"))</f>
        <v>BRL</v>
      </c>
      <c r="I101" s="493">
        <f ca="1">IF($E101="", "", IFERROR(INDEX(OFFSET('Fund Guide'!$B$5,1,MATCH("Repasse Taxa Adm. Gestor",OFFSET('Fund Guide'!$B$5,,,,COUNTA('Fund Guide'!$5:$5)),0)-1,COUNTA('Fund Guide'!$B:$B)-COUNTA('Fund Guide'!$B$2:$B$5)),MATCH($E101,OFFSET('Fund Guide'!$B$5,1,,COUNTA('Fund Guide'!$B:$B)-COUNTA('Fund Guide'!$B$2:$B$5)),0)),
IFERROR(OFFSET('RF &amp; RV Guide'!$E$8,2+MATCH($E101, OFFSET('RF &amp; RV Guide'!$E$8,3,,COUNTA('RF &amp; RV Guide'!$E:$E)-COUNTA('RF &amp; RV Guide'!$E$1:$E$8)), 0),-1+MATCH(I$8, OFFSET('RF &amp; RV Guide'!$E$8,,,,COUNTA('RF &amp; RV Guide'!$8:$8)-COUNTA('RF &amp; RV Guide'!$A$8:$E$8)),0)),IFERROR(IF(FIND("tulo",$E101), 0.25%), "-"))))</f>
        <v>2.6666666666666666E-3</v>
      </c>
      <c r="J101" s="494">
        <f ca="1">IF($E101="", "", IFERROR(INDEX(OFFSET('Fund Guide'!$B$5,1,MATCH(J$8,OFFSET('Fund Guide'!$B$5,,,,COUNTA('Fund Guide'!$5:$5)),0)-1,COUNTA('Fund Guide'!$B:$B)-COUNTA('Fund Guide'!$B$2:$B$5)),MATCH($E101,OFFSET('Fund Guide'!$B$5,1,,COUNTA('Fund Guide'!$B:$B)-COUNTA('Fund Guide'!$B$2:$B$5)),0)),
IFERROR(OFFSET('RF &amp; RV Guide'!$E$8,2+MATCH($E101, OFFSET('RF &amp; RV Guide'!$E$8,3,,COUNTA('RF &amp; RV Guide'!$E:$E)-COUNTA('RF &amp; RV Guide'!$E$1:$E$8)), 0),-1+MATCH(J$8, OFFSET('RF &amp; RV Guide'!$E$8,,,,COUNTA('RF &amp; RV Guide'!$8:$8)-COUNTA('RF &amp; RV Guide'!$A$8:$E$8)),0)), "-")))</f>
        <v>41394</v>
      </c>
      <c r="K101" s="494" t="str">
        <f ca="1">IF($E101="", "", IFERROR(INDEX(OFFSET('Fund Guide'!$B$5,1,MATCH(K$8,OFFSET('Fund Guide'!$B$5,,,,COUNTA('Fund Guide'!$5:$5)),0)-1,COUNTA('Fund Guide'!$B:$B)-COUNTA('Fund Guide'!$B$2:$B$5)),MATCH($E101,OFFSET('Fund Guide'!$B$5,1,,COUNTA('Fund Guide'!$B:$B)-COUNTA('Fund Guide'!$B$2:$B$5)),0)),
IFERROR(OFFSET('RF &amp; RV Guide'!$E$8,2+MATCH($E101, OFFSET('RF &amp; RV Guide'!$E$8,3,,COUNTA('RF &amp; RV Guide'!$E:$E)-COUNTA('RF &amp; RV Guide'!$E$1:$E$8)), 0),-1+MATCH("Captação", OFFSET('RF &amp; RV Guide'!$E$8,,,,COUNTA('RF &amp; RV Guide'!$8:$8)-COUNTA('RF &amp; RV Guide'!$A$8:$E$8)),0)), "-")))</f>
        <v>Sim</v>
      </c>
      <c r="M101" s="496">
        <f>IFERROR(IF(N101=0, "", N101*$M$3),0)</f>
        <v>250000</v>
      </c>
      <c r="N101" s="231">
        <v>0.01</v>
      </c>
      <c r="O101" s="516">
        <f>IFERROR(IF(N101=0, "", N101/N$100),0)</f>
        <v>1</v>
      </c>
      <c r="Q101" s="498">
        <f ca="1">IF($E101="", "", IFERROR(INDEX(OFFSET('Fund Guide'!$B$5,1,MATCH(Q$8,OFFSET('Fund Guide'!$B$5,,,,COUNTA('Fund Guide'!65:65)),0)-1,COUNTA('Fund Guide'!$B:$B)-COUNTA('Fund Guide'!$B$2:$B$5)),MATCH($E101,OFFSET('Fund Guide'!$B$5,1,,COUNTA('Fund Guide'!$B:$B)-COUNTA('Fund Guide'!$B$2:$B$5)),0)),"-"))</f>
        <v>-0.1219041501272069</v>
      </c>
      <c r="R101" s="499">
        <f ca="1">IF($E101="", "", IFERROR(INDEX(OFFSET('Fund Guide'!$B$5,1,MATCH(R$8,OFFSET('Fund Guide'!$B$5,,,,COUNTA('Fund Guide'!65:65)),0)-1,COUNTA('Fund Guide'!$B:$B)-COUNTA('Fund Guide'!$B$2:$B$5)),MATCH($E101,OFFSET('Fund Guide'!$B$5,1,,COUNTA('Fund Guide'!$B:$B)-COUNTA('Fund Guide'!$B$2:$B$5)),0)),"-"))</f>
        <v>-1.5758787421131926</v>
      </c>
      <c r="S101" s="498">
        <f ca="1">IF($E101="", "", IFERROR(INDEX(OFFSET('Fund Guide'!$B$5,1,MATCH(S$8,OFFSET('Fund Guide'!$B$5,,,,COUNTA('Fund Guide'!65:65)),0)-1,COUNTA('Fund Guide'!$B:$B)-COUNTA('Fund Guide'!$B$2:$B$5)),MATCH($E101,OFFSET('Fund Guide'!$B$5,1,,COUNTA('Fund Guide'!$B:$B)-COUNTA('Fund Guide'!$B$2:$B$5)),0)),"-"))</f>
        <v>-5.344639927797501E-2</v>
      </c>
      <c r="T101" s="499">
        <f ca="1">IF($E101="", "", IFERROR(INDEX(OFFSET('Fund Guide'!$B$5,1,MATCH(T$8,OFFSET('Fund Guide'!$B$5,,,,COUNTA('Fund Guide'!65:65)),0)-1,COUNTA('Fund Guide'!$B:$B)-COUNTA('Fund Guide'!$B$2:$B$5)),MATCH($E101,OFFSET('Fund Guide'!$B$5,1,,COUNTA('Fund Guide'!$B:$B)-COUNTA('Fund Guide'!$B$2:$B$5)),0)),"-"))</f>
        <v>-0.52395342353570684</v>
      </c>
      <c r="U101" s="498">
        <f ca="1">IF($E101="", "", IFERROR(INDEX(OFFSET('Fund Guide'!$B$5,1,MATCH(U$8,OFFSET('Fund Guide'!$B$5,,,,COUNTA('Fund Guide'!65:65)),0)-1,COUNTA('Fund Guide'!$B:$B)-COUNTA('Fund Guide'!$B$2:$B$5)),MATCH($E101,OFFSET('Fund Guide'!$B$5,1,,COUNTA('Fund Guide'!$B:$B)-COUNTA('Fund Guide'!$B$2:$B$5)),0)),"-"))</f>
        <v>0.22887896919053441</v>
      </c>
      <c r="V101" s="499">
        <f ca="1">IF($E101="", "", IFERROR(INDEX(OFFSET('Fund Guide'!$B$5,1,MATCH(V$8,OFFSET('Fund Guide'!$B$5,,,,COUNTA('Fund Guide'!65:65)),0)-1,COUNTA('Fund Guide'!$B:$B)-COUNTA('Fund Guide'!$B$2:$B$5)),MATCH($E101,OFFSET('Fund Guide'!$B$5,1,,COUNTA('Fund Guide'!$B:$B)-COUNTA('Fund Guide'!$B$2:$B$5)),0)),"-"))</f>
        <v>1.7356308016512261</v>
      </c>
      <c r="W101" s="498">
        <f ca="1">IF($E101="", "", IFERROR(INDEX(OFFSET('Fund Guide'!$B$5,1,MATCH(W$8,OFFSET('Fund Guide'!$B$5,,,,COUNTA('Fund Guide'!65:65)),0)-1,COUNTA('Fund Guide'!$B:$B)-COUNTA('Fund Guide'!$B$2:$B$5)),MATCH($E101,OFFSET('Fund Guide'!$B$5,1,,COUNTA('Fund Guide'!$B:$B)-COUNTA('Fund Guide'!$B$2:$B$5)),0)),"-"))</f>
        <v>0.45032697502697716</v>
      </c>
      <c r="X101" s="499">
        <f ca="1">IF($E101="", "", IFERROR(INDEX(OFFSET('Fund Guide'!$B$5,1,MATCH(X$8,OFFSET('Fund Guide'!$B$5,,,,COUNTA('Fund Guide'!65:65)),0)-1,COUNTA('Fund Guide'!$B:$B)-COUNTA('Fund Guide'!$B$2:$B$5)),MATCH($E101,OFFSET('Fund Guide'!$B$5,1,,COUNTA('Fund Guide'!$B:$B)-COUNTA('Fund Guide'!$B$2:$B$5)),0)),"-"))</f>
        <v>2.5598045167728953</v>
      </c>
      <c r="Y101" s="500">
        <f ca="1">IF($E101="", "", IFERROR(INDEX(OFFSET('Fund Guide'!$B$5,1,MATCH(Y$8,OFFSET('Fund Guide'!$B$5,,,,COUNTA('Fund Guide'!65:65)),0)-1,COUNTA('Fund Guide'!$B:$B)-COUNTA('Fund Guide'!$B$2:$B$5)),MATCH($E101,OFFSET('Fund Guide'!$B$5,1,,COUNTA('Fund Guide'!$B:$B)-COUNTA('Fund Guide'!$B$2:$B$5)),0)),"-"))</f>
        <v>0.21028798327972964</v>
      </c>
      <c r="Z101" s="501">
        <f ca="1">IF($E101="", "", IFERROR(INDEX(OFFSET('Fund Guide'!$B$5,1,MATCH(Z$8,OFFSET('Fund Guide'!$B$5,,,,COUNTA('Fund Guide'!65:65)),0)-1,COUNTA('Fund Guide'!$B:$B)-COUNTA('Fund Guide'!$B$2:$B$5)),MATCH($E101,OFFSET('Fund Guide'!$B$5,1,,COUNTA('Fund Guide'!$B:$B)-COUNTA('Fund Guide'!$B$2:$B$5)),0)),"-"))</f>
        <v>-0.61804971106699913</v>
      </c>
      <c r="AB101" s="232"/>
      <c r="AC101" s="232"/>
      <c r="AD101" s="231"/>
    </row>
    <row r="102" spans="2:30" s="463" customFormat="1" ht="4.5" customHeight="1">
      <c r="B102" s="461"/>
      <c r="C102" s="461"/>
      <c r="D102" s="461"/>
      <c r="E102" s="472"/>
      <c r="F102" s="503"/>
      <c r="G102" s="473"/>
      <c r="H102" s="473"/>
      <c r="I102" s="474"/>
      <c r="J102" s="474"/>
      <c r="K102" s="474"/>
      <c r="M102" s="483"/>
      <c r="Q102" s="474"/>
      <c r="S102" s="474"/>
      <c r="U102" s="474"/>
      <c r="W102" s="474"/>
      <c r="Y102" s="474"/>
      <c r="AB102" s="474"/>
    </row>
    <row r="103" spans="2:30" s="479" customFormat="1" ht="14.25" customHeight="1">
      <c r="B103" s="475"/>
      <c r="C103" s="475"/>
      <c r="D103" s="475" t="s">
        <v>12</v>
      </c>
      <c r="E103" s="511" t="s">
        <v>612</v>
      </c>
      <c r="F103" s="512"/>
      <c r="G103" s="512"/>
      <c r="H103" s="512"/>
      <c r="I103" s="513"/>
      <c r="J103" s="513"/>
      <c r="K103" s="513"/>
      <c r="M103" s="514">
        <f>IFERROR(IF(N103=0, 0, N103*$M$3),0)</f>
        <v>0</v>
      </c>
      <c r="N103" s="639">
        <v>0</v>
      </c>
      <c r="O103" s="515">
        <f>IF(N103=0, 0, SUM(O104:O105)*N103)</f>
        <v>0</v>
      </c>
      <c r="Q103" s="513"/>
      <c r="R103" s="515"/>
      <c r="S103" s="513"/>
      <c r="T103" s="515"/>
      <c r="U103" s="513"/>
      <c r="V103" s="515"/>
      <c r="W103" s="513"/>
      <c r="X103" s="515"/>
      <c r="Y103" s="513"/>
      <c r="Z103" s="515"/>
      <c r="AB103" s="513"/>
      <c r="AC103" s="515"/>
      <c r="AD103" s="515"/>
    </row>
    <row r="104" spans="2:30" s="495" customFormat="1" ht="14.25" customHeight="1">
      <c r="B104" s="489"/>
      <c r="C104" s="489"/>
      <c r="D104" s="489"/>
      <c r="E104" s="381"/>
      <c r="F104" s="490" t="str">
        <f ca="1">IF($E104="", "", IFERROR(INDEX(OFFSET('Fund Guide'!$B$5,1,MATCH(F$8,OFFSET('Fund Guide'!$B$5,,,,COUNTA('Fund Guide'!69:69)),0)-1,COUNTA('Fund Guide'!$B:$B)-COUNTA('Fund Guide'!$B$2:$B$5)),MATCH($E104,OFFSET('Fund Guide'!$B$5,1,,COUNTA('Fund Guide'!$B:$B)-COUNTA('Fund Guide'!$B$2:$B$5)),0)),"-"))</f>
        <v/>
      </c>
      <c r="G104" s="491" t="str">
        <f ca="1">IF($E104="", "", IFERROR(INDEX(OFFSET('Fund Guide'!$B$5,1,MATCH(G$8,OFFSET('Fund Guide'!$B$5,,,,COUNTA('Fund Guide'!$5:$5)),0)-1,COUNTA('Fund Guide'!$B:$B)-COUNTA('Fund Guide'!$B$2:$B$5)),MATCH($E104,OFFSET('Fund Guide'!$B$5,1,,COUNTA('Fund Guide'!$B:$B)-COUNTA('Fund Guide'!$B$2:$B$5)),0)),
IF(OR(LEFT($E104,3)="NTN",LEFT($E104,3)="LFT"),DATE(_xlfn.NUMBERVALUE(RIGHT(LEFT($E104, FIND(" (", $E104)-1), 4)),8,15)-TODAY(),IFERROR(IF(FIND("ano",$E104)&gt;1,FLOOR(_xlfn.NUMBERVALUE(RIGHT(LEFT($E104,FIND(" ano",$E104)-1),FIND(" ano",$E104)-1-(FIND(" - ",$E104)+2)))*365,1)),IFERROR(IF(FIND("meses",$E104)&gt;1,FLOOR(_xlfn.NUMBERVALUE(RIGHT(LEFT($E104,FIND(" meses",$E104)-1),FIND(" meses",$E104)-1-(FIND(" - ",$E104)+2))),1)*(365/12)),IFERROR(IF(FIND("mês",$E104)&gt;1,FLOOR(_xlfn.NUMBERVALUE(RIGHT(LEFT($E104,FIND(" mês",$E104)-1),FIND(" mês",$E104)-1-(FIND(" - ",$E104)+2))),1)*(365/12)),IFERROR(IF(FIND("Diária", $E104)&gt;0, 0),
IFERROR(OFFSET('RF &amp; RV Guide'!$E$8,2+MATCH($E104, OFFSET('RF &amp; RV Guide'!$E$8,3,,COUNTA('RF &amp; RV Guide'!$E:$E)-COUNTA('RF &amp; RV Guide'!$E$1:$E$8)), 0),-1+MATCH(G$8, OFFSET('RF &amp; RV Guide'!$E$8,,,,COUNTA('RF &amp; RV Guide'!$8:$8)-COUNTA('RF &amp; RV Guide'!$A$8:$E$8)),0)),"-"))))))))</f>
        <v/>
      </c>
      <c r="H104" s="492" t="str">
        <f ca="1">IF($E104="", "", IFERROR(INDEX(OFFSET('Fund Guide'!$B$5,1,MATCH(H$8,OFFSET('Fund Guide'!$B$5,,,,COUNTA('Fund Guide'!92:92)),0)-1,COUNTA('Fund Guide'!$B:$B)-COUNTA('Fund Guide'!$B$2:$B$5)),MATCH($E104,OFFSET('Fund Guide'!$B$5,1,,COUNTA('Fund Guide'!$B:$B)-COUNTA('Fund Guide'!$B$2:$B$5)),0)),"BRL"))</f>
        <v/>
      </c>
      <c r="I104" s="493" t="str">
        <f ca="1">IF($E104="", "", IFERROR(INDEX(OFFSET('Fund Guide'!$B$5,1,MATCH("Repasse Taxa Adm. Gestor",OFFSET('Fund Guide'!$B$5,,,,COUNTA('Fund Guide'!$5:$5)),0)-1,COUNTA('Fund Guide'!$B:$B)-COUNTA('Fund Guide'!$B$2:$B$5)),MATCH($E104,OFFSET('Fund Guide'!$B$5,1,,COUNTA('Fund Guide'!$B:$B)-COUNTA('Fund Guide'!$B$2:$B$5)),0)),
IFERROR(OFFSET('RF &amp; RV Guide'!$E$8,2+MATCH($E104, OFFSET('RF &amp; RV Guide'!$E$8,3,,COUNTA('RF &amp; RV Guide'!$E:$E)-COUNTA('RF &amp; RV Guide'!$E$1:$E$8)), 0),-1+MATCH(I$8, OFFSET('RF &amp; RV Guide'!$E$8,,,,COUNTA('RF &amp; RV Guide'!$8:$8)-COUNTA('RF &amp; RV Guide'!$A$8:$E$8)),0)),IFERROR(IF(FIND("tulo",$E104), 0.25%), "-"))))</f>
        <v/>
      </c>
      <c r="J104" s="494" t="str">
        <f ca="1">IF($E104="", "", IFERROR(INDEX(OFFSET('Fund Guide'!$B$5,1,MATCH(J$8,OFFSET('Fund Guide'!$B$5,,,,COUNTA('Fund Guide'!$5:$5)),0)-1,COUNTA('Fund Guide'!$B:$B)-COUNTA('Fund Guide'!$B$2:$B$5)),MATCH($E104,OFFSET('Fund Guide'!$B$5,1,,COUNTA('Fund Guide'!$B:$B)-COUNTA('Fund Guide'!$B$2:$B$5)),0)),
IFERROR(OFFSET('RF &amp; RV Guide'!$E$8,2+MATCH($E104, OFFSET('RF &amp; RV Guide'!$E$8,3,,COUNTA('RF &amp; RV Guide'!$E:$E)-COUNTA('RF &amp; RV Guide'!$E$1:$E$8)), 0),-1+MATCH(J$8, OFFSET('RF &amp; RV Guide'!$E$8,,,,COUNTA('RF &amp; RV Guide'!$8:$8)-COUNTA('RF &amp; RV Guide'!$A$8:$E$8)),0)), "-")))</f>
        <v/>
      </c>
      <c r="K104" s="494" t="str">
        <f ca="1">IF($E104="", "", IFERROR(INDEX(OFFSET('Fund Guide'!$B$5,1,MATCH(K$8,OFFSET('Fund Guide'!$B$5,,,,COUNTA('Fund Guide'!$5:$5)),0)-1,COUNTA('Fund Guide'!$B:$B)-COUNTA('Fund Guide'!$B$2:$B$5)),MATCH($E104,OFFSET('Fund Guide'!$B$5,1,,COUNTA('Fund Guide'!$B:$B)-COUNTA('Fund Guide'!$B$2:$B$5)),0)),
IFERROR(OFFSET('RF &amp; RV Guide'!$E$8,2+MATCH($E104, OFFSET('RF &amp; RV Guide'!$E$8,3,,COUNTA('RF &amp; RV Guide'!$E:$E)-COUNTA('RF &amp; RV Guide'!$E$1:$E$8)), 0),-1+MATCH("Captação", OFFSET('RF &amp; RV Guide'!$E$8,,,,COUNTA('RF &amp; RV Guide'!$8:$8)-COUNTA('RF &amp; RV Guide'!$A$8:$E$8)),0)), "-")))</f>
        <v/>
      </c>
      <c r="M104" s="496" t="str">
        <f>IFERROR(IF(N104=0, "", N104*$M$3),0)</f>
        <v/>
      </c>
      <c r="N104" s="231"/>
      <c r="O104" s="516" t="str">
        <f>IFERROR(IF(N104=0, "", N104/N$103),0)</f>
        <v/>
      </c>
      <c r="Q104" s="498" t="str">
        <f ca="1">IF($E104="", "", IFERROR(INDEX(OFFSET('Fund Guide'!$B$5,1,MATCH(Q$8,OFFSET('Fund Guide'!$B$5,,,,COUNTA('Fund Guide'!69:69)),0)-1,COUNTA('Fund Guide'!$B:$B)-COUNTA('Fund Guide'!$B$2:$B$5)),MATCH($E104,OFFSET('Fund Guide'!$B$5,1,,COUNTA('Fund Guide'!$B:$B)-COUNTA('Fund Guide'!$B$2:$B$5)),0)),"-"))</f>
        <v/>
      </c>
      <c r="R104" s="499" t="str">
        <f ca="1">IF($E104="", "", IFERROR(INDEX(OFFSET('Fund Guide'!$B$5,1,MATCH(R$8,OFFSET('Fund Guide'!$B$5,,,,COUNTA('Fund Guide'!69:69)),0)-1,COUNTA('Fund Guide'!$B:$B)-COUNTA('Fund Guide'!$B$2:$B$5)),MATCH($E104,OFFSET('Fund Guide'!$B$5,1,,COUNTA('Fund Guide'!$B:$B)-COUNTA('Fund Guide'!$B$2:$B$5)),0)),"-"))</f>
        <v/>
      </c>
      <c r="S104" s="498" t="str">
        <f ca="1">IF($E104="", "", IFERROR(INDEX(OFFSET('Fund Guide'!$B$5,1,MATCH(S$8,OFFSET('Fund Guide'!$B$5,,,,COUNTA('Fund Guide'!69:69)),0)-1,COUNTA('Fund Guide'!$B:$B)-COUNTA('Fund Guide'!$B$2:$B$5)),MATCH($E104,OFFSET('Fund Guide'!$B$5,1,,COUNTA('Fund Guide'!$B:$B)-COUNTA('Fund Guide'!$B$2:$B$5)),0)),"-"))</f>
        <v/>
      </c>
      <c r="T104" s="499" t="str">
        <f ca="1">IF($E104="", "", IFERROR(INDEX(OFFSET('Fund Guide'!$B$5,1,MATCH(T$8,OFFSET('Fund Guide'!$B$5,,,,COUNTA('Fund Guide'!69:69)),0)-1,COUNTA('Fund Guide'!$B:$B)-COUNTA('Fund Guide'!$B$2:$B$5)),MATCH($E104,OFFSET('Fund Guide'!$B$5,1,,COUNTA('Fund Guide'!$B:$B)-COUNTA('Fund Guide'!$B$2:$B$5)),0)),"-"))</f>
        <v/>
      </c>
      <c r="U104" s="498" t="str">
        <f ca="1">IF($E104="", "", IFERROR(INDEX(OFFSET('Fund Guide'!$B$5,1,MATCH(U$8,OFFSET('Fund Guide'!$B$5,,,,COUNTA('Fund Guide'!69:69)),0)-1,COUNTA('Fund Guide'!$B:$B)-COUNTA('Fund Guide'!$B$2:$B$5)),MATCH($E104,OFFSET('Fund Guide'!$B$5,1,,COUNTA('Fund Guide'!$B:$B)-COUNTA('Fund Guide'!$B$2:$B$5)),0)),"-"))</f>
        <v/>
      </c>
      <c r="V104" s="499" t="str">
        <f ca="1">IF($E104="", "", IFERROR(INDEX(OFFSET('Fund Guide'!$B$5,1,MATCH(V$8,OFFSET('Fund Guide'!$B$5,,,,COUNTA('Fund Guide'!69:69)),0)-1,COUNTA('Fund Guide'!$B:$B)-COUNTA('Fund Guide'!$B$2:$B$5)),MATCH($E104,OFFSET('Fund Guide'!$B$5,1,,COUNTA('Fund Guide'!$B:$B)-COUNTA('Fund Guide'!$B$2:$B$5)),0)),"-"))</f>
        <v/>
      </c>
      <c r="W104" s="498" t="str">
        <f ca="1">IF($E104="", "", IFERROR(INDEX(OFFSET('Fund Guide'!$B$5,1,MATCH(W$8,OFFSET('Fund Guide'!$B$5,,,,COUNTA('Fund Guide'!69:69)),0)-1,COUNTA('Fund Guide'!$B:$B)-COUNTA('Fund Guide'!$B$2:$B$5)),MATCH($E104,OFFSET('Fund Guide'!$B$5,1,,COUNTA('Fund Guide'!$B:$B)-COUNTA('Fund Guide'!$B$2:$B$5)),0)),"-"))</f>
        <v/>
      </c>
      <c r="X104" s="499" t="str">
        <f ca="1">IF($E104="", "", IFERROR(INDEX(OFFSET('Fund Guide'!$B$5,1,MATCH(X$8,OFFSET('Fund Guide'!$B$5,,,,COUNTA('Fund Guide'!69:69)),0)-1,COUNTA('Fund Guide'!$B:$B)-COUNTA('Fund Guide'!$B$2:$B$5)),MATCH($E104,OFFSET('Fund Guide'!$B$5,1,,COUNTA('Fund Guide'!$B:$B)-COUNTA('Fund Guide'!$B$2:$B$5)),0)),"-"))</f>
        <v/>
      </c>
      <c r="Y104" s="500" t="str">
        <f ca="1">IF($E104="", "", IFERROR(INDEX(OFFSET('Fund Guide'!$B$5,1,MATCH(Y$8,OFFSET('Fund Guide'!$B$5,,,,COUNTA('Fund Guide'!69:69)),0)-1,COUNTA('Fund Guide'!$B:$B)-COUNTA('Fund Guide'!$B$2:$B$5)),MATCH($E104,OFFSET('Fund Guide'!$B$5,1,,COUNTA('Fund Guide'!$B:$B)-COUNTA('Fund Guide'!$B$2:$B$5)),0)),"-"))</f>
        <v/>
      </c>
      <c r="Z104" s="501" t="str">
        <f ca="1">IF($E104="", "", IFERROR(INDEX(OFFSET('Fund Guide'!$B$5,1,MATCH(Z$8,OFFSET('Fund Guide'!$B$5,,,,COUNTA('Fund Guide'!69:69)),0)-1,COUNTA('Fund Guide'!$B:$B)-COUNTA('Fund Guide'!$B$2:$B$5)),MATCH($E104,OFFSET('Fund Guide'!$B$5,1,,COUNTA('Fund Guide'!$B:$B)-COUNTA('Fund Guide'!$B$2:$B$5)),0)),"-"))</f>
        <v/>
      </c>
      <c r="AB104" s="232"/>
      <c r="AC104" s="232"/>
      <c r="AD104" s="231"/>
    </row>
    <row r="105" spans="2:30" s="463" customFormat="1" ht="4.5" customHeight="1">
      <c r="B105" s="461"/>
      <c r="C105" s="461"/>
      <c r="D105" s="461"/>
      <c r="E105" s="472"/>
      <c r="F105" s="503"/>
      <c r="G105" s="473"/>
      <c r="H105" s="473"/>
      <c r="I105" s="474"/>
      <c r="J105" s="474"/>
      <c r="K105" s="474"/>
      <c r="M105" s="483"/>
      <c r="Q105" s="474"/>
      <c r="S105" s="474"/>
      <c r="U105" s="474"/>
      <c r="W105" s="474"/>
      <c r="Y105" s="474"/>
      <c r="AB105" s="474"/>
    </row>
    <row r="106" spans="2:30" s="479" customFormat="1" ht="14.25" customHeight="1">
      <c r="B106" s="475"/>
      <c r="C106" s="475"/>
      <c r="D106" s="475" t="s">
        <v>12</v>
      </c>
      <c r="E106" s="511" t="s">
        <v>613</v>
      </c>
      <c r="F106" s="512"/>
      <c r="G106" s="512"/>
      <c r="H106" s="512"/>
      <c r="I106" s="513"/>
      <c r="J106" s="513"/>
      <c r="K106" s="513"/>
      <c r="M106" s="514">
        <f>IFERROR(IF(N106=0, 0, N106*$M$3),0)</f>
        <v>0</v>
      </c>
      <c r="N106" s="639">
        <v>0</v>
      </c>
      <c r="O106" s="515">
        <f>IF(N106=0, 0, SUM(O107:O108)*N106)</f>
        <v>0</v>
      </c>
      <c r="Q106" s="513"/>
      <c r="R106" s="515"/>
      <c r="S106" s="513"/>
      <c r="T106" s="515"/>
      <c r="U106" s="513"/>
      <c r="V106" s="515"/>
      <c r="W106" s="513"/>
      <c r="X106" s="515"/>
      <c r="Y106" s="513"/>
      <c r="Z106" s="515"/>
      <c r="AB106" s="513"/>
      <c r="AC106" s="515"/>
      <c r="AD106" s="515"/>
    </row>
    <row r="107" spans="2:30" s="495" customFormat="1" ht="14.25" customHeight="1">
      <c r="B107" s="489"/>
      <c r="C107" s="489"/>
      <c r="D107" s="489"/>
      <c r="E107" s="381"/>
      <c r="F107" s="490" t="str">
        <f ca="1">IF($E107="", "", IFERROR(INDEX(OFFSET('Fund Guide'!$B$5,1,MATCH(F$8,OFFSET('Fund Guide'!$B$5,,,,COUNTA('Fund Guide'!72:72)),0)-1,COUNTA('Fund Guide'!$B:$B)-COUNTA('Fund Guide'!$B$2:$B$5)),MATCH($E107,OFFSET('Fund Guide'!$B$5,1,,COUNTA('Fund Guide'!$B:$B)-COUNTA('Fund Guide'!$B$2:$B$5)),0)),"-"))</f>
        <v/>
      </c>
      <c r="G107" s="491" t="str">
        <f ca="1">IF($E107="", "", IFERROR(INDEX(OFFSET('Fund Guide'!$B$5,1,MATCH(G$8,OFFSET('Fund Guide'!$B$5,,,,COUNTA('Fund Guide'!$5:$5)),0)-1,COUNTA('Fund Guide'!$B:$B)-COUNTA('Fund Guide'!$B$2:$B$5)),MATCH($E107,OFFSET('Fund Guide'!$B$5,1,,COUNTA('Fund Guide'!$B:$B)-COUNTA('Fund Guide'!$B$2:$B$5)),0)),
IF(OR(LEFT($E107,3)="NTN",LEFT($E107,3)="LFT"),DATE(_xlfn.NUMBERVALUE(RIGHT(LEFT($E107, FIND(" (", $E107)-1), 4)),8,15)-TODAY(),IFERROR(IF(FIND("ano",$E107)&gt;1,FLOOR(_xlfn.NUMBERVALUE(RIGHT(LEFT($E107,FIND(" ano",$E107)-1),FIND(" ano",$E107)-1-(FIND(" - ",$E107)+2)))*365,1)),IFERROR(IF(FIND("meses",$E107)&gt;1,FLOOR(_xlfn.NUMBERVALUE(RIGHT(LEFT($E107,FIND(" meses",$E107)-1),FIND(" meses",$E107)-1-(FIND(" - ",$E107)+2))),1)*(365/12)),IFERROR(IF(FIND("mês",$E107)&gt;1,FLOOR(_xlfn.NUMBERVALUE(RIGHT(LEFT($E107,FIND(" mês",$E107)-1),FIND(" mês",$E107)-1-(FIND(" - ",$E107)+2))),1)*(365/12)),IFERROR(IF(FIND("Diária", $E107)&gt;0, 0),
IFERROR(OFFSET('RF &amp; RV Guide'!$E$8,2+MATCH($E107, OFFSET('RF &amp; RV Guide'!$E$8,3,,COUNTA('RF &amp; RV Guide'!$E:$E)-COUNTA('RF &amp; RV Guide'!$E$1:$E$8)), 0),-1+MATCH(G$8, OFFSET('RF &amp; RV Guide'!$E$8,,,,COUNTA('RF &amp; RV Guide'!$8:$8)-COUNTA('RF &amp; RV Guide'!$A$8:$E$8)),0)),"-"))))))))</f>
        <v/>
      </c>
      <c r="H107" s="492" t="str">
        <f ca="1">IF($E107="", "", IFERROR(INDEX(OFFSET('Fund Guide'!$B$5,1,MATCH(H$8,OFFSET('Fund Guide'!$B$5,,,,COUNTA('Fund Guide'!95:95)),0)-1,COUNTA('Fund Guide'!$B:$B)-COUNTA('Fund Guide'!$B$2:$B$5)),MATCH($E107,OFFSET('Fund Guide'!$B$5,1,,COUNTA('Fund Guide'!$B:$B)-COUNTA('Fund Guide'!$B$2:$B$5)),0)),"BRL"))</f>
        <v/>
      </c>
      <c r="I107" s="493" t="str">
        <f ca="1">IF($E107="", "", IFERROR(INDEX(OFFSET('Fund Guide'!$B$5,1,MATCH("Repasse Taxa Adm. Gestor",OFFSET('Fund Guide'!$B$5,,,,COUNTA('Fund Guide'!$5:$5)),0)-1,COUNTA('Fund Guide'!$B:$B)-COUNTA('Fund Guide'!$B$2:$B$5)),MATCH($E107,OFFSET('Fund Guide'!$B$5,1,,COUNTA('Fund Guide'!$B:$B)-COUNTA('Fund Guide'!$B$2:$B$5)),0)),
IFERROR(OFFSET('RF &amp; RV Guide'!$E$8,2+MATCH($E107, OFFSET('RF &amp; RV Guide'!$E$8,3,,COUNTA('RF &amp; RV Guide'!$E:$E)-COUNTA('RF &amp; RV Guide'!$E$1:$E$8)), 0),-1+MATCH(I$8, OFFSET('RF &amp; RV Guide'!$E$8,,,,COUNTA('RF &amp; RV Guide'!$8:$8)-COUNTA('RF &amp; RV Guide'!$A$8:$E$8)),0)),IFERROR(IF(FIND("tulo",$E107), 0.25%), "-"))))</f>
        <v/>
      </c>
      <c r="J107" s="494" t="str">
        <f ca="1">IF($E107="", "", IFERROR(INDEX(OFFSET('Fund Guide'!$B$5,1,MATCH(J$8,OFFSET('Fund Guide'!$B$5,,,,COUNTA('Fund Guide'!$5:$5)),0)-1,COUNTA('Fund Guide'!$B:$B)-COUNTA('Fund Guide'!$B$2:$B$5)),MATCH($E107,OFFSET('Fund Guide'!$B$5,1,,COUNTA('Fund Guide'!$B:$B)-COUNTA('Fund Guide'!$B$2:$B$5)),0)),
IFERROR(OFFSET('RF &amp; RV Guide'!$E$8,2+MATCH($E107, OFFSET('RF &amp; RV Guide'!$E$8,3,,COUNTA('RF &amp; RV Guide'!$E:$E)-COUNTA('RF &amp; RV Guide'!$E$1:$E$8)), 0),-1+MATCH(J$8, OFFSET('RF &amp; RV Guide'!$E$8,,,,COUNTA('RF &amp; RV Guide'!$8:$8)-COUNTA('RF &amp; RV Guide'!$A$8:$E$8)),0)), "-")))</f>
        <v/>
      </c>
      <c r="K107" s="494" t="str">
        <f ca="1">IF($E107="", "", IFERROR(INDEX(OFFSET('Fund Guide'!$B$5,1,MATCH(K$8,OFFSET('Fund Guide'!$B$5,,,,COUNTA('Fund Guide'!$5:$5)),0)-1,COUNTA('Fund Guide'!$B:$B)-COUNTA('Fund Guide'!$B$2:$B$5)),MATCH($E107,OFFSET('Fund Guide'!$B$5,1,,COUNTA('Fund Guide'!$B:$B)-COUNTA('Fund Guide'!$B$2:$B$5)),0)),
IFERROR(OFFSET('RF &amp; RV Guide'!$E$8,2+MATCH($E107, OFFSET('RF &amp; RV Guide'!$E$8,3,,COUNTA('RF &amp; RV Guide'!$E:$E)-COUNTA('RF &amp; RV Guide'!$E$1:$E$8)), 0),-1+MATCH("Captação", OFFSET('RF &amp; RV Guide'!$E$8,,,,COUNTA('RF &amp; RV Guide'!$8:$8)-COUNTA('RF &amp; RV Guide'!$A$8:$E$8)),0)), "-")))</f>
        <v/>
      </c>
      <c r="M107" s="496" t="str">
        <f>IFERROR(IF(N107=0, "", N107*$M$3),0)</f>
        <v/>
      </c>
      <c r="N107" s="231"/>
      <c r="O107" s="516" t="str">
        <f>IFERROR(IF(N107=0, "", N107/N$106),0)</f>
        <v/>
      </c>
      <c r="Q107" s="498" t="str">
        <f ca="1">IF($E107="", "", IFERROR(INDEX(OFFSET('Fund Guide'!$B$5,1,MATCH(Q$8,OFFSET('Fund Guide'!$B$5,,,,COUNTA('Fund Guide'!72:72)),0)-1,COUNTA('Fund Guide'!$B:$B)-COUNTA('Fund Guide'!$B$2:$B$5)),MATCH($E107,OFFSET('Fund Guide'!$B$5,1,,COUNTA('Fund Guide'!$B:$B)-COUNTA('Fund Guide'!$B$2:$B$5)),0)),"-"))</f>
        <v/>
      </c>
      <c r="R107" s="499" t="str">
        <f ca="1">IF($E107="", "", IFERROR(INDEX(OFFSET('Fund Guide'!$B$5,1,MATCH(R$8,OFFSET('Fund Guide'!$B$5,,,,COUNTA('Fund Guide'!72:72)),0)-1,COUNTA('Fund Guide'!$B:$B)-COUNTA('Fund Guide'!$B$2:$B$5)),MATCH($E107,OFFSET('Fund Guide'!$B$5,1,,COUNTA('Fund Guide'!$B:$B)-COUNTA('Fund Guide'!$B$2:$B$5)),0)),"-"))</f>
        <v/>
      </c>
      <c r="S107" s="498" t="str">
        <f ca="1">IF($E107="", "", IFERROR(INDEX(OFFSET('Fund Guide'!$B$5,1,MATCH(S$8,OFFSET('Fund Guide'!$B$5,,,,COUNTA('Fund Guide'!72:72)),0)-1,COUNTA('Fund Guide'!$B:$B)-COUNTA('Fund Guide'!$B$2:$B$5)),MATCH($E107,OFFSET('Fund Guide'!$B$5,1,,COUNTA('Fund Guide'!$B:$B)-COUNTA('Fund Guide'!$B$2:$B$5)),0)),"-"))</f>
        <v/>
      </c>
      <c r="T107" s="499" t="str">
        <f ca="1">IF($E107="", "", IFERROR(INDEX(OFFSET('Fund Guide'!$B$5,1,MATCH(T$8,OFFSET('Fund Guide'!$B$5,,,,COUNTA('Fund Guide'!72:72)),0)-1,COUNTA('Fund Guide'!$B:$B)-COUNTA('Fund Guide'!$B$2:$B$5)),MATCH($E107,OFFSET('Fund Guide'!$B$5,1,,COUNTA('Fund Guide'!$B:$B)-COUNTA('Fund Guide'!$B$2:$B$5)),0)),"-"))</f>
        <v/>
      </c>
      <c r="U107" s="498" t="str">
        <f ca="1">IF($E107="", "", IFERROR(INDEX(OFFSET('Fund Guide'!$B$5,1,MATCH(U$8,OFFSET('Fund Guide'!$B$5,,,,COUNTA('Fund Guide'!72:72)),0)-1,COUNTA('Fund Guide'!$B:$B)-COUNTA('Fund Guide'!$B$2:$B$5)),MATCH($E107,OFFSET('Fund Guide'!$B$5,1,,COUNTA('Fund Guide'!$B:$B)-COUNTA('Fund Guide'!$B$2:$B$5)),0)),"-"))</f>
        <v/>
      </c>
      <c r="V107" s="499" t="str">
        <f ca="1">IF($E107="", "", IFERROR(INDEX(OFFSET('Fund Guide'!$B$5,1,MATCH(V$8,OFFSET('Fund Guide'!$B$5,,,,COUNTA('Fund Guide'!72:72)),0)-1,COUNTA('Fund Guide'!$B:$B)-COUNTA('Fund Guide'!$B$2:$B$5)),MATCH($E107,OFFSET('Fund Guide'!$B$5,1,,COUNTA('Fund Guide'!$B:$B)-COUNTA('Fund Guide'!$B$2:$B$5)),0)),"-"))</f>
        <v/>
      </c>
      <c r="W107" s="498" t="str">
        <f ca="1">IF($E107="", "", IFERROR(INDEX(OFFSET('Fund Guide'!$B$5,1,MATCH(W$8,OFFSET('Fund Guide'!$B$5,,,,COUNTA('Fund Guide'!72:72)),0)-1,COUNTA('Fund Guide'!$B:$B)-COUNTA('Fund Guide'!$B$2:$B$5)),MATCH($E107,OFFSET('Fund Guide'!$B$5,1,,COUNTA('Fund Guide'!$B:$B)-COUNTA('Fund Guide'!$B$2:$B$5)),0)),"-"))</f>
        <v/>
      </c>
      <c r="X107" s="499" t="str">
        <f ca="1">IF($E107="", "", IFERROR(INDEX(OFFSET('Fund Guide'!$B$5,1,MATCH(X$8,OFFSET('Fund Guide'!$B$5,,,,COUNTA('Fund Guide'!72:72)),0)-1,COUNTA('Fund Guide'!$B:$B)-COUNTA('Fund Guide'!$B$2:$B$5)),MATCH($E107,OFFSET('Fund Guide'!$B$5,1,,COUNTA('Fund Guide'!$B:$B)-COUNTA('Fund Guide'!$B$2:$B$5)),0)),"-"))</f>
        <v/>
      </c>
      <c r="Y107" s="500" t="str">
        <f ca="1">IF($E107="", "", IFERROR(INDEX(OFFSET('Fund Guide'!$B$5,1,MATCH(Y$8,OFFSET('Fund Guide'!$B$5,,,,COUNTA('Fund Guide'!72:72)),0)-1,COUNTA('Fund Guide'!$B:$B)-COUNTA('Fund Guide'!$B$2:$B$5)),MATCH($E107,OFFSET('Fund Guide'!$B$5,1,,COUNTA('Fund Guide'!$B:$B)-COUNTA('Fund Guide'!$B$2:$B$5)),0)),"-"))</f>
        <v/>
      </c>
      <c r="Z107" s="501" t="str">
        <f ca="1">IF($E107="", "", IFERROR(INDEX(OFFSET('Fund Guide'!$B$5,1,MATCH(Z$8,OFFSET('Fund Guide'!$B$5,,,,COUNTA('Fund Guide'!72:72)),0)-1,COUNTA('Fund Guide'!$B:$B)-COUNTA('Fund Guide'!$B$2:$B$5)),MATCH($E107,OFFSET('Fund Guide'!$B$5,1,,COUNTA('Fund Guide'!$B:$B)-COUNTA('Fund Guide'!$B$2:$B$5)),0)),"-"))</f>
        <v/>
      </c>
      <c r="AB107" s="232"/>
      <c r="AC107" s="232"/>
      <c r="AD107" s="231"/>
    </row>
    <row r="108" spans="2:30" s="463" customFormat="1" ht="4.5" customHeight="1">
      <c r="B108" s="461"/>
      <c r="C108" s="461"/>
      <c r="D108" s="461"/>
      <c r="E108" s="472"/>
      <c r="F108" s="503"/>
      <c r="G108" s="473"/>
      <c r="H108" s="473"/>
      <c r="I108" s="474"/>
      <c r="J108" s="474"/>
      <c r="K108" s="474"/>
      <c r="M108" s="483"/>
      <c r="Q108" s="474"/>
      <c r="S108" s="474"/>
      <c r="U108" s="474"/>
      <c r="W108" s="474"/>
      <c r="Y108" s="474"/>
      <c r="AB108" s="474"/>
    </row>
    <row r="109" spans="2:30" s="479" customFormat="1" ht="14.25" customHeight="1">
      <c r="B109" s="475"/>
      <c r="C109" s="475"/>
      <c r="D109" s="475" t="s">
        <v>12</v>
      </c>
      <c r="E109" s="511" t="s">
        <v>611</v>
      </c>
      <c r="F109" s="512"/>
      <c r="G109" s="512"/>
      <c r="H109" s="512"/>
      <c r="I109" s="513"/>
      <c r="J109" s="513"/>
      <c r="K109" s="513"/>
      <c r="M109" s="514">
        <f>IFERROR(IF(N109=0, 0, N109*$M$3),0)</f>
        <v>0</v>
      </c>
      <c r="N109" s="639">
        <v>0</v>
      </c>
      <c r="O109" s="515">
        <f>IF(N109=0, 0, SUM(O110:O111)*N109)</f>
        <v>0</v>
      </c>
      <c r="Q109" s="513"/>
      <c r="R109" s="515"/>
      <c r="S109" s="513"/>
      <c r="T109" s="515"/>
      <c r="U109" s="513"/>
      <c r="V109" s="515"/>
      <c r="W109" s="513"/>
      <c r="X109" s="515"/>
      <c r="Y109" s="513"/>
      <c r="Z109" s="515"/>
      <c r="AB109" s="513"/>
      <c r="AC109" s="515"/>
      <c r="AD109" s="515"/>
    </row>
    <row r="110" spans="2:30" s="495" customFormat="1" ht="14.25" customHeight="1">
      <c r="B110" s="489"/>
      <c r="C110" s="489"/>
      <c r="D110" s="489"/>
      <c r="E110" s="381"/>
      <c r="F110" s="490" t="str">
        <f ca="1">IF($E110="", "", IFERROR(INDEX(OFFSET('Fund Guide'!$B$5,1,MATCH(F$8,OFFSET('Fund Guide'!$B$5,,,,COUNTA('Fund Guide'!75:75)),0)-1,COUNTA('Fund Guide'!$B:$B)-COUNTA('Fund Guide'!$B$2:$B$5)),MATCH($E110,OFFSET('Fund Guide'!$B$5,1,,COUNTA('Fund Guide'!$B:$B)-COUNTA('Fund Guide'!$B$2:$B$5)),0)),"-"))</f>
        <v/>
      </c>
      <c r="G110" s="491" t="str">
        <f ca="1">IF($E110="", "", IFERROR(INDEX(OFFSET('Fund Guide'!$B$5,1,MATCH(G$8,OFFSET('Fund Guide'!$B$5,,,,COUNTA('Fund Guide'!$5:$5)),0)-1,COUNTA('Fund Guide'!$B:$B)-COUNTA('Fund Guide'!$B$2:$B$5)),MATCH($E110,OFFSET('Fund Guide'!$B$5,1,,COUNTA('Fund Guide'!$B:$B)-COUNTA('Fund Guide'!$B$2:$B$5)),0)),
IF(OR(LEFT($E110,3)="NTN",LEFT($E110,3)="LFT"),DATE(_xlfn.NUMBERVALUE(RIGHT(LEFT($E110, FIND(" (", $E110)-1), 4)),8,15)-TODAY(),IFERROR(IF(FIND("ano",$E110)&gt;1,FLOOR(_xlfn.NUMBERVALUE(RIGHT(LEFT($E110,FIND(" ano",$E110)-1),FIND(" ano",$E110)-1-(FIND(" - ",$E110)+2)))*365,1)),IFERROR(IF(FIND("meses",$E110)&gt;1,FLOOR(_xlfn.NUMBERVALUE(RIGHT(LEFT($E110,FIND(" meses",$E110)-1),FIND(" meses",$E110)-1-(FIND(" - ",$E110)+2))),1)*(365/12)),IFERROR(IF(FIND("mês",$E110)&gt;1,FLOOR(_xlfn.NUMBERVALUE(RIGHT(LEFT($E110,FIND(" mês",$E110)-1),FIND(" mês",$E110)-1-(FIND(" - ",$E110)+2))),1)*(365/12)),IFERROR(IF(FIND("Diária", $E110)&gt;0, 0),
IFERROR(OFFSET('RF &amp; RV Guide'!$E$8,2+MATCH($E110, OFFSET('RF &amp; RV Guide'!$E$8,3,,COUNTA('RF &amp; RV Guide'!$E:$E)-COUNTA('RF &amp; RV Guide'!$E$1:$E$8)), 0),-1+MATCH(G$8, OFFSET('RF &amp; RV Guide'!$E$8,,,,COUNTA('RF &amp; RV Guide'!$8:$8)-COUNTA('RF &amp; RV Guide'!$A$8:$E$8)),0)),"-"))))))))</f>
        <v/>
      </c>
      <c r="H110" s="492" t="str">
        <f ca="1">IF($E110="", "", IFERROR(INDEX(OFFSET('Fund Guide'!$B$5,1,MATCH(H$8,OFFSET('Fund Guide'!$B$5,,,,COUNTA('Fund Guide'!98:98)),0)-1,COUNTA('Fund Guide'!$B:$B)-COUNTA('Fund Guide'!$B$2:$B$5)),MATCH($E110,OFFSET('Fund Guide'!$B$5,1,,COUNTA('Fund Guide'!$B:$B)-COUNTA('Fund Guide'!$B$2:$B$5)),0)),"BRL"))</f>
        <v/>
      </c>
      <c r="I110" s="493" t="str">
        <f ca="1">IF($E110="", "", IFERROR(INDEX(OFFSET('Fund Guide'!$B$5,1,MATCH("Repasse Taxa Adm. Gestor",OFFSET('Fund Guide'!$B$5,,,,COUNTA('Fund Guide'!$5:$5)),0)-1,COUNTA('Fund Guide'!$B:$B)-COUNTA('Fund Guide'!$B$2:$B$5)),MATCH($E110,OFFSET('Fund Guide'!$B$5,1,,COUNTA('Fund Guide'!$B:$B)-COUNTA('Fund Guide'!$B$2:$B$5)),0)),
IFERROR(OFFSET('RF &amp; RV Guide'!$E$8,2+MATCH($E110, OFFSET('RF &amp; RV Guide'!$E$8,3,,COUNTA('RF &amp; RV Guide'!$E:$E)-COUNTA('RF &amp; RV Guide'!$E$1:$E$8)), 0),-1+MATCH(I$8, OFFSET('RF &amp; RV Guide'!$E$8,,,,COUNTA('RF &amp; RV Guide'!$8:$8)-COUNTA('RF &amp; RV Guide'!$A$8:$E$8)),0)),IFERROR(IF(FIND("tulo",$E110), 0.25%), "-"))))</f>
        <v/>
      </c>
      <c r="J110" s="494" t="str">
        <f ca="1">IF($E110="", "", IFERROR(INDEX(OFFSET('Fund Guide'!$B$5,1,MATCH(J$8,OFFSET('Fund Guide'!$B$5,,,,COUNTA('Fund Guide'!$5:$5)),0)-1,COUNTA('Fund Guide'!$B:$B)-COUNTA('Fund Guide'!$B$2:$B$5)),MATCH($E110,OFFSET('Fund Guide'!$B$5,1,,COUNTA('Fund Guide'!$B:$B)-COUNTA('Fund Guide'!$B$2:$B$5)),0)),
IFERROR(OFFSET('RF &amp; RV Guide'!$E$8,2+MATCH($E110, OFFSET('RF &amp; RV Guide'!$E$8,3,,COUNTA('RF &amp; RV Guide'!$E:$E)-COUNTA('RF &amp; RV Guide'!$E$1:$E$8)), 0),-1+MATCH(J$8, OFFSET('RF &amp; RV Guide'!$E$8,,,,COUNTA('RF &amp; RV Guide'!$8:$8)-COUNTA('RF &amp; RV Guide'!$A$8:$E$8)),0)), "-")))</f>
        <v/>
      </c>
      <c r="K110" s="494" t="str">
        <f ca="1">IF($E110="", "", IFERROR(INDEX(OFFSET('Fund Guide'!$B$5,1,MATCH(K$8,OFFSET('Fund Guide'!$B$5,,,,COUNTA('Fund Guide'!$5:$5)),0)-1,COUNTA('Fund Guide'!$B:$B)-COUNTA('Fund Guide'!$B$2:$B$5)),MATCH($E110,OFFSET('Fund Guide'!$B$5,1,,COUNTA('Fund Guide'!$B:$B)-COUNTA('Fund Guide'!$B$2:$B$5)),0)),
IFERROR(OFFSET('RF &amp; RV Guide'!$E$8,2+MATCH($E110, OFFSET('RF &amp; RV Guide'!$E$8,3,,COUNTA('RF &amp; RV Guide'!$E:$E)-COUNTA('RF &amp; RV Guide'!$E$1:$E$8)), 0),-1+MATCH("Captação", OFFSET('RF &amp; RV Guide'!$E$8,,,,COUNTA('RF &amp; RV Guide'!$8:$8)-COUNTA('RF &amp; RV Guide'!$A$8:$E$8)),0)), "-")))</f>
        <v/>
      </c>
      <c r="M110" s="496" t="str">
        <f>IFERROR(IF(N110=0, "", N110*$M$3),0)</f>
        <v/>
      </c>
      <c r="N110" s="231"/>
      <c r="O110" s="516" t="str">
        <f>IFERROR(IF(N110=0, "", N110/N$109),0)</f>
        <v/>
      </c>
      <c r="Q110" s="498" t="str">
        <f ca="1">IF($E110="", "", IFERROR(INDEX(OFFSET('Fund Guide'!$B$5,1,MATCH(Q$8,OFFSET('Fund Guide'!$B$5,,,,COUNTA('Fund Guide'!75:75)),0)-1,COUNTA('Fund Guide'!$B:$B)-COUNTA('Fund Guide'!$B$2:$B$5)),MATCH($E110,OFFSET('Fund Guide'!$B$5,1,,COUNTA('Fund Guide'!$B:$B)-COUNTA('Fund Guide'!$B$2:$B$5)),0)),"-"))</f>
        <v/>
      </c>
      <c r="R110" s="499" t="str">
        <f ca="1">IF($E110="", "", IFERROR(INDEX(OFFSET('Fund Guide'!$B$5,1,MATCH(R$8,OFFSET('Fund Guide'!$B$5,,,,COUNTA('Fund Guide'!75:75)),0)-1,COUNTA('Fund Guide'!$B:$B)-COUNTA('Fund Guide'!$B$2:$B$5)),MATCH($E110,OFFSET('Fund Guide'!$B$5,1,,COUNTA('Fund Guide'!$B:$B)-COUNTA('Fund Guide'!$B$2:$B$5)),0)),"-"))</f>
        <v/>
      </c>
      <c r="S110" s="498" t="str">
        <f ca="1">IF($E110="", "", IFERROR(INDEX(OFFSET('Fund Guide'!$B$5,1,MATCH(S$8,OFFSET('Fund Guide'!$B$5,,,,COUNTA('Fund Guide'!75:75)),0)-1,COUNTA('Fund Guide'!$B:$B)-COUNTA('Fund Guide'!$B$2:$B$5)),MATCH($E110,OFFSET('Fund Guide'!$B$5,1,,COUNTA('Fund Guide'!$B:$B)-COUNTA('Fund Guide'!$B$2:$B$5)),0)),"-"))</f>
        <v/>
      </c>
      <c r="T110" s="499" t="str">
        <f ca="1">IF($E110="", "", IFERROR(INDEX(OFFSET('Fund Guide'!$B$5,1,MATCH(T$8,OFFSET('Fund Guide'!$B$5,,,,COUNTA('Fund Guide'!75:75)),0)-1,COUNTA('Fund Guide'!$B:$B)-COUNTA('Fund Guide'!$B$2:$B$5)),MATCH($E110,OFFSET('Fund Guide'!$B$5,1,,COUNTA('Fund Guide'!$B:$B)-COUNTA('Fund Guide'!$B$2:$B$5)),0)),"-"))</f>
        <v/>
      </c>
      <c r="U110" s="498" t="str">
        <f ca="1">IF($E110="", "", IFERROR(INDEX(OFFSET('Fund Guide'!$B$5,1,MATCH(U$8,OFFSET('Fund Guide'!$B$5,,,,COUNTA('Fund Guide'!75:75)),0)-1,COUNTA('Fund Guide'!$B:$B)-COUNTA('Fund Guide'!$B$2:$B$5)),MATCH($E110,OFFSET('Fund Guide'!$B$5,1,,COUNTA('Fund Guide'!$B:$B)-COUNTA('Fund Guide'!$B$2:$B$5)),0)),"-"))</f>
        <v/>
      </c>
      <c r="V110" s="499" t="str">
        <f ca="1">IF($E110="", "", IFERROR(INDEX(OFFSET('Fund Guide'!$B$5,1,MATCH(V$8,OFFSET('Fund Guide'!$B$5,,,,COUNTA('Fund Guide'!75:75)),0)-1,COUNTA('Fund Guide'!$B:$B)-COUNTA('Fund Guide'!$B$2:$B$5)),MATCH($E110,OFFSET('Fund Guide'!$B$5,1,,COUNTA('Fund Guide'!$B:$B)-COUNTA('Fund Guide'!$B$2:$B$5)),0)),"-"))</f>
        <v/>
      </c>
      <c r="W110" s="498" t="str">
        <f ca="1">IF($E110="", "", IFERROR(INDEX(OFFSET('Fund Guide'!$B$5,1,MATCH(W$8,OFFSET('Fund Guide'!$B$5,,,,COUNTA('Fund Guide'!75:75)),0)-1,COUNTA('Fund Guide'!$B:$B)-COUNTA('Fund Guide'!$B$2:$B$5)),MATCH($E110,OFFSET('Fund Guide'!$B$5,1,,COUNTA('Fund Guide'!$B:$B)-COUNTA('Fund Guide'!$B$2:$B$5)),0)),"-"))</f>
        <v/>
      </c>
      <c r="X110" s="499" t="str">
        <f ca="1">IF($E110="", "", IFERROR(INDEX(OFFSET('Fund Guide'!$B$5,1,MATCH(X$8,OFFSET('Fund Guide'!$B$5,,,,COUNTA('Fund Guide'!75:75)),0)-1,COUNTA('Fund Guide'!$B:$B)-COUNTA('Fund Guide'!$B$2:$B$5)),MATCH($E110,OFFSET('Fund Guide'!$B$5,1,,COUNTA('Fund Guide'!$B:$B)-COUNTA('Fund Guide'!$B$2:$B$5)),0)),"-"))</f>
        <v/>
      </c>
      <c r="Y110" s="500" t="str">
        <f ca="1">IF($E110="", "", IFERROR(INDEX(OFFSET('Fund Guide'!$B$5,1,MATCH(Y$8,OFFSET('Fund Guide'!$B$5,,,,COUNTA('Fund Guide'!75:75)),0)-1,COUNTA('Fund Guide'!$B:$B)-COUNTA('Fund Guide'!$B$2:$B$5)),MATCH($E110,OFFSET('Fund Guide'!$B$5,1,,COUNTA('Fund Guide'!$B:$B)-COUNTA('Fund Guide'!$B$2:$B$5)),0)),"-"))</f>
        <v/>
      </c>
      <c r="Z110" s="501" t="str">
        <f ca="1">IF($E110="", "", IFERROR(INDEX(OFFSET('Fund Guide'!$B$5,1,MATCH(Z$8,OFFSET('Fund Guide'!$B$5,,,,COUNTA('Fund Guide'!75:75)),0)-1,COUNTA('Fund Guide'!$B:$B)-COUNTA('Fund Guide'!$B$2:$B$5)),MATCH($E110,OFFSET('Fund Guide'!$B$5,1,,COUNTA('Fund Guide'!$B:$B)-COUNTA('Fund Guide'!$B$2:$B$5)),0)),"-"))</f>
        <v/>
      </c>
      <c r="AB110" s="232"/>
      <c r="AC110" s="232"/>
      <c r="AD110" s="231"/>
    </row>
    <row r="111" spans="2:30" s="463" customFormat="1" ht="4.5" customHeight="1">
      <c r="B111" s="461"/>
      <c r="C111" s="461"/>
      <c r="D111" s="461"/>
      <c r="E111" s="472"/>
      <c r="F111" s="503"/>
      <c r="G111" s="473"/>
      <c r="H111" s="473"/>
      <c r="I111" s="474"/>
      <c r="J111" s="474"/>
      <c r="K111" s="474"/>
      <c r="M111" s="483"/>
      <c r="Q111" s="474"/>
      <c r="S111" s="474"/>
      <c r="U111" s="474"/>
      <c r="W111" s="474"/>
      <c r="Y111" s="474"/>
      <c r="AB111" s="474"/>
    </row>
    <row r="112" spans="2:30" s="479" customFormat="1" ht="14.25" customHeight="1">
      <c r="B112" s="475"/>
      <c r="C112" s="475"/>
      <c r="D112" s="475" t="s">
        <v>12</v>
      </c>
      <c r="E112" s="511" t="s">
        <v>696</v>
      </c>
      <c r="F112" s="512"/>
      <c r="G112" s="512"/>
      <c r="H112" s="512"/>
      <c r="I112" s="513"/>
      <c r="J112" s="513"/>
      <c r="K112" s="513"/>
      <c r="M112" s="514">
        <f>IFERROR(IF(N112=0, 0, N112*$M$3),0)</f>
        <v>0</v>
      </c>
      <c r="N112" s="639">
        <v>0</v>
      </c>
      <c r="O112" s="515">
        <f>IF(N112=0, 0, SUM(O113:O114)*N112)</f>
        <v>0</v>
      </c>
      <c r="Q112" s="513"/>
      <c r="R112" s="515"/>
      <c r="S112" s="513"/>
      <c r="T112" s="515"/>
      <c r="U112" s="513"/>
      <c r="V112" s="515"/>
      <c r="W112" s="513"/>
      <c r="X112" s="515"/>
      <c r="Y112" s="513"/>
      <c r="Z112" s="515"/>
      <c r="AB112" s="513"/>
      <c r="AC112" s="515"/>
      <c r="AD112" s="515"/>
    </row>
    <row r="113" spans="2:30" s="495" customFormat="1" ht="14.25" customHeight="1">
      <c r="B113" s="489"/>
      <c r="C113" s="489"/>
      <c r="D113" s="489"/>
      <c r="E113" s="381"/>
      <c r="F113" s="490" t="str">
        <f ca="1">IF($E113="", "", IFERROR(INDEX(OFFSET('Fund Guide'!$B$5,1,MATCH(F$8,OFFSET('Fund Guide'!$B$5,,,,COUNTA('Fund Guide'!78:78)),0)-1,COUNTA('Fund Guide'!$B:$B)-COUNTA('Fund Guide'!$B$2:$B$5)),MATCH($E113,OFFSET('Fund Guide'!$B$5,1,,COUNTA('Fund Guide'!$B:$B)-COUNTA('Fund Guide'!$B$2:$B$5)),0)),"-"))</f>
        <v/>
      </c>
      <c r="G113" s="491" t="str">
        <f ca="1">IF($E113="", "", IFERROR(INDEX(OFFSET('Fund Guide'!$B$5,1,MATCH(G$8,OFFSET('Fund Guide'!$B$5,,,,COUNTA('Fund Guide'!$5:$5)),0)-1,COUNTA('Fund Guide'!$B:$B)-COUNTA('Fund Guide'!$B$2:$B$5)),MATCH($E113,OFFSET('Fund Guide'!$B$5,1,,COUNTA('Fund Guide'!$B:$B)-COUNTA('Fund Guide'!$B$2:$B$5)),0)),
IF(OR(LEFT($E113,3)="NTN",LEFT($E113,3)="LFT"),DATE(_xlfn.NUMBERVALUE(RIGHT(LEFT($E113, FIND(" (", $E113)-1), 4)),8,15)-TODAY(),IFERROR(IF(FIND("ano",$E113)&gt;1,FLOOR(_xlfn.NUMBERVALUE(RIGHT(LEFT($E113,FIND(" ano",$E113)-1),FIND(" ano",$E113)-1-(FIND(" - ",$E113)+2)))*365,1)),IFERROR(IF(FIND("meses",$E113)&gt;1,FLOOR(_xlfn.NUMBERVALUE(RIGHT(LEFT($E113,FIND(" meses",$E113)-1),FIND(" meses",$E113)-1-(FIND(" - ",$E113)+2))),1)*(365/12)),IFERROR(IF(FIND("mês",$E113)&gt;1,FLOOR(_xlfn.NUMBERVALUE(RIGHT(LEFT($E113,FIND(" mês",$E113)-1),FIND(" mês",$E113)-1-(FIND(" - ",$E113)+2))),1)*(365/12)),IFERROR(IF(FIND("Diária", $E113)&gt;0, 0),
IFERROR(OFFSET('RF &amp; RV Guide'!$E$8,2+MATCH($E113, OFFSET('RF &amp; RV Guide'!$E$8,3,,COUNTA('RF &amp; RV Guide'!$E:$E)-COUNTA('RF &amp; RV Guide'!$E$1:$E$8)), 0),-1+MATCH(G$8, OFFSET('RF &amp; RV Guide'!$E$8,,,,COUNTA('RF &amp; RV Guide'!$8:$8)-COUNTA('RF &amp; RV Guide'!$A$8:$E$8)),0)),"-"))))))))</f>
        <v/>
      </c>
      <c r="H113" s="492" t="str">
        <f ca="1">IF($E113="", "", IFERROR(INDEX(OFFSET('Fund Guide'!$B$5,1,MATCH(H$8,OFFSET('Fund Guide'!$B$5,,,,COUNTA('Fund Guide'!101:101)),0)-1,COUNTA('Fund Guide'!$B:$B)-COUNTA('Fund Guide'!$B$2:$B$5)),MATCH($E113,OFFSET('Fund Guide'!$B$5,1,,COUNTA('Fund Guide'!$B:$B)-COUNTA('Fund Guide'!$B$2:$B$5)),0)),"BRL"))</f>
        <v/>
      </c>
      <c r="I113" s="493" t="str">
        <f ca="1">IF($E113="", "", IFERROR(INDEX(OFFSET('Fund Guide'!$B$5,1,MATCH("Repasse Taxa Adm. Gestor",OFFSET('Fund Guide'!$B$5,,,,COUNTA('Fund Guide'!$5:$5)),0)-1,COUNTA('Fund Guide'!$B:$B)-COUNTA('Fund Guide'!$B$2:$B$5)),MATCH($E113,OFFSET('Fund Guide'!$B$5,1,,COUNTA('Fund Guide'!$B:$B)-COUNTA('Fund Guide'!$B$2:$B$5)),0)),
IFERROR(OFFSET('RF &amp; RV Guide'!$E$8,2+MATCH($E113, OFFSET('RF &amp; RV Guide'!$E$8,3,,COUNTA('RF &amp; RV Guide'!$E:$E)-COUNTA('RF &amp; RV Guide'!$E$1:$E$8)), 0),-1+MATCH(I$8, OFFSET('RF &amp; RV Guide'!$E$8,,,,COUNTA('RF &amp; RV Guide'!$8:$8)-COUNTA('RF &amp; RV Guide'!$A$8:$E$8)),0)),IFERROR(IF(FIND("tulo",$E113), 0.25%), "-"))))</f>
        <v/>
      </c>
      <c r="J113" s="494" t="str">
        <f ca="1">IF($E113="", "", IFERROR(INDEX(OFFSET('Fund Guide'!$B$5,1,MATCH(J$8,OFFSET('Fund Guide'!$B$5,,,,COUNTA('Fund Guide'!$5:$5)),0)-1,COUNTA('Fund Guide'!$B:$B)-COUNTA('Fund Guide'!$B$2:$B$5)),MATCH($E113,OFFSET('Fund Guide'!$B$5,1,,COUNTA('Fund Guide'!$B:$B)-COUNTA('Fund Guide'!$B$2:$B$5)),0)),
IFERROR(OFFSET('RF &amp; RV Guide'!$E$8,2+MATCH($E113, OFFSET('RF &amp; RV Guide'!$E$8,3,,COUNTA('RF &amp; RV Guide'!$E:$E)-COUNTA('RF &amp; RV Guide'!$E$1:$E$8)), 0),-1+MATCH(J$8, OFFSET('RF &amp; RV Guide'!$E$8,,,,COUNTA('RF &amp; RV Guide'!$8:$8)-COUNTA('RF &amp; RV Guide'!$A$8:$E$8)),0)), "-")))</f>
        <v/>
      </c>
      <c r="K113" s="494" t="str">
        <f ca="1">IF($E113="", "", IFERROR(INDEX(OFFSET('Fund Guide'!$B$5,1,MATCH(K$8,OFFSET('Fund Guide'!$B$5,,,,COUNTA('Fund Guide'!$5:$5)),0)-1,COUNTA('Fund Guide'!$B:$B)-COUNTA('Fund Guide'!$B$2:$B$5)),MATCH($E113,OFFSET('Fund Guide'!$B$5,1,,COUNTA('Fund Guide'!$B:$B)-COUNTA('Fund Guide'!$B$2:$B$5)),0)),
IFERROR(OFFSET('RF &amp; RV Guide'!$E$8,2+MATCH($E113, OFFSET('RF &amp; RV Guide'!$E$8,3,,COUNTA('RF &amp; RV Guide'!$E:$E)-COUNTA('RF &amp; RV Guide'!$E$1:$E$8)), 0),-1+MATCH("Captação", OFFSET('RF &amp; RV Guide'!$E$8,,,,COUNTA('RF &amp; RV Guide'!$8:$8)-COUNTA('RF &amp; RV Guide'!$A$8:$E$8)),0)), "-")))</f>
        <v/>
      </c>
      <c r="M113" s="496" t="str">
        <f>IFERROR(IF(N113=0, "", N113*$M$3),0)</f>
        <v/>
      </c>
      <c r="N113" s="231"/>
      <c r="O113" s="516" t="str">
        <f>IFERROR(IF(N113=0, "", N113/N$112),0)</f>
        <v/>
      </c>
      <c r="Q113" s="498" t="str">
        <f ca="1">IF($E113="", "", IFERROR(INDEX(OFFSET('Fund Guide'!$B$5,1,MATCH(Q$8,OFFSET('Fund Guide'!$B$5,,,,COUNTA('Fund Guide'!78:78)),0)-1,COUNTA('Fund Guide'!$B:$B)-COUNTA('Fund Guide'!$B$2:$B$5)),MATCH($E113,OFFSET('Fund Guide'!$B$5,1,,COUNTA('Fund Guide'!$B:$B)-COUNTA('Fund Guide'!$B$2:$B$5)),0)),"-"))</f>
        <v/>
      </c>
      <c r="R113" s="499" t="str">
        <f ca="1">IF($E113="", "", IFERROR(INDEX(OFFSET('Fund Guide'!$B$5,1,MATCH(R$8,OFFSET('Fund Guide'!$B$5,,,,COUNTA('Fund Guide'!78:78)),0)-1,COUNTA('Fund Guide'!$B:$B)-COUNTA('Fund Guide'!$B$2:$B$5)),MATCH($E113,OFFSET('Fund Guide'!$B$5,1,,COUNTA('Fund Guide'!$B:$B)-COUNTA('Fund Guide'!$B$2:$B$5)),0)),"-"))</f>
        <v/>
      </c>
      <c r="S113" s="498" t="str">
        <f ca="1">IF($E113="", "", IFERROR(INDEX(OFFSET('Fund Guide'!$B$5,1,MATCH(S$8,OFFSET('Fund Guide'!$B$5,,,,COUNTA('Fund Guide'!78:78)),0)-1,COUNTA('Fund Guide'!$B:$B)-COUNTA('Fund Guide'!$B$2:$B$5)),MATCH($E113,OFFSET('Fund Guide'!$B$5,1,,COUNTA('Fund Guide'!$B:$B)-COUNTA('Fund Guide'!$B$2:$B$5)),0)),"-"))</f>
        <v/>
      </c>
      <c r="T113" s="499" t="str">
        <f ca="1">IF($E113="", "", IFERROR(INDEX(OFFSET('Fund Guide'!$B$5,1,MATCH(T$8,OFFSET('Fund Guide'!$B$5,,,,COUNTA('Fund Guide'!78:78)),0)-1,COUNTA('Fund Guide'!$B:$B)-COUNTA('Fund Guide'!$B$2:$B$5)),MATCH($E113,OFFSET('Fund Guide'!$B$5,1,,COUNTA('Fund Guide'!$B:$B)-COUNTA('Fund Guide'!$B$2:$B$5)),0)),"-"))</f>
        <v/>
      </c>
      <c r="U113" s="498" t="str">
        <f ca="1">IF($E113="", "", IFERROR(INDEX(OFFSET('Fund Guide'!$B$5,1,MATCH(U$8,OFFSET('Fund Guide'!$B$5,,,,COUNTA('Fund Guide'!78:78)),0)-1,COUNTA('Fund Guide'!$B:$B)-COUNTA('Fund Guide'!$B$2:$B$5)),MATCH($E113,OFFSET('Fund Guide'!$B$5,1,,COUNTA('Fund Guide'!$B:$B)-COUNTA('Fund Guide'!$B$2:$B$5)),0)),"-"))</f>
        <v/>
      </c>
      <c r="V113" s="499" t="str">
        <f ca="1">IF($E113="", "", IFERROR(INDEX(OFFSET('Fund Guide'!$B$5,1,MATCH(V$8,OFFSET('Fund Guide'!$B$5,,,,COUNTA('Fund Guide'!78:78)),0)-1,COUNTA('Fund Guide'!$B:$B)-COUNTA('Fund Guide'!$B$2:$B$5)),MATCH($E113,OFFSET('Fund Guide'!$B$5,1,,COUNTA('Fund Guide'!$B:$B)-COUNTA('Fund Guide'!$B$2:$B$5)),0)),"-"))</f>
        <v/>
      </c>
      <c r="W113" s="498" t="str">
        <f ca="1">IF($E113="", "", IFERROR(INDEX(OFFSET('Fund Guide'!$B$5,1,MATCH(W$8,OFFSET('Fund Guide'!$B$5,,,,COUNTA('Fund Guide'!78:78)),0)-1,COUNTA('Fund Guide'!$B:$B)-COUNTA('Fund Guide'!$B$2:$B$5)),MATCH($E113,OFFSET('Fund Guide'!$B$5,1,,COUNTA('Fund Guide'!$B:$B)-COUNTA('Fund Guide'!$B$2:$B$5)),0)),"-"))</f>
        <v/>
      </c>
      <c r="X113" s="499" t="str">
        <f ca="1">IF($E113="", "", IFERROR(INDEX(OFFSET('Fund Guide'!$B$5,1,MATCH(X$8,OFFSET('Fund Guide'!$B$5,,,,COUNTA('Fund Guide'!78:78)),0)-1,COUNTA('Fund Guide'!$B:$B)-COUNTA('Fund Guide'!$B$2:$B$5)),MATCH($E113,OFFSET('Fund Guide'!$B$5,1,,COUNTA('Fund Guide'!$B:$B)-COUNTA('Fund Guide'!$B$2:$B$5)),0)),"-"))</f>
        <v/>
      </c>
      <c r="Y113" s="500" t="str">
        <f ca="1">IF($E113="", "", IFERROR(INDEX(OFFSET('Fund Guide'!$B$5,1,MATCH(Y$8,OFFSET('Fund Guide'!$B$5,,,,COUNTA('Fund Guide'!78:78)),0)-1,COUNTA('Fund Guide'!$B:$B)-COUNTA('Fund Guide'!$B$2:$B$5)),MATCH($E113,OFFSET('Fund Guide'!$B$5,1,,COUNTA('Fund Guide'!$B:$B)-COUNTA('Fund Guide'!$B$2:$B$5)),0)),"-"))</f>
        <v/>
      </c>
      <c r="Z113" s="501" t="str">
        <f ca="1">IF($E113="", "", IFERROR(INDEX(OFFSET('Fund Guide'!$B$5,1,MATCH(Z$8,OFFSET('Fund Guide'!$B$5,,,,COUNTA('Fund Guide'!78:78)),0)-1,COUNTA('Fund Guide'!$B:$B)-COUNTA('Fund Guide'!$B$2:$B$5)),MATCH($E113,OFFSET('Fund Guide'!$B$5,1,,COUNTA('Fund Guide'!$B:$B)-COUNTA('Fund Guide'!$B$2:$B$5)),0)),"-"))</f>
        <v/>
      </c>
      <c r="AB113" s="232"/>
      <c r="AC113" s="232"/>
      <c r="AD113" s="231"/>
    </row>
    <row r="114" spans="2:30" s="463" customFormat="1" ht="4.5" customHeight="1">
      <c r="B114" s="461"/>
      <c r="C114" s="461"/>
      <c r="D114" s="461"/>
      <c r="F114" s="523"/>
      <c r="O114" s="463" t="str">
        <f>IFERROR(IF(N114=0, "", N114/N$112),0)</f>
        <v/>
      </c>
    </row>
    <row r="115" spans="2:30" s="479" customFormat="1" ht="18" customHeight="1">
      <c r="B115" s="475" t="s">
        <v>1343</v>
      </c>
      <c r="C115" s="475" t="s">
        <v>1343</v>
      </c>
      <c r="D115" s="475" t="s">
        <v>1343</v>
      </c>
      <c r="E115" s="524" t="s">
        <v>1408</v>
      </c>
      <c r="F115" s="482"/>
      <c r="G115" s="482"/>
      <c r="H115" s="481">
        <f ca="1">SUMIF($H$13:$H$114,"="&amp;"USD", $N$13:$N$114)</f>
        <v>0</v>
      </c>
      <c r="I115" s="481">
        <f ca="1">SUMPRODUCT($I$13:$I$114,$N$13:$N$114)</f>
        <v>2.7566696E-3</v>
      </c>
      <c r="J115" s="482"/>
      <c r="K115" s="482"/>
      <c r="M115" s="525">
        <f>M85+M56+M10</f>
        <v>25000000</v>
      </c>
      <c r="N115" s="482">
        <f>N85+N56+N10</f>
        <v>1</v>
      </c>
      <c r="O115" s="482"/>
      <c r="Q115" s="482"/>
      <c r="R115" s="482"/>
      <c r="S115" s="482"/>
      <c r="T115" s="482"/>
      <c r="U115" s="482"/>
      <c r="V115" s="482"/>
      <c r="W115" s="482"/>
      <c r="X115" s="482"/>
      <c r="Y115" s="482"/>
      <c r="Z115" s="482"/>
      <c r="AB115" s="482"/>
      <c r="AC115" s="482"/>
      <c r="AD115" s="482"/>
    </row>
    <row r="116" spans="2:30" s="75" customFormat="1" ht="18.75" customHeight="1">
      <c r="B116" s="526"/>
      <c r="C116" s="526"/>
      <c r="D116" s="527"/>
      <c r="F116" s="528"/>
      <c r="G116" s="528"/>
      <c r="M116" s="528"/>
      <c r="N116" s="529"/>
      <c r="O116" s="528"/>
      <c r="Q116" s="528"/>
      <c r="S116" s="528"/>
      <c r="U116" s="528"/>
      <c r="W116" s="528"/>
      <c r="Y116" s="528"/>
    </row>
    <row r="117" spans="2:30" s="463" customFormat="1" ht="15.75">
      <c r="B117" s="461"/>
      <c r="C117" s="461"/>
      <c r="D117" s="461"/>
      <c r="E117" s="472"/>
      <c r="F117" s="473"/>
      <c r="G117" s="473"/>
      <c r="H117" s="473"/>
      <c r="I117" s="474"/>
      <c r="M117" s="530"/>
      <c r="N117" s="531"/>
      <c r="O117" s="530"/>
      <c r="Q117" s="530"/>
      <c r="S117" s="530"/>
      <c r="U117" s="530"/>
      <c r="W117" s="530"/>
      <c r="Y117" s="530"/>
    </row>
  </sheetData>
  <mergeCells count="7">
    <mergeCell ref="L2:M2"/>
    <mergeCell ref="F6:J6"/>
    <mergeCell ref="W3:X3"/>
    <mergeCell ref="E2:E4"/>
    <mergeCell ref="AB6:AD6"/>
    <mergeCell ref="M6:O6"/>
    <mergeCell ref="Q6:Z6"/>
  </mergeCells>
  <conditionalFormatting sqref="O10 O58 O85 O98 O56 O87 O67 O43 O29 O12 O31 O34 O39 O49 O53 O69 O74 O79 O82 O89 O92 O95 O100 O103 O106 O109 O112">
    <cfRule type="expression" dxfId="1156" priority="526">
      <formula>O10&lt;&gt;N10</formula>
    </cfRule>
  </conditionalFormatting>
  <conditionalFormatting sqref="AA29:AD29 AA43:AD43 AA58:AD58 AA67:AD67 AA87:AD87 AA98:AD98 AA103:AD103 AA106:AD106 AA109:AD109 AA34:AD34 AA39:AD39 AA12:AD12 F103:L103 F106:L106 F109:L109 F34:L34 F39:L39 F12:M12 F29:M29 F43:M43 F58:M58 F67:M67 F87:M87 F98:M98">
    <cfRule type="expression" dxfId="1155" priority="165">
      <formula>F12&lt;&gt;#REF!</formula>
    </cfRule>
  </conditionalFormatting>
  <conditionalFormatting sqref="Q29:Z29 Q43:Z43 Q58:Z58 Q67:Z67 Q87:Z87 Q98:Z98 Q103:Z103 Q106:Z106 Q109:Z109 Q34:Z34 Q39:Z39 Q12:Z12">
    <cfRule type="expression" dxfId="1154" priority="163">
      <formula>Q12&lt;&gt;P12</formula>
    </cfRule>
  </conditionalFormatting>
  <conditionalFormatting sqref="O12">
    <cfRule type="expression" dxfId="1153" priority="137">
      <formula>O12&lt;&gt;N12</formula>
    </cfRule>
  </conditionalFormatting>
  <conditionalFormatting sqref="N35:N37">
    <cfRule type="expression" dxfId="1152" priority="125">
      <formula>AND(N35&lt;&gt;"",#REF!="",OR(COLUMN(N35)=COLUMN(#REF!),COLUMN(N35)=COLUMN(#REF!)))</formula>
    </cfRule>
  </conditionalFormatting>
  <conditionalFormatting sqref="N59:N65">
    <cfRule type="expression" dxfId="1151" priority="115">
      <formula>AND(N59&lt;&gt;"",#REF!="",OR(COLUMN(N59)=COLUMN(#REF!),COLUMN(N59)=COLUMN(#REF!)))</formula>
    </cfRule>
  </conditionalFormatting>
  <conditionalFormatting sqref="P29 P43 P58 P67 P87 P98 P103 P106 P109 P34 P39 P12">
    <cfRule type="expression" dxfId="1150" priority="84">
      <formula>P12&lt;&gt;#REF!</formula>
    </cfRule>
  </conditionalFormatting>
  <conditionalFormatting sqref="N40:N41">
    <cfRule type="expression" dxfId="1149" priority="82">
      <formula>AND(N40&lt;&gt;"",#REF!="",OR(COLUMN(N40)=COLUMN(#REF!),COLUMN(N40)=COLUMN(#REF!)))</formula>
    </cfRule>
  </conditionalFormatting>
  <conditionalFormatting sqref="N50:N51">
    <cfRule type="expression" dxfId="1148" priority="76">
      <formula>AND(N50&lt;&gt;"",#REF!="",OR(COLUMN(N50)=COLUMN(#REF!),COLUMN(N50)=COLUMN(#REF!)))</formula>
    </cfRule>
  </conditionalFormatting>
  <conditionalFormatting sqref="N54">
    <cfRule type="expression" dxfId="1147" priority="74">
      <formula>AND(N54&lt;&gt;"",#REF!="",OR(COLUMN(N54)=COLUMN(#REF!),COLUMN(N54)=COLUMN(#REF!)))</formula>
    </cfRule>
  </conditionalFormatting>
  <conditionalFormatting sqref="N75:N77">
    <cfRule type="expression" dxfId="1146" priority="70">
      <formula>AND(N75&lt;&gt;"",#REF!="",OR(COLUMN(N75)=COLUMN(#REF!),COLUMN(N75)=COLUMN(#REF!)))</formula>
    </cfRule>
  </conditionalFormatting>
  <conditionalFormatting sqref="N80">
    <cfRule type="expression" dxfId="1145" priority="68">
      <formula>AND(N80&lt;&gt;"",#REF!="",OR(COLUMN(N80)=COLUMN(#REF!),COLUMN(N80)=COLUMN(#REF!)))</formula>
    </cfRule>
  </conditionalFormatting>
  <conditionalFormatting sqref="N83">
    <cfRule type="expression" dxfId="1144" priority="66">
      <formula>AND(N83&lt;&gt;"",#REF!="",OR(COLUMN(N83)=COLUMN(#REF!),COLUMN(N83)=COLUMN(#REF!)))</formula>
    </cfRule>
  </conditionalFormatting>
  <conditionalFormatting sqref="N93 E13:E27 E59:E65">
    <cfRule type="expression" dxfId="1143" priority="62">
      <formula>AND(E13&lt;&gt;"",#REF!="",OR(COLUMN(E13)=COLUMN(#REF!),COLUMN(E13)=COLUMN(#REF!)))</formula>
    </cfRule>
  </conditionalFormatting>
  <conditionalFormatting sqref="N96">
    <cfRule type="expression" dxfId="1142" priority="60">
      <formula>AND(N96&lt;&gt;"",#REF!="",OR(COLUMN(N96)=COLUMN(#REF!),COLUMN(N96)=COLUMN(#REF!)))</formula>
    </cfRule>
  </conditionalFormatting>
  <conditionalFormatting sqref="N104">
    <cfRule type="expression" dxfId="1141" priority="56">
      <formula>AND(N104&lt;&gt;"",#REF!="",OR(COLUMN(N104)=COLUMN(#REF!),COLUMN(N104)=COLUMN(#REF!)))</formula>
    </cfRule>
  </conditionalFormatting>
  <conditionalFormatting sqref="N107">
    <cfRule type="expression" dxfId="1140" priority="54">
      <formula>AND(N107&lt;&gt;"",#REF!="",OR(COLUMN(N107)=COLUMN(#REF!),COLUMN(N107)=COLUMN(#REF!)))</formula>
    </cfRule>
  </conditionalFormatting>
  <conditionalFormatting sqref="N110 N113">
    <cfRule type="expression" dxfId="1139" priority="52">
      <formula>AND(N110&lt;&gt;"",#REF!="",OR(COLUMN(N110)=COLUMN(#REF!),COLUMN(N110)=COLUMN(#REF!)))</formula>
    </cfRule>
  </conditionalFormatting>
  <conditionalFormatting sqref="AA31:AD31 F31:L31">
    <cfRule type="expression" dxfId="1138" priority="50">
      <formula>F31&lt;&gt;#REF!</formula>
    </cfRule>
  </conditionalFormatting>
  <conditionalFormatting sqref="Q31:Z31">
    <cfRule type="expression" dxfId="1137" priority="49">
      <formula>Q31&lt;&gt;P31</formula>
    </cfRule>
  </conditionalFormatting>
  <conditionalFormatting sqref="P31">
    <cfRule type="expression" dxfId="1136" priority="47">
      <formula>P31&lt;&gt;#REF!</formula>
    </cfRule>
  </conditionalFormatting>
  <conditionalFormatting sqref="N70:N72">
    <cfRule type="expression" dxfId="1135" priority="45">
      <formula>AND(N70&lt;&gt;"",#REF!="",OR(COLUMN(N70)=COLUMN(#REF!),COLUMN(N70)=COLUMN(#REF!)))</formula>
    </cfRule>
  </conditionalFormatting>
  <conditionalFormatting sqref="N90">
    <cfRule type="expression" dxfId="1134" priority="43">
      <formula>AND(N90&lt;&gt;"",#REF!="",OR(COLUMN(N90)=COLUMN(#REF!),COLUMN(N90)=COLUMN(#REF!)))</formula>
    </cfRule>
  </conditionalFormatting>
  <conditionalFormatting sqref="AA100:AD100 F100:L100">
    <cfRule type="expression" dxfId="1133" priority="41">
      <formula>F100&lt;&gt;#REF!</formula>
    </cfRule>
  </conditionalFormatting>
  <conditionalFormatting sqref="Q100:Z100">
    <cfRule type="expression" dxfId="1132" priority="40">
      <formula>Q100&lt;&gt;P100</formula>
    </cfRule>
  </conditionalFormatting>
  <conditionalFormatting sqref="P100">
    <cfRule type="expression" dxfId="1131" priority="39">
      <formula>P100&lt;&gt;#REF!</formula>
    </cfRule>
  </conditionalFormatting>
  <conditionalFormatting sqref="N101">
    <cfRule type="expression" dxfId="1130" priority="38">
      <formula>AND(N101&lt;&gt;"",#REF!="",OR(COLUMN(N101)=COLUMN(#REF!),COLUMN(N101)=COLUMN(#REF!)))</formula>
    </cfRule>
  </conditionalFormatting>
  <conditionalFormatting sqref="N46:N47">
    <cfRule type="expression" dxfId="1129" priority="36">
      <formula>AND(N46&lt;&gt;"",#REF!="",OR(COLUMN(N46)=COLUMN(#REF!),COLUMN(N46)=COLUMN(#REF!)))</formula>
    </cfRule>
  </conditionalFormatting>
  <conditionalFormatting sqref="N13:N27 E35:E37">
    <cfRule type="expression" dxfId="1128" priority="32">
      <formula>AND(E13&lt;&gt;"",#REF!="",OR(COLUMN(E13)=COLUMN(#REF!),COLUMN(E13)=COLUMN(#REF!)))</formula>
    </cfRule>
  </conditionalFormatting>
  <conditionalFormatting sqref="E40:E41">
    <cfRule type="expression" dxfId="1127" priority="31">
      <formula>AND(E40&lt;&gt;"",#REF!="",OR(COLUMN(E40)=COLUMN(#REF!),COLUMN(E40)=COLUMN(#REF!)))</formula>
    </cfRule>
  </conditionalFormatting>
  <conditionalFormatting sqref="E46:E47">
    <cfRule type="expression" dxfId="1126" priority="30">
      <formula>AND(E46&lt;&gt;"",#REF!="",OR(COLUMN(E46)=COLUMN(#REF!),COLUMN(E46)=COLUMN(#REF!)))</formula>
    </cfRule>
  </conditionalFormatting>
  <conditionalFormatting sqref="E50:E51">
    <cfRule type="expression" dxfId="1125" priority="29">
      <formula>AND(E50&lt;&gt;"",#REF!="",OR(COLUMN(E50)=COLUMN(#REF!),COLUMN(E50)=COLUMN(#REF!)))</formula>
    </cfRule>
  </conditionalFormatting>
  <conditionalFormatting sqref="E54">
    <cfRule type="expression" dxfId="1124" priority="28">
      <formula>AND(E54&lt;&gt;"",#REF!="",OR(COLUMN(E54)=COLUMN(#REF!),COLUMN(E54)=COLUMN(#REF!)))</formula>
    </cfRule>
  </conditionalFormatting>
  <conditionalFormatting sqref="E70:E72">
    <cfRule type="expression" dxfId="1123" priority="26">
      <formula>AND(E70&lt;&gt;"",#REF!="",OR(COLUMN(E70)=COLUMN(#REF!),COLUMN(E70)=COLUMN(#REF!)))</formula>
    </cfRule>
  </conditionalFormatting>
  <conditionalFormatting sqref="E75:E77">
    <cfRule type="expression" dxfId="1122" priority="25">
      <formula>AND(E75&lt;&gt;"",#REF!="",OR(COLUMN(E75)=COLUMN(#REF!),COLUMN(E75)=COLUMN(#REF!)))</formula>
    </cfRule>
  </conditionalFormatting>
  <conditionalFormatting sqref="E80">
    <cfRule type="expression" dxfId="1121" priority="24">
      <formula>AND(E80&lt;&gt;"",#REF!="",OR(COLUMN(E80)=COLUMN(#REF!),COLUMN(E80)=COLUMN(#REF!)))</formula>
    </cfRule>
  </conditionalFormatting>
  <conditionalFormatting sqref="E83">
    <cfRule type="expression" dxfId="1120" priority="23">
      <formula>AND(E83&lt;&gt;"",#REF!="",OR(COLUMN(E83)=COLUMN(#REF!),COLUMN(E83)=COLUMN(#REF!)))</formula>
    </cfRule>
  </conditionalFormatting>
  <conditionalFormatting sqref="E90">
    <cfRule type="expression" dxfId="1119" priority="22">
      <formula>AND(E90&lt;&gt;"",#REF!="",OR(COLUMN(E90)=COLUMN(#REF!),COLUMN(E90)=COLUMN(#REF!)))</formula>
    </cfRule>
  </conditionalFormatting>
  <conditionalFormatting sqref="E93">
    <cfRule type="expression" dxfId="1118" priority="21">
      <formula>AND(E93&lt;&gt;"",#REF!="",OR(COLUMN(E93)=COLUMN(#REF!),COLUMN(E93)=COLUMN(#REF!)))</formula>
    </cfRule>
  </conditionalFormatting>
  <conditionalFormatting sqref="E101">
    <cfRule type="expression" dxfId="1117" priority="18">
      <formula>AND(E101&lt;&gt;"",#REF!="",OR(COLUMN(E101)=COLUMN(#REF!),COLUMN(E101)=COLUMN(#REF!)))</formula>
    </cfRule>
  </conditionalFormatting>
  <conditionalFormatting sqref="E96">
    <cfRule type="expression" dxfId="1116" priority="17">
      <formula>AND(E96&lt;&gt;"",#REF!="",OR(COLUMN(E96)=COLUMN(#REF!),COLUMN(E96)=COLUMN(#REF!)))</formula>
    </cfRule>
  </conditionalFormatting>
  <conditionalFormatting sqref="E104">
    <cfRule type="expression" dxfId="1115" priority="16">
      <formula>AND(E104&lt;&gt;"",#REF!="",OR(COLUMN(E104)=COLUMN(#REF!),COLUMN(E104)=COLUMN(#REF!)))</formula>
    </cfRule>
  </conditionalFormatting>
  <conditionalFormatting sqref="E107">
    <cfRule type="expression" dxfId="1114" priority="15">
      <formula>AND(E107&lt;&gt;"",#REF!="",OR(COLUMN(E107)=COLUMN(#REF!),COLUMN(E107)=COLUMN(#REF!)))</formula>
    </cfRule>
  </conditionalFormatting>
  <conditionalFormatting sqref="E110 E113">
    <cfRule type="expression" dxfId="1113" priority="14">
      <formula>AND(E110&lt;&gt;"",#REF!="",OR(COLUMN(E110)=COLUMN(#REF!),COLUMN(E110)=COLUMN(#REF!)))</formula>
    </cfRule>
  </conditionalFormatting>
  <conditionalFormatting sqref="AA112:AD112 F112:L112">
    <cfRule type="expression" dxfId="1112" priority="13">
      <formula>F112&lt;&gt;#REF!</formula>
    </cfRule>
  </conditionalFormatting>
  <conditionalFormatting sqref="Q112:Z112">
    <cfRule type="expression" dxfId="1111" priority="12">
      <formula>Q112&lt;&gt;P112</formula>
    </cfRule>
  </conditionalFormatting>
  <conditionalFormatting sqref="P112">
    <cfRule type="expression" dxfId="1110" priority="11">
      <formula>P112&lt;&gt;#REF!</formula>
    </cfRule>
  </conditionalFormatting>
  <conditionalFormatting sqref="N32">
    <cfRule type="expression" dxfId="1109" priority="10">
      <formula>AND(N32&lt;&gt;"",#REF!="",OR(COLUMN(N32)=COLUMN(#REF!),COLUMN(N32)=COLUMN(#REF!)))</formula>
    </cfRule>
  </conditionalFormatting>
  <conditionalFormatting sqref="E32">
    <cfRule type="expression" dxfId="1108" priority="9">
      <formula>AND(E32&lt;&gt;"",#REF!="",OR(COLUMN(E32)=COLUMN(#REF!),COLUMN(E32)=COLUMN(#REF!)))</formula>
    </cfRule>
  </conditionalFormatting>
  <conditionalFormatting sqref="M115:O115">
    <cfRule type="expression" dxfId="1107" priority="5118">
      <formula>AND($M$115&lt;&gt;$M$3,$M$115&lt;&gt;0)</formula>
    </cfRule>
  </conditionalFormatting>
  <conditionalFormatting sqref="AE3:AJ3">
    <cfRule type="expression" dxfId="1106" priority="5">
      <formula>$AE$3&lt;&gt;""</formula>
    </cfRule>
  </conditionalFormatting>
  <conditionalFormatting sqref="AE2:AJ2">
    <cfRule type="expression" dxfId="1105" priority="3">
      <formula>$AE$2&lt;&gt;""</formula>
    </cfRule>
  </conditionalFormatting>
  <conditionalFormatting sqref="AB32:AD32 AB54:AD54 AB80:AD80 AB83:AD83 AB70:AD72 AB90:AD90 AB96:AD96 AB101:AD101 AB104:AD104 AB107:AD107 AB110:AD110 AB113:AD113 AB93:AD93 AB13:AD27 AB35:AD37 AB40:AD41 AB46:AD47 AB50:AD51 AB75:AD77 AB59:AD65">
    <cfRule type="expression" dxfId="1104" priority="2">
      <formula>AND($J13&gt;$AB$2, $J13&lt;&gt;"-",2, $J13&lt;&gt;"", $AB13="", $AC13="", $AD13="")</formula>
    </cfRule>
  </conditionalFormatting>
  <conditionalFormatting sqref="AE4:AJ4">
    <cfRule type="expression" dxfId="1103" priority="1">
      <formula>$AE$4&lt;&gt;""</formula>
    </cfRule>
  </conditionalFormatting>
  <dataValidations count="24">
    <dataValidation type="list" allowBlank="1" showInputMessage="1" showErrorMessage="1" sqref="AB115" xr:uid="{591F4A6E-F0F5-CE4F-8774-469027323E33}">
      <formula1>"CDI,Ibovespa,IHFA,IPCA,IMAB,IMAB 5,Taxa Pré"</formula1>
    </dataValidation>
    <dataValidation type="list" allowBlank="1" showInputMessage="1" showErrorMessage="1" sqref="W3:X3" xr:uid="{7CBA655E-38C4-460C-A24B-F49D10D9216C}">
      <formula1>strategies</formula1>
    </dataValidation>
    <dataValidation type="list" allowBlank="1" showInputMessage="1" sqref="E40:E41" xr:uid="{726CD9A6-5082-4CAE-9D4D-730B3703249B}">
      <formula1>Inflação_Longa</formula1>
    </dataValidation>
    <dataValidation type="list" allowBlank="1" showInputMessage="1" sqref="E46:E47" xr:uid="{BCC55D01-30D1-4204-A8A7-FBEDE6D35EC2}">
      <formula1>Pré_Curta</formula1>
    </dataValidation>
    <dataValidation type="list" allowBlank="1" showInputMessage="1" sqref="E50:E51" xr:uid="{E3981BFE-E6B4-4526-8B36-9E3B44B899FA}">
      <formula1>Pré_Média</formula1>
    </dataValidation>
    <dataValidation type="list" allowBlank="1" showInputMessage="1" sqref="E54" xr:uid="{7B1D3750-A3C9-4E39-A099-DAD9F2C0777A}">
      <formula1>Pré_Longa</formula1>
    </dataValidation>
    <dataValidation type="list" allowBlank="1" showInputMessage="1" sqref="E70:E72" xr:uid="{C448090B-A503-4943-A7EF-CA609E894FA2}">
      <formula1>Quant</formula1>
    </dataValidation>
    <dataValidation type="list" allowBlank="1" showInputMessage="1" sqref="E75:E77" xr:uid="{D322C699-4AD3-4505-B0B7-B8951197EDFE}">
      <formula1>Long_Short</formula1>
    </dataValidation>
    <dataValidation type="list" allowBlank="1" showInputMessage="1" sqref="E80" xr:uid="{2D023342-CB02-411C-867E-6E7E67365CF6}">
      <formula1>Multiestratégia</formula1>
    </dataValidation>
    <dataValidation type="list" allowBlank="1" showInputMessage="1" sqref="E83" xr:uid="{384772E1-8D0F-47CF-B084-44D7EABAC7BB}">
      <formula1>Arbitragem</formula1>
    </dataValidation>
    <dataValidation type="list" allowBlank="1" showInputMessage="1" sqref="E90" xr:uid="{70C16731-EE89-4D0A-BB5F-D30FEDD1817C}">
      <formula1>Long_Only</formula1>
    </dataValidation>
    <dataValidation type="list" allowBlank="1" showInputMessage="1" sqref="E93" xr:uid="{6F1A2E25-BBAA-4EAB-B7B8-53A01DB660CD}">
      <formula1>Long_Bias</formula1>
    </dataValidation>
    <dataValidation type="list" allowBlank="1" showInputMessage="1" sqref="E96" xr:uid="{46BC8C5C-35FB-4C2C-B476-E311ED6473D5}">
      <formula1>Alternativos</formula1>
    </dataValidation>
    <dataValidation type="list" allowBlank="1" showInputMessage="1" sqref="E101" xr:uid="{ECB9FC07-EF12-4D26-9B42-0AABE066163E}">
      <formula1>EUA</formula1>
    </dataValidation>
    <dataValidation type="list" allowBlank="1" showInputMessage="1" showErrorMessage="1" sqref="E104" xr:uid="{A182A324-B4B5-4A52-8020-4FDAF4A537F0}">
      <formula1>China</formula1>
    </dataValidation>
    <dataValidation type="list" allowBlank="1" showInputMessage="1" showErrorMessage="1" sqref="E107" xr:uid="{547DB14C-9EF8-4A3B-A713-B5884276156E}">
      <formula1>Europa</formula1>
    </dataValidation>
    <dataValidation type="list" allowBlank="1" showInputMessage="1" showErrorMessage="1" sqref="E110 E113" xr:uid="{20883D3A-05D8-4AD8-BDC3-51E626DA41D0}">
      <formula1>Global</formula1>
    </dataValidation>
    <dataValidation type="list" allowBlank="1" showInputMessage="1" sqref="E32" xr:uid="{847CAB1B-4A7D-4E07-B5D1-6C7E4EFAE4AE}">
      <formula1>Inflação_Curta</formula1>
    </dataValidation>
    <dataValidation type="list" allowBlank="1" showInputMessage="1" showErrorMessage="1" sqref="K3" xr:uid="{F166C909-700F-FB49-8211-46B7DED0FA38}">
      <formula1>"Perfil 1,Perfil 2,Perfil 3,Perfil 4,Perfil 5"</formula1>
    </dataValidation>
    <dataValidation type="list" allowBlank="1" showInputMessage="1" showErrorMessage="1" sqref="AB113 AB32 AB90 AB75:AB77 AB54 AB50:AB51 AB40:AB41 AB80 AB83 AB46:AB47 AB93 AB96 AB101 AB104 AB107 AB110 AB13:AB27 AB70:AB72 AB35:AB37 AB59:AB65" xr:uid="{5254EEFC-19E3-4FB9-85EF-C834548F3597}">
      <formula1>"CDI,Ibovespa,IHFA,IPCA,IMA-B,IMAB-5,SELIC,SP500"</formula1>
    </dataValidation>
    <dataValidation type="list" allowBlank="1" showInputMessage="1" sqref="E35:E37" xr:uid="{BC67E66F-2BB0-4E98-99FA-4C9ADE5569F8}">
      <formula1>Inflação_Média</formula1>
    </dataValidation>
    <dataValidation type="list" allowBlank="1" showInputMessage="1" showErrorMessage="1" sqref="AB4" xr:uid="{399D7CF6-0549-4469-8122-711AE1CB70DB}">
      <formula1>"CDI,IMA-B,Ibovespa"</formula1>
    </dataValidation>
    <dataValidation type="list" allowBlank="1" showInputMessage="1" sqref="E13:E27" xr:uid="{40E30E5E-686D-47E4-B297-78DE338090C5}">
      <formula1>Pós_fixado</formula1>
    </dataValidation>
    <dataValidation type="list" allowBlank="1" showInputMessage="1" sqref="E59:E65" xr:uid="{600DE8EA-2357-4E10-A744-6AF2163956F2}">
      <formula1>Macro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19</xdr:col>
                    <xdr:colOff>104775</xdr:colOff>
                    <xdr:row>0</xdr:row>
                    <xdr:rowOff>180975</xdr:rowOff>
                  </from>
                  <to>
                    <xdr:col>21</xdr:col>
                    <xdr:colOff>200025</xdr:colOff>
                    <xdr:row>1</xdr:row>
                    <xdr:rowOff>228600</xdr:rowOff>
                  </to>
                </anchor>
              </controlPr>
            </control>
          </mc:Choice>
        </mc:AlternateContent>
        <mc:AlternateContent xmlns:mc="http://schemas.openxmlformats.org/markup-compatibility/2006">
          <mc:Choice Requires="x14">
            <control shapeId="9227" r:id="rId5" name="Button 11">
              <controlPr defaultSize="0" print="0" autoFill="0" autoPict="0" macro="[0]!del_linha">
                <anchor moveWithCells="1" sizeWithCells="1">
                  <from>
                    <xdr:col>19</xdr:col>
                    <xdr:colOff>104775</xdr:colOff>
                    <xdr:row>2</xdr:row>
                    <xdr:rowOff>57150</xdr:rowOff>
                  </from>
                  <to>
                    <xdr:col>21</xdr:col>
                    <xdr:colOff>200025</xdr:colOff>
                    <xdr:row>3</xdr:row>
                    <xdr:rowOff>95250</xdr:rowOff>
                  </to>
                </anchor>
              </controlPr>
            </control>
          </mc:Choice>
        </mc:AlternateContent>
        <mc:AlternateContent xmlns:mc="http://schemas.openxmlformats.org/markup-compatibility/2006">
          <mc:Choice Requires="x14">
            <control shapeId="9228" r:id="rId6"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31" r:id="rId7"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8" name="Button 17">
              <controlPr defaultSize="0" print="0" autoFill="0" autoPict="0" macro="[0]!resumir_carteira">
                <anchor moveWithCells="1" sizeWithCells="1">
                  <from>
                    <xdr:col>28</xdr:col>
                    <xdr:colOff>161925</xdr:colOff>
                    <xdr:row>1</xdr:row>
                    <xdr:rowOff>133350</xdr:rowOff>
                  </from>
                  <to>
                    <xdr:col>29</xdr:col>
                    <xdr:colOff>714375</xdr:colOff>
                    <xdr:row>2</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R81"/>
  <sheetViews>
    <sheetView showGridLines="0" showRuler="0" view="pageLayout" zoomScaleNormal="80" workbookViewId="0">
      <selection activeCell="J18" sqref="J18"/>
    </sheetView>
  </sheetViews>
  <sheetFormatPr defaultColWidth="10.69921875" defaultRowHeight="11.25"/>
  <cols>
    <col min="1" max="1" width="1.19921875" style="379" customWidth="1"/>
    <col min="2" max="2" width="28.09765625" style="379" customWidth="1"/>
    <col min="3" max="3" width="0.59765625" style="379" customWidth="1"/>
    <col min="4" max="4" width="9.8984375" style="379" customWidth="1"/>
    <col min="5" max="5" width="5.09765625" style="382" customWidth="1"/>
    <col min="6" max="6" width="0.59765625" style="379" customWidth="1"/>
    <col min="7" max="7" width="5.19921875" style="382" customWidth="1"/>
    <col min="8" max="8" width="5.8984375" style="382" customWidth="1"/>
    <col min="9" max="9" width="5.19921875" style="382" customWidth="1"/>
    <col min="10" max="10" width="6.59765625" style="382" customWidth="1"/>
    <col min="11" max="11" width="5.19921875" style="382" customWidth="1"/>
    <col min="12" max="12" width="6.59765625" style="382" customWidth="1"/>
    <col min="13" max="13" width="5.19921875" style="382" customWidth="1"/>
    <col min="14" max="14" width="6.59765625" style="382" customWidth="1"/>
    <col min="15" max="15" width="7.09765625" style="382" customWidth="1"/>
    <col min="16" max="16" width="5.09765625" style="382" customWidth="1"/>
    <col min="17" max="17" width="0.59765625" style="382" customWidth="1"/>
    <col min="18" max="18" width="5.5" style="382" customWidth="1"/>
    <col min="19" max="19" width="14.796875" style="379" customWidth="1"/>
    <col min="20" max="16384" width="10.69921875" style="379"/>
  </cols>
  <sheetData>
    <row r="1" spans="1:18" s="545" customFormat="1" ht="33.75" customHeight="1">
      <c r="A1" s="543"/>
      <c r="B1" s="544" t="s">
        <v>1427</v>
      </c>
      <c r="C1" s="882"/>
      <c r="E1" s="546"/>
      <c r="F1" s="882"/>
      <c r="G1" s="546"/>
      <c r="H1" s="547"/>
      <c r="J1" s="547"/>
      <c r="K1" s="547"/>
      <c r="L1" s="547"/>
      <c r="M1" s="547"/>
      <c r="N1" s="547"/>
      <c r="O1" s="548"/>
      <c r="Q1" s="546"/>
      <c r="R1" s="547"/>
    </row>
    <row r="2" spans="1:18" s="550" customFormat="1" ht="16.5" customHeight="1">
      <c r="A2" s="543"/>
      <c r="B2" s="388" t="s">
        <v>2847</v>
      </c>
      <c r="C2" s="883"/>
      <c r="D2" s="909">
        <v>25000000</v>
      </c>
      <c r="E2" s="909"/>
      <c r="F2" s="882"/>
      <c r="H2" s="549"/>
      <c r="J2" s="551"/>
      <c r="K2" s="551"/>
      <c r="L2" s="551"/>
      <c r="M2" s="551"/>
      <c r="N2" s="551"/>
      <c r="O2" s="548"/>
      <c r="P2" s="551"/>
      <c r="Q2" s="551"/>
      <c r="R2" s="829" t="s">
        <v>643</v>
      </c>
    </row>
    <row r="3" spans="1:18" s="545" customFormat="1" ht="12" customHeight="1">
      <c r="A3" s="552"/>
      <c r="E3" s="547"/>
      <c r="F3" s="887"/>
      <c r="G3" s="553"/>
      <c r="H3" s="547"/>
      <c r="I3" s="547"/>
      <c r="J3" s="547"/>
      <c r="K3" s="547"/>
      <c r="L3" s="547"/>
      <c r="M3" s="547"/>
      <c r="N3" s="547"/>
      <c r="O3" s="548"/>
      <c r="P3" s="547"/>
      <c r="Q3" s="547"/>
      <c r="R3" s="547"/>
    </row>
    <row r="4" spans="1:18" s="543" customFormat="1" ht="27" customHeight="1">
      <c r="B4" s="554" t="s">
        <v>715</v>
      </c>
      <c r="D4" s="554" t="s">
        <v>10</v>
      </c>
      <c r="E4" s="554" t="s">
        <v>1347</v>
      </c>
      <c r="G4" s="554" t="s">
        <v>708</v>
      </c>
      <c r="H4" s="554" t="s">
        <v>709</v>
      </c>
      <c r="I4" s="555" t="s">
        <v>710</v>
      </c>
      <c r="J4" s="554" t="s">
        <v>711</v>
      </c>
      <c r="K4" s="555" t="s">
        <v>712</v>
      </c>
      <c r="L4" s="554" t="s">
        <v>1329</v>
      </c>
      <c r="M4" s="555" t="s">
        <v>1330</v>
      </c>
      <c r="N4" s="554" t="s">
        <v>713</v>
      </c>
      <c r="O4" s="555" t="s">
        <v>714</v>
      </c>
      <c r="P4" s="554" t="s">
        <v>605</v>
      </c>
      <c r="R4" s="554" t="s">
        <v>33</v>
      </c>
    </row>
    <row r="5" spans="1:18" ht="5.25" customHeight="1"/>
    <row r="6" spans="1:18" ht="14.25" customHeight="1">
      <c r="B6" s="821" t="s">
        <v>11</v>
      </c>
      <c r="C6" s="884"/>
      <c r="D6" s="824">
        <v>14625000</v>
      </c>
      <c r="E6" s="825">
        <v>0.58500000000000008</v>
      </c>
      <c r="F6" s="884"/>
      <c r="G6" s="822"/>
      <c r="H6" s="823"/>
      <c r="I6" s="822"/>
      <c r="J6" s="823"/>
      <c r="K6" s="822"/>
      <c r="L6" s="823"/>
      <c r="M6" s="822"/>
      <c r="N6" s="823"/>
      <c r="O6" s="822"/>
      <c r="P6" s="822"/>
      <c r="Q6" s="892"/>
      <c r="R6" s="822"/>
    </row>
    <row r="7" spans="1:18" ht="5.25" customHeight="1"/>
    <row r="8" spans="1:18" ht="11.25" customHeight="1">
      <c r="B8" s="389" t="s">
        <v>620</v>
      </c>
      <c r="C8" s="885"/>
      <c r="D8" s="407">
        <v>9625000</v>
      </c>
      <c r="E8" s="390">
        <v>0.38500000000000001</v>
      </c>
      <c r="F8" s="885"/>
      <c r="G8" s="391"/>
      <c r="H8" s="392"/>
      <c r="I8" s="391"/>
      <c r="J8" s="392"/>
      <c r="K8" s="391"/>
      <c r="L8" s="392"/>
      <c r="M8" s="391"/>
      <c r="N8" s="392"/>
      <c r="O8" s="391"/>
      <c r="P8" s="391"/>
      <c r="Q8" s="893"/>
      <c r="R8" s="391"/>
    </row>
    <row r="9" spans="1:18" ht="11.25" customHeight="1">
      <c r="B9" s="379" t="s">
        <v>2137</v>
      </c>
      <c r="D9" s="876">
        <v>1250000</v>
      </c>
      <c r="E9" s="877">
        <v>0.05</v>
      </c>
      <c r="F9" s="888"/>
      <c r="G9" s="877">
        <v>7.8279970082884676E-2</v>
      </c>
      <c r="H9" s="878">
        <v>1.0119404520530995</v>
      </c>
      <c r="I9" s="877">
        <v>0.10381404115898074</v>
      </c>
      <c r="J9" s="878">
        <v>1.0177247300313479</v>
      </c>
      <c r="K9" s="877">
        <v>0.12645859039307039</v>
      </c>
      <c r="L9" s="878">
        <v>0.95895846348772307</v>
      </c>
      <c r="M9" s="877">
        <v>0.16981308860694289</v>
      </c>
      <c r="N9" s="878">
        <v>0.96527264705199589</v>
      </c>
      <c r="O9" s="879">
        <v>1.5112940650837692E-3</v>
      </c>
      <c r="P9" s="880">
        <v>1.0851079280844875</v>
      </c>
      <c r="R9" s="881">
        <v>0</v>
      </c>
    </row>
    <row r="10" spans="1:18" ht="11.25" customHeight="1">
      <c r="B10" s="393" t="s">
        <v>2815</v>
      </c>
      <c r="C10" s="393"/>
      <c r="D10" s="394">
        <v>1500000</v>
      </c>
      <c r="E10" s="395">
        <v>0.06</v>
      </c>
      <c r="F10" s="889"/>
      <c r="G10" s="395" t="s">
        <v>34</v>
      </c>
      <c r="H10" s="396" t="s">
        <v>34</v>
      </c>
      <c r="I10" s="395" t="s">
        <v>34</v>
      </c>
      <c r="J10" s="396" t="s">
        <v>34</v>
      </c>
      <c r="K10" s="395" t="s">
        <v>34</v>
      </c>
      <c r="L10" s="396" t="s">
        <v>34</v>
      </c>
      <c r="M10" s="395" t="s">
        <v>34</v>
      </c>
      <c r="N10" s="396" t="s">
        <v>34</v>
      </c>
      <c r="O10" s="397" t="s">
        <v>34</v>
      </c>
      <c r="P10" s="398" t="s">
        <v>34</v>
      </c>
      <c r="Q10" s="894"/>
      <c r="R10" s="399">
        <v>1825</v>
      </c>
    </row>
    <row r="11" spans="1:18" ht="11.25" customHeight="1">
      <c r="B11" s="393" t="s">
        <v>2173</v>
      </c>
      <c r="C11" s="393"/>
      <c r="D11" s="394">
        <v>800000</v>
      </c>
      <c r="E11" s="395">
        <v>3.2000000000000001E-2</v>
      </c>
      <c r="F11" s="889"/>
      <c r="G11" s="395">
        <v>8.7979298050510746E-2</v>
      </c>
      <c r="H11" s="396">
        <v>1.1373255578187031</v>
      </c>
      <c r="I11" s="395">
        <v>0.11759287150743969</v>
      </c>
      <c r="J11" s="396">
        <v>1.1528033402075784</v>
      </c>
      <c r="K11" s="395">
        <v>0.16955046761246106</v>
      </c>
      <c r="L11" s="396">
        <v>1.2857319965364744</v>
      </c>
      <c r="M11" s="395" t="s">
        <v>1419</v>
      </c>
      <c r="N11" s="396" t="s">
        <v>1419</v>
      </c>
      <c r="O11" s="397">
        <v>2.1216366482162208E-3</v>
      </c>
      <c r="P11" s="398">
        <v>6.6231165394701339</v>
      </c>
      <c r="Q11" s="894"/>
      <c r="R11" s="399">
        <v>1</v>
      </c>
    </row>
    <row r="12" spans="1:18" ht="11.25" customHeight="1">
      <c r="B12" s="393" t="s">
        <v>2193</v>
      </c>
      <c r="C12" s="393"/>
      <c r="D12" s="394">
        <v>1175000</v>
      </c>
      <c r="E12" s="395">
        <v>4.7E-2</v>
      </c>
      <c r="F12" s="889"/>
      <c r="G12" s="395">
        <v>8.9523050704364726E-2</v>
      </c>
      <c r="H12" s="396">
        <v>1.1572819496868285</v>
      </c>
      <c r="I12" s="395">
        <v>0.11934750908759062</v>
      </c>
      <c r="J12" s="396">
        <v>1.1700046555366608</v>
      </c>
      <c r="K12" s="395">
        <v>0.19846732306651016</v>
      </c>
      <c r="L12" s="396">
        <v>1.5050137644963919</v>
      </c>
      <c r="M12" s="395">
        <v>0.20845394106567805</v>
      </c>
      <c r="N12" s="396">
        <v>1.1849197793382638</v>
      </c>
      <c r="O12" s="397">
        <v>1.9747977527039308E-3</v>
      </c>
      <c r="P12" s="398">
        <v>7.9101918840779772</v>
      </c>
      <c r="Q12" s="894"/>
      <c r="R12" s="399">
        <v>46</v>
      </c>
    </row>
    <row r="13" spans="1:18" ht="11.25" customHeight="1">
      <c r="B13" s="393" t="s">
        <v>2773</v>
      </c>
      <c r="C13" s="393"/>
      <c r="D13" s="394">
        <v>800000</v>
      </c>
      <c r="E13" s="395">
        <v>3.2000000000000001E-2</v>
      </c>
      <c r="F13" s="889"/>
      <c r="G13" s="395">
        <v>9.2030674151289515E-2</v>
      </c>
      <c r="H13" s="396">
        <v>1.1896984874266001</v>
      </c>
      <c r="I13" s="395">
        <v>0.12399250525432159</v>
      </c>
      <c r="J13" s="396">
        <v>1.2155411496082431</v>
      </c>
      <c r="K13" s="395">
        <v>0.19703341521582263</v>
      </c>
      <c r="L13" s="396">
        <v>1.4941401807801395</v>
      </c>
      <c r="M13" s="395">
        <v>0.24210112650385995</v>
      </c>
      <c r="N13" s="396">
        <v>1.3761812893914724</v>
      </c>
      <c r="O13" s="397">
        <v>2.6188034227482538E-3</v>
      </c>
      <c r="P13" s="398">
        <v>7.5475453784774391</v>
      </c>
      <c r="Q13" s="894"/>
      <c r="R13" s="399">
        <v>31</v>
      </c>
    </row>
    <row r="14" spans="1:18" ht="11.25" customHeight="1">
      <c r="B14" s="393" t="s">
        <v>2151</v>
      </c>
      <c r="C14" s="393"/>
      <c r="D14" s="394">
        <v>800000</v>
      </c>
      <c r="E14" s="395">
        <v>3.2000000000000001E-2</v>
      </c>
      <c r="F14" s="889"/>
      <c r="G14" s="395">
        <v>9.1821324721498954E-2</v>
      </c>
      <c r="H14" s="396">
        <v>1.1869921864865893</v>
      </c>
      <c r="I14" s="395">
        <v>0.12198386307616826</v>
      </c>
      <c r="J14" s="396">
        <v>1.1958497398945982</v>
      </c>
      <c r="K14" s="395">
        <v>0.20738254328053496</v>
      </c>
      <c r="L14" s="396">
        <v>1.5726194989231486</v>
      </c>
      <c r="M14" s="395">
        <v>0.25090202378730875</v>
      </c>
      <c r="N14" s="396">
        <v>1.4262084426981934</v>
      </c>
      <c r="O14" s="397">
        <v>5.7699651418286037E-3</v>
      </c>
      <c r="P14" s="398">
        <v>3.1177340564059275</v>
      </c>
      <c r="Q14" s="894"/>
      <c r="R14" s="399">
        <v>45</v>
      </c>
    </row>
    <row r="15" spans="1:18" ht="11.25" customHeight="1">
      <c r="B15" s="393" t="s">
        <v>2157</v>
      </c>
      <c r="C15" s="393"/>
      <c r="D15" s="394">
        <v>1250000</v>
      </c>
      <c r="E15" s="395">
        <v>0.05</v>
      </c>
      <c r="F15" s="889"/>
      <c r="G15" s="395">
        <v>8.7590871946483295E-2</v>
      </c>
      <c r="H15" s="396">
        <v>1.1323042977584019</v>
      </c>
      <c r="I15" s="395">
        <v>0.11726759377364049</v>
      </c>
      <c r="J15" s="396">
        <v>1.1496145307737078</v>
      </c>
      <c r="K15" s="395">
        <v>0.18845601082839525</v>
      </c>
      <c r="L15" s="396">
        <v>1.4290961651342802</v>
      </c>
      <c r="M15" s="395" t="s">
        <v>1419</v>
      </c>
      <c r="N15" s="396" t="s">
        <v>1419</v>
      </c>
      <c r="O15" s="397">
        <v>2.2269542501345972E-3</v>
      </c>
      <c r="P15" s="398">
        <v>6.1792257396061698</v>
      </c>
      <c r="Q15" s="894"/>
      <c r="R15" s="399">
        <v>46</v>
      </c>
    </row>
    <row r="16" spans="1:18" ht="11.25" customHeight="1">
      <c r="B16" s="393" t="s">
        <v>2141</v>
      </c>
      <c r="C16" s="393"/>
      <c r="D16" s="394">
        <v>750000</v>
      </c>
      <c r="E16" s="395">
        <v>0.03</v>
      </c>
      <c r="F16" s="889"/>
      <c r="G16" s="395">
        <v>9.9779881428285089E-2</v>
      </c>
      <c r="H16" s="396">
        <v>1.2898740023971993</v>
      </c>
      <c r="I16" s="395">
        <v>0.13875957348128964</v>
      </c>
      <c r="J16" s="396">
        <v>1.3603077953997353</v>
      </c>
      <c r="K16" s="395">
        <v>0.19455520917035862</v>
      </c>
      <c r="L16" s="396">
        <v>1.475347494145113</v>
      </c>
      <c r="M16" s="395" t="s">
        <v>1419</v>
      </c>
      <c r="N16" s="396" t="s">
        <v>1419</v>
      </c>
      <c r="O16" s="397">
        <v>1.402393455777768E-3</v>
      </c>
      <c r="P16" s="398">
        <v>23.404266386728597</v>
      </c>
      <c r="Q16" s="894"/>
      <c r="R16" s="399">
        <v>91</v>
      </c>
    </row>
    <row r="17" spans="2:18" ht="11.25" customHeight="1">
      <c r="B17" s="393" t="s">
        <v>2179</v>
      </c>
      <c r="C17" s="393"/>
      <c r="D17" s="394">
        <v>500000</v>
      </c>
      <c r="E17" s="395">
        <v>0.02</v>
      </c>
      <c r="F17" s="889"/>
      <c r="G17" s="395">
        <v>9.4116528873928962E-2</v>
      </c>
      <c r="H17" s="396">
        <v>1.2166627385461384</v>
      </c>
      <c r="I17" s="395">
        <v>0.14697581971801466</v>
      </c>
      <c r="J17" s="396">
        <v>1.4408544814721584</v>
      </c>
      <c r="K17" s="395">
        <v>0.23379409328674017</v>
      </c>
      <c r="L17" s="396">
        <v>1.7729030805569004</v>
      </c>
      <c r="M17" s="395">
        <v>0.30961810397509959</v>
      </c>
      <c r="N17" s="396">
        <v>1.759969677549609</v>
      </c>
      <c r="O17" s="397">
        <v>7.7530159421063741E-3</v>
      </c>
      <c r="P17" s="398">
        <v>5.1649348942836273</v>
      </c>
      <c r="Q17" s="894"/>
      <c r="R17" s="399">
        <v>271</v>
      </c>
    </row>
    <row r="18" spans="2:18" ht="11.25" customHeight="1">
      <c r="B18" s="400" t="s">
        <v>2140</v>
      </c>
      <c r="C18" s="400"/>
      <c r="D18" s="401">
        <v>800000</v>
      </c>
      <c r="E18" s="402">
        <v>3.2000000000000001E-2</v>
      </c>
      <c r="F18" s="890"/>
      <c r="G18" s="402">
        <v>9.4913279683340956E-2</v>
      </c>
      <c r="H18" s="403">
        <v>1.2269624917703204</v>
      </c>
      <c r="I18" s="402">
        <v>0.13245547943943037</v>
      </c>
      <c r="J18" s="403">
        <v>1.2985065945677758</v>
      </c>
      <c r="K18" s="402">
        <v>0.21110927984115535</v>
      </c>
      <c r="L18" s="403">
        <v>1.6008800192633459</v>
      </c>
      <c r="M18" s="402" t="s">
        <v>1419</v>
      </c>
      <c r="N18" s="403" t="s">
        <v>1419</v>
      </c>
      <c r="O18" s="404">
        <v>3.1955944672346363E-3</v>
      </c>
      <c r="P18" s="405">
        <v>8.5342432987347916</v>
      </c>
      <c r="Q18" s="895"/>
      <c r="R18" s="406">
        <v>180</v>
      </c>
    </row>
    <row r="19" spans="2:18" ht="5.25" customHeight="1"/>
    <row r="20" spans="2:18" ht="11.25" customHeight="1">
      <c r="B20" s="389" t="s">
        <v>621</v>
      </c>
      <c r="C20" s="885"/>
      <c r="D20" s="407">
        <v>3750000</v>
      </c>
      <c r="E20" s="390">
        <v>0.15</v>
      </c>
      <c r="F20" s="885"/>
      <c r="G20" s="391"/>
      <c r="H20" s="392"/>
      <c r="I20" s="391"/>
      <c r="J20" s="392"/>
      <c r="K20" s="391"/>
      <c r="L20" s="392"/>
      <c r="M20" s="391"/>
      <c r="N20" s="392"/>
      <c r="O20" s="391"/>
      <c r="P20" s="391"/>
      <c r="Q20" s="893"/>
      <c r="R20" s="391"/>
    </row>
    <row r="21" spans="2:18" ht="3" customHeight="1"/>
    <row r="22" spans="2:18" ht="11.25" customHeight="1">
      <c r="B22" s="415" t="s">
        <v>1374</v>
      </c>
      <c r="C22" s="885"/>
      <c r="D22" s="418">
        <v>2750000</v>
      </c>
      <c r="E22" s="419">
        <v>0.11</v>
      </c>
      <c r="F22" s="885"/>
      <c r="G22" s="416"/>
      <c r="H22" s="417"/>
      <c r="I22" s="416"/>
      <c r="J22" s="417"/>
      <c r="K22" s="416"/>
      <c r="L22" s="417"/>
      <c r="M22" s="416"/>
      <c r="N22" s="417"/>
      <c r="O22" s="416"/>
      <c r="P22" s="416"/>
      <c r="Q22" s="893"/>
      <c r="R22" s="416"/>
    </row>
    <row r="23" spans="2:18" ht="11.25" customHeight="1">
      <c r="B23" s="379" t="s">
        <v>2239</v>
      </c>
      <c r="D23" s="876">
        <v>1375000</v>
      </c>
      <c r="E23" s="877">
        <v>5.5E-2</v>
      </c>
      <c r="F23" s="888"/>
      <c r="G23" s="877" t="s">
        <v>34</v>
      </c>
      <c r="H23" s="878" t="s">
        <v>34</v>
      </c>
      <c r="I23" s="877" t="s">
        <v>34</v>
      </c>
      <c r="J23" s="878" t="s">
        <v>34</v>
      </c>
      <c r="K23" s="877" t="s">
        <v>34</v>
      </c>
      <c r="L23" s="878" t="s">
        <v>34</v>
      </c>
      <c r="M23" s="877" t="s">
        <v>34</v>
      </c>
      <c r="N23" s="878" t="s">
        <v>34</v>
      </c>
      <c r="O23" s="879" t="s">
        <v>34</v>
      </c>
      <c r="P23" s="880" t="s">
        <v>34</v>
      </c>
      <c r="R23" s="881">
        <v>2119</v>
      </c>
    </row>
    <row r="24" spans="2:18" ht="11.25" customHeight="1">
      <c r="B24" s="393" t="s">
        <v>2766</v>
      </c>
      <c r="C24" s="393"/>
      <c r="D24" s="394">
        <v>687500</v>
      </c>
      <c r="E24" s="395">
        <v>2.75E-2</v>
      </c>
      <c r="F24" s="889"/>
      <c r="G24" s="395" t="s">
        <v>34</v>
      </c>
      <c r="H24" s="396" t="s">
        <v>34</v>
      </c>
      <c r="I24" s="395" t="s">
        <v>34</v>
      </c>
      <c r="J24" s="396" t="s">
        <v>34</v>
      </c>
      <c r="K24" s="395" t="s">
        <v>34</v>
      </c>
      <c r="L24" s="396" t="s">
        <v>34</v>
      </c>
      <c r="M24" s="395" t="s">
        <v>34</v>
      </c>
      <c r="N24" s="396" t="s">
        <v>34</v>
      </c>
      <c r="O24" s="397" t="s">
        <v>34</v>
      </c>
      <c r="P24" s="398" t="s">
        <v>34</v>
      </c>
      <c r="Q24" s="894"/>
      <c r="R24" s="399">
        <v>1825</v>
      </c>
    </row>
    <row r="25" spans="2:18" ht="11.25" customHeight="1">
      <c r="B25" s="400" t="s">
        <v>2819</v>
      </c>
      <c r="C25" s="400"/>
      <c r="D25" s="401">
        <v>687500</v>
      </c>
      <c r="E25" s="402">
        <v>2.75E-2</v>
      </c>
      <c r="F25" s="890"/>
      <c r="G25" s="402" t="s">
        <v>34</v>
      </c>
      <c r="H25" s="403" t="s">
        <v>34</v>
      </c>
      <c r="I25" s="402" t="s">
        <v>34</v>
      </c>
      <c r="J25" s="403" t="s">
        <v>34</v>
      </c>
      <c r="K25" s="402" t="s">
        <v>34</v>
      </c>
      <c r="L25" s="403" t="s">
        <v>34</v>
      </c>
      <c r="M25" s="402" t="s">
        <v>34</v>
      </c>
      <c r="N25" s="403" t="s">
        <v>34</v>
      </c>
      <c r="O25" s="404" t="s">
        <v>34</v>
      </c>
      <c r="P25" s="405" t="s">
        <v>34</v>
      </c>
      <c r="Q25" s="895"/>
      <c r="R25" s="406">
        <v>2190</v>
      </c>
    </row>
    <row r="26" spans="2:18" ht="4.5" customHeight="1"/>
    <row r="27" spans="2:18" ht="11.25" customHeight="1">
      <c r="B27" s="415" t="s">
        <v>1368</v>
      </c>
      <c r="C27" s="885"/>
      <c r="D27" s="418">
        <v>1000000</v>
      </c>
      <c r="E27" s="419">
        <v>0.04</v>
      </c>
      <c r="F27" s="885"/>
      <c r="G27" s="416"/>
      <c r="H27" s="417"/>
      <c r="I27" s="416"/>
      <c r="J27" s="417"/>
      <c r="K27" s="416"/>
      <c r="L27" s="417"/>
      <c r="M27" s="416"/>
      <c r="N27" s="417"/>
      <c r="O27" s="416"/>
      <c r="P27" s="416"/>
      <c r="Q27" s="893"/>
      <c r="R27" s="416"/>
    </row>
    <row r="28" spans="2:18" ht="11.25" customHeight="1">
      <c r="B28" s="379" t="s">
        <v>2818</v>
      </c>
      <c r="D28" s="876">
        <v>500000</v>
      </c>
      <c r="E28" s="877">
        <v>0.02</v>
      </c>
      <c r="F28" s="888"/>
      <c r="G28" s="877" t="s">
        <v>34</v>
      </c>
      <c r="H28" s="878" t="s">
        <v>34</v>
      </c>
      <c r="I28" s="877" t="s">
        <v>34</v>
      </c>
      <c r="J28" s="878" t="s">
        <v>34</v>
      </c>
      <c r="K28" s="877" t="s">
        <v>34</v>
      </c>
      <c r="L28" s="878" t="s">
        <v>34</v>
      </c>
      <c r="M28" s="877" t="s">
        <v>34</v>
      </c>
      <c r="N28" s="878" t="s">
        <v>34</v>
      </c>
      <c r="O28" s="879" t="s">
        <v>34</v>
      </c>
      <c r="P28" s="880" t="s">
        <v>34</v>
      </c>
      <c r="R28" s="881">
        <v>2920</v>
      </c>
    </row>
    <row r="29" spans="2:18" ht="11.25" customHeight="1">
      <c r="B29" s="400" t="s">
        <v>2817</v>
      </c>
      <c r="C29" s="400"/>
      <c r="D29" s="401">
        <v>500000</v>
      </c>
      <c r="E29" s="402">
        <v>0.02</v>
      </c>
      <c r="F29" s="890"/>
      <c r="G29" s="402" t="s">
        <v>34</v>
      </c>
      <c r="H29" s="403" t="s">
        <v>34</v>
      </c>
      <c r="I29" s="402" t="s">
        <v>34</v>
      </c>
      <c r="J29" s="403" t="s">
        <v>34</v>
      </c>
      <c r="K29" s="402" t="s">
        <v>34</v>
      </c>
      <c r="L29" s="403" t="s">
        <v>34</v>
      </c>
      <c r="M29" s="402" t="s">
        <v>34</v>
      </c>
      <c r="N29" s="403" t="s">
        <v>34</v>
      </c>
      <c r="O29" s="404" t="s">
        <v>34</v>
      </c>
      <c r="P29" s="405" t="s">
        <v>34</v>
      </c>
      <c r="Q29" s="895"/>
      <c r="R29" s="406">
        <v>3285</v>
      </c>
    </row>
    <row r="30" spans="2:18" ht="5.25" customHeight="1"/>
    <row r="31" spans="2:18" ht="11.25" customHeight="1">
      <c r="B31" s="389" t="s">
        <v>661</v>
      </c>
      <c r="C31" s="885"/>
      <c r="D31" s="407">
        <v>1250000</v>
      </c>
      <c r="E31" s="390">
        <v>0.05</v>
      </c>
      <c r="F31" s="885"/>
      <c r="G31" s="391"/>
      <c r="H31" s="392"/>
      <c r="I31" s="391"/>
      <c r="J31" s="392"/>
      <c r="K31" s="391"/>
      <c r="L31" s="392"/>
      <c r="M31" s="391"/>
      <c r="N31" s="392"/>
      <c r="O31" s="391"/>
      <c r="P31" s="391"/>
      <c r="Q31" s="893"/>
      <c r="R31" s="391"/>
    </row>
    <row r="32" spans="2:18" ht="3" customHeight="1"/>
    <row r="33" spans="1:18" ht="11.25" customHeight="1">
      <c r="B33" s="415" t="s">
        <v>1371</v>
      </c>
      <c r="C33" s="885"/>
      <c r="D33" s="418">
        <v>875000.00000000012</v>
      </c>
      <c r="E33" s="419">
        <v>3.5000000000000003E-2</v>
      </c>
      <c r="F33" s="885"/>
      <c r="G33" s="416"/>
      <c r="H33" s="417"/>
      <c r="I33" s="416"/>
      <c r="J33" s="417"/>
      <c r="K33" s="416"/>
      <c r="L33" s="417"/>
      <c r="M33" s="416"/>
      <c r="N33" s="417"/>
      <c r="O33" s="416"/>
      <c r="P33" s="416"/>
      <c r="Q33" s="893"/>
      <c r="R33" s="416"/>
    </row>
    <row r="34" spans="1:18" ht="11.25" customHeight="1">
      <c r="B34" s="379" t="s">
        <v>1446</v>
      </c>
      <c r="D34" s="876">
        <v>437500.00000000006</v>
      </c>
      <c r="E34" s="877">
        <v>1.7500000000000002E-2</v>
      </c>
      <c r="F34" s="888"/>
      <c r="G34" s="877" t="s">
        <v>34</v>
      </c>
      <c r="H34" s="878" t="s">
        <v>34</v>
      </c>
      <c r="I34" s="877" t="s">
        <v>34</v>
      </c>
      <c r="J34" s="878" t="s">
        <v>34</v>
      </c>
      <c r="K34" s="877" t="s">
        <v>34</v>
      </c>
      <c r="L34" s="878" t="s">
        <v>34</v>
      </c>
      <c r="M34" s="877" t="s">
        <v>34</v>
      </c>
      <c r="N34" s="878" t="s">
        <v>34</v>
      </c>
      <c r="O34" s="879" t="s">
        <v>34</v>
      </c>
      <c r="P34" s="880" t="s">
        <v>34</v>
      </c>
      <c r="R34" s="881">
        <v>730</v>
      </c>
    </row>
    <row r="35" spans="1:18" ht="11.25" customHeight="1">
      <c r="B35" s="400" t="s">
        <v>1447</v>
      </c>
      <c r="C35" s="400"/>
      <c r="D35" s="401">
        <v>437500.00000000006</v>
      </c>
      <c r="E35" s="402">
        <v>1.7500000000000002E-2</v>
      </c>
      <c r="F35" s="890"/>
      <c r="G35" s="402" t="s">
        <v>34</v>
      </c>
      <c r="H35" s="403" t="s">
        <v>34</v>
      </c>
      <c r="I35" s="402" t="s">
        <v>34</v>
      </c>
      <c r="J35" s="403" t="s">
        <v>34</v>
      </c>
      <c r="K35" s="402" t="s">
        <v>34</v>
      </c>
      <c r="L35" s="403" t="s">
        <v>34</v>
      </c>
      <c r="M35" s="402" t="s">
        <v>34</v>
      </c>
      <c r="N35" s="403" t="s">
        <v>34</v>
      </c>
      <c r="O35" s="404" t="s">
        <v>34</v>
      </c>
      <c r="P35" s="405" t="s">
        <v>34</v>
      </c>
      <c r="Q35" s="895"/>
      <c r="R35" s="406">
        <v>1095</v>
      </c>
    </row>
    <row r="36" spans="1:18" ht="4.5" customHeight="1"/>
    <row r="37" spans="1:18" ht="11.25" customHeight="1">
      <c r="B37" s="415" t="s">
        <v>1375</v>
      </c>
      <c r="C37" s="885"/>
      <c r="D37" s="418">
        <v>375000</v>
      </c>
      <c r="E37" s="419">
        <v>1.4999999999999999E-2</v>
      </c>
      <c r="F37" s="885"/>
      <c r="G37" s="416"/>
      <c r="H37" s="417"/>
      <c r="I37" s="416"/>
      <c r="J37" s="417"/>
      <c r="K37" s="416"/>
      <c r="L37" s="417"/>
      <c r="M37" s="416"/>
      <c r="N37" s="417"/>
      <c r="O37" s="416"/>
      <c r="P37" s="416"/>
      <c r="Q37" s="893"/>
      <c r="R37" s="416"/>
    </row>
    <row r="38" spans="1:18" ht="11.25" customHeight="1">
      <c r="B38" s="379" t="s">
        <v>1448</v>
      </c>
      <c r="D38" s="876">
        <v>187500</v>
      </c>
      <c r="E38" s="877">
        <v>7.4999999999999997E-3</v>
      </c>
      <c r="F38" s="888"/>
      <c r="G38" s="877" t="s">
        <v>34</v>
      </c>
      <c r="H38" s="878" t="s">
        <v>34</v>
      </c>
      <c r="I38" s="877" t="s">
        <v>34</v>
      </c>
      <c r="J38" s="878" t="s">
        <v>34</v>
      </c>
      <c r="K38" s="877" t="s">
        <v>34</v>
      </c>
      <c r="L38" s="878" t="s">
        <v>34</v>
      </c>
      <c r="M38" s="877" t="s">
        <v>34</v>
      </c>
      <c r="N38" s="878" t="s">
        <v>34</v>
      </c>
      <c r="O38" s="879" t="s">
        <v>34</v>
      </c>
      <c r="P38" s="880" t="s">
        <v>34</v>
      </c>
      <c r="R38" s="881">
        <v>1460</v>
      </c>
    </row>
    <row r="39" spans="1:18" ht="11.25" customHeight="1">
      <c r="B39" s="400" t="s">
        <v>1449</v>
      </c>
      <c r="C39" s="400"/>
      <c r="D39" s="401">
        <v>187500</v>
      </c>
      <c r="E39" s="402">
        <v>7.4999999999999997E-3</v>
      </c>
      <c r="F39" s="890"/>
      <c r="G39" s="402" t="s">
        <v>34</v>
      </c>
      <c r="H39" s="403" t="s">
        <v>34</v>
      </c>
      <c r="I39" s="402" t="s">
        <v>34</v>
      </c>
      <c r="J39" s="403" t="s">
        <v>34</v>
      </c>
      <c r="K39" s="402" t="s">
        <v>34</v>
      </c>
      <c r="L39" s="403" t="s">
        <v>34</v>
      </c>
      <c r="M39" s="402" t="s">
        <v>34</v>
      </c>
      <c r="N39" s="403" t="s">
        <v>34</v>
      </c>
      <c r="O39" s="404" t="s">
        <v>34</v>
      </c>
      <c r="P39" s="405" t="s">
        <v>34</v>
      </c>
      <c r="Q39" s="895"/>
      <c r="R39" s="406">
        <v>1825</v>
      </c>
    </row>
    <row r="40" spans="1:18" ht="5.25" customHeight="1"/>
    <row r="41" spans="1:18" s="545" customFormat="1" ht="15" customHeight="1">
      <c r="A41" s="552"/>
      <c r="E41" s="547"/>
      <c r="F41" s="887"/>
      <c r="G41" s="553"/>
      <c r="H41" s="547"/>
      <c r="I41" s="547"/>
      <c r="J41" s="547"/>
      <c r="K41" s="547"/>
      <c r="L41" s="547"/>
      <c r="M41" s="547"/>
      <c r="N41" s="547"/>
      <c r="O41" s="548"/>
      <c r="P41" s="547"/>
      <c r="Q41" s="547"/>
      <c r="R41" s="547"/>
    </row>
    <row r="42" spans="1:18" s="545" customFormat="1" ht="15" customHeight="1">
      <c r="A42" s="552"/>
      <c r="E42" s="547"/>
      <c r="F42" s="887"/>
      <c r="G42" s="553"/>
      <c r="H42" s="547"/>
      <c r="I42" s="547"/>
      <c r="J42" s="547"/>
      <c r="K42" s="547"/>
      <c r="L42" s="547"/>
      <c r="M42" s="547"/>
      <c r="N42" s="547"/>
      <c r="O42" s="548"/>
      <c r="P42" s="547"/>
      <c r="Q42" s="547"/>
      <c r="R42" s="547"/>
    </row>
    <row r="43" spans="1:18" s="543" customFormat="1" ht="27" customHeight="1">
      <c r="B43" s="554" t="s">
        <v>715</v>
      </c>
      <c r="D43" s="554" t="s">
        <v>10</v>
      </c>
      <c r="E43" s="554" t="s">
        <v>1347</v>
      </c>
      <c r="G43" s="554" t="s">
        <v>708</v>
      </c>
      <c r="H43" s="554" t="s">
        <v>709</v>
      </c>
      <c r="I43" s="555" t="s">
        <v>710</v>
      </c>
      <c r="J43" s="554" t="s">
        <v>711</v>
      </c>
      <c r="K43" s="555" t="s">
        <v>712</v>
      </c>
      <c r="L43" s="554" t="s">
        <v>1329</v>
      </c>
      <c r="M43" s="555" t="s">
        <v>1330</v>
      </c>
      <c r="N43" s="554" t="s">
        <v>713</v>
      </c>
      <c r="O43" s="555" t="s">
        <v>714</v>
      </c>
      <c r="P43" s="554" t="s">
        <v>605</v>
      </c>
      <c r="R43" s="554" t="s">
        <v>33</v>
      </c>
    </row>
    <row r="44" spans="1:18" ht="5.25" customHeight="1"/>
    <row r="45" spans="1:18" ht="14.25" customHeight="1">
      <c r="B45" s="821" t="s">
        <v>13</v>
      </c>
      <c r="C45" s="884"/>
      <c r="D45" s="824">
        <v>8750000</v>
      </c>
      <c r="E45" s="825">
        <v>0.35000000000000003</v>
      </c>
      <c r="F45" s="884"/>
      <c r="G45" s="822"/>
      <c r="H45" s="823"/>
      <c r="I45" s="822"/>
      <c r="J45" s="823"/>
      <c r="K45" s="822"/>
      <c r="L45" s="823"/>
      <c r="M45" s="822"/>
      <c r="N45" s="823"/>
      <c r="O45" s="822"/>
      <c r="P45" s="822"/>
      <c r="Q45" s="892"/>
      <c r="R45" s="822"/>
    </row>
    <row r="46" spans="1:18" ht="5.25" customHeight="1"/>
    <row r="47" spans="1:18" ht="11.25" customHeight="1">
      <c r="B47" s="389" t="s">
        <v>615</v>
      </c>
      <c r="C47" s="885"/>
      <c r="D47" s="407">
        <v>8250000</v>
      </c>
      <c r="E47" s="390">
        <v>0.33</v>
      </c>
      <c r="F47" s="885"/>
      <c r="G47" s="391"/>
      <c r="H47" s="392"/>
      <c r="I47" s="391"/>
      <c r="J47" s="392"/>
      <c r="K47" s="391"/>
      <c r="L47" s="392"/>
      <c r="M47" s="391"/>
      <c r="N47" s="392"/>
      <c r="O47" s="391"/>
      <c r="P47" s="391"/>
      <c r="Q47" s="893"/>
      <c r="R47" s="391"/>
    </row>
    <row r="48" spans="1:18" ht="11.25" customHeight="1">
      <c r="B48" s="379" t="s">
        <v>1738</v>
      </c>
      <c r="D48" s="876">
        <v>1500000</v>
      </c>
      <c r="E48" s="877">
        <v>0.06</v>
      </c>
      <c r="F48" s="888"/>
      <c r="G48" s="877">
        <v>0.16028525173603114</v>
      </c>
      <c r="H48" s="878">
        <v>2.0720387338863815</v>
      </c>
      <c r="I48" s="877">
        <v>0.23442702828583206</v>
      </c>
      <c r="J48" s="878">
        <v>2.2981687391292764</v>
      </c>
      <c r="K48" s="877">
        <v>0.40957397410747709</v>
      </c>
      <c r="L48" s="878">
        <v>3.1058738490903597</v>
      </c>
      <c r="M48" s="877">
        <v>0.60226310000038152</v>
      </c>
      <c r="N48" s="878">
        <v>3.4234587070300804</v>
      </c>
      <c r="O48" s="879">
        <v>5.2054524826844618E-2</v>
      </c>
      <c r="P48" s="880">
        <v>2.2071467056216321</v>
      </c>
      <c r="R48" s="881">
        <v>31</v>
      </c>
    </row>
    <row r="49" spans="2:18" ht="11.25" customHeight="1">
      <c r="B49" s="393" t="s">
        <v>2143</v>
      </c>
      <c r="C49" s="393"/>
      <c r="D49" s="394">
        <v>1500000</v>
      </c>
      <c r="E49" s="395">
        <v>0.06</v>
      </c>
      <c r="F49" s="889"/>
      <c r="G49" s="395">
        <v>0.227172807317084</v>
      </c>
      <c r="H49" s="396">
        <v>2.9367072200872535</v>
      </c>
      <c r="I49" s="395">
        <v>0.31489973188842435</v>
      </c>
      <c r="J49" s="396">
        <v>3.0870703138538431</v>
      </c>
      <c r="K49" s="395">
        <v>0.40001814506254951</v>
      </c>
      <c r="L49" s="396">
        <v>3.0334102615255145</v>
      </c>
      <c r="M49" s="395">
        <v>0.48918222850964632</v>
      </c>
      <c r="N49" s="396">
        <v>2.7806703739854997</v>
      </c>
      <c r="O49" s="397">
        <v>7.524015039199819E-2</v>
      </c>
      <c r="P49" s="398">
        <v>2.3866578580963016</v>
      </c>
      <c r="Q49" s="894"/>
      <c r="R49" s="399">
        <v>61</v>
      </c>
    </row>
    <row r="50" spans="2:18" ht="11.25" customHeight="1">
      <c r="B50" s="393" t="s">
        <v>2184</v>
      </c>
      <c r="C50" s="393"/>
      <c r="D50" s="394">
        <v>1250000</v>
      </c>
      <c r="E50" s="395">
        <v>0.05</v>
      </c>
      <c r="F50" s="889"/>
      <c r="G50" s="395">
        <v>0.18248392530443258</v>
      </c>
      <c r="H50" s="396">
        <v>2.3590053198725824</v>
      </c>
      <c r="I50" s="395">
        <v>0.19159215478208269</v>
      </c>
      <c r="J50" s="396">
        <v>1.8782437503142251</v>
      </c>
      <c r="K50" s="395">
        <v>0.32033237894196409</v>
      </c>
      <c r="L50" s="396">
        <v>2.4291386212730228</v>
      </c>
      <c r="M50" s="395">
        <v>0.48295213311651541</v>
      </c>
      <c r="N50" s="396">
        <v>2.7452564920471429</v>
      </c>
      <c r="O50" s="397">
        <v>6.0240923843302298E-2</v>
      </c>
      <c r="P50" s="398">
        <v>1.3281179455378533</v>
      </c>
      <c r="Q50" s="894"/>
      <c r="R50" s="399">
        <v>90</v>
      </c>
    </row>
    <row r="51" spans="2:18" ht="11.25" customHeight="1">
      <c r="B51" s="393" t="s">
        <v>1739</v>
      </c>
      <c r="C51" s="393"/>
      <c r="D51" s="394">
        <v>1250000</v>
      </c>
      <c r="E51" s="395">
        <v>0.05</v>
      </c>
      <c r="F51" s="889"/>
      <c r="G51" s="395">
        <v>0.18671399883618767</v>
      </c>
      <c r="H51" s="396">
        <v>2.413688306049119</v>
      </c>
      <c r="I51" s="395">
        <v>0.22913671437342975</v>
      </c>
      <c r="J51" s="396">
        <v>2.2463059733783934</v>
      </c>
      <c r="K51" s="395">
        <v>0.28122751606601581</v>
      </c>
      <c r="L51" s="396">
        <v>2.1325993422738132</v>
      </c>
      <c r="M51" s="395">
        <v>0.41553003221724838</v>
      </c>
      <c r="N51" s="396">
        <v>2.3620074130819697</v>
      </c>
      <c r="O51" s="397">
        <v>5.6664441823476602E-2</v>
      </c>
      <c r="P51" s="398">
        <v>1.9561194929519987</v>
      </c>
      <c r="Q51" s="894"/>
      <c r="R51" s="399">
        <v>31</v>
      </c>
    </row>
    <row r="52" spans="2:18" ht="11.25" customHeight="1">
      <c r="B52" s="393" t="s">
        <v>1765</v>
      </c>
      <c r="C52" s="393"/>
      <c r="D52" s="394">
        <v>1000000</v>
      </c>
      <c r="E52" s="395">
        <v>0.04</v>
      </c>
      <c r="F52" s="889"/>
      <c r="G52" s="395">
        <v>9.2043617124130117E-2</v>
      </c>
      <c r="H52" s="396">
        <v>1.1898658037627377</v>
      </c>
      <c r="I52" s="395">
        <v>0.10658850223798488</v>
      </c>
      <c r="J52" s="396">
        <v>1.0449237256690174</v>
      </c>
      <c r="K52" s="395">
        <v>0.17506757427565112</v>
      </c>
      <c r="L52" s="396">
        <v>1.3275692186040748</v>
      </c>
      <c r="M52" s="395" t="s">
        <v>1419</v>
      </c>
      <c r="N52" s="396" t="s">
        <v>1419</v>
      </c>
      <c r="O52" s="397">
        <v>4.3561412888314256E-2</v>
      </c>
      <c r="P52" s="398">
        <v>0.11696156896395893</v>
      </c>
      <c r="Q52" s="894"/>
      <c r="R52" s="399">
        <v>31</v>
      </c>
    </row>
    <row r="53" spans="2:18" ht="11.25" customHeight="1">
      <c r="B53" s="393" t="s">
        <v>1767</v>
      </c>
      <c r="C53" s="393"/>
      <c r="D53" s="394">
        <v>750000</v>
      </c>
      <c r="E53" s="395">
        <v>0.03</v>
      </c>
      <c r="F53" s="889"/>
      <c r="G53" s="395">
        <v>0.24111743375701944</v>
      </c>
      <c r="H53" s="396">
        <v>3.1169721278075642</v>
      </c>
      <c r="I53" s="395">
        <v>0.20983583819991947</v>
      </c>
      <c r="J53" s="396">
        <v>2.0570928498571446</v>
      </c>
      <c r="K53" s="395">
        <v>0.26659591757476298</v>
      </c>
      <c r="L53" s="396">
        <v>2.0216452729304151</v>
      </c>
      <c r="M53" s="395">
        <v>0.62768471634272949</v>
      </c>
      <c r="N53" s="396">
        <v>3.5679634157096163</v>
      </c>
      <c r="O53" s="397">
        <v>0.1268295866738699</v>
      </c>
      <c r="P53" s="398">
        <v>0.79982215399249545</v>
      </c>
      <c r="Q53" s="894"/>
      <c r="R53" s="399">
        <v>31</v>
      </c>
    </row>
    <row r="54" spans="2:18" ht="11.25" customHeight="1">
      <c r="B54" s="400" t="s">
        <v>2181</v>
      </c>
      <c r="C54" s="400"/>
      <c r="D54" s="401">
        <v>1000000</v>
      </c>
      <c r="E54" s="402">
        <v>0.04</v>
      </c>
      <c r="F54" s="890"/>
      <c r="G54" s="402">
        <v>0.17784887802527871</v>
      </c>
      <c r="H54" s="403">
        <v>2.2990871590200914</v>
      </c>
      <c r="I54" s="402">
        <v>0.21711144540459482</v>
      </c>
      <c r="J54" s="403">
        <v>2.1284181281675516</v>
      </c>
      <c r="K54" s="402">
        <v>0.29528439773602377</v>
      </c>
      <c r="L54" s="403">
        <v>2.2391952295583377</v>
      </c>
      <c r="M54" s="402">
        <v>0.38901859935054017</v>
      </c>
      <c r="N54" s="403">
        <v>2.2113078339722447</v>
      </c>
      <c r="O54" s="404">
        <v>4.3191210905645046E-2</v>
      </c>
      <c r="P54" s="405">
        <v>2.3230039996961387</v>
      </c>
      <c r="Q54" s="895"/>
      <c r="R54" s="406">
        <v>30</v>
      </c>
    </row>
    <row r="55" spans="2:18" ht="5.25" customHeight="1"/>
    <row r="56" spans="2:18" ht="11.25" customHeight="1">
      <c r="B56" s="389" t="s">
        <v>616</v>
      </c>
      <c r="C56" s="885"/>
      <c r="D56" s="407">
        <v>500000</v>
      </c>
      <c r="E56" s="390">
        <v>0.02</v>
      </c>
      <c r="F56" s="885"/>
      <c r="G56" s="391"/>
      <c r="H56" s="392"/>
      <c r="I56" s="391"/>
      <c r="J56" s="392"/>
      <c r="K56" s="391"/>
      <c r="L56" s="392"/>
      <c r="M56" s="391"/>
      <c r="N56" s="392"/>
      <c r="O56" s="391"/>
      <c r="P56" s="391"/>
      <c r="Q56" s="893"/>
      <c r="R56" s="391"/>
    </row>
    <row r="57" spans="2:18" ht="3" customHeight="1"/>
    <row r="58" spans="2:18" ht="11.25" customHeight="1">
      <c r="B58" s="415" t="s">
        <v>617</v>
      </c>
      <c r="C58" s="885"/>
      <c r="D58" s="418">
        <v>500000</v>
      </c>
      <c r="E58" s="419">
        <v>0.02</v>
      </c>
      <c r="F58" s="885"/>
      <c r="G58" s="416"/>
      <c r="H58" s="417"/>
      <c r="I58" s="416"/>
      <c r="J58" s="417"/>
      <c r="K58" s="416"/>
      <c r="L58" s="417"/>
      <c r="M58" s="416"/>
      <c r="N58" s="417"/>
      <c r="O58" s="416"/>
      <c r="P58" s="416"/>
      <c r="Q58" s="893"/>
      <c r="R58" s="416"/>
    </row>
    <row r="59" spans="2:18" ht="11.25" customHeight="1">
      <c r="B59" s="379" t="s">
        <v>2191</v>
      </c>
      <c r="D59" s="876">
        <v>250000</v>
      </c>
      <c r="E59" s="877">
        <v>0.01</v>
      </c>
      <c r="F59" s="888"/>
      <c r="G59" s="877">
        <v>9.217874383893121E-2</v>
      </c>
      <c r="H59" s="878">
        <v>1.1916126131791884</v>
      </c>
      <c r="I59" s="877">
        <v>0.10320133650430896</v>
      </c>
      <c r="J59" s="878">
        <v>1.0117181756933864</v>
      </c>
      <c r="K59" s="877">
        <v>0.18088648159287013</v>
      </c>
      <c r="L59" s="878">
        <v>1.3716950498564497</v>
      </c>
      <c r="M59" s="877">
        <v>0.30731837553242713</v>
      </c>
      <c r="N59" s="878">
        <v>1.7468972755364909</v>
      </c>
      <c r="O59" s="879">
        <v>4.874684630137259E-2</v>
      </c>
      <c r="P59" s="880">
        <v>4.6490018234214871E-2</v>
      </c>
      <c r="R59" s="881">
        <v>15</v>
      </c>
    </row>
    <row r="60" spans="2:18" ht="11.25" customHeight="1">
      <c r="B60" s="400" t="s">
        <v>2148</v>
      </c>
      <c r="C60" s="400"/>
      <c r="D60" s="401">
        <v>250000</v>
      </c>
      <c r="E60" s="402">
        <v>0.01</v>
      </c>
      <c r="F60" s="890"/>
      <c r="G60" s="402">
        <v>7.2641382127581755E-2</v>
      </c>
      <c r="H60" s="403">
        <v>0.93904932500758775</v>
      </c>
      <c r="I60" s="402">
        <v>8.4689408836585489E-2</v>
      </c>
      <c r="J60" s="403">
        <v>0.83023938556381149</v>
      </c>
      <c r="K60" s="402">
        <v>0.16575945401008063</v>
      </c>
      <c r="L60" s="403">
        <v>1.2569840517120079</v>
      </c>
      <c r="M60" s="402">
        <v>0.24822095835964064</v>
      </c>
      <c r="N60" s="403">
        <v>1.4109683976373855</v>
      </c>
      <c r="O60" s="404">
        <v>5.175116209043467E-2</v>
      </c>
      <c r="P60" s="405">
        <v>-0.28039360315105061</v>
      </c>
      <c r="Q60" s="895"/>
      <c r="R60" s="406">
        <v>32</v>
      </c>
    </row>
    <row r="61" spans="2:18" ht="5.25" customHeight="1"/>
    <row r="62" spans="2:18" ht="14.25" customHeight="1">
      <c r="B62" s="821" t="s">
        <v>14</v>
      </c>
      <c r="C62" s="884"/>
      <c r="D62" s="824">
        <v>1625000</v>
      </c>
      <c r="E62" s="825">
        <v>6.5000000000000002E-2</v>
      </c>
      <c r="F62" s="884"/>
      <c r="G62" s="822"/>
      <c r="H62" s="823"/>
      <c r="I62" s="822"/>
      <c r="J62" s="823"/>
      <c r="K62" s="822"/>
      <c r="L62" s="823"/>
      <c r="M62" s="822"/>
      <c r="N62" s="823"/>
      <c r="O62" s="822"/>
      <c r="P62" s="822"/>
      <c r="Q62" s="892"/>
      <c r="R62" s="822"/>
    </row>
    <row r="63" spans="2:18" ht="5.25" customHeight="1"/>
    <row r="64" spans="2:18" ht="11.25" customHeight="1">
      <c r="B64" s="389" t="s">
        <v>608</v>
      </c>
      <c r="C64" s="885"/>
      <c r="D64" s="407">
        <v>1375000</v>
      </c>
      <c r="E64" s="390">
        <v>5.5E-2</v>
      </c>
      <c r="F64" s="885"/>
      <c r="G64" s="391"/>
      <c r="H64" s="392"/>
      <c r="I64" s="391"/>
      <c r="J64" s="392"/>
      <c r="K64" s="391"/>
      <c r="L64" s="392"/>
      <c r="M64" s="391"/>
      <c r="N64" s="392"/>
      <c r="O64" s="391"/>
      <c r="P64" s="391"/>
      <c r="Q64" s="893"/>
      <c r="R64" s="391"/>
    </row>
    <row r="65" spans="2:18" ht="3" customHeight="1"/>
    <row r="66" spans="2:18" ht="11.25" customHeight="1">
      <c r="B66" s="415" t="s">
        <v>607</v>
      </c>
      <c r="C66" s="885"/>
      <c r="D66" s="418">
        <v>500000</v>
      </c>
      <c r="E66" s="419">
        <v>0.02</v>
      </c>
      <c r="F66" s="885"/>
      <c r="G66" s="416"/>
      <c r="H66" s="417"/>
      <c r="I66" s="416"/>
      <c r="J66" s="417"/>
      <c r="K66" s="416"/>
      <c r="L66" s="417"/>
      <c r="M66" s="416"/>
      <c r="N66" s="417"/>
      <c r="O66" s="416"/>
      <c r="P66" s="416"/>
      <c r="Q66" s="893"/>
      <c r="R66" s="416"/>
    </row>
    <row r="67" spans="2:18" ht="11.25" customHeight="1">
      <c r="B67" s="408" t="s">
        <v>2147</v>
      </c>
      <c r="C67" s="408"/>
      <c r="D67" s="409">
        <v>500000</v>
      </c>
      <c r="E67" s="410">
        <v>0.02</v>
      </c>
      <c r="F67" s="891"/>
      <c r="G67" s="410">
        <v>-5.0968458100829617E-3</v>
      </c>
      <c r="H67" s="411">
        <v>-6.5887920596280236E-2</v>
      </c>
      <c r="I67" s="410">
        <v>-0.2310007851061171</v>
      </c>
      <c r="J67" s="411">
        <v>-2.2645800995178273</v>
      </c>
      <c r="K67" s="410">
        <v>-0.12778272380462874</v>
      </c>
      <c r="L67" s="411">
        <v>-0.96899960769037374</v>
      </c>
      <c r="M67" s="410">
        <v>0.16887776287223843</v>
      </c>
      <c r="N67" s="411">
        <v>0.95995595235431108</v>
      </c>
      <c r="O67" s="412">
        <v>0.2465411218563105</v>
      </c>
      <c r="P67" s="413">
        <v>-1.3358664000146074</v>
      </c>
      <c r="Q67" s="896"/>
      <c r="R67" s="414">
        <v>32</v>
      </c>
    </row>
    <row r="68" spans="2:18" ht="4.5" customHeight="1"/>
    <row r="69" spans="2:18" ht="11.25" customHeight="1">
      <c r="B69" s="415" t="s">
        <v>614</v>
      </c>
      <c r="C69" s="885"/>
      <c r="D69" s="418">
        <v>875000.00000000012</v>
      </c>
      <c r="E69" s="419">
        <v>3.5000000000000003E-2</v>
      </c>
      <c r="F69" s="885"/>
      <c r="G69" s="416"/>
      <c r="H69" s="417"/>
      <c r="I69" s="416"/>
      <c r="J69" s="417"/>
      <c r="K69" s="416"/>
      <c r="L69" s="417"/>
      <c r="M69" s="416"/>
      <c r="N69" s="417"/>
      <c r="O69" s="416"/>
      <c r="P69" s="416"/>
      <c r="Q69" s="893"/>
      <c r="R69" s="416"/>
    </row>
    <row r="70" spans="2:18" ht="11.25" customHeight="1">
      <c r="B70" s="408" t="s">
        <v>2242</v>
      </c>
      <c r="C70" s="408"/>
      <c r="D70" s="409">
        <v>875000.00000000012</v>
      </c>
      <c r="E70" s="410">
        <v>3.5000000000000003E-2</v>
      </c>
      <c r="F70" s="891"/>
      <c r="G70" s="410">
        <v>0.15924514614955787</v>
      </c>
      <c r="H70" s="411">
        <v>2.0585930859608101</v>
      </c>
      <c r="I70" s="410">
        <v>0.15461018483594602</v>
      </c>
      <c r="J70" s="411">
        <v>1.5156967869239706</v>
      </c>
      <c r="K70" s="410">
        <v>0.36953838329088629</v>
      </c>
      <c r="L70" s="411">
        <v>2.8022766910407082</v>
      </c>
      <c r="M70" s="410">
        <v>0.67756588679432128</v>
      </c>
      <c r="N70" s="411">
        <v>3.8515041594464403</v>
      </c>
      <c r="O70" s="412">
        <v>0.16461533049601917</v>
      </c>
      <c r="P70" s="413">
        <v>0.36547124018733934</v>
      </c>
      <c r="Q70" s="896"/>
      <c r="R70" s="414">
        <v>32</v>
      </c>
    </row>
    <row r="71" spans="2:18" ht="5.25" customHeight="1"/>
    <row r="72" spans="2:18" ht="11.25" customHeight="1">
      <c r="B72" s="389" t="s">
        <v>628</v>
      </c>
      <c r="C72" s="885"/>
      <c r="D72" s="407">
        <v>250000</v>
      </c>
      <c r="E72" s="390">
        <v>0.01</v>
      </c>
      <c r="F72" s="885"/>
      <c r="G72" s="391"/>
      <c r="H72" s="392"/>
      <c r="I72" s="391"/>
      <c r="J72" s="392"/>
      <c r="K72" s="391"/>
      <c r="L72" s="392"/>
      <c r="M72" s="391"/>
      <c r="N72" s="392"/>
      <c r="O72" s="391"/>
      <c r="P72" s="391"/>
      <c r="Q72" s="893"/>
      <c r="R72" s="391"/>
    </row>
    <row r="73" spans="2:18" ht="3" customHeight="1"/>
    <row r="74" spans="2:18" ht="11.25" customHeight="1">
      <c r="B74" s="415" t="s">
        <v>609</v>
      </c>
      <c r="C74" s="885"/>
      <c r="D74" s="418">
        <v>250000</v>
      </c>
      <c r="E74" s="419">
        <v>0.01</v>
      </c>
      <c r="F74" s="885"/>
      <c r="G74" s="416"/>
      <c r="H74" s="417"/>
      <c r="I74" s="416"/>
      <c r="J74" s="417"/>
      <c r="K74" s="416"/>
      <c r="L74" s="417"/>
      <c r="M74" s="416"/>
      <c r="N74" s="417"/>
      <c r="O74" s="416"/>
      <c r="P74" s="416"/>
      <c r="Q74" s="893"/>
      <c r="R74" s="416"/>
    </row>
    <row r="75" spans="2:18" ht="11.25" customHeight="1">
      <c r="B75" s="408" t="s">
        <v>1730</v>
      </c>
      <c r="C75" s="408"/>
      <c r="D75" s="409">
        <v>250000</v>
      </c>
      <c r="E75" s="410">
        <v>0.01</v>
      </c>
      <c r="F75" s="891"/>
      <c r="G75" s="410">
        <v>-0.1219041501272069</v>
      </c>
      <c r="H75" s="411">
        <v>-1.5758787421131926</v>
      </c>
      <c r="I75" s="410">
        <v>-5.344639927797501E-2</v>
      </c>
      <c r="J75" s="411">
        <v>-0.52395342353570684</v>
      </c>
      <c r="K75" s="410">
        <v>0.22887896919053441</v>
      </c>
      <c r="L75" s="411">
        <v>1.7356308016512261</v>
      </c>
      <c r="M75" s="410">
        <v>0.45032697502697716</v>
      </c>
      <c r="N75" s="411">
        <v>2.5598045167728953</v>
      </c>
      <c r="O75" s="412">
        <v>0.21028798327972964</v>
      </c>
      <c r="P75" s="413">
        <v>-0.61804971106699913</v>
      </c>
      <c r="Q75" s="896"/>
      <c r="R75" s="414">
        <v>1</v>
      </c>
    </row>
    <row r="76" spans="2:18" ht="7.5" customHeight="1"/>
    <row r="77" spans="2:18" ht="11.25" customHeight="1">
      <c r="B77" s="420" t="s">
        <v>1428</v>
      </c>
      <c r="C77" s="886"/>
      <c r="D77" s="421">
        <v>25000000</v>
      </c>
      <c r="E77" s="422">
        <v>1</v>
      </c>
      <c r="F77" s="886"/>
      <c r="G77" s="423"/>
      <c r="H77" s="424"/>
      <c r="I77" s="423"/>
      <c r="J77" s="424"/>
      <c r="K77" s="423"/>
      <c r="L77" s="424"/>
      <c r="M77" s="423"/>
      <c r="N77" s="424"/>
      <c r="O77" s="423"/>
      <c r="P77" s="423"/>
      <c r="Q77" s="897"/>
      <c r="R77" s="423"/>
    </row>
    <row r="78" spans="2:18" ht="12" thickBot="1"/>
    <row r="79" spans="2:18">
      <c r="B79" s="831" t="s">
        <v>2820</v>
      </c>
    </row>
    <row r="80" spans="2:18">
      <c r="B80" s="832" t="s">
        <v>2816</v>
      </c>
    </row>
    <row r="81" spans="2:2" ht="12" thickBot="1">
      <c r="B81" s="833" t="s">
        <v>2821</v>
      </c>
    </row>
  </sheetData>
  <mergeCells count="1">
    <mergeCell ref="D2:E2"/>
  </mergeCells>
  <printOptions horizontalCentered="1"/>
  <pageMargins left="0.25" right="0.25" top="0.5" bottom="0.5" header="0" footer="0"/>
  <pageSetup paperSize="9" pageOrder="overThenDown" orientation="landscape" r:id="rId1"/>
  <headerFooter>
    <oddHeader>&amp;R&amp;G</oddHeader>
    <oddFooter>&amp;L&amp;10 27/10/2022</oddFooter>
  </headerFooter>
  <rowBreaks count="1" manualBreakCount="1">
    <brk id="39"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PrintPDF_portfolio">
                <anchor moveWithCells="1" sizeWithCells="1">
                  <from>
                    <xdr:col>3</xdr:col>
                    <xdr:colOff>447675</xdr:colOff>
                    <xdr:row>0</xdr:row>
                    <xdr:rowOff>95250</xdr:rowOff>
                  </from>
                  <to>
                    <xdr:col>7</xdr:col>
                    <xdr:colOff>19050</xdr:colOff>
                    <xdr:row>0</xdr:row>
                    <xdr:rowOff>381000</xdr:rowOff>
                  </to>
                </anchor>
              </controlPr>
            </control>
          </mc:Choice>
        </mc:AlternateContent>
        <mc:AlternateContent xmlns:mc="http://schemas.openxmlformats.org/markup-compatibility/2006">
          <mc:Choice Requires="x14">
            <control shapeId="11266" r:id="rId6" name="Button 2">
              <controlPr defaultSize="0" print="0" autoFill="0" autoPict="0" macro="[0]!PrintPDF_simulation">
                <anchor moveWithCells="1" sizeWithCells="1">
                  <from>
                    <xdr:col>7</xdr:col>
                    <xdr:colOff>276225</xdr:colOff>
                    <xdr:row>0</xdr:row>
                    <xdr:rowOff>28575</xdr:rowOff>
                  </from>
                  <to>
                    <xdr:col>10</xdr:col>
                    <xdr:colOff>123825</xdr:colOff>
                    <xdr:row>0</xdr:row>
                    <xdr:rowOff>428625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sheetPr>
  <dimension ref="A1:Y107"/>
  <sheetViews>
    <sheetView showGridLines="0" showRuler="0" view="pageLayout" zoomScale="90" zoomScaleNormal="80" zoomScalePageLayoutView="90" workbookViewId="0">
      <selection activeCell="B3" sqref="B3"/>
    </sheetView>
  </sheetViews>
  <sheetFormatPr defaultColWidth="10.69921875" defaultRowHeight="11.25"/>
  <cols>
    <col min="1" max="1" width="2.19921875" style="382" customWidth="1"/>
    <col min="2" max="2" width="0.296875" style="379" customWidth="1"/>
    <col min="3" max="3" width="17.19921875" style="379" customWidth="1"/>
    <col min="4" max="6" width="4.19921875" style="379" customWidth="1"/>
    <col min="7" max="22" width="4.19921875" style="382" customWidth="1"/>
    <col min="23" max="23" width="4.09765625" style="382" customWidth="1"/>
    <col min="24" max="24" width="4.19921875" style="382" customWidth="1"/>
    <col min="25" max="25" width="5.5" style="379" customWidth="1"/>
    <col min="26" max="16384" width="10.69921875" style="379"/>
  </cols>
  <sheetData>
    <row r="1" spans="1:25" s="545" customFormat="1" ht="20.25" customHeight="1">
      <c r="B1" s="700" t="s">
        <v>2709</v>
      </c>
      <c r="G1" s="546"/>
      <c r="H1" s="546"/>
      <c r="I1" s="546"/>
      <c r="J1" s="546"/>
      <c r="K1" s="547"/>
      <c r="L1" s="547"/>
      <c r="O1" s="547"/>
      <c r="P1" s="547"/>
      <c r="Q1" s="547"/>
      <c r="R1" s="547"/>
      <c r="S1" s="547"/>
      <c r="T1" s="547"/>
      <c r="U1" s="547"/>
      <c r="V1" s="547"/>
      <c r="W1" s="547"/>
      <c r="X1" s="548"/>
    </row>
    <row r="2" spans="1:25" s="545" customFormat="1" ht="3.75" customHeight="1">
      <c r="B2" s="547"/>
      <c r="G2" s="547"/>
      <c r="H2" s="547"/>
      <c r="I2" s="553"/>
      <c r="J2" s="553"/>
      <c r="K2" s="547"/>
      <c r="L2" s="547"/>
      <c r="M2" s="547"/>
      <c r="N2" s="547"/>
      <c r="O2" s="547"/>
      <c r="P2" s="547"/>
      <c r="Q2" s="547"/>
      <c r="R2" s="547"/>
      <c r="S2" s="547"/>
      <c r="T2" s="547"/>
      <c r="U2" s="547"/>
      <c r="V2" s="547"/>
      <c r="W2" s="547"/>
      <c r="X2" s="548"/>
    </row>
    <row r="3" spans="1:25" s="550" customFormat="1" ht="16.5" customHeight="1">
      <c r="B3" s="388" t="str">
        <f>'Portfólio Final'!B2</f>
        <v>Sedona IE FIC MM CP</v>
      </c>
      <c r="E3" s="771"/>
      <c r="F3" s="771"/>
      <c r="G3" s="771"/>
      <c r="H3" s="771"/>
      <c r="I3" s="771"/>
      <c r="J3" s="694"/>
      <c r="O3" s="551"/>
      <c r="P3" s="551"/>
      <c r="Q3" s="551"/>
      <c r="R3" s="551"/>
      <c r="S3" s="551"/>
      <c r="T3" s="551"/>
      <c r="U3" s="551"/>
      <c r="V3" s="551"/>
      <c r="W3" s="551"/>
      <c r="X3" s="548"/>
    </row>
    <row r="4" spans="1:25" ht="12" customHeight="1">
      <c r="B4" s="382"/>
    </row>
    <row r="5" spans="1:25" s="818" customFormat="1" ht="22.5" customHeight="1" thickBot="1">
      <c r="A5" s="814"/>
      <c r="B5" s="813" t="s">
        <v>2589</v>
      </c>
      <c r="C5" s="815"/>
      <c r="D5" s="815"/>
      <c r="E5" s="815"/>
      <c r="F5" s="815"/>
      <c r="G5" s="816"/>
      <c r="H5" s="816"/>
      <c r="I5" s="816"/>
      <c r="J5" s="816"/>
      <c r="K5" s="816"/>
      <c r="L5" s="816"/>
      <c r="M5" s="816"/>
      <c r="N5" s="816"/>
      <c r="O5" s="816"/>
      <c r="P5" s="816"/>
      <c r="Q5" s="816"/>
      <c r="R5" s="816"/>
      <c r="S5" s="816"/>
      <c r="T5" s="816"/>
      <c r="U5" s="816"/>
      <c r="V5" s="816"/>
      <c r="W5" s="817"/>
      <c r="X5" s="817"/>
      <c r="Y5" s="817" t="str">
        <f ca="1">TEXT(AccReturns!$B$3, "dd/mm/yyyy")&amp;" - "&amp;TEXT(OFFSET(AccReturns!$B$2,COUNTA(AccReturns!$B:$B),), "dd/mm/yyyy")</f>
        <v>02/01/2020 - 25/10/2022</v>
      </c>
    </row>
    <row r="7" spans="1:25" s="703" customFormat="1" ht="15.75">
      <c r="C7" s="910" t="s">
        <v>2699</v>
      </c>
      <c r="D7" s="910"/>
      <c r="E7" s="910"/>
      <c r="F7" s="910" t="s">
        <v>2579</v>
      </c>
      <c r="G7" s="910"/>
      <c r="H7" s="910"/>
      <c r="I7" s="910"/>
      <c r="J7" s="910"/>
      <c r="K7" s="910"/>
      <c r="L7" s="910" t="s">
        <v>2700</v>
      </c>
      <c r="M7" s="910"/>
      <c r="N7" s="910"/>
      <c r="O7" s="910"/>
      <c r="P7" s="910"/>
      <c r="Q7" s="910"/>
      <c r="R7" s="762"/>
      <c r="S7" s="910" t="s">
        <v>2708</v>
      </c>
      <c r="T7" s="910"/>
      <c r="U7" s="910"/>
      <c r="V7" s="910"/>
      <c r="W7" s="910"/>
      <c r="X7" s="702"/>
    </row>
    <row r="8" spans="1:25" ht="4.5" customHeight="1">
      <c r="C8" s="220"/>
      <c r="D8" s="220"/>
      <c r="E8" s="220"/>
      <c r="F8" s="220"/>
      <c r="G8" s="354"/>
      <c r="H8" s="354"/>
      <c r="I8" s="354"/>
      <c r="J8" s="354"/>
      <c r="K8" s="354"/>
      <c r="L8" s="354"/>
      <c r="M8" s="354"/>
      <c r="N8" s="354"/>
      <c r="O8" s="354"/>
      <c r="P8" s="354"/>
      <c r="Q8" s="354"/>
      <c r="R8" s="354"/>
      <c r="S8" s="354"/>
      <c r="T8" s="354"/>
      <c r="U8" s="354"/>
      <c r="V8" s="354"/>
    </row>
    <row r="9" spans="1:25" ht="15.75">
      <c r="C9" s="220"/>
      <c r="D9" s="220"/>
      <c r="E9" s="220"/>
      <c r="F9" s="220"/>
      <c r="G9" s="354"/>
      <c r="H9" s="354"/>
      <c r="I9" s="354"/>
      <c r="J9" s="354"/>
      <c r="K9" s="354"/>
      <c r="L9" s="354"/>
      <c r="M9" s="354"/>
      <c r="N9" s="354"/>
      <c r="O9" s="354"/>
      <c r="P9" s="354"/>
      <c r="Q9" s="354"/>
      <c r="R9" s="354"/>
      <c r="S9" s="354"/>
      <c r="T9" s="354"/>
      <c r="U9" s="354"/>
      <c r="V9" s="354"/>
    </row>
    <row r="20" spans="1:25" s="818" customFormat="1" ht="22.5" customHeight="1" thickBot="1">
      <c r="A20" s="814"/>
      <c r="B20" s="813" t="s">
        <v>2707</v>
      </c>
      <c r="C20" s="815"/>
      <c r="D20" s="815"/>
      <c r="E20" s="815"/>
      <c r="F20" s="815"/>
      <c r="G20" s="816"/>
      <c r="H20" s="816"/>
      <c r="I20" s="816"/>
      <c r="J20" s="816"/>
      <c r="K20" s="816"/>
      <c r="L20" s="816"/>
      <c r="M20" s="816"/>
      <c r="N20" s="816"/>
      <c r="O20" s="816"/>
      <c r="P20" s="816"/>
      <c r="Q20" s="816"/>
      <c r="R20" s="816"/>
      <c r="S20" s="816"/>
      <c r="T20" s="816"/>
      <c r="U20" s="816"/>
      <c r="V20" s="816"/>
      <c r="W20" s="817"/>
      <c r="X20" s="817"/>
      <c r="Y20" s="817"/>
    </row>
    <row r="23" spans="1:25" ht="15.75">
      <c r="B23" s="739" t="s">
        <v>2701</v>
      </c>
      <c r="M23" s="739" t="s">
        <v>2702</v>
      </c>
    </row>
    <row r="26" spans="1:25" ht="15" customHeight="1" thickBot="1">
      <c r="B26" s="765"/>
      <c r="C26" s="768" t="str" cm="1">
        <f t="array" aca="1" ref="C26:C28" ca="1">allocation_class</f>
        <v>Renda Fixa (RF) - 58.50%</v>
      </c>
      <c r="D26" s="790"/>
    </row>
    <row r="27" spans="1:25" ht="15" customHeight="1" thickBot="1">
      <c r="B27" s="766"/>
      <c r="C27" s="768" t="str">
        <f ca="1"/>
        <v>Multimercado (MM) - 35.00%</v>
      </c>
      <c r="D27" s="791"/>
    </row>
    <row r="28" spans="1:25" ht="15" customHeight="1">
      <c r="B28" s="767"/>
      <c r="C28" s="768" t="str">
        <f ca="1"/>
        <v>Renda Variável (RV) - 6.50%</v>
      </c>
      <c r="D28" s="792"/>
    </row>
    <row r="43" spans="1:25" ht="15" customHeight="1"/>
    <row r="44" spans="1:25" ht="15" customHeight="1"/>
    <row r="45" spans="1:25" ht="22.5" customHeight="1" thickBot="1">
      <c r="A45" s="701"/>
      <c r="B45" s="701" t="s">
        <v>2591</v>
      </c>
      <c r="C45" s="819"/>
      <c r="D45" s="698"/>
      <c r="E45" s="698"/>
      <c r="F45" s="698"/>
      <c r="G45" s="699"/>
      <c r="H45" s="699"/>
      <c r="I45" s="699"/>
      <c r="J45" s="699"/>
      <c r="K45" s="699"/>
      <c r="L45" s="699"/>
      <c r="M45" s="699"/>
      <c r="N45" s="699"/>
      <c r="O45" s="699"/>
      <c r="P45" s="699"/>
      <c r="Q45" s="699"/>
      <c r="R45" s="699"/>
      <c r="S45" s="699"/>
      <c r="T45" s="699"/>
      <c r="U45" s="699"/>
      <c r="V45" s="699"/>
      <c r="W45" s="699"/>
      <c r="X45" s="699"/>
      <c r="Y45" s="711" t="str">
        <f ca="1">TEXT(AccReturns!$B$3, "dd/mm/yyyy")&amp;" - "&amp;TEXT(OFFSET(AccReturns!$B$2,COUNTA(AccReturns!$B:$B),), "dd/mm/yyyy")</f>
        <v>02/01/2020 - 25/10/2022</v>
      </c>
    </row>
    <row r="47" spans="1:25" s="703" customFormat="1" ht="15" customHeight="1">
      <c r="X47" s="704"/>
    </row>
    <row r="74" spans="1:24" s="703" customFormat="1" ht="30.75" customHeight="1">
      <c r="A74" s="704"/>
      <c r="C74" s="705"/>
      <c r="D74" s="705"/>
      <c r="E74" s="911" t="s">
        <v>2592</v>
      </c>
      <c r="F74" s="911"/>
      <c r="G74" s="911" t="s">
        <v>2583</v>
      </c>
      <c r="H74" s="911"/>
      <c r="I74" s="911" t="s">
        <v>2593</v>
      </c>
      <c r="J74" s="911"/>
      <c r="K74" s="911" t="s">
        <v>2594</v>
      </c>
      <c r="L74" s="911"/>
      <c r="M74" s="911" t="s">
        <v>2595</v>
      </c>
      <c r="N74" s="911"/>
      <c r="O74" s="912" t="str">
        <f>"Saldo Inicial
"&amp;TEXT('Criação de Portfólio'!$AB$2, "dd/mm/yyyy")</f>
        <v>Saldo Inicial
01/01/2020</v>
      </c>
      <c r="P74" s="912"/>
      <c r="Q74" s="912"/>
      <c r="R74" s="912"/>
      <c r="S74" s="912" t="str">
        <f ca="1">"Saldo Final
"&amp;TEXT('Criação de Portfólio'!$AB$3, "dd/mm/yyyy")</f>
        <v>Saldo Final
28/10/2022</v>
      </c>
      <c r="T74" s="912"/>
      <c r="U74" s="912"/>
      <c r="V74" s="912"/>
      <c r="W74" s="704"/>
      <c r="X74" s="704"/>
    </row>
    <row r="75" spans="1:24" s="703" customFormat="1" ht="15">
      <c r="A75" s="704"/>
      <c r="C75" s="709" t="str">
        <f>'Performance Measurement'!B12</f>
        <v>Portfólio Sugerido</v>
      </c>
      <c r="D75" s="741"/>
      <c r="E75" s="913">
        <f>'Performance Measurement'!C12</f>
        <v>8.8279572744403012E-3</v>
      </c>
      <c r="F75" s="913"/>
      <c r="G75" s="913">
        <f>'Performance Measurement'!D12</f>
        <v>0.13793891544180692</v>
      </c>
      <c r="H75" s="913"/>
      <c r="I75" s="913">
        <f>'Performance Measurement'!E12</f>
        <v>6.6099300343449796E-2</v>
      </c>
      <c r="J75" s="913"/>
      <c r="K75" s="913">
        <f>'Performance Measurement'!F12</f>
        <v>0.15353018076648972</v>
      </c>
      <c r="L75" s="913"/>
      <c r="M75" s="913">
        <f>'Performance Measurement'!G12</f>
        <v>0.26896688656325018</v>
      </c>
      <c r="N75" s="913"/>
      <c r="O75" s="914">
        <f>'Performance Measurement'!H12</f>
        <v>25000000</v>
      </c>
      <c r="P75" s="914"/>
      <c r="Q75" s="914"/>
      <c r="R75" s="914"/>
      <c r="S75" s="914">
        <f>'Performance Measurement'!I12</f>
        <v>33489534.669315279</v>
      </c>
      <c r="T75" s="914"/>
      <c r="U75" s="914"/>
      <c r="V75" s="914"/>
      <c r="W75" s="704"/>
      <c r="X75" s="704"/>
    </row>
    <row r="76" spans="1:24" ht="3" customHeight="1">
      <c r="C76" s="707"/>
      <c r="D76" s="707"/>
      <c r="E76" s="707"/>
      <c r="F76" s="707"/>
      <c r="G76" s="708"/>
      <c r="H76" s="708"/>
      <c r="I76" s="708"/>
      <c r="J76" s="708"/>
      <c r="K76" s="708"/>
      <c r="L76" s="708"/>
      <c r="M76" s="708"/>
      <c r="N76" s="708"/>
      <c r="O76" s="708"/>
      <c r="P76" s="708"/>
      <c r="Q76" s="708"/>
      <c r="R76" s="708"/>
      <c r="S76" s="708"/>
      <c r="T76" s="708"/>
      <c r="U76" s="708"/>
      <c r="V76" s="708"/>
    </row>
    <row r="77" spans="1:24" s="703" customFormat="1" ht="15">
      <c r="A77" s="704"/>
      <c r="C77" s="710" t="str">
        <f>'Performance Measurement'!B13</f>
        <v>CDI</v>
      </c>
      <c r="D77" s="741"/>
      <c r="E77" s="913">
        <f>'Performance Measurement'!C13</f>
        <v>8.1571125524506627E-3</v>
      </c>
      <c r="F77" s="913"/>
      <c r="G77" s="913">
        <f>'Performance Measurement'!D13</f>
        <v>9.7963712103869893E-2</v>
      </c>
      <c r="H77" s="913"/>
      <c r="I77" s="913">
        <f>'Performance Measurement'!E13</f>
        <v>6.4869210297207047E-2</v>
      </c>
      <c r="J77" s="913"/>
      <c r="K77" s="913">
        <f>'Performance Measurement'!F13</f>
        <v>0.11407879885357364</v>
      </c>
      <c r="L77" s="913"/>
      <c r="M77" s="913">
        <f>'Performance Measurement'!G13</f>
        <v>0.15056540301271415</v>
      </c>
      <c r="N77" s="913"/>
      <c r="O77" s="914">
        <f>'Performance Measurement'!H13</f>
        <v>25000000</v>
      </c>
      <c r="P77" s="914"/>
      <c r="Q77" s="914"/>
      <c r="R77" s="914"/>
      <c r="S77" s="914">
        <f>'Performance Measurement'!I13</f>
        <v>29453820.292022314</v>
      </c>
      <c r="T77" s="914"/>
      <c r="U77" s="914"/>
      <c r="V77" s="914"/>
      <c r="W77" s="704"/>
      <c r="X77" s="704"/>
    </row>
    <row r="81" spans="1:25" ht="15">
      <c r="Q81" s="706"/>
      <c r="R81" s="706"/>
      <c r="S81" s="740"/>
      <c r="T81" s="740"/>
      <c r="U81" s="740"/>
      <c r="V81" s="740"/>
    </row>
    <row r="82" spans="1:25" ht="15">
      <c r="Q82" s="706"/>
      <c r="R82" s="706"/>
      <c r="S82" s="740"/>
      <c r="T82" s="740"/>
      <c r="U82" s="740"/>
      <c r="V82" s="740"/>
    </row>
    <row r="83" spans="1:25" ht="15">
      <c r="Q83" s="706"/>
      <c r="R83" s="706"/>
      <c r="S83" s="740"/>
      <c r="T83" s="740"/>
      <c r="U83" s="740"/>
      <c r="V83" s="740"/>
    </row>
    <row r="84" spans="1:25" ht="15">
      <c r="Q84" s="706"/>
      <c r="R84" s="706"/>
      <c r="S84" s="740"/>
      <c r="T84" s="740"/>
      <c r="U84" s="740"/>
      <c r="V84" s="740"/>
    </row>
    <row r="85" spans="1:25" ht="15">
      <c r="Q85" s="706"/>
      <c r="R85" s="706"/>
      <c r="S85" s="740"/>
      <c r="T85" s="740"/>
      <c r="U85" s="740"/>
      <c r="V85" s="740"/>
    </row>
    <row r="86" spans="1:25" ht="22.5" customHeight="1" thickBot="1">
      <c r="A86" s="701" t="s">
        <v>2596</v>
      </c>
      <c r="B86" s="701"/>
      <c r="C86" s="819"/>
      <c r="D86" s="698"/>
      <c r="E86" s="698"/>
      <c r="F86" s="698"/>
      <c r="G86" s="699"/>
      <c r="H86" s="699"/>
      <c r="I86" s="699"/>
      <c r="J86" s="699"/>
      <c r="K86" s="699"/>
      <c r="L86" s="699"/>
      <c r="M86" s="699"/>
      <c r="N86" s="699"/>
      <c r="O86" s="699"/>
      <c r="P86" s="699"/>
      <c r="Q86" s="699"/>
      <c r="R86" s="699"/>
      <c r="S86" s="699"/>
      <c r="T86" s="699"/>
      <c r="U86" s="699"/>
      <c r="V86" s="699"/>
      <c r="W86" s="699"/>
      <c r="X86" s="699"/>
      <c r="Y86" s="711" t="str">
        <f ca="1">TEXT(AccReturns!$B$3, "dd/mm/yyyy")&amp;" - "&amp;TEXT(OFFSET(AccReturns!$B$2,COUNTA(AccReturns!$B:$B),), "dd/mm/yyyy")</f>
        <v>02/01/2020 - 25/10/2022</v>
      </c>
    </row>
    <row r="88" spans="1:25" ht="15.75">
      <c r="C88" s="739" t="s">
        <v>2597</v>
      </c>
    </row>
    <row r="107" spans="3:3" ht="15.75">
      <c r="C107" s="739" t="s">
        <v>2597</v>
      </c>
    </row>
  </sheetData>
  <mergeCells count="25">
    <mergeCell ref="O75:R75"/>
    <mergeCell ref="O77:R77"/>
    <mergeCell ref="S75:V75"/>
    <mergeCell ref="S77:V77"/>
    <mergeCell ref="S74:V74"/>
    <mergeCell ref="K75:L75"/>
    <mergeCell ref="K77:L77"/>
    <mergeCell ref="M75:N75"/>
    <mergeCell ref="M77:N77"/>
    <mergeCell ref="E75:F75"/>
    <mergeCell ref="E77:F77"/>
    <mergeCell ref="G75:H75"/>
    <mergeCell ref="G77:H77"/>
    <mergeCell ref="I75:J75"/>
    <mergeCell ref="I77:J77"/>
    <mergeCell ref="S7:W7"/>
    <mergeCell ref="L7:Q7"/>
    <mergeCell ref="F7:K7"/>
    <mergeCell ref="C7:E7"/>
    <mergeCell ref="M74:N74"/>
    <mergeCell ref="K74:L74"/>
    <mergeCell ref="E74:F74"/>
    <mergeCell ref="G74:H74"/>
    <mergeCell ref="I74:J74"/>
    <mergeCell ref="O74:R74"/>
  </mergeCells>
  <printOptions horizontalCentered="1"/>
  <pageMargins left="0.25" right="0.25" top="0.75" bottom="0.5" header="0" footer="0"/>
  <pageSetup paperSize="9" pageOrder="overThenDown" orientation="landscape" r:id="rId1"/>
  <headerFooter>
    <oddHeader>&amp;R&amp;G</oddHeader>
    <oddFooter>&amp;L&amp;10 27/10/2022</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E150-2249-44DC-93C0-8EF4697E0DBE}">
  <sheetPr codeName="Sheet28">
    <tabColor theme="5"/>
  </sheetPr>
  <dimension ref="A1:AB37"/>
  <sheetViews>
    <sheetView showGridLines="0" showRuler="0" view="pageLayout" zoomScale="90" zoomScaleNormal="80" zoomScalePageLayoutView="90" workbookViewId="0">
      <selection activeCell="J18" sqref="J18"/>
    </sheetView>
  </sheetViews>
  <sheetFormatPr defaultColWidth="10.69921875" defaultRowHeight="11.25"/>
  <cols>
    <col min="1" max="1" width="2.19921875" style="382" customWidth="1"/>
    <col min="2" max="2" width="2.59765625" style="814" customWidth="1"/>
    <col min="3" max="3" width="17.19921875" style="379" customWidth="1"/>
    <col min="4" max="6" width="6.296875" style="379" customWidth="1"/>
    <col min="7" max="15" width="6.296875" style="382" customWidth="1"/>
    <col min="16" max="16" width="8.796875" style="382" customWidth="1"/>
    <col min="17" max="17" width="7.19921875" style="382" customWidth="1"/>
    <col min="18" max="21" width="4.19921875" style="382" customWidth="1"/>
    <col min="22" max="22" width="4.796875" style="382" customWidth="1"/>
    <col min="23" max="23" width="4.09765625" style="382" customWidth="1"/>
    <col min="24" max="16384" width="10.69921875" style="379"/>
  </cols>
  <sheetData>
    <row r="1" spans="2:28" ht="15">
      <c r="G1" s="379"/>
      <c r="R1" s="706"/>
      <c r="S1" s="740"/>
      <c r="T1" s="740"/>
      <c r="U1" s="740"/>
      <c r="V1" s="740"/>
      <c r="X1" s="382"/>
    </row>
    <row r="2" spans="2:28" ht="15">
      <c r="G2" s="379"/>
      <c r="R2" s="706"/>
      <c r="S2" s="740"/>
      <c r="T2" s="740"/>
      <c r="U2" s="740"/>
      <c r="V2" s="740"/>
      <c r="X2" s="382"/>
    </row>
    <row r="3" spans="2:28" ht="22.5" customHeight="1" thickBot="1">
      <c r="B3" s="813" t="s">
        <v>2635</v>
      </c>
      <c r="C3" s="698"/>
      <c r="D3" s="698"/>
      <c r="E3" s="698"/>
      <c r="F3" s="698"/>
      <c r="G3" s="699"/>
      <c r="H3" s="699"/>
      <c r="I3" s="699"/>
      <c r="J3" s="699"/>
      <c r="K3" s="699"/>
      <c r="L3" s="699"/>
      <c r="M3" s="699"/>
      <c r="N3" s="699"/>
      <c r="O3" s="699"/>
      <c r="P3" s="711"/>
      <c r="Q3" s="711" t="str">
        <f ca="1">TEXT(AccReturns!$B$3, "dd/mm/yyyy")&amp;" - "&amp;TEXT(OFFSET(AccReturns!$B$2,COUNTA(AccReturns!$B:$B),), "dd/mm/yyyy")</f>
        <v>02/01/2020 - 25/10/2022</v>
      </c>
      <c r="V3" s="379"/>
    </row>
    <row r="6" spans="2:28" ht="15.75" thickBot="1">
      <c r="C6" s="751" t="s">
        <v>2583</v>
      </c>
      <c r="D6" s="751" t="s">
        <v>2645</v>
      </c>
      <c r="E6" s="751" t="s">
        <v>2646</v>
      </c>
      <c r="F6" s="751" t="s">
        <v>2647</v>
      </c>
      <c r="G6" s="751" t="s">
        <v>2648</v>
      </c>
      <c r="H6" s="751" t="s">
        <v>2649</v>
      </c>
      <c r="I6" s="751" t="s">
        <v>2650</v>
      </c>
      <c r="J6" s="751" t="s">
        <v>2656</v>
      </c>
      <c r="K6" s="751" t="s">
        <v>2657</v>
      </c>
      <c r="L6" s="751" t="s">
        <v>2651</v>
      </c>
      <c r="M6" s="751" t="s">
        <v>2652</v>
      </c>
      <c r="N6" s="751" t="s">
        <v>2653</v>
      </c>
      <c r="O6" s="751" t="s">
        <v>2654</v>
      </c>
      <c r="P6" s="759" t="s">
        <v>2655</v>
      </c>
    </row>
    <row r="7" spans="2:28" ht="15.75" thickTop="1">
      <c r="C7" s="760">
        <f ca="1">_xlfn.NUMBERVALUE(LEFT(OFFSET('Performance Measurement'!$B$18,,COUNTA('Performance Measurement'!$18:$18)),4))-2</f>
        <v>2020</v>
      </c>
      <c r="D7" s="761"/>
      <c r="E7" s="761"/>
      <c r="F7" s="761"/>
      <c r="G7" s="761"/>
      <c r="H7" s="761"/>
      <c r="I7" s="761"/>
      <c r="J7" s="761"/>
      <c r="K7" s="761"/>
      <c r="L7" s="761"/>
      <c r="M7" s="761"/>
      <c r="N7" s="761"/>
      <c r="O7" s="761"/>
      <c r="P7" s="761"/>
    </row>
    <row r="8" spans="2:28" ht="4.5" customHeight="1">
      <c r="C8" s="750"/>
      <c r="D8" s="750"/>
      <c r="E8" s="750"/>
      <c r="F8" s="750"/>
      <c r="G8" s="750"/>
      <c r="H8" s="750"/>
      <c r="I8" s="750"/>
      <c r="J8" s="750"/>
      <c r="K8" s="750"/>
      <c r="L8" s="750"/>
      <c r="M8" s="750"/>
      <c r="N8" s="750"/>
      <c r="O8" s="750"/>
      <c r="P8" s="750"/>
    </row>
    <row r="9" spans="2:28" ht="15">
      <c r="C9" s="709" t="str">
        <f>'Performance Measurement'!$B$19</f>
        <v>Portfólio Sugerido</v>
      </c>
      <c r="D9" s="756" cm="1">
        <f t="array" aca="1" ref="D9" ca="1">IFERROR(INDEX(OFFSET('Performance Measurement'!$B$18,1,1,,COUNTA('Performance Measurement'!$18:$18)), MATCH(D$6, IF(LEFT(OFFSET('Performance Measurement'!$B$18,,1,,COUNTA('Performance Measurement'!$18:$18)),4)=_xlfn.VALUETOTEXT($C7),RIGHT(OFFSET('Performance Measurement'!$B$18,,1,,COUNTA('Performance Measurement'!$18:$18)),4)), 0)),0)</f>
        <v>4.5957566498340263E-3</v>
      </c>
      <c r="E9" s="756" cm="1">
        <f t="array" aca="1" ref="E9" ca="1">IFERROR(INDEX(OFFSET('Performance Measurement'!$B$18,1,1,,COUNTA('Performance Measurement'!$18:$18)), MATCH(E$6, IF(LEFT(OFFSET('Performance Measurement'!$B$18,,1,,COUNTA('Performance Measurement'!$18:$18)),4)=_xlfn.VALUETOTEXT($C7),RIGHT(OFFSET('Performance Measurement'!$B$18,,1,,COUNTA('Performance Measurement'!$18:$18)),4)), 0)),0)</f>
        <v>-2.0186893836454667E-3</v>
      </c>
      <c r="F9" s="756" cm="1">
        <f t="array" aca="1" ref="F9" ca="1">IFERROR(INDEX(OFFSET('Performance Measurement'!$B$18,1,1,,COUNTA('Performance Measurement'!$18:$18)), MATCH(F$6, IF(LEFT(OFFSET('Performance Measurement'!$B$18,,1,,COUNTA('Performance Measurement'!$18:$18)),4)=_xlfn.VALUETOTEXT($C7),RIGHT(OFFSET('Performance Measurement'!$B$18,,1,,COUNTA('Performance Measurement'!$18:$18)),4)), 0)),0)</f>
        <v>-2.2062242934086651E-2</v>
      </c>
      <c r="G9" s="756" cm="1">
        <f t="array" aca="1" ref="G9" ca="1">IFERROR(INDEX(OFFSET('Performance Measurement'!$B$18,1,1,,COUNTA('Performance Measurement'!$18:$18)), MATCH(G$6, IF(LEFT(OFFSET('Performance Measurement'!$B$18,,1,,COUNTA('Performance Measurement'!$18:$18)),4)=_xlfn.VALUETOTEXT($C7),RIGHT(OFFSET('Performance Measurement'!$B$18,,1,,COUNTA('Performance Measurement'!$18:$18)),4)), 0)),0)</f>
        <v>1.9647169749888338E-2</v>
      </c>
      <c r="H9" s="756" cm="1">
        <f t="array" aca="1" ref="H9" ca="1">IFERROR(INDEX(OFFSET('Performance Measurement'!$B$18,1,1,,COUNTA('Performance Measurement'!$18:$18)), MATCH(H$6, IF(LEFT(OFFSET('Performance Measurement'!$B$18,,1,,COUNTA('Performance Measurement'!$18:$18)),4)=_xlfn.VALUETOTEXT($C7),RIGHT(OFFSET('Performance Measurement'!$B$18,,1,,COUNTA('Performance Measurement'!$18:$18)),4)), 0)),0)</f>
        <v>1.1923235992918446E-2</v>
      </c>
      <c r="I9" s="756" cm="1">
        <f t="array" aca="1" ref="I9" ca="1">IFERROR(INDEX(OFFSET('Performance Measurement'!$B$18,1,1,,COUNTA('Performance Measurement'!$18:$18)), MATCH(I$6, IF(LEFT(OFFSET('Performance Measurement'!$B$18,,1,,COUNTA('Performance Measurement'!$18:$18)),4)=_xlfn.VALUETOTEXT($C7),RIGHT(OFFSET('Performance Measurement'!$B$18,,1,,COUNTA('Performance Measurement'!$18:$18)),4)), 0)),0)</f>
        <v>1.3021381592152936E-2</v>
      </c>
      <c r="J9" s="756" cm="1">
        <f t="array" aca="1" ref="J9" ca="1">IFERROR(INDEX(OFFSET('Performance Measurement'!$B$18,1,1,,COUNTA('Performance Measurement'!$18:$18)), MATCH(J$6, IF(LEFT(OFFSET('Performance Measurement'!$B$18,,1,,COUNTA('Performance Measurement'!$18:$18)),4)=_xlfn.VALUETOTEXT($C7),RIGHT(OFFSET('Performance Measurement'!$B$18,,1,,COUNTA('Performance Measurement'!$18:$18)),4)), 0)),0)</f>
        <v>1.8909217010607771E-2</v>
      </c>
      <c r="K9" s="756" cm="1">
        <f t="array" aca="1" ref="K9" ca="1">IFERROR(INDEX(OFFSET('Performance Measurement'!$B$18,1,1,,COUNTA('Performance Measurement'!$18:$18)), MATCH(K$6, IF(LEFT(OFFSET('Performance Measurement'!$B$18,,1,,COUNTA('Performance Measurement'!$18:$18)),4)=_xlfn.VALUETOTEXT($C7),RIGHT(OFFSET('Performance Measurement'!$B$18,,1,,COUNTA('Performance Measurement'!$18:$18)),4)), 0)),0)</f>
        <v>5.1847843573602503E-3</v>
      </c>
      <c r="L9" s="756" cm="1">
        <f t="array" aca="1" ref="L9" ca="1">IFERROR(INDEX(OFFSET('Performance Measurement'!$B$18,1,1,,COUNTA('Performance Measurement'!$18:$18)), MATCH(L$6, IF(LEFT(OFFSET('Performance Measurement'!$B$18,,1,,COUNTA('Performance Measurement'!$18:$18)),4)=_xlfn.VALUETOTEXT($C7),RIGHT(OFFSET('Performance Measurement'!$B$18,,1,,COUNTA('Performance Measurement'!$18:$18)),4)), 0)),0)</f>
        <v>-5.0255915881299851E-3</v>
      </c>
      <c r="M9" s="756" cm="1">
        <f t="array" aca="1" ref="M9" ca="1">IFERROR(INDEX(OFFSET('Performance Measurement'!$B$18,1,1,,COUNTA('Performance Measurement'!$18:$18)), MATCH(M$6, IF(LEFT(OFFSET('Performance Measurement'!$B$18,,1,,COUNTA('Performance Measurement'!$18:$18)),4)=_xlfn.VALUETOTEXT($C7),RIGHT(OFFSET('Performance Measurement'!$B$18,,1,,COUNTA('Performance Measurement'!$18:$18)),4)), 0)),0)</f>
        <v>4.4522397441904005E-3</v>
      </c>
      <c r="N9" s="756" cm="1">
        <f t="array" aca="1" ref="N9" ca="1">IFERROR(INDEX(OFFSET('Performance Measurement'!$B$18,1,1,,COUNTA('Performance Measurement'!$18:$18)), MATCH(N$6, IF(LEFT(OFFSET('Performance Measurement'!$B$18,,1,,COUNTA('Performance Measurement'!$18:$18)),4)=_xlfn.VALUETOTEXT($C7),RIGHT(OFFSET('Performance Measurement'!$B$18,,1,,COUNTA('Performance Measurement'!$18:$18)),4)), 0)),0)</f>
        <v>1.8976919249141577E-2</v>
      </c>
      <c r="O9" s="756" cm="1">
        <f t="array" aca="1" ref="O9" ca="1">IFERROR(INDEX(OFFSET('Performance Measurement'!$B$18,1,1,,COUNTA('Performance Measurement'!$18:$18)), MATCH(O$6, IF(LEFT(OFFSET('Performance Measurement'!$B$18,,1,,COUNTA('Performance Measurement'!$18:$18)),4)=_xlfn.VALUETOTEXT($C7),RIGHT(OFFSET('Performance Measurement'!$B$18,,1,,COUNTA('Performance Measurement'!$18:$18)),4)), 0)),0)</f>
        <v>1.5008182191249997E-2</v>
      </c>
      <c r="P9" s="747" cm="1">
        <f t="array" aca="1" ref="P9" ca="1">PRODUCT(1+D9:O9)-1</f>
        <v>8.4919585008224052E-2</v>
      </c>
    </row>
    <row r="10" spans="2:28" ht="15">
      <c r="C10" s="709" t="str">
        <f>'Performance Measurement'!$B$21</f>
        <v>%CDI</v>
      </c>
      <c r="D10" s="757" cm="1">
        <f t="array" aca="1" ref="D10" ca="1">IFERROR(INDEX(OFFSET('Performance Measurement'!$B$18,3,1,,COUNTA('Performance Measurement'!$18:$18)), MATCH(D$6, IF(LEFT(OFFSET('Performance Measurement'!$B$18,,1,,COUNTA('Performance Measurement'!$18:$18)),4)=_xlfn.VALUETOTEXT($C7),RIGHT(OFFSET('Performance Measurement'!$B$18,,1,,COUNTA('Performance Measurement'!$18:$18)),4)), 0)),0)</f>
        <v>1.220251810377031</v>
      </c>
      <c r="E10" s="757" cm="1">
        <f t="array" aca="1" ref="E10" ca="1">IFERROR(INDEX(OFFSET('Performance Measurement'!$B$18,3,1,,COUNTA('Performance Measurement'!$18:$18)), MATCH(E$6, IF(LEFT(OFFSET('Performance Measurement'!$B$18,,1,,COUNTA('Performance Measurement'!$18:$18)),4)=_xlfn.VALUETOTEXT($C7),RIGHT(OFFSET('Performance Measurement'!$B$18,,1,,COUNTA('Performance Measurement'!$18:$18)),4)), 0)),0)</f>
        <v>-0.68726619245982845</v>
      </c>
      <c r="F10" s="757" cm="1">
        <f t="array" aca="1" ref="F10" ca="1">IFERROR(INDEX(OFFSET('Performance Measurement'!$B$18,3,1,,COUNTA('Performance Measurement'!$18:$18)), MATCH(F$6, IF(LEFT(OFFSET('Performance Measurement'!$B$18,,1,,COUNTA('Performance Measurement'!$18:$18)),4)=_xlfn.VALUETOTEXT($C7),RIGHT(OFFSET('Performance Measurement'!$B$18,,1,,COUNTA('Performance Measurement'!$18:$18)),4)), 0)),0)</f>
        <v>-6.5201562785695693</v>
      </c>
      <c r="G10" s="757" cm="1">
        <f t="array" aca="1" ref="G10" ca="1">IFERROR(INDEX(OFFSET('Performance Measurement'!$B$18,3,1,,COUNTA('Performance Measurement'!$18:$18)), MATCH(G$6, IF(LEFT(OFFSET('Performance Measurement'!$B$18,,1,,COUNTA('Performance Measurement'!$18:$18)),4)=_xlfn.VALUETOTEXT($C7),RIGHT(OFFSET('Performance Measurement'!$B$18,,1,,COUNTA('Performance Measurement'!$18:$18)),4)), 0)),0)</f>
        <v>6.8955293507136508</v>
      </c>
      <c r="H10" s="757" cm="1">
        <f t="array" aca="1" ref="H10" ca="1">IFERROR(INDEX(OFFSET('Performance Measurement'!$B$18,3,1,,COUNTA('Performance Measurement'!$18:$18)), MATCH(H$6, IF(LEFT(OFFSET('Performance Measurement'!$B$18,,1,,COUNTA('Performance Measurement'!$18:$18)),4)=_xlfn.VALUETOTEXT($C7),RIGHT(OFFSET('Performance Measurement'!$B$18,,1,,COUNTA('Performance Measurement'!$18:$18)),4)), 0)),0)</f>
        <v>5.056339995607976</v>
      </c>
      <c r="I10" s="757" cm="1">
        <f t="array" aca="1" ref="I10" ca="1">IFERROR(INDEX(OFFSET('Performance Measurement'!$B$18,3,1,,COUNTA('Performance Measurement'!$18:$18)), MATCH(I$6, IF(LEFT(OFFSET('Performance Measurement'!$B$18,,1,,COUNTA('Performance Measurement'!$18:$18)),4)=_xlfn.VALUETOTEXT($C7),RIGHT(OFFSET('Performance Measurement'!$B$18,,1,,COUNTA('Performance Measurement'!$18:$18)),4)), 0)),0)</f>
        <v>6.1326799063485158</v>
      </c>
      <c r="J10" s="757" cm="1">
        <f t="array" aca="1" ref="J10" ca="1">IFERROR(INDEX(OFFSET('Performance Measurement'!$B$18,3,1,,COUNTA('Performance Measurement'!$18:$18)), MATCH(J$6, IF(LEFT(OFFSET('Performance Measurement'!$B$18,,1,,COUNTA('Performance Measurement'!$18:$18)),4)=_xlfn.VALUETOTEXT($C7),RIGHT(OFFSET('Performance Measurement'!$B$18,,1,,COUNTA('Performance Measurement'!$18:$18)),4)), 0)),0)</f>
        <v>9.73001487315506</v>
      </c>
      <c r="K10" s="757" cm="1">
        <f t="array" aca="1" ref="K10" ca="1">IFERROR(INDEX(OFFSET('Performance Measurement'!$B$18,3,1,,COUNTA('Performance Measurement'!$18:$18)), MATCH(K$6, IF(LEFT(OFFSET('Performance Measurement'!$B$18,,1,,COUNTA('Performance Measurement'!$18:$18)),4)=_xlfn.VALUETOTEXT($C7),RIGHT(OFFSET('Performance Measurement'!$B$18,,1,,COUNTA('Performance Measurement'!$18:$18)),4)), 0)),0)</f>
        <v>3.2426635239329578</v>
      </c>
      <c r="L10" s="757" cm="1">
        <f t="array" aca="1" ref="L10" ca="1">IFERROR(INDEX(OFFSET('Performance Measurement'!$B$18,3,1,,COUNTA('Performance Measurement'!$18:$18)), MATCH(L$6, IF(LEFT(OFFSET('Performance Measurement'!$B$18,,1,,COUNTA('Performance Measurement'!$18:$18)),4)=_xlfn.VALUETOTEXT($C7),RIGHT(OFFSET('Performance Measurement'!$B$18,,1,,COUNTA('Performance Measurement'!$18:$18)),4)), 0)),0)</f>
        <v>-3.20160466585263</v>
      </c>
      <c r="M10" s="757" cm="1">
        <f t="array" aca="1" ref="M10" ca="1">IFERROR(INDEX(OFFSET('Performance Measurement'!$B$18,3,1,,COUNTA('Performance Measurement'!$18:$18)), MATCH(M$6, IF(LEFT(OFFSET('Performance Measurement'!$B$18,,1,,COUNTA('Performance Measurement'!$18:$18)),4)=_xlfn.VALUETOTEXT($C7),RIGHT(OFFSET('Performance Measurement'!$B$18,,1,,COUNTA('Performance Measurement'!$18:$18)),4)), 0)),0)</f>
        <v>2.8363449931271703</v>
      </c>
      <c r="N10" s="757" cm="1">
        <f t="array" aca="1" ref="N10" ca="1">IFERROR(INDEX(OFFSET('Performance Measurement'!$B$18,3,1,,COUNTA('Performance Measurement'!$18:$18)), MATCH(N$6, IF(LEFT(OFFSET('Performance Measurement'!$B$18,,1,,COUNTA('Performance Measurement'!$18:$18)),4)=_xlfn.VALUETOTEXT($C7),RIGHT(OFFSET('Performance Measurement'!$B$18,,1,,COUNTA('Performance Measurement'!$18:$18)),4)), 0)),0)</f>
        <v>12.694387276135165</v>
      </c>
      <c r="O10" s="757" cm="1">
        <f t="array" aca="1" ref="O10" ca="1">IFERROR(INDEX(OFFSET('Performance Measurement'!$B$18,3,1,,COUNTA('Performance Measurement'!$18:$18)), MATCH(O$6, IF(LEFT(OFFSET('Performance Measurement'!$B$18,,1,,COUNTA('Performance Measurement'!$18:$18)),4)=_xlfn.VALUETOTEXT($C7),RIGHT(OFFSET('Performance Measurement'!$B$18,,1,,COUNTA('Performance Measurement'!$18:$18)),4)), 0)),0)</f>
        <v>9.126179283066536</v>
      </c>
      <c r="P10" s="758">
        <f ca="1">P9/P11</f>
        <v>3.0792336640179765</v>
      </c>
    </row>
    <row r="11" spans="2:28" ht="15" hidden="1">
      <c r="C11" s="752" t="str">
        <f>'Performance Measurement'!$B$20</f>
        <v>CDI</v>
      </c>
      <c r="D11" s="753" cm="1">
        <f t="array" aca="1" ref="D11" ca="1">IFERROR(INDEX(OFFSET('Performance Measurement'!$B$18,2,1,,COUNTA('Performance Measurement'!$18:$18)), MATCH(D$6, IF(LEFT(OFFSET('Performance Measurement'!$B$18,,1,,COUNTA('Performance Measurement'!$18:$18)),4)=_xlfn.VALUETOTEXT($C7),RIGHT(OFFSET('Performance Measurement'!$B$18,,1,,COUNTA('Performance Measurement'!$18:$18)),4)), 0)),0)</f>
        <v>3.7662362888968293E-3</v>
      </c>
      <c r="E11" s="753" cm="1">
        <f t="array" aca="1" ref="E11" ca="1">IFERROR(INDEX(OFFSET('Performance Measurement'!$B$18,2,1,,COUNTA('Performance Measurement'!$18:$18)), MATCH(E$6, IF(LEFT(OFFSET('Performance Measurement'!$B$18,,1,,COUNTA('Performance Measurement'!$18:$18)),4)=_xlfn.VALUETOTEXT($C7),RIGHT(OFFSET('Performance Measurement'!$B$18,,1,,COUNTA('Performance Measurement'!$18:$18)),4)), 0)),0)</f>
        <v>2.93727438624658E-3</v>
      </c>
      <c r="F11" s="753" cm="1">
        <f t="array" aca="1" ref="F11" ca="1">IFERROR(INDEX(OFFSET('Performance Measurement'!$B$18,2,1,,COUNTA('Performance Measurement'!$18:$18)), MATCH(F$6, IF(LEFT(OFFSET('Performance Measurement'!$B$18,,1,,COUNTA('Performance Measurement'!$18:$18)),4)=_xlfn.VALUETOTEXT($C7),RIGHT(OFFSET('Performance Measurement'!$B$18,,1,,COUNTA('Performance Measurement'!$18:$18)),4)), 0)),0)</f>
        <v>3.383698486890685E-3</v>
      </c>
      <c r="G11" s="753" cm="1">
        <f t="array" aca="1" ref="G11" ca="1">IFERROR(INDEX(OFFSET('Performance Measurement'!$B$18,2,1,,COUNTA('Performance Measurement'!$18:$18)), MATCH(G$6, IF(LEFT(OFFSET('Performance Measurement'!$B$18,,1,,COUNTA('Performance Measurement'!$18:$18)),4)=_xlfn.VALUETOTEXT($C7),RIGHT(OFFSET('Performance Measurement'!$B$18,,1,,COUNTA('Performance Measurement'!$18:$18)),4)), 0)),0)</f>
        <v>2.8492620001472346E-3</v>
      </c>
      <c r="H11" s="753" cm="1">
        <f t="array" aca="1" ref="H11" ca="1">IFERROR(INDEX(OFFSET('Performance Measurement'!$B$18,2,1,,COUNTA('Performance Measurement'!$18:$18)), MATCH(H$6, IF(LEFT(OFFSET('Performance Measurement'!$B$18,,1,,COUNTA('Performance Measurement'!$18:$18)),4)=_xlfn.VALUETOTEXT($C7),RIGHT(OFFSET('Performance Measurement'!$B$18,,1,,COUNTA('Performance Measurement'!$18:$18)),4)), 0)),0)</f>
        <v>2.358076395826858E-3</v>
      </c>
      <c r="I11" s="753" cm="1">
        <f t="array" aca="1" ref="I11" ca="1">IFERROR(INDEX(OFFSET('Performance Measurement'!$B$18,2,1,,COUNTA('Performance Measurement'!$18:$18)), MATCH(I$6, IF(LEFT(OFFSET('Performance Measurement'!$B$18,,1,,COUNTA('Performance Measurement'!$18:$18)),4)=_xlfn.VALUETOTEXT($C7),RIGHT(OFFSET('Performance Measurement'!$B$18,,1,,COUNTA('Performance Measurement'!$18:$18)),4)), 0)),0)</f>
        <v>2.1232775541852877E-3</v>
      </c>
      <c r="J11" s="753" cm="1">
        <f t="array" aca="1" ref="J11" ca="1">IFERROR(INDEX(OFFSET('Performance Measurement'!$B$18,2,1,,COUNTA('Performance Measurement'!$18:$18)), MATCH(J$6, IF(LEFT(OFFSET('Performance Measurement'!$B$18,,1,,COUNTA('Performance Measurement'!$18:$18)),4)=_xlfn.VALUETOTEXT($C7),RIGHT(OFFSET('Performance Measurement'!$B$18,,1,,COUNTA('Performance Measurement'!$18:$18)),4)), 0)),0)</f>
        <v>1.943390350078289E-3</v>
      </c>
      <c r="K11" s="753" cm="1">
        <f t="array" aca="1" ref="K11" ca="1">IFERROR(INDEX(OFFSET('Performance Measurement'!$B$18,2,1,,COUNTA('Performance Measurement'!$18:$18)), MATCH(K$6, IF(LEFT(OFFSET('Performance Measurement'!$B$18,,1,,COUNTA('Performance Measurement'!$18:$18)),4)=_xlfn.VALUETOTEXT($C7),RIGHT(OFFSET('Performance Measurement'!$B$18,,1,,COUNTA('Performance Measurement'!$18:$18)),4)), 0)),0)</f>
        <v>1.598927646699444E-3</v>
      </c>
      <c r="L11" s="753" cm="1">
        <f t="array" aca="1" ref="L11" ca="1">IFERROR(INDEX(OFFSET('Performance Measurement'!$B$18,2,1,,COUNTA('Performance Measurement'!$18:$18)), MATCH(L$6, IF(LEFT(OFFSET('Performance Measurement'!$B$18,,1,,COUNTA('Performance Measurement'!$18:$18)),4)=_xlfn.VALUETOTEXT($C7),RIGHT(OFFSET('Performance Measurement'!$B$18,,1,,COUNTA('Performance Measurement'!$18:$18)),4)), 0)),0)</f>
        <v>1.5697102274154773E-3</v>
      </c>
      <c r="M11" s="753" cm="1">
        <f t="array" aca="1" ref="M11" ca="1">IFERROR(INDEX(OFFSET('Performance Measurement'!$B$18,2,1,,COUNTA('Performance Measurement'!$18:$18)), MATCH(M$6, IF(LEFT(OFFSET('Performance Measurement'!$B$18,,1,,COUNTA('Performance Measurement'!$18:$18)),4)=_xlfn.VALUETOTEXT($C7),RIGHT(OFFSET('Performance Measurement'!$B$18,,1,,COUNTA('Performance Measurement'!$18:$18)),4)), 0)),0)</f>
        <v>1.5697102274154773E-3</v>
      </c>
      <c r="N11" s="753" cm="1">
        <f t="array" aca="1" ref="N11" ca="1">IFERROR(INDEX(OFFSET('Performance Measurement'!$B$18,2,1,,COUNTA('Performance Measurement'!$18:$18)), MATCH(N$6, IF(LEFT(OFFSET('Performance Measurement'!$B$18,,1,,COUNTA('Performance Measurement'!$18:$18)),4)=_xlfn.VALUETOTEXT($C7),RIGHT(OFFSET('Performance Measurement'!$B$18,,1,,COUNTA('Performance Measurement'!$18:$18)),4)), 0)),0)</f>
        <v>1.4949062791567158E-3</v>
      </c>
      <c r="O11" s="753" cm="1">
        <f t="array" aca="1" ref="O11" ca="1">IFERROR(INDEX(OFFSET('Performance Measurement'!$B$18,2,1,,COUNTA('Performance Measurement'!$18:$18)), MATCH(O$6, IF(LEFT(OFFSET('Performance Measurement'!$B$18,,1,,COUNTA('Performance Measurement'!$18:$18)),4)=_xlfn.VALUETOTEXT($C7),RIGHT(OFFSET('Performance Measurement'!$B$18,,1,,COUNTA('Performance Measurement'!$18:$18)),4)), 0)),0)</f>
        <v>1.6445197629524344E-3</v>
      </c>
      <c r="P11" s="755" cm="1">
        <f t="array" aca="1" ref="P11" ca="1">PRODUCT(1+D11:O11)-1</f>
        <v>2.7578155565308959E-2</v>
      </c>
    </row>
    <row r="12" spans="2:28" ht="15">
      <c r="C12" s="754"/>
      <c r="D12" s="753"/>
      <c r="E12" s="753"/>
      <c r="F12" s="753"/>
      <c r="G12" s="753"/>
      <c r="H12" s="753"/>
      <c r="I12" s="753"/>
      <c r="J12" s="753"/>
      <c r="K12" s="753"/>
      <c r="L12" s="753"/>
      <c r="M12" s="753"/>
      <c r="N12" s="753"/>
      <c r="O12" s="753"/>
      <c r="P12" s="755"/>
    </row>
    <row r="13" spans="2:28" ht="15">
      <c r="C13" s="722"/>
      <c r="D13" s="722"/>
      <c r="E13" s="722"/>
      <c r="F13" s="722"/>
      <c r="G13" s="722"/>
      <c r="H13" s="722"/>
      <c r="I13" s="722"/>
      <c r="J13" s="722"/>
      <c r="K13" s="722"/>
      <c r="L13" s="722"/>
      <c r="M13" s="722"/>
      <c r="N13" s="722"/>
      <c r="O13" s="722"/>
      <c r="P13" s="750"/>
    </row>
    <row r="14" spans="2:28" s="382" customFormat="1" ht="15.75" thickBot="1">
      <c r="B14" s="814"/>
      <c r="C14" s="751" t="s">
        <v>2583</v>
      </c>
      <c r="D14" s="751" t="s">
        <v>2645</v>
      </c>
      <c r="E14" s="751" t="s">
        <v>2646</v>
      </c>
      <c r="F14" s="751" t="s">
        <v>2647</v>
      </c>
      <c r="G14" s="751" t="s">
        <v>2648</v>
      </c>
      <c r="H14" s="751" t="s">
        <v>2649</v>
      </c>
      <c r="I14" s="751" t="s">
        <v>2650</v>
      </c>
      <c r="J14" s="751" t="s">
        <v>2656</v>
      </c>
      <c r="K14" s="751" t="s">
        <v>2657</v>
      </c>
      <c r="L14" s="751" t="s">
        <v>2651</v>
      </c>
      <c r="M14" s="751" t="s">
        <v>2652</v>
      </c>
      <c r="N14" s="751" t="s">
        <v>2653</v>
      </c>
      <c r="O14" s="751" t="s">
        <v>2654</v>
      </c>
      <c r="P14" s="759" t="s">
        <v>2655</v>
      </c>
      <c r="X14" s="379"/>
      <c r="Y14" s="379"/>
      <c r="Z14" s="379"/>
      <c r="AA14" s="379"/>
      <c r="AB14" s="379"/>
    </row>
    <row r="15" spans="2:28" s="382" customFormat="1" ht="15.75" thickTop="1">
      <c r="B15" s="814"/>
      <c r="C15" s="760">
        <f ca="1">C7+1</f>
        <v>2021</v>
      </c>
      <c r="D15" s="761"/>
      <c r="E15" s="761"/>
      <c r="F15" s="761"/>
      <c r="G15" s="761"/>
      <c r="H15" s="761"/>
      <c r="I15" s="761"/>
      <c r="J15" s="761"/>
      <c r="K15" s="761"/>
      <c r="L15" s="761"/>
      <c r="M15" s="761"/>
      <c r="N15" s="761"/>
      <c r="O15" s="761"/>
      <c r="P15" s="761"/>
      <c r="X15" s="379"/>
      <c r="Y15" s="379"/>
      <c r="Z15" s="379"/>
      <c r="AA15" s="379"/>
      <c r="AB15" s="379"/>
    </row>
    <row r="16" spans="2:28" s="382" customFormat="1" ht="4.5" customHeight="1">
      <c r="B16" s="814"/>
      <c r="C16" s="750"/>
      <c r="D16" s="750"/>
      <c r="E16" s="750"/>
      <c r="F16" s="750"/>
      <c r="G16" s="750"/>
      <c r="H16" s="750"/>
      <c r="I16" s="750"/>
      <c r="J16" s="750"/>
      <c r="K16" s="750"/>
      <c r="L16" s="750"/>
      <c r="M16" s="750"/>
      <c r="N16" s="750"/>
      <c r="O16" s="750"/>
      <c r="P16" s="750"/>
      <c r="X16" s="379"/>
      <c r="Y16" s="379"/>
      <c r="Z16" s="379"/>
      <c r="AA16" s="379"/>
      <c r="AB16" s="379"/>
    </row>
    <row r="17" spans="2:28" s="382" customFormat="1" ht="15">
      <c r="B17" s="814"/>
      <c r="C17" s="709" t="str">
        <f>'Performance Measurement'!$B$19</f>
        <v>Portfólio Sugerido</v>
      </c>
      <c r="D17" s="756" cm="1">
        <f t="array" aca="1" ref="D17" ca="1">IFERROR(INDEX(OFFSET('Performance Measurement'!$B$18,1,1,,COUNTA('Performance Measurement'!$18:$18)), MATCH(D$6, IF(LEFT(OFFSET('Performance Measurement'!$B$18,,1,,COUNTA('Performance Measurement'!$18:$18)),4)=_xlfn.VALUETOTEXT($C15),RIGHT(OFFSET('Performance Measurement'!$B$18,,1,,COUNTA('Performance Measurement'!$18:$18)),4)), 0)),0)</f>
        <v>3.3553276015285682E-4</v>
      </c>
      <c r="E17" s="756" cm="1">
        <f t="array" aca="1" ref="E17" ca="1">IFERROR(INDEX(OFFSET('Performance Measurement'!$B$18,1,1,,COUNTA('Performance Measurement'!$18:$18)), MATCH(E$6, IF(LEFT(OFFSET('Performance Measurement'!$B$18,,1,,COUNTA('Performance Measurement'!$18:$18)),4)=_xlfn.VALUETOTEXT($C15),RIGHT(OFFSET('Performance Measurement'!$B$18,,1,,COUNTA('Performance Measurement'!$18:$18)),4)), 0)),0)</f>
        <v>1.0663830097336069E-2</v>
      </c>
      <c r="F17" s="756" cm="1">
        <f t="array" aca="1" ref="F17" ca="1">IFERROR(INDEX(OFFSET('Performance Measurement'!$B$18,1,1,,COUNTA('Performance Measurement'!$18:$18)), MATCH(F$6, IF(LEFT(OFFSET('Performance Measurement'!$B$18,,1,,COUNTA('Performance Measurement'!$18:$18)),4)=_xlfn.VALUETOTEXT($C15),RIGHT(OFFSET('Performance Measurement'!$B$18,,1,,COUNTA('Performance Measurement'!$18:$18)),4)), 0)),0)</f>
        <v>9.6858788636988713E-3</v>
      </c>
      <c r="G17" s="756" cm="1">
        <f t="array" aca="1" ref="G17" ca="1">IFERROR(INDEX(OFFSET('Performance Measurement'!$B$18,1,1,,COUNTA('Performance Measurement'!$18:$18)), MATCH(G$6, IF(LEFT(OFFSET('Performance Measurement'!$B$18,,1,,COUNTA('Performance Measurement'!$18:$18)),4)=_xlfn.VALUETOTEXT($C15),RIGHT(OFFSET('Performance Measurement'!$B$18,,1,,COUNTA('Performance Measurement'!$18:$18)),4)), 0)),0)</f>
        <v>9.5098510928788293E-3</v>
      </c>
      <c r="H17" s="756" cm="1">
        <f t="array" aca="1" ref="H17" ca="1">IFERROR(INDEX(OFFSET('Performance Measurement'!$B$18,1,1,,COUNTA('Performance Measurement'!$18:$18)), MATCH(H$6, IF(LEFT(OFFSET('Performance Measurement'!$B$18,,1,,COUNTA('Performance Measurement'!$18:$18)),4)=_xlfn.VALUETOTEXT($C15),RIGHT(OFFSET('Performance Measurement'!$B$18,,1,,COUNTA('Performance Measurement'!$18:$18)),4)), 0)),0)</f>
        <v>8.6247068243294756E-3</v>
      </c>
      <c r="I17" s="756" cm="1">
        <f t="array" aca="1" ref="I17" ca="1">IFERROR(INDEX(OFFSET('Performance Measurement'!$B$18,1,1,,COUNTA('Performance Measurement'!$18:$18)), MATCH(I$6, IF(LEFT(OFFSET('Performance Measurement'!$B$18,,1,,COUNTA('Performance Measurement'!$18:$18)),4)=_xlfn.VALUETOTEXT($C15),RIGHT(OFFSET('Performance Measurement'!$B$18,,1,,COUNTA('Performance Measurement'!$18:$18)),4)), 0)),0)</f>
        <v>8.8317499408514522E-3</v>
      </c>
      <c r="J17" s="756" cm="1">
        <f t="array" aca="1" ref="J17" ca="1">IFERROR(INDEX(OFFSET('Performance Measurement'!$B$18,1,1,,COUNTA('Performance Measurement'!$18:$18)), MATCH(J$6, IF(LEFT(OFFSET('Performance Measurement'!$B$18,,1,,COUNTA('Performance Measurement'!$18:$18)),4)=_xlfn.VALUETOTEXT($C15),RIGHT(OFFSET('Performance Measurement'!$B$18,,1,,COUNTA('Performance Measurement'!$18:$18)),4)), 0)),0)</f>
        <v>-2.3309285378569911E-3</v>
      </c>
      <c r="K17" s="756" cm="1">
        <f t="array" aca="1" ref="K17" ca="1">IFERROR(INDEX(OFFSET('Performance Measurement'!$B$18,1,1,,COUNTA('Performance Measurement'!$18:$18)), MATCH(K$6, IF(LEFT(OFFSET('Performance Measurement'!$B$18,,1,,COUNTA('Performance Measurement'!$18:$18)),4)=_xlfn.VALUETOTEXT($C15),RIGHT(OFFSET('Performance Measurement'!$B$18,,1,,COUNTA('Performance Measurement'!$18:$18)),4)), 0)),0)</f>
        <v>8.2152532124371014E-3</v>
      </c>
      <c r="L17" s="756" cm="1">
        <f t="array" aca="1" ref="L17" ca="1">IFERROR(INDEX(OFFSET('Performance Measurement'!$B$18,1,1,,COUNTA('Performance Measurement'!$18:$18)), MATCH(L$6, IF(LEFT(OFFSET('Performance Measurement'!$B$18,,1,,COUNTA('Performance Measurement'!$18:$18)),4)=_xlfn.VALUETOTEXT($C15),RIGHT(OFFSET('Performance Measurement'!$B$18,,1,,COUNTA('Performance Measurement'!$18:$18)),4)), 0)),0)</f>
        <v>7.7479951063870178E-3</v>
      </c>
      <c r="M17" s="756" cm="1">
        <f t="array" aca="1" ref="M17" ca="1">IFERROR(INDEX(OFFSET('Performance Measurement'!$B$18,1,1,,COUNTA('Performance Measurement'!$18:$18)), MATCH(M$6, IF(LEFT(OFFSET('Performance Measurement'!$B$18,,1,,COUNTA('Performance Measurement'!$18:$18)),4)=_xlfn.VALUETOTEXT($C15),RIGHT(OFFSET('Performance Measurement'!$B$18,,1,,COUNTA('Performance Measurement'!$18:$18)),4)), 0)),0)</f>
        <v>3.7521848330583918E-3</v>
      </c>
      <c r="N17" s="756" cm="1">
        <f t="array" aca="1" ref="N17" ca="1">IFERROR(INDEX(OFFSET('Performance Measurement'!$B$18,1,1,,COUNTA('Performance Measurement'!$18:$18)), MATCH(N$6, IF(LEFT(OFFSET('Performance Measurement'!$B$18,,1,,COUNTA('Performance Measurement'!$18:$18)),4)=_xlfn.VALUETOTEXT($C15),RIGHT(OFFSET('Performance Measurement'!$B$18,,1,,COUNTA('Performance Measurement'!$18:$18)),4)), 0)),0)</f>
        <v>4.5734030085633481E-3</v>
      </c>
      <c r="O17" s="756" cm="1">
        <f t="array" aca="1" ref="O17" ca="1">IFERROR(INDEX(OFFSET('Performance Measurement'!$B$18,1,1,,COUNTA('Performance Measurement'!$18:$18)), MATCH(O$6, IF(LEFT(OFFSET('Performance Measurement'!$B$18,,1,,COUNTA('Performance Measurement'!$18:$18)),4)=_xlfn.VALUETOTEXT($C15),RIGHT(OFFSET('Performance Measurement'!$B$18,,1,,COUNTA('Performance Measurement'!$18:$18)),4)), 0)),0)</f>
        <v>1.240691832370211E-2</v>
      </c>
      <c r="P17" s="747" cm="1">
        <f t="array" aca="1" ref="P17" ca="1">PRODUCT(1+D17:O17)-1</f>
        <v>8.505713113730673E-2</v>
      </c>
      <c r="X17" s="379"/>
      <c r="Y17" s="379"/>
      <c r="Z17" s="379"/>
      <c r="AA17" s="379"/>
      <c r="AB17" s="379"/>
    </row>
    <row r="18" spans="2:28" s="382" customFormat="1" ht="15">
      <c r="B18" s="814"/>
      <c r="C18" s="709" t="str">
        <f>'Performance Measurement'!$B$21</f>
        <v>%CDI</v>
      </c>
      <c r="D18" s="757" cm="1">
        <f t="array" aca="1" ref="D18" ca="1">IFERROR(INDEX(OFFSET('Performance Measurement'!$B$18,3,1,,COUNTA('Performance Measurement'!$18:$18)), MATCH(D$6, IF(LEFT(OFFSET('Performance Measurement'!$B$18,,1,,COUNTA('Performance Measurement'!$18:$18)),4)=_xlfn.VALUETOTEXT($C15),RIGHT(OFFSET('Performance Measurement'!$B$18,,1,,COUNTA('Performance Measurement'!$18:$18)),4)), 0)),0)</f>
        <v>0.22445069957304117</v>
      </c>
      <c r="E18" s="757" cm="1">
        <f t="array" aca="1" ref="E18" ca="1">IFERROR(INDEX(OFFSET('Performance Measurement'!$B$18,3,1,,COUNTA('Performance Measurement'!$18:$18)), MATCH(E$6, IF(LEFT(OFFSET('Performance Measurement'!$B$18,,1,,COUNTA('Performance Measurement'!$18:$18)),4)=_xlfn.VALUETOTEXT($C15),RIGHT(OFFSET('Performance Measurement'!$B$18,,1,,COUNTA('Performance Measurement'!$18:$18)),4)), 0)),0)</f>
        <v>7.9266409468226549</v>
      </c>
      <c r="F18" s="757" cm="1">
        <f t="array" aca="1" ref="F18" ca="1">IFERROR(INDEX(OFFSET('Performance Measurement'!$B$18,3,1,,COUNTA('Performance Measurement'!$18:$18)), MATCH(F$6, IF(LEFT(OFFSET('Performance Measurement'!$B$18,,1,,COUNTA('Performance Measurement'!$18:$18)),4)=_xlfn.VALUETOTEXT($C15),RIGHT(OFFSET('Performance Measurement'!$B$18,,1,,COUNTA('Performance Measurement'!$18:$18)),4)), 0)),0)</f>
        <v>4.8167417545142985</v>
      </c>
      <c r="G18" s="757" cm="1">
        <f t="array" aca="1" ref="G18" ca="1">IFERROR(INDEX(OFFSET('Performance Measurement'!$B$18,3,1,,COUNTA('Performance Measurement'!$18:$18)), MATCH(G$6, IF(LEFT(OFFSET('Performance Measurement'!$B$18,,1,,COUNTA('Performance Measurement'!$18:$18)),4)=_xlfn.VALUETOTEXT($C15),RIGHT(OFFSET('Performance Measurement'!$B$18,,1,,COUNTA('Performance Measurement'!$18:$18)),4)), 0)),0)</f>
        <v>4.5765626660481358</v>
      </c>
      <c r="H18" s="757" cm="1">
        <f t="array" aca="1" ref="H18" ca="1">IFERROR(INDEX(OFFSET('Performance Measurement'!$B$18,3,1,,COUNTA('Performance Measurement'!$18:$18)), MATCH(H$6, IF(LEFT(OFFSET('Performance Measurement'!$B$18,,1,,COUNTA('Performance Measurement'!$18:$18)),4)=_xlfn.VALUETOTEXT($C15),RIGHT(OFFSET('Performance Measurement'!$B$18,,1,,COUNTA('Performance Measurement'!$18:$18)),4)), 0)),0)</f>
        <v>3.1905380040160005</v>
      </c>
      <c r="I18" s="757" cm="1">
        <f t="array" aca="1" ref="I18" ca="1">IFERROR(INDEX(OFFSET('Performance Measurement'!$B$18,3,1,,COUNTA('Performance Measurement'!$18:$18)), MATCH(I$6, IF(LEFT(OFFSET('Performance Measurement'!$B$18,,1,,COUNTA('Performance Measurement'!$18:$18)),4)=_xlfn.VALUETOTEXT($C15),RIGHT(OFFSET('Performance Measurement'!$B$18,,1,,COUNTA('Performance Measurement'!$18:$18)),4)), 0)),0)</f>
        <v>2.8695458642424736</v>
      </c>
      <c r="J18" s="757" cm="1">
        <f t="array" aca="1" ref="J18" ca="1">IFERROR(INDEX(OFFSET('Performance Measurement'!$B$18,3,1,,COUNTA('Performance Measurement'!$18:$18)), MATCH(J$6, IF(LEFT(OFFSET('Performance Measurement'!$B$18,,1,,COUNTA('Performance Measurement'!$18:$18)),4)=_xlfn.VALUETOTEXT($C15),RIGHT(OFFSET('Performance Measurement'!$B$18,,1,,COUNTA('Performance Measurement'!$18:$18)),4)), 0)),0)</f>
        <v>-0.65546153219099246</v>
      </c>
      <c r="K18" s="757" cm="1">
        <f t="array" aca="1" ref="K18" ca="1">IFERROR(INDEX(OFFSET('Performance Measurement'!$B$18,3,1,,COUNTA('Performance Measurement'!$18:$18)), MATCH(K$6, IF(LEFT(OFFSET('Performance Measurement'!$B$18,,1,,COUNTA('Performance Measurement'!$18:$18)),4)=_xlfn.VALUETOTEXT($C15),RIGHT(OFFSET('Performance Measurement'!$B$18,,1,,COUNTA('Performance Measurement'!$18:$18)),4)), 0)),0)</f>
        <v>1.9196945939802019</v>
      </c>
      <c r="L18" s="757" cm="1">
        <f t="array" aca="1" ref="L18" ca="1">IFERROR(INDEX(OFFSET('Performance Measurement'!$B$18,3,1,,COUNTA('Performance Measurement'!$18:$18)), MATCH(L$6, IF(LEFT(OFFSET('Performance Measurement'!$B$18,,1,,COUNTA('Performance Measurement'!$18:$18)),4)=_xlfn.VALUETOTEXT($C15),RIGHT(OFFSET('Performance Measurement'!$B$18,,1,,COUNTA('Performance Measurement'!$18:$18)),4)), 0)),0)</f>
        <v>1.7529746687557179</v>
      </c>
      <c r="M18" s="757" cm="1">
        <f t="array" aca="1" ref="M18" ca="1">IFERROR(INDEX(OFFSET('Performance Measurement'!$B$18,3,1,,COUNTA('Performance Measurement'!$18:$18)), MATCH(M$6, IF(LEFT(OFFSET('Performance Measurement'!$B$18,,1,,COUNTA('Performance Measurement'!$18:$18)),4)=_xlfn.VALUETOTEXT($C15),RIGHT(OFFSET('Performance Measurement'!$B$18,,1,,COUNTA('Performance Measurement'!$18:$18)),4)), 0)),0)</f>
        <v>0.77207313123022625</v>
      </c>
      <c r="N18" s="757" cm="1">
        <f t="array" aca="1" ref="N18" ca="1">IFERROR(INDEX(OFFSET('Performance Measurement'!$B$18,3,1,,COUNTA('Performance Measurement'!$18:$18)), MATCH(N$6, IF(LEFT(OFFSET('Performance Measurement'!$B$18,,1,,COUNTA('Performance Measurement'!$18:$18)),4)=_xlfn.VALUETOTEXT($C15),RIGHT(OFFSET('Performance Measurement'!$B$18,,1,,COUNTA('Performance Measurement'!$18:$18)),4)), 0)),0)</f>
        <v>0.7794403920658014</v>
      </c>
      <c r="O18" s="757" cm="1">
        <f t="array" aca="1" ref="O18" ca="1">IFERROR(INDEX(OFFSET('Performance Measurement'!$B$18,3,1,,COUNTA('Performance Measurement'!$18:$18)), MATCH(O$6, IF(LEFT(OFFSET('Performance Measurement'!$B$18,,1,,COUNTA('Performance Measurement'!$18:$18)),4)=_xlfn.VALUETOTEXT($C15),RIGHT(OFFSET('Performance Measurement'!$B$18,,1,,COUNTA('Performance Measurement'!$18:$18)),4)), 0)),0)</f>
        <v>1.6131966307120367</v>
      </c>
      <c r="P18" s="758">
        <f ca="1">P17/P19</f>
        <v>1.9227916521047346</v>
      </c>
      <c r="X18" s="379"/>
      <c r="Y18" s="379"/>
      <c r="Z18" s="379"/>
      <c r="AA18" s="379"/>
      <c r="AB18" s="379"/>
    </row>
    <row r="19" spans="2:28" s="382" customFormat="1" ht="15" hidden="1">
      <c r="B19" s="814"/>
      <c r="C19" s="752" t="str">
        <f>'Performance Measurement'!$B$20</f>
        <v>CDI</v>
      </c>
      <c r="D19" s="753" cm="1">
        <f t="array" aca="1" ref="D19" ca="1">IFERROR(INDEX(OFFSET('Performance Measurement'!$B$18,2,1,,COUNTA('Performance Measurement'!$18:$18)), MATCH(D$6, IF(LEFT(OFFSET('Performance Measurement'!$B$18,,1,,COUNTA('Performance Measurement'!$18:$18)),4)=_xlfn.VALUETOTEXT($C15),RIGHT(OFFSET('Performance Measurement'!$B$18,,1,,COUNTA('Performance Measurement'!$18:$18)),4)), 0)),0)</f>
        <v>1.4949062791567158E-3</v>
      </c>
      <c r="E19" s="753" cm="1">
        <f t="array" aca="1" ref="E19" ca="1">IFERROR(INDEX(OFFSET('Performance Measurement'!$B$18,2,1,,COUNTA('Performance Measurement'!$18:$18)), MATCH(E$6, IF(LEFT(OFFSET('Performance Measurement'!$B$18,,1,,COUNTA('Performance Measurement'!$18:$18)),4)=_xlfn.VALUETOTEXT($C15),RIGHT(OFFSET('Performance Measurement'!$B$18,,1,,COUNTA('Performance Measurement'!$18:$18)),4)), 0)),0)</f>
        <v>1.3453151428046706E-3</v>
      </c>
      <c r="F19" s="753" cm="1">
        <f t="array" aca="1" ref="F19" ca="1">IFERROR(INDEX(OFFSET('Performance Measurement'!$B$18,2,1,,COUNTA('Performance Measurement'!$18:$18)), MATCH(F$6, IF(LEFT(OFFSET('Performance Measurement'!$B$18,,1,,COUNTA('Performance Measurement'!$18:$18)),4)=_xlfn.VALUETOTEXT($C15),RIGHT(OFFSET('Performance Measurement'!$B$18,,1,,COUNTA('Performance Measurement'!$18:$18)),4)), 0)),0)</f>
        <v>2.0108777587299898E-3</v>
      </c>
      <c r="G19" s="753" cm="1">
        <f t="array" aca="1" ref="G19" ca="1">IFERROR(INDEX(OFFSET('Performance Measurement'!$B$18,2,1,,COUNTA('Performance Measurement'!$18:$18)), MATCH(G$6, IF(LEFT(OFFSET('Performance Measurement'!$B$18,,1,,COUNTA('Performance Measurement'!$18:$18)),4)=_xlfn.VALUETOTEXT($C15),RIGHT(OFFSET('Performance Measurement'!$B$18,,1,,COUNTA('Performance Measurement'!$18:$18)),4)), 0)),0)</f>
        <v>2.0779462200810617E-3</v>
      </c>
      <c r="H19" s="753" cm="1">
        <f t="array" aca="1" ref="H19" ca="1">IFERROR(INDEX(OFFSET('Performance Measurement'!$B$18,2,1,,COUNTA('Performance Measurement'!$18:$18)), MATCH(H$6, IF(LEFT(OFFSET('Performance Measurement'!$B$18,,1,,COUNTA('Performance Measurement'!$18:$18)),4)=_xlfn.VALUETOTEXT($C15),RIGHT(OFFSET('Performance Measurement'!$B$18,,1,,COUNTA('Performance Measurement'!$18:$18)),4)), 0)),0)</f>
        <v>2.703213944943883E-3</v>
      </c>
      <c r="I19" s="753" cm="1">
        <f t="array" aca="1" ref="I19" ca="1">IFERROR(INDEX(OFFSET('Performance Measurement'!$B$18,2,1,,COUNTA('Performance Measurement'!$18:$18)), MATCH(I$6, IF(LEFT(OFFSET('Performance Measurement'!$B$18,,1,,COUNTA('Performance Measurement'!$18:$18)),4)=_xlfn.VALUETOTEXT($C15),RIGHT(OFFSET('Performance Measurement'!$B$18,,1,,COUNTA('Performance Measurement'!$18:$18)),4)), 0)),0)</f>
        <v>3.0777517972109258E-3</v>
      </c>
      <c r="J19" s="753" cm="1">
        <f t="array" aca="1" ref="J19" ca="1">IFERROR(INDEX(OFFSET('Performance Measurement'!$B$18,2,1,,COUNTA('Performance Measurement'!$18:$18)), MATCH(J$6, IF(LEFT(OFFSET('Performance Measurement'!$B$18,,1,,COUNTA('Performance Measurement'!$18:$18)),4)=_xlfn.VALUETOTEXT($C15),RIGHT(OFFSET('Performance Measurement'!$B$18,,1,,COUNTA('Performance Measurement'!$18:$18)),4)), 0)),0)</f>
        <v>3.5561637462773188E-3</v>
      </c>
      <c r="K19" s="753" cm="1">
        <f t="array" aca="1" ref="K19" ca="1">IFERROR(INDEX(OFFSET('Performance Measurement'!$B$18,2,1,,COUNTA('Performance Measurement'!$18:$18)), MATCH(K$6, IF(LEFT(OFFSET('Performance Measurement'!$B$18,,1,,COUNTA('Performance Measurement'!$18:$18)),4)=_xlfn.VALUETOTEXT($C15),RIGHT(OFFSET('Performance Measurement'!$B$18,,1,,COUNTA('Performance Measurement'!$18:$18)),4)), 0)),0)</f>
        <v>4.2794584295848814E-3</v>
      </c>
      <c r="L19" s="753" cm="1">
        <f t="array" aca="1" ref="L19" ca="1">IFERROR(INDEX(OFFSET('Performance Measurement'!$B$18,2,1,,COUNTA('Performance Measurement'!$18:$18)), MATCH(L$6, IF(LEFT(OFFSET('Performance Measurement'!$B$18,,1,,COUNTA('Performance Measurement'!$18:$18)),4)=_xlfn.VALUETOTEXT($C15),RIGHT(OFFSET('Performance Measurement'!$B$18,,1,,COUNTA('Performance Measurement'!$18:$18)),4)), 0)),0)</f>
        <v>4.4199127599982013E-3</v>
      </c>
      <c r="M19" s="753" cm="1">
        <f t="array" aca="1" ref="M19" ca="1">IFERROR(INDEX(OFFSET('Performance Measurement'!$B$18,2,1,,COUNTA('Performance Measurement'!$18:$18)), MATCH(M$6, IF(LEFT(OFFSET('Performance Measurement'!$B$18,,1,,COUNTA('Performance Measurement'!$18:$18)),4)=_xlfn.VALUETOTEXT($C15),RIGHT(OFFSET('Performance Measurement'!$B$18,,1,,COUNTA('Performance Measurement'!$18:$18)),4)), 0)),0)</f>
        <v>4.8598826733934342E-3</v>
      </c>
      <c r="N19" s="753" cm="1">
        <f t="array" aca="1" ref="N19" ca="1">IFERROR(INDEX(OFFSET('Performance Measurement'!$B$18,2,1,,COUNTA('Performance Measurement'!$18:$18)), MATCH(N$6, IF(LEFT(OFFSET('Performance Measurement'!$B$18,,1,,COUNTA('Performance Measurement'!$18:$18)),4)=_xlfn.VALUETOTEXT($C15),RIGHT(OFFSET('Performance Measurement'!$B$18,,1,,COUNTA('Performance Measurement'!$18:$18)),4)), 0)),0)</f>
        <v>5.8675468388829088E-3</v>
      </c>
      <c r="O19" s="753" cm="1">
        <f t="array" aca="1" ref="O19" ca="1">IFERROR(INDEX(OFFSET('Performance Measurement'!$B$18,2,1,,COUNTA('Performance Measurement'!$18:$18)), MATCH(O$6, IF(LEFT(OFFSET('Performance Measurement'!$B$18,,1,,COUNTA('Performance Measurement'!$18:$18)),4)=_xlfn.VALUETOTEXT($C15),RIGHT(OFFSET('Performance Measurement'!$B$18,,1,,COUNTA('Performance Measurement'!$18:$18)),4)), 0)),0)</f>
        <v>7.6908903028305442E-3</v>
      </c>
      <c r="P19" s="755" cm="1">
        <f t="array" aca="1" ref="P19" ca="1">PRODUCT(1+D19:O19)-1</f>
        <v>4.4236270239784492E-2</v>
      </c>
      <c r="X19" s="379"/>
      <c r="Y19" s="379"/>
      <c r="Z19" s="379"/>
      <c r="AA19" s="379"/>
      <c r="AB19" s="379"/>
    </row>
    <row r="20" spans="2:28" s="382" customFormat="1" ht="15">
      <c r="B20" s="814"/>
      <c r="C20" s="754"/>
      <c r="D20" s="753"/>
      <c r="E20" s="753"/>
      <c r="F20" s="753"/>
      <c r="G20" s="753"/>
      <c r="H20" s="753"/>
      <c r="I20" s="753"/>
      <c r="J20" s="753"/>
      <c r="K20" s="753"/>
      <c r="L20" s="753"/>
      <c r="M20" s="753"/>
      <c r="N20" s="753"/>
      <c r="O20" s="753"/>
      <c r="P20" s="755"/>
      <c r="X20" s="379"/>
      <c r="Y20" s="379"/>
      <c r="Z20" s="379"/>
      <c r="AA20" s="379"/>
      <c r="AB20" s="379"/>
    </row>
    <row r="21" spans="2:28" s="382" customFormat="1" ht="15">
      <c r="B21" s="814"/>
      <c r="C21" s="722"/>
      <c r="D21" s="722"/>
      <c r="E21" s="722"/>
      <c r="F21" s="722"/>
      <c r="G21" s="722"/>
      <c r="H21" s="722"/>
      <c r="I21" s="722"/>
      <c r="J21" s="722"/>
      <c r="K21" s="722"/>
      <c r="L21" s="722"/>
      <c r="M21" s="722"/>
      <c r="N21" s="722"/>
      <c r="O21" s="722"/>
      <c r="P21" s="750"/>
      <c r="X21" s="379"/>
      <c r="Y21" s="379"/>
      <c r="Z21" s="379"/>
      <c r="AA21" s="379"/>
      <c r="AB21" s="379"/>
    </row>
    <row r="22" spans="2:28" s="382" customFormat="1" ht="15.75" thickBot="1">
      <c r="B22" s="814"/>
      <c r="C22" s="751" t="s">
        <v>2583</v>
      </c>
      <c r="D22" s="751" t="s">
        <v>2645</v>
      </c>
      <c r="E22" s="751" t="s">
        <v>2646</v>
      </c>
      <c r="F22" s="751" t="s">
        <v>2647</v>
      </c>
      <c r="G22" s="751" t="s">
        <v>2648</v>
      </c>
      <c r="H22" s="751" t="s">
        <v>2649</v>
      </c>
      <c r="I22" s="751" t="s">
        <v>2650</v>
      </c>
      <c r="J22" s="751" t="s">
        <v>2656</v>
      </c>
      <c r="K22" s="751" t="s">
        <v>2657</v>
      </c>
      <c r="L22" s="751" t="s">
        <v>2651</v>
      </c>
      <c r="M22" s="751" t="s">
        <v>2652</v>
      </c>
      <c r="N22" s="751" t="s">
        <v>2653</v>
      </c>
      <c r="O22" s="751" t="s">
        <v>2654</v>
      </c>
      <c r="P22" s="759" t="s">
        <v>2655</v>
      </c>
      <c r="X22" s="379"/>
      <c r="Y22" s="379"/>
      <c r="Z22" s="379"/>
      <c r="AA22" s="379"/>
      <c r="AB22" s="379"/>
    </row>
    <row r="23" spans="2:28" s="382" customFormat="1" ht="15.75" thickTop="1">
      <c r="B23" s="814"/>
      <c r="C23" s="760">
        <f ca="1">C15+1</f>
        <v>2022</v>
      </c>
      <c r="D23" s="761"/>
      <c r="E23" s="761"/>
      <c r="F23" s="761"/>
      <c r="G23" s="761"/>
      <c r="H23" s="761"/>
      <c r="I23" s="761"/>
      <c r="J23" s="761"/>
      <c r="K23" s="761"/>
      <c r="L23" s="761"/>
      <c r="M23" s="761"/>
      <c r="N23" s="761"/>
      <c r="O23" s="761"/>
      <c r="P23" s="761"/>
      <c r="X23" s="379"/>
      <c r="Y23" s="379"/>
      <c r="Z23" s="379"/>
      <c r="AA23" s="379"/>
      <c r="AB23" s="379"/>
    </row>
    <row r="24" spans="2:28" s="382" customFormat="1" ht="4.5" customHeight="1">
      <c r="B24" s="814"/>
      <c r="C24" s="750"/>
      <c r="D24" s="750"/>
      <c r="E24" s="750"/>
      <c r="F24" s="750"/>
      <c r="G24" s="750"/>
      <c r="H24" s="750"/>
      <c r="I24" s="750"/>
      <c r="J24" s="750"/>
      <c r="K24" s="750"/>
      <c r="L24" s="750"/>
      <c r="M24" s="750"/>
      <c r="N24" s="750"/>
      <c r="O24" s="750"/>
      <c r="P24" s="750"/>
      <c r="X24" s="379"/>
      <c r="Y24" s="379"/>
      <c r="Z24" s="379"/>
      <c r="AA24" s="379"/>
      <c r="AB24" s="379"/>
    </row>
    <row r="25" spans="2:28" s="382" customFormat="1" ht="15">
      <c r="B25" s="814"/>
      <c r="C25" s="709" t="str">
        <f>'Performance Measurement'!$B$19</f>
        <v>Portfólio Sugerido</v>
      </c>
      <c r="D25" s="756" cm="1">
        <f t="array" aca="1" ref="D25" ca="1">IFERROR(INDEX(OFFSET('Performance Measurement'!$B$18,1,1,,COUNTA('Performance Measurement'!$18:$18)), MATCH(D$6, IF(LEFT(OFFSET('Performance Measurement'!$B$18,,1,,COUNTA('Performance Measurement'!$18:$18)),4)=_xlfn.VALUETOTEXT($C23),RIGHT(OFFSET('Performance Measurement'!$B$18,,1,,COUNTA('Performance Measurement'!$18:$18)),4)), 0)),0)</f>
        <v>1.6378166989637011E-2</v>
      </c>
      <c r="E25" s="756" cm="1">
        <f t="array" aca="1" ref="E25" ca="1">IFERROR(INDEX(OFFSET('Performance Measurement'!$B$18,1,1,,COUNTA('Performance Measurement'!$18:$18)), MATCH(E$6, IF(LEFT(OFFSET('Performance Measurement'!$B$18,,1,,COUNTA('Performance Measurement'!$18:$18)),4)=_xlfn.VALUETOTEXT($C23),RIGHT(OFFSET('Performance Measurement'!$B$18,,1,,COUNTA('Performance Measurement'!$18:$18)),4)), 0)),0)</f>
        <v>1.1753293923090213E-2</v>
      </c>
      <c r="F25" s="756" cm="1">
        <f t="array" aca="1" ref="F25" ca="1">IFERROR(INDEX(OFFSET('Performance Measurement'!$B$18,1,1,,COUNTA('Performance Measurement'!$18:$18)), MATCH(F$6, IF(LEFT(OFFSET('Performance Measurement'!$B$18,,1,,COUNTA('Performance Measurement'!$18:$18)),4)=_xlfn.VALUETOTEXT($C23),RIGHT(OFFSET('Performance Measurement'!$B$18,,1,,COUNTA('Performance Measurement'!$18:$18)),4)), 0)),0)</f>
        <v>2.6002138228087057E-2</v>
      </c>
      <c r="G25" s="756" cm="1">
        <f t="array" aca="1" ref="G25" ca="1">IFERROR(INDEX(OFFSET('Performance Measurement'!$B$18,1,1,,COUNTA('Performance Measurement'!$18:$18)), MATCH(G$6, IF(LEFT(OFFSET('Performance Measurement'!$B$18,,1,,COUNTA('Performance Measurement'!$18:$18)),4)=_xlfn.VALUETOTEXT($C23),RIGHT(OFFSET('Performance Measurement'!$B$18,,1,,COUNTA('Performance Measurement'!$18:$18)),4)), 0)),0)</f>
        <v>1.4243909039437952E-2</v>
      </c>
      <c r="H25" s="756" cm="1">
        <f t="array" aca="1" ref="H25" ca="1">IFERROR(INDEX(OFFSET('Performance Measurement'!$B$18,1,1,,COUNTA('Performance Measurement'!$18:$18)), MATCH(H$6, IF(LEFT(OFFSET('Performance Measurement'!$B$18,,1,,COUNTA('Performance Measurement'!$18:$18)),4)=_xlfn.VALUETOTEXT($C23),RIGHT(OFFSET('Performance Measurement'!$B$18,,1,,COUNTA('Performance Measurement'!$18:$18)),4)), 0)),0)</f>
        <v>1.3970935401214302E-2</v>
      </c>
      <c r="I25" s="756" cm="1">
        <f t="array" aca="1" ref="I25" ca="1">IFERROR(INDEX(OFFSET('Performance Measurement'!$B$18,1,1,,COUNTA('Performance Measurement'!$18:$18)), MATCH(I$6, IF(LEFT(OFFSET('Performance Measurement'!$B$18,,1,,COUNTA('Performance Measurement'!$18:$18)),4)=_xlfn.VALUETOTEXT($C23),RIGHT(OFFSET('Performance Measurement'!$B$18,,1,,COUNTA('Performance Measurement'!$18:$18)),4)), 0)),0)</f>
        <v>4.2248683826218159E-3</v>
      </c>
      <c r="J25" s="756" cm="1">
        <f t="array" aca="1" ref="J25" ca="1">IFERROR(INDEX(OFFSET('Performance Measurement'!$B$18,1,1,,COUNTA('Performance Measurement'!$18:$18)), MATCH(J$6, IF(LEFT(OFFSET('Performance Measurement'!$B$18,,1,,COUNTA('Performance Measurement'!$18:$18)),4)=_xlfn.VALUETOTEXT($C23),RIGHT(OFFSET('Performance Measurement'!$B$18,,1,,COUNTA('Performance Measurement'!$18:$18)),4)), 0)),0)</f>
        <v>6.5225757978020216E-3</v>
      </c>
      <c r="K25" s="756" cm="1">
        <f t="array" aca="1" ref="K25" ca="1">IFERROR(INDEX(OFFSET('Performance Measurement'!$B$18,1,1,,COUNTA('Performance Measurement'!$18:$18)), MATCH(K$6, IF(LEFT(OFFSET('Performance Measurement'!$B$18,,1,,COUNTA('Performance Measurement'!$18:$18)),4)=_xlfn.VALUETOTEXT($C23),RIGHT(OFFSET('Performance Measurement'!$B$18,,1,,COUNTA('Performance Measurement'!$18:$18)),4)), 0)),0)</f>
        <v>1.5603938332166001E-2</v>
      </c>
      <c r="L25" s="756" cm="1">
        <f t="array" aca="1" ref="L25" ca="1">IFERROR(INDEX(OFFSET('Performance Measurement'!$B$18,1,1,,COUNTA('Performance Measurement'!$18:$18)), MATCH(L$6, IF(LEFT(OFFSET('Performance Measurement'!$B$18,,1,,COUNTA('Performance Measurement'!$18:$18)),4)=_xlfn.VALUETOTEXT($C23),RIGHT(OFFSET('Performance Measurement'!$B$18,,1,,COUNTA('Performance Measurement'!$18:$18)),4)), 0)),0)</f>
        <v>1.2690735879345771E-2</v>
      </c>
      <c r="M25" s="756" cm="1">
        <f t="array" aca="1" ref="M25" ca="1">IFERROR(INDEX(OFFSET('Performance Measurement'!$B$18,1,1,,COUNTA('Performance Measurement'!$18:$18)), MATCH(M$6, IF(LEFT(OFFSET('Performance Measurement'!$B$18,,1,,COUNTA('Performance Measurement'!$18:$18)),4)=_xlfn.VALUETOTEXT($C23),RIGHT(OFFSET('Performance Measurement'!$B$18,,1,,COUNTA('Performance Measurement'!$18:$18)),4)), 0)),0)</f>
        <v>8.8279572744403012E-3</v>
      </c>
      <c r="N25" s="756" cm="1">
        <f t="array" aca="1" ref="N25" ca="1">IFERROR(INDEX(OFFSET('Performance Measurement'!$B$18,1,1,,COUNTA('Performance Measurement'!$18:$18)), MATCH(N$6, IF(LEFT(OFFSET('Performance Measurement'!$B$18,,1,,COUNTA('Performance Measurement'!$18:$18)),4)=_xlfn.VALUETOTEXT($C23),RIGHT(OFFSET('Performance Measurement'!$B$18,,1,,COUNTA('Performance Measurement'!$18:$18)),4)), 0)),0)</f>
        <v>0</v>
      </c>
      <c r="O25" s="756" cm="1">
        <f t="array" aca="1" ref="O25" ca="1">IFERROR(INDEX(OFFSET('Performance Measurement'!$B$18,1,1,,COUNTA('Performance Measurement'!$18:$18)), MATCH(O$6, IF(LEFT(OFFSET('Performance Measurement'!$B$18,,1,,COUNTA('Performance Measurement'!$18:$18)),4)=_xlfn.VALUETOTEXT($C23),RIGHT(OFFSET('Performance Measurement'!$B$18,,1,,COUNTA('Performance Measurement'!$18:$18)),4)), 0)),0)</f>
        <v>0</v>
      </c>
      <c r="P25" s="747" cm="1">
        <f t="array" aca="1" ref="P25" ca="1">PRODUCT(1+D25:O25)-1</f>
        <v>0.13793891544180625</v>
      </c>
      <c r="X25" s="379"/>
      <c r="Y25" s="379"/>
      <c r="Z25" s="379"/>
      <c r="AA25" s="379"/>
      <c r="AB25" s="379"/>
    </row>
    <row r="26" spans="2:28" s="382" customFormat="1" ht="15">
      <c r="B26" s="814"/>
      <c r="C26" s="709" t="str">
        <f>'Performance Measurement'!$B$21</f>
        <v>%CDI</v>
      </c>
      <c r="D26" s="757" cm="1">
        <f t="array" aca="1" ref="D26" ca="1">IFERROR(INDEX(OFFSET('Performance Measurement'!$B$18,3,1,,COUNTA('Performance Measurement'!$18:$18)), MATCH(D$6, IF(LEFT(OFFSET('Performance Measurement'!$B$18,,1,,COUNTA('Performance Measurement'!$18:$18)),4)=_xlfn.VALUETOTEXT($C23),RIGHT(OFFSET('Performance Measurement'!$B$18,,1,,COUNTA('Performance Measurement'!$18:$18)),4)), 0)),0)</f>
        <v>2.2366124301710508</v>
      </c>
      <c r="E26" s="757" cm="1">
        <f t="array" aca="1" ref="E26" ca="1">IFERROR(INDEX(OFFSET('Performance Measurement'!$B$18,3,1,,COUNTA('Performance Measurement'!$18:$18)), MATCH(E$6, IF(LEFT(OFFSET('Performance Measurement'!$B$18,,1,,COUNTA('Performance Measurement'!$18:$18)),4)=_xlfn.VALUETOTEXT($C23),RIGHT(OFFSET('Performance Measurement'!$B$18,,1,,COUNTA('Performance Measurement'!$18:$18)),4)), 0)),0)</f>
        <v>1.5566583191013055</v>
      </c>
      <c r="F26" s="757" cm="1">
        <f t="array" aca="1" ref="F26" ca="1">IFERROR(INDEX(OFFSET('Performance Measurement'!$B$18,3,1,,COUNTA('Performance Measurement'!$18:$18)), MATCH(F$6, IF(LEFT(OFFSET('Performance Measurement'!$B$18,,1,,COUNTA('Performance Measurement'!$18:$18)),4)=_xlfn.VALUETOTEXT($C23),RIGHT(OFFSET('Performance Measurement'!$B$18,,1,,COUNTA('Performance Measurement'!$18:$18)),4)), 0)),0)</f>
        <v>2.8048214457647695</v>
      </c>
      <c r="G26" s="757" cm="1">
        <f t="array" aca="1" ref="G26" ca="1">IFERROR(INDEX(OFFSET('Performance Measurement'!$B$18,3,1,,COUNTA('Performance Measurement'!$18:$18)), MATCH(G$6, IF(LEFT(OFFSET('Performance Measurement'!$B$18,,1,,COUNTA('Performance Measurement'!$18:$18)),4)=_xlfn.VALUETOTEXT($C23),RIGHT(OFFSET('Performance Measurement'!$B$18,,1,,COUNTA('Performance Measurement'!$18:$18)),4)), 0)),0)</f>
        <v>1.7072371369000192</v>
      </c>
      <c r="H26" s="757" cm="1">
        <f t="array" aca="1" ref="H26" ca="1">IFERROR(INDEX(OFFSET('Performance Measurement'!$B$18,3,1,,COUNTA('Performance Measurement'!$18:$18)), MATCH(H$6, IF(LEFT(OFFSET('Performance Measurement'!$B$18,,1,,COUNTA('Performance Measurement'!$18:$18)),4)=_xlfn.VALUETOTEXT($C23),RIGHT(OFFSET('Performance Measurement'!$B$18,,1,,COUNTA('Performance Measurement'!$18:$18)),4)), 0)),0)</f>
        <v>1.35037426687839</v>
      </c>
      <c r="I26" s="757" cm="1">
        <f t="array" aca="1" ref="I26" ca="1">IFERROR(INDEX(OFFSET('Performance Measurement'!$B$18,3,1,,COUNTA('Performance Measurement'!$18:$18)), MATCH(I$6, IF(LEFT(OFFSET('Performance Measurement'!$B$18,,1,,COUNTA('Performance Measurement'!$18:$18)),4)=_xlfn.VALUETOTEXT($C23),RIGHT(OFFSET('Performance Measurement'!$B$18,,1,,COUNTA('Performance Measurement'!$18:$18)),4)), 0)),0)</f>
        <v>0.41611076763762866</v>
      </c>
      <c r="J26" s="757" cm="1">
        <f t="array" aca="1" ref="J26" ca="1">IFERROR(INDEX(OFFSET('Performance Measurement'!$B$18,3,1,,COUNTA('Performance Measurement'!$18:$18)), MATCH(J$6, IF(LEFT(OFFSET('Performance Measurement'!$B$18,,1,,COUNTA('Performance Measurement'!$18:$18)),4)=_xlfn.VALUETOTEXT($C23),RIGHT(OFFSET('Performance Measurement'!$B$18,,1,,COUNTA('Performance Measurement'!$18:$18)),4)), 0)),0)</f>
        <v>0.63029018387753954</v>
      </c>
      <c r="K26" s="757" cm="1">
        <f t="array" aca="1" ref="K26" ca="1">IFERROR(INDEX(OFFSET('Performance Measurement'!$B$18,3,1,,COUNTA('Performance Measurement'!$18:$18)), MATCH(K$6, IF(LEFT(OFFSET('Performance Measurement'!$B$18,,1,,COUNTA('Performance Measurement'!$18:$18)),4)=_xlfn.VALUETOTEXT($C23),RIGHT(OFFSET('Performance Measurement'!$B$18,,1,,COUNTA('Performance Measurement'!$18:$18)),4)), 0)),0)</f>
        <v>1.334395852326635</v>
      </c>
      <c r="L26" s="757" cm="1">
        <f t="array" aca="1" ref="L26" ca="1">IFERROR(INDEX(OFFSET('Performance Measurement'!$B$18,3,1,,COUNTA('Performance Measurement'!$18:$18)), MATCH(L$6, IF(LEFT(OFFSET('Performance Measurement'!$B$18,,1,,COUNTA('Performance Measurement'!$18:$18)),4)=_xlfn.VALUETOTEXT($C23),RIGHT(OFFSET('Performance Measurement'!$B$18,,1,,COUNTA('Performance Measurement'!$18:$18)),4)), 0)),0)</f>
        <v>1.1838560327179524</v>
      </c>
      <c r="M26" s="757" cm="1">
        <f t="array" aca="1" ref="M26" ca="1">IFERROR(INDEX(OFFSET('Performance Measurement'!$B$18,3,1,,COUNTA('Performance Measurement'!$18:$18)), MATCH(M$6, IF(LEFT(OFFSET('Performance Measurement'!$B$18,,1,,COUNTA('Performance Measurement'!$18:$18)),4)=_xlfn.VALUETOTEXT($C23),RIGHT(OFFSET('Performance Measurement'!$B$18,,1,,COUNTA('Performance Measurement'!$18:$18)),4)), 0)),0)</f>
        <v>1.082240464095116</v>
      </c>
      <c r="N26" s="757" cm="1">
        <f t="array" aca="1" ref="N26" ca="1">IFERROR(INDEX(OFFSET('Performance Measurement'!$B$18,3,1,,COUNTA('Performance Measurement'!$18:$18)), MATCH(N$6, IF(LEFT(OFFSET('Performance Measurement'!$B$18,,1,,COUNTA('Performance Measurement'!$18:$18)),4)=_xlfn.VALUETOTEXT($C23),RIGHT(OFFSET('Performance Measurement'!$B$18,,1,,COUNTA('Performance Measurement'!$18:$18)),4)), 0)),0)</f>
        <v>0</v>
      </c>
      <c r="O26" s="757" cm="1">
        <f t="array" aca="1" ref="O26" ca="1">IFERROR(INDEX(OFFSET('Performance Measurement'!$B$18,3,1,,COUNTA('Performance Measurement'!$18:$18)), MATCH(O$6, IF(LEFT(OFFSET('Performance Measurement'!$B$18,,1,,COUNTA('Performance Measurement'!$18:$18)),4)=_xlfn.VALUETOTEXT($C23),RIGHT(OFFSET('Performance Measurement'!$B$18,,1,,COUNTA('Performance Measurement'!$18:$18)),4)), 0)),0)</f>
        <v>0</v>
      </c>
      <c r="P26" s="758">
        <f ca="1">P25/P27</f>
        <v>1.408061336993333</v>
      </c>
      <c r="X26" s="379"/>
      <c r="Y26" s="379"/>
      <c r="Z26" s="379"/>
      <c r="AA26" s="379"/>
      <c r="AB26" s="379"/>
    </row>
    <row r="27" spans="2:28" s="382" customFormat="1" ht="15" hidden="1">
      <c r="B27" s="814"/>
      <c r="C27" s="752" t="str">
        <f>'Performance Measurement'!$B$20</f>
        <v>CDI</v>
      </c>
      <c r="D27" s="753" cm="1">
        <f t="array" aca="1" ref="D27" ca="1">IFERROR(INDEX(OFFSET('Performance Measurement'!$B$18,2,1,,COUNTA('Performance Measurement'!$18:$18)), MATCH(D$6, IF(LEFT(OFFSET('Performance Measurement'!$B$18,,1,,COUNTA('Performance Measurement'!$18:$18)),4)=_xlfn.VALUETOTEXT($C23),RIGHT(OFFSET('Performance Measurement'!$B$18,,1,,COUNTA('Performance Measurement'!$18:$18)),4)), 0)),0)</f>
        <v>7.3227559539157383E-3</v>
      </c>
      <c r="E27" s="753" cm="1">
        <f t="array" aca="1" ref="E27" ca="1">IFERROR(INDEX(OFFSET('Performance Measurement'!$B$18,2,1,,COUNTA('Performance Measurement'!$18:$18)), MATCH(E$6, IF(LEFT(OFFSET('Performance Measurement'!$B$18,,1,,COUNTA('Performance Measurement'!$18:$18)),4)=_xlfn.VALUETOTEXT($C23),RIGHT(OFFSET('Performance Measurement'!$B$18,,1,,COUNTA('Performance Measurement'!$18:$18)),4)), 0)),0)</f>
        <v>7.5503363704603199E-3</v>
      </c>
      <c r="F27" s="753" cm="1">
        <f t="array" aca="1" ref="F27" ca="1">IFERROR(INDEX(OFFSET('Performance Measurement'!$B$18,2,1,,COUNTA('Performance Measurement'!$18:$18)), MATCH(F$6, IF(LEFT(OFFSET('Performance Measurement'!$B$18,,1,,COUNTA('Performance Measurement'!$18:$18)),4)=_xlfn.VALUETOTEXT($C23),RIGHT(OFFSET('Performance Measurement'!$B$18,,1,,COUNTA('Performance Measurement'!$18:$18)),4)), 0)),0)</f>
        <v>9.2705146230787072E-3</v>
      </c>
      <c r="G27" s="753" cm="1">
        <f t="array" aca="1" ref="G27" ca="1">IFERROR(INDEX(OFFSET('Performance Measurement'!$B$18,2,1,,COUNTA('Performance Measurement'!$18:$18)), MATCH(G$6, IF(LEFT(OFFSET('Performance Measurement'!$B$18,,1,,COUNTA('Performance Measurement'!$18:$18)),4)=_xlfn.VALUETOTEXT($C23),RIGHT(OFFSET('Performance Measurement'!$B$18,,1,,COUNTA('Performance Measurement'!$18:$18)),4)), 0)),0)</f>
        <v>8.343251638317728E-3</v>
      </c>
      <c r="H27" s="753" cm="1">
        <f t="array" aca="1" ref="H27" ca="1">IFERROR(INDEX(OFFSET('Performance Measurement'!$B$18,2,1,,COUNTA('Performance Measurement'!$18:$18)), MATCH(H$6, IF(LEFT(OFFSET('Performance Measurement'!$B$18,,1,,COUNTA('Performance Measurement'!$18:$18)),4)=_xlfn.VALUETOTEXT($C23),RIGHT(OFFSET('Performance Measurement'!$B$18,,1,,COUNTA('Performance Measurement'!$18:$18)),4)), 0)),0)</f>
        <v>1.0345972775022139E-2</v>
      </c>
      <c r="I27" s="753" cm="1">
        <f t="array" aca="1" ref="I27" ca="1">IFERROR(INDEX(OFFSET('Performance Measurement'!$B$18,2,1,,COUNTA('Performance Measurement'!$18:$18)), MATCH(I$6, IF(LEFT(OFFSET('Performance Measurement'!$B$18,,1,,COUNTA('Performance Measurement'!$18:$18)),4)=_xlfn.VALUETOTEXT($C23),RIGHT(OFFSET('Performance Measurement'!$B$18,,1,,COUNTA('Performance Measurement'!$18:$18)),4)), 0)),0)</f>
        <v>1.0153230128139956E-2</v>
      </c>
      <c r="J27" s="753" cm="1">
        <f t="array" aca="1" ref="J27" ca="1">IFERROR(INDEX(OFFSET('Performance Measurement'!$B$18,2,1,,COUNTA('Performance Measurement'!$18:$18)), MATCH(J$6, IF(LEFT(OFFSET('Performance Measurement'!$B$18,,1,,COUNTA('Performance Measurement'!$18:$18)),4)=_xlfn.VALUETOTEXT($C23),RIGHT(OFFSET('Performance Measurement'!$B$18,,1,,COUNTA('Performance Measurement'!$18:$18)),4)), 0)),0)</f>
        <v>1.0348528288470549E-2</v>
      </c>
      <c r="K27" s="753" cm="1">
        <f t="array" aca="1" ref="K27" ca="1">IFERROR(INDEX(OFFSET('Performance Measurement'!$B$18,2,1,,COUNTA('Performance Measurement'!$18:$18)), MATCH(K$6, IF(LEFT(OFFSET('Performance Measurement'!$B$18,,1,,COUNTA('Performance Measurement'!$18:$18)),4)=_xlfn.VALUETOTEXT($C23),RIGHT(OFFSET('Performance Measurement'!$B$18,,1,,COUNTA('Performance Measurement'!$18:$18)),4)), 0)),0)</f>
        <v>1.169363521698541E-2</v>
      </c>
      <c r="L27" s="753" cm="1">
        <f t="array" aca="1" ref="L27" ca="1">IFERROR(INDEX(OFFSET('Performance Measurement'!$B$18,2,1,,COUNTA('Performance Measurement'!$18:$18)), MATCH(L$6, IF(LEFT(OFFSET('Performance Measurement'!$B$18,,1,,COUNTA('Performance Measurement'!$18:$18)),4)=_xlfn.VALUETOTEXT($C23),RIGHT(OFFSET('Performance Measurement'!$B$18,,1,,COUNTA('Performance Measurement'!$18:$18)),4)), 0)),0)</f>
        <v>1.0719830392053487E-2</v>
      </c>
      <c r="M27" s="753" cm="1">
        <f t="array" aca="1" ref="M27" ca="1">IFERROR(INDEX(OFFSET('Performance Measurement'!$B$18,2,1,,COUNTA('Performance Measurement'!$18:$18)), MATCH(M$6, IF(LEFT(OFFSET('Performance Measurement'!$B$18,,1,,COUNTA('Performance Measurement'!$18:$18)),4)=_xlfn.VALUETOTEXT($C23),RIGHT(OFFSET('Performance Measurement'!$B$18,,1,,COUNTA('Performance Measurement'!$18:$18)),4)), 0)),0)</f>
        <v>8.1571125524506627E-3</v>
      </c>
      <c r="N27" s="753" cm="1">
        <f t="array" aca="1" ref="N27" ca="1">IFERROR(INDEX(OFFSET('Performance Measurement'!$B$18,2,1,,COUNTA('Performance Measurement'!$18:$18)), MATCH(N$6, IF(LEFT(OFFSET('Performance Measurement'!$B$18,,1,,COUNTA('Performance Measurement'!$18:$18)),4)=_xlfn.VALUETOTEXT($C23),RIGHT(OFFSET('Performance Measurement'!$B$18,,1,,COUNTA('Performance Measurement'!$18:$18)),4)), 0)),0)</f>
        <v>0</v>
      </c>
      <c r="O27" s="753" cm="1">
        <f t="array" aca="1" ref="O27" ca="1">IFERROR(INDEX(OFFSET('Performance Measurement'!$B$18,2,1,,COUNTA('Performance Measurement'!$18:$18)), MATCH(O$6, IF(LEFT(OFFSET('Performance Measurement'!$B$18,,1,,COUNTA('Performance Measurement'!$18:$18)),4)=_xlfn.VALUETOTEXT($C23),RIGHT(OFFSET('Performance Measurement'!$B$18,,1,,COUNTA('Performance Measurement'!$18:$18)),4)), 0)),0)</f>
        <v>0</v>
      </c>
      <c r="P27" s="755" cm="1">
        <f t="array" aca="1" ref="P27" ca="1">PRODUCT(1+D27:O27)-1</f>
        <v>9.7963712103870781E-2</v>
      </c>
      <c r="X27" s="379"/>
      <c r="Y27" s="379"/>
      <c r="Z27" s="379"/>
      <c r="AA27" s="379"/>
      <c r="AB27" s="379"/>
    </row>
    <row r="28" spans="2:28" s="382" customFormat="1" ht="15">
      <c r="B28" s="814"/>
      <c r="C28" s="722"/>
      <c r="D28" s="722"/>
      <c r="E28" s="722"/>
      <c r="F28" s="722"/>
      <c r="G28" s="722"/>
      <c r="H28" s="722"/>
      <c r="I28" s="722"/>
      <c r="J28" s="722"/>
      <c r="K28" s="722"/>
      <c r="L28" s="722"/>
      <c r="M28" s="722"/>
      <c r="N28" s="722"/>
      <c r="O28" s="722"/>
      <c r="P28" s="750"/>
      <c r="X28" s="379"/>
      <c r="Y28" s="379"/>
      <c r="Z28" s="379"/>
      <c r="AA28" s="379"/>
      <c r="AB28" s="379"/>
    </row>
    <row r="29" spans="2:28" s="382" customFormat="1" ht="15">
      <c r="B29" s="814"/>
      <c r="C29" s="722"/>
      <c r="D29" s="722"/>
      <c r="E29" s="722"/>
      <c r="F29" s="722"/>
      <c r="G29" s="722"/>
      <c r="H29" s="722"/>
      <c r="I29" s="722"/>
      <c r="J29" s="722"/>
      <c r="K29" s="722"/>
      <c r="L29" s="722"/>
      <c r="M29" s="722"/>
      <c r="N29" s="722"/>
      <c r="O29" s="722"/>
      <c r="P29" s="750"/>
      <c r="X29" s="379"/>
      <c r="Y29" s="379"/>
      <c r="Z29" s="379"/>
      <c r="AA29" s="379"/>
      <c r="AB29" s="379"/>
    </row>
    <row r="31" spans="2:28" ht="22.5" customHeight="1" thickBot="1">
      <c r="B31" s="813" t="s">
        <v>2636</v>
      </c>
      <c r="C31" s="698"/>
      <c r="D31" s="698"/>
      <c r="E31" s="698"/>
      <c r="F31" s="698"/>
      <c r="G31" s="699"/>
      <c r="H31" s="699"/>
      <c r="I31" s="699"/>
      <c r="J31" s="699"/>
      <c r="K31" s="699"/>
      <c r="L31" s="699"/>
      <c r="M31" s="699"/>
      <c r="N31" s="699"/>
      <c r="O31" s="699"/>
      <c r="P31" s="699"/>
      <c r="Q31" s="699"/>
    </row>
    <row r="34" spans="2:17" ht="30" customHeight="1">
      <c r="B34" s="820"/>
      <c r="C34" s="705"/>
      <c r="D34" s="703"/>
      <c r="E34" s="918" t="str">
        <f>'Performance Measurement'!C26</f>
        <v>Meses
Positivos</v>
      </c>
      <c r="F34" s="918"/>
      <c r="G34" s="912" t="str">
        <f>'Performance Measurement'!D26</f>
        <v>Meses
Negativos</v>
      </c>
      <c r="H34" s="912"/>
      <c r="I34" s="912" t="str">
        <f>'Performance Measurement'!E26</f>
        <v>Maior Retorno
Mensal</v>
      </c>
      <c r="J34" s="912"/>
      <c r="K34" s="918" t="str">
        <f>'Performance Measurement'!F26</f>
        <v>Menor Retorno
Mensal</v>
      </c>
      <c r="L34" s="918"/>
      <c r="M34" s="912" t="str">
        <f>'Performance Measurement'!G26</f>
        <v>Acima do CDI
(meses)</v>
      </c>
      <c r="N34" s="912"/>
      <c r="O34" s="912" t="str">
        <f>'Performance Measurement'!H26</f>
        <v>Abaixo do CDI
(meses)</v>
      </c>
      <c r="P34" s="912"/>
      <c r="Q34" s="379"/>
    </row>
    <row r="35" spans="2:17" ht="15">
      <c r="B35" s="820"/>
      <c r="C35" s="742" t="str">
        <f>'Performance Measurement'!B27</f>
        <v>Portfólio Sugerido</v>
      </c>
      <c r="D35" s="744"/>
      <c r="E35" s="919">
        <f>'Performance Measurement'!C27</f>
        <v>30</v>
      </c>
      <c r="F35" s="919"/>
      <c r="G35" s="917">
        <f>'Performance Measurement'!D27</f>
        <v>4</v>
      </c>
      <c r="H35" s="917"/>
      <c r="I35" s="915">
        <f>'Performance Measurement'!E27</f>
        <v>2.6002138228087057E-2</v>
      </c>
      <c r="J35" s="915"/>
      <c r="K35" s="916">
        <f>'Performance Measurement'!F27</f>
        <v>-2.2062242934086651E-2</v>
      </c>
      <c r="L35" s="916"/>
      <c r="M35" s="917">
        <f>'Performance Measurement'!G27</f>
        <v>25</v>
      </c>
      <c r="N35" s="917"/>
      <c r="O35" s="917">
        <f>'Performance Measurement'!H27</f>
        <v>9</v>
      </c>
      <c r="P35" s="917"/>
      <c r="Q35" s="379"/>
    </row>
    <row r="36" spans="2:17" ht="4.5" customHeight="1">
      <c r="C36" s="746"/>
      <c r="D36" s="746"/>
      <c r="E36" s="746"/>
      <c r="F36" s="746"/>
      <c r="G36" s="746"/>
      <c r="H36" s="746"/>
      <c r="I36" s="746"/>
      <c r="J36" s="746"/>
      <c r="K36" s="746"/>
      <c r="L36" s="746"/>
      <c r="M36" s="770"/>
      <c r="N36" s="770"/>
      <c r="O36" s="770"/>
      <c r="Q36" s="379"/>
    </row>
    <row r="37" spans="2:17" ht="15">
      <c r="B37" s="820"/>
      <c r="C37" s="743" t="str">
        <f>'Performance Measurement'!B28</f>
        <v>CDI</v>
      </c>
      <c r="D37" s="745"/>
      <c r="E37" s="917">
        <f>'Performance Measurement'!C28</f>
        <v>34</v>
      </c>
      <c r="F37" s="917"/>
      <c r="G37" s="917">
        <f>'Performance Measurement'!D28</f>
        <v>0</v>
      </c>
      <c r="H37" s="917"/>
      <c r="I37" s="915">
        <f>'Performance Measurement'!E28</f>
        <v>1.169363521698541E-2</v>
      </c>
      <c r="J37" s="915"/>
      <c r="K37" s="915">
        <f>'Performance Measurement'!F28</f>
        <v>1.3453151428046706E-3</v>
      </c>
      <c r="L37" s="915"/>
      <c r="M37" s="917">
        <f>'Performance Measurement'!G28</f>
        <v>0</v>
      </c>
      <c r="N37" s="917"/>
      <c r="O37" s="917">
        <f>'Performance Measurement'!H28</f>
        <v>0</v>
      </c>
      <c r="P37" s="917"/>
      <c r="Q37" s="379"/>
    </row>
  </sheetData>
  <mergeCells count="18">
    <mergeCell ref="E34:F34"/>
    <mergeCell ref="E35:F35"/>
    <mergeCell ref="E37:F37"/>
    <mergeCell ref="O34:P34"/>
    <mergeCell ref="M34:N34"/>
    <mergeCell ref="K34:L34"/>
    <mergeCell ref="I34:J34"/>
    <mergeCell ref="G34:H34"/>
    <mergeCell ref="G35:H35"/>
    <mergeCell ref="G37:H37"/>
    <mergeCell ref="I37:J37"/>
    <mergeCell ref="M35:N35"/>
    <mergeCell ref="I35:J35"/>
    <mergeCell ref="K35:L35"/>
    <mergeCell ref="K37:L37"/>
    <mergeCell ref="M37:N37"/>
    <mergeCell ref="O35:P35"/>
    <mergeCell ref="O37:P37"/>
  </mergeCells>
  <printOptions horizontalCentered="1"/>
  <pageMargins left="0.25" right="0.25" top="0.75" bottom="0.5" header="0" footer="0"/>
  <pageSetup paperSize="9" pageOrder="overThenDown" orientation="landscape" r:id="rId1"/>
  <headerFooter>
    <oddHeader>&amp;R&amp;G</oddHeader>
    <oddFooter>&amp;L&amp;10 27/10/2022</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E4F7-7573-400C-902E-A0B0A9D20D35}">
  <sheetPr codeName="Sheet29">
    <tabColor theme="5"/>
  </sheetPr>
  <dimension ref="A1:Y32"/>
  <sheetViews>
    <sheetView showGridLines="0" showRuler="0" view="pageLayout" topLeftCell="A7" zoomScale="90" zoomScaleNormal="80" zoomScalePageLayoutView="90" workbookViewId="0">
      <selection activeCell="J18" sqref="J18"/>
    </sheetView>
  </sheetViews>
  <sheetFormatPr defaultColWidth="10.69921875" defaultRowHeight="11.25"/>
  <cols>
    <col min="1" max="1" width="2.19921875" style="382" customWidth="1"/>
    <col min="2" max="2" width="21.796875" style="379" customWidth="1"/>
    <col min="3" max="5" width="3.8984375" style="379" customWidth="1"/>
    <col min="6" max="23" width="3.8984375" style="382" customWidth="1"/>
    <col min="24" max="24" width="3.8984375" style="379" customWidth="1"/>
    <col min="25" max="25" width="3.3984375" style="379" customWidth="1"/>
    <col min="26" max="16384" width="10.69921875" style="379"/>
  </cols>
  <sheetData>
    <row r="1" spans="2:25" ht="15">
      <c r="B1" s="836"/>
      <c r="C1" s="837"/>
      <c r="D1" s="837"/>
      <c r="E1" s="837"/>
      <c r="F1" s="837"/>
      <c r="G1" s="837"/>
      <c r="H1" s="837"/>
      <c r="I1" s="735"/>
      <c r="J1" s="735"/>
      <c r="K1" s="735"/>
      <c r="L1" s="735"/>
      <c r="M1" s="735"/>
      <c r="N1" s="735"/>
      <c r="O1" s="735"/>
      <c r="P1" s="735"/>
      <c r="Q1" s="735"/>
      <c r="R1" s="735"/>
      <c r="S1" s="735"/>
      <c r="T1" s="735"/>
      <c r="U1" s="735"/>
      <c r="V1" s="679"/>
      <c r="W1" s="679"/>
      <c r="X1" s="679"/>
      <c r="Y1" s="679"/>
    </row>
    <row r="2" spans="2:25" ht="15">
      <c r="B2" s="836"/>
      <c r="C2" s="735"/>
      <c r="D2" s="735"/>
      <c r="E2" s="735"/>
      <c r="F2" s="735"/>
      <c r="G2" s="735"/>
      <c r="H2" s="735"/>
      <c r="I2" s="735"/>
      <c r="J2" s="735"/>
      <c r="K2" s="735"/>
      <c r="L2" s="735"/>
      <c r="M2" s="735"/>
      <c r="N2" s="735"/>
      <c r="O2" s="735"/>
      <c r="P2" s="735"/>
      <c r="Q2" s="735"/>
      <c r="R2" s="735"/>
      <c r="S2" s="735"/>
      <c r="T2" s="735"/>
      <c r="U2" s="735"/>
      <c r="V2" s="679"/>
      <c r="W2" s="679"/>
      <c r="X2" s="679"/>
      <c r="Y2" s="679"/>
    </row>
    <row r="3" spans="2:25" ht="22.5" customHeight="1" thickBot="1">
      <c r="B3" s="701" t="s">
        <v>2740</v>
      </c>
      <c r="C3" s="698"/>
      <c r="D3" s="698"/>
      <c r="E3" s="698"/>
      <c r="F3" s="699"/>
      <c r="G3" s="699"/>
      <c r="H3" s="699"/>
      <c r="I3" s="699"/>
      <c r="J3" s="699"/>
      <c r="K3" s="699"/>
      <c r="L3" s="699"/>
      <c r="M3" s="699"/>
      <c r="N3" s="699"/>
      <c r="O3" s="699"/>
      <c r="P3" s="699"/>
      <c r="Q3" s="699"/>
      <c r="R3" s="699"/>
      <c r="S3" s="699"/>
      <c r="T3" s="699"/>
      <c r="U3" s="699"/>
      <c r="V3" s="699"/>
      <c r="W3" s="699"/>
      <c r="X3" s="699"/>
      <c r="Y3" s="835" t="str">
        <f ca="1">TEXT(AccReturns!$B$3, "dd/mm/yyyy")&amp;" - "&amp;TEXT(OFFSET(AccReturns!$B$2,COUNTA(AccReturns!$B:$B),), "dd/mm/yyyy")</f>
        <v>02/01/2020 - 25/10/2022</v>
      </c>
    </row>
    <row r="6" spans="2:25" ht="19.5" customHeight="1" thickBot="1">
      <c r="B6" s="721"/>
      <c r="C6" s="794" t="s">
        <v>2609</v>
      </c>
      <c r="D6" s="794" t="s">
        <v>2610</v>
      </c>
      <c r="E6" s="794" t="s">
        <v>2611</v>
      </c>
      <c r="F6" s="794" t="s">
        <v>2612</v>
      </c>
      <c r="G6" s="794" t="s">
        <v>2613</v>
      </c>
      <c r="H6" s="794" t="s">
        <v>2614</v>
      </c>
      <c r="I6" s="794" t="s">
        <v>2615</v>
      </c>
      <c r="J6" s="794" t="s">
        <v>2616</v>
      </c>
      <c r="K6" s="794" t="s">
        <v>2617</v>
      </c>
      <c r="L6" s="794" t="s">
        <v>2618</v>
      </c>
      <c r="M6" s="794" t="s">
        <v>2619</v>
      </c>
      <c r="N6" s="794" t="s">
        <v>2620</v>
      </c>
      <c r="O6" s="794" t="s">
        <v>2621</v>
      </c>
      <c r="P6" s="794" t="s">
        <v>2622</v>
      </c>
      <c r="Q6" s="794" t="s">
        <v>2623</v>
      </c>
      <c r="R6" s="794" t="s">
        <v>2624</v>
      </c>
      <c r="S6" s="794" t="s">
        <v>2625</v>
      </c>
      <c r="T6" s="794" t="s">
        <v>2626</v>
      </c>
      <c r="U6" s="794" t="s">
        <v>2627</v>
      </c>
      <c r="V6" s="725" t="s">
        <v>2768</v>
      </c>
      <c r="W6" s="725"/>
      <c r="X6" s="725"/>
      <c r="Y6" s="725"/>
    </row>
    <row r="7" spans="2:25" ht="15" customHeight="1" thickTop="1">
      <c r="B7" s="733" t="s">
        <v>2608</v>
      </c>
      <c r="C7" s="793">
        <v>1</v>
      </c>
      <c r="D7" s="793" t="s">
        <v>34</v>
      </c>
      <c r="E7" s="793" t="s">
        <v>34</v>
      </c>
      <c r="F7" s="793" t="s">
        <v>34</v>
      </c>
      <c r="G7" s="793" t="s">
        <v>34</v>
      </c>
      <c r="H7" s="793" t="s">
        <v>34</v>
      </c>
      <c r="I7" s="793" t="s">
        <v>34</v>
      </c>
      <c r="J7" s="793" t="s">
        <v>34</v>
      </c>
      <c r="K7" s="793" t="s">
        <v>34</v>
      </c>
      <c r="L7" s="793" t="s">
        <v>34</v>
      </c>
      <c r="M7" s="793" t="s">
        <v>34</v>
      </c>
      <c r="N7" s="793" t="s">
        <v>34</v>
      </c>
      <c r="O7" s="793" t="s">
        <v>34</v>
      </c>
      <c r="P7" s="793" t="s">
        <v>34</v>
      </c>
      <c r="Q7" s="793" t="s">
        <v>34</v>
      </c>
      <c r="R7" s="793" t="s">
        <v>34</v>
      </c>
      <c r="S7" s="793" t="s">
        <v>34</v>
      </c>
      <c r="T7" s="793" t="s">
        <v>34</v>
      </c>
      <c r="U7" s="793" t="s">
        <v>34</v>
      </c>
      <c r="V7" s="726" t="s">
        <v>34</v>
      </c>
      <c r="W7" s="726"/>
      <c r="X7" s="726"/>
      <c r="Y7" s="726"/>
    </row>
    <row r="8" spans="2:25" ht="15" customHeight="1">
      <c r="B8" s="734" t="s">
        <v>2822</v>
      </c>
      <c r="C8" s="732">
        <v>0.44786663323303316</v>
      </c>
      <c r="D8" s="732">
        <v>1</v>
      </c>
      <c r="E8" s="732" t="s">
        <v>34</v>
      </c>
      <c r="F8" s="732" t="s">
        <v>34</v>
      </c>
      <c r="G8" s="732" t="s">
        <v>34</v>
      </c>
      <c r="H8" s="732" t="s">
        <v>34</v>
      </c>
      <c r="I8" s="732" t="s">
        <v>34</v>
      </c>
      <c r="J8" s="732" t="s">
        <v>34</v>
      </c>
      <c r="K8" s="732" t="s">
        <v>34</v>
      </c>
      <c r="L8" s="732" t="s">
        <v>34</v>
      </c>
      <c r="M8" s="732" t="s">
        <v>34</v>
      </c>
      <c r="N8" s="732" t="s">
        <v>34</v>
      </c>
      <c r="O8" s="732" t="s">
        <v>34</v>
      </c>
      <c r="P8" s="732" t="s">
        <v>34</v>
      </c>
      <c r="Q8" s="732" t="s">
        <v>34</v>
      </c>
      <c r="R8" s="732" t="s">
        <v>34</v>
      </c>
      <c r="S8" s="732" t="s">
        <v>34</v>
      </c>
      <c r="T8" s="732" t="s">
        <v>34</v>
      </c>
      <c r="U8" s="732" t="s">
        <v>34</v>
      </c>
      <c r="V8" s="727" t="s">
        <v>34</v>
      </c>
      <c r="W8" s="727"/>
      <c r="X8" s="727"/>
      <c r="Y8" s="727"/>
    </row>
    <row r="9" spans="2:25" ht="15" customHeight="1">
      <c r="B9" s="734" t="s">
        <v>2823</v>
      </c>
      <c r="C9" s="732">
        <v>0.1479110518238676</v>
      </c>
      <c r="D9" s="732">
        <v>0.45861481430333428</v>
      </c>
      <c r="E9" s="732">
        <v>1</v>
      </c>
      <c r="F9" s="732" t="s">
        <v>34</v>
      </c>
      <c r="G9" s="732" t="s">
        <v>34</v>
      </c>
      <c r="H9" s="732" t="s">
        <v>34</v>
      </c>
      <c r="I9" s="732" t="s">
        <v>34</v>
      </c>
      <c r="J9" s="732" t="s">
        <v>34</v>
      </c>
      <c r="K9" s="732" t="s">
        <v>34</v>
      </c>
      <c r="L9" s="732" t="s">
        <v>34</v>
      </c>
      <c r="M9" s="732" t="s">
        <v>34</v>
      </c>
      <c r="N9" s="732" t="s">
        <v>34</v>
      </c>
      <c r="O9" s="732" t="s">
        <v>34</v>
      </c>
      <c r="P9" s="732" t="s">
        <v>34</v>
      </c>
      <c r="Q9" s="732" t="s">
        <v>34</v>
      </c>
      <c r="R9" s="732" t="s">
        <v>34</v>
      </c>
      <c r="S9" s="732" t="s">
        <v>34</v>
      </c>
      <c r="T9" s="732" t="s">
        <v>34</v>
      </c>
      <c r="U9" s="732" t="s">
        <v>34</v>
      </c>
      <c r="V9" s="727" t="s">
        <v>34</v>
      </c>
      <c r="W9" s="727"/>
      <c r="X9" s="727"/>
      <c r="Y9" s="727"/>
    </row>
    <row r="10" spans="2:25" ht="15" customHeight="1">
      <c r="B10" s="734" t="s">
        <v>2824</v>
      </c>
      <c r="C10" s="732">
        <v>0.22418483758004351</v>
      </c>
      <c r="D10" s="732">
        <v>0.22213303568755657</v>
      </c>
      <c r="E10" s="732">
        <v>0.7304537715025099</v>
      </c>
      <c r="F10" s="732">
        <v>1</v>
      </c>
      <c r="G10" s="732" t="s">
        <v>34</v>
      </c>
      <c r="H10" s="732" t="s">
        <v>34</v>
      </c>
      <c r="I10" s="732" t="s">
        <v>34</v>
      </c>
      <c r="J10" s="732" t="s">
        <v>34</v>
      </c>
      <c r="K10" s="732" t="s">
        <v>34</v>
      </c>
      <c r="L10" s="732" t="s">
        <v>34</v>
      </c>
      <c r="M10" s="732" t="s">
        <v>34</v>
      </c>
      <c r="N10" s="732" t="s">
        <v>34</v>
      </c>
      <c r="O10" s="732" t="s">
        <v>34</v>
      </c>
      <c r="P10" s="732" t="s">
        <v>34</v>
      </c>
      <c r="Q10" s="732" t="s">
        <v>34</v>
      </c>
      <c r="R10" s="732" t="s">
        <v>34</v>
      </c>
      <c r="S10" s="732" t="s">
        <v>34</v>
      </c>
      <c r="T10" s="732" t="s">
        <v>34</v>
      </c>
      <c r="U10" s="732" t="s">
        <v>34</v>
      </c>
      <c r="V10" s="727" t="s">
        <v>34</v>
      </c>
      <c r="W10" s="727"/>
      <c r="X10" s="727"/>
      <c r="Y10" s="727"/>
    </row>
    <row r="11" spans="2:25" ht="15" customHeight="1">
      <c r="B11" s="734" t="s">
        <v>2825</v>
      </c>
      <c r="C11" s="732">
        <v>0.20069659253362493</v>
      </c>
      <c r="D11" s="732">
        <v>0.11686937338977486</v>
      </c>
      <c r="E11" s="732">
        <v>0.29642172932724337</v>
      </c>
      <c r="F11" s="732">
        <v>0.54368115976788078</v>
      </c>
      <c r="G11" s="732">
        <v>1</v>
      </c>
      <c r="H11" s="732" t="s">
        <v>34</v>
      </c>
      <c r="I11" s="732" t="s">
        <v>34</v>
      </c>
      <c r="J11" s="732" t="s">
        <v>34</v>
      </c>
      <c r="K11" s="732" t="s">
        <v>34</v>
      </c>
      <c r="L11" s="732" t="s">
        <v>34</v>
      </c>
      <c r="M11" s="732" t="s">
        <v>34</v>
      </c>
      <c r="N11" s="732" t="s">
        <v>34</v>
      </c>
      <c r="O11" s="732" t="s">
        <v>34</v>
      </c>
      <c r="P11" s="732" t="s">
        <v>34</v>
      </c>
      <c r="Q11" s="732" t="s">
        <v>34</v>
      </c>
      <c r="R11" s="732" t="s">
        <v>34</v>
      </c>
      <c r="S11" s="732" t="s">
        <v>34</v>
      </c>
      <c r="T11" s="732" t="s">
        <v>34</v>
      </c>
      <c r="U11" s="732" t="s">
        <v>34</v>
      </c>
      <c r="V11" s="727" t="s">
        <v>34</v>
      </c>
      <c r="W11" s="727"/>
      <c r="X11" s="727"/>
      <c r="Y11" s="727"/>
    </row>
    <row r="12" spans="2:25" ht="15" customHeight="1">
      <c r="B12" s="734" t="s">
        <v>2826</v>
      </c>
      <c r="C12" s="732">
        <v>0.17199256370365781</v>
      </c>
      <c r="D12" s="732">
        <v>0.14380843700547519</v>
      </c>
      <c r="E12" s="732">
        <v>0.71363342232845373</v>
      </c>
      <c r="F12" s="732">
        <v>0.80799185821486097</v>
      </c>
      <c r="G12" s="732">
        <v>0.41575799585309664</v>
      </c>
      <c r="H12" s="732">
        <v>1</v>
      </c>
      <c r="I12" s="732" t="s">
        <v>34</v>
      </c>
      <c r="J12" s="732" t="s">
        <v>34</v>
      </c>
      <c r="K12" s="732" t="s">
        <v>34</v>
      </c>
      <c r="L12" s="732" t="s">
        <v>34</v>
      </c>
      <c r="M12" s="732" t="s">
        <v>34</v>
      </c>
      <c r="N12" s="732" t="s">
        <v>34</v>
      </c>
      <c r="O12" s="732" t="s">
        <v>34</v>
      </c>
      <c r="P12" s="732" t="s">
        <v>34</v>
      </c>
      <c r="Q12" s="732" t="s">
        <v>34</v>
      </c>
      <c r="R12" s="732" t="s">
        <v>34</v>
      </c>
      <c r="S12" s="732" t="s">
        <v>34</v>
      </c>
      <c r="T12" s="732" t="s">
        <v>34</v>
      </c>
      <c r="U12" s="732" t="s">
        <v>34</v>
      </c>
      <c r="V12" s="727" t="s">
        <v>34</v>
      </c>
      <c r="W12" s="727"/>
      <c r="X12" s="727"/>
      <c r="Y12" s="727"/>
    </row>
    <row r="13" spans="2:25" ht="15" customHeight="1">
      <c r="B13" s="734" t="s">
        <v>2827</v>
      </c>
      <c r="C13" s="732">
        <v>0.15140272289879056</v>
      </c>
      <c r="D13" s="732">
        <v>7.9758290800598056E-2</v>
      </c>
      <c r="E13" s="732">
        <v>6.2186486316182562E-3</v>
      </c>
      <c r="F13" s="732">
        <v>4.2178583029925778E-3</v>
      </c>
      <c r="G13" s="732">
        <v>4.4825373457139356E-2</v>
      </c>
      <c r="H13" s="732">
        <v>-7.2104709670522125E-4</v>
      </c>
      <c r="I13" s="732">
        <v>1</v>
      </c>
      <c r="J13" s="732" t="s">
        <v>34</v>
      </c>
      <c r="K13" s="732" t="s">
        <v>34</v>
      </c>
      <c r="L13" s="732" t="s">
        <v>34</v>
      </c>
      <c r="M13" s="732" t="s">
        <v>34</v>
      </c>
      <c r="N13" s="732" t="s">
        <v>34</v>
      </c>
      <c r="O13" s="732" t="s">
        <v>34</v>
      </c>
      <c r="P13" s="732" t="s">
        <v>34</v>
      </c>
      <c r="Q13" s="732" t="s">
        <v>34</v>
      </c>
      <c r="R13" s="732" t="s">
        <v>34</v>
      </c>
      <c r="S13" s="732" t="s">
        <v>34</v>
      </c>
      <c r="T13" s="732" t="s">
        <v>34</v>
      </c>
      <c r="U13" s="732" t="s">
        <v>34</v>
      </c>
      <c r="V13" s="727" t="s">
        <v>34</v>
      </c>
      <c r="W13" s="727"/>
      <c r="X13" s="727"/>
      <c r="Y13" s="727"/>
    </row>
    <row r="14" spans="2:25" ht="15" customHeight="1">
      <c r="B14" s="734" t="s">
        <v>2828</v>
      </c>
      <c r="C14" s="732">
        <v>0.30066940367171696</v>
      </c>
      <c r="D14" s="732">
        <v>0.16200097055483387</v>
      </c>
      <c r="E14" s="732">
        <v>0.47525547206585006</v>
      </c>
      <c r="F14" s="732">
        <v>0.46497190982079162</v>
      </c>
      <c r="G14" s="732">
        <v>0.27572900797415517</v>
      </c>
      <c r="H14" s="732">
        <v>0.45637815056037351</v>
      </c>
      <c r="I14" s="732">
        <v>4.6248922177574626E-2</v>
      </c>
      <c r="J14" s="732">
        <v>1</v>
      </c>
      <c r="K14" s="732" t="s">
        <v>34</v>
      </c>
      <c r="L14" s="732" t="s">
        <v>34</v>
      </c>
      <c r="M14" s="732" t="s">
        <v>34</v>
      </c>
      <c r="N14" s="732" t="s">
        <v>34</v>
      </c>
      <c r="O14" s="732" t="s">
        <v>34</v>
      </c>
      <c r="P14" s="732" t="s">
        <v>34</v>
      </c>
      <c r="Q14" s="732" t="s">
        <v>34</v>
      </c>
      <c r="R14" s="732" t="s">
        <v>34</v>
      </c>
      <c r="S14" s="732" t="s">
        <v>34</v>
      </c>
      <c r="T14" s="732" t="s">
        <v>34</v>
      </c>
      <c r="U14" s="732" t="s">
        <v>34</v>
      </c>
      <c r="V14" s="727" t="s">
        <v>34</v>
      </c>
      <c r="W14" s="727"/>
      <c r="X14" s="727"/>
      <c r="Y14" s="727"/>
    </row>
    <row r="15" spans="2:25" ht="15" customHeight="1">
      <c r="B15" s="734" t="s">
        <v>2829</v>
      </c>
      <c r="C15" s="732">
        <v>2.3399692487826907E-2</v>
      </c>
      <c r="D15" s="732">
        <v>-2.6950651485865618E-2</v>
      </c>
      <c r="E15" s="732">
        <v>-9.464123362532903E-2</v>
      </c>
      <c r="F15" s="732">
        <v>-0.16661074562572475</v>
      </c>
      <c r="G15" s="732">
        <v>-0.21297009876468867</v>
      </c>
      <c r="H15" s="732">
        <v>-0.1889775053956616</v>
      </c>
      <c r="I15" s="732">
        <v>3.269320916847096E-2</v>
      </c>
      <c r="J15" s="732">
        <v>-5.0465408043639533E-2</v>
      </c>
      <c r="K15" s="732">
        <v>1</v>
      </c>
      <c r="L15" s="732" t="s">
        <v>34</v>
      </c>
      <c r="M15" s="732" t="s">
        <v>34</v>
      </c>
      <c r="N15" s="732" t="s">
        <v>34</v>
      </c>
      <c r="O15" s="732" t="s">
        <v>34</v>
      </c>
      <c r="P15" s="732" t="s">
        <v>34</v>
      </c>
      <c r="Q15" s="732" t="s">
        <v>34</v>
      </c>
      <c r="R15" s="732" t="s">
        <v>34</v>
      </c>
      <c r="S15" s="732" t="s">
        <v>34</v>
      </c>
      <c r="T15" s="732" t="s">
        <v>34</v>
      </c>
      <c r="U15" s="732" t="s">
        <v>34</v>
      </c>
      <c r="V15" s="727" t="s">
        <v>34</v>
      </c>
      <c r="W15" s="727"/>
      <c r="X15" s="727"/>
      <c r="Y15" s="727"/>
    </row>
    <row r="16" spans="2:25" ht="15" customHeight="1">
      <c r="B16" s="734" t="s">
        <v>2830</v>
      </c>
      <c r="C16" s="732">
        <v>7.2010035619072404E-2</v>
      </c>
      <c r="D16" s="732">
        <v>4.7737915777406999E-2</v>
      </c>
      <c r="E16" s="732">
        <v>5.0119332671688839E-2</v>
      </c>
      <c r="F16" s="732">
        <v>-1.7171254642461147E-2</v>
      </c>
      <c r="G16" s="732">
        <v>-7.8308658449570523E-2</v>
      </c>
      <c r="H16" s="732">
        <v>-2.5186271516346528E-2</v>
      </c>
      <c r="I16" s="732">
        <v>2.1321086331275163E-2</v>
      </c>
      <c r="J16" s="732">
        <v>3.5422494586554602E-2</v>
      </c>
      <c r="K16" s="732">
        <v>0.2282791880551249</v>
      </c>
      <c r="L16" s="732">
        <v>1</v>
      </c>
      <c r="M16" s="732" t="s">
        <v>34</v>
      </c>
      <c r="N16" s="732" t="s">
        <v>34</v>
      </c>
      <c r="O16" s="732" t="s">
        <v>34</v>
      </c>
      <c r="P16" s="732" t="s">
        <v>34</v>
      </c>
      <c r="Q16" s="732" t="s">
        <v>34</v>
      </c>
      <c r="R16" s="732" t="s">
        <v>34</v>
      </c>
      <c r="S16" s="732" t="s">
        <v>34</v>
      </c>
      <c r="T16" s="732" t="s">
        <v>34</v>
      </c>
      <c r="U16" s="732" t="s">
        <v>34</v>
      </c>
      <c r="V16" s="727" t="s">
        <v>34</v>
      </c>
      <c r="W16" s="727"/>
      <c r="X16" s="727"/>
      <c r="Y16" s="727"/>
    </row>
    <row r="17" spans="2:25" ht="15" customHeight="1">
      <c r="B17" s="734" t="s">
        <v>2831</v>
      </c>
      <c r="C17" s="732">
        <v>1.8867145558386918E-2</v>
      </c>
      <c r="D17" s="732">
        <v>-7.3585671786916577E-3</v>
      </c>
      <c r="E17" s="732">
        <v>5.7534948447679488E-3</v>
      </c>
      <c r="F17" s="732">
        <v>6.0857236534006105E-2</v>
      </c>
      <c r="G17" s="732">
        <v>8.2087721790476562E-2</v>
      </c>
      <c r="H17" s="732">
        <v>3.8547602702871775E-2</v>
      </c>
      <c r="I17" s="732">
        <v>6.1465312149562079E-2</v>
      </c>
      <c r="J17" s="732">
        <v>-4.8099994108668304E-2</v>
      </c>
      <c r="K17" s="732">
        <v>0.12112524186265031</v>
      </c>
      <c r="L17" s="732">
        <v>0.33989969810648307</v>
      </c>
      <c r="M17" s="732">
        <v>1</v>
      </c>
      <c r="N17" s="732" t="s">
        <v>34</v>
      </c>
      <c r="O17" s="732" t="s">
        <v>34</v>
      </c>
      <c r="P17" s="732" t="s">
        <v>34</v>
      </c>
      <c r="Q17" s="732" t="s">
        <v>34</v>
      </c>
      <c r="R17" s="732" t="s">
        <v>34</v>
      </c>
      <c r="S17" s="732" t="s">
        <v>34</v>
      </c>
      <c r="T17" s="732" t="s">
        <v>34</v>
      </c>
      <c r="U17" s="732" t="s">
        <v>34</v>
      </c>
      <c r="V17" s="727" t="s">
        <v>34</v>
      </c>
      <c r="W17" s="727"/>
      <c r="X17" s="727"/>
      <c r="Y17" s="727"/>
    </row>
    <row r="18" spans="2:25" ht="15" customHeight="1">
      <c r="B18" s="734" t="s">
        <v>2810</v>
      </c>
      <c r="C18" s="732">
        <v>4.1936989814119113E-2</v>
      </c>
      <c r="D18" s="732">
        <v>2.0639837953602864E-2</v>
      </c>
      <c r="E18" s="732">
        <v>-1.7903469965274536E-2</v>
      </c>
      <c r="F18" s="732">
        <v>-6.6921916836950437E-2</v>
      </c>
      <c r="G18" s="732">
        <v>-0.14473244756370987</v>
      </c>
      <c r="H18" s="732">
        <v>-0.15673736634090663</v>
      </c>
      <c r="I18" s="732">
        <v>-9.8627511796820638E-3</v>
      </c>
      <c r="J18" s="732">
        <v>3.6669534443200133E-2</v>
      </c>
      <c r="K18" s="732">
        <v>0.55428967924086014</v>
      </c>
      <c r="L18" s="732">
        <v>0.29984224171772089</v>
      </c>
      <c r="M18" s="732">
        <v>6.708258299993429E-2</v>
      </c>
      <c r="N18" s="732">
        <v>1</v>
      </c>
      <c r="O18" s="732" t="s">
        <v>34</v>
      </c>
      <c r="P18" s="732" t="s">
        <v>34</v>
      </c>
      <c r="Q18" s="732" t="s">
        <v>34</v>
      </c>
      <c r="R18" s="732" t="s">
        <v>34</v>
      </c>
      <c r="S18" s="732" t="s">
        <v>34</v>
      </c>
      <c r="T18" s="732" t="s">
        <v>34</v>
      </c>
      <c r="U18" s="732" t="s">
        <v>34</v>
      </c>
      <c r="V18" s="727" t="s">
        <v>34</v>
      </c>
      <c r="W18" s="727"/>
      <c r="X18" s="727"/>
      <c r="Y18" s="727"/>
    </row>
    <row r="19" spans="2:25" ht="15" customHeight="1">
      <c r="B19" s="734" t="s">
        <v>2832</v>
      </c>
      <c r="C19" s="732">
        <v>3.9413080923916884E-2</v>
      </c>
      <c r="D19" s="732">
        <v>4.2099384237458709E-2</v>
      </c>
      <c r="E19" s="732">
        <v>-6.2775414514654824E-3</v>
      </c>
      <c r="F19" s="732">
        <v>-3.8194224408284301E-2</v>
      </c>
      <c r="G19" s="732">
        <v>-2.7887296020781022E-2</v>
      </c>
      <c r="H19" s="732">
        <v>-9.0526160338009365E-2</v>
      </c>
      <c r="I19" s="732">
        <v>8.1996563580555878E-4</v>
      </c>
      <c r="J19" s="732">
        <v>3.0936806321520103E-2</v>
      </c>
      <c r="K19" s="732">
        <v>0.51428690752292694</v>
      </c>
      <c r="L19" s="732">
        <v>0.22034723249033211</v>
      </c>
      <c r="M19" s="732">
        <v>0.12186912548236625</v>
      </c>
      <c r="N19" s="732">
        <v>0.58274977005981665</v>
      </c>
      <c r="O19" s="732">
        <v>1</v>
      </c>
      <c r="P19" s="732" t="s">
        <v>34</v>
      </c>
      <c r="Q19" s="732" t="s">
        <v>34</v>
      </c>
      <c r="R19" s="732" t="s">
        <v>34</v>
      </c>
      <c r="S19" s="732" t="s">
        <v>34</v>
      </c>
      <c r="T19" s="732" t="s">
        <v>34</v>
      </c>
      <c r="U19" s="732" t="s">
        <v>34</v>
      </c>
      <c r="V19" s="727" t="s">
        <v>34</v>
      </c>
      <c r="W19" s="727"/>
      <c r="X19" s="727"/>
      <c r="Y19" s="727"/>
    </row>
    <row r="20" spans="2:25" ht="15" customHeight="1">
      <c r="B20" s="734" t="s">
        <v>2833</v>
      </c>
      <c r="C20" s="732">
        <v>2.5554843386572833E-2</v>
      </c>
      <c r="D20" s="732">
        <v>4.2324463736281175E-2</v>
      </c>
      <c r="E20" s="732">
        <v>2.4009607339249273E-2</v>
      </c>
      <c r="F20" s="732">
        <v>-4.7160813597223274E-2</v>
      </c>
      <c r="G20" s="732">
        <v>-0.14139070209662924</v>
      </c>
      <c r="H20" s="732">
        <v>-0.11268232929153595</v>
      </c>
      <c r="I20" s="732">
        <v>-8.5192260220100062E-3</v>
      </c>
      <c r="J20" s="732">
        <v>4.1222929770250757E-2</v>
      </c>
      <c r="K20" s="732">
        <v>0.50684678347088563</v>
      </c>
      <c r="L20" s="732">
        <v>0.20594323438520903</v>
      </c>
      <c r="M20" s="732">
        <v>5.0944152781359046E-3</v>
      </c>
      <c r="N20" s="732">
        <v>0.67010781558934684</v>
      </c>
      <c r="O20" s="732">
        <v>0.6059250877287744</v>
      </c>
      <c r="P20" s="732">
        <v>1</v>
      </c>
      <c r="Q20" s="732" t="s">
        <v>34</v>
      </c>
      <c r="R20" s="732" t="s">
        <v>34</v>
      </c>
      <c r="S20" s="732" t="s">
        <v>34</v>
      </c>
      <c r="T20" s="732" t="s">
        <v>34</v>
      </c>
      <c r="U20" s="732" t="s">
        <v>34</v>
      </c>
      <c r="V20" s="727" t="s">
        <v>34</v>
      </c>
      <c r="W20" s="727"/>
      <c r="X20" s="727"/>
      <c r="Y20" s="727"/>
    </row>
    <row r="21" spans="2:25" ht="15" customHeight="1">
      <c r="B21" s="734" t="s">
        <v>2834</v>
      </c>
      <c r="C21" s="732">
        <v>0.11142905782143804</v>
      </c>
      <c r="D21" s="732">
        <v>7.155980735741338E-2</v>
      </c>
      <c r="E21" s="732">
        <v>5.6351365802999882E-2</v>
      </c>
      <c r="F21" s="732">
        <v>2.7110718904721234E-2</v>
      </c>
      <c r="G21" s="732">
        <v>-7.4663273274369238E-2</v>
      </c>
      <c r="H21" s="732">
        <v>-1.7423006854165497E-2</v>
      </c>
      <c r="I21" s="732">
        <v>4.8041297990627022E-2</v>
      </c>
      <c r="J21" s="732">
        <v>5.7935353033306013E-2</v>
      </c>
      <c r="K21" s="732">
        <v>0.55783362814782922</v>
      </c>
      <c r="L21" s="732">
        <v>0.28434169115324964</v>
      </c>
      <c r="M21" s="732">
        <v>0.10868517516210216</v>
      </c>
      <c r="N21" s="732">
        <v>0.53788370043863287</v>
      </c>
      <c r="O21" s="732">
        <v>0.59102357447511533</v>
      </c>
      <c r="P21" s="732">
        <v>0.59213683942043471</v>
      </c>
      <c r="Q21" s="732">
        <v>1</v>
      </c>
      <c r="R21" s="732" t="s">
        <v>34</v>
      </c>
      <c r="S21" s="732" t="s">
        <v>34</v>
      </c>
      <c r="T21" s="732" t="s">
        <v>34</v>
      </c>
      <c r="U21" s="732" t="s">
        <v>34</v>
      </c>
      <c r="V21" s="727" t="s">
        <v>34</v>
      </c>
      <c r="W21" s="727"/>
      <c r="X21" s="727"/>
      <c r="Y21" s="727"/>
    </row>
    <row r="22" spans="2:25" ht="15" customHeight="1">
      <c r="B22" s="734" t="s">
        <v>2835</v>
      </c>
      <c r="C22" s="732">
        <v>5.3309365599895901E-2</v>
      </c>
      <c r="D22" s="732">
        <v>8.1802940034945412E-2</v>
      </c>
      <c r="E22" s="732">
        <v>5.8478641623341335E-2</v>
      </c>
      <c r="F22" s="732">
        <v>4.3235224851242246E-2</v>
      </c>
      <c r="G22" s="732">
        <v>-2.6687659293728839E-2</v>
      </c>
      <c r="H22" s="732">
        <v>-6.3221574590136076E-3</v>
      </c>
      <c r="I22" s="732">
        <v>-5.3572415463240493E-2</v>
      </c>
      <c r="J22" s="732">
        <v>9.160305108924563E-2</v>
      </c>
      <c r="K22" s="732">
        <v>0.19042787803615457</v>
      </c>
      <c r="L22" s="732">
        <v>3.873380901795502E-2</v>
      </c>
      <c r="M22" s="732">
        <v>1.5193029524539079E-2</v>
      </c>
      <c r="N22" s="732">
        <v>0.24643784639350055</v>
      </c>
      <c r="O22" s="732">
        <v>0.19430926721468686</v>
      </c>
      <c r="P22" s="732">
        <v>0.3488110352417369</v>
      </c>
      <c r="Q22" s="732">
        <v>0.18422080203365807</v>
      </c>
      <c r="R22" s="732">
        <v>1</v>
      </c>
      <c r="S22" s="732" t="s">
        <v>34</v>
      </c>
      <c r="T22" s="732" t="s">
        <v>34</v>
      </c>
      <c r="U22" s="732" t="s">
        <v>34</v>
      </c>
      <c r="V22" s="727" t="s">
        <v>34</v>
      </c>
      <c r="W22" s="727"/>
      <c r="X22" s="727"/>
      <c r="Y22" s="727"/>
    </row>
    <row r="23" spans="2:25" ht="15" customHeight="1">
      <c r="B23" s="734" t="s">
        <v>2836</v>
      </c>
      <c r="C23" s="732">
        <v>2.9630643204236543E-2</v>
      </c>
      <c r="D23" s="732">
        <v>5.7369266188590021E-2</v>
      </c>
      <c r="E23" s="732">
        <v>-2.5330400906856372E-3</v>
      </c>
      <c r="F23" s="732">
        <v>-5.0440682177003246E-2</v>
      </c>
      <c r="G23" s="732">
        <v>-0.10257508759202481</v>
      </c>
      <c r="H23" s="732">
        <v>-7.2500257033910234E-2</v>
      </c>
      <c r="I23" s="732">
        <v>-4.2391285837965129E-2</v>
      </c>
      <c r="J23" s="732">
        <v>2.4795633684903826E-2</v>
      </c>
      <c r="K23" s="732">
        <v>6.3409569670423771E-2</v>
      </c>
      <c r="L23" s="732">
        <v>-1.4185944294584961E-2</v>
      </c>
      <c r="M23" s="732">
        <v>-4.3728431644621674E-3</v>
      </c>
      <c r="N23" s="732">
        <v>0.20818895565514656</v>
      </c>
      <c r="O23" s="732">
        <v>0.12049597269777329</v>
      </c>
      <c r="P23" s="732">
        <v>0.28796623167068153</v>
      </c>
      <c r="Q23" s="732">
        <v>7.8907573716665597E-2</v>
      </c>
      <c r="R23" s="732">
        <v>0.35106139051559987</v>
      </c>
      <c r="S23" s="732">
        <v>1</v>
      </c>
      <c r="T23" s="732" t="s">
        <v>34</v>
      </c>
      <c r="U23" s="732" t="s">
        <v>34</v>
      </c>
      <c r="V23" s="727" t="s">
        <v>34</v>
      </c>
      <c r="W23" s="727"/>
      <c r="X23" s="727"/>
      <c r="Y23" s="727"/>
    </row>
    <row r="24" spans="2:25" ht="15" customHeight="1">
      <c r="B24" s="734" t="s">
        <v>2837</v>
      </c>
      <c r="C24" s="732">
        <v>-2.7873266798102384E-2</v>
      </c>
      <c r="D24" s="732">
        <v>-8.2786282201234487E-3</v>
      </c>
      <c r="E24" s="732">
        <v>1.0734509937463405E-2</v>
      </c>
      <c r="F24" s="732">
        <v>-0.10385861878862214</v>
      </c>
      <c r="G24" s="732">
        <v>-0.18422011472781699</v>
      </c>
      <c r="H24" s="732">
        <v>-0.10945747254577284</v>
      </c>
      <c r="I24" s="732">
        <v>-3.6944491398938684E-2</v>
      </c>
      <c r="J24" s="732">
        <v>8.1415012451832885E-2</v>
      </c>
      <c r="K24" s="732">
        <v>0.42403284906122196</v>
      </c>
      <c r="L24" s="732">
        <v>9.4775937582773251E-2</v>
      </c>
      <c r="M24" s="732">
        <v>-7.0819321612706668E-2</v>
      </c>
      <c r="N24" s="732">
        <v>0.56433615226358058</v>
      </c>
      <c r="O24" s="732">
        <v>0.44278057836786461</v>
      </c>
      <c r="P24" s="732">
        <v>0.7132069488384003</v>
      </c>
      <c r="Q24" s="732">
        <v>0.44012889799227323</v>
      </c>
      <c r="R24" s="732">
        <v>0.38492274380695635</v>
      </c>
      <c r="S24" s="732">
        <v>0.37181902356566776</v>
      </c>
      <c r="T24" s="732">
        <v>1</v>
      </c>
      <c r="U24" s="732" t="s">
        <v>34</v>
      </c>
      <c r="V24" s="727" t="s">
        <v>34</v>
      </c>
      <c r="W24" s="727"/>
      <c r="X24" s="727"/>
      <c r="Y24" s="727"/>
    </row>
    <row r="25" spans="2:25" ht="15" customHeight="1">
      <c r="B25" s="734" t="s">
        <v>2838</v>
      </c>
      <c r="C25" s="732">
        <v>-8.3341539516522314E-3</v>
      </c>
      <c r="D25" s="732">
        <v>2.2184311680669366E-2</v>
      </c>
      <c r="E25" s="732">
        <v>1.9277842664224609E-2</v>
      </c>
      <c r="F25" s="732">
        <v>-0.11603972455139472</v>
      </c>
      <c r="G25" s="732">
        <v>-0.22054982260063233</v>
      </c>
      <c r="H25" s="732">
        <v>-0.13071303694343661</v>
      </c>
      <c r="I25" s="732">
        <v>-3.7484391370586824E-2</v>
      </c>
      <c r="J25" s="732">
        <v>9.4148028813320905E-2</v>
      </c>
      <c r="K25" s="732">
        <v>0.55728745798461521</v>
      </c>
      <c r="L25" s="732">
        <v>0.10810071970903129</v>
      </c>
      <c r="M25" s="732">
        <v>-0.12125117930785191</v>
      </c>
      <c r="N25" s="732">
        <v>0.60203807297781931</v>
      </c>
      <c r="O25" s="732">
        <v>0.54028380572578594</v>
      </c>
      <c r="P25" s="732">
        <v>0.74954369524675568</v>
      </c>
      <c r="Q25" s="732">
        <v>0.50936314604299882</v>
      </c>
      <c r="R25" s="732">
        <v>0.36486368281736298</v>
      </c>
      <c r="S25" s="732">
        <v>0.36701192974823305</v>
      </c>
      <c r="T25" s="732">
        <v>0.87700699797509374</v>
      </c>
      <c r="U25" s="732">
        <v>1</v>
      </c>
      <c r="V25" s="727" t="s">
        <v>34</v>
      </c>
      <c r="W25" s="727"/>
      <c r="X25" s="727"/>
      <c r="Y25" s="727"/>
    </row>
    <row r="26" spans="2:25" ht="15">
      <c r="B26" s="723" t="s">
        <v>2811</v>
      </c>
      <c r="C26" s="728">
        <v>-4.1060385823688123E-2</v>
      </c>
      <c r="D26" s="728">
        <v>-5.8821922864676947E-2</v>
      </c>
      <c r="E26" s="728">
        <v>-4.654211117415389E-2</v>
      </c>
      <c r="F26" s="728">
        <v>-0.12903503198804303</v>
      </c>
      <c r="G26" s="728">
        <v>-0.24979682127760339</v>
      </c>
      <c r="H26" s="728">
        <v>-0.1249986263813897</v>
      </c>
      <c r="I26" s="728">
        <v>-1.1153053361072198E-2</v>
      </c>
      <c r="J26" s="728">
        <v>5.3454527853703276E-2</v>
      </c>
      <c r="K26" s="728">
        <v>0.51533208672312281</v>
      </c>
      <c r="L26" s="728">
        <v>1.8710943898811661E-2</v>
      </c>
      <c r="M26" s="728">
        <v>-0.1063715142146846</v>
      </c>
      <c r="N26" s="728">
        <v>0.44759765996144291</v>
      </c>
      <c r="O26" s="728">
        <v>0.34882516514548245</v>
      </c>
      <c r="P26" s="728">
        <v>0.52070596890178789</v>
      </c>
      <c r="Q26" s="728">
        <v>0.40777349782769046</v>
      </c>
      <c r="R26" s="728">
        <v>0.27291801577872959</v>
      </c>
      <c r="S26" s="728">
        <v>0.24539740321864545</v>
      </c>
      <c r="T26" s="728">
        <v>0.69983980221055064</v>
      </c>
      <c r="U26" s="728">
        <v>0.72873991644281588</v>
      </c>
      <c r="V26" s="727">
        <v>1</v>
      </c>
      <c r="W26" s="727"/>
      <c r="X26" s="727"/>
      <c r="Y26" s="727"/>
    </row>
    <row r="27" spans="2:25" ht="15">
      <c r="B27" s="723"/>
      <c r="C27" s="728"/>
      <c r="D27" s="728"/>
      <c r="E27" s="728"/>
      <c r="F27" s="728"/>
      <c r="G27" s="728"/>
      <c r="H27" s="728"/>
      <c r="I27" s="728"/>
      <c r="J27" s="728"/>
      <c r="K27" s="728"/>
      <c r="L27" s="728"/>
      <c r="M27" s="728"/>
      <c r="N27" s="728"/>
      <c r="O27" s="728"/>
      <c r="P27" s="728"/>
      <c r="Q27" s="728"/>
      <c r="R27" s="728"/>
      <c r="S27" s="728"/>
      <c r="T27" s="728"/>
      <c r="U27" s="728"/>
      <c r="V27" s="727"/>
      <c r="W27" s="727"/>
      <c r="X27" s="727"/>
      <c r="Y27" s="727"/>
    </row>
    <row r="28" spans="2:25" ht="15">
      <c r="B28" s="723"/>
      <c r="C28" s="748"/>
      <c r="D28" s="748"/>
      <c r="E28" s="748"/>
      <c r="F28" s="748"/>
      <c r="G28" s="748"/>
      <c r="H28" s="748"/>
      <c r="I28" s="728"/>
      <c r="J28" s="728"/>
      <c r="K28" s="728"/>
      <c r="L28" s="728"/>
      <c r="M28" s="728"/>
      <c r="N28" s="728"/>
      <c r="O28" s="728"/>
      <c r="P28" s="728"/>
      <c r="Q28" s="728"/>
      <c r="R28" s="728"/>
      <c r="S28" s="728"/>
      <c r="T28" s="728"/>
      <c r="U28" s="728"/>
      <c r="V28" s="727"/>
      <c r="W28" s="727"/>
      <c r="X28" s="727"/>
      <c r="Y28" s="727"/>
    </row>
    <row r="29" spans="2:25" ht="15">
      <c r="B29" s="723"/>
      <c r="C29" s="748"/>
      <c r="D29" s="748"/>
      <c r="E29" s="748"/>
      <c r="F29" s="748"/>
      <c r="G29" s="748"/>
      <c r="H29" s="748"/>
      <c r="I29" s="728"/>
      <c r="J29" s="728"/>
      <c r="K29" s="728"/>
      <c r="L29" s="728"/>
      <c r="M29" s="728"/>
      <c r="N29" s="728"/>
      <c r="O29" s="728"/>
      <c r="P29" s="728"/>
      <c r="Q29" s="728"/>
      <c r="R29" s="728"/>
      <c r="S29" s="728"/>
      <c r="T29" s="728"/>
      <c r="U29" s="728"/>
      <c r="V29" s="727"/>
      <c r="W29" s="727"/>
      <c r="X29" s="727"/>
      <c r="Y29" s="727"/>
    </row>
    <row r="30" spans="2:25" ht="15">
      <c r="B30" s="723"/>
      <c r="C30" s="728"/>
      <c r="D30" s="728"/>
      <c r="E30" s="728"/>
      <c r="F30" s="728"/>
      <c r="G30" s="728"/>
      <c r="H30" s="728"/>
      <c r="I30" s="728"/>
      <c r="J30" s="728"/>
      <c r="K30" s="728"/>
      <c r="L30" s="728"/>
      <c r="M30" s="728"/>
      <c r="N30" s="728"/>
      <c r="O30" s="728"/>
      <c r="P30" s="728"/>
      <c r="Q30" s="728"/>
      <c r="R30" s="728"/>
      <c r="S30" s="728"/>
      <c r="T30" s="728"/>
      <c r="U30" s="728"/>
      <c r="V30" s="727"/>
      <c r="W30" s="727"/>
      <c r="X30" s="727"/>
      <c r="Y30" s="727"/>
    </row>
    <row r="31" spans="2:25" ht="15">
      <c r="B31" s="724"/>
      <c r="C31" s="729"/>
      <c r="D31" s="729"/>
      <c r="E31" s="729"/>
      <c r="F31" s="729"/>
      <c r="G31" s="729"/>
      <c r="H31" s="729"/>
      <c r="I31" s="729"/>
      <c r="J31" s="729"/>
      <c r="K31" s="729"/>
      <c r="L31" s="729"/>
      <c r="M31" s="729"/>
      <c r="N31" s="729"/>
      <c r="O31" s="729"/>
      <c r="P31" s="729"/>
      <c r="Q31" s="729"/>
      <c r="R31" s="729"/>
      <c r="S31" s="729"/>
      <c r="T31" s="729"/>
      <c r="U31" s="729"/>
      <c r="V31" s="730"/>
      <c r="W31" s="730"/>
      <c r="X31" s="730"/>
      <c r="Y31" s="730"/>
    </row>
    <row r="32" spans="2:25" ht="15">
      <c r="B32" s="722"/>
      <c r="C32" s="735"/>
      <c r="D32" s="735"/>
      <c r="E32" s="735"/>
      <c r="F32" s="735"/>
      <c r="G32" s="735"/>
      <c r="H32" s="735"/>
      <c r="I32" s="735"/>
      <c r="J32" s="735"/>
      <c r="K32" s="735"/>
      <c r="L32" s="735"/>
      <c r="M32" s="735"/>
      <c r="N32" s="735"/>
      <c r="O32" s="735"/>
      <c r="P32" s="735"/>
      <c r="Q32" s="735"/>
      <c r="R32" s="735"/>
      <c r="S32" s="735"/>
      <c r="T32" s="735"/>
      <c r="U32" s="735"/>
      <c r="V32" s="679"/>
      <c r="W32" s="679"/>
      <c r="X32" s="679"/>
      <c r="Y32" s="679"/>
    </row>
  </sheetData>
  <conditionalFormatting sqref="B1:B2 B7:B31">
    <cfRule type="expression" dxfId="1102" priority="8">
      <formula>B1=""</formula>
    </cfRule>
  </conditionalFormatting>
  <conditionalFormatting sqref="C6:Y6">
    <cfRule type="expression" dxfId="1101" priority="9">
      <formula>C6=""</formula>
    </cfRule>
  </conditionalFormatting>
  <conditionalFormatting sqref="Y1:Y2 Y7:Y31">
    <cfRule type="expression" dxfId="1100" priority="1">
      <formula>Y1=""</formula>
    </cfRule>
    <cfRule type="expression" dxfId="1099" priority="2">
      <formula>AND(Y1="-", $B1&lt;&gt;"", Y$5&lt;&gt;"")</formula>
    </cfRule>
    <cfRule type="expression" dxfId="1098" priority="3">
      <formula>AND(Y1&lt;&gt;"",COLUMN(Y1)=(ROW(Y1)-(ROW($B$7)-COLUMN($C$5))))</formula>
    </cfRule>
  </conditionalFormatting>
  <conditionalFormatting sqref="C7:X31">
    <cfRule type="expression" dxfId="1097" priority="10">
      <formula>C7=""</formula>
    </cfRule>
    <cfRule type="expression" dxfId="1096" priority="11">
      <formula>AND(C7="-", $B7&lt;&gt;"", C$5&lt;&gt;"")</formula>
    </cfRule>
    <cfRule type="expression" dxfId="1095" priority="12">
      <formula>AND(C7&lt;&gt;"",COLUMN(C7)=(ROW(C7)-(ROW($B$7)-COLUMN($C$5))))</formula>
    </cfRule>
    <cfRule type="colorScale" priority="13">
      <colorScale>
        <cfvo type="min"/>
        <cfvo type="percentile" val="50"/>
        <cfvo type="max"/>
        <color theme="8"/>
        <color rgb="FFFFEB84"/>
        <color theme="7"/>
      </colorScale>
    </cfRule>
  </conditionalFormatting>
  <printOptions horizontalCentered="1"/>
  <pageMargins left="0.25" right="0.25" top="0.75" bottom="0.5" header="0" footer="0"/>
  <pageSetup paperSize="9" pageOrder="overThenDown" orientation="landscape" r:id="rId1"/>
  <headerFooter>
    <oddHeader>&amp;R&amp;G</oddHeader>
    <oddFooter>&amp;L&amp;10 27/10/2022</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65AE-AA76-41DB-B772-16908900F231}">
  <sheetPr codeName="Sheet30">
    <tabColor theme="5"/>
  </sheetPr>
  <dimension ref="A1:Y83"/>
  <sheetViews>
    <sheetView showGridLines="0" showRuler="0" view="pageLayout" zoomScale="90" zoomScaleNormal="80" zoomScalePageLayoutView="90" workbookViewId="0">
      <selection activeCell="J18" sqref="J18"/>
    </sheetView>
  </sheetViews>
  <sheetFormatPr defaultColWidth="10.69921875" defaultRowHeight="11.25"/>
  <cols>
    <col min="1" max="1" width="2.19921875" style="382" customWidth="1"/>
    <col min="2" max="2" width="8.19921875" style="382" customWidth="1"/>
    <col min="3" max="3" width="4.19921875" style="379" customWidth="1"/>
    <col min="4" max="4" width="2.09765625" style="379" customWidth="1"/>
    <col min="5" max="5" width="11.3984375" style="379" customWidth="1"/>
    <col min="6" max="9" width="4.19921875" style="379" customWidth="1"/>
    <col min="10" max="19" width="4.19921875" style="382" customWidth="1"/>
    <col min="20" max="21" width="4.296875" style="382" customWidth="1"/>
    <col min="22" max="24" width="4.19921875" style="382" customWidth="1"/>
    <col min="25" max="25" width="4.3984375" style="379" customWidth="1"/>
    <col min="26" max="16384" width="10.69921875" style="379"/>
  </cols>
  <sheetData>
    <row r="1" spans="2:25" ht="15">
      <c r="C1" s="728"/>
      <c r="D1" s="728"/>
      <c r="E1" s="723"/>
      <c r="F1" s="728"/>
      <c r="G1" s="728"/>
      <c r="H1" s="728"/>
      <c r="I1" s="728"/>
      <c r="J1" s="728"/>
      <c r="K1" s="728"/>
      <c r="L1" s="728"/>
      <c r="M1" s="728"/>
      <c r="N1" s="728"/>
      <c r="O1" s="728"/>
      <c r="P1" s="728"/>
      <c r="Q1" s="728"/>
      <c r="R1" s="728"/>
      <c r="S1" s="728"/>
      <c r="T1" s="728"/>
      <c r="U1" s="728"/>
      <c r="V1" s="728"/>
      <c r="W1" s="728"/>
      <c r="X1" s="728"/>
    </row>
    <row r="2" spans="2:25" ht="15">
      <c r="C2" s="728"/>
      <c r="D2" s="728"/>
      <c r="E2" s="723"/>
      <c r="F2" s="728"/>
      <c r="G2" s="728"/>
      <c r="H2" s="728"/>
      <c r="I2" s="728"/>
      <c r="J2" s="728"/>
      <c r="K2" s="728"/>
      <c r="L2" s="728"/>
      <c r="M2" s="728"/>
      <c r="N2" s="728"/>
      <c r="O2" s="728"/>
      <c r="P2" s="728"/>
      <c r="Q2" s="728"/>
      <c r="R2" s="728"/>
      <c r="S2" s="728"/>
      <c r="T2" s="728"/>
      <c r="U2" s="728"/>
      <c r="V2" s="728"/>
      <c r="W2" s="728"/>
      <c r="X2" s="728"/>
    </row>
    <row r="3" spans="2:25" s="382" customFormat="1" ht="22.5" customHeight="1" thickBot="1">
      <c r="B3" s="701" t="s">
        <v>622</v>
      </c>
      <c r="C3" s="698"/>
      <c r="D3" s="698"/>
      <c r="E3" s="698"/>
      <c r="F3" s="698"/>
      <c r="G3" s="698"/>
      <c r="H3" s="698"/>
      <c r="I3" s="698"/>
      <c r="J3" s="699"/>
      <c r="K3" s="699"/>
      <c r="L3" s="699"/>
      <c r="M3" s="699"/>
      <c r="N3" s="699"/>
      <c r="O3" s="699"/>
      <c r="P3" s="699"/>
      <c r="Q3" s="699"/>
      <c r="R3" s="699"/>
      <c r="S3" s="699"/>
      <c r="T3" s="699"/>
      <c r="U3" s="699"/>
      <c r="V3" s="699"/>
      <c r="W3" s="699"/>
      <c r="X3" s="699"/>
      <c r="Y3" s="711" t="str">
        <f ca="1">TEXT(AccReturns!$B$3, "dd/mm/yyyy")&amp;" - "&amp;TEXT(OFFSET(AccReturns!$B$2,COUNTA(AccReturns!$B:$B),), "dd/mm/yyyy")</f>
        <v>02/01/2020 - 25/10/2022</v>
      </c>
    </row>
    <row r="30" spans="3:21">
      <c r="J30" s="379"/>
      <c r="K30" s="379"/>
      <c r="L30" s="379"/>
      <c r="M30" s="379"/>
      <c r="N30" s="379"/>
      <c r="O30" s="379"/>
      <c r="P30" s="379"/>
      <c r="Q30" s="379"/>
      <c r="R30" s="379"/>
      <c r="S30" s="379"/>
      <c r="T30" s="379"/>
      <c r="U30" s="379"/>
    </row>
    <row r="31" spans="3:21">
      <c r="J31" s="379"/>
      <c r="K31" s="379"/>
      <c r="L31" s="379"/>
      <c r="M31" s="379"/>
      <c r="N31" s="379"/>
      <c r="O31" s="379"/>
      <c r="P31" s="379"/>
      <c r="Q31" s="379"/>
      <c r="R31" s="379"/>
      <c r="S31" s="379"/>
      <c r="T31" s="379"/>
      <c r="U31" s="379"/>
    </row>
    <row r="32" spans="3:21" s="382" customFormat="1" ht="15" customHeight="1">
      <c r="C32" s="703"/>
      <c r="D32" s="379"/>
      <c r="E32" s="705"/>
      <c r="F32" s="703"/>
      <c r="G32" s="918" t="str">
        <f>'Performance Measurement'!C33</f>
        <v>Mes</v>
      </c>
      <c r="H32" s="918"/>
      <c r="I32" s="918"/>
      <c r="J32" s="912" t="str">
        <f>'Performance Measurement'!D33</f>
        <v>Ano</v>
      </c>
      <c r="K32" s="912"/>
      <c r="L32" s="912"/>
      <c r="M32" s="912" t="str">
        <f>'Performance Measurement'!E33</f>
        <v>6 meses</v>
      </c>
      <c r="N32" s="912"/>
      <c r="O32" s="912"/>
      <c r="P32" s="918" t="str">
        <f>'Performance Measurement'!F33</f>
        <v>12 meses</v>
      </c>
      <c r="Q32" s="918"/>
      <c r="R32" s="918"/>
      <c r="S32" s="918" t="str">
        <f>'Performance Measurement'!G33</f>
        <v>2 anos</v>
      </c>
      <c r="T32" s="918"/>
      <c r="U32" s="918"/>
    </row>
    <row r="33" spans="1:25" s="382" customFormat="1" ht="15">
      <c r="C33" s="703"/>
      <c r="D33" s="379"/>
      <c r="E33" s="742" t="str">
        <f>'Performance Measurement'!B34</f>
        <v>Portfólio Sugerido</v>
      </c>
      <c r="F33" s="744"/>
      <c r="G33" s="916">
        <f>'Performance Measurement'!C34</f>
        <v>1.7895472876442484E-2</v>
      </c>
      <c r="H33" s="916"/>
      <c r="I33" s="916"/>
      <c r="J33" s="921">
        <f>'Performance Measurement'!D34</f>
        <v>1.8181018085010509E-2</v>
      </c>
      <c r="K33" s="921"/>
      <c r="L33" s="921"/>
      <c r="M33" s="915">
        <f>'Performance Measurement'!E34</f>
        <v>1.677632426032364E-2</v>
      </c>
      <c r="N33" s="915"/>
      <c r="O33" s="915"/>
      <c r="P33" s="916">
        <f>'Performance Measurement'!F34</f>
        <v>2.0233496254967436E-2</v>
      </c>
      <c r="Q33" s="916"/>
      <c r="R33" s="916"/>
      <c r="S33" s="916">
        <f>'Performance Measurement'!G34</f>
        <v>2.1606249074500147E-2</v>
      </c>
      <c r="T33" s="916"/>
      <c r="U33" s="916"/>
    </row>
    <row r="34" spans="1:25" s="382" customFormat="1" ht="3" customHeight="1">
      <c r="C34" s="703"/>
      <c r="D34" s="379"/>
      <c r="E34" s="707"/>
      <c r="F34" s="707"/>
      <c r="G34" s="707"/>
      <c r="H34" s="707"/>
      <c r="I34" s="708"/>
      <c r="J34" s="708"/>
      <c r="K34" s="708"/>
      <c r="L34" s="708"/>
      <c r="M34" s="708"/>
      <c r="N34" s="708"/>
      <c r="O34" s="708"/>
      <c r="P34" s="708"/>
      <c r="Q34" s="708"/>
      <c r="R34" s="708"/>
      <c r="S34" s="708"/>
      <c r="T34" s="708"/>
      <c r="U34" s="708"/>
      <c r="W34" s="708"/>
      <c r="X34" s="708"/>
    </row>
    <row r="35" spans="1:25" s="382" customFormat="1" ht="15">
      <c r="C35" s="703"/>
      <c r="D35" s="379"/>
      <c r="E35" s="743" t="str">
        <f>'Performance Measurement'!B35</f>
        <v>CDI</v>
      </c>
      <c r="F35" s="745"/>
      <c r="G35" s="921">
        <f>'Performance Measurement'!C35</f>
        <v>0</v>
      </c>
      <c r="H35" s="921"/>
      <c r="I35" s="921"/>
      <c r="J35" s="921">
        <f>'Performance Measurement'!D35</f>
        <v>8.3479774377373235E-4</v>
      </c>
      <c r="K35" s="921"/>
      <c r="L35" s="921"/>
      <c r="M35" s="915">
        <f>'Performance Measurement'!E35</f>
        <v>3.0996235816626314E-4</v>
      </c>
      <c r="N35" s="915"/>
      <c r="O35" s="915"/>
      <c r="P35" s="915">
        <f>'Performance Measurement'!F35</f>
        <v>1.2063117254662954E-3</v>
      </c>
      <c r="Q35" s="915"/>
      <c r="R35" s="915"/>
      <c r="S35" s="915">
        <f>'Performance Measurement'!G35</f>
        <v>2.6046267610884809E-3</v>
      </c>
      <c r="T35" s="915"/>
      <c r="U35" s="915"/>
    </row>
    <row r="36" spans="1:25" ht="15">
      <c r="C36" s="703"/>
    </row>
    <row r="37" spans="1:25">
      <c r="J37" s="379"/>
      <c r="K37" s="379"/>
      <c r="L37" s="379"/>
      <c r="M37" s="379"/>
      <c r="N37" s="379"/>
      <c r="O37" s="379"/>
      <c r="P37" s="379"/>
      <c r="Q37" s="379"/>
      <c r="R37" s="379"/>
      <c r="S37" s="379"/>
      <c r="T37" s="379"/>
      <c r="U37" s="379"/>
    </row>
    <row r="38" spans="1:25">
      <c r="J38" s="379"/>
      <c r="K38" s="379"/>
      <c r="L38" s="379"/>
      <c r="M38" s="379"/>
      <c r="N38" s="379"/>
      <c r="O38" s="379"/>
      <c r="P38" s="379"/>
      <c r="Q38" s="379"/>
      <c r="R38" s="379"/>
      <c r="S38" s="379"/>
      <c r="T38" s="379"/>
      <c r="U38" s="379"/>
    </row>
    <row r="39" spans="1:25">
      <c r="J39" s="379"/>
      <c r="K39" s="379"/>
      <c r="L39" s="379"/>
      <c r="M39" s="379"/>
      <c r="N39" s="379"/>
      <c r="O39" s="379"/>
      <c r="P39" s="379"/>
      <c r="Q39" s="379"/>
      <c r="R39" s="379"/>
      <c r="S39" s="379"/>
      <c r="T39" s="379"/>
      <c r="U39" s="379"/>
    </row>
    <row r="40" spans="1:25">
      <c r="J40" s="379"/>
      <c r="K40" s="379"/>
      <c r="L40" s="379"/>
      <c r="M40" s="379"/>
      <c r="N40" s="379"/>
      <c r="O40" s="379"/>
      <c r="P40" s="379"/>
      <c r="Q40" s="379"/>
      <c r="R40" s="379"/>
      <c r="S40" s="379"/>
      <c r="T40" s="379"/>
      <c r="U40" s="379"/>
    </row>
    <row r="43" spans="1:25" ht="15">
      <c r="C43" s="728"/>
      <c r="D43" s="728"/>
      <c r="E43" s="723"/>
      <c r="F43" s="728"/>
      <c r="G43" s="728"/>
      <c r="H43" s="728"/>
      <c r="I43" s="728"/>
      <c r="J43" s="728"/>
      <c r="K43" s="728"/>
      <c r="L43" s="728"/>
      <c r="M43" s="728"/>
      <c r="N43" s="728"/>
      <c r="O43" s="728"/>
      <c r="P43" s="728"/>
      <c r="Q43" s="728"/>
      <c r="R43" s="728"/>
      <c r="S43" s="728"/>
      <c r="T43" s="728"/>
      <c r="U43" s="728"/>
      <c r="V43" s="728"/>
      <c r="W43" s="728"/>
      <c r="X43" s="728"/>
    </row>
    <row r="44" spans="1:25" ht="15">
      <c r="C44" s="728"/>
      <c r="D44" s="728"/>
      <c r="E44" s="723"/>
      <c r="F44" s="728"/>
      <c r="G44" s="728"/>
      <c r="H44" s="728"/>
      <c r="I44" s="728"/>
      <c r="J44" s="728"/>
      <c r="K44" s="728"/>
      <c r="L44" s="728"/>
      <c r="M44" s="728"/>
      <c r="N44" s="728"/>
      <c r="O44" s="728"/>
      <c r="P44" s="728"/>
      <c r="Q44" s="728"/>
      <c r="R44" s="728"/>
      <c r="S44" s="728"/>
      <c r="T44" s="728"/>
      <c r="U44" s="728"/>
      <c r="V44" s="728"/>
      <c r="W44" s="728"/>
      <c r="X44" s="728"/>
    </row>
    <row r="45" spans="1:25" ht="15">
      <c r="C45" s="728"/>
      <c r="D45" s="728"/>
      <c r="E45" s="723"/>
      <c r="F45" s="728"/>
      <c r="G45" s="728"/>
      <c r="H45" s="728"/>
      <c r="I45" s="728"/>
      <c r="J45" s="728"/>
      <c r="K45" s="728"/>
      <c r="L45" s="728"/>
      <c r="M45" s="728"/>
      <c r="N45" s="728"/>
      <c r="O45" s="728"/>
      <c r="P45" s="728"/>
      <c r="Q45" s="728"/>
      <c r="R45" s="728"/>
      <c r="S45" s="728"/>
      <c r="T45" s="728"/>
      <c r="U45" s="728"/>
      <c r="V45" s="728"/>
      <c r="W45" s="728"/>
      <c r="X45" s="728"/>
    </row>
    <row r="46" spans="1:25" s="382" customFormat="1" ht="22.5" customHeight="1" thickBot="1">
      <c r="A46" s="810"/>
      <c r="B46" s="701" t="s">
        <v>2644</v>
      </c>
      <c r="C46" s="698"/>
      <c r="D46" s="698"/>
      <c r="E46" s="698"/>
      <c r="F46" s="698"/>
      <c r="G46" s="698"/>
      <c r="H46" s="698"/>
      <c r="I46" s="698"/>
      <c r="J46" s="699"/>
      <c r="K46" s="699"/>
      <c r="L46" s="699"/>
      <c r="M46" s="699"/>
      <c r="N46" s="699"/>
      <c r="O46" s="699"/>
      <c r="P46" s="699"/>
      <c r="Q46" s="699"/>
      <c r="R46" s="699"/>
      <c r="S46" s="699"/>
      <c r="T46" s="699"/>
      <c r="U46" s="699"/>
      <c r="V46" s="699"/>
      <c r="W46" s="699"/>
      <c r="X46" s="699"/>
      <c r="Y46" s="711" t="str">
        <f ca="1">TEXT(AccReturns!$B$3, "dd/mm/yyyy")&amp;" - "&amp;TEXT(OFFSET(AccReturns!$B$2,COUNTA(AccReturns!$B:$B),), "dd/mm/yyyy")</f>
        <v>02/01/2020 - 25/10/2022</v>
      </c>
    </row>
    <row r="73" spans="2:24">
      <c r="B73" s="379"/>
      <c r="J73" s="379"/>
      <c r="K73" s="379"/>
      <c r="L73" s="379"/>
      <c r="M73" s="379"/>
      <c r="N73" s="379"/>
      <c r="O73" s="379"/>
      <c r="P73" s="379"/>
      <c r="Q73" s="379"/>
      <c r="R73" s="379"/>
      <c r="S73" s="379"/>
      <c r="T73" s="379"/>
      <c r="U73" s="379"/>
      <c r="V73" s="379"/>
      <c r="W73" s="379"/>
    </row>
    <row r="74" spans="2:24">
      <c r="J74" s="379"/>
      <c r="K74" s="379"/>
      <c r="L74" s="379"/>
      <c r="M74" s="379"/>
      <c r="N74" s="379"/>
      <c r="O74" s="379"/>
      <c r="P74" s="379"/>
      <c r="Q74" s="379"/>
      <c r="R74" s="379"/>
      <c r="S74" s="379"/>
      <c r="T74" s="379"/>
      <c r="U74" s="379"/>
      <c r="V74" s="379"/>
      <c r="W74" s="379"/>
    </row>
    <row r="75" spans="2:24" ht="30" customHeight="1">
      <c r="B75" s="705"/>
      <c r="C75" s="703"/>
      <c r="D75" s="703"/>
      <c r="E75" s="703"/>
      <c r="F75" s="918" t="str">
        <f>'Performance Measurement'!C40</f>
        <v>Mes</v>
      </c>
      <c r="G75" s="918"/>
      <c r="H75" s="912" t="str">
        <f>'Performance Measurement'!D40</f>
        <v>Ano</v>
      </c>
      <c r="I75" s="912"/>
      <c r="J75" s="912" t="str">
        <f>'Performance Measurement'!E40</f>
        <v>6 meses</v>
      </c>
      <c r="K75" s="912"/>
      <c r="L75" s="918" t="str">
        <f>'Performance Measurement'!F40</f>
        <v>12 meses</v>
      </c>
      <c r="M75" s="918"/>
      <c r="N75" s="918" t="str">
        <f>'Performance Measurement'!G40</f>
        <v>2 anos</v>
      </c>
      <c r="O75" s="918"/>
      <c r="P75" s="918" t="str">
        <f>'Performance Measurement'!H40</f>
        <v>Drawdown Máximo</v>
      </c>
      <c r="Q75" s="918"/>
      <c r="R75" s="918"/>
      <c r="S75" s="918" t="str">
        <f>'Performance Measurement'!I40</f>
        <v>Data</v>
      </c>
      <c r="T75" s="918"/>
      <c r="U75" s="918" t="str">
        <f>'Performance Measurement'!J40</f>
        <v>Tempo de Recuperação</v>
      </c>
      <c r="V75" s="918"/>
      <c r="W75" s="918"/>
      <c r="X75" s="379"/>
    </row>
    <row r="76" spans="2:24" ht="15">
      <c r="B76" s="379"/>
      <c r="C76" s="742" t="str">
        <f>'Performance Measurement'!B41</f>
        <v>Portfólio Sugerido</v>
      </c>
      <c r="D76" s="809"/>
      <c r="E76" s="809"/>
      <c r="F76" s="916">
        <f>'Performance Measurement'!C41</f>
        <v>-2.5807982368456495E-3</v>
      </c>
      <c r="G76" s="916"/>
      <c r="H76" s="921">
        <f>'Performance Measurement'!D41</f>
        <v>-3.6993950033756828E-3</v>
      </c>
      <c r="I76" s="921"/>
      <c r="J76" s="915">
        <f>'Performance Measurement'!E41</f>
        <v>-3.6993950033756828E-3</v>
      </c>
      <c r="K76" s="915"/>
      <c r="L76" s="916">
        <f>'Performance Measurement'!F41</f>
        <v>-9.0265737703231208E-3</v>
      </c>
      <c r="M76" s="916"/>
      <c r="N76" s="916">
        <f>'Performance Measurement'!G41</f>
        <v>-9.0265737703231208E-3</v>
      </c>
      <c r="O76" s="916"/>
      <c r="P76" s="916">
        <f>'Performance Measurement'!H41</f>
        <v>-4.6794123020717393E-2</v>
      </c>
      <c r="Q76" s="916"/>
      <c r="R76" s="916"/>
      <c r="S76" s="920" t="str">
        <f>'Performance Measurement'!I41</f>
        <v>23/03/2020</v>
      </c>
      <c r="T76" s="920"/>
      <c r="U76" s="922">
        <f>'Performance Measurement'!J41</f>
        <v>48</v>
      </c>
      <c r="V76" s="922"/>
      <c r="W76" s="922"/>
      <c r="X76" s="379"/>
    </row>
    <row r="77" spans="2:24" ht="3" customHeight="1">
      <c r="B77" s="379"/>
      <c r="C77" s="707"/>
      <c r="D77" s="707"/>
      <c r="E77" s="707"/>
      <c r="F77" s="707"/>
      <c r="G77" s="707"/>
      <c r="H77" s="708"/>
      <c r="I77" s="708"/>
      <c r="J77" s="708"/>
      <c r="K77" s="379"/>
      <c r="L77" s="708"/>
      <c r="M77" s="708"/>
      <c r="N77" s="708"/>
      <c r="O77" s="708"/>
      <c r="P77" s="708"/>
      <c r="Q77" s="379"/>
      <c r="R77" s="379"/>
      <c r="S77" s="708"/>
      <c r="T77" s="708"/>
      <c r="U77" s="708"/>
      <c r="V77" s="708"/>
      <c r="W77" s="379"/>
      <c r="X77" s="379"/>
    </row>
    <row r="78" spans="2:24" ht="15">
      <c r="B78" s="379"/>
      <c r="C78" s="743" t="str">
        <f>'Performance Measurement'!B42</f>
        <v>CDI</v>
      </c>
      <c r="D78" s="809"/>
      <c r="E78" s="809"/>
      <c r="F78" s="921">
        <f>'Performance Measurement'!C42</f>
        <v>0</v>
      </c>
      <c r="G78" s="921"/>
      <c r="H78" s="921">
        <f>'Performance Measurement'!D42</f>
        <v>0</v>
      </c>
      <c r="I78" s="921"/>
      <c r="J78" s="915">
        <f>'Performance Measurement'!E42</f>
        <v>0</v>
      </c>
      <c r="K78" s="915"/>
      <c r="L78" s="915">
        <f>'Performance Measurement'!F42</f>
        <v>0</v>
      </c>
      <c r="M78" s="915"/>
      <c r="N78" s="915">
        <f>'Performance Measurement'!G42</f>
        <v>0</v>
      </c>
      <c r="O78" s="915"/>
      <c r="P78" s="915">
        <f>'Performance Measurement'!H42</f>
        <v>0</v>
      </c>
      <c r="Q78" s="915"/>
      <c r="R78" s="915"/>
      <c r="S78" s="920" t="str">
        <f>'Performance Measurement'!I42</f>
        <v>-</v>
      </c>
      <c r="T78" s="920"/>
      <c r="U78" s="923" t="str">
        <f>'Performance Measurement'!J42</f>
        <v>-</v>
      </c>
      <c r="V78" s="923"/>
      <c r="W78" s="923"/>
      <c r="X78" s="379"/>
    </row>
    <row r="80" spans="2:24">
      <c r="B80" s="379"/>
      <c r="J80" s="379"/>
      <c r="K80" s="379"/>
      <c r="L80" s="379"/>
      <c r="M80" s="379"/>
      <c r="N80" s="379"/>
      <c r="O80" s="379"/>
      <c r="P80" s="379"/>
      <c r="Q80" s="379"/>
      <c r="R80" s="379"/>
      <c r="S80" s="379"/>
      <c r="T80" s="379"/>
      <c r="U80" s="379"/>
      <c r="V80" s="379"/>
      <c r="W80" s="379"/>
    </row>
    <row r="81" spans="2:23">
      <c r="B81" s="379"/>
      <c r="J81" s="379"/>
      <c r="K81" s="379"/>
      <c r="L81" s="379"/>
      <c r="M81" s="379"/>
      <c r="N81" s="379"/>
      <c r="O81" s="379"/>
      <c r="P81" s="379"/>
      <c r="Q81" s="379"/>
      <c r="R81" s="379"/>
      <c r="S81" s="379"/>
      <c r="T81" s="379"/>
      <c r="U81" s="379"/>
      <c r="V81" s="379"/>
      <c r="W81" s="379"/>
    </row>
    <row r="82" spans="2:23">
      <c r="B82" s="379"/>
      <c r="J82" s="379"/>
      <c r="K82" s="379"/>
      <c r="L82" s="379"/>
      <c r="M82" s="379"/>
      <c r="N82" s="379"/>
      <c r="O82" s="379"/>
      <c r="P82" s="379"/>
      <c r="Q82" s="379"/>
      <c r="R82" s="379"/>
      <c r="S82" s="379"/>
      <c r="T82" s="379"/>
      <c r="U82" s="379"/>
      <c r="V82" s="379"/>
      <c r="W82" s="379"/>
    </row>
    <row r="83" spans="2:23">
      <c r="J83" s="379"/>
      <c r="K83" s="379"/>
      <c r="L83" s="379"/>
      <c r="M83" s="379"/>
      <c r="N83" s="379"/>
      <c r="O83" s="379"/>
      <c r="P83" s="379"/>
      <c r="Q83" s="379"/>
      <c r="R83" s="379"/>
      <c r="S83" s="379"/>
      <c r="T83" s="379"/>
      <c r="U83" s="379"/>
      <c r="V83" s="379"/>
      <c r="W83" s="379"/>
    </row>
  </sheetData>
  <mergeCells count="39">
    <mergeCell ref="U75:W75"/>
    <mergeCell ref="U76:W76"/>
    <mergeCell ref="U78:W78"/>
    <mergeCell ref="G32:I32"/>
    <mergeCell ref="J32:L32"/>
    <mergeCell ref="M32:O32"/>
    <mergeCell ref="P32:R32"/>
    <mergeCell ref="S32:U32"/>
    <mergeCell ref="G35:I35"/>
    <mergeCell ref="J35:L35"/>
    <mergeCell ref="M35:O35"/>
    <mergeCell ref="P35:R35"/>
    <mergeCell ref="S35:U35"/>
    <mergeCell ref="G33:I33"/>
    <mergeCell ref="J33:L33"/>
    <mergeCell ref="M33:O33"/>
    <mergeCell ref="P33:R33"/>
    <mergeCell ref="S33:U33"/>
    <mergeCell ref="S75:T75"/>
    <mergeCell ref="F76:G76"/>
    <mergeCell ref="H76:I76"/>
    <mergeCell ref="J76:K76"/>
    <mergeCell ref="L76:M76"/>
    <mergeCell ref="N76:O76"/>
    <mergeCell ref="P76:R76"/>
    <mergeCell ref="S76:T76"/>
    <mergeCell ref="F75:G75"/>
    <mergeCell ref="H75:I75"/>
    <mergeCell ref="J75:K75"/>
    <mergeCell ref="L75:M75"/>
    <mergeCell ref="N75:O75"/>
    <mergeCell ref="P75:R75"/>
    <mergeCell ref="S78:T78"/>
    <mergeCell ref="F78:G78"/>
    <mergeCell ref="H78:I78"/>
    <mergeCell ref="J78:K78"/>
    <mergeCell ref="L78:M78"/>
    <mergeCell ref="N78:O78"/>
    <mergeCell ref="P78:R78"/>
  </mergeCells>
  <conditionalFormatting sqref="E43:E45 E1:E2">
    <cfRule type="expression" dxfId="1094" priority="20">
      <formula>E1=""</formula>
    </cfRule>
  </conditionalFormatting>
  <conditionalFormatting sqref="F43:X45 F1:X2 C1:D2 C43:D45">
    <cfRule type="expression" dxfId="1093" priority="7070">
      <formula>C1=""</formula>
    </cfRule>
    <cfRule type="expression" dxfId="1092" priority="7071">
      <formula>AND(C1="-", $E1&lt;&gt;"", C$5&lt;&gt;"")</formula>
    </cfRule>
    <cfRule type="expression" dxfId="1091" priority="7072">
      <formula>AND(C1&lt;&gt;"",COLUMN(C1)=(ROW(C1)-(ROW($E$7)-COLUMN($G$5))))</formula>
    </cfRule>
  </conditionalFormatting>
  <printOptions horizontalCentered="1"/>
  <pageMargins left="0.25" right="0.25" top="0.75" bottom="0.5" header="0" footer="0"/>
  <pageSetup paperSize="9" pageOrder="overThenDown" orientation="landscape" r:id="rId1"/>
  <headerFooter>
    <oddHeader>&amp;R&amp;G</oddHeader>
    <oddFooter>&amp;L&amp;10 27/10/2022</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showGridLines="0" topLeftCell="F1" zoomScale="80" zoomScaleNormal="80" workbookViewId="0">
      <selection activeCell="H9" sqref="H9"/>
    </sheetView>
  </sheetViews>
  <sheetFormatPr defaultColWidth="10.69921875" defaultRowHeight="18.75"/>
  <cols>
    <col min="1" max="1" width="3.296875" style="343" customWidth="1"/>
    <col min="2" max="2" width="19.5" style="37" customWidth="1"/>
    <col min="3" max="3" width="7.796875" style="94" customWidth="1"/>
    <col min="4" max="4" width="6.59765625" style="94" customWidth="1"/>
    <col min="5" max="5" width="7.796875" style="37" customWidth="1"/>
    <col min="6" max="6" width="6.59765625" style="37" customWidth="1"/>
    <col min="7" max="7" width="7.796875" style="37" customWidth="1"/>
    <col min="8" max="8" width="7.796875" style="94" customWidth="1"/>
    <col min="9" max="9" width="6.59765625" style="94" customWidth="1"/>
    <col min="10" max="10" width="7.796875" style="94" customWidth="1"/>
    <col min="11" max="11" width="6.59765625" style="94" customWidth="1"/>
    <col min="12" max="12" width="7.796875" style="37" customWidth="1"/>
    <col min="13" max="13" width="7.796875" style="94" customWidth="1"/>
    <col min="14" max="14" width="6.59765625" style="94" customWidth="1"/>
    <col min="15" max="15" width="7.796875" style="94" customWidth="1"/>
    <col min="16" max="16" width="6.59765625" style="94" customWidth="1"/>
    <col min="17" max="17" width="7.796875" style="37" customWidth="1"/>
    <col min="18" max="18" width="7.796875" style="94" customWidth="1"/>
    <col min="19" max="19" width="6.59765625" style="94" customWidth="1"/>
    <col min="20" max="20" width="7.796875" style="94" customWidth="1"/>
    <col min="21" max="21" width="6.59765625" style="94" customWidth="1"/>
    <col min="22" max="22" width="7.796875" style="37" customWidth="1"/>
    <col min="23" max="23" width="7.796875" style="94" customWidth="1"/>
    <col min="24" max="24" width="6.59765625" style="94" customWidth="1"/>
    <col min="25" max="25" width="7.796875" style="94" customWidth="1"/>
    <col min="26" max="26" width="6.59765625" style="94" customWidth="1"/>
    <col min="27" max="27" width="7.796875" style="94" customWidth="1"/>
    <col min="28" max="28" width="18.09765625" style="37" customWidth="1"/>
    <col min="29" max="16384" width="10.69921875" style="37"/>
  </cols>
  <sheetData>
    <row r="1" spans="1:28" ht="5.0999999999999996" customHeight="1">
      <c r="A1" s="298"/>
      <c r="B1" s="2"/>
      <c r="C1" s="36"/>
      <c r="D1" s="36"/>
      <c r="E1" s="2"/>
      <c r="F1" s="2"/>
      <c r="G1" s="2"/>
      <c r="H1" s="36"/>
      <c r="I1" s="36"/>
      <c r="J1" s="36"/>
      <c r="K1" s="36"/>
      <c r="L1" s="2"/>
      <c r="M1" s="36"/>
      <c r="N1" s="36"/>
      <c r="O1" s="36"/>
      <c r="P1" s="36"/>
      <c r="Q1" s="2"/>
      <c r="R1" s="36"/>
      <c r="S1" s="36"/>
      <c r="T1" s="36"/>
      <c r="U1" s="36"/>
      <c r="V1" s="2"/>
      <c r="W1" s="36"/>
      <c r="X1" s="36"/>
      <c r="Y1" s="36"/>
      <c r="Z1" s="36"/>
      <c r="AA1" s="36"/>
      <c r="AB1" s="2"/>
    </row>
    <row r="2" spans="1:28" ht="15" customHeight="1">
      <c r="A2" s="298"/>
      <c r="B2" s="2"/>
      <c r="C2" s="36"/>
      <c r="D2" s="36"/>
      <c r="E2" s="2"/>
      <c r="F2" s="2"/>
      <c r="G2" s="2"/>
      <c r="H2" s="36"/>
      <c r="I2" s="36"/>
      <c r="J2" s="36"/>
      <c r="K2" s="36"/>
      <c r="L2" s="2"/>
      <c r="M2" s="36"/>
      <c r="N2" s="36"/>
      <c r="O2" s="36"/>
      <c r="P2" s="36"/>
      <c r="Q2" s="2"/>
      <c r="R2" s="36"/>
      <c r="S2" s="36"/>
      <c r="T2" s="36"/>
      <c r="U2" s="36"/>
      <c r="V2" s="2"/>
      <c r="W2" s="36"/>
      <c r="X2" s="36"/>
      <c r="Y2" s="36"/>
      <c r="Z2" s="36"/>
      <c r="AA2" s="36"/>
      <c r="AB2" s="2"/>
    </row>
    <row r="3" spans="1:28" ht="30.75">
      <c r="A3" s="299"/>
      <c r="B3" s="39" t="s">
        <v>638</v>
      </c>
      <c r="C3" s="41"/>
      <c r="D3" s="41"/>
      <c r="E3" s="8"/>
      <c r="F3" s="8"/>
      <c r="G3" s="8"/>
      <c r="H3" s="41"/>
      <c r="I3" s="41"/>
      <c r="J3" s="41"/>
      <c r="K3" s="41"/>
      <c r="L3" s="8"/>
      <c r="M3" s="41"/>
      <c r="N3" s="41"/>
      <c r="O3" s="41"/>
      <c r="P3" s="41"/>
      <c r="Q3" s="8"/>
      <c r="R3" s="41"/>
      <c r="S3" s="41"/>
      <c r="T3" s="41"/>
      <c r="U3" s="41"/>
      <c r="V3" s="8"/>
      <c r="W3" s="41"/>
      <c r="X3" s="41"/>
      <c r="Y3" s="41"/>
      <c r="Z3" s="41"/>
      <c r="AA3" s="41"/>
      <c r="AB3" s="8"/>
    </row>
    <row r="4" spans="1:28" ht="5.25" customHeight="1">
      <c r="A4" s="299"/>
      <c r="B4" s="8"/>
      <c r="C4" s="42"/>
      <c r="D4" s="42"/>
      <c r="E4" s="43"/>
      <c r="F4" s="43"/>
      <c r="G4" s="43"/>
      <c r="H4" s="42"/>
      <c r="I4" s="42"/>
      <c r="J4" s="42"/>
      <c r="K4" s="42"/>
      <c r="L4" s="43"/>
      <c r="M4" s="42"/>
      <c r="N4" s="42"/>
      <c r="O4" s="42"/>
      <c r="P4" s="42"/>
      <c r="Q4" s="43"/>
      <c r="R4" s="42"/>
      <c r="S4" s="42"/>
      <c r="T4" s="42"/>
      <c r="U4" s="42"/>
      <c r="V4" s="43"/>
      <c r="W4" s="42"/>
      <c r="X4" s="42"/>
      <c r="Y4" s="42"/>
      <c r="Z4" s="42"/>
      <c r="AA4" s="42"/>
      <c r="AB4" s="8"/>
    </row>
    <row r="5" spans="1:28" s="46" customFormat="1" ht="33" customHeight="1">
      <c r="A5" s="300"/>
      <c r="B5" s="926"/>
      <c r="C5" s="924" t="s">
        <v>639</v>
      </c>
      <c r="D5" s="925"/>
      <c r="E5" s="925"/>
      <c r="F5" s="925"/>
      <c r="G5" s="927"/>
      <c r="H5" s="925" t="s">
        <v>1401</v>
      </c>
      <c r="I5" s="925"/>
      <c r="J5" s="925"/>
      <c r="K5" s="925"/>
      <c r="L5" s="925"/>
      <c r="M5" s="924" t="s">
        <v>640</v>
      </c>
      <c r="N5" s="925"/>
      <c r="O5" s="925"/>
      <c r="P5" s="925"/>
      <c r="Q5" s="927"/>
      <c r="R5" s="925" t="s">
        <v>641</v>
      </c>
      <c r="S5" s="925"/>
      <c r="T5" s="925"/>
      <c r="U5" s="925"/>
      <c r="V5" s="925"/>
      <c r="W5" s="924" t="s">
        <v>642</v>
      </c>
      <c r="X5" s="925"/>
      <c r="Y5" s="925"/>
      <c r="Z5" s="925"/>
      <c r="AA5" s="925"/>
      <c r="AB5" s="45"/>
    </row>
    <row r="6" spans="1:28" s="46" customFormat="1" ht="5.25" customHeight="1">
      <c r="A6" s="301"/>
      <c r="B6" s="926"/>
      <c r="C6" s="48"/>
      <c r="D6" s="50"/>
      <c r="E6" s="51"/>
      <c r="F6" s="51"/>
      <c r="G6" s="49"/>
      <c r="H6" s="50"/>
      <c r="I6" s="50"/>
      <c r="J6" s="50"/>
      <c r="K6" s="50"/>
      <c r="L6" s="51"/>
      <c r="M6" s="48"/>
      <c r="N6" s="50"/>
      <c r="O6" s="50"/>
      <c r="P6" s="50"/>
      <c r="Q6" s="49"/>
      <c r="R6" s="50"/>
      <c r="S6" s="50"/>
      <c r="T6" s="50"/>
      <c r="U6" s="50"/>
      <c r="V6" s="51"/>
      <c r="W6" s="48"/>
      <c r="X6" s="50"/>
      <c r="Y6" s="50"/>
      <c r="Z6" s="50"/>
      <c r="AA6" s="51"/>
      <c r="AB6" s="75"/>
    </row>
    <row r="7" spans="1:28" s="308" customFormat="1" ht="19.5" customHeight="1" thickBot="1">
      <c r="A7" s="302"/>
      <c r="B7" s="926"/>
      <c r="C7" s="303" t="s">
        <v>1402</v>
      </c>
      <c r="D7" s="304" t="s">
        <v>1403</v>
      </c>
      <c r="E7" s="305" t="s">
        <v>1339</v>
      </c>
      <c r="F7" s="305" t="s">
        <v>1404</v>
      </c>
      <c r="G7" s="306" t="s">
        <v>1405</v>
      </c>
      <c r="H7" s="303" t="s">
        <v>1402</v>
      </c>
      <c r="I7" s="304" t="s">
        <v>1403</v>
      </c>
      <c r="J7" s="305" t="s">
        <v>1339</v>
      </c>
      <c r="K7" s="305" t="s">
        <v>1404</v>
      </c>
      <c r="L7" s="306" t="s">
        <v>1405</v>
      </c>
      <c r="M7" s="303" t="s">
        <v>1402</v>
      </c>
      <c r="N7" s="304" t="s">
        <v>1403</v>
      </c>
      <c r="O7" s="305" t="s">
        <v>1339</v>
      </c>
      <c r="P7" s="305" t="s">
        <v>1404</v>
      </c>
      <c r="Q7" s="306" t="s">
        <v>1405</v>
      </c>
      <c r="R7" s="303" t="s">
        <v>1402</v>
      </c>
      <c r="S7" s="304" t="s">
        <v>1403</v>
      </c>
      <c r="T7" s="305" t="s">
        <v>1339</v>
      </c>
      <c r="U7" s="305" t="s">
        <v>1404</v>
      </c>
      <c r="V7" s="306" t="s">
        <v>1405</v>
      </c>
      <c r="W7" s="303" t="s">
        <v>1402</v>
      </c>
      <c r="X7" s="304" t="s">
        <v>1403</v>
      </c>
      <c r="Y7" s="305" t="s">
        <v>1339</v>
      </c>
      <c r="Z7" s="305" t="s">
        <v>1404</v>
      </c>
      <c r="AA7" s="307" t="s">
        <v>1405</v>
      </c>
    </row>
    <row r="8" spans="1:28" s="62" customFormat="1" ht="20.25" thickTop="1" thickBot="1">
      <c r="A8" s="309"/>
      <c r="B8" s="61" t="s">
        <v>11</v>
      </c>
      <c r="C8" s="310">
        <f>'[2]Asset Allocation Estrutural'!C8</f>
        <v>0.85</v>
      </c>
      <c r="D8" s="311">
        <f>'[2]Asset Allocation Estrutural'!D8</f>
        <v>0.92500000000000004</v>
      </c>
      <c r="E8" s="312">
        <f>'[2]Asset Allocation Estrutural'!E8</f>
        <v>1</v>
      </c>
      <c r="F8" s="311">
        <f>'[2]Asset Allocation Estrutural'!F8</f>
        <v>1</v>
      </c>
      <c r="G8" s="311">
        <f>'[2]Asset Allocation Estrutural'!G8</f>
        <v>1</v>
      </c>
      <c r="H8" s="310">
        <f>'[2]Asset Allocation Estrutural'!H8</f>
        <v>0.73</v>
      </c>
      <c r="I8" s="311">
        <f>'[2]Asset Allocation Estrutural'!I8</f>
        <v>0.79</v>
      </c>
      <c r="J8" s="312">
        <f>'[2]Asset Allocation Estrutural'!J8</f>
        <v>0.85</v>
      </c>
      <c r="K8" s="311">
        <f>'[2]Asset Allocation Estrutural'!K8</f>
        <v>0.91</v>
      </c>
      <c r="L8" s="311">
        <f>'[2]Asset Allocation Estrutural'!L8</f>
        <v>0.97</v>
      </c>
      <c r="M8" s="310">
        <f>'[2]Asset Allocation Estrutural'!M8</f>
        <v>0.55000000000000004</v>
      </c>
      <c r="N8" s="311">
        <f>'[2]Asset Allocation Estrutural'!N8</f>
        <v>0.625</v>
      </c>
      <c r="O8" s="312">
        <f>'[2]Asset Allocation Estrutural'!O8</f>
        <v>0.7</v>
      </c>
      <c r="P8" s="311">
        <f>'[2]Asset Allocation Estrutural'!P8</f>
        <v>0.77500000000000002</v>
      </c>
      <c r="Q8" s="311">
        <f>'[2]Asset Allocation Estrutural'!Q8</f>
        <v>0.85</v>
      </c>
      <c r="R8" s="310">
        <f>'[2]Asset Allocation Estrutural'!R8</f>
        <v>0.35000000000000003</v>
      </c>
      <c r="S8" s="311">
        <f>'[2]Asset Allocation Estrutural'!S8</f>
        <v>0.42499999999999999</v>
      </c>
      <c r="T8" s="312">
        <f>'[2]Asset Allocation Estrutural'!T8</f>
        <v>0.5</v>
      </c>
      <c r="U8" s="311">
        <f>'[2]Asset Allocation Estrutural'!U8</f>
        <v>0.57500000000000007</v>
      </c>
      <c r="V8" s="311">
        <f>'[2]Asset Allocation Estrutural'!V8</f>
        <v>0.65</v>
      </c>
      <c r="W8" s="310">
        <f>'[2]Asset Allocation Estrutural'!W8</f>
        <v>0.15</v>
      </c>
      <c r="X8" s="311">
        <f>'[2]Asset Allocation Estrutural'!X8</f>
        <v>0.22500000000000001</v>
      </c>
      <c r="Y8" s="312">
        <f>'[2]Asset Allocation Estrutural'!Y8</f>
        <v>0.3</v>
      </c>
      <c r="Z8" s="311">
        <f>'[2]Asset Allocation Estrutural'!Z8</f>
        <v>0.4</v>
      </c>
      <c r="AA8" s="311">
        <f>'[2]Asset Allocation Estrutural'!AA8</f>
        <v>0.5</v>
      </c>
    </row>
    <row r="9" spans="1:28" s="62" customFormat="1" ht="20.25" thickTop="1" thickBot="1">
      <c r="A9" s="313"/>
      <c r="B9" s="64" t="s">
        <v>620</v>
      </c>
      <c r="C9" s="314">
        <f>'[2]Asset Allocation Estrutural'!C9</f>
        <v>0.82</v>
      </c>
      <c r="D9" s="315">
        <f>'[2]Asset Allocation Estrutural'!D9</f>
        <v>0.83499999999999996</v>
      </c>
      <c r="E9" s="316">
        <f>'[2]Asset Allocation Estrutural'!E9</f>
        <v>0.85</v>
      </c>
      <c r="F9" s="315">
        <f>'[2]Asset Allocation Estrutural'!F9</f>
        <v>0.93</v>
      </c>
      <c r="G9" s="317">
        <f>'[2]Asset Allocation Estrutural'!G9</f>
        <v>0.96</v>
      </c>
      <c r="H9" s="314">
        <f>'[2]Asset Allocation Estrutural'!H9</f>
        <v>0.6</v>
      </c>
      <c r="I9" s="315">
        <f>'[2]Asset Allocation Estrutural'!I9</f>
        <v>0.65</v>
      </c>
      <c r="J9" s="316">
        <f>'[2]Asset Allocation Estrutural'!J9</f>
        <v>0.7</v>
      </c>
      <c r="K9" s="315">
        <f>'[2]Asset Allocation Estrutural'!K9</f>
        <v>0.77500000000000002</v>
      </c>
      <c r="L9" s="317">
        <f>'[2]Asset Allocation Estrutural'!L9</f>
        <v>0.85</v>
      </c>
      <c r="M9" s="314">
        <f>'[2]Asset Allocation Estrutural'!M9</f>
        <v>0.45</v>
      </c>
      <c r="N9" s="315">
        <f>'[2]Asset Allocation Estrutural'!N9</f>
        <v>0.52500000000000002</v>
      </c>
      <c r="O9" s="316">
        <f>'[2]Asset Allocation Estrutural'!O9</f>
        <v>0.6</v>
      </c>
      <c r="P9" s="315">
        <f>'[2]Asset Allocation Estrutural'!P9</f>
        <v>0.67500000000000004</v>
      </c>
      <c r="Q9" s="317">
        <f>'[2]Asset Allocation Estrutural'!Q9</f>
        <v>0.75</v>
      </c>
      <c r="R9" s="314">
        <f>'[2]Asset Allocation Estrutural'!R9</f>
        <v>0.15</v>
      </c>
      <c r="S9" s="315">
        <f>'[2]Asset Allocation Estrutural'!S9</f>
        <v>0.22500000000000001</v>
      </c>
      <c r="T9" s="316">
        <f>'[2]Asset Allocation Estrutural'!T9</f>
        <v>0.30000000000000004</v>
      </c>
      <c r="U9" s="315">
        <f>'[2]Asset Allocation Estrutural'!U9</f>
        <v>0.375</v>
      </c>
      <c r="V9" s="317">
        <f>'[2]Asset Allocation Estrutural'!V9</f>
        <v>0.45</v>
      </c>
      <c r="W9" s="314">
        <f>'[2]Asset Allocation Estrutural'!W9</f>
        <v>0.08</v>
      </c>
      <c r="X9" s="315">
        <f>'[2]Asset Allocation Estrutural'!X9</f>
        <v>0.115</v>
      </c>
      <c r="Y9" s="316">
        <f>'[2]Asset Allocation Estrutural'!Y9</f>
        <v>0.15</v>
      </c>
      <c r="Z9" s="315">
        <f>'[2]Asset Allocation Estrutural'!Z9</f>
        <v>0.1</v>
      </c>
      <c r="AA9" s="315">
        <f>'[2]Asset Allocation Estrutural'!AA9</f>
        <v>0.17</v>
      </c>
    </row>
    <row r="10" spans="1:28" s="62" customFormat="1" ht="20.25" thickTop="1" thickBot="1">
      <c r="A10" s="313"/>
      <c r="B10" s="64" t="s">
        <v>621</v>
      </c>
      <c r="C10" s="314">
        <f>'[2]Asset Allocation Estrutural'!C10</f>
        <v>0.04</v>
      </c>
      <c r="D10" s="315">
        <f>'[2]Asset Allocation Estrutural'!D10</f>
        <v>9.5000000000000001E-2</v>
      </c>
      <c r="E10" s="316">
        <f>'[2]Asset Allocation Estrutural'!E10</f>
        <v>0.15</v>
      </c>
      <c r="F10" s="315">
        <f>'[2]Asset Allocation Estrutural'!F10</f>
        <v>0.16500000000000001</v>
      </c>
      <c r="G10" s="317">
        <f>'[2]Asset Allocation Estrutural'!G10</f>
        <v>0.18</v>
      </c>
      <c r="H10" s="314">
        <f>'[2]Asset Allocation Estrutural'!H10</f>
        <v>0.08</v>
      </c>
      <c r="I10" s="315">
        <f>'[2]Asset Allocation Estrutural'!I10</f>
        <v>0.115</v>
      </c>
      <c r="J10" s="316">
        <f>'[2]Asset Allocation Estrutural'!J10</f>
        <v>0.15</v>
      </c>
      <c r="K10" s="315">
        <f>'[2]Asset Allocation Estrutural'!K10</f>
        <v>0.185</v>
      </c>
      <c r="L10" s="317">
        <f>'[2]Asset Allocation Estrutural'!L10</f>
        <v>0.22</v>
      </c>
      <c r="M10" s="314">
        <f>'[2]Asset Allocation Estrutural'!M10</f>
        <v>0.05</v>
      </c>
      <c r="N10" s="315">
        <f>'[2]Asset Allocation Estrutural'!N10</f>
        <v>7.4999999999999997E-2</v>
      </c>
      <c r="O10" s="316">
        <f>'[2]Asset Allocation Estrutural'!O10</f>
        <v>0.1</v>
      </c>
      <c r="P10" s="315">
        <f>'[2]Asset Allocation Estrutural'!P10</f>
        <v>0.125</v>
      </c>
      <c r="Q10" s="317">
        <f>'[2]Asset Allocation Estrutural'!Q10</f>
        <v>0.15</v>
      </c>
      <c r="R10" s="314">
        <f>'[2]Asset Allocation Estrutural'!R10</f>
        <v>0.1</v>
      </c>
      <c r="S10" s="315">
        <f>'[2]Asset Allocation Estrutural'!S10</f>
        <v>0.15</v>
      </c>
      <c r="T10" s="316">
        <f>'[2]Asset Allocation Estrutural'!T10</f>
        <v>0.2</v>
      </c>
      <c r="U10" s="315">
        <f>'[2]Asset Allocation Estrutural'!U10</f>
        <v>0.25</v>
      </c>
      <c r="V10" s="317">
        <f>'[2]Asset Allocation Estrutural'!V10</f>
        <v>0.3</v>
      </c>
      <c r="W10" s="314">
        <f>'[2]Asset Allocation Estrutural'!W10</f>
        <v>0.08</v>
      </c>
      <c r="X10" s="315">
        <f>'[2]Asset Allocation Estrutural'!X10</f>
        <v>0.115</v>
      </c>
      <c r="Y10" s="316">
        <f>'[2]Asset Allocation Estrutural'!Y10</f>
        <v>0.15</v>
      </c>
      <c r="Z10" s="315">
        <f>'[2]Asset Allocation Estrutural'!Z10</f>
        <v>0.185</v>
      </c>
      <c r="AA10" s="315">
        <f>'[2]Asset Allocation Estrutural'!AA10</f>
        <v>0.22</v>
      </c>
    </row>
    <row r="11" spans="1:28" s="62" customFormat="1" ht="20.25" thickTop="1" thickBot="1">
      <c r="A11" s="313"/>
      <c r="B11" s="64" t="s">
        <v>661</v>
      </c>
      <c r="C11" s="314">
        <f>'[2]Asset Allocation Estrutural'!C11</f>
        <v>0</v>
      </c>
      <c r="D11" s="315">
        <f>'[2]Asset Allocation Estrutural'!D11</f>
        <v>0</v>
      </c>
      <c r="E11" s="316">
        <f>'[2]Asset Allocation Estrutural'!E11</f>
        <v>0</v>
      </c>
      <c r="F11" s="315">
        <f>'[2]Asset Allocation Estrutural'!F11</f>
        <v>0.04</v>
      </c>
      <c r="G11" s="317">
        <f>'[2]Asset Allocation Estrutural'!G11</f>
        <v>0.06</v>
      </c>
      <c r="H11" s="314">
        <f>'[2]Asset Allocation Estrutural'!H11</f>
        <v>0</v>
      </c>
      <c r="I11" s="315">
        <f>'[2]Asset Allocation Estrutural'!I11</f>
        <v>0</v>
      </c>
      <c r="J11" s="316">
        <f>'[2]Asset Allocation Estrutural'!J11</f>
        <v>0</v>
      </c>
      <c r="K11" s="315">
        <f>'[2]Asset Allocation Estrutural'!K11</f>
        <v>0.05</v>
      </c>
      <c r="L11" s="317">
        <f>'[2]Asset Allocation Estrutural'!L11</f>
        <v>0.08</v>
      </c>
      <c r="M11" s="314">
        <f>'[2]Asset Allocation Estrutural'!M11</f>
        <v>0</v>
      </c>
      <c r="N11" s="315">
        <f>'[2]Asset Allocation Estrutural'!N11</f>
        <v>0</v>
      </c>
      <c r="O11" s="316">
        <f>'[2]Asset Allocation Estrutural'!O11</f>
        <v>0</v>
      </c>
      <c r="P11" s="315">
        <f>'[2]Asset Allocation Estrutural'!P11</f>
        <v>0.06</v>
      </c>
      <c r="Q11" s="317">
        <f>'[2]Asset Allocation Estrutural'!Q11</f>
        <v>0.1</v>
      </c>
      <c r="R11" s="314">
        <f>'[2]Asset Allocation Estrutural'!R11</f>
        <v>0</v>
      </c>
      <c r="S11" s="315">
        <f>'[2]Asset Allocation Estrutural'!S11</f>
        <v>0</v>
      </c>
      <c r="T11" s="316">
        <f>'[2]Asset Allocation Estrutural'!T11</f>
        <v>0</v>
      </c>
      <c r="U11" s="315">
        <f>'[2]Asset Allocation Estrutural'!U11</f>
        <v>7.0000000000000007E-2</v>
      </c>
      <c r="V11" s="317">
        <f>'[2]Asset Allocation Estrutural'!V11</f>
        <v>0.12</v>
      </c>
      <c r="W11" s="314">
        <f>'[2]Asset Allocation Estrutural'!W11</f>
        <v>0</v>
      </c>
      <c r="X11" s="315">
        <f>'[2]Asset Allocation Estrutural'!X11</f>
        <v>0</v>
      </c>
      <c r="Y11" s="316">
        <f>'[2]Asset Allocation Estrutural'!Y11</f>
        <v>0</v>
      </c>
      <c r="Z11" s="315">
        <f>'[2]Asset Allocation Estrutural'!Z11</f>
        <v>0.08</v>
      </c>
      <c r="AA11" s="315">
        <f>'[2]Asset Allocation Estrutural'!AA11</f>
        <v>0.15</v>
      </c>
    </row>
    <row r="12" spans="1:28" s="62" customFormat="1" ht="20.25" thickTop="1" thickBot="1">
      <c r="A12" s="309"/>
      <c r="B12" s="61" t="s">
        <v>13</v>
      </c>
      <c r="C12" s="310">
        <f>'[2]Asset Allocation Estrutural'!C12</f>
        <v>0</v>
      </c>
      <c r="D12" s="311">
        <f>'[2]Asset Allocation Estrutural'!D12</f>
        <v>0</v>
      </c>
      <c r="E12" s="312">
        <f>'[2]Asset Allocation Estrutural'!E12</f>
        <v>0</v>
      </c>
      <c r="F12" s="311">
        <f>'[2]Asset Allocation Estrutural'!F12</f>
        <v>1.4999999999999999E-2</v>
      </c>
      <c r="G12" s="311">
        <f>'[2]Asset Allocation Estrutural'!G12</f>
        <v>0.03</v>
      </c>
      <c r="H12" s="310">
        <f>'[2]Asset Allocation Estrutural'!H12</f>
        <v>0.03</v>
      </c>
      <c r="I12" s="311">
        <f>'[2]Asset Allocation Estrutural'!I12</f>
        <v>6.5000000000000002E-2</v>
      </c>
      <c r="J12" s="312">
        <f>'[2]Asset Allocation Estrutural'!J12</f>
        <v>0.1</v>
      </c>
      <c r="K12" s="311">
        <f>'[2]Asset Allocation Estrutural'!K12</f>
        <v>0.13500000000000001</v>
      </c>
      <c r="L12" s="311">
        <f>'[2]Asset Allocation Estrutural'!L12</f>
        <v>0.17</v>
      </c>
      <c r="M12" s="310">
        <f>'[2]Asset Allocation Estrutural'!M12</f>
        <v>0.1</v>
      </c>
      <c r="N12" s="311">
        <f>'[2]Asset Allocation Estrutural'!N12</f>
        <v>0.15</v>
      </c>
      <c r="O12" s="312">
        <f>'[2]Asset Allocation Estrutural'!O12</f>
        <v>0.2</v>
      </c>
      <c r="P12" s="311">
        <f>'[2]Asset Allocation Estrutural'!P12</f>
        <v>0.25</v>
      </c>
      <c r="Q12" s="311">
        <f>'[2]Asset Allocation Estrutural'!Q12</f>
        <v>0.3</v>
      </c>
      <c r="R12" s="310">
        <f>'[2]Asset Allocation Estrutural'!R12</f>
        <v>0.18</v>
      </c>
      <c r="S12" s="311">
        <f>'[2]Asset Allocation Estrutural'!S12</f>
        <v>0.23</v>
      </c>
      <c r="T12" s="312">
        <f>'[2]Asset Allocation Estrutural'!T12</f>
        <v>0.3</v>
      </c>
      <c r="U12" s="311">
        <f>'[2]Asset Allocation Estrutural'!U12</f>
        <v>0.37</v>
      </c>
      <c r="V12" s="311">
        <f>'[2]Asset Allocation Estrutural'!V12</f>
        <v>0.42</v>
      </c>
      <c r="W12" s="310">
        <f>'[2]Asset Allocation Estrutural'!W12</f>
        <v>0.25</v>
      </c>
      <c r="X12" s="311">
        <f>'[2]Asset Allocation Estrutural'!X12</f>
        <v>0.32500000000000001</v>
      </c>
      <c r="Y12" s="312">
        <f>'[2]Asset Allocation Estrutural'!Y12</f>
        <v>0.35</v>
      </c>
      <c r="Z12" s="311">
        <f>'[2]Asset Allocation Estrutural'!Z12</f>
        <v>0.375</v>
      </c>
      <c r="AA12" s="311">
        <f>'[2]Asset Allocation Estrutural'!AA12</f>
        <v>0.4</v>
      </c>
    </row>
    <row r="13" spans="1:28" s="62" customFormat="1" ht="20.25" thickTop="1" thickBot="1">
      <c r="A13" s="309"/>
      <c r="B13" s="61" t="s">
        <v>14</v>
      </c>
      <c r="C13" s="310">
        <f>'[2]Asset Allocation Estrutural'!C13</f>
        <v>0</v>
      </c>
      <c r="D13" s="311">
        <f>'[2]Asset Allocation Estrutural'!D13</f>
        <v>0</v>
      </c>
      <c r="E13" s="312">
        <f>'[2]Asset Allocation Estrutural'!E13</f>
        <v>0</v>
      </c>
      <c r="F13" s="311">
        <f>'[2]Asset Allocation Estrutural'!F13</f>
        <v>1.4999999999999999E-2</v>
      </c>
      <c r="G13" s="311">
        <f>'[2]Asset Allocation Estrutural'!G13</f>
        <v>0.03</v>
      </c>
      <c r="H13" s="310">
        <f>'[2]Asset Allocation Estrutural'!H13</f>
        <v>0</v>
      </c>
      <c r="I13" s="311">
        <f>'[2]Asset Allocation Estrutural'!I13</f>
        <v>2.5000000000000001E-2</v>
      </c>
      <c r="J13" s="312">
        <f>'[2]Asset Allocation Estrutural'!J13</f>
        <v>0.05</v>
      </c>
      <c r="K13" s="311">
        <f>'[2]Asset Allocation Estrutural'!K13</f>
        <v>7.4999999999999997E-2</v>
      </c>
      <c r="L13" s="311">
        <f>'[2]Asset Allocation Estrutural'!L13</f>
        <v>0.1</v>
      </c>
      <c r="M13" s="310">
        <f>'[2]Asset Allocation Estrutural'!M13</f>
        <v>0.03</v>
      </c>
      <c r="N13" s="311">
        <f>'[2]Asset Allocation Estrutural'!N13</f>
        <v>6.5000000000000002E-2</v>
      </c>
      <c r="O13" s="312">
        <f>'[2]Asset Allocation Estrutural'!O13</f>
        <v>0.1</v>
      </c>
      <c r="P13" s="311">
        <f>'[2]Asset Allocation Estrutural'!P13</f>
        <v>0.13500000000000001</v>
      </c>
      <c r="Q13" s="311">
        <f>'[2]Asset Allocation Estrutural'!Q13</f>
        <v>0.17</v>
      </c>
      <c r="R13" s="310">
        <f>'[2]Asset Allocation Estrutural'!R13</f>
        <v>0.1</v>
      </c>
      <c r="S13" s="311">
        <f>'[2]Asset Allocation Estrutural'!S13</f>
        <v>0.15</v>
      </c>
      <c r="T13" s="312">
        <f>'[2]Asset Allocation Estrutural'!T13</f>
        <v>0.2</v>
      </c>
      <c r="U13" s="311">
        <f>'[2]Asset Allocation Estrutural'!U13</f>
        <v>0.25</v>
      </c>
      <c r="V13" s="311">
        <f>'[2]Asset Allocation Estrutural'!V13</f>
        <v>0.3</v>
      </c>
      <c r="W13" s="310">
        <f>'[2]Asset Allocation Estrutural'!W13</f>
        <v>0.25</v>
      </c>
      <c r="X13" s="311">
        <f>'[2]Asset Allocation Estrutural'!X13</f>
        <v>0.28999999999999998</v>
      </c>
      <c r="Y13" s="312">
        <f>'[2]Asset Allocation Estrutural'!Y13</f>
        <v>0.35</v>
      </c>
      <c r="Z13" s="311">
        <f>'[2]Asset Allocation Estrutural'!Z13</f>
        <v>0.375</v>
      </c>
      <c r="AA13" s="311">
        <f>'[2]Asset Allocation Estrutural'!AA13</f>
        <v>0.4</v>
      </c>
    </row>
    <row r="14" spans="1:28" s="62" customFormat="1" ht="20.25" thickTop="1" thickBot="1">
      <c r="A14" s="313"/>
      <c r="B14" s="64" t="s">
        <v>608</v>
      </c>
      <c r="C14" s="314">
        <f>'[2]Asset Allocation Estrutural'!C14</f>
        <v>0</v>
      </c>
      <c r="D14" s="315">
        <f>'[2]Asset Allocation Estrutural'!D14</f>
        <v>0</v>
      </c>
      <c r="E14" s="316">
        <f>'[2]Asset Allocation Estrutural'!E14</f>
        <v>0</v>
      </c>
      <c r="F14" s="315">
        <f>'[2]Asset Allocation Estrutural'!F14</f>
        <v>1.4999999999999999E-2</v>
      </c>
      <c r="G14" s="315">
        <f>'[2]Asset Allocation Estrutural'!G14</f>
        <v>0.03</v>
      </c>
      <c r="H14" s="314">
        <f>'[2]Asset Allocation Estrutural'!H14</f>
        <v>0.01</v>
      </c>
      <c r="I14" s="315">
        <f>'[2]Asset Allocation Estrutural'!I14</f>
        <v>0.02</v>
      </c>
      <c r="J14" s="316">
        <f>'[2]Asset Allocation Estrutural'!J14</f>
        <v>3.5000000000000003E-2</v>
      </c>
      <c r="K14" s="315">
        <f>'[2]Asset Allocation Estrutural'!K14</f>
        <v>0.05</v>
      </c>
      <c r="L14" s="315">
        <f>'[2]Asset Allocation Estrutural'!L14</f>
        <v>6.5000000000000002E-2</v>
      </c>
      <c r="M14" s="314">
        <f>'[2]Asset Allocation Estrutural'!M14</f>
        <v>0.02</v>
      </c>
      <c r="N14" s="315">
        <f>'[2]Asset Allocation Estrutural'!N14</f>
        <v>4.4999999999999998E-2</v>
      </c>
      <c r="O14" s="316">
        <f>'[2]Asset Allocation Estrutural'!O14</f>
        <v>7.0000000000000007E-2</v>
      </c>
      <c r="P14" s="315">
        <f>'[2]Asset Allocation Estrutural'!P14</f>
        <v>9.5000000000000001E-2</v>
      </c>
      <c r="Q14" s="315">
        <f>'[2]Asset Allocation Estrutural'!Q14</f>
        <v>0.12</v>
      </c>
      <c r="R14" s="314">
        <f>'[2]Asset Allocation Estrutural'!R14</f>
        <v>0.09</v>
      </c>
      <c r="S14" s="315">
        <f>'[2]Asset Allocation Estrutural'!S14</f>
        <v>0.125</v>
      </c>
      <c r="T14" s="316">
        <f>'[2]Asset Allocation Estrutural'!T14</f>
        <v>0.16</v>
      </c>
      <c r="U14" s="315">
        <f>'[2]Asset Allocation Estrutural'!U14</f>
        <v>0.19500000000000001</v>
      </c>
      <c r="V14" s="315">
        <f>'[2]Asset Allocation Estrutural'!V14</f>
        <v>0.23</v>
      </c>
      <c r="W14" s="314">
        <f>'[2]Asset Allocation Estrutural'!W14</f>
        <v>0.17</v>
      </c>
      <c r="X14" s="315">
        <f>'[2]Asset Allocation Estrutural'!X14</f>
        <v>0.22</v>
      </c>
      <c r="Y14" s="316">
        <f>'[2]Asset Allocation Estrutural'!Y14</f>
        <v>0.27</v>
      </c>
      <c r="Z14" s="315">
        <f>'[2]Asset Allocation Estrutural'!Z14</f>
        <v>0.32</v>
      </c>
      <c r="AA14" s="315">
        <f>'[2]Asset Allocation Estrutural'!AA14</f>
        <v>0.37</v>
      </c>
    </row>
    <row r="15" spans="1:28" s="62" customFormat="1" ht="20.25" thickTop="1" thickBot="1">
      <c r="A15" s="313"/>
      <c r="B15" s="64" t="s">
        <v>628</v>
      </c>
      <c r="C15" s="314">
        <f>'[2]Asset Allocation Estrutural'!C15</f>
        <v>0</v>
      </c>
      <c r="D15" s="315">
        <f>'[2]Asset Allocation Estrutural'!D15</f>
        <v>0</v>
      </c>
      <c r="E15" s="316">
        <f>'[2]Asset Allocation Estrutural'!E15</f>
        <v>0</v>
      </c>
      <c r="F15" s="315">
        <f>'[2]Asset Allocation Estrutural'!F15</f>
        <v>1.4999999999999999E-2</v>
      </c>
      <c r="G15" s="315">
        <f>'[2]Asset Allocation Estrutural'!G15</f>
        <v>0.03</v>
      </c>
      <c r="H15" s="314">
        <f>'[2]Asset Allocation Estrutural'!H15</f>
        <v>0</v>
      </c>
      <c r="I15" s="315">
        <f>'[2]Asset Allocation Estrutural'!I15</f>
        <v>0.01</v>
      </c>
      <c r="J15" s="316">
        <f>'[2]Asset Allocation Estrutural'!J15</f>
        <v>1.4999999999999999E-2</v>
      </c>
      <c r="K15" s="315">
        <f>'[2]Asset Allocation Estrutural'!K15</f>
        <v>2.5000000000000001E-2</v>
      </c>
      <c r="L15" s="315">
        <f>'[2]Asset Allocation Estrutural'!L15</f>
        <v>3.5000000000000003E-2</v>
      </c>
      <c r="M15" s="314">
        <f>'[2]Asset Allocation Estrutural'!M15</f>
        <v>0</v>
      </c>
      <c r="N15" s="315">
        <f>'[2]Asset Allocation Estrutural'!N15</f>
        <v>0.02</v>
      </c>
      <c r="O15" s="316">
        <f>'[2]Asset Allocation Estrutural'!O15</f>
        <v>0.03</v>
      </c>
      <c r="P15" s="315">
        <f>'[2]Asset Allocation Estrutural'!P15</f>
        <v>0.04</v>
      </c>
      <c r="Q15" s="315">
        <f>'[2]Asset Allocation Estrutural'!Q15</f>
        <v>0.05</v>
      </c>
      <c r="R15" s="314">
        <f>'[2]Asset Allocation Estrutural'!R15</f>
        <v>1.4999999999999999E-2</v>
      </c>
      <c r="S15" s="315">
        <f>'[2]Asset Allocation Estrutural'!S15</f>
        <v>2.5000000000000001E-2</v>
      </c>
      <c r="T15" s="316">
        <f>'[2]Asset Allocation Estrutural'!T15</f>
        <v>0.04</v>
      </c>
      <c r="U15" s="315">
        <f>'[2]Asset Allocation Estrutural'!U15</f>
        <v>5.5E-2</v>
      </c>
      <c r="V15" s="315">
        <f>'[2]Asset Allocation Estrutural'!V15</f>
        <v>7.0000000000000007E-2</v>
      </c>
      <c r="W15" s="314">
        <f>'[2]Asset Allocation Estrutural'!W15</f>
        <v>0.04</v>
      </c>
      <c r="X15" s="315">
        <f>'[2]Asset Allocation Estrutural'!X15</f>
        <v>0.06</v>
      </c>
      <c r="Y15" s="316">
        <f>'[2]Asset Allocation Estrutural'!Y15</f>
        <v>0.08</v>
      </c>
      <c r="Z15" s="315">
        <f>'[2]Asset Allocation Estrutural'!Z15</f>
        <v>0.1</v>
      </c>
      <c r="AA15" s="315">
        <f>'[2]Asset Allocation Estrutural'!AA15</f>
        <v>0.12</v>
      </c>
    </row>
    <row r="16" spans="1:28" s="62" customFormat="1" ht="5.25" customHeight="1" thickTop="1" thickBot="1">
      <c r="A16" s="313"/>
      <c r="C16" s="28"/>
      <c r="D16" s="318"/>
      <c r="E16" s="318"/>
      <c r="F16" s="318"/>
      <c r="G16" s="318"/>
      <c r="H16" s="28"/>
      <c r="I16" s="318"/>
      <c r="J16" s="318"/>
      <c r="K16" s="318"/>
      <c r="L16" s="318"/>
      <c r="M16" s="28"/>
      <c r="N16" s="318"/>
      <c r="O16" s="318"/>
      <c r="P16" s="318"/>
      <c r="Q16" s="318"/>
      <c r="R16" s="28"/>
      <c r="S16" s="318"/>
      <c r="T16" s="318"/>
      <c r="U16" s="318"/>
      <c r="V16" s="318"/>
      <c r="W16" s="28"/>
      <c r="X16" s="318"/>
      <c r="Y16" s="318"/>
      <c r="Z16" s="318"/>
      <c r="AA16" s="318"/>
    </row>
    <row r="17" spans="1:28" s="62" customFormat="1" ht="20.25" thickTop="1" thickBot="1">
      <c r="A17" s="313"/>
      <c r="B17" s="74" t="s">
        <v>443</v>
      </c>
      <c r="C17" s="319">
        <f>'[2]Asset Allocation Estrutural'!C17</f>
        <v>0</v>
      </c>
      <c r="D17" s="320"/>
      <c r="E17" s="320">
        <f>'[2]Asset Allocation Estrutural'!E17</f>
        <v>0</v>
      </c>
      <c r="F17" s="320"/>
      <c r="G17" s="320">
        <f>'[2]Asset Allocation Estrutural'!G17</f>
        <v>6.0000000000000001E-3</v>
      </c>
      <c r="H17" s="319">
        <f>'[2]Asset Allocation Estrutural'!H17</f>
        <v>0</v>
      </c>
      <c r="I17" s="320"/>
      <c r="J17" s="320">
        <f>'[2]Asset Allocation Estrutural'!J17</f>
        <v>0</v>
      </c>
      <c r="K17" s="320"/>
      <c r="L17" s="320">
        <f>'[2]Asset Allocation Estrutural'!L17</f>
        <v>1.3000000000000001E-2</v>
      </c>
      <c r="M17" s="319">
        <f>'[2]Asset Allocation Estrutural'!M17</f>
        <v>0</v>
      </c>
      <c r="N17" s="320"/>
      <c r="O17" s="320">
        <f>'[2]Asset Allocation Estrutural'!O17</f>
        <v>8.0000000000000071E-3</v>
      </c>
      <c r="P17" s="320"/>
      <c r="Q17" s="320">
        <f>'[2]Asset Allocation Estrutural'!Q17</f>
        <v>2.4E-2</v>
      </c>
      <c r="R17" s="319">
        <f>'[2]Asset Allocation Estrutural'!R17</f>
        <v>0</v>
      </c>
      <c r="S17" s="320"/>
      <c r="T17" s="320">
        <f>'[2]Asset Allocation Estrutural'!T17</f>
        <v>1.8285714285714301E-2</v>
      </c>
      <c r="U17" s="320"/>
      <c r="V17" s="320">
        <f>'[2]Asset Allocation Estrutural'!V17</f>
        <v>4.6000000000000006E-2</v>
      </c>
      <c r="W17" s="319">
        <f>'[2]Asset Allocation Estrutural'!W17</f>
        <v>0</v>
      </c>
      <c r="X17" s="320"/>
      <c r="Y17" s="320">
        <f>'[2]Asset Allocation Estrutural'!Y17</f>
        <v>3.0857142857142882E-2</v>
      </c>
      <c r="Z17" s="320"/>
      <c r="AA17" s="320">
        <f>'[2]Asset Allocation Estrutural'!AA17</f>
        <v>7.3999999999999996E-2</v>
      </c>
    </row>
    <row r="18" spans="1:28" s="46" customFormat="1" ht="9" customHeight="1" thickTop="1">
      <c r="A18" s="301"/>
      <c r="B18" s="75"/>
      <c r="C18" s="321"/>
      <c r="D18" s="322"/>
      <c r="E18" s="323"/>
      <c r="F18" s="323"/>
      <c r="G18" s="324"/>
      <c r="H18" s="325"/>
      <c r="I18" s="325"/>
      <c r="J18" s="325"/>
      <c r="K18" s="325"/>
      <c r="L18" s="326"/>
      <c r="M18" s="80"/>
      <c r="N18" s="62"/>
      <c r="O18" s="62"/>
      <c r="P18" s="62"/>
      <c r="Q18" s="324"/>
      <c r="R18" s="62"/>
      <c r="S18" s="62"/>
      <c r="T18" s="62"/>
      <c r="U18" s="62"/>
      <c r="V18" s="326"/>
      <c r="W18" s="80"/>
      <c r="X18" s="62"/>
      <c r="Y18" s="62"/>
      <c r="Z18" s="62"/>
      <c r="AA18" s="81"/>
      <c r="AB18" s="75"/>
    </row>
    <row r="19" spans="1:28" s="46" customFormat="1">
      <c r="A19" s="301"/>
      <c r="B19" s="75"/>
      <c r="C19" s="80"/>
      <c r="D19" s="62"/>
      <c r="E19" s="62"/>
      <c r="F19" s="62"/>
      <c r="G19" s="62"/>
      <c r="H19" s="62"/>
      <c r="I19" s="62"/>
      <c r="J19" s="62"/>
      <c r="K19" s="62"/>
      <c r="L19" s="62"/>
      <c r="M19" s="80"/>
      <c r="N19" s="62"/>
      <c r="O19" s="62"/>
      <c r="P19" s="62"/>
      <c r="Q19" s="62"/>
      <c r="R19" s="62"/>
      <c r="S19" s="62"/>
      <c r="T19" s="62"/>
      <c r="U19" s="62"/>
      <c r="V19" s="62"/>
      <c r="W19" s="80"/>
      <c r="X19" s="62"/>
      <c r="Y19" s="62"/>
      <c r="Z19" s="62"/>
      <c r="AA19" s="62"/>
      <c r="AB19" s="75"/>
    </row>
    <row r="20" spans="1:28" s="46" customFormat="1" ht="19.5" thickBot="1">
      <c r="A20" s="301"/>
      <c r="B20" s="84" t="s">
        <v>622</v>
      </c>
      <c r="C20" s="931">
        <v>1.03E-2</v>
      </c>
      <c r="D20" s="932"/>
      <c r="E20" s="932"/>
      <c r="F20" s="932"/>
      <c r="G20" s="933"/>
      <c r="H20" s="931">
        <v>2.549673119887582E-2</v>
      </c>
      <c r="I20" s="932"/>
      <c r="J20" s="932"/>
      <c r="K20" s="932"/>
      <c r="L20" s="933"/>
      <c r="M20" s="931">
        <v>3.8511103553590463E-2</v>
      </c>
      <c r="N20" s="932"/>
      <c r="O20" s="932"/>
      <c r="P20" s="932"/>
      <c r="Q20" s="933"/>
      <c r="R20" s="931">
        <v>7.1044569470618588E-2</v>
      </c>
      <c r="S20" s="932"/>
      <c r="T20" s="932"/>
      <c r="U20" s="932"/>
      <c r="V20" s="933"/>
      <c r="W20" s="931">
        <v>0.1007472074047638</v>
      </c>
      <c r="X20" s="932"/>
      <c r="Y20" s="932"/>
      <c r="Z20" s="932"/>
      <c r="AA20" s="933"/>
      <c r="AB20" s="75"/>
    </row>
    <row r="21" spans="1:28" s="46" customFormat="1" ht="20.25" thickTop="1" thickBot="1">
      <c r="A21" s="301"/>
      <c r="B21" s="86" t="s">
        <v>625</v>
      </c>
      <c r="C21" s="928">
        <v>-1.1299999999999999E-2</v>
      </c>
      <c r="D21" s="929"/>
      <c r="E21" s="929"/>
      <c r="F21" s="929"/>
      <c r="G21" s="930"/>
      <c r="H21" s="928">
        <v>-2.487761818750004E-2</v>
      </c>
      <c r="I21" s="929"/>
      <c r="J21" s="929"/>
      <c r="K21" s="929"/>
      <c r="L21" s="930"/>
      <c r="M21" s="928">
        <v>-3.4410577412473803E-2</v>
      </c>
      <c r="N21" s="929"/>
      <c r="O21" s="929"/>
      <c r="P21" s="929"/>
      <c r="Q21" s="930"/>
      <c r="R21" s="928">
        <v>-6.1567684871044873E-2</v>
      </c>
      <c r="S21" s="929"/>
      <c r="T21" s="929"/>
      <c r="U21" s="929"/>
      <c r="V21" s="930"/>
      <c r="W21" s="928">
        <v>-8.4679197825304156E-2</v>
      </c>
      <c r="X21" s="929"/>
      <c r="Y21" s="929"/>
      <c r="Z21" s="929"/>
      <c r="AA21" s="930"/>
      <c r="AB21" s="75"/>
    </row>
    <row r="22" spans="1:28" s="46" customFormat="1" ht="20.25" thickTop="1" thickBot="1">
      <c r="A22" s="301"/>
      <c r="B22" s="86" t="s">
        <v>627</v>
      </c>
      <c r="C22" s="928">
        <v>-2.5999999999999999E-3</v>
      </c>
      <c r="D22" s="929"/>
      <c r="E22" s="929"/>
      <c r="F22" s="929"/>
      <c r="G22" s="930"/>
      <c r="H22" s="928">
        <v>-1.4715015366541949E-2</v>
      </c>
      <c r="I22" s="929"/>
      <c r="J22" s="929"/>
      <c r="K22" s="929"/>
      <c r="L22" s="930"/>
      <c r="M22" s="928">
        <v>-2.5087452667099872E-2</v>
      </c>
      <c r="N22" s="929"/>
      <c r="O22" s="929"/>
      <c r="P22" s="929"/>
      <c r="Q22" s="930"/>
      <c r="R22" s="928">
        <v>-5.0338995825054043E-2</v>
      </c>
      <c r="S22" s="929"/>
      <c r="T22" s="929"/>
      <c r="U22" s="929"/>
      <c r="V22" s="930"/>
      <c r="W22" s="928">
        <v>-7.3337204704589043E-2</v>
      </c>
      <c r="X22" s="929"/>
      <c r="Y22" s="929"/>
      <c r="Z22" s="929"/>
      <c r="AA22" s="930"/>
      <c r="AB22" s="75"/>
    </row>
    <row r="23" spans="1:28" s="46" customFormat="1" ht="19.5" thickTop="1">
      <c r="A23" s="301"/>
      <c r="B23" s="88" t="s">
        <v>626</v>
      </c>
      <c r="C23" s="934">
        <v>-1.8100000000000002E-2</v>
      </c>
      <c r="D23" s="935"/>
      <c r="E23" s="935"/>
      <c r="F23" s="935"/>
      <c r="G23" s="936"/>
      <c r="H23" s="934">
        <v>-6.1782246091973893E-2</v>
      </c>
      <c r="I23" s="935"/>
      <c r="J23" s="935"/>
      <c r="K23" s="935"/>
      <c r="L23" s="936"/>
      <c r="M23" s="934">
        <v>-9.9174515012422068E-2</v>
      </c>
      <c r="N23" s="935"/>
      <c r="O23" s="935"/>
      <c r="P23" s="935"/>
      <c r="Q23" s="936"/>
      <c r="R23" s="934">
        <v>-0.18781977821096529</v>
      </c>
      <c r="S23" s="935"/>
      <c r="T23" s="935"/>
      <c r="U23" s="935"/>
      <c r="V23" s="936"/>
      <c r="W23" s="934">
        <v>-0.26953467873068521</v>
      </c>
      <c r="X23" s="935"/>
      <c r="Y23" s="935"/>
      <c r="Z23" s="935"/>
      <c r="AA23" s="936"/>
      <c r="AB23" s="75"/>
    </row>
    <row r="24" spans="1:28" ht="21.75" hidden="1" customHeight="1">
      <c r="A24" s="327"/>
      <c r="B24" s="328" t="s">
        <v>444</v>
      </c>
      <c r="C24" s="28"/>
      <c r="D24" s="318"/>
      <c r="E24" s="318"/>
      <c r="F24" s="318"/>
      <c r="G24" s="329"/>
      <c r="H24" s="28"/>
      <c r="I24" s="318"/>
      <c r="J24" s="318"/>
      <c r="K24" s="318"/>
      <c r="L24" s="329"/>
      <c r="M24" s="28"/>
      <c r="N24" s="318"/>
      <c r="O24" s="318"/>
      <c r="P24" s="318"/>
      <c r="Q24" s="329"/>
      <c r="R24" s="28"/>
      <c r="S24" s="318"/>
      <c r="T24" s="318"/>
      <c r="U24" s="318"/>
      <c r="V24" s="329"/>
      <c r="W24" s="28"/>
      <c r="X24" s="318"/>
      <c r="Y24" s="318"/>
      <c r="Z24" s="318"/>
      <c r="AA24" s="329"/>
      <c r="AB24"/>
    </row>
    <row r="25" spans="1:28" ht="18.75" hidden="1" customHeight="1">
      <c r="A25" s="327"/>
      <c r="B25" s="330" t="s">
        <v>445</v>
      </c>
      <c r="C25" s="331">
        <f>C32</f>
        <v>0</v>
      </c>
      <c r="D25" s="332"/>
      <c r="E25" s="332"/>
      <c r="F25" s="332"/>
      <c r="G25" s="333"/>
      <c r="H25" s="331">
        <f>H32</f>
        <v>0</v>
      </c>
      <c r="I25" s="332"/>
      <c r="J25" s="332"/>
      <c r="K25" s="332"/>
      <c r="L25" s="333"/>
      <c r="M25" s="331">
        <f>M32</f>
        <v>0</v>
      </c>
      <c r="N25" s="332"/>
      <c r="O25" s="332"/>
      <c r="P25" s="332"/>
      <c r="Q25" s="333"/>
      <c r="R25" s="331">
        <f>R32</f>
        <v>0</v>
      </c>
      <c r="S25" s="332"/>
      <c r="T25" s="332"/>
      <c r="U25" s="332"/>
      <c r="V25" s="333"/>
      <c r="W25" s="331">
        <f>W32</f>
        <v>0</v>
      </c>
      <c r="X25" s="332"/>
      <c r="Y25" s="332"/>
      <c r="Z25" s="332"/>
      <c r="AA25" s="333"/>
      <c r="AB25"/>
    </row>
    <row r="26" spans="1:28" ht="18.75" hidden="1" customHeight="1">
      <c r="A26" s="327"/>
      <c r="B26" s="330" t="s">
        <v>446</v>
      </c>
      <c r="C26" s="28"/>
      <c r="D26" s="318"/>
      <c r="E26" s="318"/>
      <c r="F26" s="318"/>
      <c r="G26" s="329"/>
      <c r="H26" s="28"/>
      <c r="I26" s="318"/>
      <c r="J26" s="318"/>
      <c r="K26" s="318"/>
      <c r="L26" s="329"/>
      <c r="M26" s="28"/>
      <c r="N26" s="318"/>
      <c r="O26" s="318"/>
      <c r="P26" s="318"/>
      <c r="Q26" s="329"/>
      <c r="R26" s="28"/>
      <c r="S26" s="318"/>
      <c r="T26" s="318"/>
      <c r="U26" s="318"/>
      <c r="V26" s="329"/>
      <c r="W26" s="28"/>
      <c r="X26" s="318"/>
      <c r="Y26" s="318"/>
      <c r="Z26" s="318"/>
      <c r="AA26" s="329"/>
      <c r="AB26"/>
    </row>
    <row r="27" spans="1:28" ht="18.75" hidden="1" customHeight="1">
      <c r="A27" s="327"/>
      <c r="B27" s="330" t="s">
        <v>447</v>
      </c>
      <c r="C27" s="331">
        <f>C34</f>
        <v>0</v>
      </c>
      <c r="D27" s="332"/>
      <c r="E27" s="332"/>
      <c r="F27" s="332"/>
      <c r="G27" s="333"/>
      <c r="H27" s="331">
        <f>H34</f>
        <v>0</v>
      </c>
      <c r="I27" s="332"/>
      <c r="J27" s="332"/>
      <c r="K27" s="332"/>
      <c r="L27" s="333"/>
      <c r="M27" s="331">
        <f>M34</f>
        <v>0</v>
      </c>
      <c r="N27" s="332"/>
      <c r="O27" s="332"/>
      <c r="P27" s="332"/>
      <c r="Q27" s="333"/>
      <c r="R27" s="331">
        <f>R34</f>
        <v>0</v>
      </c>
      <c r="S27" s="332"/>
      <c r="T27" s="332"/>
      <c r="U27" s="332"/>
      <c r="V27" s="333"/>
      <c r="W27" s="331">
        <f>W34</f>
        <v>0</v>
      </c>
      <c r="X27" s="332"/>
      <c r="Y27" s="332"/>
      <c r="Z27" s="332"/>
      <c r="AA27" s="333"/>
      <c r="AB27"/>
    </row>
    <row r="28" spans="1:28" ht="18.75" hidden="1" customHeight="1">
      <c r="A28" s="327"/>
      <c r="B28" s="330" t="s">
        <v>448</v>
      </c>
      <c r="C28" s="28"/>
      <c r="D28" s="318"/>
      <c r="E28" s="318"/>
      <c r="F28" s="318"/>
      <c r="G28" s="329"/>
      <c r="H28" s="28"/>
      <c r="I28" s="318"/>
      <c r="J28" s="318"/>
      <c r="K28" s="318"/>
      <c r="L28" s="329"/>
      <c r="M28" s="28"/>
      <c r="N28" s="318"/>
      <c r="O28" s="318"/>
      <c r="P28" s="318"/>
      <c r="Q28" s="329"/>
      <c r="R28" s="28"/>
      <c r="S28" s="318"/>
      <c r="T28" s="318"/>
      <c r="U28" s="318"/>
      <c r="V28" s="329"/>
      <c r="W28" s="28"/>
      <c r="X28" s="318"/>
      <c r="Y28" s="318"/>
      <c r="Z28" s="318"/>
      <c r="AA28" s="329"/>
      <c r="AB28"/>
    </row>
    <row r="29" spans="1:28" ht="18.75" hidden="1" customHeight="1">
      <c r="A29" s="327"/>
      <c r="B29" s="330" t="s">
        <v>449</v>
      </c>
      <c r="C29" s="331">
        <f>C36</f>
        <v>0</v>
      </c>
      <c r="D29" s="332"/>
      <c r="E29" s="332"/>
      <c r="F29" s="332"/>
      <c r="G29" s="333"/>
      <c r="H29" s="331">
        <f>H36</f>
        <v>0</v>
      </c>
      <c r="I29" s="332"/>
      <c r="J29" s="332"/>
      <c r="K29" s="332"/>
      <c r="L29" s="333"/>
      <c r="M29" s="331">
        <f>M36</f>
        <v>0</v>
      </c>
      <c r="N29" s="332"/>
      <c r="O29" s="332"/>
      <c r="P29" s="332"/>
      <c r="Q29" s="333"/>
      <c r="R29" s="331">
        <f>R36</f>
        <v>0</v>
      </c>
      <c r="S29" s="332"/>
      <c r="T29" s="332"/>
      <c r="U29" s="332"/>
      <c r="V29" s="333"/>
      <c r="W29" s="331">
        <f>W36</f>
        <v>0</v>
      </c>
      <c r="X29" s="332"/>
      <c r="Y29" s="332"/>
      <c r="Z29" s="332"/>
      <c r="AA29" s="333"/>
      <c r="AB29"/>
    </row>
    <row r="30" spans="1:28" ht="18.75" hidden="1" customHeight="1">
      <c r="A30" s="327"/>
      <c r="B30" s="334" t="s">
        <v>450</v>
      </c>
      <c r="C30" s="28"/>
      <c r="D30" s="318"/>
      <c r="E30" s="318"/>
      <c r="F30" s="318"/>
      <c r="G30" s="329"/>
      <c r="H30" s="28"/>
      <c r="I30" s="318"/>
      <c r="J30" s="318"/>
      <c r="K30" s="318"/>
      <c r="L30" s="329"/>
      <c r="M30" s="28"/>
      <c r="N30" s="318"/>
      <c r="O30" s="318"/>
      <c r="P30" s="318"/>
      <c r="Q30" s="329"/>
      <c r="R30" s="28"/>
      <c r="S30" s="318"/>
      <c r="T30" s="318"/>
      <c r="U30" s="318"/>
      <c r="V30" s="329"/>
      <c r="W30" s="28"/>
      <c r="X30" s="318"/>
      <c r="Y30" s="318"/>
      <c r="Z30" s="318"/>
      <c r="AA30" s="329"/>
      <c r="AB30"/>
    </row>
    <row r="31" spans="1:28" ht="18.75" hidden="1" customHeight="1">
      <c r="A31" s="327"/>
      <c r="B31" s="335" t="s">
        <v>451</v>
      </c>
      <c r="C31" s="331">
        <f>C38</f>
        <v>0</v>
      </c>
      <c r="D31" s="332"/>
      <c r="E31" s="332"/>
      <c r="F31" s="332"/>
      <c r="G31" s="333"/>
      <c r="H31" s="331">
        <f>H38</f>
        <v>0</v>
      </c>
      <c r="I31" s="332"/>
      <c r="J31" s="332"/>
      <c r="K31" s="332"/>
      <c r="L31" s="333"/>
      <c r="M31" s="331">
        <f>M38</f>
        <v>0</v>
      </c>
      <c r="N31" s="332"/>
      <c r="O31" s="332"/>
      <c r="P31" s="332"/>
      <c r="Q31" s="333"/>
      <c r="R31" s="331">
        <f>R38</f>
        <v>0</v>
      </c>
      <c r="S31" s="332"/>
      <c r="T31" s="332"/>
      <c r="U31" s="332"/>
      <c r="V31" s="333"/>
      <c r="W31" s="331">
        <f>W38</f>
        <v>0</v>
      </c>
      <c r="X31" s="332"/>
      <c r="Y31" s="332"/>
      <c r="Z31" s="332"/>
      <c r="AA31" s="333"/>
      <c r="AB31"/>
    </row>
    <row r="32" spans="1:28" ht="18.75" hidden="1" customHeight="1">
      <c r="A32" s="327"/>
      <c r="B32" s="335" t="s">
        <v>452</v>
      </c>
      <c r="C32" s="28"/>
      <c r="D32" s="318"/>
      <c r="E32" s="318"/>
      <c r="F32" s="318"/>
      <c r="G32" s="329"/>
      <c r="H32" s="28"/>
      <c r="I32" s="318"/>
      <c r="J32" s="318"/>
      <c r="K32" s="318"/>
      <c r="L32" s="329"/>
      <c r="M32" s="28"/>
      <c r="N32" s="318"/>
      <c r="O32" s="318"/>
      <c r="P32" s="318"/>
      <c r="Q32" s="329"/>
      <c r="R32" s="28"/>
      <c r="S32" s="318"/>
      <c r="T32" s="318"/>
      <c r="U32" s="318"/>
      <c r="V32" s="329"/>
      <c r="W32" s="28"/>
      <c r="X32" s="318"/>
      <c r="Y32" s="318"/>
      <c r="Z32" s="318"/>
      <c r="AA32" s="329"/>
      <c r="AB32"/>
    </row>
    <row r="33" spans="1:28" ht="18.75" hidden="1" customHeight="1">
      <c r="A33" s="327"/>
      <c r="B33" s="335" t="s">
        <v>453</v>
      </c>
      <c r="C33" s="331">
        <f>C40</f>
        <v>0</v>
      </c>
      <c r="D33" s="332"/>
      <c r="E33" s="332"/>
      <c r="F33" s="332"/>
      <c r="G33" s="333"/>
      <c r="H33" s="331">
        <f>H40</f>
        <v>0</v>
      </c>
      <c r="I33" s="332"/>
      <c r="J33" s="332"/>
      <c r="K33" s="332"/>
      <c r="L33" s="333"/>
      <c r="M33" s="331">
        <f>M40</f>
        <v>0</v>
      </c>
      <c r="N33" s="332"/>
      <c r="O33" s="332"/>
      <c r="P33" s="332"/>
      <c r="Q33" s="333"/>
      <c r="R33" s="331">
        <f>R40</f>
        <v>0</v>
      </c>
      <c r="S33" s="332"/>
      <c r="T33" s="332"/>
      <c r="U33" s="332"/>
      <c r="V33" s="333"/>
      <c r="W33" s="331">
        <f>W40</f>
        <v>0</v>
      </c>
      <c r="X33" s="332"/>
      <c r="Y33" s="332"/>
      <c r="Z33" s="332"/>
      <c r="AA33" s="333"/>
      <c r="AB33"/>
    </row>
    <row r="34" spans="1:28" ht="19.5" hidden="1" customHeight="1">
      <c r="A34" s="327"/>
      <c r="B34" s="336" t="s">
        <v>454</v>
      </c>
      <c r="C34" s="28"/>
      <c r="D34" s="318"/>
      <c r="E34" s="318"/>
      <c r="F34" s="318"/>
      <c r="G34" s="329"/>
      <c r="H34" s="28"/>
      <c r="I34" s="318"/>
      <c r="J34" s="318"/>
      <c r="K34" s="318"/>
      <c r="L34" s="329"/>
      <c r="M34" s="28"/>
      <c r="N34" s="318"/>
      <c r="O34" s="318"/>
      <c r="P34" s="318"/>
      <c r="Q34" s="329"/>
      <c r="R34" s="28"/>
      <c r="S34" s="318"/>
      <c r="T34" s="318"/>
      <c r="U34" s="318"/>
      <c r="V34" s="329"/>
      <c r="W34" s="28"/>
      <c r="X34" s="318"/>
      <c r="Y34" s="318"/>
      <c r="Z34" s="318"/>
      <c r="AA34" s="329"/>
      <c r="AB34"/>
    </row>
    <row r="35" spans="1:28" ht="18.75" hidden="1" customHeight="1">
      <c r="A35" s="327"/>
      <c r="B35" s="337" t="s">
        <v>455</v>
      </c>
      <c r="C35" s="331">
        <f>C42</f>
        <v>0</v>
      </c>
      <c r="D35" s="332"/>
      <c r="E35" s="332"/>
      <c r="F35" s="332"/>
      <c r="G35" s="333"/>
      <c r="H35" s="331">
        <f>H42</f>
        <v>0</v>
      </c>
      <c r="I35" s="332"/>
      <c r="J35" s="332"/>
      <c r="K35" s="332"/>
      <c r="L35" s="333"/>
      <c r="M35" s="331">
        <f>M42</f>
        <v>0</v>
      </c>
      <c r="N35" s="332"/>
      <c r="O35" s="332"/>
      <c r="P35" s="332"/>
      <c r="Q35" s="333"/>
      <c r="R35" s="331">
        <f>R42</f>
        <v>0</v>
      </c>
      <c r="S35" s="332"/>
      <c r="T35" s="332"/>
      <c r="U35" s="332"/>
      <c r="V35" s="333"/>
      <c r="W35" s="331">
        <f>W42</f>
        <v>0</v>
      </c>
      <c r="X35" s="332"/>
      <c r="Y35" s="332"/>
      <c r="Z35" s="332"/>
      <c r="AA35" s="333"/>
      <c r="AB35"/>
    </row>
    <row r="36" spans="1:28" ht="18.75" hidden="1" customHeight="1">
      <c r="A36" s="327"/>
      <c r="B36" s="337" t="s">
        <v>456</v>
      </c>
      <c r="C36" s="28"/>
      <c r="D36" s="318"/>
      <c r="E36" s="318"/>
      <c r="F36" s="318"/>
      <c r="G36" s="329"/>
      <c r="H36" s="28"/>
      <c r="I36" s="318"/>
      <c r="J36" s="318"/>
      <c r="K36" s="318"/>
      <c r="L36" s="329"/>
      <c r="M36" s="28"/>
      <c r="N36" s="318"/>
      <c r="O36" s="318"/>
      <c r="P36" s="318"/>
      <c r="Q36" s="329"/>
      <c r="R36" s="28"/>
      <c r="S36" s="318"/>
      <c r="T36" s="318"/>
      <c r="U36" s="318"/>
      <c r="V36" s="329"/>
      <c r="W36" s="28"/>
      <c r="X36" s="318"/>
      <c r="Y36" s="318"/>
      <c r="Z36" s="318"/>
      <c r="AA36" s="329"/>
      <c r="AB36"/>
    </row>
    <row r="37" spans="1:28" ht="18.75" hidden="1" customHeight="1">
      <c r="A37" s="327"/>
      <c r="B37" s="337" t="s">
        <v>457</v>
      </c>
      <c r="C37" s="331">
        <f>C44</f>
        <v>0</v>
      </c>
      <c r="D37" s="332"/>
      <c r="E37" s="332"/>
      <c r="F37" s="332"/>
      <c r="G37" s="333"/>
      <c r="H37" s="331">
        <f>H44</f>
        <v>0</v>
      </c>
      <c r="I37" s="332"/>
      <c r="J37" s="332"/>
      <c r="K37" s="332"/>
      <c r="L37" s="333"/>
      <c r="M37" s="331">
        <f>M44</f>
        <v>0</v>
      </c>
      <c r="N37" s="332"/>
      <c r="O37" s="332"/>
      <c r="P37" s="332"/>
      <c r="Q37" s="333"/>
      <c r="R37" s="331">
        <f>R44</f>
        <v>0</v>
      </c>
      <c r="S37" s="332"/>
      <c r="T37" s="332"/>
      <c r="U37" s="332"/>
      <c r="V37" s="333"/>
      <c r="W37" s="331">
        <f>W44</f>
        <v>0</v>
      </c>
      <c r="X37" s="332"/>
      <c r="Y37" s="332"/>
      <c r="Z37" s="332"/>
      <c r="AA37" s="333"/>
      <c r="AB37"/>
    </row>
    <row r="38" spans="1:28" ht="19.5" hidden="1" customHeight="1">
      <c r="A38" s="327"/>
      <c r="B38" s="338" t="s">
        <v>458</v>
      </c>
      <c r="C38" s="28"/>
      <c r="D38" s="318"/>
      <c r="E38" s="318"/>
      <c r="F38" s="318"/>
      <c r="G38" s="329"/>
      <c r="H38" s="28"/>
      <c r="I38" s="318"/>
      <c r="J38" s="318"/>
      <c r="K38" s="318"/>
      <c r="L38" s="329"/>
      <c r="M38" s="28"/>
      <c r="N38" s="318"/>
      <c r="O38" s="318"/>
      <c r="P38" s="318"/>
      <c r="Q38" s="329"/>
      <c r="R38" s="28"/>
      <c r="S38" s="318"/>
      <c r="T38" s="318"/>
      <c r="U38" s="318"/>
      <c r="V38" s="329"/>
      <c r="W38" s="28"/>
      <c r="X38" s="318"/>
      <c r="Y38" s="318"/>
      <c r="Z38" s="318"/>
      <c r="AA38" s="329"/>
      <c r="AB38"/>
    </row>
    <row r="39" spans="1:28" ht="18.75" hidden="1" customHeight="1">
      <c r="A39" s="327"/>
      <c r="B39" s="339" t="s">
        <v>459</v>
      </c>
      <c r="C39" s="331">
        <f>C46</f>
        <v>0</v>
      </c>
      <c r="D39" s="332"/>
      <c r="E39" s="332"/>
      <c r="F39" s="332"/>
      <c r="G39" s="333"/>
      <c r="H39" s="331">
        <f>H46</f>
        <v>0</v>
      </c>
      <c r="I39" s="332"/>
      <c r="J39" s="332"/>
      <c r="K39" s="332"/>
      <c r="L39" s="333"/>
      <c r="M39" s="331">
        <f>M46</f>
        <v>0</v>
      </c>
      <c r="N39" s="332"/>
      <c r="O39" s="332"/>
      <c r="P39" s="332"/>
      <c r="Q39" s="333"/>
      <c r="R39" s="331">
        <f>R46</f>
        <v>0</v>
      </c>
      <c r="S39" s="332"/>
      <c r="T39" s="332"/>
      <c r="U39" s="332"/>
      <c r="V39" s="333"/>
      <c r="W39" s="331">
        <f>W46</f>
        <v>0</v>
      </c>
      <c r="X39" s="332"/>
      <c r="Y39" s="332"/>
      <c r="Z39" s="332"/>
      <c r="AA39" s="333"/>
      <c r="AB39"/>
    </row>
    <row r="40" spans="1:28" ht="18.75" hidden="1" customHeight="1">
      <c r="A40" s="327"/>
      <c r="B40" s="340" t="s">
        <v>460</v>
      </c>
      <c r="C40" s="28"/>
      <c r="D40" s="318"/>
      <c r="E40" s="318"/>
      <c r="F40" s="318"/>
      <c r="G40" s="329"/>
      <c r="H40" s="28"/>
      <c r="I40" s="318"/>
      <c r="J40" s="318"/>
      <c r="K40" s="318"/>
      <c r="L40" s="329"/>
      <c r="M40" s="28"/>
      <c r="N40" s="318"/>
      <c r="O40" s="318"/>
      <c r="P40" s="318"/>
      <c r="Q40" s="329"/>
      <c r="R40" s="28"/>
      <c r="S40" s="318"/>
      <c r="T40" s="318"/>
      <c r="U40" s="318"/>
      <c r="V40" s="329"/>
      <c r="W40" s="28"/>
      <c r="X40" s="318"/>
      <c r="Y40" s="318"/>
      <c r="Z40" s="318"/>
      <c r="AA40" s="329"/>
      <c r="AB40"/>
    </row>
    <row r="41" spans="1:28" ht="18.75" hidden="1" customHeight="1">
      <c r="A41" s="327"/>
      <c r="B41"/>
      <c r="C41" s="331">
        <f>C48</f>
        <v>0</v>
      </c>
      <c r="D41" s="332"/>
      <c r="E41" s="332"/>
      <c r="F41" s="332"/>
      <c r="G41" s="333"/>
      <c r="H41" s="331">
        <f>H48</f>
        <v>0</v>
      </c>
      <c r="I41" s="332"/>
      <c r="J41" s="332"/>
      <c r="K41" s="332"/>
      <c r="L41" s="333"/>
      <c r="M41" s="331">
        <f>M48</f>
        <v>0</v>
      </c>
      <c r="N41" s="332"/>
      <c r="O41" s="332"/>
      <c r="P41" s="332"/>
      <c r="Q41" s="333"/>
      <c r="R41" s="331">
        <f>R48</f>
        <v>0</v>
      </c>
      <c r="S41" s="332"/>
      <c r="T41" s="332"/>
      <c r="U41" s="332"/>
      <c r="V41" s="333"/>
      <c r="W41" s="331">
        <f>W48</f>
        <v>0</v>
      </c>
      <c r="X41" s="332"/>
      <c r="Y41" s="332"/>
      <c r="Z41" s="332"/>
      <c r="AA41" s="333"/>
      <c r="AB41"/>
    </row>
    <row r="42" spans="1:28" ht="18.75" hidden="1" customHeight="1">
      <c r="A42"/>
      <c r="B42"/>
      <c r="C42" s="28"/>
      <c r="D42" s="318"/>
      <c r="E42" s="318"/>
      <c r="F42" s="318"/>
      <c r="G42" s="329"/>
      <c r="H42" s="28"/>
      <c r="I42" s="318"/>
      <c r="J42" s="318"/>
      <c r="K42" s="318"/>
      <c r="L42" s="329"/>
      <c r="M42" s="28"/>
      <c r="N42" s="318"/>
      <c r="O42" s="318"/>
      <c r="P42" s="318"/>
      <c r="Q42" s="329"/>
      <c r="R42" s="28"/>
      <c r="S42" s="318"/>
      <c r="T42" s="318"/>
      <c r="U42" s="318"/>
      <c r="V42" s="329"/>
      <c r="W42" s="28"/>
      <c r="X42" s="318"/>
      <c r="Y42" s="318"/>
      <c r="Z42" s="318"/>
      <c r="AA42" s="329"/>
      <c r="AB42"/>
    </row>
    <row r="43" spans="1:28" ht="21.75" hidden="1" customHeight="1">
      <c r="A43"/>
      <c r="B43" s="341" t="s">
        <v>444</v>
      </c>
      <c r="C43" s="331">
        <f>C50</f>
        <v>0</v>
      </c>
      <c r="D43" s="332"/>
      <c r="E43" s="332"/>
      <c r="F43" s="332"/>
      <c r="G43" s="333"/>
      <c r="H43" s="331">
        <f>H50</f>
        <v>0</v>
      </c>
      <c r="I43" s="332"/>
      <c r="J43" s="332"/>
      <c r="K43" s="332"/>
      <c r="L43" s="333"/>
      <c r="M43" s="331">
        <f>M50</f>
        <v>0</v>
      </c>
      <c r="N43" s="332"/>
      <c r="O43" s="332"/>
      <c r="P43" s="332"/>
      <c r="Q43" s="333"/>
      <c r="R43" s="331">
        <f>R50</f>
        <v>0</v>
      </c>
      <c r="S43" s="332"/>
      <c r="T43" s="332"/>
      <c r="U43" s="332"/>
      <c r="V43" s="333"/>
      <c r="W43" s="331">
        <f>W50</f>
        <v>0</v>
      </c>
      <c r="X43" s="332"/>
      <c r="Y43" s="332"/>
      <c r="Z43" s="332"/>
      <c r="AA43" s="333"/>
      <c r="AB43"/>
    </row>
    <row r="44" spans="1:28" ht="18.75" hidden="1" customHeight="1">
      <c r="A44"/>
      <c r="B44" s="330" t="s">
        <v>445</v>
      </c>
      <c r="C44" s="28"/>
      <c r="D44" s="318"/>
      <c r="E44" s="318"/>
      <c r="F44" s="318"/>
      <c r="G44" s="329"/>
      <c r="H44" s="28"/>
      <c r="I44" s="318"/>
      <c r="J44" s="318"/>
      <c r="K44" s="318"/>
      <c r="L44" s="329"/>
      <c r="M44" s="28"/>
      <c r="N44" s="318"/>
      <c r="O44" s="318"/>
      <c r="P44" s="318"/>
      <c r="Q44" s="329"/>
      <c r="R44" s="28"/>
      <c r="S44" s="318"/>
      <c r="T44" s="318"/>
      <c r="U44" s="318"/>
      <c r="V44" s="329"/>
      <c r="W44" s="28"/>
      <c r="X44" s="318"/>
      <c r="Y44" s="318"/>
      <c r="Z44" s="318"/>
      <c r="AA44" s="329"/>
      <c r="AB44"/>
    </row>
    <row r="45" spans="1:28" ht="18.75" hidden="1" customHeight="1">
      <c r="A45"/>
      <c r="B45" s="330" t="s">
        <v>446</v>
      </c>
      <c r="C45" s="331">
        <f>C52</f>
        <v>0</v>
      </c>
      <c r="D45" s="332"/>
      <c r="E45" s="332"/>
      <c r="F45" s="332"/>
      <c r="G45" s="333"/>
      <c r="H45" s="331">
        <f>H52</f>
        <v>0</v>
      </c>
      <c r="I45" s="332"/>
      <c r="J45" s="332"/>
      <c r="K45" s="332"/>
      <c r="L45" s="333"/>
      <c r="M45" s="331">
        <f>M52</f>
        <v>0</v>
      </c>
      <c r="N45" s="332"/>
      <c r="O45" s="332"/>
      <c r="P45" s="332"/>
      <c r="Q45" s="333"/>
      <c r="R45" s="331">
        <f>R52</f>
        <v>0</v>
      </c>
      <c r="S45" s="332"/>
      <c r="T45" s="332"/>
      <c r="U45" s="332"/>
      <c r="V45" s="333"/>
      <c r="W45" s="331">
        <f>W52</f>
        <v>0</v>
      </c>
      <c r="X45" s="332"/>
      <c r="Y45" s="332"/>
      <c r="Z45" s="332"/>
      <c r="AA45" s="333"/>
      <c r="AB45"/>
    </row>
    <row r="46" spans="1:28" ht="19.5" hidden="1" customHeight="1">
      <c r="A46"/>
      <c r="B46" s="342" t="s">
        <v>447</v>
      </c>
      <c r="C46" s="28"/>
      <c r="D46" s="318"/>
      <c r="E46" s="318"/>
      <c r="F46" s="318"/>
      <c r="G46" s="329"/>
      <c r="H46" s="28"/>
      <c r="I46" s="318"/>
      <c r="J46" s="318"/>
      <c r="K46" s="318"/>
      <c r="L46" s="329"/>
      <c r="M46" s="28"/>
      <c r="N46" s="318"/>
      <c r="O46" s="318"/>
      <c r="P46" s="318"/>
      <c r="Q46" s="329"/>
      <c r="R46" s="28"/>
      <c r="S46" s="318"/>
      <c r="T46" s="318"/>
      <c r="U46" s="318"/>
      <c r="V46" s="329"/>
      <c r="W46" s="28"/>
      <c r="X46" s="318"/>
      <c r="Y46" s="318"/>
      <c r="Z46" s="318"/>
      <c r="AA46" s="329"/>
      <c r="AB46"/>
    </row>
    <row r="47" spans="1:28" ht="18.75" hidden="1" customHeight="1">
      <c r="A47"/>
      <c r="B47" s="335" t="s">
        <v>452</v>
      </c>
      <c r="C47" s="331">
        <f>C54</f>
        <v>0</v>
      </c>
      <c r="D47" s="332"/>
      <c r="E47" s="332"/>
      <c r="F47" s="332"/>
      <c r="G47" s="333"/>
      <c r="H47" s="331">
        <f>H54</f>
        <v>0</v>
      </c>
      <c r="I47" s="332"/>
      <c r="J47" s="332"/>
      <c r="K47" s="332"/>
      <c r="L47" s="333"/>
      <c r="M47" s="331">
        <f>M54</f>
        <v>0</v>
      </c>
      <c r="N47" s="332"/>
      <c r="O47" s="332"/>
      <c r="P47" s="332"/>
      <c r="Q47" s="333"/>
      <c r="R47" s="331">
        <f>R54</f>
        <v>0</v>
      </c>
      <c r="S47" s="332"/>
      <c r="T47" s="332"/>
      <c r="U47" s="332"/>
      <c r="V47" s="333"/>
      <c r="W47" s="331">
        <f>W54</f>
        <v>0</v>
      </c>
      <c r="X47" s="332"/>
      <c r="Y47" s="332"/>
      <c r="Z47" s="332"/>
      <c r="AA47" s="333"/>
      <c r="AB47"/>
    </row>
    <row r="48" spans="1:28" ht="18.75" hidden="1" customHeight="1">
      <c r="A48"/>
      <c r="B48" s="335" t="s">
        <v>453</v>
      </c>
      <c r="C48" s="28"/>
      <c r="D48" s="318"/>
      <c r="E48" s="318"/>
      <c r="F48" s="318"/>
      <c r="G48" s="329"/>
      <c r="H48" s="28"/>
      <c r="I48" s="318"/>
      <c r="J48" s="318"/>
      <c r="K48" s="318"/>
      <c r="L48" s="329"/>
      <c r="M48" s="28"/>
      <c r="N48" s="318"/>
      <c r="O48" s="318"/>
      <c r="P48" s="318"/>
      <c r="Q48" s="329"/>
      <c r="R48" s="28"/>
      <c r="S48" s="318"/>
      <c r="T48" s="318"/>
      <c r="U48" s="318"/>
      <c r="V48" s="329"/>
      <c r="W48" s="28"/>
      <c r="X48" s="318"/>
      <c r="Y48" s="318"/>
      <c r="Z48" s="318"/>
      <c r="AA48" s="329"/>
      <c r="AB48"/>
    </row>
    <row r="49" spans="1:28" ht="19.5" hidden="1" customHeight="1">
      <c r="A49"/>
      <c r="B49" s="336" t="s">
        <v>454</v>
      </c>
      <c r="C49" s="331">
        <f>C56</f>
        <v>0</v>
      </c>
      <c r="D49" s="332"/>
      <c r="E49" s="332"/>
      <c r="F49" s="332"/>
      <c r="G49" s="333"/>
      <c r="H49" s="331">
        <f>H56</f>
        <v>0</v>
      </c>
      <c r="I49" s="332"/>
      <c r="J49" s="332"/>
      <c r="K49" s="332"/>
      <c r="L49" s="333"/>
      <c r="M49" s="331">
        <f>M56</f>
        <v>0</v>
      </c>
      <c r="N49" s="332"/>
      <c r="O49" s="332"/>
      <c r="P49" s="332"/>
      <c r="Q49" s="333"/>
      <c r="R49" s="331">
        <f>R56</f>
        <v>0</v>
      </c>
      <c r="S49" s="332"/>
      <c r="T49" s="332"/>
      <c r="U49" s="332"/>
      <c r="V49" s="333"/>
      <c r="W49" s="331">
        <f>W56</f>
        <v>0</v>
      </c>
      <c r="X49" s="332"/>
      <c r="Y49" s="332"/>
      <c r="Z49" s="332"/>
      <c r="AA49" s="333"/>
      <c r="AB49"/>
    </row>
    <row r="50" spans="1:28" ht="18.75" hidden="1" customHeight="1">
      <c r="A50"/>
      <c r="B50"/>
      <c r="C50" s="28"/>
      <c r="D50" s="318"/>
      <c r="E50" s="318"/>
      <c r="F50" s="318"/>
      <c r="G50" s="329"/>
      <c r="H50" s="28"/>
      <c r="I50" s="318"/>
      <c r="J50" s="318"/>
      <c r="K50" s="318"/>
      <c r="L50" s="329"/>
      <c r="M50" s="28"/>
      <c r="N50" s="318"/>
      <c r="O50" s="318"/>
      <c r="P50" s="318"/>
      <c r="Q50" s="329"/>
      <c r="R50" s="28"/>
      <c r="S50" s="318"/>
      <c r="T50" s="318"/>
      <c r="U50" s="318"/>
      <c r="V50" s="329"/>
      <c r="W50" s="28"/>
      <c r="X50" s="318"/>
      <c r="Y50" s="318"/>
      <c r="Z50" s="318"/>
      <c r="AA50" s="329"/>
      <c r="AB50"/>
    </row>
    <row r="51" spans="1:28" ht="18.75" hidden="1" customHeight="1">
      <c r="A51"/>
      <c r="B51"/>
      <c r="C51" s="331">
        <f>C58</f>
        <v>0</v>
      </c>
      <c r="D51" s="332"/>
      <c r="E51" s="332"/>
      <c r="F51" s="332"/>
      <c r="G51" s="333"/>
      <c r="H51" s="331">
        <f>H58</f>
        <v>0</v>
      </c>
      <c r="I51" s="332"/>
      <c r="J51" s="332"/>
      <c r="K51" s="332"/>
      <c r="L51" s="333"/>
      <c r="M51" s="331">
        <f>M58</f>
        <v>0</v>
      </c>
      <c r="N51" s="332"/>
      <c r="O51" s="332"/>
      <c r="P51" s="332"/>
      <c r="Q51" s="333"/>
      <c r="R51" s="331">
        <f>R58</f>
        <v>0</v>
      </c>
      <c r="S51" s="332"/>
      <c r="T51" s="332"/>
      <c r="U51" s="332"/>
      <c r="V51" s="333"/>
      <c r="W51" s="331">
        <f>W58</f>
        <v>0</v>
      </c>
      <c r="X51" s="332"/>
      <c r="Y51" s="332"/>
      <c r="Z51" s="332"/>
      <c r="AA51" s="333"/>
      <c r="AB51"/>
    </row>
    <row r="52" spans="1:28" ht="21.75" hidden="1" customHeight="1">
      <c r="A52"/>
      <c r="B52" s="341" t="s">
        <v>444</v>
      </c>
      <c r="C52" s="28"/>
      <c r="D52" s="318"/>
      <c r="E52" s="318"/>
      <c r="F52" s="318"/>
      <c r="G52" s="329"/>
      <c r="H52" s="28"/>
      <c r="I52" s="318"/>
      <c r="J52" s="318"/>
      <c r="K52" s="318"/>
      <c r="L52" s="329"/>
      <c r="M52" s="28"/>
      <c r="N52" s="318"/>
      <c r="O52" s="318"/>
      <c r="P52" s="318"/>
      <c r="Q52" s="329"/>
      <c r="R52" s="28"/>
      <c r="S52" s="318"/>
      <c r="T52" s="318"/>
      <c r="U52" s="318"/>
      <c r="V52" s="329"/>
      <c r="W52" s="28"/>
      <c r="X52" s="318"/>
      <c r="Y52" s="318"/>
      <c r="Z52" s="318"/>
      <c r="AA52" s="329"/>
      <c r="AB52"/>
    </row>
    <row r="53" spans="1:28" ht="18.75" hidden="1" customHeight="1">
      <c r="A53"/>
      <c r="B53" s="330" t="s">
        <v>445</v>
      </c>
      <c r="C53" s="331">
        <f>C60</f>
        <v>0</v>
      </c>
      <c r="D53" s="332"/>
      <c r="E53" s="332"/>
      <c r="F53" s="332"/>
      <c r="G53" s="333"/>
      <c r="H53" s="331">
        <f>H60</f>
        <v>0</v>
      </c>
      <c r="I53" s="332"/>
      <c r="J53" s="332"/>
      <c r="K53" s="332"/>
      <c r="L53" s="333"/>
      <c r="M53" s="331">
        <f>M60</f>
        <v>0</v>
      </c>
      <c r="N53" s="332"/>
      <c r="O53" s="332"/>
      <c r="P53" s="332"/>
      <c r="Q53" s="333"/>
      <c r="R53" s="331">
        <f>R60</f>
        <v>0</v>
      </c>
      <c r="S53" s="332"/>
      <c r="T53" s="332"/>
      <c r="U53" s="332"/>
      <c r="V53" s="333"/>
      <c r="W53" s="331">
        <f>W60</f>
        <v>0</v>
      </c>
      <c r="X53" s="332"/>
      <c r="Y53" s="332"/>
      <c r="Z53" s="332"/>
      <c r="AA53" s="333"/>
      <c r="AB53"/>
    </row>
    <row r="54" spans="1:28" ht="18.75" hidden="1" customHeight="1">
      <c r="A54"/>
      <c r="B54" s="330" t="s">
        <v>446</v>
      </c>
      <c r="C54" s="28"/>
      <c r="D54" s="318"/>
      <c r="E54" s="318"/>
      <c r="F54" s="318"/>
      <c r="G54" s="329"/>
      <c r="H54" s="28"/>
      <c r="I54" s="318"/>
      <c r="J54" s="318"/>
      <c r="K54" s="318"/>
      <c r="L54" s="329"/>
      <c r="M54" s="28"/>
      <c r="N54" s="318"/>
      <c r="O54" s="318"/>
      <c r="P54" s="318"/>
      <c r="Q54" s="329"/>
      <c r="R54" s="28"/>
      <c r="S54" s="318"/>
      <c r="T54" s="318"/>
      <c r="U54" s="318"/>
      <c r="V54" s="329"/>
      <c r="W54" s="28"/>
      <c r="X54" s="318"/>
      <c r="Y54" s="318"/>
      <c r="Z54" s="318"/>
      <c r="AA54" s="329"/>
      <c r="AB54"/>
    </row>
    <row r="55" spans="1:28" ht="19.5" hidden="1" customHeight="1">
      <c r="A55"/>
      <c r="B55" s="342" t="s">
        <v>447</v>
      </c>
      <c r="C55" s="331">
        <f>C62</f>
        <v>0</v>
      </c>
      <c r="D55" s="332"/>
      <c r="E55" s="332"/>
      <c r="F55" s="332"/>
      <c r="G55" s="333"/>
      <c r="H55" s="331">
        <f>H62</f>
        <v>0</v>
      </c>
      <c r="I55" s="332"/>
      <c r="J55" s="332"/>
      <c r="K55" s="332"/>
      <c r="L55" s="333"/>
      <c r="M55" s="331">
        <f>M62</f>
        <v>0</v>
      </c>
      <c r="N55" s="332"/>
      <c r="O55" s="332"/>
      <c r="P55" s="332"/>
      <c r="Q55" s="333"/>
      <c r="R55" s="331">
        <f>R62</f>
        <v>0</v>
      </c>
      <c r="S55" s="332"/>
      <c r="T55" s="332"/>
      <c r="U55" s="332"/>
      <c r="V55" s="333"/>
      <c r="W55" s="331">
        <f>W62</f>
        <v>0</v>
      </c>
      <c r="X55" s="332"/>
      <c r="Y55" s="332"/>
      <c r="Z55" s="332"/>
      <c r="AA55" s="333"/>
      <c r="AB55"/>
    </row>
    <row r="56" spans="1:28" ht="18.75" hidden="1" customHeight="1">
      <c r="A56"/>
      <c r="B56" s="335" t="s">
        <v>452</v>
      </c>
      <c r="C56" s="28"/>
      <c r="D56" s="318"/>
      <c r="E56" s="318"/>
      <c r="F56" s="318"/>
      <c r="G56" s="329"/>
      <c r="H56" s="28"/>
      <c r="I56" s="318"/>
      <c r="J56" s="318"/>
      <c r="K56" s="318"/>
      <c r="L56" s="329"/>
      <c r="M56" s="28"/>
      <c r="N56" s="318"/>
      <c r="O56" s="318"/>
      <c r="P56" s="318"/>
      <c r="Q56" s="329"/>
      <c r="R56" s="28"/>
      <c r="S56" s="318"/>
      <c r="T56" s="318"/>
      <c r="U56" s="318"/>
      <c r="V56" s="329"/>
      <c r="W56" s="28"/>
      <c r="X56" s="318"/>
      <c r="Y56" s="318"/>
      <c r="Z56" s="318"/>
      <c r="AA56" s="329"/>
      <c r="AB56"/>
    </row>
    <row r="57" spans="1:28" ht="18.75" hidden="1" customHeight="1">
      <c r="A57"/>
      <c r="B57" s="335" t="s">
        <v>453</v>
      </c>
      <c r="C57" s="331">
        <f>C64</f>
        <v>0</v>
      </c>
      <c r="D57" s="332"/>
      <c r="E57" s="332"/>
      <c r="F57" s="332"/>
      <c r="G57" s="333"/>
      <c r="H57" s="331">
        <f>H64</f>
        <v>0</v>
      </c>
      <c r="I57" s="332"/>
      <c r="J57" s="332"/>
      <c r="K57" s="332"/>
      <c r="L57" s="333"/>
      <c r="M57" s="331">
        <f>M64</f>
        <v>0</v>
      </c>
      <c r="N57" s="332"/>
      <c r="O57" s="332"/>
      <c r="P57" s="332"/>
      <c r="Q57" s="333"/>
      <c r="R57" s="331">
        <f>R64</f>
        <v>0</v>
      </c>
      <c r="S57" s="332"/>
      <c r="T57" s="332"/>
      <c r="U57" s="332"/>
      <c r="V57" s="333"/>
      <c r="W57" s="331">
        <f>W64</f>
        <v>0</v>
      </c>
      <c r="X57" s="332"/>
      <c r="Y57" s="332"/>
      <c r="Z57" s="332"/>
      <c r="AA57" s="333"/>
      <c r="AB57"/>
    </row>
    <row r="58" spans="1:28" ht="19.5" hidden="1" customHeight="1">
      <c r="A58"/>
      <c r="B58" s="336" t="s">
        <v>454</v>
      </c>
      <c r="C58" s="28"/>
      <c r="D58" s="318"/>
      <c r="E58" s="318"/>
      <c r="F58" s="318"/>
      <c r="G58" s="329"/>
      <c r="H58" s="28"/>
      <c r="I58" s="318"/>
      <c r="J58" s="318"/>
      <c r="K58" s="318"/>
      <c r="L58" s="329"/>
      <c r="M58" s="28"/>
      <c r="N58" s="318"/>
      <c r="O58" s="318"/>
      <c r="P58" s="318"/>
      <c r="Q58" s="329"/>
      <c r="R58" s="28"/>
      <c r="S58" s="318"/>
      <c r="T58" s="318"/>
      <c r="U58" s="318"/>
      <c r="V58" s="329"/>
      <c r="W58" s="28"/>
      <c r="X58" s="318"/>
      <c r="Y58" s="318"/>
      <c r="Z58" s="318"/>
      <c r="AA58" s="329"/>
      <c r="AB58"/>
    </row>
    <row r="59" spans="1:28" ht="18.75" hidden="1" customHeight="1">
      <c r="A59"/>
      <c r="B59"/>
      <c r="C59" s="331">
        <f>C66</f>
        <v>0</v>
      </c>
      <c r="D59" s="332"/>
      <c r="E59" s="332"/>
      <c r="F59" s="332"/>
      <c r="G59" s="333"/>
      <c r="H59" s="331">
        <f>H66</f>
        <v>0</v>
      </c>
      <c r="I59" s="332"/>
      <c r="J59" s="332"/>
      <c r="K59" s="332"/>
      <c r="L59" s="333"/>
      <c r="M59" s="331">
        <f>M66</f>
        <v>0</v>
      </c>
      <c r="N59" s="332"/>
      <c r="O59" s="332"/>
      <c r="P59" s="332"/>
      <c r="Q59" s="333"/>
      <c r="R59" s="331">
        <f>R66</f>
        <v>0</v>
      </c>
      <c r="S59" s="332"/>
      <c r="T59" s="332"/>
      <c r="U59" s="332"/>
      <c r="V59" s="333"/>
      <c r="W59" s="331">
        <f>W66</f>
        <v>0</v>
      </c>
      <c r="X59" s="332"/>
      <c r="Y59" s="332"/>
      <c r="Z59" s="332"/>
      <c r="AA59" s="333"/>
      <c r="AB59"/>
    </row>
    <row r="60" spans="1:28" ht="18.75" hidden="1" customHeight="1">
      <c r="A60"/>
      <c r="B60"/>
      <c r="C60" s="28"/>
      <c r="D60" s="318"/>
      <c r="E60" s="318"/>
      <c r="F60" s="318"/>
      <c r="G60" s="329"/>
      <c r="H60" s="28"/>
      <c r="I60" s="318"/>
      <c r="J60" s="318"/>
      <c r="K60" s="318"/>
      <c r="L60" s="329"/>
      <c r="M60" s="28"/>
      <c r="N60" s="318"/>
      <c r="O60" s="318"/>
      <c r="P60" s="318"/>
      <c r="Q60" s="329"/>
      <c r="R60" s="28"/>
      <c r="S60" s="318"/>
      <c r="T60" s="318"/>
      <c r="U60" s="318"/>
      <c r="V60" s="329"/>
      <c r="W60" s="28"/>
      <c r="X60" s="318"/>
      <c r="Y60" s="318"/>
      <c r="Z60" s="318"/>
      <c r="AA60" s="329"/>
      <c r="AB60"/>
    </row>
    <row r="61" spans="1:28" ht="21.75" hidden="1" customHeight="1">
      <c r="A61"/>
      <c r="B61" s="341" t="s">
        <v>444</v>
      </c>
      <c r="C61" s="331">
        <f>C68</f>
        <v>0</v>
      </c>
      <c r="D61" s="332"/>
      <c r="E61" s="332"/>
      <c r="F61" s="332"/>
      <c r="G61" s="333"/>
      <c r="H61" s="331">
        <f>H68</f>
        <v>0</v>
      </c>
      <c r="I61" s="332"/>
      <c r="J61" s="332"/>
      <c r="K61" s="332"/>
      <c r="L61" s="333"/>
      <c r="M61" s="331">
        <f>M68</f>
        <v>0</v>
      </c>
      <c r="N61" s="332"/>
      <c r="O61" s="332"/>
      <c r="P61" s="332"/>
      <c r="Q61" s="333"/>
      <c r="R61" s="331">
        <f>R68</f>
        <v>0</v>
      </c>
      <c r="S61" s="332"/>
      <c r="T61" s="332"/>
      <c r="U61" s="332"/>
      <c r="V61" s="333"/>
      <c r="W61" s="331">
        <f>W68</f>
        <v>0</v>
      </c>
      <c r="X61" s="332"/>
      <c r="Y61" s="332"/>
      <c r="Z61" s="332"/>
      <c r="AA61" s="333"/>
      <c r="AB61"/>
    </row>
    <row r="62" spans="1:28" ht="18.75" hidden="1" customHeight="1">
      <c r="A62"/>
      <c r="B62" s="330" t="s">
        <v>445</v>
      </c>
      <c r="C62" s="28"/>
      <c r="D62" s="318"/>
      <c r="E62" s="318"/>
      <c r="F62" s="318"/>
      <c r="G62" s="329"/>
      <c r="H62" s="28"/>
      <c r="I62" s="318"/>
      <c r="J62" s="318"/>
      <c r="K62" s="318"/>
      <c r="L62" s="329"/>
      <c r="M62" s="28"/>
      <c r="N62" s="318"/>
      <c r="O62" s="318"/>
      <c r="P62" s="318"/>
      <c r="Q62" s="329"/>
      <c r="R62" s="28"/>
      <c r="S62" s="318"/>
      <c r="T62" s="318"/>
      <c r="U62" s="318"/>
      <c r="V62" s="329"/>
      <c r="W62" s="28"/>
      <c r="X62" s="318"/>
      <c r="Y62" s="318"/>
      <c r="Z62" s="318"/>
      <c r="AA62" s="329"/>
      <c r="AB62"/>
    </row>
    <row r="63" spans="1:28" ht="18.75" hidden="1" customHeight="1">
      <c r="A63"/>
      <c r="B63" s="330" t="s">
        <v>446</v>
      </c>
      <c r="C63" s="331">
        <f>B70</f>
        <v>0</v>
      </c>
      <c r="D63" s="332"/>
      <c r="E63" s="332"/>
      <c r="F63" s="332"/>
      <c r="G63" s="333"/>
      <c r="H63" s="331">
        <f>H70</f>
        <v>0</v>
      </c>
      <c r="I63" s="332"/>
      <c r="J63" s="332"/>
      <c r="K63" s="332"/>
      <c r="L63" s="333"/>
      <c r="M63" s="331">
        <f>M70</f>
        <v>0</v>
      </c>
      <c r="N63" s="332"/>
      <c r="O63" s="332"/>
      <c r="P63" s="332"/>
      <c r="Q63" s="333"/>
      <c r="R63" s="331">
        <f>R70</f>
        <v>0</v>
      </c>
      <c r="S63" s="332"/>
      <c r="T63" s="332"/>
      <c r="U63" s="332"/>
      <c r="V63" s="333"/>
      <c r="W63" s="331">
        <f>W70</f>
        <v>0</v>
      </c>
      <c r="X63" s="332"/>
      <c r="Y63" s="332"/>
      <c r="Z63" s="332"/>
      <c r="AA63" s="333"/>
      <c r="AB63"/>
    </row>
    <row r="64" spans="1:28" ht="19.5" hidden="1" customHeight="1">
      <c r="A64"/>
      <c r="B64" s="342" t="s">
        <v>447</v>
      </c>
      <c r="C64" s="28"/>
      <c r="D64" s="318"/>
      <c r="E64" s="318"/>
      <c r="F64" s="318"/>
      <c r="G64" s="329"/>
      <c r="H64" s="28"/>
      <c r="I64" s="318"/>
      <c r="J64" s="318"/>
      <c r="K64" s="318"/>
      <c r="L64" s="329"/>
      <c r="M64" s="28"/>
      <c r="N64" s="318"/>
      <c r="O64" s="318"/>
      <c r="P64" s="318"/>
      <c r="Q64" s="329"/>
      <c r="R64" s="28"/>
      <c r="S64" s="318"/>
      <c r="T64" s="318"/>
      <c r="U64" s="318"/>
      <c r="V64" s="329"/>
      <c r="W64" s="28"/>
      <c r="X64" s="318"/>
      <c r="Y64" s="318"/>
      <c r="Z64" s="318"/>
      <c r="AA64" s="329"/>
      <c r="AB64"/>
    </row>
    <row r="65" spans="1:28" ht="18.75" hidden="1" customHeight="1">
      <c r="A65"/>
      <c r="B65" s="335" t="s">
        <v>452</v>
      </c>
      <c r="C65" s="331">
        <f>C71</f>
        <v>0</v>
      </c>
      <c r="D65" s="332"/>
      <c r="E65" s="332"/>
      <c r="F65" s="332"/>
      <c r="G65" s="333"/>
      <c r="H65" s="331">
        <f>H71</f>
        <v>0</v>
      </c>
      <c r="I65" s="332"/>
      <c r="J65" s="332"/>
      <c r="K65" s="332"/>
      <c r="L65" s="333"/>
      <c r="M65" s="331">
        <f>M71</f>
        <v>0</v>
      </c>
      <c r="N65" s="332"/>
      <c r="O65" s="332"/>
      <c r="P65" s="332"/>
      <c r="Q65" s="333"/>
      <c r="R65" s="331">
        <f>R71</f>
        <v>0</v>
      </c>
      <c r="S65" s="332"/>
      <c r="T65" s="332"/>
      <c r="U65" s="332"/>
      <c r="V65" s="333"/>
      <c r="W65" s="331">
        <f>W71</f>
        <v>0</v>
      </c>
      <c r="X65" s="332"/>
      <c r="Y65" s="332"/>
      <c r="Z65" s="332"/>
      <c r="AA65" s="333"/>
      <c r="AB65"/>
    </row>
    <row r="66" spans="1:28" ht="18.75" hidden="1" customHeight="1">
      <c r="A66"/>
      <c r="B66" s="335" t="s">
        <v>453</v>
      </c>
      <c r="C66" s="28"/>
      <c r="D66" s="318"/>
      <c r="E66" s="318"/>
      <c r="F66" s="318"/>
      <c r="G66" s="329"/>
      <c r="H66" s="28"/>
      <c r="I66" s="318"/>
      <c r="J66" s="318"/>
      <c r="K66" s="318"/>
      <c r="L66" s="329"/>
      <c r="M66" s="28"/>
      <c r="N66" s="318"/>
      <c r="O66" s="318"/>
      <c r="P66" s="318"/>
      <c r="Q66" s="329"/>
      <c r="R66" s="28"/>
      <c r="S66" s="318"/>
      <c r="T66" s="318"/>
      <c r="U66" s="318"/>
      <c r="V66" s="329"/>
      <c r="W66" s="28"/>
      <c r="X66" s="318"/>
      <c r="Y66" s="318"/>
      <c r="Z66" s="318"/>
      <c r="AA66" s="329"/>
      <c r="AB66"/>
    </row>
    <row r="67" spans="1:28" ht="19.5" hidden="1" customHeight="1">
      <c r="A67"/>
      <c r="B67" s="336" t="s">
        <v>454</v>
      </c>
      <c r="C67" s="331" t="e">
        <f>#REF!</f>
        <v>#REF!</v>
      </c>
      <c r="D67" s="332"/>
      <c r="E67" s="332"/>
      <c r="F67" s="332"/>
      <c r="G67" s="333"/>
      <c r="H67" s="331" t="e">
        <f>#REF!</f>
        <v>#REF!</v>
      </c>
      <c r="I67" s="332"/>
      <c r="J67" s="332"/>
      <c r="K67" s="332"/>
      <c r="L67" s="333"/>
      <c r="M67" s="331" t="e">
        <f>#REF!</f>
        <v>#REF!</v>
      </c>
      <c r="N67" s="332"/>
      <c r="O67" s="332"/>
      <c r="P67" s="332"/>
      <c r="Q67" s="333"/>
      <c r="R67" s="331" t="e">
        <f>#REF!</f>
        <v>#REF!</v>
      </c>
      <c r="S67" s="332"/>
      <c r="T67" s="332"/>
      <c r="U67" s="332"/>
      <c r="V67" s="333"/>
      <c r="W67" s="331" t="e">
        <f>#REF!</f>
        <v>#REF!</v>
      </c>
      <c r="X67" s="332"/>
      <c r="Y67" s="332"/>
      <c r="Z67" s="332"/>
      <c r="AA67" s="333"/>
      <c r="AB67"/>
    </row>
    <row r="68" spans="1:28">
      <c r="A68" s="327"/>
      <c r="B68"/>
      <c r="C68" s="28"/>
      <c r="D68" s="318"/>
      <c r="E68" s="318"/>
      <c r="F68" s="318"/>
      <c r="G68" s="329"/>
      <c r="H68" s="28"/>
      <c r="I68" s="318"/>
      <c r="J68" s="318"/>
      <c r="K68" s="318"/>
      <c r="L68" s="329"/>
      <c r="M68" s="28"/>
      <c r="N68" s="318"/>
      <c r="O68" s="318"/>
      <c r="P68" s="318"/>
      <c r="Q68" s="329"/>
      <c r="R68" s="28"/>
      <c r="S68" s="318"/>
      <c r="T68" s="318"/>
      <c r="U68" s="318"/>
      <c r="V68" s="329"/>
      <c r="W68" s="28"/>
      <c r="X68" s="318"/>
      <c r="Y68" s="318"/>
      <c r="Z68" s="318"/>
      <c r="AA68" s="329"/>
      <c r="AB68"/>
    </row>
    <row r="69" spans="1:28" ht="21" customHeight="1">
      <c r="H69" s="37"/>
      <c r="I69" s="37"/>
      <c r="J69" s="37"/>
      <c r="K69" s="37"/>
      <c r="M69" s="37"/>
      <c r="N69" s="37"/>
      <c r="O69" s="37"/>
      <c r="P69" s="37"/>
      <c r="U69" s="37"/>
    </row>
    <row r="70" spans="1:28" ht="21" customHeight="1">
      <c r="B70" s="91"/>
      <c r="C70" s="91"/>
      <c r="H70" s="37"/>
      <c r="I70" s="37"/>
      <c r="J70" s="37"/>
      <c r="K70" s="37"/>
      <c r="M70" s="37"/>
      <c r="N70" s="37"/>
      <c r="O70" s="37"/>
      <c r="P70" s="37"/>
      <c r="R70" s="37"/>
      <c r="S70" s="37"/>
      <c r="T70" s="37"/>
      <c r="U70" s="37"/>
      <c r="W70" s="37"/>
      <c r="X70" s="37"/>
      <c r="Y70" s="37"/>
    </row>
    <row r="71" spans="1:28" ht="21" customHeight="1">
      <c r="B71" s="91"/>
      <c r="C71" s="344"/>
      <c r="D71" s="37"/>
      <c r="G71" s="93"/>
      <c r="H71" s="37"/>
      <c r="I71" s="37"/>
      <c r="J71" s="37"/>
      <c r="K71" s="37"/>
      <c r="M71" s="37"/>
      <c r="N71" s="37"/>
      <c r="O71" s="37"/>
      <c r="P71" s="37"/>
      <c r="R71" s="37"/>
      <c r="S71" s="37"/>
      <c r="T71" s="37"/>
      <c r="U71" s="37"/>
      <c r="W71" s="37"/>
      <c r="X71" s="37"/>
      <c r="Y71" s="37"/>
    </row>
    <row r="72" spans="1:28" ht="21" customHeight="1">
      <c r="B72" s="91"/>
      <c r="C72" s="344"/>
      <c r="G72" s="56"/>
      <c r="H72" s="37"/>
      <c r="I72" s="37"/>
      <c r="J72" s="37"/>
      <c r="K72" s="37"/>
      <c r="M72" s="37"/>
      <c r="N72" s="37"/>
      <c r="O72" s="37"/>
      <c r="P72" s="37"/>
      <c r="U72" s="37"/>
    </row>
    <row r="73" spans="1:28" s="94" customFormat="1" ht="21" customHeight="1">
      <c r="A73" s="343"/>
      <c r="B73" s="37"/>
      <c r="E73" s="37"/>
      <c r="F73" s="37"/>
      <c r="G73" s="37"/>
      <c r="L73" s="37"/>
      <c r="Q73"/>
      <c r="V73" s="37"/>
      <c r="AB73" s="37"/>
    </row>
    <row r="74" spans="1:28" s="94" customFormat="1" ht="21" customHeight="1">
      <c r="A74" s="343"/>
      <c r="B74" s="37"/>
      <c r="E74" s="37"/>
      <c r="F74" s="37"/>
      <c r="G74" s="37"/>
      <c r="L74" s="37"/>
      <c r="Q74" s="37"/>
      <c r="V74" s="37"/>
      <c r="AB74" s="37"/>
    </row>
    <row r="75" spans="1:28" s="94" customFormat="1" ht="21" customHeight="1">
      <c r="A75" s="343"/>
      <c r="B75" s="37"/>
      <c r="E75" s="37"/>
      <c r="F75" s="37"/>
      <c r="G75" s="37"/>
      <c r="L75" s="37"/>
      <c r="Q75" s="37"/>
      <c r="V75" s="37"/>
      <c r="AB75" s="37"/>
    </row>
    <row r="76" spans="1:28" s="94" customFormat="1" ht="21" customHeight="1">
      <c r="A76" s="343"/>
      <c r="B76" s="37"/>
      <c r="E76" s="37"/>
      <c r="F76" s="37"/>
      <c r="G76" s="37"/>
      <c r="L76" s="37"/>
      <c r="Q76" s="37"/>
      <c r="V76" s="37"/>
      <c r="AB76" s="37"/>
    </row>
    <row r="77" spans="1:28" s="94" customFormat="1" ht="21" customHeight="1">
      <c r="A77" s="343"/>
      <c r="B77" s="37"/>
      <c r="E77" s="37"/>
      <c r="F77" s="37"/>
      <c r="G77" s="37"/>
      <c r="L77" s="37"/>
      <c r="Q77" s="37"/>
      <c r="V77" s="37"/>
      <c r="AB77" s="37"/>
    </row>
    <row r="78" spans="1:28" s="94" customFormat="1" ht="21" customHeight="1">
      <c r="A78" s="343"/>
      <c r="B78" s="37"/>
      <c r="E78" s="37"/>
      <c r="F78" s="37"/>
      <c r="G78" s="37"/>
      <c r="L78" s="37"/>
      <c r="Q78" s="37"/>
      <c r="V78" s="37"/>
      <c r="AB78" s="37"/>
    </row>
    <row r="79" spans="1:28" s="94" customFormat="1" ht="21" customHeight="1">
      <c r="A79" s="343"/>
      <c r="B79" s="37"/>
      <c r="E79" s="37"/>
      <c r="F79" s="37"/>
      <c r="G79" s="37"/>
      <c r="L79" s="37"/>
      <c r="Q79" s="37"/>
      <c r="V79" s="37"/>
      <c r="AB79" s="37"/>
    </row>
    <row r="80" spans="1:28" s="94" customFormat="1" ht="21" customHeight="1">
      <c r="A80" s="343"/>
      <c r="B80" s="37"/>
      <c r="E80" s="37"/>
      <c r="F80" s="37"/>
      <c r="G80" s="37"/>
      <c r="L80" s="37"/>
      <c r="Q80" s="37"/>
      <c r="V80" s="37"/>
      <c r="AB80" s="37"/>
    </row>
    <row r="81" spans="1:28" s="94" customFormat="1" ht="21" customHeight="1">
      <c r="A81" s="343"/>
      <c r="B81" s="37"/>
      <c r="E81" s="37"/>
      <c r="F81" s="37"/>
      <c r="G81" s="37"/>
      <c r="L81" s="37"/>
      <c r="Q81" s="37"/>
      <c r="V81" s="37"/>
      <c r="AB81" s="37"/>
    </row>
    <row r="82" spans="1:28" s="343" customFormat="1" ht="21" customHeight="1">
      <c r="B82" s="37"/>
      <c r="C82" s="94"/>
      <c r="D82" s="94"/>
      <c r="E82" s="37"/>
      <c r="F82" s="37"/>
      <c r="G82" s="37"/>
      <c r="H82" s="94"/>
      <c r="I82" s="94"/>
      <c r="J82" s="94"/>
      <c r="K82" s="94"/>
      <c r="L82" s="37"/>
      <c r="M82" s="94"/>
      <c r="N82" s="94"/>
      <c r="O82" s="94"/>
      <c r="P82" s="94"/>
      <c r="Q82" s="37"/>
      <c r="R82" s="94"/>
      <c r="S82" s="94"/>
      <c r="T82" s="94"/>
      <c r="U82" s="94"/>
      <c r="V82" s="37"/>
      <c r="W82" s="94"/>
      <c r="X82" s="94"/>
      <c r="Y82" s="94"/>
      <c r="Z82" s="94"/>
      <c r="AA82" s="94"/>
      <c r="AB82" s="37"/>
    </row>
    <row r="83" spans="1:28" s="343" customFormat="1" ht="21" customHeight="1">
      <c r="B83" s="37"/>
      <c r="C83" s="94"/>
      <c r="D83" s="94"/>
      <c r="E83" s="37"/>
      <c r="F83" s="37"/>
      <c r="G83" s="37"/>
      <c r="H83" s="94"/>
      <c r="I83" s="94"/>
      <c r="J83" s="94"/>
      <c r="K83" s="94"/>
      <c r="L83" s="37"/>
      <c r="M83" s="94"/>
      <c r="N83" s="94"/>
      <c r="O83" s="94"/>
      <c r="P83" s="94"/>
      <c r="Q83" s="37"/>
      <c r="R83" s="94"/>
      <c r="S83" s="94"/>
      <c r="T83" s="94"/>
      <c r="U83" s="94"/>
      <c r="V83" s="37"/>
      <c r="W83" s="94"/>
      <c r="X83" s="94"/>
      <c r="Y83" s="94"/>
      <c r="Z83" s="94"/>
      <c r="AA83" s="94"/>
      <c r="AB83" s="37"/>
    </row>
    <row r="84" spans="1:28" s="343" customFormat="1" ht="21" customHeight="1">
      <c r="B84" s="37"/>
      <c r="C84" s="94"/>
      <c r="D84" s="94"/>
      <c r="E84" s="37"/>
      <c r="F84" s="37"/>
      <c r="G84" s="37"/>
      <c r="H84" s="94"/>
      <c r="I84" s="94"/>
      <c r="J84" s="94"/>
      <c r="K84" s="94"/>
      <c r="L84" s="37"/>
      <c r="M84" s="94"/>
      <c r="N84" s="94"/>
      <c r="O84" s="94"/>
      <c r="P84" s="94"/>
      <c r="Q84" s="37"/>
      <c r="R84" s="94"/>
      <c r="S84" s="94"/>
      <c r="T84" s="94"/>
      <c r="U84" s="94"/>
      <c r="V84" s="37"/>
      <c r="W84" s="94"/>
      <c r="X84" s="94"/>
      <c r="Y84" s="94"/>
      <c r="Z84" s="94"/>
      <c r="AA84" s="94"/>
      <c r="AB84" s="37"/>
    </row>
    <row r="85" spans="1:28" s="343" customFormat="1" ht="21" customHeight="1">
      <c r="B85" s="37"/>
      <c r="C85" s="94"/>
      <c r="D85" s="94"/>
      <c r="E85" s="37"/>
      <c r="F85" s="37"/>
      <c r="G85" s="37"/>
      <c r="H85" s="94"/>
      <c r="I85" s="94"/>
      <c r="J85" s="94"/>
      <c r="K85" s="94"/>
      <c r="L85" s="37"/>
      <c r="M85" s="94"/>
      <c r="N85" s="94"/>
      <c r="O85" s="94"/>
      <c r="P85" s="94"/>
      <c r="Q85" s="37"/>
      <c r="R85" s="94"/>
      <c r="S85" s="94"/>
      <c r="T85" s="94"/>
      <c r="U85" s="94"/>
      <c r="V85" s="37"/>
      <c r="W85" s="94"/>
      <c r="X85" s="94"/>
      <c r="Y85" s="94"/>
      <c r="Z85" s="94"/>
      <c r="AA85" s="94"/>
      <c r="AB85" s="37"/>
    </row>
    <row r="86" spans="1:28" s="343" customFormat="1" ht="21" customHeight="1">
      <c r="B86" s="37"/>
      <c r="C86" s="94"/>
      <c r="D86" s="94"/>
      <c r="E86" s="37"/>
      <c r="F86" s="37"/>
      <c r="G86" s="37"/>
      <c r="H86" s="94"/>
      <c r="I86" s="94"/>
      <c r="J86" s="94"/>
      <c r="K86" s="94"/>
      <c r="L86" s="37"/>
      <c r="M86" s="94"/>
      <c r="N86" s="94"/>
      <c r="O86" s="94"/>
      <c r="P86" s="94"/>
      <c r="Q86" s="37"/>
      <c r="R86" s="94"/>
      <c r="S86" s="94"/>
      <c r="T86" s="94"/>
      <c r="U86" s="94"/>
      <c r="V86" s="37"/>
      <c r="W86" s="94"/>
      <c r="X86" s="94"/>
      <c r="Y86" s="94"/>
      <c r="Z86" s="94"/>
      <c r="AA86" s="94"/>
      <c r="AB86" s="37"/>
    </row>
    <row r="87" spans="1:28" s="343" customFormat="1" ht="21" customHeight="1">
      <c r="B87" s="37"/>
      <c r="C87" s="94"/>
      <c r="D87" s="94"/>
      <c r="E87" s="37"/>
      <c r="F87" s="37"/>
      <c r="G87" s="37"/>
      <c r="H87" s="94"/>
      <c r="I87" s="94"/>
      <c r="J87" s="94"/>
      <c r="K87" s="94"/>
      <c r="L87" s="37"/>
      <c r="M87" s="94"/>
      <c r="N87" s="94"/>
      <c r="O87" s="94"/>
      <c r="P87" s="94"/>
      <c r="Q87" s="37"/>
      <c r="R87" s="94"/>
      <c r="S87" s="94"/>
      <c r="T87" s="94"/>
      <c r="U87" s="94"/>
      <c r="V87" s="37"/>
      <c r="W87" s="94"/>
      <c r="X87" s="94"/>
      <c r="Y87" s="94"/>
      <c r="Z87" s="94"/>
      <c r="AA87" s="94"/>
      <c r="AB87" s="37"/>
    </row>
    <row r="88" spans="1:28" s="343" customFormat="1" ht="21" customHeight="1">
      <c r="B88" s="37"/>
      <c r="C88" s="94"/>
      <c r="D88" s="94"/>
      <c r="E88" s="37"/>
      <c r="F88" s="37"/>
      <c r="G88" s="37"/>
      <c r="H88" s="94"/>
      <c r="I88" s="94"/>
      <c r="J88" s="94"/>
      <c r="K88" s="94"/>
      <c r="L88" s="37"/>
      <c r="M88" s="94"/>
      <c r="N88" s="94"/>
      <c r="O88" s="94"/>
      <c r="P88" s="94"/>
      <c r="Q88" s="37"/>
      <c r="R88" s="94"/>
      <c r="S88" s="94"/>
      <c r="T88" s="94"/>
      <c r="U88" s="94"/>
      <c r="V88" s="37"/>
      <c r="W88" s="94"/>
      <c r="X88" s="94"/>
      <c r="Y88" s="94"/>
      <c r="Z88" s="94"/>
      <c r="AA88" s="94"/>
      <c r="AB88" s="37"/>
    </row>
    <row r="89" spans="1:28" s="343" customFormat="1" ht="21" customHeight="1">
      <c r="B89" s="37"/>
      <c r="C89" s="94"/>
      <c r="D89" s="94"/>
      <c r="E89" s="37"/>
      <c r="F89" s="37"/>
      <c r="G89" s="37"/>
      <c r="H89" s="94"/>
      <c r="I89" s="94"/>
      <c r="J89" s="94"/>
      <c r="K89" s="94"/>
      <c r="L89" s="37"/>
      <c r="M89" s="94"/>
      <c r="N89" s="94"/>
      <c r="O89" s="94"/>
      <c r="P89" s="94"/>
      <c r="Q89" s="37"/>
      <c r="R89" s="94"/>
      <c r="S89" s="94"/>
      <c r="T89" s="94"/>
      <c r="U89" s="94"/>
      <c r="V89" s="37"/>
      <c r="W89" s="94"/>
      <c r="X89" s="94"/>
      <c r="Y89" s="94"/>
      <c r="Z89" s="94"/>
      <c r="AA89" s="94"/>
      <c r="AB89" s="37"/>
    </row>
  </sheetData>
  <mergeCells count="26">
    <mergeCell ref="C22:G22"/>
    <mergeCell ref="H22:L22"/>
    <mergeCell ref="M22:Q22"/>
    <mergeCell ref="R22:V22"/>
    <mergeCell ref="W22:AA22"/>
    <mergeCell ref="C23:G23"/>
    <mergeCell ref="H23:L23"/>
    <mergeCell ref="M23:Q23"/>
    <mergeCell ref="R23:V23"/>
    <mergeCell ref="W23:AA23"/>
    <mergeCell ref="C20:G20"/>
    <mergeCell ref="H20:L20"/>
    <mergeCell ref="M20:Q20"/>
    <mergeCell ref="R20:V20"/>
    <mergeCell ref="W20:AA20"/>
    <mergeCell ref="C21:G21"/>
    <mergeCell ref="H21:L21"/>
    <mergeCell ref="M21:Q21"/>
    <mergeCell ref="R21:V21"/>
    <mergeCell ref="W21:AA21"/>
    <mergeCell ref="W5:AA5"/>
    <mergeCell ref="B5:B7"/>
    <mergeCell ref="C5:G5"/>
    <mergeCell ref="H5:L5"/>
    <mergeCell ref="M5:Q5"/>
    <mergeCell ref="R5:V5"/>
  </mergeCell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1"/>
  <sheetViews>
    <sheetView showGridLines="0" zoomScale="80" zoomScaleNormal="80" workbookViewId="0">
      <selection activeCell="K22" sqref="K22"/>
    </sheetView>
  </sheetViews>
  <sheetFormatPr defaultColWidth="10.69921875" defaultRowHeight="18.75"/>
  <cols>
    <col min="1" max="1" width="4.3984375" style="90" customWidth="1"/>
    <col min="2" max="2" width="18.3984375" style="37" customWidth="1"/>
    <col min="3" max="3" width="10.3984375" style="37" customWidth="1"/>
    <col min="4" max="4" width="8.69921875" style="94" customWidth="1"/>
    <col min="5" max="5" width="8.796875" style="37" customWidth="1"/>
    <col min="6" max="6" width="8.69921875" style="94" customWidth="1"/>
    <col min="7" max="7" width="9" style="37" bestFit="1" customWidth="1"/>
    <col min="8" max="8" width="8.69921875" style="94" customWidth="1"/>
    <col min="9" max="9" width="9" style="94" bestFit="1" customWidth="1"/>
    <col min="10" max="10" width="8.69921875" style="94" customWidth="1"/>
    <col min="11" max="11" width="9" style="37" bestFit="1" customWidth="1"/>
    <col min="12" max="12" width="8.69921875" style="94" customWidth="1"/>
    <col min="13" max="13" width="9" style="94" bestFit="1" customWidth="1"/>
    <col min="14" max="18" width="9.3984375" style="37" customWidth="1"/>
    <col min="19" max="19" width="11.8984375" style="37" bestFit="1" customWidth="1"/>
    <col min="20" max="16384" width="10.69921875" style="37"/>
  </cols>
  <sheetData>
    <row r="1" spans="1:17" ht="5.0999999999999996" customHeight="1">
      <c r="A1" s="35"/>
      <c r="B1" s="2"/>
      <c r="C1" s="2"/>
      <c r="D1" s="36"/>
      <c r="E1" s="2"/>
      <c r="F1" s="36"/>
      <c r="G1" s="2"/>
      <c r="H1" s="36"/>
      <c r="I1" s="36"/>
      <c r="J1" s="36"/>
      <c r="K1" s="2"/>
      <c r="L1" s="36"/>
      <c r="M1" s="36"/>
      <c r="N1" s="2"/>
      <c r="P1" s="2"/>
    </row>
    <row r="2" spans="1:17" ht="15" customHeight="1">
      <c r="A2" s="35"/>
      <c r="B2" s="2"/>
      <c r="C2" s="2"/>
      <c r="D2" s="36"/>
      <c r="E2" s="2"/>
      <c r="F2" s="36"/>
      <c r="G2" s="2"/>
      <c r="H2" s="36"/>
      <c r="I2" s="36"/>
      <c r="J2" s="36"/>
      <c r="K2" s="2"/>
      <c r="L2" s="36"/>
      <c r="M2" s="36"/>
      <c r="N2" s="2"/>
      <c r="P2" s="2"/>
    </row>
    <row r="3" spans="1:17" ht="30.75">
      <c r="A3" s="38"/>
      <c r="B3" s="39" t="s">
        <v>638</v>
      </c>
      <c r="C3" s="40"/>
      <c r="D3" s="41"/>
      <c r="E3" s="8"/>
      <c r="F3" s="41"/>
      <c r="G3" s="8"/>
      <c r="H3" s="41"/>
      <c r="I3" s="41"/>
      <c r="J3" s="41"/>
      <c r="K3" s="8"/>
      <c r="L3" s="41"/>
      <c r="M3" s="41"/>
      <c r="N3" s="8"/>
      <c r="P3" s="8"/>
    </row>
    <row r="4" spans="1:17" ht="5.25" customHeight="1">
      <c r="A4" s="38"/>
      <c r="B4" s="8"/>
      <c r="C4" s="8"/>
      <c r="D4" s="42"/>
      <c r="E4" s="43"/>
      <c r="F4" s="42"/>
      <c r="G4" s="43"/>
      <c r="H4" s="42"/>
      <c r="I4" s="42"/>
      <c r="J4" s="42"/>
      <c r="K4" s="43"/>
      <c r="L4" s="42"/>
      <c r="M4" s="42"/>
      <c r="N4" s="8"/>
      <c r="P4" s="8"/>
    </row>
    <row r="5" spans="1:17" s="46" customFormat="1" ht="33" customHeight="1">
      <c r="A5" s="44"/>
      <c r="B5" s="926"/>
      <c r="C5" s="937"/>
      <c r="D5" s="924" t="s">
        <v>639</v>
      </c>
      <c r="E5" s="927"/>
      <c r="F5" s="925" t="s">
        <v>643</v>
      </c>
      <c r="G5" s="925"/>
      <c r="H5" s="924" t="s">
        <v>640</v>
      </c>
      <c r="I5" s="927"/>
      <c r="J5" s="925" t="s">
        <v>641</v>
      </c>
      <c r="K5" s="925"/>
      <c r="L5" s="924" t="s">
        <v>642</v>
      </c>
      <c r="M5" s="925"/>
      <c r="N5" s="45"/>
      <c r="P5" s="45"/>
    </row>
    <row r="6" spans="1:17" s="46" customFormat="1" ht="5.25" customHeight="1">
      <c r="A6" s="47"/>
      <c r="B6" s="926"/>
      <c r="C6" s="937"/>
      <c r="D6" s="48"/>
      <c r="E6" s="49"/>
      <c r="F6" s="50"/>
      <c r="G6" s="51"/>
      <c r="H6" s="48"/>
      <c r="I6" s="50"/>
      <c r="J6" s="50"/>
      <c r="K6" s="51"/>
      <c r="L6" s="48"/>
      <c r="M6" s="51"/>
    </row>
    <row r="7" spans="1:17" s="56" customFormat="1" ht="19.5" customHeight="1">
      <c r="A7" s="52"/>
      <c r="B7" s="926"/>
      <c r="C7" s="937"/>
      <c r="D7" s="940" t="s">
        <v>623</v>
      </c>
      <c r="E7" s="53" t="s">
        <v>624</v>
      </c>
      <c r="F7" s="940" t="s">
        <v>623</v>
      </c>
      <c r="G7" s="54"/>
      <c r="H7" s="940" t="s">
        <v>623</v>
      </c>
      <c r="I7" s="53" t="s">
        <v>624</v>
      </c>
      <c r="J7" s="940" t="s">
        <v>623</v>
      </c>
      <c r="K7" s="54"/>
      <c r="L7" s="940" t="s">
        <v>623</v>
      </c>
      <c r="M7" s="55"/>
    </row>
    <row r="8" spans="1:17" s="56" customFormat="1" ht="19.5" customHeight="1" thickBot="1">
      <c r="A8" s="52"/>
      <c r="B8" s="938"/>
      <c r="C8" s="939"/>
      <c r="D8" s="940"/>
      <c r="E8" s="57" t="str">
        <f>'[2]Asset Allocation Tático'!G8</f>
        <v>setembro</v>
      </c>
      <c r="F8" s="940"/>
      <c r="G8" s="57" t="str">
        <f>'[2]Asset Allocation Tático'!K8</f>
        <v>outubro</v>
      </c>
      <c r="H8" s="940"/>
      <c r="I8" s="58" t="str">
        <f>'[2]Asset Allocation Tático'!O8</f>
        <v>outubro</v>
      </c>
      <c r="J8" s="940"/>
      <c r="K8" s="57" t="str">
        <f>'[2]Asset Allocation Tático'!S8</f>
        <v>outubro</v>
      </c>
      <c r="L8" s="950"/>
      <c r="M8" s="59" t="str">
        <f>'[2]Asset Allocation Tático'!W8</f>
        <v>outubro</v>
      </c>
    </row>
    <row r="9" spans="1:17" s="62" customFormat="1" ht="20.25" customHeight="1" thickTop="1" thickBot="1">
      <c r="A9" s="60"/>
      <c r="B9" s="61" t="s">
        <v>11</v>
      </c>
      <c r="C9" s="61"/>
      <c r="D9" s="18">
        <f>'[2]Asset Allocation Tático'!D9</f>
        <v>1</v>
      </c>
      <c r="E9" s="32">
        <f>'[2]Asset Allocation Tático'!G9</f>
        <v>1</v>
      </c>
      <c r="F9" s="18">
        <f>'[2]Asset Allocation Tático'!H9</f>
        <v>0.85</v>
      </c>
      <c r="G9" s="32">
        <f>'[2]Asset Allocation Tático'!K9</f>
        <v>0.84000000000000008</v>
      </c>
      <c r="H9" s="18">
        <f>'[2]Asset Allocation Tático'!L9</f>
        <v>0.7</v>
      </c>
      <c r="I9" s="32">
        <f>'[2]Asset Allocation Tático'!O9</f>
        <v>0.67999999999999994</v>
      </c>
      <c r="J9" s="18">
        <f>'[2]Asset Allocation Tático'!P9</f>
        <v>0.5</v>
      </c>
      <c r="K9" s="32">
        <f>'[2]Asset Allocation Tático'!S9</f>
        <v>0.47</v>
      </c>
      <c r="L9" s="18">
        <f>'[2]Asset Allocation Tático'!T9</f>
        <v>0.3</v>
      </c>
      <c r="M9" s="32">
        <f>'[2]Asset Allocation Tático'!W9</f>
        <v>0.31</v>
      </c>
    </row>
    <row r="10" spans="1:17" s="62" customFormat="1" ht="20.25" thickTop="1" thickBot="1">
      <c r="A10" s="63"/>
      <c r="B10" s="64" t="s">
        <v>620</v>
      </c>
      <c r="C10" s="65" t="s">
        <v>637</v>
      </c>
      <c r="D10" s="19">
        <f>'[2]Asset Allocation Tático'!D10</f>
        <v>0.85</v>
      </c>
      <c r="E10" s="33">
        <f>'[2]Asset Allocation Tático'!G10</f>
        <v>0.82</v>
      </c>
      <c r="F10" s="19">
        <f>'[2]Asset Allocation Tático'!H10</f>
        <v>0.7</v>
      </c>
      <c r="G10" s="33">
        <f>'[2]Asset Allocation Tático'!K10</f>
        <v>0.64</v>
      </c>
      <c r="H10" s="19">
        <f>'[2]Asset Allocation Tático'!L10</f>
        <v>0.6</v>
      </c>
      <c r="I10" s="33">
        <f>'[2]Asset Allocation Tático'!O10</f>
        <v>0.52</v>
      </c>
      <c r="J10" s="19">
        <f>'[2]Asset Allocation Tático'!P10</f>
        <v>0.30000000000000004</v>
      </c>
      <c r="K10" s="33">
        <f>'[2]Asset Allocation Tático'!S10</f>
        <v>0.2</v>
      </c>
      <c r="L10" s="19">
        <f>'[2]Asset Allocation Tático'!T10</f>
        <v>0.15</v>
      </c>
      <c r="M10" s="33">
        <f>'[2]Asset Allocation Tático'!W10</f>
        <v>0.08</v>
      </c>
      <c r="O10" s="325"/>
      <c r="Q10" s="325"/>
    </row>
    <row r="11" spans="1:17" s="62" customFormat="1" ht="20.25" thickTop="1" thickBot="1">
      <c r="A11" s="63"/>
      <c r="B11" s="64" t="s">
        <v>621</v>
      </c>
      <c r="C11" s="65" t="s">
        <v>150</v>
      </c>
      <c r="D11" s="19">
        <f>'[2]Asset Allocation Tático'!D11</f>
        <v>0.15</v>
      </c>
      <c r="E11" s="33">
        <f>'[2]Asset Allocation Tático'!G11</f>
        <v>0.15</v>
      </c>
      <c r="F11" s="19">
        <f>'[2]Asset Allocation Tático'!H11</f>
        <v>0.15</v>
      </c>
      <c r="G11" s="33">
        <f>'[2]Asset Allocation Tático'!K11</f>
        <v>0.15</v>
      </c>
      <c r="H11" s="19">
        <f>'[2]Asset Allocation Tático'!L11</f>
        <v>0.1</v>
      </c>
      <c r="I11" s="33">
        <f>'[2]Asset Allocation Tático'!O11</f>
        <v>0.1</v>
      </c>
      <c r="J11" s="19">
        <f>'[2]Asset Allocation Tático'!P11</f>
        <v>0.2</v>
      </c>
      <c r="K11" s="33">
        <f>'[2]Asset Allocation Tático'!S11</f>
        <v>0.2</v>
      </c>
      <c r="L11" s="19">
        <f>'[2]Asset Allocation Tático'!T11</f>
        <v>0.15</v>
      </c>
      <c r="M11" s="33">
        <f>'[2]Asset Allocation Tático'!W11</f>
        <v>0.15</v>
      </c>
      <c r="O11" s="325"/>
      <c r="Q11" s="325"/>
    </row>
    <row r="12" spans="1:17" s="46" customFormat="1" ht="20.25" customHeight="1" thickTop="1" thickBot="1">
      <c r="A12" s="66"/>
      <c r="B12" s="116" t="s">
        <v>1370</v>
      </c>
      <c r="C12" s="68" t="s">
        <v>636</v>
      </c>
      <c r="D12" s="20">
        <f>'[2]Asset Allocation Tático'!D12</f>
        <v>0</v>
      </c>
      <c r="E12" s="34">
        <f>'[2]Asset Allocation Tático'!G12</f>
        <v>0</v>
      </c>
      <c r="F12" s="20">
        <f>'[2]Asset Allocation Tático'!H12</f>
        <v>0</v>
      </c>
      <c r="G12" s="34">
        <f>'[2]Asset Allocation Tático'!K12</f>
        <v>0</v>
      </c>
      <c r="H12" s="20">
        <f>'[2]Asset Allocation Tático'!L12</f>
        <v>0</v>
      </c>
      <c r="I12" s="34">
        <f>'[2]Asset Allocation Tático'!O12</f>
        <v>0</v>
      </c>
      <c r="J12" s="20">
        <f>'[2]Asset Allocation Tático'!P12</f>
        <v>0</v>
      </c>
      <c r="K12" s="34">
        <f>'[2]Asset Allocation Tático'!S12</f>
        <v>0</v>
      </c>
      <c r="L12" s="20">
        <f>'[2]Asset Allocation Tático'!T12</f>
        <v>0</v>
      </c>
      <c r="M12" s="34">
        <f>'[2]Asset Allocation Tático'!W12</f>
        <v>0</v>
      </c>
      <c r="O12" s="325"/>
      <c r="Q12" s="325"/>
    </row>
    <row r="13" spans="1:17" s="46" customFormat="1" ht="20.25" customHeight="1" thickBot="1">
      <c r="A13" s="66"/>
      <c r="B13" s="117" t="s">
        <v>1374</v>
      </c>
      <c r="C13" s="70" t="s">
        <v>150</v>
      </c>
      <c r="D13" s="21">
        <f>'[2]Asset Allocation Tático'!D13</f>
        <v>0</v>
      </c>
      <c r="E13" s="34">
        <f>'[2]Asset Allocation Tático'!G13</f>
        <v>0.11</v>
      </c>
      <c r="F13" s="21">
        <f>'[2]Asset Allocation Tático'!H13</f>
        <v>0</v>
      </c>
      <c r="G13" s="34">
        <f>'[2]Asset Allocation Tático'!K13</f>
        <v>0.11</v>
      </c>
      <c r="H13" s="21">
        <f>'[2]Asset Allocation Tático'!L13</f>
        <v>0</v>
      </c>
      <c r="I13" s="34">
        <f>'[2]Asset Allocation Tático'!O13</f>
        <v>7.4999999999999997E-2</v>
      </c>
      <c r="J13" s="21">
        <f>'[2]Asset Allocation Tático'!P13</f>
        <v>0</v>
      </c>
      <c r="K13" s="34">
        <f>'[2]Asset Allocation Tático'!S13</f>
        <v>0.15</v>
      </c>
      <c r="L13" s="21">
        <f>'[2]Asset Allocation Tático'!T13</f>
        <v>0</v>
      </c>
      <c r="M13" s="34">
        <f>'[2]Asset Allocation Tático'!W13</f>
        <v>0.11</v>
      </c>
      <c r="O13" s="435"/>
      <c r="Q13" s="435"/>
    </row>
    <row r="14" spans="1:17" s="46" customFormat="1" ht="20.25" customHeight="1" thickBot="1">
      <c r="A14" s="66"/>
      <c r="B14" s="118" t="s">
        <v>1368</v>
      </c>
      <c r="C14" s="72" t="s">
        <v>635</v>
      </c>
      <c r="D14" s="22">
        <f>'[2]Asset Allocation Tático'!D14</f>
        <v>0</v>
      </c>
      <c r="E14" s="34">
        <f>'[2]Asset Allocation Tático'!G14</f>
        <v>0.04</v>
      </c>
      <c r="F14" s="22">
        <f>'[2]Asset Allocation Tático'!H14</f>
        <v>0</v>
      </c>
      <c r="G14" s="34">
        <f>'[2]Asset Allocation Tático'!K14</f>
        <v>0.04</v>
      </c>
      <c r="H14" s="22">
        <f>'[2]Asset Allocation Tático'!L14</f>
        <v>0</v>
      </c>
      <c r="I14" s="34">
        <f>'[2]Asset Allocation Tático'!O14</f>
        <v>2.5000000000000001E-2</v>
      </c>
      <c r="J14" s="22">
        <f>'[2]Asset Allocation Tático'!P14</f>
        <v>0</v>
      </c>
      <c r="K14" s="34">
        <f>'[2]Asset Allocation Tático'!S14</f>
        <v>0.05</v>
      </c>
      <c r="L14" s="22">
        <f>'[2]Asset Allocation Tático'!T14</f>
        <v>0</v>
      </c>
      <c r="M14" s="34">
        <f>'[2]Asset Allocation Tático'!W14</f>
        <v>0.04</v>
      </c>
      <c r="O14" s="435"/>
      <c r="Q14" s="435"/>
    </row>
    <row r="15" spans="1:17" s="62" customFormat="1" ht="20.25" thickTop="1" thickBot="1">
      <c r="A15" s="63"/>
      <c r="B15" s="119" t="s">
        <v>661</v>
      </c>
      <c r="C15" s="65" t="s">
        <v>633</v>
      </c>
      <c r="D15" s="19">
        <f>'[2]Asset Allocation Tático'!D15</f>
        <v>0</v>
      </c>
      <c r="E15" s="33">
        <f>'[2]Asset Allocation Tático'!G15</f>
        <v>0.03</v>
      </c>
      <c r="F15" s="19">
        <f>'[2]Asset Allocation Tático'!H15</f>
        <v>0</v>
      </c>
      <c r="G15" s="33">
        <f>'[2]Asset Allocation Tático'!K15</f>
        <v>0.05</v>
      </c>
      <c r="H15" s="19">
        <f>'[2]Asset Allocation Tático'!L15</f>
        <v>0</v>
      </c>
      <c r="I15" s="33">
        <f>'[2]Asset Allocation Tático'!O15</f>
        <v>0.06</v>
      </c>
      <c r="J15" s="19">
        <f>'[2]Asset Allocation Tático'!P15</f>
        <v>0</v>
      </c>
      <c r="K15" s="33">
        <f>'[2]Asset Allocation Tático'!S15</f>
        <v>7.0000000000000007E-2</v>
      </c>
      <c r="L15" s="19">
        <f>'[2]Asset Allocation Tático'!T15</f>
        <v>0</v>
      </c>
      <c r="M15" s="33">
        <f>'[2]Asset Allocation Tático'!W15</f>
        <v>0.08</v>
      </c>
      <c r="O15" s="436"/>
      <c r="Q15" s="436"/>
    </row>
    <row r="16" spans="1:17" s="46" customFormat="1" ht="20.25" customHeight="1" thickTop="1" thickBot="1">
      <c r="A16" s="66"/>
      <c r="B16" s="116" t="s">
        <v>1371</v>
      </c>
      <c r="C16" s="68" t="s">
        <v>634</v>
      </c>
      <c r="D16" s="20">
        <f>'[2]Asset Allocation Tático'!D16</f>
        <v>0</v>
      </c>
      <c r="E16" s="34">
        <f>'[2]Asset Allocation Tático'!G16</f>
        <v>0.02</v>
      </c>
      <c r="F16" s="20">
        <f>'[2]Asset Allocation Tático'!H16</f>
        <v>0</v>
      </c>
      <c r="G16" s="34">
        <f>'[2]Asset Allocation Tático'!K16</f>
        <v>3.5000000000000003E-2</v>
      </c>
      <c r="H16" s="20">
        <f>'[2]Asset Allocation Tático'!L16</f>
        <v>0</v>
      </c>
      <c r="I16" s="34">
        <f>'[2]Asset Allocation Tático'!O16</f>
        <v>0.04</v>
      </c>
      <c r="J16" s="20">
        <f>'[2]Asset Allocation Tático'!P16</f>
        <v>0</v>
      </c>
      <c r="K16" s="34">
        <f>'[2]Asset Allocation Tático'!S16</f>
        <v>4.4999999999999998E-2</v>
      </c>
      <c r="L16" s="20">
        <f>'[2]Asset Allocation Tático'!T16</f>
        <v>0</v>
      </c>
      <c r="M16" s="34">
        <f>'[2]Asset Allocation Tático'!W16</f>
        <v>0.05</v>
      </c>
      <c r="O16" s="435"/>
      <c r="Q16" s="435"/>
    </row>
    <row r="17" spans="1:17" s="46" customFormat="1" ht="20.25" customHeight="1" thickBot="1">
      <c r="A17" s="66"/>
      <c r="B17" s="117" t="s">
        <v>1375</v>
      </c>
      <c r="C17" s="70" t="s">
        <v>633</v>
      </c>
      <c r="D17" s="21">
        <f>'[2]Asset Allocation Tático'!D17</f>
        <v>0</v>
      </c>
      <c r="E17" s="34">
        <f>'[2]Asset Allocation Tático'!G17</f>
        <v>0.01</v>
      </c>
      <c r="F17" s="21">
        <f>'[2]Asset Allocation Tático'!H17</f>
        <v>0</v>
      </c>
      <c r="G17" s="34">
        <f>'[2]Asset Allocation Tático'!K17</f>
        <v>1.4999999999999999E-2</v>
      </c>
      <c r="H17" s="21">
        <f>'[2]Asset Allocation Tático'!L17</f>
        <v>0</v>
      </c>
      <c r="I17" s="34">
        <f>'[2]Asset Allocation Tático'!O17</f>
        <v>0.02</v>
      </c>
      <c r="J17" s="21">
        <f>'[2]Asset Allocation Tático'!P17</f>
        <v>0</v>
      </c>
      <c r="K17" s="34">
        <f>'[2]Asset Allocation Tático'!S17</f>
        <v>2.5000000000000001E-2</v>
      </c>
      <c r="L17" s="21">
        <f>'[2]Asset Allocation Tático'!T17</f>
        <v>0</v>
      </c>
      <c r="M17" s="34">
        <f>'[2]Asset Allocation Tático'!W17</f>
        <v>0.03</v>
      </c>
      <c r="O17" s="435"/>
      <c r="Q17" s="435"/>
    </row>
    <row r="18" spans="1:17" s="46" customFormat="1" ht="20.25" customHeight="1" thickBot="1">
      <c r="A18" s="66"/>
      <c r="B18" s="118" t="s">
        <v>1369</v>
      </c>
      <c r="C18" s="72" t="s">
        <v>632</v>
      </c>
      <c r="D18" s="22">
        <f>'[2]Asset Allocation Tático'!D18</f>
        <v>0</v>
      </c>
      <c r="E18" s="34">
        <f>'[2]Asset Allocation Tático'!G18</f>
        <v>0</v>
      </c>
      <c r="F18" s="22">
        <f>'[2]Asset Allocation Tático'!H18</f>
        <v>0</v>
      </c>
      <c r="G18" s="34">
        <f>'[2]Asset Allocation Tático'!K18</f>
        <v>0</v>
      </c>
      <c r="H18" s="22">
        <f>'[2]Asset Allocation Tático'!L18</f>
        <v>0</v>
      </c>
      <c r="I18" s="34">
        <f>'[2]Asset Allocation Tático'!O18</f>
        <v>0</v>
      </c>
      <c r="J18" s="22">
        <f>'[2]Asset Allocation Tático'!P18</f>
        <v>0</v>
      </c>
      <c r="K18" s="34">
        <f>'[2]Asset Allocation Tático'!S18</f>
        <v>0</v>
      </c>
      <c r="L18" s="22">
        <f>'[2]Asset Allocation Tático'!T18</f>
        <v>0</v>
      </c>
      <c r="M18" s="34">
        <f>'[2]Asset Allocation Tático'!W18</f>
        <v>0</v>
      </c>
    </row>
    <row r="19" spans="1:17" s="62" customFormat="1" ht="20.25" thickTop="1" thickBot="1">
      <c r="A19" s="60"/>
      <c r="B19" s="61" t="s">
        <v>13</v>
      </c>
      <c r="C19" s="73" t="s">
        <v>630</v>
      </c>
      <c r="D19" s="18">
        <f>'[2]Asset Allocation Tático'!D19</f>
        <v>0</v>
      </c>
      <c r="E19" s="32">
        <f>'[2]Asset Allocation Tático'!G19</f>
        <v>0</v>
      </c>
      <c r="F19" s="18">
        <f>'[2]Asset Allocation Tático'!H19</f>
        <v>0.1</v>
      </c>
      <c r="G19" s="32">
        <f>'[2]Asset Allocation Tático'!K19</f>
        <v>0.12</v>
      </c>
      <c r="H19" s="18">
        <f>'[2]Asset Allocation Tático'!L19</f>
        <v>0.2</v>
      </c>
      <c r="I19" s="32">
        <f>'[2]Asset Allocation Tático'!O19</f>
        <v>0.23499999999999999</v>
      </c>
      <c r="J19" s="18">
        <f>'[2]Asset Allocation Tático'!P19</f>
        <v>0.3</v>
      </c>
      <c r="K19" s="32">
        <f>'[2]Asset Allocation Tático'!S19</f>
        <v>0.35</v>
      </c>
      <c r="L19" s="18">
        <f>'[2]Asset Allocation Tático'!T19</f>
        <v>0.35</v>
      </c>
      <c r="M19" s="32">
        <f>'[2]Asset Allocation Tático'!W19</f>
        <v>0.375</v>
      </c>
      <c r="O19" s="325"/>
      <c r="Q19" s="325"/>
    </row>
    <row r="20" spans="1:17" s="62" customFormat="1" ht="20.25" thickTop="1" thickBot="1">
      <c r="A20" s="60"/>
      <c r="B20" s="61" t="s">
        <v>14</v>
      </c>
      <c r="C20" s="73"/>
      <c r="D20" s="18">
        <f>'[2]Asset Allocation Tático'!D20</f>
        <v>0</v>
      </c>
      <c r="E20" s="32">
        <f>'[2]Asset Allocation Tático'!G20</f>
        <v>0</v>
      </c>
      <c r="F20" s="18">
        <f>'[2]Asset Allocation Tático'!H20</f>
        <v>0.05</v>
      </c>
      <c r="G20" s="32">
        <f>'[2]Asset Allocation Tático'!K20</f>
        <v>0.04</v>
      </c>
      <c r="H20" s="18">
        <f>'[2]Asset Allocation Tático'!L20</f>
        <v>0.1</v>
      </c>
      <c r="I20" s="32">
        <f>'[2]Asset Allocation Tático'!O20</f>
        <v>8.5000000000000006E-2</v>
      </c>
      <c r="J20" s="18">
        <f>'[2]Asset Allocation Tático'!P20</f>
        <v>0.2</v>
      </c>
      <c r="K20" s="32">
        <f>'[2]Asset Allocation Tático'!S20</f>
        <v>0.18</v>
      </c>
      <c r="L20" s="18">
        <f>'[2]Asset Allocation Tático'!T20</f>
        <v>0.35</v>
      </c>
      <c r="M20" s="32">
        <f>'[2]Asset Allocation Tático'!W20</f>
        <v>0.315</v>
      </c>
      <c r="O20" s="436"/>
      <c r="Q20" s="436"/>
    </row>
    <row r="21" spans="1:17" s="62" customFormat="1" ht="20.25" thickTop="1" thickBot="1">
      <c r="A21" s="63"/>
      <c r="B21" s="64" t="s">
        <v>608</v>
      </c>
      <c r="C21" s="65" t="s">
        <v>60</v>
      </c>
      <c r="D21" s="19">
        <f>'[2]Asset Allocation Tático'!D21</f>
        <v>0</v>
      </c>
      <c r="E21" s="33">
        <f>'[2]Asset Allocation Tático'!G21</f>
        <v>0</v>
      </c>
      <c r="F21" s="19">
        <f>'[2]Asset Allocation Tático'!H21</f>
        <v>3.5000000000000003E-2</v>
      </c>
      <c r="G21" s="33">
        <f>'[2]Asset Allocation Tático'!K21</f>
        <v>3.5000000000000003E-2</v>
      </c>
      <c r="H21" s="19">
        <f>'[2]Asset Allocation Tático'!L21</f>
        <v>7.0000000000000007E-2</v>
      </c>
      <c r="I21" s="33">
        <f>'[2]Asset Allocation Tático'!O21</f>
        <v>7.0000000000000007E-2</v>
      </c>
      <c r="J21" s="19">
        <f>'[2]Asset Allocation Tático'!P21</f>
        <v>0.16</v>
      </c>
      <c r="K21" s="33">
        <f>'[2]Asset Allocation Tático'!S21</f>
        <v>0.16</v>
      </c>
      <c r="L21" s="19">
        <f>'[2]Asset Allocation Tático'!T21</f>
        <v>0.27</v>
      </c>
      <c r="M21" s="33">
        <f>'[2]Asset Allocation Tático'!W21</f>
        <v>0.27</v>
      </c>
      <c r="O21" s="325"/>
      <c r="Q21" s="325"/>
    </row>
    <row r="22" spans="1:17" s="62" customFormat="1" ht="20.25" thickTop="1" thickBot="1">
      <c r="A22" s="63"/>
      <c r="B22" s="64" t="s">
        <v>628</v>
      </c>
      <c r="C22" s="65" t="s">
        <v>631</v>
      </c>
      <c r="D22" s="19">
        <f>'[2]Asset Allocation Tático'!D22</f>
        <v>0</v>
      </c>
      <c r="E22" s="33">
        <f>'[2]Asset Allocation Tático'!G22</f>
        <v>0</v>
      </c>
      <c r="F22" s="19">
        <f>'[2]Asset Allocation Tático'!H22</f>
        <v>1.4999999999999999E-2</v>
      </c>
      <c r="G22" s="33">
        <f>'[2]Asset Allocation Tático'!K22</f>
        <v>5.0000000000000001E-3</v>
      </c>
      <c r="H22" s="19">
        <f>'[2]Asset Allocation Tático'!L22</f>
        <v>0.03</v>
      </c>
      <c r="I22" s="33">
        <f>'[2]Asset Allocation Tático'!O22</f>
        <v>1.4999999999999999E-2</v>
      </c>
      <c r="J22" s="19">
        <f>'[2]Asset Allocation Tático'!P22</f>
        <v>0.04</v>
      </c>
      <c r="K22" s="33">
        <f>'[2]Asset Allocation Tático'!S22</f>
        <v>0.02</v>
      </c>
      <c r="L22" s="19">
        <f>'[2]Asset Allocation Tático'!T22</f>
        <v>0.08</v>
      </c>
      <c r="M22" s="33">
        <f>'[2]Asset Allocation Tático'!W22</f>
        <v>4.4999999999999998E-2</v>
      </c>
      <c r="O22" s="325"/>
      <c r="Q22" s="325"/>
    </row>
    <row r="23" spans="1:17" s="46" customFormat="1" ht="20.25" customHeight="1" thickTop="1" thickBot="1">
      <c r="A23" s="66"/>
      <c r="B23" s="67" t="s">
        <v>609</v>
      </c>
      <c r="C23" s="68"/>
      <c r="D23" s="20"/>
      <c r="E23" s="34">
        <f>'[2]Asset Allocation Tático'!G23</f>
        <v>0</v>
      </c>
      <c r="F23" s="20"/>
      <c r="G23" s="34">
        <f>'[2]Asset Allocation Tático'!K23</f>
        <v>5.0000000000000001E-3</v>
      </c>
      <c r="H23" s="20"/>
      <c r="I23" s="34">
        <f>'[2]Asset Allocation Tático'!O23</f>
        <v>1.4999999999999999E-2</v>
      </c>
      <c r="J23" s="20"/>
      <c r="K23" s="34">
        <f>'[2]Asset Allocation Tático'!S23</f>
        <v>0.02</v>
      </c>
      <c r="L23" s="20"/>
      <c r="M23" s="34">
        <f>'[2]Asset Allocation Tático'!W23</f>
        <v>4.4999999999999998E-2</v>
      </c>
    </row>
    <row r="24" spans="1:17" s="46" customFormat="1" ht="20.25" customHeight="1" thickBot="1">
      <c r="A24" s="66"/>
      <c r="B24" s="69" t="s">
        <v>612</v>
      </c>
      <c r="C24" s="70"/>
      <c r="D24" s="21"/>
      <c r="E24" s="34">
        <f>'[2]Asset Allocation Tático'!G24</f>
        <v>0</v>
      </c>
      <c r="F24" s="21"/>
      <c r="G24" s="34">
        <f>'[2]Asset Allocation Tático'!K24</f>
        <v>0</v>
      </c>
      <c r="H24" s="21"/>
      <c r="I24" s="34">
        <f>'[2]Asset Allocation Tático'!O24</f>
        <v>0</v>
      </c>
      <c r="J24" s="21"/>
      <c r="K24" s="34">
        <f>'[2]Asset Allocation Tático'!S24</f>
        <v>0</v>
      </c>
      <c r="L24" s="21"/>
      <c r="M24" s="34">
        <f>'[2]Asset Allocation Tático'!W24</f>
        <v>0</v>
      </c>
    </row>
    <row r="25" spans="1:17" s="46" customFormat="1" ht="20.25" customHeight="1" thickBot="1">
      <c r="A25" s="66"/>
      <c r="B25" s="71" t="s">
        <v>613</v>
      </c>
      <c r="C25" s="72"/>
      <c r="D25" s="22"/>
      <c r="E25" s="34">
        <f>'[2]Asset Allocation Tático'!G25</f>
        <v>0</v>
      </c>
      <c r="F25" s="22"/>
      <c r="G25" s="34">
        <f>'[2]Asset Allocation Tático'!K25</f>
        <v>0</v>
      </c>
      <c r="H25" s="22"/>
      <c r="I25" s="34">
        <f>'[2]Asset Allocation Tático'!O25</f>
        <v>0</v>
      </c>
      <c r="J25" s="22"/>
      <c r="K25" s="34">
        <f>'[2]Asset Allocation Tático'!S25</f>
        <v>0</v>
      </c>
      <c r="L25" s="22"/>
      <c r="M25" s="34">
        <f>'[2]Asset Allocation Tático'!W25</f>
        <v>0</v>
      </c>
    </row>
    <row r="26" spans="1:17" s="46" customFormat="1" ht="20.25" customHeight="1" thickBot="1">
      <c r="A26" s="66"/>
      <c r="B26" s="71" t="s">
        <v>611</v>
      </c>
      <c r="C26" s="72"/>
      <c r="D26" s="23"/>
      <c r="E26" s="34">
        <f>'[2]Asset Allocation Tático'!G26</f>
        <v>0</v>
      </c>
      <c r="F26" s="22"/>
      <c r="G26" s="34">
        <f>'[2]Asset Allocation Tático'!K26</f>
        <v>0</v>
      </c>
      <c r="H26" s="22"/>
      <c r="I26" s="34">
        <f>'[2]Asset Allocation Tático'!O26</f>
        <v>0</v>
      </c>
      <c r="J26" s="22"/>
      <c r="K26" s="34">
        <f>'[2]Asset Allocation Tático'!S26</f>
        <v>0</v>
      </c>
      <c r="L26" s="22"/>
      <c r="M26" s="34">
        <f>'[2]Asset Allocation Tático'!W26</f>
        <v>0</v>
      </c>
    </row>
    <row r="27" spans="1:17" s="46" customFormat="1" ht="20.25" customHeight="1" thickTop="1" thickBot="1">
      <c r="A27" s="66"/>
      <c r="B27" s="71" t="s">
        <v>696</v>
      </c>
      <c r="C27" s="72"/>
      <c r="D27" s="23"/>
      <c r="E27" s="34">
        <f>'[2]Asset Allocation Tático'!G27</f>
        <v>0</v>
      </c>
      <c r="F27" s="22"/>
      <c r="G27" s="34">
        <f>'[2]Asset Allocation Tático'!K27</f>
        <v>0</v>
      </c>
      <c r="H27" s="22"/>
      <c r="I27" s="34">
        <f>'[2]Asset Allocation Tático'!O27</f>
        <v>0</v>
      </c>
      <c r="J27" s="22"/>
      <c r="K27" s="34">
        <f>'[2]Asset Allocation Tático'!S27</f>
        <v>0</v>
      </c>
      <c r="L27" s="22"/>
      <c r="M27" s="34">
        <f>'[2]Asset Allocation Tático'!W27</f>
        <v>0</v>
      </c>
      <c r="O27" s="437"/>
      <c r="Q27" s="437"/>
    </row>
    <row r="28" spans="1:17" s="62" customFormat="1" ht="20.25" customHeight="1" thickTop="1" thickBot="1">
      <c r="A28" s="63"/>
      <c r="D28" s="28"/>
      <c r="E28" s="28"/>
      <c r="F28" s="28"/>
      <c r="G28" s="28"/>
      <c r="H28" s="28"/>
      <c r="I28" s="28"/>
      <c r="J28" s="28"/>
      <c r="K28" s="28"/>
      <c r="L28" s="28"/>
      <c r="M28" s="28"/>
      <c r="O28" s="435"/>
      <c r="Q28" s="435"/>
    </row>
    <row r="29" spans="1:17" s="62" customFormat="1" ht="20.25" thickTop="1" thickBot="1">
      <c r="A29" s="63"/>
      <c r="B29" s="74" t="s">
        <v>443</v>
      </c>
      <c r="C29" s="74"/>
      <c r="D29" s="25"/>
      <c r="E29" s="24">
        <f>'[2]Asset Allocation Tático'!G29</f>
        <v>0</v>
      </c>
      <c r="F29" s="25"/>
      <c r="G29" s="24">
        <f>'[2]Asset Allocation Tático'!K29</f>
        <v>4.3750000000000013E-3</v>
      </c>
      <c r="H29" s="25"/>
      <c r="I29" s="24">
        <f>'[2]Asset Allocation Tático'!O29</f>
        <v>8.7500000000000026E-3</v>
      </c>
      <c r="J29" s="25"/>
      <c r="K29" s="24">
        <f>'[2]Asset Allocation Tático'!S29</f>
        <v>2.0000000000000004E-2</v>
      </c>
      <c r="L29" s="25"/>
      <c r="M29" s="24">
        <f>'[2]Asset Allocation Tático'!W29</f>
        <v>3.3750000000000009E-2</v>
      </c>
      <c r="O29" s="438"/>
      <c r="Q29" s="438"/>
    </row>
    <row r="30" spans="1:17" s="46" customFormat="1" ht="9" customHeight="1" thickTop="1">
      <c r="A30" s="47"/>
      <c r="B30" s="75"/>
      <c r="C30" s="75"/>
      <c r="D30" s="76"/>
      <c r="E30" s="77"/>
      <c r="F30" s="78"/>
      <c r="G30" s="79"/>
      <c r="H30" s="80"/>
      <c r="I30" s="62"/>
      <c r="J30" s="62"/>
      <c r="K30" s="79"/>
      <c r="L30" s="80"/>
      <c r="M30" s="81"/>
    </row>
    <row r="31" spans="1:17" s="56" customFormat="1">
      <c r="A31" s="82"/>
      <c r="B31" s="83"/>
      <c r="C31" s="83"/>
      <c r="D31" s="26" t="str">
        <f t="shared" ref="D31:M31" si="0">IF(D9+D19+D20&lt;&gt;1,TEXT(D9+D19+D20, "##.#%"),"")</f>
        <v/>
      </c>
      <c r="E31" s="27" t="str">
        <f t="shared" si="0"/>
        <v/>
      </c>
      <c r="F31" s="27" t="str">
        <f t="shared" si="0"/>
        <v/>
      </c>
      <c r="G31" s="27" t="str">
        <f t="shared" si="0"/>
        <v/>
      </c>
      <c r="H31" s="26" t="str">
        <f t="shared" si="0"/>
        <v/>
      </c>
      <c r="I31" s="27" t="str">
        <f t="shared" si="0"/>
        <v/>
      </c>
      <c r="J31" s="27" t="str">
        <f t="shared" si="0"/>
        <v/>
      </c>
      <c r="K31" s="27" t="str">
        <f t="shared" si="0"/>
        <v/>
      </c>
      <c r="L31" s="26" t="str">
        <f t="shared" si="0"/>
        <v/>
      </c>
      <c r="M31" s="27" t="str">
        <f t="shared" si="0"/>
        <v/>
      </c>
    </row>
    <row r="32" spans="1:17" s="46" customFormat="1" ht="19.5" thickBot="1">
      <c r="A32" s="47"/>
      <c r="B32" s="84" t="s">
        <v>622</v>
      </c>
      <c r="C32" s="85"/>
      <c r="D32" s="943">
        <f>'[2]Asset Allocation Tático'!D32</f>
        <v>1.03E-2</v>
      </c>
      <c r="E32" s="944">
        <f>'[2]Asset Allocation Tático'!E32</f>
        <v>0</v>
      </c>
      <c r="F32" s="943">
        <f>'[2]Asset Allocation Tático'!H32</f>
        <v>2.549673119887582E-2</v>
      </c>
      <c r="G32" s="944">
        <f>'[2]Asset Allocation Tático'!I32</f>
        <v>0</v>
      </c>
      <c r="H32" s="943">
        <f>'[2]Asset Allocation Tático'!L32</f>
        <v>3.8511103553590463E-2</v>
      </c>
      <c r="I32" s="945">
        <f>'[2]Asset Allocation Tático'!M32</f>
        <v>0</v>
      </c>
      <c r="J32" s="943">
        <f>'[2]Asset Allocation Tático'!P32</f>
        <v>7.1044569470618588E-2</v>
      </c>
      <c r="K32" s="944">
        <f>'[2]Asset Allocation Tático'!Q32</f>
        <v>0</v>
      </c>
      <c r="L32" s="943">
        <f>'[2]Asset Allocation Tático'!T32</f>
        <v>0.1007472074047638</v>
      </c>
      <c r="M32" s="944">
        <f>'[2]Asset Allocation Tático'!U32</f>
        <v>0</v>
      </c>
    </row>
    <row r="33" spans="1:13" s="46" customFormat="1" ht="20.25" thickTop="1" thickBot="1">
      <c r="A33" s="47"/>
      <c r="B33" s="86" t="s">
        <v>625</v>
      </c>
      <c r="C33" s="87"/>
      <c r="D33" s="941">
        <f>'[2]Asset Allocation Tático'!D33</f>
        <v>-1.1299999999999999E-2</v>
      </c>
      <c r="E33" s="946">
        <f>'[2]Asset Allocation Tático'!E33</f>
        <v>0</v>
      </c>
      <c r="F33" s="941">
        <f>'[2]Asset Allocation Tático'!H33</f>
        <v>-2.487761818750004E-2</v>
      </c>
      <c r="G33" s="946">
        <f>'[2]Asset Allocation Tático'!I33</f>
        <v>0</v>
      </c>
      <c r="H33" s="941">
        <f>'[2]Asset Allocation Tático'!L33</f>
        <v>-3.4410577412473803E-2</v>
      </c>
      <c r="I33" s="942">
        <f>'[2]Asset Allocation Tático'!M33</f>
        <v>0</v>
      </c>
      <c r="J33" s="941">
        <f>'[2]Asset Allocation Tático'!P33</f>
        <v>-6.1567684871044873E-2</v>
      </c>
      <c r="K33" s="946">
        <f>'[2]Asset Allocation Tático'!Q33</f>
        <v>0</v>
      </c>
      <c r="L33" s="941">
        <f>'[2]Asset Allocation Tático'!T33</f>
        <v>-8.4679197825304156E-2</v>
      </c>
      <c r="M33" s="946">
        <f>'[2]Asset Allocation Tático'!U33</f>
        <v>0</v>
      </c>
    </row>
    <row r="34" spans="1:13" s="46" customFormat="1" ht="20.25" thickTop="1" thickBot="1">
      <c r="A34" s="47"/>
      <c r="B34" s="86" t="s">
        <v>627</v>
      </c>
      <c r="C34" s="87"/>
      <c r="D34" s="941">
        <f>'[2]Asset Allocation Tático'!D34</f>
        <v>-2.5999999999999999E-3</v>
      </c>
      <c r="E34" s="946">
        <f>'[2]Asset Allocation Tático'!E34</f>
        <v>0</v>
      </c>
      <c r="F34" s="941">
        <f>'[2]Asset Allocation Tático'!H34</f>
        <v>-1.4715015366541949E-2</v>
      </c>
      <c r="G34" s="946">
        <f>'[2]Asset Allocation Tático'!I34</f>
        <v>0</v>
      </c>
      <c r="H34" s="941">
        <f>'[2]Asset Allocation Tático'!L34</f>
        <v>-2.5087452667099872E-2</v>
      </c>
      <c r="I34" s="942">
        <f>'[2]Asset Allocation Tático'!M34</f>
        <v>0</v>
      </c>
      <c r="J34" s="941">
        <f>'[2]Asset Allocation Tático'!P34</f>
        <v>-5.0338995825054043E-2</v>
      </c>
      <c r="K34" s="946">
        <f>'[2]Asset Allocation Tático'!Q34</f>
        <v>0</v>
      </c>
      <c r="L34" s="941">
        <f>'[2]Asset Allocation Tático'!T34</f>
        <v>-7.3337204704589043E-2</v>
      </c>
      <c r="M34" s="946">
        <f>'[2]Asset Allocation Tático'!U34</f>
        <v>0</v>
      </c>
    </row>
    <row r="35" spans="1:13" s="46" customFormat="1" ht="19.5" thickTop="1">
      <c r="A35" s="47"/>
      <c r="B35" s="88" t="s">
        <v>626</v>
      </c>
      <c r="C35" s="89"/>
      <c r="D35" s="947">
        <f>'[2]Asset Allocation Tático'!D35</f>
        <v>-1.8100000000000002E-2</v>
      </c>
      <c r="E35" s="948">
        <f>'[2]Asset Allocation Tático'!E35</f>
        <v>0</v>
      </c>
      <c r="F35" s="947">
        <f>'[2]Asset Allocation Tático'!H35</f>
        <v>-6.1782246091973893E-2</v>
      </c>
      <c r="G35" s="948">
        <f>'[2]Asset Allocation Tático'!I35</f>
        <v>0</v>
      </c>
      <c r="H35" s="947">
        <f>'[2]Asset Allocation Tático'!L35</f>
        <v>-9.9174515012422068E-2</v>
      </c>
      <c r="I35" s="949">
        <f>'[2]Asset Allocation Tático'!M35</f>
        <v>0</v>
      </c>
      <c r="J35" s="947">
        <f>'[2]Asset Allocation Tático'!P35</f>
        <v>-0.18781977821096529</v>
      </c>
      <c r="K35" s="948">
        <f>'[2]Asset Allocation Tático'!Q35</f>
        <v>0</v>
      </c>
      <c r="L35" s="947">
        <f>'[2]Asset Allocation Tático'!T35</f>
        <v>-0.26953467873068521</v>
      </c>
      <c r="M35" s="948">
        <f>'[2]Asset Allocation Tático'!U35</f>
        <v>0</v>
      </c>
    </row>
    <row r="36" spans="1:13" ht="21" customHeight="1">
      <c r="C36" s="91"/>
      <c r="D36" s="92"/>
      <c r="E36" s="93"/>
      <c r="F36" s="37"/>
      <c r="H36" s="37"/>
      <c r="I36" s="37"/>
      <c r="J36" s="37"/>
      <c r="L36" s="37"/>
    </row>
    <row r="37" spans="1:13" ht="21" customHeight="1">
      <c r="C37" s="91"/>
      <c r="D37" s="95"/>
      <c r="E37" s="56"/>
      <c r="F37" s="37"/>
      <c r="H37" s="37"/>
      <c r="I37" s="37"/>
    </row>
    <row r="38" spans="1:13" ht="21" customHeight="1">
      <c r="C38" s="91"/>
      <c r="D38" s="95"/>
      <c r="F38" s="37"/>
      <c r="H38" s="37"/>
      <c r="I38" s="37"/>
      <c r="J38" s="37"/>
      <c r="L38" s="37"/>
    </row>
    <row r="39" spans="1:13" ht="21" customHeight="1">
      <c r="D39" s="37"/>
      <c r="F39" s="37"/>
      <c r="H39" s="37"/>
      <c r="I39" s="37"/>
    </row>
    <row r="40" spans="1:13" ht="21" customHeight="1">
      <c r="D40" s="37"/>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L5:M5"/>
    <mergeCell ref="J32:K32"/>
    <mergeCell ref="D5:E5"/>
    <mergeCell ref="F5:G5"/>
    <mergeCell ref="H5:I5"/>
    <mergeCell ref="J5:K5"/>
    <mergeCell ref="J7:J8"/>
    <mergeCell ref="L7:L8"/>
    <mergeCell ref="L32:M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B5:C8"/>
    <mergeCell ref="D7:D8"/>
    <mergeCell ref="F7:F8"/>
    <mergeCell ref="H7:H8"/>
    <mergeCell ref="H33:I33"/>
    <mergeCell ref="D32:E32"/>
    <mergeCell ref="F32:G32"/>
    <mergeCell ref="H32:I32"/>
  </mergeCells>
  <conditionalFormatting sqref="M19:M22">
    <cfRule type="cellIs" dxfId="1090" priority="14" operator="notBetween">
      <formula>#REF!</formula>
      <formula>#REF!</formula>
    </cfRule>
  </conditionalFormatting>
  <conditionalFormatting sqref="K19:K22">
    <cfRule type="cellIs" dxfId="1089" priority="13" operator="notBetween">
      <formula>#REF!</formula>
      <formula>#REF!</formula>
    </cfRule>
  </conditionalFormatting>
  <conditionalFormatting sqref="E29 K29 G29">
    <cfRule type="cellIs" dxfId="1088" priority="11" operator="notBetween">
      <formula>#REF!</formula>
      <formula>#REF!</formula>
    </cfRule>
  </conditionalFormatting>
  <conditionalFormatting sqref="E19:E22">
    <cfRule type="cellIs" dxfId="1087" priority="10" operator="notBetween">
      <formula>#REF!</formula>
      <formula>#REF!</formula>
    </cfRule>
  </conditionalFormatting>
  <conditionalFormatting sqref="M29">
    <cfRule type="cellIs" dxfId="1086" priority="322" operator="notBetween">
      <formula>#REF!</formula>
      <formula>#REF!</formula>
    </cfRule>
  </conditionalFormatting>
  <conditionalFormatting sqref="G19:G22">
    <cfRule type="cellIs" dxfId="1085" priority="334" operator="notBetween">
      <formula>#REF!</formula>
      <formula>#REF!</formula>
    </cfRule>
  </conditionalFormatting>
  <conditionalFormatting sqref="M9:M11">
    <cfRule type="cellIs" dxfId="1084" priority="341" operator="notBetween">
      <formula>#REF!</formula>
      <formula>#REF!</formula>
    </cfRule>
  </conditionalFormatting>
  <conditionalFormatting sqref="K9:K11">
    <cfRule type="cellIs" dxfId="1083" priority="343" operator="notBetween">
      <formula>#REF!</formula>
      <formula>#REF!</formula>
    </cfRule>
  </conditionalFormatting>
  <conditionalFormatting sqref="E9:E11">
    <cfRule type="cellIs" dxfId="1082" priority="350" operator="notBetween">
      <formula>#REF!</formula>
      <formula>#REF!</formula>
    </cfRule>
  </conditionalFormatting>
  <conditionalFormatting sqref="G9:G11">
    <cfRule type="cellIs" dxfId="1081" priority="352" operator="notBetween">
      <formula>#REF!</formula>
      <formula>#REF!</formula>
    </cfRule>
  </conditionalFormatting>
  <conditionalFormatting sqref="M15">
    <cfRule type="cellIs" dxfId="1080" priority="353" operator="notBetween">
      <formula>#REF!</formula>
      <formula>#REF!</formula>
    </cfRule>
  </conditionalFormatting>
  <conditionalFormatting sqref="K15">
    <cfRule type="cellIs" dxfId="1079" priority="354" operator="notBetween">
      <formula>#REF!</formula>
      <formula>#REF!</formula>
    </cfRule>
  </conditionalFormatting>
  <conditionalFormatting sqref="E15">
    <cfRule type="cellIs" dxfId="1078" priority="359" operator="notBetween">
      <formula>#REF!</formula>
      <formula>#REF!</formula>
    </cfRule>
  </conditionalFormatting>
  <conditionalFormatting sqref="G15">
    <cfRule type="cellIs" dxfId="1077" priority="360" operator="notBetween">
      <formula>#REF!</formula>
      <formula>#REF!</formula>
    </cfRule>
  </conditionalFormatting>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05"/>
  <sheetViews>
    <sheetView showGridLines="0" zoomScale="85" zoomScaleNormal="85" workbookViewId="0">
      <pane xSplit="5" ySplit="7" topLeftCell="F46" activePane="bottomRight" state="frozen"/>
      <selection pane="topRight" activeCell="F1" sqref="F1"/>
      <selection pane="bottomLeft" activeCell="A10" sqref="A10"/>
      <selection pane="bottomRight" activeCell="O55" sqref="O55"/>
    </sheetView>
  </sheetViews>
  <sheetFormatPr defaultColWidth="10.69921875" defaultRowHeight="15"/>
  <cols>
    <col min="1" max="1" width="1" style="556" customWidth="1"/>
    <col min="2" max="2" width="7.8984375" style="557" hidden="1" customWidth="1"/>
    <col min="3" max="3" width="10.69921875" style="557" hidden="1" customWidth="1"/>
    <col min="4" max="4" width="9.59765625" style="557" hidden="1" customWidth="1"/>
    <col min="5" max="5" width="33.5" style="556" customWidth="1"/>
    <col min="6" max="6" width="6" style="556" customWidth="1"/>
    <col min="7" max="7" width="5.796875" style="556" customWidth="1"/>
    <col min="8" max="8" width="7.3984375" style="556" customWidth="1"/>
    <col min="9" max="9" width="4.69921875" style="556" customWidth="1"/>
    <col min="10" max="10" width="14.09765625" style="184" customWidth="1"/>
    <col min="11" max="11" width="7.8984375" style="556" customWidth="1"/>
    <col min="12" max="12" width="5.3984375" style="556" customWidth="1"/>
    <col min="13" max="13" width="6.3984375" style="556" customWidth="1"/>
    <col min="14" max="14" width="8.296875" style="556" customWidth="1"/>
    <col min="15" max="15" width="8" style="556" customWidth="1"/>
    <col min="16" max="16" width="8.8984375" style="556" customWidth="1"/>
    <col min="17" max="17" width="7.8984375" style="556" customWidth="1"/>
    <col min="18" max="18" width="13.19921875" style="556" customWidth="1"/>
    <col min="19" max="19" width="8.796875" style="556" customWidth="1"/>
    <col min="20" max="20" width="6.8984375" style="556" customWidth="1"/>
    <col min="21" max="21" width="7.8984375" style="556" customWidth="1"/>
    <col min="22" max="22" width="6.296875" style="556" customWidth="1"/>
    <col min="23" max="23" width="7.8984375" style="556" customWidth="1"/>
    <col min="24" max="24" width="6.296875" style="556" customWidth="1"/>
    <col min="25" max="25" width="8.296875" style="556" customWidth="1"/>
    <col min="26" max="26" width="6.296875" style="556" customWidth="1"/>
    <col min="27" max="27" width="7.8984375" style="556" customWidth="1"/>
    <col min="28" max="28" width="8.296875" style="556" customWidth="1"/>
    <col min="29" max="29" width="6.796875" style="556" customWidth="1"/>
    <col min="30" max="30" width="13.5" style="556" customWidth="1"/>
    <col min="31" max="16384" width="10.69921875" style="556"/>
  </cols>
  <sheetData>
    <row r="1" spans="1:30" ht="5.0999999999999996" customHeight="1"/>
    <row r="2" spans="1:30" customFormat="1" ht="17.25" customHeight="1" thickBot="1">
      <c r="B2" s="91"/>
      <c r="C2" s="91"/>
      <c r="D2" s="91"/>
      <c r="E2" s="951" t="s">
        <v>1342</v>
      </c>
      <c r="J2" s="1"/>
    </row>
    <row r="3" spans="1:30" s="113" customFormat="1" ht="17.25" customHeight="1" thickBot="1">
      <c r="B3" s="558"/>
      <c r="C3" s="558"/>
      <c r="D3" s="558"/>
      <c r="E3" s="951"/>
      <c r="F3"/>
      <c r="G3"/>
      <c r="H3"/>
      <c r="J3" s="559" t="s">
        <v>1341</v>
      </c>
      <c r="K3" s="952" t="s">
        <v>1436</v>
      </c>
      <c r="L3" s="953"/>
      <c r="Y3" s="560"/>
      <c r="AC3" s="561" t="s">
        <v>1421</v>
      </c>
      <c r="AD3" s="562">
        <v>44861</v>
      </c>
    </row>
    <row r="4" spans="1:30" customFormat="1" ht="5.25" customHeight="1">
      <c r="B4" s="91"/>
      <c r="C4" s="91"/>
      <c r="D4" s="91"/>
      <c r="J4" s="563"/>
    </row>
    <row r="5" spans="1:30" s="75" customFormat="1" ht="5.25" customHeight="1">
      <c r="B5" s="27"/>
      <c r="C5" s="27"/>
      <c r="D5" s="27"/>
      <c r="J5" s="82"/>
    </row>
    <row r="6" spans="1:30" s="569" customFormat="1" ht="34.5" customHeight="1">
      <c r="B6" s="570" t="s">
        <v>655</v>
      </c>
      <c r="C6" s="570" t="s">
        <v>1344</v>
      </c>
      <c r="D6" s="570" t="s">
        <v>1346</v>
      </c>
      <c r="E6" s="571" t="s">
        <v>1334</v>
      </c>
      <c r="F6" s="96" t="s">
        <v>32</v>
      </c>
      <c r="G6" s="96" t="s">
        <v>1415</v>
      </c>
      <c r="H6" s="96" t="s">
        <v>1417</v>
      </c>
      <c r="I6" s="96" t="s">
        <v>1333</v>
      </c>
      <c r="J6" s="96" t="s">
        <v>656</v>
      </c>
      <c r="K6" s="96" t="s">
        <v>657</v>
      </c>
      <c r="L6" s="96" t="s">
        <v>8</v>
      </c>
      <c r="M6" s="96" t="s">
        <v>33</v>
      </c>
      <c r="N6" s="96" t="s">
        <v>1331</v>
      </c>
      <c r="O6" s="96" t="s">
        <v>1409</v>
      </c>
      <c r="P6" s="96" t="s">
        <v>1420</v>
      </c>
      <c r="Q6" s="96" t="s">
        <v>1422</v>
      </c>
      <c r="R6" s="96" t="s">
        <v>707</v>
      </c>
      <c r="S6" s="96" t="s">
        <v>0</v>
      </c>
      <c r="T6" s="96" t="s">
        <v>708</v>
      </c>
      <c r="U6" s="96" t="s">
        <v>709</v>
      </c>
      <c r="V6" s="96" t="s">
        <v>710</v>
      </c>
      <c r="W6" s="96" t="s">
        <v>711</v>
      </c>
      <c r="X6" s="96" t="s">
        <v>712</v>
      </c>
      <c r="Y6" s="96" t="s">
        <v>1329</v>
      </c>
      <c r="Z6" s="96" t="s">
        <v>1330</v>
      </c>
      <c r="AA6" s="96" t="s">
        <v>713</v>
      </c>
      <c r="AB6" s="96" t="s">
        <v>714</v>
      </c>
      <c r="AC6" s="96" t="s">
        <v>605</v>
      </c>
      <c r="AD6" s="96" t="s">
        <v>31</v>
      </c>
    </row>
    <row r="7" spans="1:30" s="479" customFormat="1" ht="7.5" customHeight="1">
      <c r="B7" s="572"/>
      <c r="C7" s="572"/>
      <c r="D7" s="572"/>
      <c r="E7" s="573"/>
      <c r="J7" s="574"/>
      <c r="P7" s="575"/>
      <c r="Q7" s="575"/>
      <c r="R7" s="575"/>
    </row>
    <row r="8" spans="1:30" s="564" customFormat="1" ht="21.75" customHeight="1">
      <c r="B8" s="565"/>
      <c r="C8" s="565"/>
      <c r="D8" s="565"/>
      <c r="E8" s="566" t="s">
        <v>1332</v>
      </c>
      <c r="F8" s="566"/>
      <c r="G8" s="566"/>
      <c r="H8" s="566"/>
      <c r="I8" s="566"/>
      <c r="J8" s="567"/>
      <c r="K8" s="566"/>
      <c r="L8" s="566"/>
      <c r="M8" s="566"/>
      <c r="N8" s="566"/>
      <c r="O8" s="566"/>
      <c r="P8" s="566"/>
      <c r="Q8" s="566"/>
      <c r="R8" s="566"/>
      <c r="S8" s="566"/>
      <c r="T8" s="566"/>
      <c r="U8" s="566"/>
      <c r="V8" s="566"/>
      <c r="W8" s="566"/>
      <c r="X8" s="566"/>
      <c r="Y8" s="566"/>
      <c r="Z8" s="566"/>
      <c r="AA8" s="566"/>
      <c r="AB8" s="566"/>
      <c r="AC8" s="566"/>
      <c r="AD8" s="566"/>
    </row>
    <row r="9" spans="1:30" s="75" customFormat="1" ht="5.25" customHeight="1">
      <c r="B9" s="27"/>
      <c r="C9" s="27"/>
      <c r="D9" s="27"/>
      <c r="E9" s="568"/>
      <c r="J9" s="82"/>
    </row>
    <row r="10" spans="1:30" s="479" customFormat="1">
      <c r="A10" s="576"/>
      <c r="B10" s="572" t="s">
        <v>620</v>
      </c>
      <c r="C10" s="572" t="s">
        <v>34</v>
      </c>
      <c r="D10" s="572" t="str">
        <f>B10&amp;" "&amp;C10</f>
        <v>Pós-fixado -</v>
      </c>
      <c r="E10" s="577" t="s">
        <v>620</v>
      </c>
      <c r="F10" s="577"/>
      <c r="G10" s="577"/>
      <c r="H10" s="577"/>
      <c r="I10" s="577"/>
      <c r="J10" s="578"/>
      <c r="K10" s="577"/>
      <c r="L10" s="577"/>
      <c r="M10" s="577"/>
      <c r="N10" s="577"/>
      <c r="O10" s="577"/>
      <c r="P10" s="579"/>
      <c r="Q10" s="579"/>
      <c r="R10" s="579"/>
      <c r="S10" s="580"/>
      <c r="T10" s="577"/>
      <c r="U10" s="577"/>
      <c r="V10" s="577"/>
      <c r="W10" s="577"/>
      <c r="X10" s="577"/>
      <c r="Y10" s="577"/>
      <c r="Z10" s="577"/>
      <c r="AA10" s="577"/>
      <c r="AB10" s="577"/>
      <c r="AC10" s="581"/>
      <c r="AD10" s="577"/>
    </row>
    <row r="11" spans="1:30">
      <c r="E11" s="582" t="s">
        <v>2137</v>
      </c>
      <c r="F11" s="161" t="s">
        <v>715</v>
      </c>
      <c r="G11" s="161" t="s">
        <v>1416</v>
      </c>
      <c r="H11" s="161" t="s">
        <v>1321</v>
      </c>
      <c r="I11" s="583" t="s">
        <v>34</v>
      </c>
      <c r="J11" s="161" t="s">
        <v>672</v>
      </c>
      <c r="K11" s="161" t="s">
        <v>608</v>
      </c>
      <c r="L11" s="161" t="s">
        <v>48</v>
      </c>
      <c r="M11" s="161">
        <v>0</v>
      </c>
      <c r="N11" s="583">
        <v>0</v>
      </c>
      <c r="O11" s="583" t="s">
        <v>34</v>
      </c>
      <c r="P11" s="584">
        <v>500</v>
      </c>
      <c r="Q11" s="584" t="s">
        <v>1423</v>
      </c>
      <c r="R11" s="584">
        <v>3510398187.71</v>
      </c>
      <c r="S11" s="585">
        <v>43228</v>
      </c>
      <c r="T11" s="586">
        <v>7.8279970082884676E-2</v>
      </c>
      <c r="U11" s="587">
        <v>1.0119404520530995</v>
      </c>
      <c r="V11" s="586">
        <v>0.10381404115898074</v>
      </c>
      <c r="W11" s="587">
        <v>1.0177247300313479</v>
      </c>
      <c r="X11" s="586">
        <v>0.12645859039307039</v>
      </c>
      <c r="Y11" s="587">
        <v>0.95895846348772307</v>
      </c>
      <c r="Z11" s="586">
        <v>0.16981308860694289</v>
      </c>
      <c r="AA11" s="587">
        <v>0.96527264705199589</v>
      </c>
      <c r="AB11" s="586">
        <v>1.5112940650837692E-3</v>
      </c>
      <c r="AC11" s="588">
        <v>1.0851079280844875</v>
      </c>
      <c r="AD11" s="162">
        <v>29562673000117</v>
      </c>
    </row>
    <row r="12" spans="1:30">
      <c r="E12" s="582" t="s">
        <v>2192</v>
      </c>
      <c r="F12" s="161" t="s">
        <v>715</v>
      </c>
      <c r="G12" s="161" t="s">
        <v>34</v>
      </c>
      <c r="H12" s="161" t="s">
        <v>1321</v>
      </c>
      <c r="I12" s="583" t="s">
        <v>34</v>
      </c>
      <c r="J12" s="161" t="s">
        <v>663</v>
      </c>
      <c r="K12" s="161" t="s">
        <v>608</v>
      </c>
      <c r="L12" s="161" t="s">
        <v>48</v>
      </c>
      <c r="M12" s="161">
        <v>1</v>
      </c>
      <c r="N12" s="583">
        <v>4.0000000000000001E-3</v>
      </c>
      <c r="O12" s="583">
        <v>8.0000000000000004E-4</v>
      </c>
      <c r="P12" s="584">
        <v>1000</v>
      </c>
      <c r="Q12" s="584" t="s">
        <v>1423</v>
      </c>
      <c r="R12" s="584">
        <v>55766913.539999999</v>
      </c>
      <c r="S12" s="585">
        <v>44795</v>
      </c>
      <c r="T12" s="586" t="s">
        <v>34</v>
      </c>
      <c r="U12" s="587" t="s">
        <v>34</v>
      </c>
      <c r="V12" s="586" t="s">
        <v>34</v>
      </c>
      <c r="W12" s="587" t="s">
        <v>34</v>
      </c>
      <c r="X12" s="586" t="s">
        <v>34</v>
      </c>
      <c r="Y12" s="587" t="s">
        <v>34</v>
      </c>
      <c r="Z12" s="586" t="s">
        <v>34</v>
      </c>
      <c r="AA12" s="587" t="s">
        <v>34</v>
      </c>
      <c r="AB12" s="586" t="s">
        <v>34</v>
      </c>
      <c r="AC12" s="588" t="s">
        <v>34</v>
      </c>
      <c r="AD12" s="162">
        <v>45605070000101</v>
      </c>
    </row>
    <row r="13" spans="1:30">
      <c r="E13" s="582" t="s">
        <v>2138</v>
      </c>
      <c r="F13" s="161" t="s">
        <v>715</v>
      </c>
      <c r="G13" s="161" t="s">
        <v>34</v>
      </c>
      <c r="H13" s="161" t="s">
        <v>1324</v>
      </c>
      <c r="I13" s="583" t="s">
        <v>34</v>
      </c>
      <c r="J13" s="161" t="s">
        <v>663</v>
      </c>
      <c r="K13" s="161" t="s">
        <v>34</v>
      </c>
      <c r="L13" s="161" t="s">
        <v>48</v>
      </c>
      <c r="M13" s="161">
        <v>1</v>
      </c>
      <c r="N13" s="583">
        <v>9.0000000000000011E-3</v>
      </c>
      <c r="O13" s="583" t="s">
        <v>34</v>
      </c>
      <c r="P13" s="584">
        <v>1</v>
      </c>
      <c r="Q13" s="584" t="s">
        <v>1423</v>
      </c>
      <c r="R13" s="584">
        <v>8282775559.2299995</v>
      </c>
      <c r="S13" s="585">
        <v>44286</v>
      </c>
      <c r="T13" s="586">
        <v>0.12094538732365967</v>
      </c>
      <c r="U13" s="587">
        <v>1.360383257510738</v>
      </c>
      <c r="V13" s="586">
        <v>0.15473103508086083</v>
      </c>
      <c r="W13" s="587">
        <v>1.4200763222784143</v>
      </c>
      <c r="X13" s="586" t="s">
        <v>34</v>
      </c>
      <c r="Y13" s="587" t="s">
        <v>34</v>
      </c>
      <c r="Z13" s="586" t="s">
        <v>34</v>
      </c>
      <c r="AA13" s="587" t="s">
        <v>34</v>
      </c>
      <c r="AB13" s="586">
        <v>1.1810745226373482E-2</v>
      </c>
      <c r="AC13" s="588">
        <v>3.4319129899704208</v>
      </c>
      <c r="AD13" s="162">
        <v>40498539000137</v>
      </c>
    </row>
    <row r="14" spans="1:30">
      <c r="E14" s="582" t="s">
        <v>2178</v>
      </c>
      <c r="F14" s="161" t="s">
        <v>715</v>
      </c>
      <c r="G14" s="161" t="s">
        <v>34</v>
      </c>
      <c r="H14" s="161" t="s">
        <v>1324</v>
      </c>
      <c r="I14" s="583" t="s">
        <v>34</v>
      </c>
      <c r="J14" s="161" t="s">
        <v>663</v>
      </c>
      <c r="K14" s="161" t="s">
        <v>34</v>
      </c>
      <c r="L14" s="161" t="s">
        <v>48</v>
      </c>
      <c r="M14" s="161">
        <v>1</v>
      </c>
      <c r="N14" s="583">
        <v>9.0000000000000011E-3</v>
      </c>
      <c r="O14" s="583">
        <v>2.0999999999999994E-3</v>
      </c>
      <c r="P14" s="584">
        <v>100</v>
      </c>
      <c r="Q14" s="584" t="s">
        <v>1423</v>
      </c>
      <c r="R14" s="584">
        <v>60904193.789999999</v>
      </c>
      <c r="S14" s="585">
        <v>44544</v>
      </c>
      <c r="T14" s="586">
        <v>0.10478977227424879</v>
      </c>
      <c r="U14" s="587">
        <v>1.3546378392003209</v>
      </c>
      <c r="V14" s="586" t="s">
        <v>34</v>
      </c>
      <c r="W14" s="587" t="s">
        <v>34</v>
      </c>
      <c r="X14" s="586" t="s">
        <v>34</v>
      </c>
      <c r="Y14" s="587" t="s">
        <v>34</v>
      </c>
      <c r="Z14" s="586" t="s">
        <v>34</v>
      </c>
      <c r="AA14" s="587" t="s">
        <v>34</v>
      </c>
      <c r="AB14" s="586" t="s">
        <v>34</v>
      </c>
      <c r="AC14" s="588" t="s">
        <v>34</v>
      </c>
      <c r="AD14" s="162">
        <v>32892819000105</v>
      </c>
    </row>
    <row r="15" spans="1:30">
      <c r="E15" s="582" t="s">
        <v>2173</v>
      </c>
      <c r="F15" s="161" t="s">
        <v>715</v>
      </c>
      <c r="G15" s="161" t="s">
        <v>1416</v>
      </c>
      <c r="H15" s="161" t="s">
        <v>1321</v>
      </c>
      <c r="I15" s="583" t="s">
        <v>34</v>
      </c>
      <c r="J15" s="161" t="s">
        <v>663</v>
      </c>
      <c r="K15" s="161" t="s">
        <v>608</v>
      </c>
      <c r="L15" s="161" t="s">
        <v>48</v>
      </c>
      <c r="M15" s="161">
        <v>1</v>
      </c>
      <c r="N15" s="583">
        <v>2.5000000000000001E-3</v>
      </c>
      <c r="O15" s="583">
        <v>6.9999999999999999E-4</v>
      </c>
      <c r="P15" s="584">
        <v>500</v>
      </c>
      <c r="Q15" s="584" t="s">
        <v>1423</v>
      </c>
      <c r="R15" s="584">
        <v>5709056649.3699999</v>
      </c>
      <c r="S15" s="585">
        <v>43907</v>
      </c>
      <c r="T15" s="586">
        <v>8.7979298050510746E-2</v>
      </c>
      <c r="U15" s="587">
        <v>1.1373255578187031</v>
      </c>
      <c r="V15" s="586">
        <v>0.11759287150743969</v>
      </c>
      <c r="W15" s="587">
        <v>1.1528033402075784</v>
      </c>
      <c r="X15" s="586">
        <v>0.16955046761246106</v>
      </c>
      <c r="Y15" s="587">
        <v>1.2857319965364744</v>
      </c>
      <c r="Z15" s="586" t="s">
        <v>34</v>
      </c>
      <c r="AA15" s="587" t="s">
        <v>34</v>
      </c>
      <c r="AB15" s="586">
        <v>2.1216366482162208E-3</v>
      </c>
      <c r="AC15" s="588">
        <v>6.6231165394701339</v>
      </c>
      <c r="AD15" s="162">
        <v>36498670000127</v>
      </c>
    </row>
    <row r="16" spans="1:30">
      <c r="E16" s="582" t="s">
        <v>2139</v>
      </c>
      <c r="F16" s="161" t="s">
        <v>715</v>
      </c>
      <c r="G16" s="161" t="s">
        <v>34</v>
      </c>
      <c r="H16" s="161" t="s">
        <v>1321</v>
      </c>
      <c r="I16" s="583" t="s">
        <v>34</v>
      </c>
      <c r="J16" s="161" t="s">
        <v>663</v>
      </c>
      <c r="K16" s="161" t="s">
        <v>608</v>
      </c>
      <c r="L16" s="161" t="s">
        <v>48</v>
      </c>
      <c r="M16" s="161">
        <v>1</v>
      </c>
      <c r="N16" s="583">
        <v>5.0000000000000001E-3</v>
      </c>
      <c r="O16" s="583">
        <v>1.3333333333333333E-3</v>
      </c>
      <c r="P16" s="584">
        <v>1000</v>
      </c>
      <c r="Q16" s="584" t="s">
        <v>1423</v>
      </c>
      <c r="R16" s="584">
        <v>205608615.16</v>
      </c>
      <c r="S16" s="585">
        <v>43388</v>
      </c>
      <c r="T16" s="586">
        <v>8.512216587379573E-2</v>
      </c>
      <c r="U16" s="587">
        <v>1.1003908525113413</v>
      </c>
      <c r="V16" s="586">
        <v>0.1148217267458993</v>
      </c>
      <c r="W16" s="587">
        <v>1.1256368555699414</v>
      </c>
      <c r="X16" s="586">
        <v>0.17349807109485571</v>
      </c>
      <c r="Y16" s="587">
        <v>1.3156673908672925</v>
      </c>
      <c r="Z16" s="586">
        <v>0.1993403250823651</v>
      </c>
      <c r="AA16" s="587">
        <v>1.1331150315617828</v>
      </c>
      <c r="AB16" s="586">
        <v>1.972851274573893E-3</v>
      </c>
      <c r="AC16" s="588">
        <v>5.8635014634831348</v>
      </c>
      <c r="AD16" s="162">
        <v>28206220000195</v>
      </c>
    </row>
    <row r="17" spans="5:30">
      <c r="E17" s="582" t="s">
        <v>2186</v>
      </c>
      <c r="F17" s="161" t="s">
        <v>715</v>
      </c>
      <c r="G17" s="161" t="s">
        <v>34</v>
      </c>
      <c r="H17" s="161" t="s">
        <v>1321</v>
      </c>
      <c r="I17" s="583" t="s">
        <v>34</v>
      </c>
      <c r="J17" s="161" t="s">
        <v>619</v>
      </c>
      <c r="K17" s="161" t="s">
        <v>608</v>
      </c>
      <c r="L17" s="161" t="s">
        <v>48</v>
      </c>
      <c r="M17" s="161">
        <v>1</v>
      </c>
      <c r="N17" s="583">
        <v>8.0000000000000002E-3</v>
      </c>
      <c r="O17" s="583">
        <v>1.6000000000000001E-3</v>
      </c>
      <c r="P17" s="584">
        <v>1000</v>
      </c>
      <c r="Q17" s="584" t="s">
        <v>1423</v>
      </c>
      <c r="R17" s="584">
        <v>22899214.379999999</v>
      </c>
      <c r="S17" s="585">
        <v>44418</v>
      </c>
      <c r="T17" s="586">
        <v>8.0268317306418036E-2</v>
      </c>
      <c r="U17" s="587">
        <v>1.0376442047000463</v>
      </c>
      <c r="V17" s="586">
        <v>0.11599491139294194</v>
      </c>
      <c r="W17" s="587">
        <v>1.1371379879298686</v>
      </c>
      <c r="X17" s="586" t="s">
        <v>34</v>
      </c>
      <c r="Y17" s="587" t="s">
        <v>34</v>
      </c>
      <c r="Z17" s="586" t="s">
        <v>34</v>
      </c>
      <c r="AA17" s="587" t="s">
        <v>34</v>
      </c>
      <c r="AB17" s="586">
        <v>6.4020570125582791E-3</v>
      </c>
      <c r="AC17" s="588">
        <v>1.9741355797715145</v>
      </c>
      <c r="AD17" s="162">
        <v>34687428000176</v>
      </c>
    </row>
    <row r="18" spans="5:30">
      <c r="E18" s="582" t="s">
        <v>2176</v>
      </c>
      <c r="F18" s="161" t="s">
        <v>715</v>
      </c>
      <c r="G18" s="161" t="s">
        <v>34</v>
      </c>
      <c r="H18" s="161" t="s">
        <v>1324</v>
      </c>
      <c r="I18" s="583" t="s">
        <v>34</v>
      </c>
      <c r="J18" s="161" t="s">
        <v>663</v>
      </c>
      <c r="K18" s="161" t="s">
        <v>608</v>
      </c>
      <c r="L18" s="161" t="s">
        <v>48</v>
      </c>
      <c r="M18" s="161">
        <v>31</v>
      </c>
      <c r="N18" s="583">
        <v>5.0000000000000001E-3</v>
      </c>
      <c r="O18" s="583">
        <v>1.4000000000000002E-3</v>
      </c>
      <c r="P18" s="584">
        <v>1000</v>
      </c>
      <c r="Q18" s="584" t="s">
        <v>1423</v>
      </c>
      <c r="R18" s="584">
        <v>1204437524.0599999</v>
      </c>
      <c r="S18" s="585">
        <v>43336</v>
      </c>
      <c r="T18" s="586">
        <v>8.9764313442494581E-2</v>
      </c>
      <c r="U18" s="587">
        <v>1.1604008001926245</v>
      </c>
      <c r="V18" s="586">
        <v>0.12369096118195766</v>
      </c>
      <c r="W18" s="587">
        <v>1.2125850094155193</v>
      </c>
      <c r="X18" s="586">
        <v>0.20515526014753838</v>
      </c>
      <c r="Y18" s="587">
        <v>1.5557296063161568</v>
      </c>
      <c r="Z18" s="586">
        <v>0.22851824960889111</v>
      </c>
      <c r="AA18" s="587">
        <v>1.2989718137112103</v>
      </c>
      <c r="AB18" s="586">
        <v>2.1231223573375882E-3</v>
      </c>
      <c r="AC18" s="588">
        <v>9.1826682309965388</v>
      </c>
      <c r="AD18" s="162">
        <v>30910553000142</v>
      </c>
    </row>
    <row r="19" spans="5:30">
      <c r="E19" s="582" t="s">
        <v>2773</v>
      </c>
      <c r="F19" s="161" t="s">
        <v>715</v>
      </c>
      <c r="G19" s="161" t="s">
        <v>34</v>
      </c>
      <c r="H19" s="161" t="s">
        <v>1321</v>
      </c>
      <c r="I19" s="583" t="s">
        <v>34</v>
      </c>
      <c r="J19" s="161" t="s">
        <v>663</v>
      </c>
      <c r="K19" s="161" t="s">
        <v>608</v>
      </c>
      <c r="L19" s="161" t="s">
        <v>48</v>
      </c>
      <c r="M19" s="161">
        <v>31</v>
      </c>
      <c r="N19" s="583">
        <v>3.4999999999999996E-3</v>
      </c>
      <c r="O19" s="583">
        <v>1.5983333333333333E-3</v>
      </c>
      <c r="P19" s="584">
        <v>1000</v>
      </c>
      <c r="Q19" s="584" t="s">
        <v>1424</v>
      </c>
      <c r="R19" s="584">
        <v>277087108.30000001</v>
      </c>
      <c r="S19" s="585">
        <v>42858</v>
      </c>
      <c r="T19" s="586">
        <v>9.2030674151289515E-2</v>
      </c>
      <c r="U19" s="587">
        <v>1.1896984874266001</v>
      </c>
      <c r="V19" s="586">
        <v>0.12399250525432159</v>
      </c>
      <c r="W19" s="587">
        <v>1.2155411496082431</v>
      </c>
      <c r="X19" s="586">
        <v>0.19703341521582263</v>
      </c>
      <c r="Y19" s="587">
        <v>1.4941401807801395</v>
      </c>
      <c r="Z19" s="586">
        <v>0.24210112650385995</v>
      </c>
      <c r="AA19" s="587">
        <v>1.3761812893914724</v>
      </c>
      <c r="AB19" s="586">
        <v>2.6188034227482538E-3</v>
      </c>
      <c r="AC19" s="588">
        <v>7.5475453784774391</v>
      </c>
      <c r="AD19" s="162">
        <v>26773148000152</v>
      </c>
    </row>
    <row r="20" spans="5:30">
      <c r="E20" s="582" t="s">
        <v>2177</v>
      </c>
      <c r="F20" s="161" t="s">
        <v>715</v>
      </c>
      <c r="G20" s="161" t="s">
        <v>34</v>
      </c>
      <c r="H20" s="161" t="s">
        <v>1321</v>
      </c>
      <c r="I20" s="583" t="s">
        <v>34</v>
      </c>
      <c r="J20" s="161" t="s">
        <v>663</v>
      </c>
      <c r="K20" s="161" t="s">
        <v>608</v>
      </c>
      <c r="L20" s="161" t="s">
        <v>48</v>
      </c>
      <c r="M20" s="161">
        <v>60</v>
      </c>
      <c r="N20" s="583">
        <v>0.01</v>
      </c>
      <c r="O20" s="583">
        <v>3.4999999999999996E-3</v>
      </c>
      <c r="P20" s="584">
        <v>5000</v>
      </c>
      <c r="Q20" s="584" t="s">
        <v>1424</v>
      </c>
      <c r="R20" s="584">
        <v>185914080.28999999</v>
      </c>
      <c r="S20" s="585">
        <v>43644</v>
      </c>
      <c r="T20" s="586">
        <v>5.8093272429671883E-2</v>
      </c>
      <c r="U20" s="587">
        <v>0.75098307142275389</v>
      </c>
      <c r="V20" s="586">
        <v>9.4517077890315271E-2</v>
      </c>
      <c r="W20" s="587">
        <v>0.92658340341422663</v>
      </c>
      <c r="X20" s="586">
        <v>0.1817992835447082</v>
      </c>
      <c r="Y20" s="587">
        <v>1.3786169928773424</v>
      </c>
      <c r="Z20" s="586">
        <v>0.26310147253226446</v>
      </c>
      <c r="AA20" s="587">
        <v>1.4955540642826128</v>
      </c>
      <c r="AB20" s="586">
        <v>2.0537877681448012E-2</v>
      </c>
      <c r="AC20" s="588">
        <v>-0.32192309075952358</v>
      </c>
      <c r="AD20" s="162">
        <v>33599991000120</v>
      </c>
    </row>
    <row r="21" spans="5:30">
      <c r="E21" s="582" t="s">
        <v>2175</v>
      </c>
      <c r="F21" s="161" t="s">
        <v>715</v>
      </c>
      <c r="G21" s="161" t="s">
        <v>34</v>
      </c>
      <c r="H21" s="161" t="s">
        <v>1324</v>
      </c>
      <c r="I21" s="583" t="s">
        <v>34</v>
      </c>
      <c r="J21" s="161" t="s">
        <v>663</v>
      </c>
      <c r="K21" s="161" t="s">
        <v>608</v>
      </c>
      <c r="L21" s="161" t="s">
        <v>48</v>
      </c>
      <c r="M21" s="161">
        <v>61</v>
      </c>
      <c r="N21" s="583">
        <v>6.9999999999999993E-3</v>
      </c>
      <c r="O21" s="583">
        <v>1.8666666666666666E-3</v>
      </c>
      <c r="P21" s="584">
        <v>1000</v>
      </c>
      <c r="Q21" s="584" t="s">
        <v>1424</v>
      </c>
      <c r="R21" s="584">
        <v>462909875.31</v>
      </c>
      <c r="S21" s="585">
        <v>43447</v>
      </c>
      <c r="T21" s="586">
        <v>9.5616480493036837E-2</v>
      </c>
      <c r="U21" s="587">
        <v>1.2360529058889549</v>
      </c>
      <c r="V21" s="586">
        <v>0.13284031042805844</v>
      </c>
      <c r="W21" s="587">
        <v>1.3022792250292896</v>
      </c>
      <c r="X21" s="586">
        <v>0.2240674455912639</v>
      </c>
      <c r="Y21" s="587">
        <v>1.6991441441339348</v>
      </c>
      <c r="Z21" s="586">
        <v>0.26629863841196011</v>
      </c>
      <c r="AA21" s="587">
        <v>1.5137277916264542</v>
      </c>
      <c r="AB21" s="586">
        <v>2.7518193361133802E-3</v>
      </c>
      <c r="AC21" s="588">
        <v>10.03357930847856</v>
      </c>
      <c r="AD21" s="162">
        <v>32102131000176</v>
      </c>
    </row>
    <row r="22" spans="5:30">
      <c r="E22" s="582" t="s">
        <v>2141</v>
      </c>
      <c r="F22" s="161" t="s">
        <v>715</v>
      </c>
      <c r="G22" s="161" t="s">
        <v>34</v>
      </c>
      <c r="H22" s="161" t="s">
        <v>1321</v>
      </c>
      <c r="I22" s="583" t="s">
        <v>34</v>
      </c>
      <c r="J22" s="161" t="s">
        <v>685</v>
      </c>
      <c r="K22" s="161" t="s">
        <v>608</v>
      </c>
      <c r="L22" s="161" t="s">
        <v>48</v>
      </c>
      <c r="M22" s="161">
        <v>91</v>
      </c>
      <c r="N22" s="583">
        <v>1.9799999999999998E-2</v>
      </c>
      <c r="O22" s="583">
        <v>1.0500000000000001E-2</v>
      </c>
      <c r="P22" s="584">
        <v>5000</v>
      </c>
      <c r="Q22" s="584" t="s">
        <v>1424</v>
      </c>
      <c r="R22" s="584">
        <v>134838741.62</v>
      </c>
      <c r="S22" s="585">
        <v>44069</v>
      </c>
      <c r="T22" s="586">
        <v>9.9779881428285089E-2</v>
      </c>
      <c r="U22" s="587">
        <v>1.2898740023971993</v>
      </c>
      <c r="V22" s="586">
        <v>0.13875957348128964</v>
      </c>
      <c r="W22" s="587">
        <v>1.3603077953997353</v>
      </c>
      <c r="X22" s="586">
        <v>0.19455520917035862</v>
      </c>
      <c r="Y22" s="587">
        <v>1.475347494145113</v>
      </c>
      <c r="Z22" s="586" t="s">
        <v>34</v>
      </c>
      <c r="AA22" s="587" t="s">
        <v>34</v>
      </c>
      <c r="AB22" s="586">
        <v>1.402393455777768E-3</v>
      </c>
      <c r="AC22" s="588">
        <v>23.404266386728597</v>
      </c>
      <c r="AD22" s="162">
        <v>37806055000101</v>
      </c>
    </row>
    <row r="23" spans="5:30">
      <c r="E23" s="582" t="s">
        <v>2140</v>
      </c>
      <c r="F23" s="161" t="s">
        <v>715</v>
      </c>
      <c r="G23" s="161" t="s">
        <v>34</v>
      </c>
      <c r="H23" s="161" t="s">
        <v>1321</v>
      </c>
      <c r="I23" s="583" t="s">
        <v>34</v>
      </c>
      <c r="J23" s="161" t="s">
        <v>685</v>
      </c>
      <c r="K23" s="161" t="s">
        <v>608</v>
      </c>
      <c r="L23" s="161" t="s">
        <v>48</v>
      </c>
      <c r="M23" s="161">
        <v>180</v>
      </c>
      <c r="N23" s="583">
        <v>1.1000000000000001E-2</v>
      </c>
      <c r="O23" s="583">
        <v>2.7499999999999998E-3</v>
      </c>
      <c r="P23" s="584">
        <v>5000</v>
      </c>
      <c r="Q23" s="584" t="s">
        <v>1424</v>
      </c>
      <c r="R23" s="584">
        <v>322713730.58999997</v>
      </c>
      <c r="S23" s="585">
        <v>43826</v>
      </c>
      <c r="T23" s="586">
        <v>9.4913279683340956E-2</v>
      </c>
      <c r="U23" s="587">
        <v>1.2269624917703204</v>
      </c>
      <c r="V23" s="586">
        <v>0.13245547943943037</v>
      </c>
      <c r="W23" s="587">
        <v>1.2985065945677758</v>
      </c>
      <c r="X23" s="586">
        <v>0.21110927984115535</v>
      </c>
      <c r="Y23" s="587">
        <v>1.6008800192633459</v>
      </c>
      <c r="Z23" s="586" t="s">
        <v>34</v>
      </c>
      <c r="AA23" s="587" t="s">
        <v>34</v>
      </c>
      <c r="AB23" s="586">
        <v>3.1955944672346363E-3</v>
      </c>
      <c r="AC23" s="588">
        <v>8.5342432987347916</v>
      </c>
      <c r="AD23" s="162">
        <v>34218678000167</v>
      </c>
    </row>
    <row r="24" spans="5:30">
      <c r="E24" s="582" t="s">
        <v>2179</v>
      </c>
      <c r="F24" s="161" t="s">
        <v>715</v>
      </c>
      <c r="G24" s="161" t="s">
        <v>34</v>
      </c>
      <c r="H24" s="161" t="s">
        <v>1321</v>
      </c>
      <c r="I24" s="583" t="s">
        <v>34</v>
      </c>
      <c r="J24" s="161" t="s">
        <v>685</v>
      </c>
      <c r="K24" s="161" t="s">
        <v>608</v>
      </c>
      <c r="L24" s="161" t="s">
        <v>48</v>
      </c>
      <c r="M24" s="161">
        <v>271</v>
      </c>
      <c r="N24" s="583">
        <v>0</v>
      </c>
      <c r="O24" s="583">
        <v>6.6666666666666662E-3</v>
      </c>
      <c r="P24" s="584">
        <v>50000</v>
      </c>
      <c r="Q24" s="584" t="s">
        <v>2685</v>
      </c>
      <c r="R24" s="584">
        <v>58841348.590000004</v>
      </c>
      <c r="S24" s="585">
        <v>43311</v>
      </c>
      <c r="T24" s="586">
        <v>9.4116528873928962E-2</v>
      </c>
      <c r="U24" s="587">
        <v>1.2166627385461384</v>
      </c>
      <c r="V24" s="586">
        <v>0.14697581971801466</v>
      </c>
      <c r="W24" s="587">
        <v>1.4408544814721584</v>
      </c>
      <c r="X24" s="586">
        <v>0.23379409328674017</v>
      </c>
      <c r="Y24" s="587">
        <v>1.7729030805569004</v>
      </c>
      <c r="Z24" s="586">
        <v>0.30961810397509959</v>
      </c>
      <c r="AA24" s="587">
        <v>1.759969677549609</v>
      </c>
      <c r="AB24" s="586">
        <v>7.7530159421063741E-3</v>
      </c>
      <c r="AC24" s="588">
        <v>5.1649348942836273</v>
      </c>
      <c r="AD24" s="162">
        <v>30877877000126</v>
      </c>
    </row>
    <row r="25" spans="5:30">
      <c r="E25" s="582" t="s">
        <v>2150</v>
      </c>
      <c r="F25" s="161" t="s">
        <v>1339</v>
      </c>
      <c r="G25" s="161" t="s">
        <v>1416</v>
      </c>
      <c r="H25" s="161" t="s">
        <v>1321</v>
      </c>
      <c r="I25" s="583" t="s">
        <v>34</v>
      </c>
      <c r="J25" s="161" t="s">
        <v>672</v>
      </c>
      <c r="K25" s="161" t="s">
        <v>608</v>
      </c>
      <c r="L25" s="161" t="s">
        <v>48</v>
      </c>
      <c r="M25" s="161">
        <v>0</v>
      </c>
      <c r="N25" s="583">
        <v>4.0000000000000001E-3</v>
      </c>
      <c r="O25" s="583">
        <v>6.6666666666666664E-4</v>
      </c>
      <c r="P25" s="584">
        <v>20000</v>
      </c>
      <c r="Q25" s="584" t="s">
        <v>1423</v>
      </c>
      <c r="R25" s="584">
        <v>4429327174.8400002</v>
      </c>
      <c r="S25" s="585">
        <v>41698</v>
      </c>
      <c r="T25" s="586">
        <v>8.2563302071404943E-2</v>
      </c>
      <c r="U25" s="587">
        <v>1.0673119206952981</v>
      </c>
      <c r="V25" s="586">
        <v>0.11205540560532024</v>
      </c>
      <c r="W25" s="587">
        <v>1.098517658546637</v>
      </c>
      <c r="X25" s="586">
        <v>0.1748586393070557</v>
      </c>
      <c r="Y25" s="587">
        <v>1.3259848267819745</v>
      </c>
      <c r="Z25" s="586">
        <v>0.19375469987852179</v>
      </c>
      <c r="AA25" s="587">
        <v>1.1013645271090082</v>
      </c>
      <c r="AB25" s="586">
        <v>1.7793491481935841E-3</v>
      </c>
      <c r="AC25" s="588">
        <v>5.1040623518151262</v>
      </c>
      <c r="AD25" s="162">
        <v>18719154000101</v>
      </c>
    </row>
    <row r="26" spans="5:30">
      <c r="E26" s="582" t="s">
        <v>2174</v>
      </c>
      <c r="F26" s="161" t="s">
        <v>1339</v>
      </c>
      <c r="G26" s="161" t="s">
        <v>34</v>
      </c>
      <c r="H26" s="161" t="s">
        <v>1324</v>
      </c>
      <c r="I26" s="583" t="s">
        <v>34</v>
      </c>
      <c r="J26" s="161" t="s">
        <v>663</v>
      </c>
      <c r="K26" s="161" t="s">
        <v>608</v>
      </c>
      <c r="L26" s="161" t="s">
        <v>48</v>
      </c>
      <c r="M26" s="161">
        <v>1</v>
      </c>
      <c r="N26" s="583">
        <v>4.0000000000000001E-3</v>
      </c>
      <c r="O26" s="583">
        <v>1.1200000000000001E-3</v>
      </c>
      <c r="P26" s="584">
        <v>1000</v>
      </c>
      <c r="Q26" s="584" t="s">
        <v>1423</v>
      </c>
      <c r="R26" s="584">
        <v>823565621.47000003</v>
      </c>
      <c r="S26" s="585">
        <v>43336</v>
      </c>
      <c r="T26" s="586">
        <v>8.5168234658835162E-2</v>
      </c>
      <c r="U26" s="587">
        <v>1.1009863926873147</v>
      </c>
      <c r="V26" s="586">
        <v>0.11639531226275257</v>
      </c>
      <c r="W26" s="587">
        <v>1.1410632552885327</v>
      </c>
      <c r="X26" s="586">
        <v>0.17673891419195664</v>
      </c>
      <c r="Y26" s="587">
        <v>1.340243292805948</v>
      </c>
      <c r="Z26" s="586">
        <v>0.20011456913455672</v>
      </c>
      <c r="AA26" s="587">
        <v>1.137516085755274</v>
      </c>
      <c r="AB26" s="586">
        <v>1.576882463940955E-3</v>
      </c>
      <c r="AC26" s="588">
        <v>8.2303198014544119</v>
      </c>
      <c r="AD26" s="162">
        <v>30921203000181</v>
      </c>
    </row>
    <row r="27" spans="5:30">
      <c r="E27" s="582" t="s">
        <v>2152</v>
      </c>
      <c r="F27" s="161" t="s">
        <v>1339</v>
      </c>
      <c r="G27" s="161" t="s">
        <v>34</v>
      </c>
      <c r="H27" s="161" t="s">
        <v>1324</v>
      </c>
      <c r="I27" s="583" t="s">
        <v>34</v>
      </c>
      <c r="J27" s="161" t="s">
        <v>663</v>
      </c>
      <c r="K27" s="161" t="s">
        <v>608</v>
      </c>
      <c r="L27" s="161" t="s">
        <v>48</v>
      </c>
      <c r="M27" s="161">
        <v>1</v>
      </c>
      <c r="N27" s="583">
        <v>3.2000000000000002E-3</v>
      </c>
      <c r="O27" s="583">
        <v>9.6000000000000002E-4</v>
      </c>
      <c r="P27" s="584">
        <v>1000</v>
      </c>
      <c r="Q27" s="584" t="s">
        <v>1423</v>
      </c>
      <c r="R27" s="584">
        <v>2868811532.25</v>
      </c>
      <c r="S27" s="585">
        <v>40777</v>
      </c>
      <c r="T27" s="586">
        <v>8.5962432882894069E-2</v>
      </c>
      <c r="U27" s="587">
        <v>1.1112531481424199</v>
      </c>
      <c r="V27" s="586">
        <v>0.11462270025355958</v>
      </c>
      <c r="W27" s="587">
        <v>1.1236857304531054</v>
      </c>
      <c r="X27" s="586">
        <v>0.18748999356686258</v>
      </c>
      <c r="Y27" s="587">
        <v>1.421770680752851</v>
      </c>
      <c r="Z27" s="586">
        <v>0.20404746936468676</v>
      </c>
      <c r="AA27" s="587">
        <v>1.1598719656634251</v>
      </c>
      <c r="AB27" s="586">
        <v>5.3464317580742583E-3</v>
      </c>
      <c r="AC27" s="588">
        <v>2.1325415330459299</v>
      </c>
      <c r="AD27" s="162">
        <v>13615411000133</v>
      </c>
    </row>
    <row r="28" spans="5:30">
      <c r="E28" s="582" t="s">
        <v>2230</v>
      </c>
      <c r="F28" s="161" t="s">
        <v>1339</v>
      </c>
      <c r="G28" s="161" t="s">
        <v>1416</v>
      </c>
      <c r="H28" s="161" t="s">
        <v>1324</v>
      </c>
      <c r="I28" s="583" t="s">
        <v>34</v>
      </c>
      <c r="J28" s="161" t="s">
        <v>663</v>
      </c>
      <c r="K28" s="161" t="s">
        <v>608</v>
      </c>
      <c r="L28" s="161" t="s">
        <v>48</v>
      </c>
      <c r="M28" s="161">
        <v>1</v>
      </c>
      <c r="N28" s="583">
        <v>3.4999999999999996E-3</v>
      </c>
      <c r="O28" s="583">
        <v>8.7500000000000002E-4</v>
      </c>
      <c r="P28" s="584">
        <v>500</v>
      </c>
      <c r="Q28" s="584" t="s">
        <v>1423</v>
      </c>
      <c r="R28" s="584">
        <v>1037792907.62</v>
      </c>
      <c r="S28" s="585">
        <v>38854</v>
      </c>
      <c r="T28" s="586">
        <v>8.4909727543412972E-2</v>
      </c>
      <c r="U28" s="587">
        <v>1.0976446207504795</v>
      </c>
      <c r="V28" s="586">
        <v>0.11423852942272417</v>
      </c>
      <c r="W28" s="587">
        <v>1.1199195717453527</v>
      </c>
      <c r="X28" s="586">
        <v>0.16299355719399977</v>
      </c>
      <c r="Y28" s="587">
        <v>1.2360097537013301</v>
      </c>
      <c r="Z28" s="586">
        <v>0.20874488370445654</v>
      </c>
      <c r="AA28" s="587">
        <v>1.1865735916172693</v>
      </c>
      <c r="AB28" s="586">
        <v>1.8117111119863283E-3</v>
      </c>
      <c r="AC28" s="588">
        <v>6.0959056980937669</v>
      </c>
      <c r="AD28" s="162">
        <v>7900255000150</v>
      </c>
    </row>
    <row r="29" spans="5:30">
      <c r="E29" s="582" t="s">
        <v>2149</v>
      </c>
      <c r="F29" s="161" t="s">
        <v>1339</v>
      </c>
      <c r="G29" s="161" t="s">
        <v>34</v>
      </c>
      <c r="H29" s="161" t="s">
        <v>1321</v>
      </c>
      <c r="I29" s="583" t="s">
        <v>34</v>
      </c>
      <c r="J29" s="161" t="s">
        <v>663</v>
      </c>
      <c r="K29" s="161" t="s">
        <v>608</v>
      </c>
      <c r="L29" s="161" t="s">
        <v>48</v>
      </c>
      <c r="M29" s="161">
        <v>1</v>
      </c>
      <c r="N29" s="583">
        <v>3.0000000000000001E-3</v>
      </c>
      <c r="O29" s="583">
        <v>1E-3</v>
      </c>
      <c r="P29" s="584">
        <v>1000</v>
      </c>
      <c r="Q29" s="584" t="s">
        <v>1423</v>
      </c>
      <c r="R29" s="584">
        <v>3520690411.8699999</v>
      </c>
      <c r="S29" s="585">
        <v>37428</v>
      </c>
      <c r="T29" s="586">
        <v>8.5703242640660093E-2</v>
      </c>
      <c r="U29" s="587">
        <v>1.1079025452919553</v>
      </c>
      <c r="V29" s="586">
        <v>0.12042089039048776</v>
      </c>
      <c r="W29" s="587">
        <v>1.1805273814079982</v>
      </c>
      <c r="X29" s="586">
        <v>0.18232039581137105</v>
      </c>
      <c r="Y29" s="587">
        <v>1.3825686818609877</v>
      </c>
      <c r="Z29" s="586">
        <v>0.16809371745635571</v>
      </c>
      <c r="AA29" s="587">
        <v>0.95549918403211254</v>
      </c>
      <c r="AB29" s="586">
        <v>3.7050483216722854E-3</v>
      </c>
      <c r="AC29" s="588">
        <v>4.4762749372878279</v>
      </c>
      <c r="AD29" s="162">
        <v>4899128000190</v>
      </c>
    </row>
    <row r="30" spans="5:30">
      <c r="E30" s="582" t="s">
        <v>1748</v>
      </c>
      <c r="F30" s="161" t="s">
        <v>1339</v>
      </c>
      <c r="G30" s="161" t="s">
        <v>34</v>
      </c>
      <c r="H30" s="161" t="s">
        <v>1321</v>
      </c>
      <c r="I30" s="583" t="s">
        <v>34</v>
      </c>
      <c r="J30" s="161" t="s">
        <v>663</v>
      </c>
      <c r="K30" s="161" t="s">
        <v>608</v>
      </c>
      <c r="L30" s="161" t="s">
        <v>48</v>
      </c>
      <c r="M30" s="161">
        <v>2</v>
      </c>
      <c r="N30" s="583">
        <v>8.0000000000000002E-3</v>
      </c>
      <c r="O30" s="583">
        <v>1.5999999999999999E-3</v>
      </c>
      <c r="P30" s="584">
        <v>100</v>
      </c>
      <c r="Q30" s="584" t="s">
        <v>1423</v>
      </c>
      <c r="R30" s="584">
        <v>352748757.50999999</v>
      </c>
      <c r="S30" s="585">
        <v>41913</v>
      </c>
      <c r="T30" s="586">
        <v>8.0625213607009361E-2</v>
      </c>
      <c r="U30" s="587">
        <v>1.0422578728372986</v>
      </c>
      <c r="V30" s="586">
        <v>0.10764357964557814</v>
      </c>
      <c r="W30" s="587">
        <v>1.0552670121629959</v>
      </c>
      <c r="X30" s="586">
        <v>0.14285405544009122</v>
      </c>
      <c r="Y30" s="587">
        <v>1.0832882533484782</v>
      </c>
      <c r="Z30" s="586">
        <v>0.19243057531043473</v>
      </c>
      <c r="AA30" s="587">
        <v>1.0938377737983582</v>
      </c>
      <c r="AB30" s="586">
        <v>1.9419512813983384E-3</v>
      </c>
      <c r="AC30" s="588">
        <v>2.629007038274811</v>
      </c>
      <c r="AD30" s="162">
        <v>17899612000160</v>
      </c>
    </row>
    <row r="31" spans="5:30">
      <c r="E31" s="582" t="s">
        <v>2171</v>
      </c>
      <c r="F31" s="161" t="s">
        <v>1339</v>
      </c>
      <c r="G31" s="161" t="s">
        <v>34</v>
      </c>
      <c r="H31" s="161" t="s">
        <v>1321</v>
      </c>
      <c r="I31" s="583" t="s">
        <v>34</v>
      </c>
      <c r="J31" s="161" t="s">
        <v>663</v>
      </c>
      <c r="K31" s="161" t="s">
        <v>608</v>
      </c>
      <c r="L31" s="161" t="s">
        <v>48</v>
      </c>
      <c r="M31" s="161">
        <v>4</v>
      </c>
      <c r="N31" s="583">
        <v>0.01</v>
      </c>
      <c r="O31" s="583">
        <v>4.1999999999999997E-3</v>
      </c>
      <c r="P31" s="584">
        <v>1000</v>
      </c>
      <c r="Q31" s="584" t="s">
        <v>1423</v>
      </c>
      <c r="R31" s="584">
        <v>230673790.72</v>
      </c>
      <c r="S31" s="585">
        <v>39632</v>
      </c>
      <c r="T31" s="586">
        <v>7.7183103630743988E-2</v>
      </c>
      <c r="U31" s="587">
        <v>0.99776104533838206</v>
      </c>
      <c r="V31" s="586">
        <v>0.10183836030139459</v>
      </c>
      <c r="W31" s="587">
        <v>0.99835645147319219</v>
      </c>
      <c r="X31" s="586">
        <v>0.13964990270518562</v>
      </c>
      <c r="Y31" s="587">
        <v>1.0589905810915414</v>
      </c>
      <c r="Z31" s="586">
        <v>0.19338826593910752</v>
      </c>
      <c r="AA31" s="587">
        <v>1.0992815978037953</v>
      </c>
      <c r="AB31" s="586">
        <v>2.7254623206598755E-3</v>
      </c>
      <c r="AC31" s="588">
        <v>-5.4922530418748998E-2</v>
      </c>
      <c r="AD31" s="162">
        <v>9620860000100</v>
      </c>
    </row>
    <row r="32" spans="5:30">
      <c r="E32" s="582" t="s">
        <v>2155</v>
      </c>
      <c r="F32" s="161" t="s">
        <v>1339</v>
      </c>
      <c r="G32" s="161" t="s">
        <v>34</v>
      </c>
      <c r="H32" s="161" t="s">
        <v>1321</v>
      </c>
      <c r="I32" s="583" t="s">
        <v>34</v>
      </c>
      <c r="J32" s="161" t="s">
        <v>663</v>
      </c>
      <c r="K32" s="161" t="s">
        <v>608</v>
      </c>
      <c r="L32" s="161" t="s">
        <v>48</v>
      </c>
      <c r="M32" s="161">
        <v>30</v>
      </c>
      <c r="N32" s="583">
        <v>5.0000000000000001E-3</v>
      </c>
      <c r="O32" s="583">
        <v>1.3333333333333333E-3</v>
      </c>
      <c r="P32" s="584">
        <v>20000</v>
      </c>
      <c r="Q32" s="584" t="s">
        <v>1423</v>
      </c>
      <c r="R32" s="584">
        <v>188773205.41</v>
      </c>
      <c r="S32" s="585">
        <v>43798</v>
      </c>
      <c r="T32" s="586">
        <v>8.7585314670949765E-2</v>
      </c>
      <c r="U32" s="587">
        <v>1.1322324577729035</v>
      </c>
      <c r="V32" s="586">
        <v>0.12115508666049113</v>
      </c>
      <c r="W32" s="587">
        <v>1.1877249598120112</v>
      </c>
      <c r="X32" s="586">
        <v>0.19003941628852528</v>
      </c>
      <c r="Y32" s="587">
        <v>1.4411034163807528</v>
      </c>
      <c r="Z32" s="586" t="s">
        <v>34</v>
      </c>
      <c r="AA32" s="587" t="s">
        <v>34</v>
      </c>
      <c r="AB32" s="586">
        <v>3.1627820883810059E-3</v>
      </c>
      <c r="AC32" s="588">
        <v>5.450371173745272</v>
      </c>
      <c r="AD32" s="162">
        <v>35378376000119</v>
      </c>
    </row>
    <row r="33" spans="5:30">
      <c r="E33" s="582" t="s">
        <v>2153</v>
      </c>
      <c r="F33" s="161" t="s">
        <v>1339</v>
      </c>
      <c r="G33" s="161" t="s">
        <v>34</v>
      </c>
      <c r="H33" s="161" t="s">
        <v>1321</v>
      </c>
      <c r="I33" s="583" t="s">
        <v>34</v>
      </c>
      <c r="J33" s="161" t="s">
        <v>663</v>
      </c>
      <c r="K33" s="161" t="s">
        <v>608</v>
      </c>
      <c r="L33" s="161" t="s">
        <v>48</v>
      </c>
      <c r="M33" s="161">
        <v>31</v>
      </c>
      <c r="N33" s="583">
        <v>7.5749999999999993E-3</v>
      </c>
      <c r="O33" s="583">
        <v>1.5529333333333332E-3</v>
      </c>
      <c r="P33" s="584">
        <v>1000</v>
      </c>
      <c r="Q33" s="584" t="s">
        <v>1423</v>
      </c>
      <c r="R33" s="584">
        <v>1208126598.1800001</v>
      </c>
      <c r="S33" s="585">
        <v>44043</v>
      </c>
      <c r="T33" s="586">
        <v>8.418814540306796E-2</v>
      </c>
      <c r="U33" s="587">
        <v>1.0883165875828502</v>
      </c>
      <c r="V33" s="586">
        <v>0.11618289351949596</v>
      </c>
      <c r="W33" s="587">
        <v>1.138980841332569</v>
      </c>
      <c r="X33" s="586">
        <v>0.20154067573080225</v>
      </c>
      <c r="Y33" s="587">
        <v>1.5283195560566538</v>
      </c>
      <c r="Z33" s="586" t="s">
        <v>34</v>
      </c>
      <c r="AA33" s="587" t="s">
        <v>34</v>
      </c>
      <c r="AB33" s="586">
        <v>4.9303520050811653E-3</v>
      </c>
      <c r="AC33" s="588">
        <v>2.595906998936198</v>
      </c>
      <c r="AD33" s="162">
        <v>37310657000165</v>
      </c>
    </row>
    <row r="34" spans="5:30">
      <c r="E34" s="582" t="s">
        <v>2156</v>
      </c>
      <c r="F34" s="161" t="s">
        <v>1339</v>
      </c>
      <c r="G34" s="161" t="s">
        <v>34</v>
      </c>
      <c r="H34" s="161" t="s">
        <v>1321</v>
      </c>
      <c r="I34" s="583" t="s">
        <v>34</v>
      </c>
      <c r="J34" s="161" t="s">
        <v>663</v>
      </c>
      <c r="K34" s="161" t="s">
        <v>608</v>
      </c>
      <c r="L34" s="161" t="s">
        <v>48</v>
      </c>
      <c r="M34" s="161">
        <v>31</v>
      </c>
      <c r="N34" s="583">
        <v>3.0000000000000001E-3</v>
      </c>
      <c r="O34" s="583">
        <v>1.4E-3</v>
      </c>
      <c r="P34" s="584">
        <v>1000</v>
      </c>
      <c r="Q34" s="584" t="s">
        <v>1423</v>
      </c>
      <c r="R34" s="584">
        <v>1951239064.27</v>
      </c>
      <c r="S34" s="585">
        <v>40946</v>
      </c>
      <c r="T34" s="586">
        <v>8.8382998778722355E-2</v>
      </c>
      <c r="U34" s="587">
        <v>1.1425442759271551</v>
      </c>
      <c r="V34" s="586">
        <v>0.11991681146387312</v>
      </c>
      <c r="W34" s="587">
        <v>1.1755857224206774</v>
      </c>
      <c r="X34" s="586">
        <v>0.18813529101480819</v>
      </c>
      <c r="Y34" s="587">
        <v>1.4266640885257118</v>
      </c>
      <c r="Z34" s="586">
        <v>0.20483902159303802</v>
      </c>
      <c r="AA34" s="587">
        <v>1.1643714051413152</v>
      </c>
      <c r="AB34" s="586">
        <v>1.8697067738675803E-3</v>
      </c>
      <c r="AC34" s="588">
        <v>8.6267691688853656</v>
      </c>
      <c r="AD34" s="162">
        <v>14188162000100</v>
      </c>
    </row>
    <row r="35" spans="5:30">
      <c r="E35" s="582" t="s">
        <v>2151</v>
      </c>
      <c r="F35" s="161" t="s">
        <v>1339</v>
      </c>
      <c r="G35" s="161" t="s">
        <v>34</v>
      </c>
      <c r="H35" s="161" t="s">
        <v>1321</v>
      </c>
      <c r="I35" s="583" t="s">
        <v>34</v>
      </c>
      <c r="J35" s="161" t="s">
        <v>663</v>
      </c>
      <c r="K35" s="161" t="s">
        <v>608</v>
      </c>
      <c r="L35" s="161" t="s">
        <v>48</v>
      </c>
      <c r="M35" s="161">
        <v>45</v>
      </c>
      <c r="N35" s="583">
        <v>5.5000000000000005E-3</v>
      </c>
      <c r="O35" s="583">
        <v>1.6499999999999998E-3</v>
      </c>
      <c r="P35" s="584">
        <v>1000</v>
      </c>
      <c r="Q35" s="584" t="s">
        <v>1423</v>
      </c>
      <c r="R35" s="584">
        <v>1331921508.6600001</v>
      </c>
      <c r="S35" s="585">
        <v>41949</v>
      </c>
      <c r="T35" s="586">
        <v>9.1821324721498954E-2</v>
      </c>
      <c r="U35" s="587">
        <v>1.1869921864865893</v>
      </c>
      <c r="V35" s="586">
        <v>0.12198386307616826</v>
      </c>
      <c r="W35" s="587">
        <v>1.1958497398945982</v>
      </c>
      <c r="X35" s="586">
        <v>0.20738254328053496</v>
      </c>
      <c r="Y35" s="587">
        <v>1.5726194989231486</v>
      </c>
      <c r="Z35" s="586">
        <v>0.25090202378730875</v>
      </c>
      <c r="AA35" s="587">
        <v>1.4262084426981934</v>
      </c>
      <c r="AB35" s="586">
        <v>5.7699651418286037E-3</v>
      </c>
      <c r="AC35" s="588">
        <v>3.1177340564059275</v>
      </c>
      <c r="AD35" s="162">
        <v>20146294000171</v>
      </c>
    </row>
    <row r="36" spans="5:30">
      <c r="E36" s="582" t="s">
        <v>2193</v>
      </c>
      <c r="F36" s="161" t="s">
        <v>1339</v>
      </c>
      <c r="G36" s="161" t="s">
        <v>1416</v>
      </c>
      <c r="H36" s="161" t="s">
        <v>1321</v>
      </c>
      <c r="I36" s="583" t="s">
        <v>34</v>
      </c>
      <c r="J36" s="161" t="s">
        <v>663</v>
      </c>
      <c r="K36" s="161" t="s">
        <v>608</v>
      </c>
      <c r="L36" s="161" t="s">
        <v>48</v>
      </c>
      <c r="M36" s="161">
        <v>46</v>
      </c>
      <c r="N36" s="583">
        <v>6.0000000000000001E-3</v>
      </c>
      <c r="O36" s="583" t="s">
        <v>34</v>
      </c>
      <c r="P36" s="584">
        <v>100000</v>
      </c>
      <c r="Q36" s="584" t="s">
        <v>1423</v>
      </c>
      <c r="R36" s="584">
        <v>518922013.56</v>
      </c>
      <c r="S36" s="585">
        <v>41992</v>
      </c>
      <c r="T36" s="586">
        <v>8.9523050704364726E-2</v>
      </c>
      <c r="U36" s="587">
        <v>1.1572819496868285</v>
      </c>
      <c r="V36" s="586">
        <v>0.11934750908759062</v>
      </c>
      <c r="W36" s="587">
        <v>1.1700046555366608</v>
      </c>
      <c r="X36" s="586">
        <v>0.19846732306651016</v>
      </c>
      <c r="Y36" s="587">
        <v>1.5050137644963919</v>
      </c>
      <c r="Z36" s="586">
        <v>0.20845394106567805</v>
      </c>
      <c r="AA36" s="587">
        <v>1.1849197793382638</v>
      </c>
      <c r="AB36" s="586">
        <v>1.9747977527039308E-3</v>
      </c>
      <c r="AC36" s="588">
        <v>7.9101918840779772</v>
      </c>
      <c r="AD36" s="162">
        <v>20824446000148</v>
      </c>
    </row>
    <row r="37" spans="5:30">
      <c r="E37" s="582" t="s">
        <v>2687</v>
      </c>
      <c r="F37" s="161" t="s">
        <v>1339</v>
      </c>
      <c r="G37" s="161" t="s">
        <v>34</v>
      </c>
      <c r="H37" s="161" t="s">
        <v>1321</v>
      </c>
      <c r="I37" s="583" t="s">
        <v>34</v>
      </c>
      <c r="J37" s="161" t="s">
        <v>663</v>
      </c>
      <c r="K37" s="161" t="s">
        <v>608</v>
      </c>
      <c r="L37" s="161" t="s">
        <v>48</v>
      </c>
      <c r="M37" s="161">
        <v>46</v>
      </c>
      <c r="N37" s="583">
        <v>0</v>
      </c>
      <c r="O37" s="583">
        <v>1.3998000000000001E-3</v>
      </c>
      <c r="P37" s="584">
        <v>1000</v>
      </c>
      <c r="Q37" s="584" t="s">
        <v>1423</v>
      </c>
      <c r="R37" s="584">
        <v>336951112.20999998</v>
      </c>
      <c r="S37" s="585">
        <v>43819</v>
      </c>
      <c r="T37" s="586">
        <v>8.7590871946483295E-2</v>
      </c>
      <c r="U37" s="587">
        <v>1.1323042977584019</v>
      </c>
      <c r="V37" s="586">
        <v>0.11726759377364049</v>
      </c>
      <c r="W37" s="587">
        <v>1.1496145307737078</v>
      </c>
      <c r="X37" s="586">
        <v>0.18845601082839525</v>
      </c>
      <c r="Y37" s="587">
        <v>1.4290961651342802</v>
      </c>
      <c r="Z37" s="586" t="s">
        <v>34</v>
      </c>
      <c r="AA37" s="587" t="s">
        <v>34</v>
      </c>
      <c r="AB37" s="586">
        <v>2.2269542501345972E-3</v>
      </c>
      <c r="AC37" s="588">
        <v>6.1792257396061698</v>
      </c>
      <c r="AD37" s="162">
        <v>35343590000130</v>
      </c>
    </row>
    <row r="38" spans="5:30">
      <c r="E38" s="582" t="s">
        <v>2688</v>
      </c>
      <c r="F38" s="161" t="s">
        <v>1339</v>
      </c>
      <c r="G38" s="161" t="s">
        <v>34</v>
      </c>
      <c r="H38" s="161" t="s">
        <v>1321</v>
      </c>
      <c r="I38" s="583" t="s">
        <v>34</v>
      </c>
      <c r="J38" s="161" t="s">
        <v>663</v>
      </c>
      <c r="K38" s="161" t="s">
        <v>611</v>
      </c>
      <c r="L38" s="161" t="s">
        <v>48</v>
      </c>
      <c r="M38" s="161">
        <v>46</v>
      </c>
      <c r="N38" s="583">
        <v>4.0000000000000001E-3</v>
      </c>
      <c r="O38" s="583">
        <v>1.3333333333333333E-3</v>
      </c>
      <c r="P38" s="584">
        <v>1000</v>
      </c>
      <c r="Q38" s="584" t="s">
        <v>1424</v>
      </c>
      <c r="R38" s="584">
        <v>298516071.42000002</v>
      </c>
      <c r="S38" s="585">
        <v>44355</v>
      </c>
      <c r="T38" s="586">
        <v>7.6732469492545308E-2</v>
      </c>
      <c r="U38" s="587">
        <v>0.99193560987850016</v>
      </c>
      <c r="V38" s="586">
        <v>0.10339617297321935</v>
      </c>
      <c r="W38" s="587">
        <v>1.0136282245702855</v>
      </c>
      <c r="X38" s="586" t="s">
        <v>34</v>
      </c>
      <c r="Y38" s="587" t="s">
        <v>34</v>
      </c>
      <c r="Z38" s="586" t="s">
        <v>34</v>
      </c>
      <c r="AA38" s="587" t="s">
        <v>34</v>
      </c>
      <c r="AB38" s="586">
        <v>1.8491408492666995E-2</v>
      </c>
      <c r="AC38" s="588">
        <v>7.733514921731742E-2</v>
      </c>
      <c r="AD38" s="162">
        <v>34781162000126</v>
      </c>
    </row>
    <row r="39" spans="5:30">
      <c r="E39" s="582" t="s">
        <v>2200</v>
      </c>
      <c r="F39" s="161" t="s">
        <v>1339</v>
      </c>
      <c r="G39" s="161" t="s">
        <v>34</v>
      </c>
      <c r="H39" s="161" t="s">
        <v>1321</v>
      </c>
      <c r="I39" s="583" t="s">
        <v>34</v>
      </c>
      <c r="J39" s="161" t="s">
        <v>692</v>
      </c>
      <c r="K39" s="161" t="s">
        <v>608</v>
      </c>
      <c r="L39" s="161" t="s">
        <v>48</v>
      </c>
      <c r="M39" s="161">
        <v>46</v>
      </c>
      <c r="N39" s="583">
        <v>4.5000000000000005E-3</v>
      </c>
      <c r="O39" s="583">
        <v>8.1809999999999988E-4</v>
      </c>
      <c r="P39" s="584">
        <v>50000</v>
      </c>
      <c r="Q39" s="584" t="s">
        <v>1424</v>
      </c>
      <c r="R39" s="584">
        <v>12841027.01</v>
      </c>
      <c r="S39" s="585">
        <v>43544</v>
      </c>
      <c r="T39" s="586">
        <v>8.1237216933496281E-2</v>
      </c>
      <c r="U39" s="587">
        <v>1.0501693592904415</v>
      </c>
      <c r="V39" s="586">
        <v>0.10375414827778906</v>
      </c>
      <c r="W39" s="587">
        <v>1.0171375795297286</v>
      </c>
      <c r="X39" s="586">
        <v>0.17685302435552219</v>
      </c>
      <c r="Y39" s="587">
        <v>1.3411086109055805</v>
      </c>
      <c r="Z39" s="586">
        <v>0.19147794303784749</v>
      </c>
      <c r="AA39" s="587">
        <v>1.0884227031287712</v>
      </c>
      <c r="AB39" s="586">
        <v>1.661501355203817E-2</v>
      </c>
      <c r="AC39" s="588">
        <v>0.10363574369455647</v>
      </c>
      <c r="AD39" s="162">
        <v>32227355000104</v>
      </c>
    </row>
    <row r="40" spans="5:30">
      <c r="E40" s="582" t="s">
        <v>2194</v>
      </c>
      <c r="F40" s="161" t="s">
        <v>1339</v>
      </c>
      <c r="G40" s="161" t="s">
        <v>34</v>
      </c>
      <c r="H40" s="161" t="s">
        <v>1321</v>
      </c>
      <c r="I40" s="583" t="s">
        <v>34</v>
      </c>
      <c r="J40" s="161" t="s">
        <v>663</v>
      </c>
      <c r="K40" s="161" t="s">
        <v>608</v>
      </c>
      <c r="L40" s="161" t="s">
        <v>48</v>
      </c>
      <c r="M40" s="161">
        <v>76</v>
      </c>
      <c r="N40" s="583">
        <v>7.4999999999999997E-3</v>
      </c>
      <c r="O40" s="583">
        <v>1E-3</v>
      </c>
      <c r="P40" s="584">
        <v>100000</v>
      </c>
      <c r="Q40" s="584" t="s">
        <v>1423</v>
      </c>
      <c r="R40" s="584">
        <v>576336343</v>
      </c>
      <c r="S40" s="585">
        <v>42551</v>
      </c>
      <c r="T40" s="586">
        <v>9.0146879912603062E-2</v>
      </c>
      <c r="U40" s="587">
        <v>1.1653463116215637</v>
      </c>
      <c r="V40" s="586">
        <v>0.1189423656208386</v>
      </c>
      <c r="W40" s="587">
        <v>1.1660328948699825</v>
      </c>
      <c r="X40" s="586">
        <v>0.21258817921009343</v>
      </c>
      <c r="Y40" s="587">
        <v>1.6120947818356759</v>
      </c>
      <c r="Z40" s="586">
        <v>0.19866145666730595</v>
      </c>
      <c r="AA40" s="587">
        <v>1.1292561234094147</v>
      </c>
      <c r="AB40" s="586">
        <v>2.8312156416509982E-3</v>
      </c>
      <c r="AC40" s="588">
        <v>5.3902304817843829</v>
      </c>
      <c r="AD40" s="162">
        <v>19488866000111</v>
      </c>
    </row>
    <row r="41" spans="5:30">
      <c r="E41" s="582" t="s">
        <v>2195</v>
      </c>
      <c r="F41" s="161" t="s">
        <v>1339</v>
      </c>
      <c r="G41" s="161" t="s">
        <v>34</v>
      </c>
      <c r="H41" s="161" t="s">
        <v>1321</v>
      </c>
      <c r="I41" s="583" t="s">
        <v>34</v>
      </c>
      <c r="J41" s="161" t="s">
        <v>663</v>
      </c>
      <c r="K41" s="161" t="s">
        <v>608</v>
      </c>
      <c r="L41" s="161" t="s">
        <v>48</v>
      </c>
      <c r="M41" s="161">
        <v>76</v>
      </c>
      <c r="N41" s="583">
        <v>8.5000000000000006E-3</v>
      </c>
      <c r="O41" s="583">
        <v>1.6665666666666665E-3</v>
      </c>
      <c r="P41" s="584">
        <v>100000</v>
      </c>
      <c r="Q41" s="584" t="s">
        <v>1423</v>
      </c>
      <c r="R41" s="584">
        <v>327919925.73000002</v>
      </c>
      <c r="S41" s="585">
        <v>42118</v>
      </c>
      <c r="T41" s="586">
        <v>8.7314327036811967E-2</v>
      </c>
      <c r="U41" s="587">
        <v>1.1287293477346669</v>
      </c>
      <c r="V41" s="586">
        <v>0.11049730768022203</v>
      </c>
      <c r="W41" s="587">
        <v>1.0832430890136524</v>
      </c>
      <c r="X41" s="586">
        <v>0.22309032086324643</v>
      </c>
      <c r="Y41" s="587">
        <v>1.6917344298163628</v>
      </c>
      <c r="Z41" s="586">
        <v>0.17917301327133872</v>
      </c>
      <c r="AA41" s="587">
        <v>1.0184774932221352</v>
      </c>
      <c r="AB41" s="586">
        <v>6.7166321318470647E-3</v>
      </c>
      <c r="AC41" s="588">
        <v>1.1464267141977618</v>
      </c>
      <c r="AD41" s="162">
        <v>21946695000179</v>
      </c>
    </row>
    <row r="42" spans="5:30">
      <c r="E42" s="582" t="s">
        <v>2196</v>
      </c>
      <c r="F42" s="161" t="s">
        <v>1339</v>
      </c>
      <c r="G42" s="161" t="s">
        <v>34</v>
      </c>
      <c r="H42" s="161" t="s">
        <v>1321</v>
      </c>
      <c r="I42" s="583" t="s">
        <v>34</v>
      </c>
      <c r="J42" s="161" t="s">
        <v>663</v>
      </c>
      <c r="K42" s="161" t="s">
        <v>611</v>
      </c>
      <c r="L42" s="161" t="s">
        <v>48</v>
      </c>
      <c r="M42" s="161">
        <v>76</v>
      </c>
      <c r="N42" s="583">
        <v>1.3000000000000001E-2</v>
      </c>
      <c r="O42" s="583">
        <v>2.0002666666666664E-3</v>
      </c>
      <c r="P42" s="584">
        <v>100000</v>
      </c>
      <c r="Q42" s="584" t="s">
        <v>2685</v>
      </c>
      <c r="R42" s="584">
        <v>123214972.52</v>
      </c>
      <c r="S42" s="585">
        <v>42754</v>
      </c>
      <c r="T42" s="586">
        <v>8.1994216607156556E-2</v>
      </c>
      <c r="U42" s="587">
        <v>1.0599552418240799</v>
      </c>
      <c r="V42" s="586">
        <v>9.7303882433552813E-2</v>
      </c>
      <c r="W42" s="587">
        <v>0.95390340627466053</v>
      </c>
      <c r="X42" s="586">
        <v>0.23360340470767627</v>
      </c>
      <c r="Y42" s="587">
        <v>1.7714570544212667</v>
      </c>
      <c r="Z42" s="586">
        <v>0.14736897421939466</v>
      </c>
      <c r="AA42" s="587">
        <v>0.83769302475472673</v>
      </c>
      <c r="AB42" s="586">
        <v>1.3080325510591198E-2</v>
      </c>
      <c r="AC42" s="588">
        <v>-0.32060437788296559</v>
      </c>
      <c r="AD42" s="162">
        <v>26525450000191</v>
      </c>
    </row>
    <row r="43" spans="5:30">
      <c r="E43" s="582" t="s">
        <v>2154</v>
      </c>
      <c r="F43" s="161" t="s">
        <v>1339</v>
      </c>
      <c r="G43" s="161" t="s">
        <v>34</v>
      </c>
      <c r="H43" s="161" t="s">
        <v>1321</v>
      </c>
      <c r="I43" s="583" t="s">
        <v>34</v>
      </c>
      <c r="J43" s="161" t="s">
        <v>663</v>
      </c>
      <c r="K43" s="161" t="s">
        <v>608</v>
      </c>
      <c r="L43" s="161" t="s">
        <v>48</v>
      </c>
      <c r="M43" s="161">
        <v>121</v>
      </c>
      <c r="N43" s="583">
        <v>1.1575E-2</v>
      </c>
      <c r="O43" s="583">
        <v>2.3702666666666661E-3</v>
      </c>
      <c r="P43" s="584">
        <v>5000</v>
      </c>
      <c r="Q43" s="584" t="s">
        <v>1424</v>
      </c>
      <c r="R43" s="584">
        <v>168603426</v>
      </c>
      <c r="S43" s="585">
        <v>44347</v>
      </c>
      <c r="T43" s="586">
        <v>8.4438975362377766E-2</v>
      </c>
      <c r="U43" s="587">
        <v>1.0915591154241826</v>
      </c>
      <c r="V43" s="586">
        <v>0.11973554738585568</v>
      </c>
      <c r="W43" s="587">
        <v>1.1738087283570113</v>
      </c>
      <c r="X43" s="586" t="s">
        <v>34</v>
      </c>
      <c r="Y43" s="587" t="s">
        <v>34</v>
      </c>
      <c r="Z43" s="586" t="s">
        <v>34</v>
      </c>
      <c r="AA43" s="587" t="s">
        <v>34</v>
      </c>
      <c r="AB43" s="586">
        <v>9.9404167330734653E-3</v>
      </c>
      <c r="AC43" s="588">
        <v>1.6111020365758408</v>
      </c>
      <c r="AD43" s="162">
        <v>41545099000194</v>
      </c>
    </row>
    <row r="44" spans="5:30">
      <c r="E44" s="582" t="s">
        <v>519</v>
      </c>
      <c r="F44" s="161" t="s">
        <v>1339</v>
      </c>
      <c r="G44" s="161" t="s">
        <v>34</v>
      </c>
      <c r="H44" s="161" t="s">
        <v>1321</v>
      </c>
      <c r="I44" s="583" t="s">
        <v>34</v>
      </c>
      <c r="J44" s="161" t="s">
        <v>685</v>
      </c>
      <c r="K44" s="161" t="s">
        <v>608</v>
      </c>
      <c r="L44" s="161" t="s">
        <v>48</v>
      </c>
      <c r="M44" s="161">
        <v>151</v>
      </c>
      <c r="N44" s="583">
        <v>1.95E-2</v>
      </c>
      <c r="O44" s="583">
        <v>6.4999999999999997E-3</v>
      </c>
      <c r="P44" s="584">
        <v>5000</v>
      </c>
      <c r="Q44" s="584" t="s">
        <v>1424</v>
      </c>
      <c r="R44" s="584">
        <v>49267296.009999998</v>
      </c>
      <c r="S44" s="585">
        <v>44252</v>
      </c>
      <c r="T44" s="586">
        <v>9.937898078414098E-2</v>
      </c>
      <c r="U44" s="587">
        <v>1.2846914815220123</v>
      </c>
      <c r="V44" s="586">
        <v>0.1381031590094588</v>
      </c>
      <c r="W44" s="587">
        <v>1.3538727386995566</v>
      </c>
      <c r="X44" s="586" t="s">
        <v>34</v>
      </c>
      <c r="Y44" s="587" t="s">
        <v>34</v>
      </c>
      <c r="Z44" s="586" t="s">
        <v>34</v>
      </c>
      <c r="AA44" s="587" t="s">
        <v>34</v>
      </c>
      <c r="AB44" s="586">
        <v>9.0952244771324176E-3</v>
      </c>
      <c r="AC44" s="588">
        <v>3.5496845160417316</v>
      </c>
      <c r="AD44" s="162">
        <v>39469191000170</v>
      </c>
    </row>
    <row r="45" spans="5:30">
      <c r="E45" s="582" t="s">
        <v>2198</v>
      </c>
      <c r="F45" s="161" t="s">
        <v>1339</v>
      </c>
      <c r="G45" s="161" t="s">
        <v>34</v>
      </c>
      <c r="H45" s="161" t="s">
        <v>1321</v>
      </c>
      <c r="I45" s="583" t="s">
        <v>34</v>
      </c>
      <c r="J45" s="161" t="s">
        <v>685</v>
      </c>
      <c r="K45" s="161" t="s">
        <v>690</v>
      </c>
      <c r="L45" s="161" t="s">
        <v>48</v>
      </c>
      <c r="M45" s="161">
        <v>211</v>
      </c>
      <c r="N45" s="583">
        <v>0.02</v>
      </c>
      <c r="O45" s="583">
        <v>5.3333333333333332E-3</v>
      </c>
      <c r="P45" s="584">
        <v>50000</v>
      </c>
      <c r="Q45" s="584" t="s">
        <v>1424</v>
      </c>
      <c r="R45" s="584">
        <v>30553039.27</v>
      </c>
      <c r="S45" s="585">
        <v>43871</v>
      </c>
      <c r="T45" s="586">
        <v>0.10553165737850656</v>
      </c>
      <c r="U45" s="587">
        <v>1.3642283327452107</v>
      </c>
      <c r="V45" s="586">
        <v>0.18195143453248042</v>
      </c>
      <c r="W45" s="587">
        <v>1.7837324558515739</v>
      </c>
      <c r="X45" s="586">
        <v>0.28127756786304037</v>
      </c>
      <c r="Y45" s="587">
        <v>2.1329788941430876</v>
      </c>
      <c r="Z45" s="586" t="s">
        <v>34</v>
      </c>
      <c r="AA45" s="587" t="s">
        <v>34</v>
      </c>
      <c r="AB45" s="586">
        <v>1.250433545981448E-2</v>
      </c>
      <c r="AC45" s="588">
        <v>5.6098634865074795</v>
      </c>
      <c r="AD45" s="162">
        <v>35420451000162</v>
      </c>
    </row>
    <row r="46" spans="5:30">
      <c r="E46" s="582" t="s">
        <v>2197</v>
      </c>
      <c r="F46" s="161" t="s">
        <v>1339</v>
      </c>
      <c r="G46" s="161" t="s">
        <v>34</v>
      </c>
      <c r="H46" s="161" t="s">
        <v>1321</v>
      </c>
      <c r="I46" s="583" t="s">
        <v>34</v>
      </c>
      <c r="J46" s="161" t="s">
        <v>685</v>
      </c>
      <c r="K46" s="161" t="s">
        <v>608</v>
      </c>
      <c r="L46" s="161" t="s">
        <v>48</v>
      </c>
      <c r="M46" s="161">
        <v>271</v>
      </c>
      <c r="N46" s="583">
        <v>0.02</v>
      </c>
      <c r="O46" s="583">
        <v>3.3333333333333331E-3</v>
      </c>
      <c r="P46" s="584">
        <v>5000</v>
      </c>
      <c r="Q46" s="584" t="s">
        <v>1424</v>
      </c>
      <c r="R46" s="584">
        <v>62753784.649999999</v>
      </c>
      <c r="S46" s="585">
        <v>43682</v>
      </c>
      <c r="T46" s="586">
        <v>8.8183372652447911E-2</v>
      </c>
      <c r="U46" s="587">
        <v>1.1399636700295048</v>
      </c>
      <c r="V46" s="586">
        <v>0.12453491435592756</v>
      </c>
      <c r="W46" s="587">
        <v>1.2208585724764378</v>
      </c>
      <c r="X46" s="586">
        <v>0.22376752668622513</v>
      </c>
      <c r="Y46" s="587">
        <v>1.6968698045935926</v>
      </c>
      <c r="Z46" s="586">
        <v>0.33400955469299021</v>
      </c>
      <c r="AA46" s="587">
        <v>1.8986185908521256</v>
      </c>
      <c r="AB46" s="586">
        <v>5.491381739765485E-3</v>
      </c>
      <c r="AC46" s="588">
        <v>3.6893794898233097</v>
      </c>
      <c r="AD46" s="162">
        <v>34096240000153</v>
      </c>
    </row>
    <row r="47" spans="5:30">
      <c r="E47" s="582" t="s">
        <v>1495</v>
      </c>
      <c r="F47" s="161" t="s">
        <v>715</v>
      </c>
      <c r="G47" s="161" t="s">
        <v>34</v>
      </c>
      <c r="H47" s="161" t="s">
        <v>1321</v>
      </c>
      <c r="I47" s="583" t="s">
        <v>34</v>
      </c>
      <c r="J47" s="161" t="s">
        <v>685</v>
      </c>
      <c r="K47" s="161" t="s">
        <v>608</v>
      </c>
      <c r="L47" s="161" t="s">
        <v>48</v>
      </c>
      <c r="M47" s="161">
        <v>91</v>
      </c>
      <c r="N47" s="583">
        <v>2.5000000000000001E-3</v>
      </c>
      <c r="O47" s="583">
        <v>7.0000000000000001E-3</v>
      </c>
      <c r="P47" s="584">
        <v>5000</v>
      </c>
      <c r="Q47" s="584" t="s">
        <v>1424</v>
      </c>
      <c r="R47" s="584">
        <v>60000000</v>
      </c>
      <c r="S47" s="585">
        <v>42184</v>
      </c>
      <c r="T47" s="586" t="s">
        <v>34</v>
      </c>
      <c r="U47" s="587" t="s">
        <v>34</v>
      </c>
      <c r="V47" s="586" t="s">
        <v>34</v>
      </c>
      <c r="W47" s="587" t="s">
        <v>34</v>
      </c>
      <c r="X47" s="586" t="s">
        <v>34</v>
      </c>
      <c r="Y47" s="587" t="s">
        <v>34</v>
      </c>
      <c r="Z47" s="586" t="s">
        <v>34</v>
      </c>
      <c r="AA47" s="587" t="s">
        <v>34</v>
      </c>
      <c r="AB47" s="586" t="s">
        <v>34</v>
      </c>
      <c r="AC47" s="588" t="s">
        <v>34</v>
      </c>
      <c r="AD47" s="162" t="s">
        <v>34</v>
      </c>
    </row>
    <row r="48" spans="5:30">
      <c r="E48" s="582" t="s">
        <v>2849</v>
      </c>
      <c r="F48" s="161" t="s">
        <v>715</v>
      </c>
      <c r="G48" s="161" t="s">
        <v>1416</v>
      </c>
      <c r="H48" s="161" t="s">
        <v>1321</v>
      </c>
      <c r="I48" s="583" t="s">
        <v>34</v>
      </c>
      <c r="J48" s="161" t="s">
        <v>1363</v>
      </c>
      <c r="K48" s="161" t="s">
        <v>608</v>
      </c>
      <c r="L48" s="161" t="s">
        <v>48</v>
      </c>
      <c r="M48" s="161">
        <v>0</v>
      </c>
      <c r="N48" s="583" t="s">
        <v>34</v>
      </c>
      <c r="O48" s="583" t="s">
        <v>34</v>
      </c>
      <c r="P48" s="584" t="s">
        <v>34</v>
      </c>
      <c r="Q48" s="584" t="s">
        <v>1423</v>
      </c>
      <c r="R48" s="584" t="s">
        <v>34</v>
      </c>
      <c r="S48" s="585" t="s">
        <v>34</v>
      </c>
      <c r="T48" s="586" t="s">
        <v>34</v>
      </c>
      <c r="U48" s="587" t="s">
        <v>34</v>
      </c>
      <c r="V48" s="586" t="s">
        <v>34</v>
      </c>
      <c r="W48" s="587" t="s">
        <v>34</v>
      </c>
      <c r="X48" s="586" t="s">
        <v>34</v>
      </c>
      <c r="Y48" s="587" t="s">
        <v>34</v>
      </c>
      <c r="Z48" s="586" t="s">
        <v>34</v>
      </c>
      <c r="AA48" s="587" t="s">
        <v>34</v>
      </c>
      <c r="AB48" s="586" t="s">
        <v>34</v>
      </c>
      <c r="AC48" s="588" t="s">
        <v>34</v>
      </c>
      <c r="AD48" s="162" t="s">
        <v>34</v>
      </c>
    </row>
    <row r="49" spans="1:30">
      <c r="E49" s="582" t="s">
        <v>2850</v>
      </c>
      <c r="F49" s="161" t="s">
        <v>715</v>
      </c>
      <c r="G49" s="161" t="s">
        <v>34</v>
      </c>
      <c r="H49" s="161" t="s">
        <v>34</v>
      </c>
      <c r="I49" s="583" t="s">
        <v>34</v>
      </c>
      <c r="J49" s="161" t="s">
        <v>663</v>
      </c>
      <c r="K49" s="161" t="s">
        <v>608</v>
      </c>
      <c r="L49" s="161" t="s">
        <v>48</v>
      </c>
      <c r="M49" s="161">
        <v>0</v>
      </c>
      <c r="N49" s="583" t="s">
        <v>34</v>
      </c>
      <c r="O49" s="583">
        <v>2.9999999999999997E-4</v>
      </c>
      <c r="P49" s="584" t="s">
        <v>34</v>
      </c>
      <c r="Q49" s="584" t="s">
        <v>1423</v>
      </c>
      <c r="R49" s="584" t="s">
        <v>34</v>
      </c>
      <c r="S49" s="585" t="s">
        <v>34</v>
      </c>
      <c r="T49" s="586" t="s">
        <v>34</v>
      </c>
      <c r="U49" s="587" t="s">
        <v>34</v>
      </c>
      <c r="V49" s="586" t="s">
        <v>34</v>
      </c>
      <c r="W49" s="587" t="s">
        <v>34</v>
      </c>
      <c r="X49" s="586" t="s">
        <v>34</v>
      </c>
      <c r="Y49" s="587" t="s">
        <v>34</v>
      </c>
      <c r="Z49" s="586" t="s">
        <v>34</v>
      </c>
      <c r="AA49" s="587" t="s">
        <v>34</v>
      </c>
      <c r="AB49" s="586" t="s">
        <v>34</v>
      </c>
      <c r="AC49" s="588" t="s">
        <v>34</v>
      </c>
      <c r="AD49" s="162" t="s">
        <v>34</v>
      </c>
    </row>
    <row r="50" spans="1:30">
      <c r="E50" s="582" t="s">
        <v>2851</v>
      </c>
      <c r="F50" s="161" t="s">
        <v>715</v>
      </c>
      <c r="G50" s="161" t="s">
        <v>34</v>
      </c>
      <c r="H50" s="161" t="s">
        <v>34</v>
      </c>
      <c r="I50" s="583" t="s">
        <v>34</v>
      </c>
      <c r="J50" s="161" t="s">
        <v>663</v>
      </c>
      <c r="K50" s="161" t="s">
        <v>608</v>
      </c>
      <c r="L50" s="161" t="s">
        <v>48</v>
      </c>
      <c r="M50" s="161">
        <v>182</v>
      </c>
      <c r="N50" s="583" t="s">
        <v>34</v>
      </c>
      <c r="O50" s="583">
        <v>2E-3</v>
      </c>
      <c r="P50" s="584" t="s">
        <v>34</v>
      </c>
      <c r="Q50" s="584" t="s">
        <v>1423</v>
      </c>
      <c r="R50" s="584" t="s">
        <v>34</v>
      </c>
      <c r="S50" s="585" t="s">
        <v>34</v>
      </c>
      <c r="T50" s="586" t="s">
        <v>34</v>
      </c>
      <c r="U50" s="587" t="s">
        <v>34</v>
      </c>
      <c r="V50" s="586" t="s">
        <v>34</v>
      </c>
      <c r="W50" s="587" t="s">
        <v>34</v>
      </c>
      <c r="X50" s="586" t="s">
        <v>34</v>
      </c>
      <c r="Y50" s="587" t="s">
        <v>34</v>
      </c>
      <c r="Z50" s="586" t="s">
        <v>34</v>
      </c>
      <c r="AA50" s="587" t="s">
        <v>34</v>
      </c>
      <c r="AB50" s="586" t="s">
        <v>34</v>
      </c>
      <c r="AC50" s="588" t="s">
        <v>34</v>
      </c>
      <c r="AD50" s="162" t="s">
        <v>34</v>
      </c>
    </row>
    <row r="51" spans="1:30">
      <c r="E51" s="582" t="s">
        <v>2774</v>
      </c>
      <c r="F51" s="161" t="s">
        <v>715</v>
      </c>
      <c r="G51" s="161" t="s">
        <v>34</v>
      </c>
      <c r="H51" s="161" t="s">
        <v>34</v>
      </c>
      <c r="I51" s="583" t="s">
        <v>34</v>
      </c>
      <c r="J51" s="161" t="s">
        <v>663</v>
      </c>
      <c r="K51" s="161" t="s">
        <v>608</v>
      </c>
      <c r="L51" s="161" t="s">
        <v>48</v>
      </c>
      <c r="M51" s="161">
        <v>365</v>
      </c>
      <c r="N51" s="583" t="s">
        <v>34</v>
      </c>
      <c r="O51" s="583">
        <v>2E-3</v>
      </c>
      <c r="P51" s="584" t="s">
        <v>34</v>
      </c>
      <c r="Q51" s="584" t="s">
        <v>1423</v>
      </c>
      <c r="R51" s="584" t="s">
        <v>34</v>
      </c>
      <c r="S51" s="585" t="s">
        <v>34</v>
      </c>
      <c r="T51" s="586" t="s">
        <v>34</v>
      </c>
      <c r="U51" s="587" t="s">
        <v>34</v>
      </c>
      <c r="V51" s="586" t="s">
        <v>34</v>
      </c>
      <c r="W51" s="587" t="s">
        <v>34</v>
      </c>
      <c r="X51" s="586" t="s">
        <v>34</v>
      </c>
      <c r="Y51" s="587" t="s">
        <v>34</v>
      </c>
      <c r="Z51" s="586" t="s">
        <v>34</v>
      </c>
      <c r="AA51" s="587" t="s">
        <v>34</v>
      </c>
      <c r="AB51" s="586" t="s">
        <v>34</v>
      </c>
      <c r="AC51" s="588" t="s">
        <v>34</v>
      </c>
      <c r="AD51" s="162" t="s">
        <v>34</v>
      </c>
    </row>
    <row r="52" spans="1:30">
      <c r="E52" s="582" t="s">
        <v>2775</v>
      </c>
      <c r="F52" s="161" t="s">
        <v>715</v>
      </c>
      <c r="G52" s="161" t="s">
        <v>34</v>
      </c>
      <c r="H52" s="161" t="s">
        <v>34</v>
      </c>
      <c r="I52" s="583" t="s">
        <v>34</v>
      </c>
      <c r="J52" s="161" t="s">
        <v>663</v>
      </c>
      <c r="K52" s="161" t="s">
        <v>608</v>
      </c>
      <c r="L52" s="161" t="s">
        <v>48</v>
      </c>
      <c r="M52" s="161">
        <v>730</v>
      </c>
      <c r="N52" s="583" t="s">
        <v>34</v>
      </c>
      <c r="O52" s="583">
        <v>2E-3</v>
      </c>
      <c r="P52" s="584" t="s">
        <v>34</v>
      </c>
      <c r="Q52" s="584" t="s">
        <v>1423</v>
      </c>
      <c r="R52" s="584" t="s">
        <v>34</v>
      </c>
      <c r="S52" s="585" t="s">
        <v>34</v>
      </c>
      <c r="T52" s="586" t="s">
        <v>34</v>
      </c>
      <c r="U52" s="587" t="s">
        <v>34</v>
      </c>
      <c r="V52" s="586" t="s">
        <v>34</v>
      </c>
      <c r="W52" s="587" t="s">
        <v>34</v>
      </c>
      <c r="X52" s="586" t="s">
        <v>34</v>
      </c>
      <c r="Y52" s="587" t="s">
        <v>34</v>
      </c>
      <c r="Z52" s="586" t="s">
        <v>34</v>
      </c>
      <c r="AA52" s="587" t="s">
        <v>34</v>
      </c>
      <c r="AB52" s="586" t="s">
        <v>34</v>
      </c>
      <c r="AC52" s="588" t="s">
        <v>34</v>
      </c>
      <c r="AD52" s="162" t="s">
        <v>34</v>
      </c>
    </row>
    <row r="53" spans="1:30">
      <c r="E53" s="582" t="s">
        <v>2776</v>
      </c>
      <c r="F53" s="161" t="s">
        <v>1339</v>
      </c>
      <c r="G53" s="161" t="s">
        <v>34</v>
      </c>
      <c r="H53" s="161" t="s">
        <v>34</v>
      </c>
      <c r="I53" s="583" t="s">
        <v>34</v>
      </c>
      <c r="J53" s="161" t="s">
        <v>663</v>
      </c>
      <c r="K53" s="161" t="s">
        <v>608</v>
      </c>
      <c r="L53" s="161" t="s">
        <v>48</v>
      </c>
      <c r="M53" s="161">
        <v>1095</v>
      </c>
      <c r="N53" s="583" t="s">
        <v>34</v>
      </c>
      <c r="O53" s="583">
        <v>2E-3</v>
      </c>
      <c r="P53" s="584" t="s">
        <v>34</v>
      </c>
      <c r="Q53" s="584" t="s">
        <v>1423</v>
      </c>
      <c r="R53" s="584" t="s">
        <v>34</v>
      </c>
      <c r="S53" s="585" t="s">
        <v>34</v>
      </c>
      <c r="T53" s="586" t="s">
        <v>34</v>
      </c>
      <c r="U53" s="587" t="s">
        <v>34</v>
      </c>
      <c r="V53" s="586" t="s">
        <v>34</v>
      </c>
      <c r="W53" s="587" t="s">
        <v>34</v>
      </c>
      <c r="X53" s="586" t="s">
        <v>34</v>
      </c>
      <c r="Y53" s="587" t="s">
        <v>34</v>
      </c>
      <c r="Z53" s="586" t="s">
        <v>34</v>
      </c>
      <c r="AA53" s="587" t="s">
        <v>34</v>
      </c>
      <c r="AB53" s="586" t="s">
        <v>34</v>
      </c>
      <c r="AC53" s="588" t="s">
        <v>34</v>
      </c>
      <c r="AD53" s="162" t="s">
        <v>34</v>
      </c>
    </row>
    <row r="54" spans="1:30">
      <c r="E54" s="582" t="s">
        <v>2777</v>
      </c>
      <c r="F54" s="161" t="s">
        <v>715</v>
      </c>
      <c r="G54" s="161" t="s">
        <v>34</v>
      </c>
      <c r="H54" s="161" t="s">
        <v>34</v>
      </c>
      <c r="I54" s="583" t="s">
        <v>34</v>
      </c>
      <c r="J54" s="161" t="s">
        <v>663</v>
      </c>
      <c r="K54" s="161" t="s">
        <v>608</v>
      </c>
      <c r="L54" s="161" t="s">
        <v>48</v>
      </c>
      <c r="M54" s="161">
        <v>730</v>
      </c>
      <c r="N54" s="583" t="s">
        <v>34</v>
      </c>
      <c r="O54" s="583">
        <v>2E-3</v>
      </c>
      <c r="P54" s="584" t="s">
        <v>34</v>
      </c>
      <c r="Q54" s="584" t="s">
        <v>1423</v>
      </c>
      <c r="R54" s="584" t="s">
        <v>34</v>
      </c>
      <c r="S54" s="585" t="s">
        <v>34</v>
      </c>
      <c r="T54" s="586" t="s">
        <v>34</v>
      </c>
      <c r="U54" s="587" t="s">
        <v>34</v>
      </c>
      <c r="V54" s="586" t="s">
        <v>34</v>
      </c>
      <c r="W54" s="587" t="s">
        <v>34</v>
      </c>
      <c r="X54" s="586" t="s">
        <v>34</v>
      </c>
      <c r="Y54" s="587" t="s">
        <v>34</v>
      </c>
      <c r="Z54" s="586" t="s">
        <v>34</v>
      </c>
      <c r="AA54" s="587" t="s">
        <v>34</v>
      </c>
      <c r="AB54" s="586" t="s">
        <v>34</v>
      </c>
      <c r="AC54" s="588" t="s">
        <v>34</v>
      </c>
      <c r="AD54" s="162" t="s">
        <v>34</v>
      </c>
    </row>
    <row r="55" spans="1:30">
      <c r="E55" s="582" t="s">
        <v>2778</v>
      </c>
      <c r="F55" s="161" t="s">
        <v>715</v>
      </c>
      <c r="G55" s="161" t="s">
        <v>34</v>
      </c>
      <c r="H55" s="161" t="s">
        <v>34</v>
      </c>
      <c r="I55" s="583" t="s">
        <v>34</v>
      </c>
      <c r="J55" s="161" t="s">
        <v>663</v>
      </c>
      <c r="K55" s="161" t="s">
        <v>608</v>
      </c>
      <c r="L55" s="161" t="s">
        <v>48</v>
      </c>
      <c r="M55" s="161">
        <v>1095</v>
      </c>
      <c r="N55" s="583" t="s">
        <v>34</v>
      </c>
      <c r="O55" s="583">
        <v>2E-3</v>
      </c>
      <c r="P55" s="584" t="s">
        <v>34</v>
      </c>
      <c r="Q55" s="584" t="s">
        <v>1423</v>
      </c>
      <c r="R55" s="584" t="s">
        <v>34</v>
      </c>
      <c r="S55" s="585" t="s">
        <v>34</v>
      </c>
      <c r="T55" s="586" t="s">
        <v>34</v>
      </c>
      <c r="U55" s="587" t="s">
        <v>34</v>
      </c>
      <c r="V55" s="586" t="s">
        <v>34</v>
      </c>
      <c r="W55" s="587" t="s">
        <v>34</v>
      </c>
      <c r="X55" s="586" t="s">
        <v>34</v>
      </c>
      <c r="Y55" s="587" t="s">
        <v>34</v>
      </c>
      <c r="Z55" s="586" t="s">
        <v>34</v>
      </c>
      <c r="AA55" s="587" t="s">
        <v>34</v>
      </c>
      <c r="AB55" s="586" t="s">
        <v>34</v>
      </c>
      <c r="AC55" s="588" t="s">
        <v>34</v>
      </c>
      <c r="AD55" s="162" t="s">
        <v>34</v>
      </c>
    </row>
    <row r="56" spans="1:30">
      <c r="E56" s="582" t="s">
        <v>2779</v>
      </c>
      <c r="F56" s="161" t="s">
        <v>1339</v>
      </c>
      <c r="G56" s="161" t="s">
        <v>34</v>
      </c>
      <c r="H56" s="161" t="s">
        <v>34</v>
      </c>
      <c r="I56" s="583" t="s">
        <v>34</v>
      </c>
      <c r="J56" s="161" t="s">
        <v>663</v>
      </c>
      <c r="K56" s="161" t="s">
        <v>608</v>
      </c>
      <c r="L56" s="161" t="s">
        <v>48</v>
      </c>
      <c r="M56" s="161">
        <v>1460</v>
      </c>
      <c r="N56" s="583" t="s">
        <v>34</v>
      </c>
      <c r="O56" s="583">
        <v>2E-3</v>
      </c>
      <c r="P56" s="584" t="s">
        <v>34</v>
      </c>
      <c r="Q56" s="584" t="s">
        <v>1423</v>
      </c>
      <c r="R56" s="584" t="s">
        <v>34</v>
      </c>
      <c r="S56" s="585" t="s">
        <v>34</v>
      </c>
      <c r="T56" s="586" t="s">
        <v>34</v>
      </c>
      <c r="U56" s="587" t="s">
        <v>34</v>
      </c>
      <c r="V56" s="586" t="s">
        <v>34</v>
      </c>
      <c r="W56" s="587" t="s">
        <v>34</v>
      </c>
      <c r="X56" s="586" t="s">
        <v>34</v>
      </c>
      <c r="Y56" s="587" t="s">
        <v>34</v>
      </c>
      <c r="Z56" s="586" t="s">
        <v>34</v>
      </c>
      <c r="AA56" s="587" t="s">
        <v>34</v>
      </c>
      <c r="AB56" s="586" t="s">
        <v>34</v>
      </c>
      <c r="AC56" s="588" t="s">
        <v>34</v>
      </c>
      <c r="AD56" s="162" t="s">
        <v>34</v>
      </c>
    </row>
    <row r="57" spans="1:30">
      <c r="E57" s="582" t="s">
        <v>2780</v>
      </c>
      <c r="F57" s="161" t="s">
        <v>1339</v>
      </c>
      <c r="G57" s="161" t="s">
        <v>34</v>
      </c>
      <c r="H57" s="161" t="s">
        <v>34</v>
      </c>
      <c r="I57" s="583" t="s">
        <v>34</v>
      </c>
      <c r="J57" s="161" t="s">
        <v>663</v>
      </c>
      <c r="K57" s="161" t="s">
        <v>608</v>
      </c>
      <c r="L57" s="161" t="s">
        <v>48</v>
      </c>
      <c r="M57" s="161">
        <v>1825</v>
      </c>
      <c r="N57" s="583" t="s">
        <v>34</v>
      </c>
      <c r="O57" s="583">
        <v>2E-3</v>
      </c>
      <c r="P57" s="584" t="s">
        <v>34</v>
      </c>
      <c r="Q57" s="584" t="s">
        <v>1423</v>
      </c>
      <c r="R57" s="584" t="s">
        <v>34</v>
      </c>
      <c r="S57" s="585" t="s">
        <v>34</v>
      </c>
      <c r="T57" s="586" t="s">
        <v>34</v>
      </c>
      <c r="U57" s="587" t="s">
        <v>34</v>
      </c>
      <c r="V57" s="586" t="s">
        <v>34</v>
      </c>
      <c r="W57" s="587" t="s">
        <v>34</v>
      </c>
      <c r="X57" s="586" t="s">
        <v>34</v>
      </c>
      <c r="Y57" s="587" t="s">
        <v>34</v>
      </c>
      <c r="Z57" s="586" t="s">
        <v>34</v>
      </c>
      <c r="AA57" s="587" t="s">
        <v>34</v>
      </c>
      <c r="AB57" s="586" t="s">
        <v>34</v>
      </c>
      <c r="AC57" s="588" t="s">
        <v>34</v>
      </c>
      <c r="AD57" s="162" t="s">
        <v>34</v>
      </c>
    </row>
    <row r="58" spans="1:30" s="479" customFormat="1" ht="7.5" customHeight="1">
      <c r="B58" s="572"/>
      <c r="C58" s="572"/>
      <c r="D58" s="572"/>
      <c r="E58" s="589" t="s">
        <v>1392</v>
      </c>
      <c r="J58" s="574"/>
      <c r="P58" s="575"/>
      <c r="Q58" s="575"/>
      <c r="R58" s="575"/>
      <c r="S58" s="590"/>
      <c r="T58" s="586"/>
      <c r="U58" s="587"/>
      <c r="V58" s="586"/>
      <c r="W58" s="587"/>
      <c r="X58" s="586"/>
      <c r="Y58" s="587"/>
      <c r="Z58" s="586"/>
      <c r="AA58" s="587"/>
      <c r="AB58" s="586"/>
      <c r="AC58" s="588"/>
    </row>
    <row r="59" spans="1:30" s="479" customFormat="1">
      <c r="A59" s="576"/>
      <c r="B59" s="591" t="s">
        <v>12</v>
      </c>
      <c r="C59" s="572"/>
      <c r="D59" s="572"/>
      <c r="E59" s="577" t="s">
        <v>621</v>
      </c>
      <c r="F59" s="577"/>
      <c r="G59" s="577"/>
      <c r="H59" s="577"/>
      <c r="I59" s="577"/>
      <c r="J59" s="578"/>
      <c r="K59" s="577"/>
      <c r="L59" s="577"/>
      <c r="M59" s="577"/>
      <c r="N59" s="577"/>
      <c r="O59" s="577"/>
      <c r="P59" s="579"/>
      <c r="Q59" s="579"/>
      <c r="R59" s="579"/>
      <c r="S59" s="580"/>
      <c r="T59" s="577"/>
      <c r="U59" s="577"/>
      <c r="V59" s="577"/>
      <c r="W59" s="577"/>
      <c r="X59" s="577"/>
      <c r="Y59" s="577"/>
      <c r="Z59" s="577"/>
      <c r="AA59" s="577"/>
      <c r="AB59" s="577"/>
      <c r="AC59" s="581"/>
      <c r="AD59" s="577"/>
    </row>
    <row r="60" spans="1:30" s="479" customFormat="1" ht="3" customHeight="1">
      <c r="B60" s="572"/>
      <c r="C60" s="572"/>
      <c r="D60" s="572"/>
      <c r="J60" s="592"/>
      <c r="P60" s="575"/>
      <c r="Q60" s="575"/>
      <c r="R60" s="575"/>
      <c r="S60" s="590"/>
      <c r="AC60" s="593"/>
    </row>
    <row r="61" spans="1:30" s="479" customFormat="1">
      <c r="A61" s="576"/>
      <c r="B61" s="572" t="s">
        <v>621</v>
      </c>
      <c r="C61" s="572" t="s">
        <v>738</v>
      </c>
      <c r="D61" s="572" t="str">
        <f>B61&amp;" "&amp;C61</f>
        <v>Inflação Curta</v>
      </c>
      <c r="E61" s="594" t="s">
        <v>1370</v>
      </c>
      <c r="F61" s="594"/>
      <c r="G61" s="594"/>
      <c r="H61" s="594"/>
      <c r="I61" s="594"/>
      <c r="J61" s="595"/>
      <c r="K61" s="594"/>
      <c r="L61" s="594"/>
      <c r="M61" s="594"/>
      <c r="N61" s="594"/>
      <c r="O61" s="594"/>
      <c r="P61" s="596"/>
      <c r="Q61" s="596"/>
      <c r="R61" s="596"/>
      <c r="S61" s="597"/>
      <c r="T61" s="594"/>
      <c r="U61" s="594"/>
      <c r="V61" s="594"/>
      <c r="W61" s="594"/>
      <c r="X61" s="594"/>
      <c r="Y61" s="594"/>
      <c r="Z61" s="594"/>
      <c r="AA61" s="594"/>
      <c r="AB61" s="594"/>
      <c r="AC61" s="598"/>
      <c r="AD61" s="594"/>
    </row>
    <row r="62" spans="1:30">
      <c r="E62" s="582" t="s">
        <v>1731</v>
      </c>
      <c r="F62" s="161" t="s">
        <v>715</v>
      </c>
      <c r="G62" s="161" t="s">
        <v>34</v>
      </c>
      <c r="H62" s="161" t="s">
        <v>1321</v>
      </c>
      <c r="I62" s="583" t="s">
        <v>34</v>
      </c>
      <c r="J62" s="161" t="s">
        <v>672</v>
      </c>
      <c r="K62" s="161" t="s">
        <v>608</v>
      </c>
      <c r="L62" s="161" t="s">
        <v>48</v>
      </c>
      <c r="M62" s="161">
        <v>2</v>
      </c>
      <c r="N62" s="583">
        <v>9.5999999999999992E-3</v>
      </c>
      <c r="O62" s="583">
        <v>2.8799999999999997E-3</v>
      </c>
      <c r="P62" s="584">
        <v>500</v>
      </c>
      <c r="Q62" s="584" t="s">
        <v>1423</v>
      </c>
      <c r="R62" s="584">
        <v>2023726070.8499999</v>
      </c>
      <c r="S62" s="585">
        <v>41142</v>
      </c>
      <c r="T62" s="586">
        <v>7.4992616780038324E-2</v>
      </c>
      <c r="U62" s="587">
        <v>0.96944419427708983</v>
      </c>
      <c r="V62" s="586">
        <v>9.3539653710952519E-2</v>
      </c>
      <c r="W62" s="587">
        <v>0.91700137820874683</v>
      </c>
      <c r="X62" s="586">
        <v>0.13764839675328577</v>
      </c>
      <c r="Y62" s="587">
        <v>1.0438127978636129</v>
      </c>
      <c r="Z62" s="586">
        <v>0.24231147611932013</v>
      </c>
      <c r="AA62" s="587">
        <v>1.3773769847986244</v>
      </c>
      <c r="AB62" s="586">
        <v>2.0366033438050154E-2</v>
      </c>
      <c r="AC62" s="588">
        <v>-0.36874192426959679</v>
      </c>
      <c r="AD62" s="162">
        <v>13396703000122</v>
      </c>
    </row>
    <row r="63" spans="1:30">
      <c r="E63" s="582" t="s">
        <v>2180</v>
      </c>
      <c r="F63" s="161" t="s">
        <v>715</v>
      </c>
      <c r="G63" s="161" t="s">
        <v>34</v>
      </c>
      <c r="H63" s="161" t="s">
        <v>1321</v>
      </c>
      <c r="I63" s="583" t="s">
        <v>34</v>
      </c>
      <c r="J63" s="161" t="s">
        <v>692</v>
      </c>
      <c r="K63" s="161" t="s">
        <v>608</v>
      </c>
      <c r="L63" s="161" t="s">
        <v>48</v>
      </c>
      <c r="M63" s="161">
        <v>31</v>
      </c>
      <c r="N63" s="583">
        <v>6.9999999999999993E-3</v>
      </c>
      <c r="O63" s="583">
        <v>1.9600000000000004E-3</v>
      </c>
      <c r="P63" s="584">
        <v>500</v>
      </c>
      <c r="Q63" s="584" t="s">
        <v>1423</v>
      </c>
      <c r="R63" s="584">
        <v>643022955.78999996</v>
      </c>
      <c r="S63" s="585">
        <v>43336</v>
      </c>
      <c r="T63" s="586">
        <v>6.7007830327898699E-2</v>
      </c>
      <c r="U63" s="587">
        <v>0.86622330132873782</v>
      </c>
      <c r="V63" s="586">
        <v>0.10327491195265925</v>
      </c>
      <c r="W63" s="587">
        <v>1.0124394611040426</v>
      </c>
      <c r="X63" s="586">
        <v>0.2036328890212471</v>
      </c>
      <c r="Y63" s="587">
        <v>1.5441851895107139</v>
      </c>
      <c r="Z63" s="586">
        <v>0.29353267937500438</v>
      </c>
      <c r="AA63" s="587">
        <v>1.6685349094168165</v>
      </c>
      <c r="AB63" s="586">
        <v>3.6017926739333413E-2</v>
      </c>
      <c r="AC63" s="588">
        <v>4.9846334755788563E-2</v>
      </c>
      <c r="AD63" s="162">
        <v>30910199000156</v>
      </c>
    </row>
    <row r="64" spans="1:30">
      <c r="E64" s="582" t="s">
        <v>2161</v>
      </c>
      <c r="F64" s="161" t="s">
        <v>1339</v>
      </c>
      <c r="G64" s="161" t="s">
        <v>1416</v>
      </c>
      <c r="H64" s="161" t="s">
        <v>1321</v>
      </c>
      <c r="I64" s="583" t="s">
        <v>34</v>
      </c>
      <c r="J64" s="161" t="s">
        <v>672</v>
      </c>
      <c r="K64" s="161" t="s">
        <v>608</v>
      </c>
      <c r="L64" s="161" t="s">
        <v>48</v>
      </c>
      <c r="M64" s="161">
        <v>1</v>
      </c>
      <c r="N64" s="583">
        <v>2E-3</v>
      </c>
      <c r="O64" s="583">
        <v>6.9999999999999999E-4</v>
      </c>
      <c r="P64" s="584">
        <v>3000</v>
      </c>
      <c r="Q64" s="584" t="s">
        <v>1423</v>
      </c>
      <c r="R64" s="584">
        <v>1011192185.6799999</v>
      </c>
      <c r="S64" s="585">
        <v>38700</v>
      </c>
      <c r="T64" s="586">
        <v>6.5011731157941455E-2</v>
      </c>
      <c r="U64" s="587">
        <v>0.8404193377573338</v>
      </c>
      <c r="V64" s="586">
        <v>9.6735919131475612E-2</v>
      </c>
      <c r="W64" s="587">
        <v>0.94833546679536573</v>
      </c>
      <c r="X64" s="586">
        <v>0.14678707006783398</v>
      </c>
      <c r="Y64" s="587">
        <v>1.1131130177442516</v>
      </c>
      <c r="Z64" s="586">
        <v>0.25210894405714268</v>
      </c>
      <c r="AA64" s="587">
        <v>1.4330689687813147</v>
      </c>
      <c r="AB64" s="586">
        <v>2.6267317077180743E-2</v>
      </c>
      <c r="AC64" s="588">
        <v>-0.16953683241633821</v>
      </c>
      <c r="AD64" s="162">
        <v>7539298000151</v>
      </c>
    </row>
    <row r="65" spans="1:30">
      <c r="E65" s="582" t="s">
        <v>2199</v>
      </c>
      <c r="F65" s="161" t="s">
        <v>1339</v>
      </c>
      <c r="G65" s="161" t="s">
        <v>34</v>
      </c>
      <c r="H65" s="161" t="s">
        <v>1321</v>
      </c>
      <c r="I65" s="583" t="s">
        <v>34</v>
      </c>
      <c r="J65" s="161" t="s">
        <v>692</v>
      </c>
      <c r="K65" s="161" t="s">
        <v>608</v>
      </c>
      <c r="L65" s="161" t="s">
        <v>48</v>
      </c>
      <c r="M65" s="161">
        <v>31</v>
      </c>
      <c r="N65" s="583">
        <v>8.0000000000000002E-3</v>
      </c>
      <c r="O65" s="583">
        <v>2.8E-3</v>
      </c>
      <c r="P65" s="584">
        <v>500</v>
      </c>
      <c r="Q65" s="584" t="s">
        <v>1423</v>
      </c>
      <c r="R65" s="584">
        <v>153637670.16999999</v>
      </c>
      <c r="S65" s="585">
        <v>43677</v>
      </c>
      <c r="T65" s="586">
        <v>8.5578057284382503E-2</v>
      </c>
      <c r="U65" s="587">
        <v>1.1062842497575058</v>
      </c>
      <c r="V65" s="586">
        <v>0.12564868784647798</v>
      </c>
      <c r="W65" s="587">
        <v>1.2317772768475608</v>
      </c>
      <c r="X65" s="586">
        <v>0.22504935613338239</v>
      </c>
      <c r="Y65" s="587">
        <v>1.7065901501492284</v>
      </c>
      <c r="Z65" s="586">
        <v>0.2837587634690375</v>
      </c>
      <c r="AA65" s="587">
        <v>1.6129768028184861</v>
      </c>
      <c r="AB65" s="586">
        <v>2.9131244154841918E-2</v>
      </c>
      <c r="AC65" s="588">
        <v>0.7434374876931229</v>
      </c>
      <c r="AD65" s="162">
        <v>34096235000140</v>
      </c>
    </row>
    <row r="66" spans="1:30">
      <c r="E66" s="582" t="s">
        <v>2201</v>
      </c>
      <c r="F66" s="161" t="s">
        <v>1339</v>
      </c>
      <c r="G66" s="161" t="s">
        <v>34</v>
      </c>
      <c r="H66" s="161" t="s">
        <v>1321</v>
      </c>
      <c r="I66" s="583" t="s">
        <v>34</v>
      </c>
      <c r="J66" s="161" t="s">
        <v>692</v>
      </c>
      <c r="K66" s="161" t="s">
        <v>608</v>
      </c>
      <c r="L66" s="161" t="s">
        <v>48</v>
      </c>
      <c r="M66" s="161">
        <v>31</v>
      </c>
      <c r="N66" s="583">
        <v>8.5000000000000006E-3</v>
      </c>
      <c r="O66" s="583">
        <v>2.2669500000000002E-3</v>
      </c>
      <c r="P66" s="584">
        <v>50000</v>
      </c>
      <c r="Q66" s="584" t="s">
        <v>1423</v>
      </c>
      <c r="R66" s="584">
        <v>28813276.780000001</v>
      </c>
      <c r="S66" s="585">
        <v>44397</v>
      </c>
      <c r="T66" s="586">
        <v>8.5050741417316722E-2</v>
      </c>
      <c r="U66" s="587">
        <v>1.099467534621714</v>
      </c>
      <c r="V66" s="586">
        <v>0.12374967406443305</v>
      </c>
      <c r="W66" s="587">
        <v>1.2131605919841155</v>
      </c>
      <c r="X66" s="586" t="s">
        <v>34</v>
      </c>
      <c r="Y66" s="587" t="s">
        <v>34</v>
      </c>
      <c r="Z66" s="586" t="s">
        <v>34</v>
      </c>
      <c r="AA66" s="587" t="s">
        <v>34</v>
      </c>
      <c r="AB66" s="586">
        <v>2.8413242239103808E-2</v>
      </c>
      <c r="AC66" s="588">
        <v>0.70204697702281293</v>
      </c>
      <c r="AD66" s="162">
        <v>41594333000173</v>
      </c>
    </row>
    <row r="67" spans="1:30">
      <c r="E67" s="582" t="s">
        <v>2781</v>
      </c>
      <c r="F67" s="161" t="s">
        <v>1339</v>
      </c>
      <c r="G67" s="161" t="s">
        <v>1416</v>
      </c>
      <c r="H67" s="161" t="s">
        <v>1321</v>
      </c>
      <c r="I67" s="583" t="s">
        <v>34</v>
      </c>
      <c r="J67" s="161" t="s">
        <v>1363</v>
      </c>
      <c r="K67" s="161" t="s">
        <v>608</v>
      </c>
      <c r="L67" s="161" t="s">
        <v>48</v>
      </c>
      <c r="M67" s="161">
        <v>292</v>
      </c>
      <c r="N67" s="583" t="s">
        <v>34</v>
      </c>
      <c r="O67" s="583" t="s">
        <v>34</v>
      </c>
      <c r="P67" s="584" t="s">
        <v>34</v>
      </c>
      <c r="Q67" s="584" t="s">
        <v>1423</v>
      </c>
      <c r="R67" s="584" t="s">
        <v>34</v>
      </c>
      <c r="S67" s="585" t="s">
        <v>34</v>
      </c>
      <c r="T67" s="586" t="s">
        <v>34</v>
      </c>
      <c r="U67" s="587" t="s">
        <v>34</v>
      </c>
      <c r="V67" s="586" t="s">
        <v>34</v>
      </c>
      <c r="W67" s="587" t="s">
        <v>34</v>
      </c>
      <c r="X67" s="586" t="s">
        <v>34</v>
      </c>
      <c r="Y67" s="587" t="s">
        <v>34</v>
      </c>
      <c r="Z67" s="586" t="s">
        <v>34</v>
      </c>
      <c r="AA67" s="587" t="s">
        <v>34</v>
      </c>
      <c r="AB67" s="586" t="s">
        <v>34</v>
      </c>
      <c r="AC67" s="588" t="s">
        <v>34</v>
      </c>
      <c r="AD67" s="162" t="s">
        <v>34</v>
      </c>
    </row>
    <row r="68" spans="1:30">
      <c r="E68" s="582" t="s">
        <v>2782</v>
      </c>
      <c r="F68" s="161" t="s">
        <v>1339</v>
      </c>
      <c r="G68" s="161" t="s">
        <v>1416</v>
      </c>
      <c r="H68" s="161" t="s">
        <v>1321</v>
      </c>
      <c r="I68" s="583" t="s">
        <v>34</v>
      </c>
      <c r="J68" s="161" t="s">
        <v>1363</v>
      </c>
      <c r="K68" s="161" t="s">
        <v>608</v>
      </c>
      <c r="L68" s="161" t="s">
        <v>48</v>
      </c>
      <c r="M68" s="161">
        <v>658</v>
      </c>
      <c r="N68" s="583" t="s">
        <v>34</v>
      </c>
      <c r="O68" s="583" t="s">
        <v>34</v>
      </c>
      <c r="P68" s="584" t="s">
        <v>34</v>
      </c>
      <c r="Q68" s="584" t="s">
        <v>1423</v>
      </c>
      <c r="R68" s="584" t="s">
        <v>34</v>
      </c>
      <c r="S68" s="585" t="s">
        <v>34</v>
      </c>
      <c r="T68" s="586" t="s">
        <v>34</v>
      </c>
      <c r="U68" s="587" t="s">
        <v>34</v>
      </c>
      <c r="V68" s="586" t="s">
        <v>34</v>
      </c>
      <c r="W68" s="587" t="s">
        <v>34</v>
      </c>
      <c r="X68" s="586" t="s">
        <v>34</v>
      </c>
      <c r="Y68" s="587" t="s">
        <v>34</v>
      </c>
      <c r="Z68" s="586" t="s">
        <v>34</v>
      </c>
      <c r="AA68" s="587" t="s">
        <v>34</v>
      </c>
      <c r="AB68" s="586" t="s">
        <v>34</v>
      </c>
      <c r="AC68" s="588" t="s">
        <v>34</v>
      </c>
      <c r="AD68" s="162" t="s">
        <v>34</v>
      </c>
    </row>
    <row r="69" spans="1:30">
      <c r="E69" s="582" t="s">
        <v>2783</v>
      </c>
      <c r="F69" s="161" t="s">
        <v>1339</v>
      </c>
      <c r="G69" s="161" t="s">
        <v>1416</v>
      </c>
      <c r="H69" s="161" t="s">
        <v>1321</v>
      </c>
      <c r="I69" s="583" t="s">
        <v>34</v>
      </c>
      <c r="J69" s="161" t="s">
        <v>1363</v>
      </c>
      <c r="K69" s="161" t="s">
        <v>608</v>
      </c>
      <c r="L69" s="161" t="s">
        <v>48</v>
      </c>
      <c r="M69" s="161">
        <v>1023</v>
      </c>
      <c r="N69" s="583" t="s">
        <v>34</v>
      </c>
      <c r="O69" s="583" t="s">
        <v>34</v>
      </c>
      <c r="P69" s="584" t="s">
        <v>34</v>
      </c>
      <c r="Q69" s="584" t="s">
        <v>1423</v>
      </c>
      <c r="R69" s="584" t="s">
        <v>34</v>
      </c>
      <c r="S69" s="585" t="s">
        <v>34</v>
      </c>
      <c r="T69" s="586" t="s">
        <v>34</v>
      </c>
      <c r="U69" s="587" t="s">
        <v>34</v>
      </c>
      <c r="V69" s="586" t="s">
        <v>34</v>
      </c>
      <c r="W69" s="587" t="s">
        <v>34</v>
      </c>
      <c r="X69" s="586" t="s">
        <v>34</v>
      </c>
      <c r="Y69" s="587" t="s">
        <v>34</v>
      </c>
      <c r="Z69" s="586" t="s">
        <v>34</v>
      </c>
      <c r="AA69" s="587" t="s">
        <v>34</v>
      </c>
      <c r="AB69" s="586" t="s">
        <v>34</v>
      </c>
      <c r="AC69" s="588" t="s">
        <v>34</v>
      </c>
      <c r="AD69" s="162" t="s">
        <v>34</v>
      </c>
    </row>
    <row r="70" spans="1:30">
      <c r="E70" s="582" t="s">
        <v>2784</v>
      </c>
      <c r="F70" s="161" t="s">
        <v>715</v>
      </c>
      <c r="G70" s="161" t="s">
        <v>1416</v>
      </c>
      <c r="H70" s="161" t="s">
        <v>1321</v>
      </c>
      <c r="I70" s="583" t="s">
        <v>34</v>
      </c>
      <c r="J70" s="161" t="s">
        <v>1363</v>
      </c>
      <c r="K70" s="161" t="s">
        <v>608</v>
      </c>
      <c r="L70" s="161" t="s">
        <v>48</v>
      </c>
      <c r="M70" s="161">
        <v>1388</v>
      </c>
      <c r="N70" s="583" t="s">
        <v>34</v>
      </c>
      <c r="O70" s="583" t="s">
        <v>34</v>
      </c>
      <c r="P70" s="584" t="s">
        <v>34</v>
      </c>
      <c r="Q70" s="584" t="s">
        <v>1423</v>
      </c>
      <c r="R70" s="584" t="s">
        <v>34</v>
      </c>
      <c r="S70" s="585" t="s">
        <v>34</v>
      </c>
      <c r="T70" s="586" t="s">
        <v>34</v>
      </c>
      <c r="U70" s="587" t="s">
        <v>34</v>
      </c>
      <c r="V70" s="586" t="s">
        <v>34</v>
      </c>
      <c r="W70" s="587" t="s">
        <v>34</v>
      </c>
      <c r="X70" s="586" t="s">
        <v>34</v>
      </c>
      <c r="Y70" s="587" t="s">
        <v>34</v>
      </c>
      <c r="Z70" s="586" t="s">
        <v>34</v>
      </c>
      <c r="AA70" s="587" t="s">
        <v>34</v>
      </c>
      <c r="AB70" s="586" t="s">
        <v>34</v>
      </c>
      <c r="AC70" s="588" t="s">
        <v>34</v>
      </c>
      <c r="AD70" s="162" t="s">
        <v>34</v>
      </c>
    </row>
    <row r="71" spans="1:30">
      <c r="E71" s="582" t="s">
        <v>2785</v>
      </c>
      <c r="F71" s="161" t="s">
        <v>1339</v>
      </c>
      <c r="G71" s="161" t="s">
        <v>34</v>
      </c>
      <c r="H71" s="161" t="s">
        <v>34</v>
      </c>
      <c r="I71" s="583" t="s">
        <v>34</v>
      </c>
      <c r="J71" s="161" t="s">
        <v>663</v>
      </c>
      <c r="K71" s="161" t="s">
        <v>608</v>
      </c>
      <c r="L71" s="161" t="s">
        <v>48</v>
      </c>
      <c r="M71" s="161">
        <v>365</v>
      </c>
      <c r="N71" s="583" t="s">
        <v>34</v>
      </c>
      <c r="O71" s="583">
        <v>2.5000000000000001E-3</v>
      </c>
      <c r="P71" s="584" t="s">
        <v>34</v>
      </c>
      <c r="Q71" s="584" t="s">
        <v>1423</v>
      </c>
      <c r="R71" s="584" t="s">
        <v>34</v>
      </c>
      <c r="S71" s="585" t="s">
        <v>34</v>
      </c>
      <c r="T71" s="586" t="s">
        <v>34</v>
      </c>
      <c r="U71" s="587" t="s">
        <v>34</v>
      </c>
      <c r="V71" s="586" t="s">
        <v>34</v>
      </c>
      <c r="W71" s="587" t="s">
        <v>34</v>
      </c>
      <c r="X71" s="586" t="s">
        <v>34</v>
      </c>
      <c r="Y71" s="587" t="s">
        <v>34</v>
      </c>
      <c r="Z71" s="586" t="s">
        <v>34</v>
      </c>
      <c r="AA71" s="587" t="s">
        <v>34</v>
      </c>
      <c r="AB71" s="586" t="s">
        <v>34</v>
      </c>
      <c r="AC71" s="588" t="s">
        <v>34</v>
      </c>
      <c r="AD71" s="162" t="s">
        <v>34</v>
      </c>
    </row>
    <row r="72" spans="1:30">
      <c r="E72" s="582" t="s">
        <v>2763</v>
      </c>
      <c r="F72" s="161" t="s">
        <v>1339</v>
      </c>
      <c r="G72" s="161" t="s">
        <v>34</v>
      </c>
      <c r="H72" s="161" t="s">
        <v>34</v>
      </c>
      <c r="I72" s="583" t="s">
        <v>34</v>
      </c>
      <c r="J72" s="161" t="s">
        <v>663</v>
      </c>
      <c r="K72" s="161" t="s">
        <v>608</v>
      </c>
      <c r="L72" s="161" t="s">
        <v>48</v>
      </c>
      <c r="M72" s="161">
        <v>730</v>
      </c>
      <c r="N72" s="583" t="s">
        <v>34</v>
      </c>
      <c r="O72" s="583">
        <v>2.5000000000000001E-3</v>
      </c>
      <c r="P72" s="584" t="s">
        <v>34</v>
      </c>
      <c r="Q72" s="584" t="s">
        <v>1423</v>
      </c>
      <c r="R72" s="584" t="s">
        <v>34</v>
      </c>
      <c r="S72" s="585" t="s">
        <v>34</v>
      </c>
      <c r="T72" s="586" t="s">
        <v>34</v>
      </c>
      <c r="U72" s="587" t="s">
        <v>34</v>
      </c>
      <c r="V72" s="586" t="s">
        <v>34</v>
      </c>
      <c r="W72" s="587" t="s">
        <v>34</v>
      </c>
      <c r="X72" s="586" t="s">
        <v>34</v>
      </c>
      <c r="Y72" s="587" t="s">
        <v>34</v>
      </c>
      <c r="Z72" s="586" t="s">
        <v>34</v>
      </c>
      <c r="AA72" s="587" t="s">
        <v>34</v>
      </c>
      <c r="AB72" s="586" t="s">
        <v>34</v>
      </c>
      <c r="AC72" s="588" t="s">
        <v>34</v>
      </c>
      <c r="AD72" s="162" t="s">
        <v>34</v>
      </c>
    </row>
    <row r="73" spans="1:30">
      <c r="E73" s="582" t="s">
        <v>2786</v>
      </c>
      <c r="F73" s="161" t="s">
        <v>1339</v>
      </c>
      <c r="G73" s="161" t="s">
        <v>34</v>
      </c>
      <c r="H73" s="161" t="s">
        <v>34</v>
      </c>
      <c r="I73" s="583" t="s">
        <v>34</v>
      </c>
      <c r="J73" s="161" t="s">
        <v>663</v>
      </c>
      <c r="K73" s="161" t="s">
        <v>608</v>
      </c>
      <c r="L73" s="161" t="s">
        <v>48</v>
      </c>
      <c r="M73" s="161">
        <v>1095</v>
      </c>
      <c r="N73" s="583" t="s">
        <v>34</v>
      </c>
      <c r="O73" s="583">
        <v>2.5000000000000001E-3</v>
      </c>
      <c r="P73" s="584" t="s">
        <v>34</v>
      </c>
      <c r="Q73" s="584" t="s">
        <v>1423</v>
      </c>
      <c r="R73" s="584" t="s">
        <v>34</v>
      </c>
      <c r="S73" s="585" t="s">
        <v>34</v>
      </c>
      <c r="T73" s="586" t="s">
        <v>34</v>
      </c>
      <c r="U73" s="587" t="s">
        <v>34</v>
      </c>
      <c r="V73" s="586" t="s">
        <v>34</v>
      </c>
      <c r="W73" s="587" t="s">
        <v>34</v>
      </c>
      <c r="X73" s="586" t="s">
        <v>34</v>
      </c>
      <c r="Y73" s="587" t="s">
        <v>34</v>
      </c>
      <c r="Z73" s="586" t="s">
        <v>34</v>
      </c>
      <c r="AA73" s="587" t="s">
        <v>34</v>
      </c>
      <c r="AB73" s="586" t="s">
        <v>34</v>
      </c>
      <c r="AC73" s="588" t="s">
        <v>34</v>
      </c>
      <c r="AD73" s="162" t="s">
        <v>34</v>
      </c>
    </row>
    <row r="74" spans="1:30" ht="5.25" customHeight="1">
      <c r="E74" s="589" t="s">
        <v>1392</v>
      </c>
      <c r="P74" s="599"/>
      <c r="Q74" s="599"/>
      <c r="R74" s="599"/>
      <c r="S74" s="600"/>
      <c r="AC74" s="601"/>
    </row>
    <row r="75" spans="1:30" s="479" customFormat="1">
      <c r="A75" s="576"/>
      <c r="B75" s="572" t="s">
        <v>621</v>
      </c>
      <c r="C75" s="557" t="s">
        <v>865</v>
      </c>
      <c r="D75" s="572" t="str">
        <f>B75&amp;" "&amp;C75</f>
        <v>Inflação Média</v>
      </c>
      <c r="E75" s="594" t="s">
        <v>1374</v>
      </c>
      <c r="F75" s="594"/>
      <c r="G75" s="594"/>
      <c r="H75" s="594"/>
      <c r="I75" s="594"/>
      <c r="J75" s="595"/>
      <c r="K75" s="594"/>
      <c r="L75" s="594"/>
      <c r="M75" s="594"/>
      <c r="N75" s="594"/>
      <c r="O75" s="594"/>
      <c r="P75" s="596"/>
      <c r="Q75" s="596"/>
      <c r="R75" s="596"/>
      <c r="S75" s="597"/>
      <c r="T75" s="594"/>
      <c r="U75" s="594"/>
      <c r="V75" s="594"/>
      <c r="W75" s="594"/>
      <c r="X75" s="594"/>
      <c r="Y75" s="594"/>
      <c r="Z75" s="594"/>
      <c r="AA75" s="594"/>
      <c r="AB75" s="594"/>
      <c r="AC75" s="598"/>
      <c r="AD75" s="594"/>
    </row>
    <row r="76" spans="1:30">
      <c r="E76" s="582" t="s">
        <v>2204</v>
      </c>
      <c r="F76" s="161" t="s">
        <v>1339</v>
      </c>
      <c r="G76" s="161" t="s">
        <v>1416</v>
      </c>
      <c r="H76" s="161" t="s">
        <v>1321</v>
      </c>
      <c r="I76" s="583" t="s">
        <v>34</v>
      </c>
      <c r="J76" s="161" t="s">
        <v>672</v>
      </c>
      <c r="K76" s="161" t="s">
        <v>608</v>
      </c>
      <c r="L76" s="161" t="s">
        <v>48</v>
      </c>
      <c r="M76" s="161">
        <v>2</v>
      </c>
      <c r="N76" s="583">
        <v>2E-3</v>
      </c>
      <c r="O76" s="583">
        <v>6.9999999999999999E-4</v>
      </c>
      <c r="P76" s="584">
        <v>3000</v>
      </c>
      <c r="Q76" s="584" t="s">
        <v>1423</v>
      </c>
      <c r="R76" s="584">
        <v>370353898.31</v>
      </c>
      <c r="S76" s="585">
        <v>39652</v>
      </c>
      <c r="T76" s="586">
        <v>4.330950065638306E-2</v>
      </c>
      <c r="U76" s="587">
        <v>0.55987036819265013</v>
      </c>
      <c r="V76" s="586">
        <v>5.1985975994290889E-2</v>
      </c>
      <c r="W76" s="587">
        <v>0.50963639208672606</v>
      </c>
      <c r="X76" s="586">
        <v>7.897856119445068E-2</v>
      </c>
      <c r="Y76" s="587">
        <v>0.59890877682637633</v>
      </c>
      <c r="Z76" s="586">
        <v>0.15947117381542775</v>
      </c>
      <c r="AA76" s="587">
        <v>0.90648585064963738</v>
      </c>
      <c r="AB76" s="586">
        <v>5.4310404774508117E-2</v>
      </c>
      <c r="AC76" s="588">
        <v>-0.82860047814200777</v>
      </c>
      <c r="AD76" s="162">
        <v>9814233000100</v>
      </c>
    </row>
    <row r="77" spans="1:30">
      <c r="E77" s="582" t="s">
        <v>2787</v>
      </c>
      <c r="F77" s="161" t="s">
        <v>715</v>
      </c>
      <c r="G77" s="161" t="s">
        <v>1416</v>
      </c>
      <c r="H77" s="161" t="s">
        <v>1321</v>
      </c>
      <c r="I77" s="583" t="s">
        <v>34</v>
      </c>
      <c r="J77" s="161" t="s">
        <v>1363</v>
      </c>
      <c r="K77" s="161" t="s">
        <v>608</v>
      </c>
      <c r="L77" s="161" t="s">
        <v>48</v>
      </c>
      <c r="M77" s="161">
        <v>1753</v>
      </c>
      <c r="N77" s="583" t="s">
        <v>34</v>
      </c>
      <c r="O77" s="583" t="s">
        <v>34</v>
      </c>
      <c r="P77" s="584" t="s">
        <v>34</v>
      </c>
      <c r="Q77" s="584" t="s">
        <v>1423</v>
      </c>
      <c r="R77" s="584" t="s">
        <v>34</v>
      </c>
      <c r="S77" s="585" t="s">
        <v>34</v>
      </c>
      <c r="T77" s="586" t="s">
        <v>34</v>
      </c>
      <c r="U77" s="587" t="s">
        <v>34</v>
      </c>
      <c r="V77" s="586" t="s">
        <v>34</v>
      </c>
      <c r="W77" s="587" t="s">
        <v>34</v>
      </c>
      <c r="X77" s="586" t="s">
        <v>34</v>
      </c>
      <c r="Y77" s="587" t="s">
        <v>34</v>
      </c>
      <c r="Z77" s="586" t="s">
        <v>34</v>
      </c>
      <c r="AA77" s="587" t="s">
        <v>34</v>
      </c>
      <c r="AB77" s="586" t="s">
        <v>34</v>
      </c>
      <c r="AC77" s="588" t="s">
        <v>34</v>
      </c>
      <c r="AD77" s="162" t="s">
        <v>34</v>
      </c>
    </row>
    <row r="78" spans="1:30">
      <c r="E78" s="582" t="s">
        <v>2788</v>
      </c>
      <c r="F78" s="161" t="s">
        <v>715</v>
      </c>
      <c r="G78" s="161" t="s">
        <v>1416</v>
      </c>
      <c r="H78" s="161" t="s">
        <v>1321</v>
      </c>
      <c r="I78" s="583" t="s">
        <v>34</v>
      </c>
      <c r="J78" s="161" t="s">
        <v>1363</v>
      </c>
      <c r="K78" s="161" t="s">
        <v>608</v>
      </c>
      <c r="L78" s="161" t="s">
        <v>48</v>
      </c>
      <c r="M78" s="161">
        <v>2119</v>
      </c>
      <c r="N78" s="583" t="s">
        <v>34</v>
      </c>
      <c r="O78" s="583" t="s">
        <v>34</v>
      </c>
      <c r="P78" s="584" t="s">
        <v>34</v>
      </c>
      <c r="Q78" s="584" t="s">
        <v>1423</v>
      </c>
      <c r="R78" s="584" t="s">
        <v>34</v>
      </c>
      <c r="S78" s="585" t="s">
        <v>34</v>
      </c>
      <c r="T78" s="586" t="s">
        <v>34</v>
      </c>
      <c r="U78" s="587" t="s">
        <v>34</v>
      </c>
      <c r="V78" s="586" t="s">
        <v>34</v>
      </c>
      <c r="W78" s="587" t="s">
        <v>34</v>
      </c>
      <c r="X78" s="586" t="s">
        <v>34</v>
      </c>
      <c r="Y78" s="587" t="s">
        <v>34</v>
      </c>
      <c r="Z78" s="586" t="s">
        <v>34</v>
      </c>
      <c r="AA78" s="587" t="s">
        <v>34</v>
      </c>
      <c r="AB78" s="586" t="s">
        <v>34</v>
      </c>
      <c r="AC78" s="588" t="s">
        <v>34</v>
      </c>
      <c r="AD78" s="162" t="s">
        <v>34</v>
      </c>
    </row>
    <row r="79" spans="1:30">
      <c r="E79" s="582" t="s">
        <v>2789</v>
      </c>
      <c r="F79" s="161" t="s">
        <v>715</v>
      </c>
      <c r="G79" s="161" t="s">
        <v>1416</v>
      </c>
      <c r="H79" s="161" t="s">
        <v>1321</v>
      </c>
      <c r="I79" s="583" t="s">
        <v>34</v>
      </c>
      <c r="J79" s="161" t="s">
        <v>1363</v>
      </c>
      <c r="K79" s="161" t="s">
        <v>608</v>
      </c>
      <c r="L79" s="161" t="s">
        <v>48</v>
      </c>
      <c r="M79" s="161">
        <v>2849</v>
      </c>
      <c r="N79" s="583" t="s">
        <v>34</v>
      </c>
      <c r="O79" s="583" t="s">
        <v>34</v>
      </c>
      <c r="P79" s="584" t="s">
        <v>34</v>
      </c>
      <c r="Q79" s="584" t="s">
        <v>1423</v>
      </c>
      <c r="R79" s="584" t="s">
        <v>34</v>
      </c>
      <c r="S79" s="585" t="s">
        <v>34</v>
      </c>
      <c r="T79" s="586" t="s">
        <v>34</v>
      </c>
      <c r="U79" s="587" t="s">
        <v>34</v>
      </c>
      <c r="V79" s="586" t="s">
        <v>34</v>
      </c>
      <c r="W79" s="587" t="s">
        <v>34</v>
      </c>
      <c r="X79" s="586" t="s">
        <v>34</v>
      </c>
      <c r="Y79" s="587" t="s">
        <v>34</v>
      </c>
      <c r="Z79" s="586" t="s">
        <v>34</v>
      </c>
      <c r="AA79" s="587" t="s">
        <v>34</v>
      </c>
      <c r="AB79" s="586" t="s">
        <v>34</v>
      </c>
      <c r="AC79" s="588" t="s">
        <v>34</v>
      </c>
      <c r="AD79" s="162" t="s">
        <v>34</v>
      </c>
    </row>
    <row r="80" spans="1:30">
      <c r="E80" s="582" t="s">
        <v>2790</v>
      </c>
      <c r="F80" s="161" t="s">
        <v>715</v>
      </c>
      <c r="G80" s="161" t="s">
        <v>34</v>
      </c>
      <c r="H80" s="161" t="s">
        <v>34</v>
      </c>
      <c r="I80" s="583" t="s">
        <v>34</v>
      </c>
      <c r="J80" s="161" t="s">
        <v>663</v>
      </c>
      <c r="K80" s="161" t="s">
        <v>608</v>
      </c>
      <c r="L80" s="161" t="s">
        <v>48</v>
      </c>
      <c r="M80" s="161">
        <v>1460</v>
      </c>
      <c r="N80" s="583" t="s">
        <v>34</v>
      </c>
      <c r="O80" s="583">
        <v>2.5000000000000001E-3</v>
      </c>
      <c r="P80" s="584" t="s">
        <v>34</v>
      </c>
      <c r="Q80" s="584" t="s">
        <v>1423</v>
      </c>
      <c r="R80" s="584" t="s">
        <v>34</v>
      </c>
      <c r="S80" s="585" t="s">
        <v>34</v>
      </c>
      <c r="T80" s="586" t="s">
        <v>34</v>
      </c>
      <c r="U80" s="587" t="s">
        <v>34</v>
      </c>
      <c r="V80" s="586" t="s">
        <v>34</v>
      </c>
      <c r="W80" s="587" t="s">
        <v>34</v>
      </c>
      <c r="X80" s="586" t="s">
        <v>34</v>
      </c>
      <c r="Y80" s="587" t="s">
        <v>34</v>
      </c>
      <c r="Z80" s="586" t="s">
        <v>34</v>
      </c>
      <c r="AA80" s="587" t="s">
        <v>34</v>
      </c>
      <c r="AB80" s="586" t="s">
        <v>34</v>
      </c>
      <c r="AC80" s="588" t="s">
        <v>34</v>
      </c>
      <c r="AD80" s="162" t="s">
        <v>34</v>
      </c>
    </row>
    <row r="81" spans="1:30">
      <c r="E81" s="582" t="s">
        <v>2791</v>
      </c>
      <c r="F81" s="161" t="s">
        <v>715</v>
      </c>
      <c r="G81" s="161" t="s">
        <v>34</v>
      </c>
      <c r="H81" s="161" t="s">
        <v>34</v>
      </c>
      <c r="I81" s="583" t="s">
        <v>34</v>
      </c>
      <c r="J81" s="161" t="s">
        <v>663</v>
      </c>
      <c r="K81" s="161" t="s">
        <v>608</v>
      </c>
      <c r="L81" s="161" t="s">
        <v>48</v>
      </c>
      <c r="M81" s="161">
        <v>1825</v>
      </c>
      <c r="N81" s="583" t="s">
        <v>34</v>
      </c>
      <c r="O81" s="583">
        <v>2.5000000000000001E-3</v>
      </c>
      <c r="P81" s="584" t="s">
        <v>34</v>
      </c>
      <c r="Q81" s="584" t="s">
        <v>1423</v>
      </c>
      <c r="R81" s="584" t="s">
        <v>34</v>
      </c>
      <c r="S81" s="585" t="s">
        <v>34</v>
      </c>
      <c r="T81" s="586" t="s">
        <v>34</v>
      </c>
      <c r="U81" s="587" t="s">
        <v>34</v>
      </c>
      <c r="V81" s="586" t="s">
        <v>34</v>
      </c>
      <c r="W81" s="587" t="s">
        <v>34</v>
      </c>
      <c r="X81" s="586" t="s">
        <v>34</v>
      </c>
      <c r="Y81" s="587" t="s">
        <v>34</v>
      </c>
      <c r="Z81" s="586" t="s">
        <v>34</v>
      </c>
      <c r="AA81" s="587" t="s">
        <v>34</v>
      </c>
      <c r="AB81" s="586" t="s">
        <v>34</v>
      </c>
      <c r="AC81" s="588" t="s">
        <v>34</v>
      </c>
      <c r="AD81" s="162" t="s">
        <v>34</v>
      </c>
    </row>
    <row r="82" spans="1:30">
      <c r="E82" s="582" t="s">
        <v>2792</v>
      </c>
      <c r="F82" s="161" t="s">
        <v>715</v>
      </c>
      <c r="G82" s="161" t="s">
        <v>34</v>
      </c>
      <c r="H82" s="161" t="s">
        <v>34</v>
      </c>
      <c r="I82" s="583" t="s">
        <v>34</v>
      </c>
      <c r="J82" s="161" t="s">
        <v>663</v>
      </c>
      <c r="K82" s="161" t="s">
        <v>608</v>
      </c>
      <c r="L82" s="161" t="s">
        <v>48</v>
      </c>
      <c r="M82" s="161">
        <v>2190</v>
      </c>
      <c r="N82" s="583" t="s">
        <v>34</v>
      </c>
      <c r="O82" s="583">
        <v>2.5000000000000001E-3</v>
      </c>
      <c r="P82" s="584" t="s">
        <v>34</v>
      </c>
      <c r="Q82" s="584" t="s">
        <v>1423</v>
      </c>
      <c r="R82" s="584" t="s">
        <v>34</v>
      </c>
      <c r="S82" s="585" t="s">
        <v>34</v>
      </c>
      <c r="T82" s="586" t="s">
        <v>34</v>
      </c>
      <c r="U82" s="587" t="s">
        <v>34</v>
      </c>
      <c r="V82" s="586" t="s">
        <v>34</v>
      </c>
      <c r="W82" s="587" t="s">
        <v>34</v>
      </c>
      <c r="X82" s="586" t="s">
        <v>34</v>
      </c>
      <c r="Y82" s="587" t="s">
        <v>34</v>
      </c>
      <c r="Z82" s="586" t="s">
        <v>34</v>
      </c>
      <c r="AA82" s="587" t="s">
        <v>34</v>
      </c>
      <c r="AB82" s="586" t="s">
        <v>34</v>
      </c>
      <c r="AC82" s="588" t="s">
        <v>34</v>
      </c>
      <c r="AD82" s="162" t="s">
        <v>34</v>
      </c>
    </row>
    <row r="83" spans="1:30">
      <c r="E83" s="582" t="s">
        <v>2852</v>
      </c>
      <c r="F83" s="161" t="s">
        <v>1339</v>
      </c>
      <c r="G83" s="161" t="s">
        <v>34</v>
      </c>
      <c r="H83" s="161" t="s">
        <v>1321</v>
      </c>
      <c r="I83" s="583" t="s">
        <v>34</v>
      </c>
      <c r="J83" s="161" t="s">
        <v>692</v>
      </c>
      <c r="K83" s="161" t="s">
        <v>608</v>
      </c>
      <c r="L83" s="161" t="s">
        <v>48</v>
      </c>
      <c r="M83" s="161">
        <v>32</v>
      </c>
      <c r="N83" s="583">
        <v>8.0000000000000002E-3</v>
      </c>
      <c r="O83" s="583">
        <v>1.6000000000000001E-3</v>
      </c>
      <c r="P83" s="584">
        <v>1000</v>
      </c>
      <c r="Q83" s="584" t="s">
        <v>1423</v>
      </c>
      <c r="R83" s="584">
        <v>164381824.97</v>
      </c>
      <c r="S83" s="585">
        <v>44225</v>
      </c>
      <c r="T83" s="586">
        <v>8.0294682804347595E-2</v>
      </c>
      <c r="U83" s="587">
        <v>1.0379850366378358</v>
      </c>
      <c r="V83" s="586">
        <v>0.12851917857672612</v>
      </c>
      <c r="W83" s="587">
        <v>1.2599176841651556</v>
      </c>
      <c r="X83" s="586" t="s">
        <v>34</v>
      </c>
      <c r="Y83" s="587" t="s">
        <v>34</v>
      </c>
      <c r="Z83" s="586" t="s">
        <v>34</v>
      </c>
      <c r="AA83" s="587" t="s">
        <v>34</v>
      </c>
      <c r="AB83" s="586">
        <v>2.9544733057220135E-2</v>
      </c>
      <c r="AC83" s="588">
        <v>0.81970135044121295</v>
      </c>
      <c r="AD83" s="162">
        <v>39959025000152</v>
      </c>
    </row>
    <row r="84" spans="1:30">
      <c r="E84" s="582" t="s">
        <v>1437</v>
      </c>
      <c r="F84" s="161" t="s">
        <v>715</v>
      </c>
      <c r="G84" s="161" t="s">
        <v>34</v>
      </c>
      <c r="H84" s="161" t="s">
        <v>1321</v>
      </c>
      <c r="I84" s="583" t="s">
        <v>34</v>
      </c>
      <c r="J84" s="161" t="s">
        <v>663</v>
      </c>
      <c r="K84" s="161" t="s">
        <v>608</v>
      </c>
      <c r="L84" s="161" t="s">
        <v>48</v>
      </c>
      <c r="M84" s="161">
        <v>2</v>
      </c>
      <c r="N84" s="583">
        <v>7.4999999999999997E-3</v>
      </c>
      <c r="O84" s="583" t="s">
        <v>34</v>
      </c>
      <c r="P84" s="584">
        <v>100</v>
      </c>
      <c r="Q84" s="584" t="s">
        <v>1423</v>
      </c>
      <c r="R84" s="584">
        <v>470000000</v>
      </c>
      <c r="S84" s="585">
        <v>44309</v>
      </c>
      <c r="T84" s="586" t="s">
        <v>34</v>
      </c>
      <c r="U84" s="587" t="s">
        <v>34</v>
      </c>
      <c r="V84" s="586" t="s">
        <v>34</v>
      </c>
      <c r="W84" s="587" t="s">
        <v>34</v>
      </c>
      <c r="X84" s="586" t="s">
        <v>34</v>
      </c>
      <c r="Y84" s="587" t="s">
        <v>34</v>
      </c>
      <c r="Z84" s="586" t="s">
        <v>34</v>
      </c>
      <c r="AA84" s="587" t="s">
        <v>34</v>
      </c>
      <c r="AB84" s="586" t="s">
        <v>34</v>
      </c>
      <c r="AC84" s="588" t="s">
        <v>34</v>
      </c>
      <c r="AD84" s="162" t="s">
        <v>34</v>
      </c>
    </row>
    <row r="85" spans="1:30" ht="5.25" customHeight="1">
      <c r="E85" s="589" t="s">
        <v>1392</v>
      </c>
      <c r="P85" s="599"/>
      <c r="Q85" s="599"/>
      <c r="R85" s="599"/>
      <c r="S85" s="600"/>
      <c r="AC85" s="601"/>
    </row>
    <row r="86" spans="1:30" s="479" customFormat="1">
      <c r="A86" s="576"/>
      <c r="B86" s="572" t="s">
        <v>621</v>
      </c>
      <c r="C86" s="557" t="s">
        <v>866</v>
      </c>
      <c r="D86" s="572" t="str">
        <f>B86&amp;" "&amp;C86</f>
        <v>Inflação Longa</v>
      </c>
      <c r="E86" s="594" t="s">
        <v>1368</v>
      </c>
      <c r="F86" s="594"/>
      <c r="G86" s="594"/>
      <c r="H86" s="594"/>
      <c r="I86" s="594"/>
      <c r="J86" s="595"/>
      <c r="K86" s="594"/>
      <c r="L86" s="594"/>
      <c r="M86" s="594"/>
      <c r="N86" s="594"/>
      <c r="O86" s="594"/>
      <c r="P86" s="596"/>
      <c r="Q86" s="596"/>
      <c r="R86" s="596"/>
      <c r="S86" s="597"/>
      <c r="T86" s="594"/>
      <c r="U86" s="594"/>
      <c r="V86" s="594"/>
      <c r="W86" s="594"/>
      <c r="X86" s="594"/>
      <c r="Y86" s="594"/>
      <c r="Z86" s="594"/>
      <c r="AA86" s="594"/>
      <c r="AB86" s="594"/>
      <c r="AC86" s="598"/>
      <c r="AD86" s="594"/>
    </row>
    <row r="87" spans="1:30">
      <c r="E87" s="582" t="s">
        <v>2684</v>
      </c>
      <c r="F87" s="161" t="s">
        <v>715</v>
      </c>
      <c r="G87" s="161" t="s">
        <v>34</v>
      </c>
      <c r="H87" s="161" t="s">
        <v>1321</v>
      </c>
      <c r="I87" s="583" t="s">
        <v>34</v>
      </c>
      <c r="J87" s="161" t="s">
        <v>692</v>
      </c>
      <c r="K87" s="161" t="s">
        <v>608</v>
      </c>
      <c r="L87" s="161" t="s">
        <v>48</v>
      </c>
      <c r="M87" s="161">
        <v>31</v>
      </c>
      <c r="N87" s="583">
        <v>6.9999999999999993E-3</v>
      </c>
      <c r="O87" s="583">
        <v>1.8666666666666666E-3</v>
      </c>
      <c r="P87" s="584">
        <v>500</v>
      </c>
      <c r="Q87" s="584" t="s">
        <v>1423</v>
      </c>
      <c r="R87" s="584">
        <v>39749749.409999996</v>
      </c>
      <c r="S87" s="585">
        <v>44041</v>
      </c>
      <c r="T87" s="586">
        <v>4.5558817931812268E-2</v>
      </c>
      <c r="U87" s="587">
        <v>0.58894773163694647</v>
      </c>
      <c r="V87" s="586">
        <v>6.2798709258773844E-2</v>
      </c>
      <c r="W87" s="587">
        <v>0.61563733299648971</v>
      </c>
      <c r="X87" s="586">
        <v>0.17306534251846273</v>
      </c>
      <c r="Y87" s="587">
        <v>1.3123859314627933</v>
      </c>
      <c r="Z87" s="586" t="s">
        <v>34</v>
      </c>
      <c r="AA87" s="587" t="s">
        <v>34</v>
      </c>
      <c r="AB87" s="586">
        <v>6.5377679878984518E-2</v>
      </c>
      <c r="AC87" s="588">
        <v>-0.52181275136622463</v>
      </c>
      <c r="AD87" s="162">
        <v>37368116000198</v>
      </c>
    </row>
    <row r="88" spans="1:30">
      <c r="E88" s="582" t="s">
        <v>2205</v>
      </c>
      <c r="F88" s="161" t="s">
        <v>1339</v>
      </c>
      <c r="G88" s="161" t="s">
        <v>1416</v>
      </c>
      <c r="H88" s="161" t="s">
        <v>1321</v>
      </c>
      <c r="I88" s="583" t="s">
        <v>34</v>
      </c>
      <c r="J88" s="161" t="s">
        <v>672</v>
      </c>
      <c r="K88" s="161" t="s">
        <v>608</v>
      </c>
      <c r="L88" s="161" t="s">
        <v>48</v>
      </c>
      <c r="M88" s="161">
        <v>2</v>
      </c>
      <c r="N88" s="583">
        <v>2E-3</v>
      </c>
      <c r="O88" s="583">
        <v>6.9999999999999999E-4</v>
      </c>
      <c r="P88" s="584">
        <v>3000</v>
      </c>
      <c r="Q88" s="584" t="s">
        <v>1423</v>
      </c>
      <c r="R88" s="584">
        <v>273580988.24000001</v>
      </c>
      <c r="S88" s="585">
        <v>41865</v>
      </c>
      <c r="T88" s="586">
        <v>2.4593917272172527E-2</v>
      </c>
      <c r="U88" s="587">
        <v>0.31793036885179238</v>
      </c>
      <c r="V88" s="586">
        <v>1.137215122360602E-2</v>
      </c>
      <c r="W88" s="587">
        <v>0.11148510745474316</v>
      </c>
      <c r="X88" s="586">
        <v>1.8962644077506585E-2</v>
      </c>
      <c r="Y88" s="587">
        <v>0.14379717480408311</v>
      </c>
      <c r="Z88" s="586">
        <v>8.1984346909282468E-2</v>
      </c>
      <c r="AA88" s="587">
        <v>0.46602560619533212</v>
      </c>
      <c r="AB88" s="586">
        <v>8.8171142456182794E-2</v>
      </c>
      <c r="AC88" s="588">
        <v>-0.92988401373954022</v>
      </c>
      <c r="AD88" s="162">
        <v>20374752000120</v>
      </c>
    </row>
    <row r="89" spans="1:30">
      <c r="E89" s="582" t="s">
        <v>2793</v>
      </c>
      <c r="F89" s="161" t="s">
        <v>1339</v>
      </c>
      <c r="G89" s="161" t="s">
        <v>1416</v>
      </c>
      <c r="H89" s="161" t="s">
        <v>1321</v>
      </c>
      <c r="I89" s="583" t="s">
        <v>34</v>
      </c>
      <c r="J89" s="161" t="s">
        <v>1363</v>
      </c>
      <c r="K89" s="161" t="s">
        <v>608</v>
      </c>
      <c r="L89" s="161" t="s">
        <v>48</v>
      </c>
      <c r="M89" s="161">
        <v>3580</v>
      </c>
      <c r="N89" s="583" t="s">
        <v>34</v>
      </c>
      <c r="O89" s="583" t="s">
        <v>34</v>
      </c>
      <c r="P89" s="584" t="s">
        <v>34</v>
      </c>
      <c r="Q89" s="584" t="s">
        <v>1423</v>
      </c>
      <c r="R89" s="584" t="s">
        <v>34</v>
      </c>
      <c r="S89" s="585" t="s">
        <v>34</v>
      </c>
      <c r="T89" s="586" t="s">
        <v>34</v>
      </c>
      <c r="U89" s="587" t="s">
        <v>34</v>
      </c>
      <c r="V89" s="586" t="s">
        <v>34</v>
      </c>
      <c r="W89" s="587" t="s">
        <v>34</v>
      </c>
      <c r="X89" s="586" t="s">
        <v>34</v>
      </c>
      <c r="Y89" s="587" t="s">
        <v>34</v>
      </c>
      <c r="Z89" s="586" t="s">
        <v>34</v>
      </c>
      <c r="AA89" s="587" t="s">
        <v>34</v>
      </c>
      <c r="AB89" s="586" t="s">
        <v>34</v>
      </c>
      <c r="AC89" s="588" t="s">
        <v>34</v>
      </c>
      <c r="AD89" s="162" t="s">
        <v>34</v>
      </c>
    </row>
    <row r="90" spans="1:30">
      <c r="E90" s="582" t="s">
        <v>2794</v>
      </c>
      <c r="F90" s="161" t="s">
        <v>1339</v>
      </c>
      <c r="G90" s="161" t="s">
        <v>1416</v>
      </c>
      <c r="H90" s="161" t="s">
        <v>1321</v>
      </c>
      <c r="I90" s="583" t="s">
        <v>34</v>
      </c>
      <c r="J90" s="161" t="s">
        <v>1363</v>
      </c>
      <c r="K90" s="161" t="s">
        <v>608</v>
      </c>
      <c r="L90" s="161" t="s">
        <v>48</v>
      </c>
      <c r="M90" s="161">
        <v>4675</v>
      </c>
      <c r="N90" s="583" t="s">
        <v>34</v>
      </c>
      <c r="O90" s="583" t="s">
        <v>34</v>
      </c>
      <c r="P90" s="584" t="s">
        <v>34</v>
      </c>
      <c r="Q90" s="584" t="s">
        <v>1423</v>
      </c>
      <c r="R90" s="584" t="s">
        <v>34</v>
      </c>
      <c r="S90" s="585" t="s">
        <v>34</v>
      </c>
      <c r="T90" s="586" t="s">
        <v>34</v>
      </c>
      <c r="U90" s="587" t="s">
        <v>34</v>
      </c>
      <c r="V90" s="586" t="s">
        <v>34</v>
      </c>
      <c r="W90" s="587" t="s">
        <v>34</v>
      </c>
      <c r="X90" s="586" t="s">
        <v>34</v>
      </c>
      <c r="Y90" s="587" t="s">
        <v>34</v>
      </c>
      <c r="Z90" s="586" t="s">
        <v>34</v>
      </c>
      <c r="AA90" s="587" t="s">
        <v>34</v>
      </c>
      <c r="AB90" s="586" t="s">
        <v>34</v>
      </c>
      <c r="AC90" s="588" t="s">
        <v>34</v>
      </c>
      <c r="AD90" s="162" t="s">
        <v>34</v>
      </c>
    </row>
    <row r="91" spans="1:30">
      <c r="E91" s="582" t="s">
        <v>2795</v>
      </c>
      <c r="F91" s="161" t="s">
        <v>1339</v>
      </c>
      <c r="G91" s="161" t="s">
        <v>34</v>
      </c>
      <c r="H91" s="161" t="s">
        <v>34</v>
      </c>
      <c r="I91" s="583" t="s">
        <v>34</v>
      </c>
      <c r="J91" s="161" t="s">
        <v>663</v>
      </c>
      <c r="K91" s="161" t="s">
        <v>608</v>
      </c>
      <c r="L91" s="161" t="s">
        <v>48</v>
      </c>
      <c r="M91" s="161">
        <v>2920</v>
      </c>
      <c r="N91" s="583" t="s">
        <v>34</v>
      </c>
      <c r="O91" s="583">
        <v>2.5000000000000001E-3</v>
      </c>
      <c r="P91" s="584" t="s">
        <v>34</v>
      </c>
      <c r="Q91" s="584" t="s">
        <v>1423</v>
      </c>
      <c r="R91" s="584" t="s">
        <v>34</v>
      </c>
      <c r="S91" s="585" t="s">
        <v>34</v>
      </c>
      <c r="T91" s="586" t="s">
        <v>34</v>
      </c>
      <c r="U91" s="587" t="s">
        <v>34</v>
      </c>
      <c r="V91" s="586" t="s">
        <v>34</v>
      </c>
      <c r="W91" s="587" t="s">
        <v>34</v>
      </c>
      <c r="X91" s="586" t="s">
        <v>34</v>
      </c>
      <c r="Y91" s="587" t="s">
        <v>34</v>
      </c>
      <c r="Z91" s="586" t="s">
        <v>34</v>
      </c>
      <c r="AA91" s="587" t="s">
        <v>34</v>
      </c>
      <c r="AB91" s="586" t="s">
        <v>34</v>
      </c>
      <c r="AC91" s="588" t="s">
        <v>34</v>
      </c>
      <c r="AD91" s="162" t="s">
        <v>34</v>
      </c>
    </row>
    <row r="92" spans="1:30">
      <c r="E92" s="582" t="s">
        <v>2796</v>
      </c>
      <c r="F92" s="161" t="s">
        <v>1339</v>
      </c>
      <c r="G92" s="161" t="s">
        <v>34</v>
      </c>
      <c r="H92" s="161" t="s">
        <v>34</v>
      </c>
      <c r="I92" s="583" t="s">
        <v>34</v>
      </c>
      <c r="J92" s="161" t="s">
        <v>663</v>
      </c>
      <c r="K92" s="161" t="s">
        <v>608</v>
      </c>
      <c r="L92" s="161" t="s">
        <v>48</v>
      </c>
      <c r="M92" s="161">
        <v>3285</v>
      </c>
      <c r="N92" s="583" t="s">
        <v>34</v>
      </c>
      <c r="O92" s="583">
        <v>2.5000000000000001E-3</v>
      </c>
      <c r="P92" s="584" t="s">
        <v>34</v>
      </c>
      <c r="Q92" s="584" t="s">
        <v>1423</v>
      </c>
      <c r="R92" s="584" t="s">
        <v>34</v>
      </c>
      <c r="S92" s="585" t="s">
        <v>34</v>
      </c>
      <c r="T92" s="586" t="s">
        <v>34</v>
      </c>
      <c r="U92" s="587" t="s">
        <v>34</v>
      </c>
      <c r="V92" s="586" t="s">
        <v>34</v>
      </c>
      <c r="W92" s="587" t="s">
        <v>34</v>
      </c>
      <c r="X92" s="586" t="s">
        <v>34</v>
      </c>
      <c r="Y92" s="587" t="s">
        <v>34</v>
      </c>
      <c r="Z92" s="586" t="s">
        <v>34</v>
      </c>
      <c r="AA92" s="587" t="s">
        <v>34</v>
      </c>
      <c r="AB92" s="586" t="s">
        <v>34</v>
      </c>
      <c r="AC92" s="588" t="s">
        <v>34</v>
      </c>
      <c r="AD92" s="162" t="s">
        <v>34</v>
      </c>
    </row>
    <row r="93" spans="1:30">
      <c r="E93" s="582" t="s">
        <v>2797</v>
      </c>
      <c r="F93" s="161" t="s">
        <v>1339</v>
      </c>
      <c r="G93" s="161" t="s">
        <v>34</v>
      </c>
      <c r="H93" s="161" t="s">
        <v>34</v>
      </c>
      <c r="I93" s="583" t="s">
        <v>34</v>
      </c>
      <c r="J93" s="161" t="s">
        <v>663</v>
      </c>
      <c r="K93" s="161" t="s">
        <v>608</v>
      </c>
      <c r="L93" s="161" t="s">
        <v>48</v>
      </c>
      <c r="M93" s="161">
        <v>3650</v>
      </c>
      <c r="N93" s="583" t="s">
        <v>34</v>
      </c>
      <c r="O93" s="583">
        <v>2.5000000000000001E-3</v>
      </c>
      <c r="P93" s="584" t="s">
        <v>34</v>
      </c>
      <c r="Q93" s="584" t="s">
        <v>1423</v>
      </c>
      <c r="R93" s="584" t="s">
        <v>34</v>
      </c>
      <c r="S93" s="585" t="s">
        <v>34</v>
      </c>
      <c r="T93" s="586" t="s">
        <v>34</v>
      </c>
      <c r="U93" s="587" t="s">
        <v>34</v>
      </c>
      <c r="V93" s="586" t="s">
        <v>34</v>
      </c>
      <c r="W93" s="587" t="s">
        <v>34</v>
      </c>
      <c r="X93" s="586" t="s">
        <v>34</v>
      </c>
      <c r="Y93" s="587" t="s">
        <v>34</v>
      </c>
      <c r="Z93" s="586" t="s">
        <v>34</v>
      </c>
      <c r="AA93" s="587" t="s">
        <v>34</v>
      </c>
      <c r="AB93" s="586" t="s">
        <v>34</v>
      </c>
      <c r="AC93" s="588" t="s">
        <v>34</v>
      </c>
      <c r="AD93" s="162" t="s">
        <v>34</v>
      </c>
    </row>
    <row r="94" spans="1:30" s="479" customFormat="1" ht="7.5" customHeight="1">
      <c r="B94" s="572"/>
      <c r="C94" s="572"/>
      <c r="D94" s="572"/>
      <c r="E94" s="589" t="s">
        <v>1392</v>
      </c>
      <c r="J94" s="574"/>
      <c r="P94" s="575"/>
      <c r="Q94" s="575"/>
      <c r="R94" s="575"/>
      <c r="S94" s="590"/>
      <c r="AC94" s="593"/>
    </row>
    <row r="95" spans="1:30" s="479" customFormat="1">
      <c r="A95" s="576"/>
      <c r="B95" s="591" t="s">
        <v>12</v>
      </c>
      <c r="C95" s="572"/>
      <c r="D95" s="572"/>
      <c r="E95" s="577" t="s">
        <v>661</v>
      </c>
      <c r="F95" s="577"/>
      <c r="G95" s="577"/>
      <c r="H95" s="577"/>
      <c r="I95" s="577"/>
      <c r="J95" s="578"/>
      <c r="K95" s="577"/>
      <c r="L95" s="577"/>
      <c r="M95" s="577"/>
      <c r="N95" s="577"/>
      <c r="O95" s="577"/>
      <c r="P95" s="579"/>
      <c r="Q95" s="579"/>
      <c r="R95" s="579"/>
      <c r="S95" s="580"/>
      <c r="T95" s="577"/>
      <c r="U95" s="577"/>
      <c r="V95" s="577"/>
      <c r="W95" s="577"/>
      <c r="X95" s="577"/>
      <c r="Y95" s="577"/>
      <c r="Z95" s="577"/>
      <c r="AA95" s="577"/>
      <c r="AB95" s="577"/>
      <c r="AC95" s="581"/>
      <c r="AD95" s="577"/>
    </row>
    <row r="96" spans="1:30" s="479" customFormat="1" ht="3" customHeight="1">
      <c r="B96" s="572"/>
      <c r="C96" s="572"/>
      <c r="D96" s="572"/>
      <c r="J96" s="592"/>
      <c r="P96" s="575"/>
      <c r="Q96" s="575"/>
      <c r="R96" s="575"/>
      <c r="S96" s="590"/>
      <c r="AC96" s="593"/>
    </row>
    <row r="97" spans="1:30" s="479" customFormat="1">
      <c r="A97" s="576"/>
      <c r="B97" s="572" t="s">
        <v>661</v>
      </c>
      <c r="C97" s="572" t="s">
        <v>738</v>
      </c>
      <c r="D97" s="572" t="str">
        <f>B97&amp;" "&amp;C97</f>
        <v>Pré-fixado Curta</v>
      </c>
      <c r="E97" s="594" t="s">
        <v>1371</v>
      </c>
      <c r="F97" s="594"/>
      <c r="G97" s="594"/>
      <c r="H97" s="594"/>
      <c r="I97" s="594"/>
      <c r="J97" s="595"/>
      <c r="K97" s="594"/>
      <c r="L97" s="594"/>
      <c r="M97" s="594"/>
      <c r="N97" s="594"/>
      <c r="O97" s="594"/>
      <c r="P97" s="596"/>
      <c r="Q97" s="596"/>
      <c r="R97" s="596"/>
      <c r="S97" s="597"/>
      <c r="T97" s="594"/>
      <c r="U97" s="594"/>
      <c r="V97" s="594"/>
      <c r="W97" s="594"/>
      <c r="X97" s="594"/>
      <c r="Y97" s="594"/>
      <c r="Z97" s="594"/>
      <c r="AA97" s="594"/>
      <c r="AB97" s="594"/>
      <c r="AC97" s="598"/>
      <c r="AD97" s="594"/>
    </row>
    <row r="98" spans="1:30">
      <c r="E98" s="582" t="s">
        <v>2210</v>
      </c>
      <c r="F98" s="161" t="s">
        <v>1339</v>
      </c>
      <c r="G98" s="161" t="s">
        <v>34</v>
      </c>
      <c r="H98" s="161" t="s">
        <v>1321</v>
      </c>
      <c r="I98" s="583" t="s">
        <v>34</v>
      </c>
      <c r="J98" s="161" t="s">
        <v>34</v>
      </c>
      <c r="K98" s="161" t="s">
        <v>611</v>
      </c>
      <c r="L98" s="161" t="s">
        <v>49</v>
      </c>
      <c r="M98" s="161">
        <v>6</v>
      </c>
      <c r="N98" s="583">
        <v>9.300000000000001E-3</v>
      </c>
      <c r="O98" s="583">
        <v>4.3499199999999993E-3</v>
      </c>
      <c r="P98" s="584">
        <v>25000</v>
      </c>
      <c r="Q98" s="584" t="s">
        <v>1424</v>
      </c>
      <c r="R98" s="584">
        <v>207532598.43000001</v>
      </c>
      <c r="S98" s="585">
        <v>43523</v>
      </c>
      <c r="T98" s="586">
        <v>-0.14752892435153564</v>
      </c>
      <c r="U98" s="587">
        <v>-1.9071351999895785</v>
      </c>
      <c r="V98" s="586">
        <v>-7.7718653003480354E-2</v>
      </c>
      <c r="W98" s="587">
        <v>-0.76190267003708279</v>
      </c>
      <c r="X98" s="586">
        <v>-7.0265991079427215E-2</v>
      </c>
      <c r="Y98" s="587">
        <v>-0.53283977491387524</v>
      </c>
      <c r="Z98" s="586">
        <v>0.24741982429753362</v>
      </c>
      <c r="AA98" s="587">
        <v>1.4064144919101096</v>
      </c>
      <c r="AB98" s="586">
        <v>0.1456646742344804</v>
      </c>
      <c r="AC98" s="588">
        <v>-1.1498304438814482</v>
      </c>
      <c r="AD98" s="162">
        <v>32225478000106</v>
      </c>
    </row>
    <row r="99" spans="1:30">
      <c r="E99" s="582" t="s">
        <v>2211</v>
      </c>
      <c r="F99" s="161" t="s">
        <v>1339</v>
      </c>
      <c r="G99" s="161" t="s">
        <v>34</v>
      </c>
      <c r="H99" s="161" t="s">
        <v>1321</v>
      </c>
      <c r="I99" s="583" t="s">
        <v>34</v>
      </c>
      <c r="J99" s="161" t="s">
        <v>34</v>
      </c>
      <c r="K99" s="161" t="s">
        <v>611</v>
      </c>
      <c r="L99" s="161" t="s">
        <v>48</v>
      </c>
      <c r="M99" s="161">
        <v>6</v>
      </c>
      <c r="N99" s="583">
        <v>9.300000000000001E-3</v>
      </c>
      <c r="O99" s="583">
        <v>4.3499199999999993E-3</v>
      </c>
      <c r="P99" s="584">
        <v>25000</v>
      </c>
      <c r="Q99" s="584" t="s">
        <v>1424</v>
      </c>
      <c r="R99" s="584">
        <v>421094517.43000001</v>
      </c>
      <c r="S99" s="585">
        <v>42403</v>
      </c>
      <c r="T99" s="586">
        <v>-2.6771431128282952E-2</v>
      </c>
      <c r="U99" s="587">
        <v>-0.34607951547986515</v>
      </c>
      <c r="V99" s="586">
        <v>-9.7883883548312012E-3</v>
      </c>
      <c r="W99" s="587">
        <v>-9.5958935656949809E-2</v>
      </c>
      <c r="X99" s="586">
        <v>7.1633133378304903E-2</v>
      </c>
      <c r="Y99" s="587">
        <v>0.54320706332208657</v>
      </c>
      <c r="Z99" s="586">
        <v>0.12694181686394868</v>
      </c>
      <c r="AA99" s="587">
        <v>0.72157844010172245</v>
      </c>
      <c r="AB99" s="586">
        <v>5.2889249895443094E-2</v>
      </c>
      <c r="AC99" s="588">
        <v>-1.9964479528408094</v>
      </c>
      <c r="AD99" s="162">
        <v>23729512000199</v>
      </c>
    </row>
    <row r="100" spans="1:30">
      <c r="E100" s="582" t="s">
        <v>2207</v>
      </c>
      <c r="F100" s="161" t="s">
        <v>1339</v>
      </c>
      <c r="G100" s="161" t="s">
        <v>34</v>
      </c>
      <c r="H100" s="161" t="s">
        <v>1321</v>
      </c>
      <c r="I100" s="583" t="s">
        <v>34</v>
      </c>
      <c r="J100" s="161" t="s">
        <v>34</v>
      </c>
      <c r="K100" s="161" t="s">
        <v>611</v>
      </c>
      <c r="L100" s="161" t="s">
        <v>48</v>
      </c>
      <c r="M100" s="161">
        <v>26</v>
      </c>
      <c r="N100" s="583">
        <v>0</v>
      </c>
      <c r="O100" s="583">
        <v>5.6666666666666671E-3</v>
      </c>
      <c r="P100" s="584">
        <v>5000</v>
      </c>
      <c r="Q100" s="584" t="s">
        <v>1424</v>
      </c>
      <c r="R100" s="584">
        <v>26744568.780000001</v>
      </c>
      <c r="S100" s="585">
        <v>43311</v>
      </c>
      <c r="T100" s="586">
        <v>-1.0947801659480505E-2</v>
      </c>
      <c r="U100" s="587">
        <v>-0.14152436885900918</v>
      </c>
      <c r="V100" s="586">
        <v>9.2587314101715279E-3</v>
      </c>
      <c r="W100" s="587">
        <v>9.076652656666595E-2</v>
      </c>
      <c r="X100" s="586">
        <v>9.3832628571244081E-2</v>
      </c>
      <c r="Y100" s="587">
        <v>0.71154986814264864</v>
      </c>
      <c r="Z100" s="586">
        <v>0.12165905032046154</v>
      </c>
      <c r="AA100" s="587">
        <v>0.69154948245763503</v>
      </c>
      <c r="AB100" s="586">
        <v>5.0896500787649387E-2</v>
      </c>
      <c r="AC100" s="588">
        <v>-1.7024395841579958</v>
      </c>
      <c r="AD100" s="162">
        <v>30338686000196</v>
      </c>
    </row>
    <row r="101" spans="1:30">
      <c r="E101" s="582" t="s">
        <v>2798</v>
      </c>
      <c r="F101" s="161" t="s">
        <v>1339</v>
      </c>
      <c r="G101" s="161" t="s">
        <v>1416</v>
      </c>
      <c r="H101" s="161" t="s">
        <v>1321</v>
      </c>
      <c r="I101" s="583" t="s">
        <v>34</v>
      </c>
      <c r="J101" s="161" t="s">
        <v>1363</v>
      </c>
      <c r="K101" s="161" t="s">
        <v>608</v>
      </c>
      <c r="L101" s="161" t="s">
        <v>48</v>
      </c>
      <c r="M101" s="161">
        <v>292</v>
      </c>
      <c r="N101" s="583" t="s">
        <v>34</v>
      </c>
      <c r="O101" s="583" t="s">
        <v>34</v>
      </c>
      <c r="P101" s="584" t="s">
        <v>34</v>
      </c>
      <c r="Q101" s="584" t="s">
        <v>1423</v>
      </c>
      <c r="R101" s="584" t="s">
        <v>34</v>
      </c>
      <c r="S101" s="585" t="s">
        <v>34</v>
      </c>
      <c r="T101" s="586" t="s">
        <v>34</v>
      </c>
      <c r="U101" s="587" t="s">
        <v>34</v>
      </c>
      <c r="V101" s="586" t="s">
        <v>34</v>
      </c>
      <c r="W101" s="587" t="s">
        <v>34</v>
      </c>
      <c r="X101" s="586" t="s">
        <v>34</v>
      </c>
      <c r="Y101" s="587" t="s">
        <v>34</v>
      </c>
      <c r="Z101" s="586" t="s">
        <v>34</v>
      </c>
      <c r="AA101" s="587" t="s">
        <v>34</v>
      </c>
      <c r="AB101" s="586" t="s">
        <v>34</v>
      </c>
      <c r="AC101" s="588" t="s">
        <v>34</v>
      </c>
      <c r="AD101" s="162" t="s">
        <v>34</v>
      </c>
    </row>
    <row r="102" spans="1:30">
      <c r="E102" s="582" t="s">
        <v>2799</v>
      </c>
      <c r="F102" s="161" t="s">
        <v>1339</v>
      </c>
      <c r="G102" s="161" t="s">
        <v>1416</v>
      </c>
      <c r="H102" s="161" t="s">
        <v>1321</v>
      </c>
      <c r="I102" s="583" t="s">
        <v>34</v>
      </c>
      <c r="J102" s="161" t="s">
        <v>1363</v>
      </c>
      <c r="K102" s="161" t="s">
        <v>608</v>
      </c>
      <c r="L102" s="161" t="s">
        <v>48</v>
      </c>
      <c r="M102" s="161">
        <v>1023</v>
      </c>
      <c r="N102" s="583" t="s">
        <v>34</v>
      </c>
      <c r="O102" s="583" t="s">
        <v>34</v>
      </c>
      <c r="P102" s="584" t="s">
        <v>34</v>
      </c>
      <c r="Q102" s="584" t="s">
        <v>1423</v>
      </c>
      <c r="R102" s="584" t="s">
        <v>34</v>
      </c>
      <c r="S102" s="585" t="s">
        <v>34</v>
      </c>
      <c r="T102" s="586" t="s">
        <v>34</v>
      </c>
      <c r="U102" s="587" t="s">
        <v>34</v>
      </c>
      <c r="V102" s="586" t="s">
        <v>34</v>
      </c>
      <c r="W102" s="587" t="s">
        <v>34</v>
      </c>
      <c r="X102" s="586" t="s">
        <v>34</v>
      </c>
      <c r="Y102" s="587" t="s">
        <v>34</v>
      </c>
      <c r="Z102" s="586" t="s">
        <v>34</v>
      </c>
      <c r="AA102" s="587" t="s">
        <v>34</v>
      </c>
      <c r="AB102" s="586" t="s">
        <v>34</v>
      </c>
      <c r="AC102" s="588" t="s">
        <v>34</v>
      </c>
      <c r="AD102" s="162" t="s">
        <v>34</v>
      </c>
    </row>
    <row r="103" spans="1:30">
      <c r="E103" s="582" t="s">
        <v>2800</v>
      </c>
      <c r="F103" s="161" t="s">
        <v>1339</v>
      </c>
      <c r="G103" s="161" t="s">
        <v>34</v>
      </c>
      <c r="H103" s="161" t="s">
        <v>34</v>
      </c>
      <c r="I103" s="583" t="s">
        <v>34</v>
      </c>
      <c r="J103" s="161" t="s">
        <v>663</v>
      </c>
      <c r="K103" s="161" t="s">
        <v>608</v>
      </c>
      <c r="L103" s="161" t="s">
        <v>48</v>
      </c>
      <c r="M103" s="161">
        <v>365</v>
      </c>
      <c r="N103" s="583" t="s">
        <v>34</v>
      </c>
      <c r="O103" s="583">
        <v>2.5000000000000001E-3</v>
      </c>
      <c r="P103" s="584" t="s">
        <v>34</v>
      </c>
      <c r="Q103" s="584" t="s">
        <v>1423</v>
      </c>
      <c r="R103" s="584" t="s">
        <v>34</v>
      </c>
      <c r="S103" s="585" t="s">
        <v>34</v>
      </c>
      <c r="T103" s="586" t="s">
        <v>34</v>
      </c>
      <c r="U103" s="587" t="s">
        <v>34</v>
      </c>
      <c r="V103" s="586" t="s">
        <v>34</v>
      </c>
      <c r="W103" s="587" t="s">
        <v>34</v>
      </c>
      <c r="X103" s="586" t="s">
        <v>34</v>
      </c>
      <c r="Y103" s="587" t="s">
        <v>34</v>
      </c>
      <c r="Z103" s="586" t="s">
        <v>34</v>
      </c>
      <c r="AA103" s="587" t="s">
        <v>34</v>
      </c>
      <c r="AB103" s="586" t="s">
        <v>34</v>
      </c>
      <c r="AC103" s="588" t="s">
        <v>34</v>
      </c>
      <c r="AD103" s="162" t="s">
        <v>34</v>
      </c>
    </row>
    <row r="104" spans="1:30">
      <c r="E104" s="582" t="s">
        <v>2801</v>
      </c>
      <c r="F104" s="161" t="s">
        <v>715</v>
      </c>
      <c r="G104" s="161" t="s">
        <v>34</v>
      </c>
      <c r="H104" s="161" t="s">
        <v>34</v>
      </c>
      <c r="I104" s="583" t="s">
        <v>34</v>
      </c>
      <c r="J104" s="161" t="s">
        <v>663</v>
      </c>
      <c r="K104" s="161" t="s">
        <v>608</v>
      </c>
      <c r="L104" s="161" t="s">
        <v>48</v>
      </c>
      <c r="M104" s="161">
        <v>730</v>
      </c>
      <c r="N104" s="583" t="s">
        <v>34</v>
      </c>
      <c r="O104" s="583">
        <v>2.5000000000000001E-3</v>
      </c>
      <c r="P104" s="584" t="s">
        <v>34</v>
      </c>
      <c r="Q104" s="584" t="s">
        <v>1423</v>
      </c>
      <c r="R104" s="584" t="s">
        <v>34</v>
      </c>
      <c r="S104" s="585" t="s">
        <v>34</v>
      </c>
      <c r="T104" s="586" t="s">
        <v>34</v>
      </c>
      <c r="U104" s="587" t="s">
        <v>34</v>
      </c>
      <c r="V104" s="586" t="s">
        <v>34</v>
      </c>
      <c r="W104" s="587" t="s">
        <v>34</v>
      </c>
      <c r="X104" s="586" t="s">
        <v>34</v>
      </c>
      <c r="Y104" s="587" t="s">
        <v>34</v>
      </c>
      <c r="Z104" s="586" t="s">
        <v>34</v>
      </c>
      <c r="AA104" s="587" t="s">
        <v>34</v>
      </c>
      <c r="AB104" s="586" t="s">
        <v>34</v>
      </c>
      <c r="AC104" s="588" t="s">
        <v>34</v>
      </c>
      <c r="AD104" s="162" t="s">
        <v>34</v>
      </c>
    </row>
    <row r="105" spans="1:30">
      <c r="E105" s="582" t="s">
        <v>2802</v>
      </c>
      <c r="F105" s="161" t="s">
        <v>715</v>
      </c>
      <c r="G105" s="161" t="s">
        <v>34</v>
      </c>
      <c r="H105" s="161" t="s">
        <v>34</v>
      </c>
      <c r="I105" s="583" t="s">
        <v>34</v>
      </c>
      <c r="J105" s="161" t="s">
        <v>663</v>
      </c>
      <c r="K105" s="161" t="s">
        <v>608</v>
      </c>
      <c r="L105" s="161" t="s">
        <v>48</v>
      </c>
      <c r="M105" s="161">
        <v>1095</v>
      </c>
      <c r="N105" s="583" t="s">
        <v>34</v>
      </c>
      <c r="O105" s="583">
        <v>2.5000000000000001E-3</v>
      </c>
      <c r="P105" s="584" t="s">
        <v>34</v>
      </c>
      <c r="Q105" s="584" t="s">
        <v>1423</v>
      </c>
      <c r="R105" s="584" t="s">
        <v>34</v>
      </c>
      <c r="S105" s="585" t="s">
        <v>34</v>
      </c>
      <c r="T105" s="586" t="s">
        <v>34</v>
      </c>
      <c r="U105" s="587" t="s">
        <v>34</v>
      </c>
      <c r="V105" s="586" t="s">
        <v>34</v>
      </c>
      <c r="W105" s="587" t="s">
        <v>34</v>
      </c>
      <c r="X105" s="586" t="s">
        <v>34</v>
      </c>
      <c r="Y105" s="587" t="s">
        <v>34</v>
      </c>
      <c r="Z105" s="586" t="s">
        <v>34</v>
      </c>
      <c r="AA105" s="587" t="s">
        <v>34</v>
      </c>
      <c r="AB105" s="586" t="s">
        <v>34</v>
      </c>
      <c r="AC105" s="588" t="s">
        <v>34</v>
      </c>
      <c r="AD105" s="162" t="s">
        <v>34</v>
      </c>
    </row>
    <row r="106" spans="1:30" ht="5.25" customHeight="1">
      <c r="E106" s="589" t="s">
        <v>1392</v>
      </c>
      <c r="P106" s="599"/>
      <c r="Q106" s="599"/>
      <c r="R106" s="599"/>
      <c r="S106" s="600"/>
      <c r="AC106" s="601"/>
    </row>
    <row r="107" spans="1:30" s="479" customFormat="1">
      <c r="A107" s="576"/>
      <c r="B107" s="572" t="s">
        <v>661</v>
      </c>
      <c r="C107" s="557" t="s">
        <v>865</v>
      </c>
      <c r="D107" s="572" t="str">
        <f>B107&amp;" "&amp;C107</f>
        <v>Pré-fixado Média</v>
      </c>
      <c r="E107" s="594" t="s">
        <v>1375</v>
      </c>
      <c r="F107" s="594"/>
      <c r="G107" s="594"/>
      <c r="H107" s="594"/>
      <c r="I107" s="594"/>
      <c r="J107" s="595"/>
      <c r="K107" s="594"/>
      <c r="L107" s="594"/>
      <c r="M107" s="594"/>
      <c r="N107" s="594"/>
      <c r="O107" s="594"/>
      <c r="P107" s="596"/>
      <c r="Q107" s="596"/>
      <c r="R107" s="596"/>
      <c r="S107" s="597"/>
      <c r="T107" s="594"/>
      <c r="U107" s="594"/>
      <c r="V107" s="594"/>
      <c r="W107" s="594"/>
      <c r="X107" s="594"/>
      <c r="Y107" s="594"/>
      <c r="Z107" s="594"/>
      <c r="AA107" s="594"/>
      <c r="AB107" s="594"/>
      <c r="AC107" s="598"/>
      <c r="AD107" s="594"/>
    </row>
    <row r="108" spans="1:30">
      <c r="E108" s="582" t="s">
        <v>2803</v>
      </c>
      <c r="F108" s="161" t="s">
        <v>1339</v>
      </c>
      <c r="G108" s="161" t="s">
        <v>1416</v>
      </c>
      <c r="H108" s="161" t="s">
        <v>1321</v>
      </c>
      <c r="I108" s="583" t="s">
        <v>34</v>
      </c>
      <c r="J108" s="161" t="s">
        <v>1363</v>
      </c>
      <c r="K108" s="161" t="s">
        <v>608</v>
      </c>
      <c r="L108" s="161" t="s">
        <v>48</v>
      </c>
      <c r="M108" s="161">
        <v>1753</v>
      </c>
      <c r="N108" s="583" t="s">
        <v>34</v>
      </c>
      <c r="O108" s="583" t="s">
        <v>34</v>
      </c>
      <c r="P108" s="584" t="s">
        <v>34</v>
      </c>
      <c r="Q108" s="584" t="s">
        <v>1423</v>
      </c>
      <c r="R108" s="584" t="s">
        <v>34</v>
      </c>
      <c r="S108" s="585" t="s">
        <v>34</v>
      </c>
      <c r="T108" s="586" t="s">
        <v>34</v>
      </c>
      <c r="U108" s="587" t="s">
        <v>34</v>
      </c>
      <c r="V108" s="586" t="s">
        <v>34</v>
      </c>
      <c r="W108" s="587" t="s">
        <v>34</v>
      </c>
      <c r="X108" s="586" t="s">
        <v>34</v>
      </c>
      <c r="Y108" s="587" t="s">
        <v>34</v>
      </c>
      <c r="Z108" s="586" t="s">
        <v>34</v>
      </c>
      <c r="AA108" s="587" t="s">
        <v>34</v>
      </c>
      <c r="AB108" s="586" t="s">
        <v>34</v>
      </c>
      <c r="AC108" s="588" t="s">
        <v>34</v>
      </c>
      <c r="AD108" s="162" t="s">
        <v>34</v>
      </c>
    </row>
    <row r="109" spans="1:30">
      <c r="E109" s="582" t="s">
        <v>2804</v>
      </c>
      <c r="F109" s="161" t="s">
        <v>1339</v>
      </c>
      <c r="G109" s="161" t="s">
        <v>1416</v>
      </c>
      <c r="H109" s="161" t="s">
        <v>1321</v>
      </c>
      <c r="I109" s="583" t="s">
        <v>34</v>
      </c>
      <c r="J109" s="161" t="s">
        <v>1363</v>
      </c>
      <c r="K109" s="161" t="s">
        <v>608</v>
      </c>
      <c r="L109" s="161" t="s">
        <v>48</v>
      </c>
      <c r="M109" s="161">
        <v>2484</v>
      </c>
      <c r="N109" s="583" t="s">
        <v>34</v>
      </c>
      <c r="O109" s="583" t="s">
        <v>34</v>
      </c>
      <c r="P109" s="584" t="s">
        <v>34</v>
      </c>
      <c r="Q109" s="584" t="s">
        <v>1423</v>
      </c>
      <c r="R109" s="584" t="s">
        <v>34</v>
      </c>
      <c r="S109" s="585" t="s">
        <v>34</v>
      </c>
      <c r="T109" s="586" t="s">
        <v>34</v>
      </c>
      <c r="U109" s="587" t="s">
        <v>34</v>
      </c>
      <c r="V109" s="586" t="s">
        <v>34</v>
      </c>
      <c r="W109" s="587" t="s">
        <v>34</v>
      </c>
      <c r="X109" s="586" t="s">
        <v>34</v>
      </c>
      <c r="Y109" s="587" t="s">
        <v>34</v>
      </c>
      <c r="Z109" s="586" t="s">
        <v>34</v>
      </c>
      <c r="AA109" s="587" t="s">
        <v>34</v>
      </c>
      <c r="AB109" s="586" t="s">
        <v>34</v>
      </c>
      <c r="AC109" s="588" t="s">
        <v>34</v>
      </c>
      <c r="AD109" s="162" t="s">
        <v>34</v>
      </c>
    </row>
    <row r="110" spans="1:30">
      <c r="E110" s="582" t="s">
        <v>2805</v>
      </c>
      <c r="F110" s="161" t="s">
        <v>1339</v>
      </c>
      <c r="G110" s="161" t="s">
        <v>1416</v>
      </c>
      <c r="H110" s="161" t="s">
        <v>1321</v>
      </c>
      <c r="I110" s="583" t="s">
        <v>34</v>
      </c>
      <c r="J110" s="161" t="s">
        <v>1363</v>
      </c>
      <c r="K110" s="161" t="s">
        <v>608</v>
      </c>
      <c r="L110" s="161" t="s">
        <v>48</v>
      </c>
      <c r="M110" s="161">
        <v>3214</v>
      </c>
      <c r="N110" s="583" t="s">
        <v>34</v>
      </c>
      <c r="O110" s="583" t="s">
        <v>34</v>
      </c>
      <c r="P110" s="584" t="s">
        <v>34</v>
      </c>
      <c r="Q110" s="584" t="s">
        <v>1423</v>
      </c>
      <c r="R110" s="584" t="s">
        <v>34</v>
      </c>
      <c r="S110" s="585" t="s">
        <v>34</v>
      </c>
      <c r="T110" s="586" t="s">
        <v>34</v>
      </c>
      <c r="U110" s="587" t="s">
        <v>34</v>
      </c>
      <c r="V110" s="586" t="s">
        <v>34</v>
      </c>
      <c r="W110" s="587" t="s">
        <v>34</v>
      </c>
      <c r="X110" s="586" t="s">
        <v>34</v>
      </c>
      <c r="Y110" s="587" t="s">
        <v>34</v>
      </c>
      <c r="Z110" s="586" t="s">
        <v>34</v>
      </c>
      <c r="AA110" s="587" t="s">
        <v>34</v>
      </c>
      <c r="AB110" s="586" t="s">
        <v>34</v>
      </c>
      <c r="AC110" s="588" t="s">
        <v>34</v>
      </c>
      <c r="AD110" s="162" t="s">
        <v>34</v>
      </c>
    </row>
    <row r="111" spans="1:30">
      <c r="E111" s="582" t="s">
        <v>2806</v>
      </c>
      <c r="F111" s="161" t="s">
        <v>1339</v>
      </c>
      <c r="G111" s="161" t="s">
        <v>1418</v>
      </c>
      <c r="H111" s="161" t="s">
        <v>34</v>
      </c>
      <c r="I111" s="583" t="s">
        <v>34</v>
      </c>
      <c r="J111" s="161" t="s">
        <v>663</v>
      </c>
      <c r="K111" s="161" t="s">
        <v>608</v>
      </c>
      <c r="L111" s="161" t="s">
        <v>48</v>
      </c>
      <c r="M111" s="161">
        <v>1460</v>
      </c>
      <c r="N111" s="583" t="s">
        <v>34</v>
      </c>
      <c r="O111" s="583">
        <v>2.5000000000000001E-3</v>
      </c>
      <c r="P111" s="584" t="s">
        <v>34</v>
      </c>
      <c r="Q111" s="584" t="s">
        <v>1423</v>
      </c>
      <c r="R111" s="584" t="s">
        <v>34</v>
      </c>
      <c r="S111" s="585" t="s">
        <v>34</v>
      </c>
      <c r="T111" s="586" t="s">
        <v>34</v>
      </c>
      <c r="U111" s="587" t="s">
        <v>34</v>
      </c>
      <c r="V111" s="586" t="s">
        <v>34</v>
      </c>
      <c r="W111" s="587" t="s">
        <v>34</v>
      </c>
      <c r="X111" s="586" t="s">
        <v>34</v>
      </c>
      <c r="Y111" s="587" t="s">
        <v>34</v>
      </c>
      <c r="Z111" s="586" t="s">
        <v>34</v>
      </c>
      <c r="AA111" s="587" t="s">
        <v>34</v>
      </c>
      <c r="AB111" s="586" t="s">
        <v>34</v>
      </c>
      <c r="AC111" s="588" t="s">
        <v>34</v>
      </c>
      <c r="AD111" s="162" t="s">
        <v>34</v>
      </c>
    </row>
    <row r="112" spans="1:30">
      <c r="E112" s="582" t="s">
        <v>2807</v>
      </c>
      <c r="F112" s="161" t="s">
        <v>1339</v>
      </c>
      <c r="G112" s="161" t="s">
        <v>1418</v>
      </c>
      <c r="H112" s="161" t="s">
        <v>34</v>
      </c>
      <c r="I112" s="583" t="s">
        <v>34</v>
      </c>
      <c r="J112" s="161" t="s">
        <v>663</v>
      </c>
      <c r="K112" s="161" t="s">
        <v>608</v>
      </c>
      <c r="L112" s="161" t="s">
        <v>48</v>
      </c>
      <c r="M112" s="161">
        <v>1825</v>
      </c>
      <c r="N112" s="583" t="s">
        <v>34</v>
      </c>
      <c r="O112" s="583">
        <v>2.5000000000000001E-3</v>
      </c>
      <c r="P112" s="584" t="s">
        <v>34</v>
      </c>
      <c r="Q112" s="584" t="s">
        <v>1423</v>
      </c>
      <c r="R112" s="584" t="s">
        <v>34</v>
      </c>
      <c r="S112" s="585" t="s">
        <v>34</v>
      </c>
      <c r="T112" s="586" t="s">
        <v>34</v>
      </c>
      <c r="U112" s="587" t="s">
        <v>34</v>
      </c>
      <c r="V112" s="586" t="s">
        <v>34</v>
      </c>
      <c r="W112" s="587" t="s">
        <v>34</v>
      </c>
      <c r="X112" s="586" t="s">
        <v>34</v>
      </c>
      <c r="Y112" s="587" t="s">
        <v>34</v>
      </c>
      <c r="Z112" s="586" t="s">
        <v>34</v>
      </c>
      <c r="AA112" s="587" t="s">
        <v>34</v>
      </c>
      <c r="AB112" s="586" t="s">
        <v>34</v>
      </c>
      <c r="AC112" s="588" t="s">
        <v>34</v>
      </c>
      <c r="AD112" s="162" t="s">
        <v>34</v>
      </c>
    </row>
    <row r="113" spans="1:30">
      <c r="E113" s="582" t="s">
        <v>2808</v>
      </c>
      <c r="F113" s="161" t="s">
        <v>1339</v>
      </c>
      <c r="G113" s="161" t="s">
        <v>1418</v>
      </c>
      <c r="H113" s="161" t="s">
        <v>34</v>
      </c>
      <c r="I113" s="583" t="s">
        <v>34</v>
      </c>
      <c r="J113" s="161" t="s">
        <v>663</v>
      </c>
      <c r="K113" s="161" t="s">
        <v>608</v>
      </c>
      <c r="L113" s="161" t="s">
        <v>48</v>
      </c>
      <c r="M113" s="161">
        <v>2190</v>
      </c>
      <c r="N113" s="583" t="s">
        <v>34</v>
      </c>
      <c r="O113" s="583">
        <v>2.5000000000000001E-3</v>
      </c>
      <c r="P113" s="584" t="s">
        <v>34</v>
      </c>
      <c r="Q113" s="584" t="s">
        <v>1423</v>
      </c>
      <c r="R113" s="584" t="s">
        <v>34</v>
      </c>
      <c r="S113" s="585" t="s">
        <v>34</v>
      </c>
      <c r="T113" s="586" t="s">
        <v>34</v>
      </c>
      <c r="U113" s="587" t="s">
        <v>34</v>
      </c>
      <c r="V113" s="586" t="s">
        <v>34</v>
      </c>
      <c r="W113" s="587" t="s">
        <v>34</v>
      </c>
      <c r="X113" s="586" t="s">
        <v>34</v>
      </c>
      <c r="Y113" s="587" t="s">
        <v>34</v>
      </c>
      <c r="Z113" s="586" t="s">
        <v>34</v>
      </c>
      <c r="AA113" s="587" t="s">
        <v>34</v>
      </c>
      <c r="AB113" s="586" t="s">
        <v>34</v>
      </c>
      <c r="AC113" s="588" t="s">
        <v>34</v>
      </c>
      <c r="AD113" s="162" t="s">
        <v>34</v>
      </c>
    </row>
    <row r="114" spans="1:30" ht="5.25" customHeight="1">
      <c r="E114" s="589" t="s">
        <v>1392</v>
      </c>
      <c r="P114" s="599"/>
      <c r="Q114" s="599"/>
      <c r="R114" s="599"/>
      <c r="S114" s="600"/>
      <c r="AC114" s="601"/>
    </row>
    <row r="115" spans="1:30" s="479" customFormat="1">
      <c r="A115" s="576"/>
      <c r="B115" s="572" t="s">
        <v>661</v>
      </c>
      <c r="C115" s="557" t="s">
        <v>866</v>
      </c>
      <c r="D115" s="572" t="str">
        <f>B115&amp;" "&amp;C115</f>
        <v>Pré-fixado Longa</v>
      </c>
      <c r="E115" s="594" t="s">
        <v>1369</v>
      </c>
      <c r="F115" s="594"/>
      <c r="G115" s="594"/>
      <c r="H115" s="594"/>
      <c r="I115" s="594"/>
      <c r="J115" s="595"/>
      <c r="K115" s="594"/>
      <c r="L115" s="594"/>
      <c r="M115" s="594"/>
      <c r="N115" s="594"/>
      <c r="O115" s="594"/>
      <c r="P115" s="596"/>
      <c r="Q115" s="596"/>
      <c r="R115" s="596"/>
      <c r="S115" s="597"/>
      <c r="T115" s="594"/>
      <c r="U115" s="594"/>
      <c r="V115" s="594"/>
      <c r="W115" s="594"/>
      <c r="X115" s="594"/>
      <c r="Y115" s="594"/>
      <c r="Z115" s="594"/>
      <c r="AA115" s="594"/>
      <c r="AB115" s="594"/>
      <c r="AC115" s="598"/>
      <c r="AD115" s="594"/>
    </row>
    <row r="116" spans="1:30">
      <c r="E116" s="582"/>
      <c r="F116" s="161"/>
      <c r="G116" s="161"/>
      <c r="H116" s="161"/>
      <c r="I116" s="583"/>
      <c r="J116" s="161"/>
      <c r="K116" s="161"/>
      <c r="L116" s="161"/>
      <c r="M116" s="161"/>
      <c r="N116" s="583"/>
      <c r="O116" s="583"/>
      <c r="P116" s="584"/>
      <c r="Q116" s="584"/>
      <c r="R116" s="584"/>
      <c r="S116" s="585"/>
      <c r="T116" s="586"/>
      <c r="U116" s="587"/>
      <c r="V116" s="586"/>
      <c r="W116" s="587"/>
      <c r="X116" s="586"/>
      <c r="Y116" s="587"/>
      <c r="Z116" s="586"/>
      <c r="AA116" s="587"/>
      <c r="AB116" s="586"/>
      <c r="AC116" s="588"/>
      <c r="AD116" s="162"/>
    </row>
    <row r="117" spans="1:30" s="479" customFormat="1" ht="7.5" customHeight="1">
      <c r="B117" s="572"/>
      <c r="C117" s="572"/>
      <c r="D117" s="572"/>
      <c r="E117" s="573" t="s">
        <v>1392</v>
      </c>
      <c r="J117" s="574"/>
      <c r="P117" s="575"/>
      <c r="Q117" s="575"/>
      <c r="R117" s="575"/>
    </row>
    <row r="118" spans="1:30" s="564" customFormat="1" ht="21.75" customHeight="1">
      <c r="B118" s="591" t="s">
        <v>12</v>
      </c>
      <c r="C118" s="565"/>
      <c r="D118" s="565"/>
      <c r="E118" s="566" t="s">
        <v>1335</v>
      </c>
      <c r="F118" s="566"/>
      <c r="G118" s="566"/>
      <c r="H118" s="566"/>
      <c r="I118" s="566"/>
      <c r="J118" s="567"/>
      <c r="K118" s="566"/>
      <c r="L118" s="566"/>
      <c r="M118" s="566"/>
      <c r="N118" s="566"/>
      <c r="O118" s="566"/>
      <c r="P118" s="602"/>
      <c r="Q118" s="602"/>
      <c r="R118" s="602"/>
      <c r="S118" s="603"/>
      <c r="T118" s="566"/>
      <c r="U118" s="566"/>
      <c r="V118" s="566"/>
      <c r="W118" s="566"/>
      <c r="X118" s="566"/>
      <c r="Y118" s="566"/>
      <c r="Z118" s="566"/>
      <c r="AA118" s="566"/>
      <c r="AB118" s="566"/>
      <c r="AC118" s="566"/>
      <c r="AD118" s="566"/>
    </row>
    <row r="119" spans="1:30" s="62" customFormat="1" ht="5.25" customHeight="1">
      <c r="B119" s="27"/>
      <c r="C119" s="27"/>
      <c r="D119" s="27"/>
      <c r="J119" s="604"/>
      <c r="P119" s="605"/>
      <c r="Q119" s="605"/>
      <c r="R119" s="605"/>
    </row>
    <row r="120" spans="1:30" s="479" customFormat="1">
      <c r="A120" s="576"/>
      <c r="B120" s="572" t="s">
        <v>615</v>
      </c>
      <c r="C120" s="572" t="s">
        <v>34</v>
      </c>
      <c r="D120" s="572" t="str">
        <f>B120&amp;" "&amp;C120</f>
        <v>Macro -</v>
      </c>
      <c r="E120" s="577" t="s">
        <v>615</v>
      </c>
      <c r="F120" s="577"/>
      <c r="G120" s="577"/>
      <c r="H120" s="577"/>
      <c r="I120" s="577"/>
      <c r="J120" s="578"/>
      <c r="K120" s="577"/>
      <c r="L120" s="577"/>
      <c r="M120" s="577"/>
      <c r="N120" s="577"/>
      <c r="O120" s="577"/>
      <c r="P120" s="579"/>
      <c r="Q120" s="579"/>
      <c r="R120" s="579"/>
      <c r="S120" s="580"/>
      <c r="T120" s="577"/>
      <c r="U120" s="577"/>
      <c r="V120" s="577"/>
      <c r="W120" s="577"/>
      <c r="X120" s="577"/>
      <c r="Y120" s="577"/>
      <c r="Z120" s="577"/>
      <c r="AA120" s="577"/>
      <c r="AB120" s="577"/>
      <c r="AC120" s="581"/>
      <c r="AD120" s="577"/>
    </row>
    <row r="121" spans="1:30">
      <c r="E121" s="582" t="s">
        <v>2182</v>
      </c>
      <c r="F121" s="161" t="s">
        <v>715</v>
      </c>
      <c r="G121" s="161" t="s">
        <v>34</v>
      </c>
      <c r="H121" s="161" t="s">
        <v>1321</v>
      </c>
      <c r="I121" s="583" t="s">
        <v>34</v>
      </c>
      <c r="J121" s="161" t="s">
        <v>619</v>
      </c>
      <c r="K121" s="161" t="s">
        <v>611</v>
      </c>
      <c r="L121" s="161" t="s">
        <v>48</v>
      </c>
      <c r="M121" s="161">
        <v>1</v>
      </c>
      <c r="N121" s="583">
        <v>0.02</v>
      </c>
      <c r="O121" s="583">
        <v>4.6666666666666662E-3</v>
      </c>
      <c r="P121" s="584">
        <v>1000</v>
      </c>
      <c r="Q121" s="584" t="s">
        <v>1423</v>
      </c>
      <c r="R121" s="584">
        <v>661506968.36000001</v>
      </c>
      <c r="S121" s="585">
        <v>42185</v>
      </c>
      <c r="T121" s="586">
        <v>3.5109595557475393E-2</v>
      </c>
      <c r="U121" s="587">
        <v>0.45386859451037587</v>
      </c>
      <c r="V121" s="586">
        <v>7.3740490366955846E-2</v>
      </c>
      <c r="W121" s="587">
        <v>0.72290337427633344</v>
      </c>
      <c r="X121" s="586">
        <v>0.18585994972311592</v>
      </c>
      <c r="Y121" s="587">
        <v>1.4094097621710591</v>
      </c>
      <c r="Z121" s="586">
        <v>0.33675104481463358</v>
      </c>
      <c r="AA121" s="587">
        <v>1.9142021094624655</v>
      </c>
      <c r="AB121" s="586">
        <v>8.396656442219938E-2</v>
      </c>
      <c r="AC121" s="588">
        <v>-0.26775139930335162</v>
      </c>
      <c r="AD121" s="162">
        <v>17414721000140</v>
      </c>
    </row>
    <row r="122" spans="1:30">
      <c r="E122" s="582" t="s">
        <v>1732</v>
      </c>
      <c r="F122" s="161" t="s">
        <v>715</v>
      </c>
      <c r="G122" s="161" t="s">
        <v>34</v>
      </c>
      <c r="H122" s="161" t="s">
        <v>1321</v>
      </c>
      <c r="I122" s="583" t="s">
        <v>34</v>
      </c>
      <c r="J122" s="161" t="s">
        <v>619</v>
      </c>
      <c r="K122" s="161" t="s">
        <v>608</v>
      </c>
      <c r="L122" s="161" t="s">
        <v>48</v>
      </c>
      <c r="M122" s="161">
        <v>15</v>
      </c>
      <c r="N122" s="583">
        <v>1.8000000000000002E-2</v>
      </c>
      <c r="O122" s="583">
        <v>5.0003999999999995E-3</v>
      </c>
      <c r="P122" s="584">
        <v>1000</v>
      </c>
      <c r="Q122" s="584" t="s">
        <v>1423</v>
      </c>
      <c r="R122" s="584">
        <v>292085640.13999999</v>
      </c>
      <c r="S122" s="585">
        <v>42963</v>
      </c>
      <c r="T122" s="586">
        <v>0.13086673661247539</v>
      </c>
      <c r="U122" s="587">
        <v>1.6917398469381495</v>
      </c>
      <c r="V122" s="586">
        <v>0.1445818034577242</v>
      </c>
      <c r="W122" s="587">
        <v>1.4173851171646503</v>
      </c>
      <c r="X122" s="586">
        <v>0.23661111741096308</v>
      </c>
      <c r="Y122" s="587">
        <v>1.7942650862330343</v>
      </c>
      <c r="Z122" s="586">
        <v>0.44224613648684175</v>
      </c>
      <c r="AA122" s="587">
        <v>2.5138704107977605</v>
      </c>
      <c r="AB122" s="586">
        <v>2.7304138096099176E-2</v>
      </c>
      <c r="AC122" s="588">
        <v>1.4025192410855862</v>
      </c>
      <c r="AD122" s="162">
        <v>27928186000108</v>
      </c>
    </row>
    <row r="123" spans="1:30">
      <c r="E123" s="582" t="s">
        <v>2181</v>
      </c>
      <c r="F123" s="161" t="s">
        <v>715</v>
      </c>
      <c r="G123" s="161" t="s">
        <v>34</v>
      </c>
      <c r="H123" s="161" t="s">
        <v>1321</v>
      </c>
      <c r="I123" s="583" t="s">
        <v>34</v>
      </c>
      <c r="J123" s="161" t="s">
        <v>619</v>
      </c>
      <c r="K123" s="161" t="s">
        <v>611</v>
      </c>
      <c r="L123" s="161" t="s">
        <v>48</v>
      </c>
      <c r="M123" s="161">
        <v>30</v>
      </c>
      <c r="N123" s="583">
        <v>1.9E-2</v>
      </c>
      <c r="O123" s="583">
        <v>3.8E-3</v>
      </c>
      <c r="P123" s="584">
        <v>100000</v>
      </c>
      <c r="Q123" s="584" t="s">
        <v>1423</v>
      </c>
      <c r="R123" s="584">
        <v>3492097347.2800002</v>
      </c>
      <c r="S123" s="585">
        <v>42366</v>
      </c>
      <c r="T123" s="586">
        <v>0.17784887802527871</v>
      </c>
      <c r="U123" s="587">
        <v>2.2990871590200914</v>
      </c>
      <c r="V123" s="586">
        <v>0.21711144540459482</v>
      </c>
      <c r="W123" s="587">
        <v>2.1284181281675516</v>
      </c>
      <c r="X123" s="586">
        <v>0.29528439773602377</v>
      </c>
      <c r="Y123" s="587">
        <v>2.2391952295583377</v>
      </c>
      <c r="Z123" s="586">
        <v>0.38901859935054017</v>
      </c>
      <c r="AA123" s="587">
        <v>2.2113078339722447</v>
      </c>
      <c r="AB123" s="586">
        <v>4.3191210905645046E-2</v>
      </c>
      <c r="AC123" s="588">
        <v>2.3230039996961387</v>
      </c>
      <c r="AD123" s="162">
        <v>23565803000199</v>
      </c>
    </row>
    <row r="124" spans="1:30">
      <c r="E124" s="582" t="s">
        <v>2692</v>
      </c>
      <c r="F124" s="161" t="s">
        <v>715</v>
      </c>
      <c r="G124" s="161" t="s">
        <v>34</v>
      </c>
      <c r="H124" s="161" t="s">
        <v>1321</v>
      </c>
      <c r="I124" s="583" t="s">
        <v>34</v>
      </c>
      <c r="J124" s="161" t="s">
        <v>619</v>
      </c>
      <c r="K124" s="161" t="s">
        <v>611</v>
      </c>
      <c r="L124" s="161" t="s">
        <v>48</v>
      </c>
      <c r="M124" s="161">
        <v>30</v>
      </c>
      <c r="N124" s="583">
        <v>0</v>
      </c>
      <c r="O124" s="583">
        <v>3.96E-3</v>
      </c>
      <c r="P124" s="584">
        <v>1000</v>
      </c>
      <c r="Q124" s="584" t="s">
        <v>1423</v>
      </c>
      <c r="R124" s="584">
        <v>80507937.189999998</v>
      </c>
      <c r="S124" s="585">
        <v>41397</v>
      </c>
      <c r="T124" s="586">
        <v>0.14295555801973348</v>
      </c>
      <c r="U124" s="587">
        <v>1.8480144007824748</v>
      </c>
      <c r="V124" s="586">
        <v>0.15565903024030936</v>
      </c>
      <c r="W124" s="587">
        <v>1.5259789789481268</v>
      </c>
      <c r="X124" s="586">
        <v>0.23983674582406711</v>
      </c>
      <c r="Y124" s="587">
        <v>1.8187256124590334</v>
      </c>
      <c r="Z124" s="586">
        <v>0.35305200740386811</v>
      </c>
      <c r="AA124" s="587">
        <v>2.0068620654004121</v>
      </c>
      <c r="AB124" s="586">
        <v>4.0698197479481391E-2</v>
      </c>
      <c r="AC124" s="588">
        <v>1.1888797221737932</v>
      </c>
      <c r="AD124" s="162">
        <v>17816013000136</v>
      </c>
    </row>
    <row r="125" spans="1:30">
      <c r="E125" s="582" t="s">
        <v>1734</v>
      </c>
      <c r="F125" s="161" t="s">
        <v>715</v>
      </c>
      <c r="G125" s="161" t="s">
        <v>34</v>
      </c>
      <c r="H125" s="161" t="s">
        <v>1321</v>
      </c>
      <c r="I125" s="583" t="s">
        <v>34</v>
      </c>
      <c r="J125" s="161" t="s">
        <v>619</v>
      </c>
      <c r="K125" s="161" t="s">
        <v>611</v>
      </c>
      <c r="L125" s="161" t="s">
        <v>48</v>
      </c>
      <c r="M125" s="161">
        <v>30</v>
      </c>
      <c r="N125" s="583">
        <v>1.975E-2</v>
      </c>
      <c r="O125" s="583">
        <v>3.9499999999999995E-3</v>
      </c>
      <c r="P125" s="584">
        <v>50000</v>
      </c>
      <c r="Q125" s="584" t="s">
        <v>1423</v>
      </c>
      <c r="R125" s="584">
        <v>1039042229.36</v>
      </c>
      <c r="S125" s="585">
        <v>39629</v>
      </c>
      <c r="T125" s="586">
        <v>0.14334586431711482</v>
      </c>
      <c r="U125" s="587">
        <v>1.8530599664692404</v>
      </c>
      <c r="V125" s="586">
        <v>0.15603999884744879</v>
      </c>
      <c r="W125" s="587">
        <v>1.5297137451562706</v>
      </c>
      <c r="X125" s="586">
        <v>0.24164804189317612</v>
      </c>
      <c r="Y125" s="587">
        <v>1.832460999592127</v>
      </c>
      <c r="Z125" s="586">
        <v>0.35755975055731692</v>
      </c>
      <c r="AA125" s="587">
        <v>2.0324855388420358</v>
      </c>
      <c r="AB125" s="586">
        <v>4.0993004385194605E-2</v>
      </c>
      <c r="AC125" s="588">
        <v>1.1886673540567896</v>
      </c>
      <c r="AD125" s="162">
        <v>8893082000152</v>
      </c>
    </row>
    <row r="126" spans="1:30">
      <c r="E126" s="582" t="s">
        <v>2183</v>
      </c>
      <c r="F126" s="161" t="s">
        <v>715</v>
      </c>
      <c r="G126" s="161" t="s">
        <v>34</v>
      </c>
      <c r="H126" s="161" t="s">
        <v>1321</v>
      </c>
      <c r="I126" s="583" t="s">
        <v>34</v>
      </c>
      <c r="J126" s="161" t="s">
        <v>619</v>
      </c>
      <c r="K126" s="161" t="s">
        <v>611</v>
      </c>
      <c r="L126" s="161" t="s">
        <v>48</v>
      </c>
      <c r="M126" s="161">
        <v>30</v>
      </c>
      <c r="N126" s="583">
        <v>1.975E-2</v>
      </c>
      <c r="O126" s="583">
        <v>3.9499999999999995E-3</v>
      </c>
      <c r="P126" s="584">
        <v>100000</v>
      </c>
      <c r="Q126" s="584" t="s">
        <v>1424</v>
      </c>
      <c r="R126" s="584">
        <v>253849908.16</v>
      </c>
      <c r="S126" s="585">
        <v>39629</v>
      </c>
      <c r="T126" s="586">
        <v>0.14417275198155566</v>
      </c>
      <c r="U126" s="587">
        <v>1.8637493047005327</v>
      </c>
      <c r="V126" s="586">
        <v>0.15676840068528763</v>
      </c>
      <c r="W126" s="587">
        <v>1.5368545187500238</v>
      </c>
      <c r="X126" s="586">
        <v>0.24315884854620307</v>
      </c>
      <c r="Y126" s="587">
        <v>1.8439177208959976</v>
      </c>
      <c r="Z126" s="586">
        <v>0.3625755309329155</v>
      </c>
      <c r="AA126" s="587">
        <v>2.0609968605540625</v>
      </c>
      <c r="AB126" s="586">
        <v>4.1281109483702887E-2</v>
      </c>
      <c r="AC126" s="588">
        <v>1.1959251403768398</v>
      </c>
      <c r="AD126" s="162">
        <v>9289134000149</v>
      </c>
    </row>
    <row r="127" spans="1:30">
      <c r="E127" s="582" t="s">
        <v>2142</v>
      </c>
      <c r="F127" s="161" t="s">
        <v>715</v>
      </c>
      <c r="G127" s="161" t="s">
        <v>34</v>
      </c>
      <c r="H127" s="161" t="s">
        <v>1321</v>
      </c>
      <c r="I127" s="583" t="s">
        <v>34</v>
      </c>
      <c r="J127" s="161" t="s">
        <v>619</v>
      </c>
      <c r="K127" s="161" t="s">
        <v>611</v>
      </c>
      <c r="L127" s="161" t="s">
        <v>48</v>
      </c>
      <c r="M127" s="161">
        <v>31</v>
      </c>
      <c r="N127" s="583">
        <v>0</v>
      </c>
      <c r="O127" s="583">
        <v>5.0666666666666664E-3</v>
      </c>
      <c r="P127" s="584">
        <v>500</v>
      </c>
      <c r="Q127" s="584" t="s">
        <v>1423</v>
      </c>
      <c r="R127" s="584">
        <v>574911140.00999999</v>
      </c>
      <c r="S127" s="585">
        <v>44012</v>
      </c>
      <c r="T127" s="586">
        <v>0.15047570597265358</v>
      </c>
      <c r="U127" s="587">
        <v>1.9452288211626381</v>
      </c>
      <c r="V127" s="586">
        <v>0.21029275429321714</v>
      </c>
      <c r="W127" s="587">
        <v>2.0615721553779291</v>
      </c>
      <c r="X127" s="586">
        <v>0.29213301249842738</v>
      </c>
      <c r="Y127" s="587">
        <v>2.2152977028192691</v>
      </c>
      <c r="Z127" s="586" t="s">
        <v>34</v>
      </c>
      <c r="AA127" s="587" t="s">
        <v>34</v>
      </c>
      <c r="AB127" s="586">
        <v>3.784107190042664E-2</v>
      </c>
      <c r="AC127" s="588">
        <v>2.4971430328588626</v>
      </c>
      <c r="AD127" s="162">
        <v>37287419000186</v>
      </c>
    </row>
    <row r="128" spans="1:30">
      <c r="E128" s="582" t="s">
        <v>1735</v>
      </c>
      <c r="F128" s="161" t="s">
        <v>715</v>
      </c>
      <c r="G128" s="161" t="s">
        <v>34</v>
      </c>
      <c r="H128" s="161" t="s">
        <v>1324</v>
      </c>
      <c r="I128" s="583" t="s">
        <v>34</v>
      </c>
      <c r="J128" s="161" t="s">
        <v>619</v>
      </c>
      <c r="K128" s="161" t="s">
        <v>611</v>
      </c>
      <c r="L128" s="161" t="s">
        <v>48</v>
      </c>
      <c r="M128" s="161">
        <v>31</v>
      </c>
      <c r="N128" s="583">
        <v>1.9E-2</v>
      </c>
      <c r="O128" s="583">
        <v>5.0672999999999994E-3</v>
      </c>
      <c r="P128" s="584">
        <v>500</v>
      </c>
      <c r="Q128" s="584" t="s">
        <v>1423</v>
      </c>
      <c r="R128" s="584">
        <v>405751713.69</v>
      </c>
      <c r="S128" s="585">
        <v>44012</v>
      </c>
      <c r="T128" s="586">
        <v>0.15130426242004935</v>
      </c>
      <c r="U128" s="587">
        <v>1.9559397320769041</v>
      </c>
      <c r="V128" s="586">
        <v>0.21154282547948644</v>
      </c>
      <c r="W128" s="587">
        <v>2.0738270329105126</v>
      </c>
      <c r="X128" s="586">
        <v>0.29451305436663766</v>
      </c>
      <c r="Y128" s="587">
        <v>2.2333459926656221</v>
      </c>
      <c r="Z128" s="586" t="s">
        <v>34</v>
      </c>
      <c r="AA128" s="587" t="s">
        <v>34</v>
      </c>
      <c r="AB128" s="586">
        <v>3.8261336413319254E-2</v>
      </c>
      <c r="AC128" s="588">
        <v>2.497131049700041</v>
      </c>
      <c r="AD128" s="162">
        <v>35828684000107</v>
      </c>
    </row>
    <row r="129" spans="5:30">
      <c r="E129" s="582" t="s">
        <v>2762</v>
      </c>
      <c r="F129" s="161" t="s">
        <v>715</v>
      </c>
      <c r="G129" s="161" t="s">
        <v>34</v>
      </c>
      <c r="H129" s="161" t="s">
        <v>1324</v>
      </c>
      <c r="I129" s="583" t="s">
        <v>34</v>
      </c>
      <c r="J129" s="161" t="s">
        <v>619</v>
      </c>
      <c r="K129" s="161" t="s">
        <v>611</v>
      </c>
      <c r="L129" s="161" t="s">
        <v>48</v>
      </c>
      <c r="M129" s="161">
        <v>31</v>
      </c>
      <c r="N129" s="583">
        <v>1.9574999999999999E-2</v>
      </c>
      <c r="O129" s="583">
        <v>4.8937499999999997E-3</v>
      </c>
      <c r="P129" s="584">
        <v>5000</v>
      </c>
      <c r="Q129" s="584" t="s">
        <v>1423</v>
      </c>
      <c r="R129" s="584">
        <v>5291496714.5299997</v>
      </c>
      <c r="S129" s="585">
        <v>41243</v>
      </c>
      <c r="T129" s="586">
        <v>0.15461213676850361</v>
      </c>
      <c r="U129" s="587">
        <v>1.9987012694148127</v>
      </c>
      <c r="V129" s="586">
        <v>0.23581554571592966</v>
      </c>
      <c r="W129" s="587">
        <v>2.3117808527789689</v>
      </c>
      <c r="X129" s="586">
        <v>0.28694003176797622</v>
      </c>
      <c r="Y129" s="587">
        <v>2.1759183865805229</v>
      </c>
      <c r="Z129" s="586">
        <v>0.54268822199224309</v>
      </c>
      <c r="AA129" s="587">
        <v>3.0848157869556361</v>
      </c>
      <c r="AB129" s="586">
        <v>6.3119575765374705E-2</v>
      </c>
      <c r="AC129" s="588">
        <v>1.8481729631444674</v>
      </c>
      <c r="AD129" s="162">
        <v>15799713000134</v>
      </c>
    </row>
    <row r="130" spans="5:30">
      <c r="E130" s="582" t="s">
        <v>1738</v>
      </c>
      <c r="F130" s="161" t="s">
        <v>715</v>
      </c>
      <c r="G130" s="161" t="s">
        <v>34</v>
      </c>
      <c r="H130" s="161" t="s">
        <v>1321</v>
      </c>
      <c r="I130" s="583" t="s">
        <v>34</v>
      </c>
      <c r="J130" s="161" t="s">
        <v>619</v>
      </c>
      <c r="K130" s="161" t="s">
        <v>611</v>
      </c>
      <c r="L130" s="161" t="s">
        <v>48</v>
      </c>
      <c r="M130" s="161">
        <v>31</v>
      </c>
      <c r="N130" s="583">
        <v>0.02</v>
      </c>
      <c r="O130" s="583">
        <v>4.0000000000000001E-3</v>
      </c>
      <c r="P130" s="584">
        <v>50000</v>
      </c>
      <c r="Q130" s="584" t="s">
        <v>1423</v>
      </c>
      <c r="R130" s="584">
        <v>2342853462.77</v>
      </c>
      <c r="S130" s="585">
        <v>43236</v>
      </c>
      <c r="T130" s="586">
        <v>0.16028525173603114</v>
      </c>
      <c r="U130" s="587">
        <v>2.0720387338863815</v>
      </c>
      <c r="V130" s="586">
        <v>0.23442702828583206</v>
      </c>
      <c r="W130" s="587">
        <v>2.2981687391292764</v>
      </c>
      <c r="X130" s="586">
        <v>0.40957397410747709</v>
      </c>
      <c r="Y130" s="587">
        <v>3.1058738490903597</v>
      </c>
      <c r="Z130" s="586">
        <v>0.60226310000038152</v>
      </c>
      <c r="AA130" s="587">
        <v>3.4234587070300804</v>
      </c>
      <c r="AB130" s="586">
        <v>5.2054524826844618E-2</v>
      </c>
      <c r="AC130" s="588">
        <v>2.2071467056216321</v>
      </c>
      <c r="AD130" s="162">
        <v>29726133000121</v>
      </c>
    </row>
    <row r="131" spans="5:30">
      <c r="E131" s="582" t="s">
        <v>1739</v>
      </c>
      <c r="F131" s="161" t="s">
        <v>715</v>
      </c>
      <c r="G131" s="161" t="s">
        <v>34</v>
      </c>
      <c r="H131" s="161" t="s">
        <v>1321</v>
      </c>
      <c r="I131" s="583" t="s">
        <v>34</v>
      </c>
      <c r="J131" s="161" t="s">
        <v>619</v>
      </c>
      <c r="K131" s="161" t="s">
        <v>611</v>
      </c>
      <c r="L131" s="161" t="s">
        <v>48</v>
      </c>
      <c r="M131" s="161">
        <v>31</v>
      </c>
      <c r="N131" s="583">
        <v>0</v>
      </c>
      <c r="O131" s="583">
        <v>4.7499999999999999E-3</v>
      </c>
      <c r="P131" s="584">
        <v>100</v>
      </c>
      <c r="Q131" s="584" t="s">
        <v>1423</v>
      </c>
      <c r="R131" s="584">
        <v>1260691713.97</v>
      </c>
      <c r="S131" s="585">
        <v>43280</v>
      </c>
      <c r="T131" s="586">
        <v>0.18671399883618767</v>
      </c>
      <c r="U131" s="587">
        <v>2.413688306049119</v>
      </c>
      <c r="V131" s="586">
        <v>0.22913671437342975</v>
      </c>
      <c r="W131" s="587">
        <v>2.2463059733783934</v>
      </c>
      <c r="X131" s="586">
        <v>0.28122751606601581</v>
      </c>
      <c r="Y131" s="587">
        <v>2.1325993422738132</v>
      </c>
      <c r="Z131" s="586">
        <v>0.41553003221724838</v>
      </c>
      <c r="AA131" s="587">
        <v>2.3620074130819697</v>
      </c>
      <c r="AB131" s="586">
        <v>5.6664441823476602E-2</v>
      </c>
      <c r="AC131" s="588">
        <v>1.9561194929519987</v>
      </c>
      <c r="AD131" s="162">
        <v>30338679000194</v>
      </c>
    </row>
    <row r="132" spans="5:30">
      <c r="E132" s="582" t="s">
        <v>1740</v>
      </c>
      <c r="F132" s="161" t="s">
        <v>715</v>
      </c>
      <c r="G132" s="161" t="s">
        <v>34</v>
      </c>
      <c r="H132" s="161" t="s">
        <v>1321</v>
      </c>
      <c r="I132" s="583" t="s">
        <v>34</v>
      </c>
      <c r="J132" s="161" t="s">
        <v>619</v>
      </c>
      <c r="K132" s="161" t="s">
        <v>611</v>
      </c>
      <c r="L132" s="161" t="s">
        <v>48</v>
      </c>
      <c r="M132" s="161">
        <v>31</v>
      </c>
      <c r="N132" s="583">
        <v>2.5000000000000001E-2</v>
      </c>
      <c r="O132" s="583" t="s">
        <v>34</v>
      </c>
      <c r="P132" s="584">
        <v>5000</v>
      </c>
      <c r="Q132" s="584" t="s">
        <v>1423</v>
      </c>
      <c r="R132" s="584">
        <v>503736237.45999998</v>
      </c>
      <c r="S132" s="585">
        <v>44012</v>
      </c>
      <c r="T132" s="586">
        <v>0.17486024948469603</v>
      </c>
      <c r="U132" s="587">
        <v>1.9668129646528236</v>
      </c>
      <c r="V132" s="586">
        <v>0.2118446462093595</v>
      </c>
      <c r="W132" s="587">
        <v>1.9442483915792685</v>
      </c>
      <c r="X132" s="586">
        <v>0.33408814221729877</v>
      </c>
      <c r="Y132" s="587">
        <v>2.3492378075038687</v>
      </c>
      <c r="Z132" s="586" t="s">
        <v>34</v>
      </c>
      <c r="AA132" s="587" t="s">
        <v>34</v>
      </c>
      <c r="AB132" s="586">
        <v>3.7065143409596442E-2</v>
      </c>
      <c r="AC132" s="588">
        <v>2.4134697442257416</v>
      </c>
      <c r="AD132" s="162">
        <v>36976786000124</v>
      </c>
    </row>
    <row r="133" spans="5:30">
      <c r="E133" s="582" t="s">
        <v>2144</v>
      </c>
      <c r="F133" s="161" t="s">
        <v>715</v>
      </c>
      <c r="G133" s="161" t="s">
        <v>34</v>
      </c>
      <c r="H133" s="161" t="s">
        <v>1321</v>
      </c>
      <c r="I133" s="583" t="s">
        <v>34</v>
      </c>
      <c r="J133" s="161" t="s">
        <v>619</v>
      </c>
      <c r="K133" s="161" t="s">
        <v>611</v>
      </c>
      <c r="L133" s="161" t="s">
        <v>48</v>
      </c>
      <c r="M133" s="161">
        <v>31</v>
      </c>
      <c r="N133" s="583">
        <v>0</v>
      </c>
      <c r="O133" s="583">
        <v>4.7499999999999999E-3</v>
      </c>
      <c r="P133" s="584">
        <v>10000</v>
      </c>
      <c r="Q133" s="584" t="s">
        <v>1424</v>
      </c>
      <c r="R133" s="584">
        <v>183498198.93000001</v>
      </c>
      <c r="S133" s="585">
        <v>43188</v>
      </c>
      <c r="T133" s="586">
        <v>0.15564417131751207</v>
      </c>
      <c r="U133" s="587">
        <v>2.0120425814637604</v>
      </c>
      <c r="V133" s="586">
        <v>0.22050798610305611</v>
      </c>
      <c r="W133" s="587">
        <v>2.16171558414548</v>
      </c>
      <c r="X133" s="586">
        <v>0.24881961627488081</v>
      </c>
      <c r="Y133" s="587">
        <v>1.8868443509207393</v>
      </c>
      <c r="Z133" s="586">
        <v>0.45341230173899305</v>
      </c>
      <c r="AA133" s="587">
        <v>2.5773425140306996</v>
      </c>
      <c r="AB133" s="586">
        <v>3.5775460751624202E-2</v>
      </c>
      <c r="AC133" s="588">
        <v>2.8743344636323154</v>
      </c>
      <c r="AD133" s="162">
        <v>29148660000104</v>
      </c>
    </row>
    <row r="134" spans="5:30">
      <c r="E134" s="582" t="s">
        <v>2185</v>
      </c>
      <c r="F134" s="161" t="s">
        <v>715</v>
      </c>
      <c r="G134" s="161" t="s">
        <v>34</v>
      </c>
      <c r="H134" s="161" t="s">
        <v>1324</v>
      </c>
      <c r="I134" s="583" t="s">
        <v>34</v>
      </c>
      <c r="J134" s="161" t="s">
        <v>619</v>
      </c>
      <c r="K134" s="161" t="s">
        <v>611</v>
      </c>
      <c r="L134" s="161" t="s">
        <v>48</v>
      </c>
      <c r="M134" s="161">
        <v>43</v>
      </c>
      <c r="N134" s="583">
        <v>0.02</v>
      </c>
      <c r="O134" s="583">
        <v>4.6666666666666662E-3</v>
      </c>
      <c r="P134" s="584">
        <v>10000</v>
      </c>
      <c r="Q134" s="584" t="s">
        <v>1423</v>
      </c>
      <c r="R134" s="584">
        <v>209514898.55000001</v>
      </c>
      <c r="S134" s="585">
        <v>43280</v>
      </c>
      <c r="T134" s="586">
        <v>9.9680976539747501E-2</v>
      </c>
      <c r="U134" s="587">
        <v>1.2885954395986825</v>
      </c>
      <c r="V134" s="586">
        <v>0.11982181140402681</v>
      </c>
      <c r="W134" s="587">
        <v>1.1746544041791305</v>
      </c>
      <c r="X134" s="586">
        <v>0.13795117316526961</v>
      </c>
      <c r="Y134" s="587">
        <v>1.046108806398216</v>
      </c>
      <c r="Z134" s="586">
        <v>0.42657817472667592</v>
      </c>
      <c r="AA134" s="587">
        <v>2.4248086367836792</v>
      </c>
      <c r="AB134" s="586">
        <v>4.5438564218148243E-2</v>
      </c>
      <c r="AC134" s="588">
        <v>0.37565087327515378</v>
      </c>
      <c r="AD134" s="162">
        <v>29993583000180</v>
      </c>
    </row>
    <row r="135" spans="5:30">
      <c r="E135" s="582" t="s">
        <v>2689</v>
      </c>
      <c r="F135" s="161" t="s">
        <v>715</v>
      </c>
      <c r="G135" s="161" t="s">
        <v>1416</v>
      </c>
      <c r="H135" s="161" t="s">
        <v>1321</v>
      </c>
      <c r="I135" s="583" t="s">
        <v>34</v>
      </c>
      <c r="J135" s="161" t="s">
        <v>619</v>
      </c>
      <c r="K135" s="161" t="s">
        <v>611</v>
      </c>
      <c r="L135" s="161" t="s">
        <v>48</v>
      </c>
      <c r="M135" s="161">
        <v>61</v>
      </c>
      <c r="N135" s="583">
        <v>6.9999999999999993E-3</v>
      </c>
      <c r="O135" s="583">
        <v>3.16666E-3</v>
      </c>
      <c r="P135" s="584">
        <v>50000</v>
      </c>
      <c r="Q135" s="584" t="s">
        <v>1424</v>
      </c>
      <c r="R135" s="584">
        <v>960549916.95000005</v>
      </c>
      <c r="S135" s="585">
        <v>40513</v>
      </c>
      <c r="T135" s="586">
        <v>0.227172807317084</v>
      </c>
      <c r="U135" s="587">
        <v>2.9367072200872535</v>
      </c>
      <c r="V135" s="586">
        <v>0.31489973188842435</v>
      </c>
      <c r="W135" s="587">
        <v>3.0870703138538431</v>
      </c>
      <c r="X135" s="586">
        <v>0.40001814506254951</v>
      </c>
      <c r="Y135" s="587">
        <v>3.0334102615255145</v>
      </c>
      <c r="Z135" s="586">
        <v>0.48918222850964632</v>
      </c>
      <c r="AA135" s="587">
        <v>2.7806703739854997</v>
      </c>
      <c r="AB135" s="586">
        <v>7.524015039199819E-2</v>
      </c>
      <c r="AC135" s="588">
        <v>2.3866578580963016</v>
      </c>
      <c r="AD135" s="162">
        <v>12831360000114</v>
      </c>
    </row>
    <row r="136" spans="5:30">
      <c r="E136" s="582" t="s">
        <v>1746</v>
      </c>
      <c r="F136" s="161" t="s">
        <v>715</v>
      </c>
      <c r="G136" s="161" t="s">
        <v>1416</v>
      </c>
      <c r="H136" s="161" t="s">
        <v>1324</v>
      </c>
      <c r="I136" s="583" t="s">
        <v>34</v>
      </c>
      <c r="J136" s="161" t="s">
        <v>619</v>
      </c>
      <c r="K136" s="161" t="s">
        <v>611</v>
      </c>
      <c r="L136" s="161" t="s">
        <v>48</v>
      </c>
      <c r="M136" s="161">
        <v>61</v>
      </c>
      <c r="N136" s="583">
        <v>1.9E-2</v>
      </c>
      <c r="O136" s="583">
        <v>1.2666666666666666E-3</v>
      </c>
      <c r="P136" s="584">
        <v>1000</v>
      </c>
      <c r="Q136" s="584" t="s">
        <v>1424</v>
      </c>
      <c r="R136" s="584">
        <v>875689539.36000001</v>
      </c>
      <c r="S136" s="585">
        <v>43462</v>
      </c>
      <c r="T136" s="586">
        <v>0.2519168234883582</v>
      </c>
      <c r="U136" s="587">
        <v>3.2565779467042417</v>
      </c>
      <c r="V136" s="586">
        <v>0.375048652534407</v>
      </c>
      <c r="W136" s="587">
        <v>3.6767308582532756</v>
      </c>
      <c r="X136" s="586">
        <v>0.42599942575801797</v>
      </c>
      <c r="Y136" s="587">
        <v>3.2304310328129904</v>
      </c>
      <c r="Z136" s="586">
        <v>0.80963871554437294</v>
      </c>
      <c r="AA136" s="587">
        <v>4.6022489345226001</v>
      </c>
      <c r="AB136" s="586">
        <v>7.1626063474898416E-2</v>
      </c>
      <c r="AC136" s="588">
        <v>3.128593521717308</v>
      </c>
      <c r="AD136" s="162">
        <v>30593439000136</v>
      </c>
    </row>
    <row r="137" spans="5:30">
      <c r="E137" s="582" t="s">
        <v>2184</v>
      </c>
      <c r="F137" s="161" t="s">
        <v>715</v>
      </c>
      <c r="G137" s="161" t="s">
        <v>34</v>
      </c>
      <c r="H137" s="161" t="s">
        <v>1321</v>
      </c>
      <c r="I137" s="583" t="s">
        <v>34</v>
      </c>
      <c r="J137" s="161" t="s">
        <v>619</v>
      </c>
      <c r="K137" s="161" t="s">
        <v>611</v>
      </c>
      <c r="L137" s="161" t="s">
        <v>48</v>
      </c>
      <c r="M137" s="161">
        <v>90</v>
      </c>
      <c r="N137" s="583">
        <v>1.975E-2</v>
      </c>
      <c r="O137" s="583">
        <v>3.9500000000000004E-3</v>
      </c>
      <c r="P137" s="584">
        <v>50000</v>
      </c>
      <c r="Q137" s="584" t="s">
        <v>1424</v>
      </c>
      <c r="R137" s="584">
        <v>744112869.74000001</v>
      </c>
      <c r="S137" s="585">
        <v>43375</v>
      </c>
      <c r="T137" s="586">
        <v>0.18248392530443258</v>
      </c>
      <c r="U137" s="587">
        <v>2.3590053198725824</v>
      </c>
      <c r="V137" s="586">
        <v>0.19159215478208269</v>
      </c>
      <c r="W137" s="587">
        <v>1.8782437503142251</v>
      </c>
      <c r="X137" s="586">
        <v>0.32033237894196409</v>
      </c>
      <c r="Y137" s="587">
        <v>2.4291386212730228</v>
      </c>
      <c r="Z137" s="586">
        <v>0.48295213311651541</v>
      </c>
      <c r="AA137" s="587">
        <v>2.7452564920471429</v>
      </c>
      <c r="AB137" s="586">
        <v>6.0240923843302298E-2</v>
      </c>
      <c r="AC137" s="588">
        <v>1.3281179455378533</v>
      </c>
      <c r="AD137" s="162">
        <v>30556738000109</v>
      </c>
    </row>
    <row r="138" spans="5:30">
      <c r="E138" s="582" t="s">
        <v>1747</v>
      </c>
      <c r="F138" s="161" t="s">
        <v>715</v>
      </c>
      <c r="G138" s="161" t="s">
        <v>1416</v>
      </c>
      <c r="H138" s="161" t="s">
        <v>1324</v>
      </c>
      <c r="I138" s="583" t="s">
        <v>34</v>
      </c>
      <c r="J138" s="161" t="s">
        <v>619</v>
      </c>
      <c r="K138" s="161" t="s">
        <v>611</v>
      </c>
      <c r="L138" s="161" t="s">
        <v>48</v>
      </c>
      <c r="M138" s="161">
        <v>91</v>
      </c>
      <c r="N138" s="583">
        <v>1.9E-2</v>
      </c>
      <c r="O138" s="583" t="s">
        <v>34</v>
      </c>
      <c r="P138" s="584">
        <v>50000</v>
      </c>
      <c r="Q138" s="584" t="s">
        <v>1424</v>
      </c>
      <c r="R138" s="584">
        <v>1069324942.87</v>
      </c>
      <c r="S138" s="585">
        <v>43921</v>
      </c>
      <c r="T138" s="586">
        <v>0.25325969098892909</v>
      </c>
      <c r="U138" s="587">
        <v>3.2739374569868374</v>
      </c>
      <c r="V138" s="586">
        <v>0.35323052176284642</v>
      </c>
      <c r="W138" s="587">
        <v>3.4628402226380928</v>
      </c>
      <c r="X138" s="586">
        <v>0.52037315659559091</v>
      </c>
      <c r="Y138" s="587">
        <v>3.9460841777381459</v>
      </c>
      <c r="Z138" s="586" t="s">
        <v>34</v>
      </c>
      <c r="AA138" s="587" t="s">
        <v>34</v>
      </c>
      <c r="AB138" s="586">
        <v>6.8136567763140907E-2</v>
      </c>
      <c r="AC138" s="588">
        <v>3.0502483702549879</v>
      </c>
      <c r="AD138" s="162">
        <v>35726908000161</v>
      </c>
    </row>
    <row r="139" spans="5:30">
      <c r="E139" s="582" t="s">
        <v>2158</v>
      </c>
      <c r="F139" s="161" t="s">
        <v>1339</v>
      </c>
      <c r="G139" s="161" t="s">
        <v>34</v>
      </c>
      <c r="H139" s="161" t="s">
        <v>1321</v>
      </c>
      <c r="I139" s="583" t="s">
        <v>34</v>
      </c>
      <c r="J139" s="161" t="s">
        <v>619</v>
      </c>
      <c r="K139" s="161" t="s">
        <v>608</v>
      </c>
      <c r="L139" s="161" t="s">
        <v>48</v>
      </c>
      <c r="M139" s="161">
        <v>5</v>
      </c>
      <c r="N139" s="583">
        <v>1.9E-2</v>
      </c>
      <c r="O139" s="583">
        <v>4.7499999999999999E-3</v>
      </c>
      <c r="P139" s="584">
        <v>50000</v>
      </c>
      <c r="Q139" s="584" t="s">
        <v>1423</v>
      </c>
      <c r="R139" s="584">
        <v>939281092.88</v>
      </c>
      <c r="S139" s="585">
        <v>41547</v>
      </c>
      <c r="T139" s="586">
        <v>0.11979101757561228</v>
      </c>
      <c r="U139" s="587">
        <v>1.5485618651746267</v>
      </c>
      <c r="V139" s="586">
        <v>0.14892911113392082</v>
      </c>
      <c r="W139" s="587">
        <v>1.4600032686374838</v>
      </c>
      <c r="X139" s="586">
        <v>0.19416570005504563</v>
      </c>
      <c r="Y139" s="587">
        <v>1.4723937757652545</v>
      </c>
      <c r="Z139" s="586">
        <v>0.25143913460214828</v>
      </c>
      <c r="AA139" s="587">
        <v>1.4292615546947631</v>
      </c>
      <c r="AB139" s="586">
        <v>2.1839811476745085E-2</v>
      </c>
      <c r="AC139" s="588">
        <v>1.9209831210894246</v>
      </c>
      <c r="AD139" s="162">
        <v>18860059000115</v>
      </c>
    </row>
    <row r="140" spans="5:30">
      <c r="E140" s="582" t="s">
        <v>1753</v>
      </c>
      <c r="F140" s="161" t="s">
        <v>1339</v>
      </c>
      <c r="G140" s="161" t="s">
        <v>34</v>
      </c>
      <c r="H140" s="161" t="s">
        <v>1321</v>
      </c>
      <c r="I140" s="583" t="s">
        <v>34</v>
      </c>
      <c r="J140" s="161" t="s">
        <v>619</v>
      </c>
      <c r="K140" s="161" t="s">
        <v>611</v>
      </c>
      <c r="L140" s="161" t="s">
        <v>48</v>
      </c>
      <c r="M140" s="161">
        <v>15</v>
      </c>
      <c r="N140" s="583">
        <v>1.8000000000000002E-2</v>
      </c>
      <c r="O140" s="583">
        <v>5.0003999999999995E-3</v>
      </c>
      <c r="P140" s="584">
        <v>1000</v>
      </c>
      <c r="Q140" s="584" t="s">
        <v>1423</v>
      </c>
      <c r="R140" s="584">
        <v>1231109559.74</v>
      </c>
      <c r="S140" s="585">
        <v>42422</v>
      </c>
      <c r="T140" s="586">
        <v>0.11570476762256843</v>
      </c>
      <c r="U140" s="587">
        <v>1.495738114471773</v>
      </c>
      <c r="V140" s="586">
        <v>0.12751052252514117</v>
      </c>
      <c r="W140" s="587">
        <v>1.2500294821807849</v>
      </c>
      <c r="X140" s="586">
        <v>0.24494266794697461</v>
      </c>
      <c r="Y140" s="587">
        <v>1.8574447474616615</v>
      </c>
      <c r="Z140" s="586">
        <v>0.3818019286691996</v>
      </c>
      <c r="AA140" s="587">
        <v>2.1702859382595765</v>
      </c>
      <c r="AB140" s="586">
        <v>4.3889090734310958E-2</v>
      </c>
      <c r="AC140" s="588">
        <v>0.54337210555362181</v>
      </c>
      <c r="AD140" s="162">
        <v>22918359000185</v>
      </c>
    </row>
    <row r="141" spans="5:30">
      <c r="E141" s="582" t="s">
        <v>1757</v>
      </c>
      <c r="F141" s="161" t="s">
        <v>1339</v>
      </c>
      <c r="G141" s="161" t="s">
        <v>34</v>
      </c>
      <c r="H141" s="161" t="s">
        <v>1321</v>
      </c>
      <c r="I141" s="583" t="s">
        <v>34</v>
      </c>
      <c r="J141" s="161" t="s">
        <v>619</v>
      </c>
      <c r="K141" s="161" t="s">
        <v>611</v>
      </c>
      <c r="L141" s="161" t="s">
        <v>48</v>
      </c>
      <c r="M141" s="161">
        <v>18</v>
      </c>
      <c r="N141" s="583">
        <v>1.9E-2</v>
      </c>
      <c r="O141" s="583">
        <v>3.7999999999999996E-3</v>
      </c>
      <c r="P141" s="584">
        <v>50000</v>
      </c>
      <c r="Q141" s="584" t="s">
        <v>1423</v>
      </c>
      <c r="R141" s="584">
        <v>678603426.64999998</v>
      </c>
      <c r="S141" s="585">
        <v>42153</v>
      </c>
      <c r="T141" s="586">
        <v>7.1971349791794204E-2</v>
      </c>
      <c r="U141" s="587">
        <v>0.93038768622503421</v>
      </c>
      <c r="V141" s="586">
        <v>9.9269709489079094E-2</v>
      </c>
      <c r="W141" s="587">
        <v>0.97317508462412372</v>
      </c>
      <c r="X141" s="586">
        <v>0.12402252340096243</v>
      </c>
      <c r="Y141" s="587">
        <v>0.94048532494929904</v>
      </c>
      <c r="Z141" s="586">
        <v>0.17627075555948735</v>
      </c>
      <c r="AA141" s="587">
        <v>1.0019801195100873</v>
      </c>
      <c r="AB141" s="586">
        <v>2.3854553674504595E-2</v>
      </c>
      <c r="AC141" s="588">
        <v>-9.2507347236399418E-2</v>
      </c>
      <c r="AD141" s="162">
        <v>21983042000160</v>
      </c>
    </row>
    <row r="142" spans="5:30">
      <c r="E142" s="582" t="s">
        <v>1758</v>
      </c>
      <c r="F142" s="161" t="s">
        <v>1339</v>
      </c>
      <c r="G142" s="161" t="s">
        <v>34</v>
      </c>
      <c r="H142" s="161" t="s">
        <v>1321</v>
      </c>
      <c r="I142" s="583" t="s">
        <v>34</v>
      </c>
      <c r="J142" s="161" t="s">
        <v>619</v>
      </c>
      <c r="K142" s="161" t="s">
        <v>611</v>
      </c>
      <c r="L142" s="161" t="s">
        <v>48</v>
      </c>
      <c r="M142" s="161">
        <v>22</v>
      </c>
      <c r="N142" s="583">
        <v>0.02</v>
      </c>
      <c r="O142" s="583">
        <v>4.6666666666666662E-3</v>
      </c>
      <c r="P142" s="584">
        <v>500</v>
      </c>
      <c r="Q142" s="584" t="s">
        <v>1423</v>
      </c>
      <c r="R142" s="584">
        <v>7643670.0199999996</v>
      </c>
      <c r="S142" s="585">
        <v>43481</v>
      </c>
      <c r="T142" s="586">
        <v>0.11407616397026832</v>
      </c>
      <c r="U142" s="587">
        <v>1.4746848371854007</v>
      </c>
      <c r="V142" s="586">
        <v>0.13499091292802246</v>
      </c>
      <c r="W142" s="587">
        <v>1.3233623205744174</v>
      </c>
      <c r="X142" s="586">
        <v>0.17124819105218791</v>
      </c>
      <c r="Y142" s="587">
        <v>1.2986061417892967</v>
      </c>
      <c r="Z142" s="586">
        <v>0.24353837856651617</v>
      </c>
      <c r="AA142" s="587">
        <v>1.3843510960558592</v>
      </c>
      <c r="AB142" s="586">
        <v>2.369648151278422E-2</v>
      </c>
      <c r="AC142" s="588">
        <v>1.2568914080021292</v>
      </c>
      <c r="AD142" s="162">
        <v>29993579000112</v>
      </c>
    </row>
    <row r="143" spans="5:30">
      <c r="E143" s="582" t="s">
        <v>1760</v>
      </c>
      <c r="F143" s="161" t="s">
        <v>1339</v>
      </c>
      <c r="G143" s="161" t="s">
        <v>34</v>
      </c>
      <c r="H143" s="161" t="s">
        <v>1321</v>
      </c>
      <c r="I143" s="583" t="s">
        <v>34</v>
      </c>
      <c r="J143" s="161" t="s">
        <v>619</v>
      </c>
      <c r="K143" s="161" t="s">
        <v>611</v>
      </c>
      <c r="L143" s="161" t="s">
        <v>48</v>
      </c>
      <c r="M143" s="161">
        <v>30</v>
      </c>
      <c r="N143" s="583">
        <v>1.95E-2</v>
      </c>
      <c r="O143" s="583">
        <v>4.875E-3</v>
      </c>
      <c r="P143" s="584">
        <v>500</v>
      </c>
      <c r="Q143" s="584" t="s">
        <v>1424</v>
      </c>
      <c r="R143" s="584">
        <v>441076467.56999999</v>
      </c>
      <c r="S143" s="585">
        <v>42650</v>
      </c>
      <c r="T143" s="586">
        <v>9.2521197196588467E-2</v>
      </c>
      <c r="U143" s="587">
        <v>1.1960395745741386</v>
      </c>
      <c r="V143" s="586">
        <v>5.9114329736854376E-2</v>
      </c>
      <c r="W143" s="587">
        <v>0.57951809409183852</v>
      </c>
      <c r="X143" s="586">
        <v>6.8598796271975404E-2</v>
      </c>
      <c r="Y143" s="587">
        <v>0.52019713382544264</v>
      </c>
      <c r="Z143" s="586">
        <v>0.24306485797624955</v>
      </c>
      <c r="AA143" s="587">
        <v>1.3816594515109664</v>
      </c>
      <c r="AB143" s="586">
        <v>7.3824261677888178E-2</v>
      </c>
      <c r="AC143" s="588">
        <v>-0.50115200426537798</v>
      </c>
      <c r="AD143" s="162">
        <v>24592505000150</v>
      </c>
    </row>
    <row r="144" spans="5:30">
      <c r="E144" s="582" t="s">
        <v>1761</v>
      </c>
      <c r="F144" s="161" t="s">
        <v>1339</v>
      </c>
      <c r="G144" s="161" t="s">
        <v>34</v>
      </c>
      <c r="H144" s="161" t="s">
        <v>1324</v>
      </c>
      <c r="I144" s="583" t="s">
        <v>34</v>
      </c>
      <c r="J144" s="161" t="s">
        <v>619</v>
      </c>
      <c r="K144" s="161" t="s">
        <v>611</v>
      </c>
      <c r="L144" s="161" t="s">
        <v>49</v>
      </c>
      <c r="M144" s="161">
        <v>30</v>
      </c>
      <c r="N144" s="583">
        <v>1.975E-2</v>
      </c>
      <c r="O144" s="583">
        <v>3.9499999999999995E-3</v>
      </c>
      <c r="P144" s="584">
        <v>50000</v>
      </c>
      <c r="Q144" s="584" t="s">
        <v>1424</v>
      </c>
      <c r="R144" s="584">
        <v>32754456.870000001</v>
      </c>
      <c r="S144" s="585">
        <v>41500</v>
      </c>
      <c r="T144" s="586">
        <v>-3.2935195434817821E-3</v>
      </c>
      <c r="U144" s="587">
        <v>-4.2575969972239093E-2</v>
      </c>
      <c r="V144" s="586">
        <v>6.3692216065712293E-2</v>
      </c>
      <c r="W144" s="587">
        <v>0.62439668735473142</v>
      </c>
      <c r="X144" s="586">
        <v>7.013274067596087E-2</v>
      </c>
      <c r="Y144" s="587">
        <v>0.53182931289804847</v>
      </c>
      <c r="Z144" s="586">
        <v>0.4874490119175956</v>
      </c>
      <c r="AA144" s="587">
        <v>2.7708182089878077</v>
      </c>
      <c r="AB144" s="586">
        <v>0.18245391388482934</v>
      </c>
      <c r="AC144" s="588">
        <v>-0.10346198698967382</v>
      </c>
      <c r="AD144" s="162">
        <v>18391171000154</v>
      </c>
    </row>
    <row r="145" spans="1:30">
      <c r="E145" s="582" t="s">
        <v>1762</v>
      </c>
      <c r="F145" s="161" t="s">
        <v>1339</v>
      </c>
      <c r="G145" s="161" t="s">
        <v>34</v>
      </c>
      <c r="H145" s="161" t="s">
        <v>1321</v>
      </c>
      <c r="I145" s="583" t="s">
        <v>34</v>
      </c>
      <c r="J145" s="161" t="s">
        <v>619</v>
      </c>
      <c r="K145" s="161" t="s">
        <v>611</v>
      </c>
      <c r="L145" s="161" t="s">
        <v>48</v>
      </c>
      <c r="M145" s="161">
        <v>30</v>
      </c>
      <c r="N145" s="583">
        <v>1.9E-2</v>
      </c>
      <c r="O145" s="583">
        <v>5.0666666666666664E-3</v>
      </c>
      <c r="P145" s="584">
        <v>1000</v>
      </c>
      <c r="Q145" s="584" t="s">
        <v>1423</v>
      </c>
      <c r="R145" s="584">
        <v>150054238.72999999</v>
      </c>
      <c r="S145" s="585">
        <v>44617</v>
      </c>
      <c r="T145" s="586" t="s">
        <v>34</v>
      </c>
      <c r="U145" s="587" t="s">
        <v>34</v>
      </c>
      <c r="V145" s="586" t="s">
        <v>34</v>
      </c>
      <c r="W145" s="587" t="s">
        <v>34</v>
      </c>
      <c r="X145" s="586" t="s">
        <v>34</v>
      </c>
      <c r="Y145" s="587" t="s">
        <v>34</v>
      </c>
      <c r="Z145" s="586" t="s">
        <v>34</v>
      </c>
      <c r="AA145" s="587" t="s">
        <v>34</v>
      </c>
      <c r="AB145" s="586" t="s">
        <v>34</v>
      </c>
      <c r="AC145" s="588" t="s">
        <v>34</v>
      </c>
      <c r="AD145" s="162">
        <v>45126795000117</v>
      </c>
    </row>
    <row r="146" spans="1:30">
      <c r="E146" s="582" t="s">
        <v>1765</v>
      </c>
      <c r="F146" s="161" t="s">
        <v>1339</v>
      </c>
      <c r="G146" s="161" t="s">
        <v>34</v>
      </c>
      <c r="H146" s="161" t="s">
        <v>1321</v>
      </c>
      <c r="I146" s="583" t="s">
        <v>34</v>
      </c>
      <c r="J146" s="161" t="s">
        <v>619</v>
      </c>
      <c r="K146" s="161" t="s">
        <v>611</v>
      </c>
      <c r="L146" s="161" t="s">
        <v>48</v>
      </c>
      <c r="M146" s="161">
        <v>31</v>
      </c>
      <c r="N146" s="583">
        <v>1.9199999999999998E-2</v>
      </c>
      <c r="O146" s="583">
        <v>4.7999999999999996E-3</v>
      </c>
      <c r="P146" s="584">
        <v>500</v>
      </c>
      <c r="Q146" s="584" t="s">
        <v>1423</v>
      </c>
      <c r="R146" s="584">
        <v>297525116.48000002</v>
      </c>
      <c r="S146" s="585">
        <v>43738</v>
      </c>
      <c r="T146" s="586">
        <v>9.2043617124130117E-2</v>
      </c>
      <c r="U146" s="587">
        <v>1.1898658037627377</v>
      </c>
      <c r="V146" s="586">
        <v>0.10658850223798488</v>
      </c>
      <c r="W146" s="587">
        <v>1.0449237256690174</v>
      </c>
      <c r="X146" s="586">
        <v>0.17506757427565112</v>
      </c>
      <c r="Y146" s="587">
        <v>1.3275692186040748</v>
      </c>
      <c r="Z146" s="586" t="s">
        <v>34</v>
      </c>
      <c r="AA146" s="587" t="s">
        <v>34</v>
      </c>
      <c r="AB146" s="586">
        <v>4.3561412888314256E-2</v>
      </c>
      <c r="AC146" s="588">
        <v>0.11696156896395893</v>
      </c>
      <c r="AD146" s="162">
        <v>34774662000130</v>
      </c>
    </row>
    <row r="147" spans="1:30">
      <c r="E147" s="582" t="s">
        <v>1766</v>
      </c>
      <c r="F147" s="161" t="s">
        <v>1339</v>
      </c>
      <c r="G147" s="161" t="s">
        <v>34</v>
      </c>
      <c r="H147" s="161" t="s">
        <v>1321</v>
      </c>
      <c r="I147" s="583" t="s">
        <v>34</v>
      </c>
      <c r="J147" s="161" t="s">
        <v>619</v>
      </c>
      <c r="K147" s="161" t="s">
        <v>611</v>
      </c>
      <c r="L147" s="161" t="s">
        <v>48</v>
      </c>
      <c r="M147" s="161">
        <v>31</v>
      </c>
      <c r="N147" s="583">
        <v>0</v>
      </c>
      <c r="O147" s="583">
        <v>4.0000000000000001E-3</v>
      </c>
      <c r="P147" s="584">
        <v>500</v>
      </c>
      <c r="Q147" s="584" t="s">
        <v>1423</v>
      </c>
      <c r="R147" s="584">
        <v>921265550.33000004</v>
      </c>
      <c r="S147" s="585">
        <v>41852</v>
      </c>
      <c r="T147" s="586">
        <v>0.10040071395560934</v>
      </c>
      <c r="U147" s="587">
        <v>1.2978996256528619</v>
      </c>
      <c r="V147" s="586">
        <v>0.11194539355140654</v>
      </c>
      <c r="W147" s="587">
        <v>1.0974391725670953</v>
      </c>
      <c r="X147" s="586">
        <v>0.27497991066672212</v>
      </c>
      <c r="Y147" s="587">
        <v>2.0852226155875369</v>
      </c>
      <c r="Z147" s="586">
        <v>0.27524182955472098</v>
      </c>
      <c r="AA147" s="587">
        <v>1.5645637893595041</v>
      </c>
      <c r="AB147" s="586">
        <v>7.7629725300409777E-2</v>
      </c>
      <c r="AC147" s="588">
        <v>0.1543120458199142</v>
      </c>
      <c r="AD147" s="162">
        <v>20226378000115</v>
      </c>
    </row>
    <row r="148" spans="1:30">
      <c r="E148" s="582" t="s">
        <v>2202</v>
      </c>
      <c r="F148" s="161" t="s">
        <v>1339</v>
      </c>
      <c r="G148" s="161" t="s">
        <v>1416</v>
      </c>
      <c r="H148" s="161" t="s">
        <v>1321</v>
      </c>
      <c r="I148" s="583" t="s">
        <v>34</v>
      </c>
      <c r="J148" s="161" t="s">
        <v>619</v>
      </c>
      <c r="K148" s="161" t="s">
        <v>34</v>
      </c>
      <c r="L148" s="161" t="s">
        <v>48</v>
      </c>
      <c r="M148" s="161">
        <v>31</v>
      </c>
      <c r="N148" s="583">
        <v>0</v>
      </c>
      <c r="O148" s="583">
        <v>2.6666666666666666E-3</v>
      </c>
      <c r="P148" s="584">
        <v>20000</v>
      </c>
      <c r="Q148" s="584" t="s">
        <v>1423</v>
      </c>
      <c r="R148" s="584">
        <v>442774382.04000002</v>
      </c>
      <c r="S148" s="585">
        <v>43507</v>
      </c>
      <c r="T148" s="586">
        <v>0.11151668030511774</v>
      </c>
      <c r="U148" s="587">
        <v>1.4415978922824759</v>
      </c>
      <c r="V148" s="586">
        <v>0.13729620325482594</v>
      </c>
      <c r="W148" s="587">
        <v>1.3459618740577179</v>
      </c>
      <c r="X148" s="586">
        <v>0.13296055031130605</v>
      </c>
      <c r="Y148" s="587">
        <v>1.0082640066973183</v>
      </c>
      <c r="Z148" s="586">
        <v>0.25304832119480647</v>
      </c>
      <c r="AA148" s="587">
        <v>1.4384086929668376</v>
      </c>
      <c r="AB148" s="586">
        <v>2.1639840918209353E-2</v>
      </c>
      <c r="AC148" s="588">
        <v>1.4680139239131555</v>
      </c>
      <c r="AD148" s="162">
        <v>32300350000160</v>
      </c>
    </row>
    <row r="149" spans="1:30">
      <c r="E149" s="582" t="s">
        <v>2203</v>
      </c>
      <c r="F149" s="161" t="s">
        <v>1339</v>
      </c>
      <c r="G149" s="161" t="s">
        <v>1416</v>
      </c>
      <c r="H149" s="161" t="s">
        <v>1321</v>
      </c>
      <c r="I149" s="583" t="s">
        <v>34</v>
      </c>
      <c r="J149" s="161" t="s">
        <v>619</v>
      </c>
      <c r="K149" s="161" t="s">
        <v>611</v>
      </c>
      <c r="L149" s="161" t="s">
        <v>48</v>
      </c>
      <c r="M149" s="161">
        <v>31</v>
      </c>
      <c r="N149" s="583">
        <v>1.8500000000000003E-2</v>
      </c>
      <c r="O149" s="583">
        <v>2.4666666666666665E-3</v>
      </c>
      <c r="P149" s="584">
        <v>100000</v>
      </c>
      <c r="Q149" s="584" t="s">
        <v>1423</v>
      </c>
      <c r="R149" s="584">
        <v>981840733.99000001</v>
      </c>
      <c r="S149" s="585">
        <v>40786</v>
      </c>
      <c r="T149" s="586">
        <v>0.11349327743886461</v>
      </c>
      <c r="U149" s="587">
        <v>1.4671497492253542</v>
      </c>
      <c r="V149" s="586">
        <v>0.13939063471765878</v>
      </c>
      <c r="W149" s="587">
        <v>1.3664943056178809</v>
      </c>
      <c r="X149" s="586">
        <v>0.13500569158453679</v>
      </c>
      <c r="Y149" s="587">
        <v>1.0237726844937152</v>
      </c>
      <c r="Z149" s="586">
        <v>0.25652614711336552</v>
      </c>
      <c r="AA149" s="587">
        <v>1.4581777829582689</v>
      </c>
      <c r="AB149" s="586">
        <v>2.2534416247466101E-2</v>
      </c>
      <c r="AC149" s="588">
        <v>1.4922993140595402</v>
      </c>
      <c r="AD149" s="162">
        <v>13812165000100</v>
      </c>
    </row>
    <row r="150" spans="1:30">
      <c r="E150" s="582" t="s">
        <v>2160</v>
      </c>
      <c r="F150" s="161" t="s">
        <v>1339</v>
      </c>
      <c r="G150" s="161" t="s">
        <v>34</v>
      </c>
      <c r="H150" s="161" t="s">
        <v>1324</v>
      </c>
      <c r="I150" s="583" t="s">
        <v>34</v>
      </c>
      <c r="J150" s="161" t="s">
        <v>619</v>
      </c>
      <c r="K150" s="161" t="s">
        <v>611</v>
      </c>
      <c r="L150" s="161" t="s">
        <v>48</v>
      </c>
      <c r="M150" s="161">
        <v>31</v>
      </c>
      <c r="N150" s="583">
        <v>0</v>
      </c>
      <c r="O150" s="583">
        <v>4.0000000000000001E-3</v>
      </c>
      <c r="P150" s="584">
        <v>10000</v>
      </c>
      <c r="Q150" s="584" t="s">
        <v>1423</v>
      </c>
      <c r="R150" s="584">
        <v>87656429.439999998</v>
      </c>
      <c r="S150" s="585">
        <v>41332</v>
      </c>
      <c r="T150" s="586">
        <v>0.11764274862699198</v>
      </c>
      <c r="U150" s="587">
        <v>1.5207907731737398</v>
      </c>
      <c r="V150" s="586">
        <v>0.15547533717782858</v>
      </c>
      <c r="W150" s="587">
        <v>1.5241781727148391</v>
      </c>
      <c r="X150" s="586">
        <v>0.25215376200098016</v>
      </c>
      <c r="Y150" s="587">
        <v>1.9121277836444968</v>
      </c>
      <c r="Z150" s="586">
        <v>0.27538457028682162</v>
      </c>
      <c r="AA150" s="587">
        <v>1.5653751739556341</v>
      </c>
      <c r="AB150" s="586">
        <v>4.1619392075538532E-2</v>
      </c>
      <c r="AC150" s="588">
        <v>1.1596367188600887</v>
      </c>
      <c r="AD150" s="162">
        <v>17429959000140</v>
      </c>
    </row>
    <row r="151" spans="1:30">
      <c r="E151" s="582" t="s">
        <v>1767</v>
      </c>
      <c r="F151" s="161" t="s">
        <v>1339</v>
      </c>
      <c r="G151" s="161" t="s">
        <v>1416</v>
      </c>
      <c r="H151" s="161" t="s">
        <v>1321</v>
      </c>
      <c r="I151" s="583" t="s">
        <v>34</v>
      </c>
      <c r="J151" s="161" t="s">
        <v>619</v>
      </c>
      <c r="K151" s="161" t="s">
        <v>611</v>
      </c>
      <c r="L151" s="161" t="s">
        <v>48</v>
      </c>
      <c r="M151" s="161">
        <v>31</v>
      </c>
      <c r="N151" s="583">
        <v>0.02</v>
      </c>
      <c r="O151" s="583" t="s">
        <v>34</v>
      </c>
      <c r="P151" s="584">
        <v>5000</v>
      </c>
      <c r="Q151" s="584" t="s">
        <v>1423</v>
      </c>
      <c r="R151" s="584">
        <v>1048828353.51</v>
      </c>
      <c r="S151" s="585">
        <v>43497</v>
      </c>
      <c r="T151" s="586">
        <v>0.24111743375701944</v>
      </c>
      <c r="U151" s="587">
        <v>3.1169721278075642</v>
      </c>
      <c r="V151" s="586">
        <v>0.20983583819991947</v>
      </c>
      <c r="W151" s="587">
        <v>2.0570928498571446</v>
      </c>
      <c r="X151" s="586">
        <v>0.26659591757476298</v>
      </c>
      <c r="Y151" s="587">
        <v>2.0216452729304151</v>
      </c>
      <c r="Z151" s="586">
        <v>0.62768471634272949</v>
      </c>
      <c r="AA151" s="587">
        <v>3.5679634157096163</v>
      </c>
      <c r="AB151" s="586">
        <v>0.1268295866738699</v>
      </c>
      <c r="AC151" s="588">
        <v>0.79982215399249545</v>
      </c>
      <c r="AD151" s="162">
        <v>32397723000162</v>
      </c>
    </row>
    <row r="152" spans="1:30">
      <c r="E152" s="582" t="s">
        <v>1770</v>
      </c>
      <c r="F152" s="161" t="s">
        <v>1339</v>
      </c>
      <c r="G152" s="161" t="s">
        <v>34</v>
      </c>
      <c r="H152" s="161" t="s">
        <v>1321</v>
      </c>
      <c r="I152" s="583" t="s">
        <v>34</v>
      </c>
      <c r="J152" s="161" t="s">
        <v>619</v>
      </c>
      <c r="K152" s="161" t="s">
        <v>611</v>
      </c>
      <c r="L152" s="161" t="s">
        <v>48</v>
      </c>
      <c r="M152" s="161">
        <v>32</v>
      </c>
      <c r="N152" s="583">
        <v>0.02</v>
      </c>
      <c r="O152" s="583">
        <v>5.0000000000000001E-3</v>
      </c>
      <c r="P152" s="584">
        <v>10000</v>
      </c>
      <c r="Q152" s="584" t="s">
        <v>1423</v>
      </c>
      <c r="R152" s="584">
        <v>1571070429.99</v>
      </c>
      <c r="S152" s="585">
        <v>41284</v>
      </c>
      <c r="T152" s="586">
        <v>7.948046020993571E-2</v>
      </c>
      <c r="U152" s="587">
        <v>1.0274594222387934</v>
      </c>
      <c r="V152" s="586">
        <v>8.657037473191842E-2</v>
      </c>
      <c r="W152" s="587">
        <v>0.84867914079012341</v>
      </c>
      <c r="X152" s="586">
        <v>0.1113184730634984</v>
      </c>
      <c r="Y152" s="587">
        <v>0.84414820341553909</v>
      </c>
      <c r="Z152" s="586">
        <v>0.23752689770621971</v>
      </c>
      <c r="AA152" s="587">
        <v>1.3501798899943993</v>
      </c>
      <c r="AB152" s="586">
        <v>3.5259064666037732E-2</v>
      </c>
      <c r="AC152" s="588">
        <v>-0.38267250879237985</v>
      </c>
      <c r="AD152" s="162">
        <v>17162002000180</v>
      </c>
    </row>
    <row r="153" spans="1:30">
      <c r="E153" s="582" t="s">
        <v>2159</v>
      </c>
      <c r="F153" s="161" t="s">
        <v>1339</v>
      </c>
      <c r="G153" s="161" t="s">
        <v>34</v>
      </c>
      <c r="H153" s="161" t="s">
        <v>1321</v>
      </c>
      <c r="I153" s="583" t="s">
        <v>34</v>
      </c>
      <c r="J153" s="161" t="s">
        <v>619</v>
      </c>
      <c r="K153" s="161" t="s">
        <v>611</v>
      </c>
      <c r="L153" s="161" t="s">
        <v>48</v>
      </c>
      <c r="M153" s="161">
        <v>46</v>
      </c>
      <c r="N153" s="583">
        <v>1.6E-2</v>
      </c>
      <c r="O153" s="583">
        <v>5.4000000000000003E-3</v>
      </c>
      <c r="P153" s="584">
        <v>0</v>
      </c>
      <c r="Q153" s="584" t="s">
        <v>1423</v>
      </c>
      <c r="R153" s="584">
        <v>18477637.350000001</v>
      </c>
      <c r="S153" s="585">
        <v>44552</v>
      </c>
      <c r="T153" s="586">
        <v>0.10773355978723398</v>
      </c>
      <c r="U153" s="587">
        <v>1.3926927549531545</v>
      </c>
      <c r="V153" s="586" t="s">
        <v>34</v>
      </c>
      <c r="W153" s="587" t="s">
        <v>34</v>
      </c>
      <c r="X153" s="586" t="s">
        <v>34</v>
      </c>
      <c r="Y153" s="587" t="s">
        <v>34</v>
      </c>
      <c r="Z153" s="586" t="s">
        <v>34</v>
      </c>
      <c r="AA153" s="587" t="s">
        <v>34</v>
      </c>
      <c r="AB153" s="586" t="s">
        <v>34</v>
      </c>
      <c r="AC153" s="588" t="s">
        <v>34</v>
      </c>
      <c r="AD153" s="162">
        <v>44417227000102</v>
      </c>
    </row>
    <row r="154" spans="1:30">
      <c r="E154" s="582" t="s">
        <v>1774</v>
      </c>
      <c r="F154" s="161" t="s">
        <v>1339</v>
      </c>
      <c r="G154" s="161" t="s">
        <v>1416</v>
      </c>
      <c r="H154" s="161" t="s">
        <v>1321</v>
      </c>
      <c r="I154" s="583" t="s">
        <v>34</v>
      </c>
      <c r="J154" s="161" t="s">
        <v>619</v>
      </c>
      <c r="K154" s="161" t="s">
        <v>611</v>
      </c>
      <c r="L154" s="161" t="s">
        <v>48</v>
      </c>
      <c r="M154" s="161">
        <v>47</v>
      </c>
      <c r="N154" s="583">
        <v>0.01</v>
      </c>
      <c r="O154" s="583">
        <v>3.0000000000000001E-3</v>
      </c>
      <c r="P154" s="584">
        <v>300000</v>
      </c>
      <c r="Q154" s="584" t="s">
        <v>1424</v>
      </c>
      <c r="R154" s="584">
        <v>424907541.95999998</v>
      </c>
      <c r="S154" s="585">
        <v>42564</v>
      </c>
      <c r="T154" s="586">
        <v>0.11177775752764352</v>
      </c>
      <c r="U154" s="587">
        <v>1.444972888495476</v>
      </c>
      <c r="V154" s="586">
        <v>0.11044002663839891</v>
      </c>
      <c r="W154" s="587">
        <v>1.0826815432711445</v>
      </c>
      <c r="X154" s="586">
        <v>0.19322386131810143</v>
      </c>
      <c r="Y154" s="587">
        <v>1.4652516415280639</v>
      </c>
      <c r="Z154" s="586">
        <v>0.28922990977778507</v>
      </c>
      <c r="AA154" s="587">
        <v>1.6440765721188226</v>
      </c>
      <c r="AB154" s="586">
        <v>5.4785357468539145E-2</v>
      </c>
      <c r="AC154" s="588">
        <v>0.16649123685329231</v>
      </c>
      <c r="AD154" s="162">
        <v>24140275000199</v>
      </c>
    </row>
    <row r="155" spans="1:30">
      <c r="E155" s="582" t="s">
        <v>1775</v>
      </c>
      <c r="F155" s="161" t="s">
        <v>1339</v>
      </c>
      <c r="G155" s="161" t="s">
        <v>1416</v>
      </c>
      <c r="H155" s="161" t="s">
        <v>1324</v>
      </c>
      <c r="I155" s="583" t="s">
        <v>34</v>
      </c>
      <c r="J155" s="161" t="s">
        <v>619</v>
      </c>
      <c r="K155" s="161" t="s">
        <v>611</v>
      </c>
      <c r="L155" s="161" t="s">
        <v>48</v>
      </c>
      <c r="M155" s="161">
        <v>61</v>
      </c>
      <c r="N155" s="583">
        <v>0.02</v>
      </c>
      <c r="O155" s="583" t="s">
        <v>34</v>
      </c>
      <c r="P155" s="584">
        <v>100000</v>
      </c>
      <c r="Q155" s="584" t="s">
        <v>1424</v>
      </c>
      <c r="R155" s="584">
        <v>2439103580.8200002</v>
      </c>
      <c r="S155" s="585">
        <v>40422</v>
      </c>
      <c r="T155" s="586">
        <v>0.14858742165618377</v>
      </c>
      <c r="U155" s="587">
        <v>1.9208186012457169</v>
      </c>
      <c r="V155" s="586">
        <v>0.1988667507830435</v>
      </c>
      <c r="W155" s="587">
        <v>1.949559115447032</v>
      </c>
      <c r="X155" s="586">
        <v>0.3639277990633436</v>
      </c>
      <c r="Y155" s="587">
        <v>2.759730611621436</v>
      </c>
      <c r="Z155" s="586">
        <v>0.36272818723949052</v>
      </c>
      <c r="AA155" s="587">
        <v>2.0618646084900178</v>
      </c>
      <c r="AB155" s="586">
        <v>7.0854447009592855E-2</v>
      </c>
      <c r="AC155" s="588">
        <v>1.2249019945672033</v>
      </c>
      <c r="AD155" s="162">
        <v>12105992000109</v>
      </c>
    </row>
    <row r="156" spans="1:30" ht="5.25" customHeight="1">
      <c r="E156" s="589" t="s">
        <v>1392</v>
      </c>
      <c r="P156" s="599"/>
      <c r="Q156" s="599"/>
      <c r="R156" s="599"/>
      <c r="S156" s="600"/>
      <c r="AC156" s="601"/>
    </row>
    <row r="157" spans="1:30" s="479" customFormat="1">
      <c r="A157" s="576"/>
      <c r="B157" s="591" t="s">
        <v>12</v>
      </c>
      <c r="C157" s="572"/>
      <c r="D157" s="572"/>
      <c r="E157" s="577" t="s">
        <v>616</v>
      </c>
      <c r="F157" s="577"/>
      <c r="G157" s="577"/>
      <c r="H157" s="577"/>
      <c r="I157" s="577"/>
      <c r="J157" s="578"/>
      <c r="K157" s="577"/>
      <c r="L157" s="577"/>
      <c r="M157" s="577"/>
      <c r="N157" s="577"/>
      <c r="O157" s="577"/>
      <c r="P157" s="579"/>
      <c r="Q157" s="579"/>
      <c r="R157" s="579"/>
      <c r="S157" s="580"/>
      <c r="T157" s="577"/>
      <c r="U157" s="577"/>
      <c r="V157" s="577"/>
      <c r="W157" s="577"/>
      <c r="X157" s="577"/>
      <c r="Y157" s="577"/>
      <c r="Z157" s="577"/>
      <c r="AA157" s="577"/>
      <c r="AB157" s="577"/>
      <c r="AC157" s="581"/>
      <c r="AD157" s="577"/>
    </row>
    <row r="158" spans="1:30" s="479" customFormat="1" ht="3" customHeight="1">
      <c r="B158" s="572"/>
      <c r="C158" s="572"/>
      <c r="D158" s="572"/>
      <c r="J158" s="592"/>
      <c r="P158" s="575"/>
      <c r="Q158" s="575"/>
      <c r="R158" s="575"/>
      <c r="S158" s="590"/>
      <c r="AC158" s="593"/>
    </row>
    <row r="159" spans="1:30" s="479" customFormat="1">
      <c r="A159" s="606"/>
      <c r="B159" s="572" t="s">
        <v>616</v>
      </c>
      <c r="C159" s="572" t="s">
        <v>610</v>
      </c>
      <c r="D159" s="572" t="str">
        <f>B159&amp;" "&amp;C159</f>
        <v>Descorrelacionados Quant</v>
      </c>
      <c r="E159" s="594" t="s">
        <v>610</v>
      </c>
      <c r="F159" s="594"/>
      <c r="G159" s="594"/>
      <c r="H159" s="594"/>
      <c r="I159" s="594"/>
      <c r="J159" s="595"/>
      <c r="K159" s="594"/>
      <c r="L159" s="594"/>
      <c r="M159" s="594"/>
      <c r="N159" s="594"/>
      <c r="O159" s="594"/>
      <c r="P159" s="596"/>
      <c r="Q159" s="596"/>
      <c r="R159" s="596"/>
      <c r="S159" s="597"/>
      <c r="T159" s="594"/>
      <c r="U159" s="594"/>
      <c r="V159" s="594"/>
      <c r="W159" s="594"/>
      <c r="X159" s="594"/>
      <c r="Y159" s="594"/>
      <c r="Z159" s="594"/>
      <c r="AA159" s="594"/>
      <c r="AB159" s="594"/>
      <c r="AC159" s="598"/>
      <c r="AD159" s="594"/>
    </row>
    <row r="160" spans="1:30">
      <c r="E160" s="582" t="s">
        <v>1733</v>
      </c>
      <c r="F160" s="161" t="s">
        <v>715</v>
      </c>
      <c r="G160" s="161" t="s">
        <v>34</v>
      </c>
      <c r="H160" s="161" t="s">
        <v>1321</v>
      </c>
      <c r="I160" s="583" t="s">
        <v>34</v>
      </c>
      <c r="J160" s="161" t="s">
        <v>610</v>
      </c>
      <c r="K160" s="161" t="s">
        <v>611</v>
      </c>
      <c r="L160" s="161" t="s">
        <v>48</v>
      </c>
      <c r="M160" s="161">
        <v>18</v>
      </c>
      <c r="N160" s="583">
        <v>0.02</v>
      </c>
      <c r="O160" s="583">
        <v>4.0000000000000001E-3</v>
      </c>
      <c r="P160" s="584">
        <v>10000</v>
      </c>
      <c r="Q160" s="584" t="s">
        <v>1424</v>
      </c>
      <c r="R160" s="584">
        <v>160338500.55000001</v>
      </c>
      <c r="S160" s="585">
        <v>43887</v>
      </c>
      <c r="T160" s="586">
        <v>9.2332971482482096E-2</v>
      </c>
      <c r="U160" s="587">
        <v>1.1936063440297333</v>
      </c>
      <c r="V160" s="586">
        <v>0.1816583617502463</v>
      </c>
      <c r="W160" s="587">
        <v>1.7808593626278741</v>
      </c>
      <c r="X160" s="586">
        <v>0.47422000030213551</v>
      </c>
      <c r="Y160" s="587">
        <v>3.5960964093571217</v>
      </c>
      <c r="Z160" s="586" t="s">
        <v>34</v>
      </c>
      <c r="AA160" s="587" t="s">
        <v>34</v>
      </c>
      <c r="AB160" s="586">
        <v>8.8774218113997064E-2</v>
      </c>
      <c r="AC160" s="588">
        <v>0.83069020759402035</v>
      </c>
      <c r="AD160" s="162">
        <v>34702572000134</v>
      </c>
    </row>
    <row r="161" spans="1:30">
      <c r="E161" s="582" t="s">
        <v>1744</v>
      </c>
      <c r="F161" s="161" t="s">
        <v>715</v>
      </c>
      <c r="G161" s="161" t="s">
        <v>1416</v>
      </c>
      <c r="H161" s="161" t="s">
        <v>1321</v>
      </c>
      <c r="I161" s="583" t="s">
        <v>34</v>
      </c>
      <c r="J161" s="161" t="s">
        <v>610</v>
      </c>
      <c r="K161" s="161" t="s">
        <v>611</v>
      </c>
      <c r="L161" s="161" t="s">
        <v>48</v>
      </c>
      <c r="M161" s="161">
        <v>33</v>
      </c>
      <c r="N161" s="583">
        <v>9.4999999999999998E-3</v>
      </c>
      <c r="O161" s="583">
        <v>1.9E-3</v>
      </c>
      <c r="P161" s="584">
        <v>50000</v>
      </c>
      <c r="Q161" s="584" t="s">
        <v>1423</v>
      </c>
      <c r="R161" s="584">
        <v>633329530.24000001</v>
      </c>
      <c r="S161" s="585">
        <v>40975</v>
      </c>
      <c r="T161" s="586">
        <v>9.2843419953269501E-2</v>
      </c>
      <c r="U161" s="587">
        <v>1.2002050110416329</v>
      </c>
      <c r="V161" s="586">
        <v>0.14327015600675952</v>
      </c>
      <c r="W161" s="587">
        <v>1.4045265863433227</v>
      </c>
      <c r="X161" s="586">
        <v>0.17990275639709075</v>
      </c>
      <c r="Y161" s="587">
        <v>1.3642352829927946</v>
      </c>
      <c r="Z161" s="586">
        <v>0.3443555930592308</v>
      </c>
      <c r="AA161" s="587">
        <v>1.9574288269900382</v>
      </c>
      <c r="AB161" s="586">
        <v>5.7215161889134517E-2</v>
      </c>
      <c r="AC161" s="588">
        <v>0.67124855939197536</v>
      </c>
      <c r="AD161" s="162">
        <v>11052478000181</v>
      </c>
    </row>
    <row r="162" spans="1:30">
      <c r="E162" s="582" t="s">
        <v>1751</v>
      </c>
      <c r="F162" s="161" t="s">
        <v>1339</v>
      </c>
      <c r="G162" s="161" t="s">
        <v>1416</v>
      </c>
      <c r="H162" s="161" t="s">
        <v>1321</v>
      </c>
      <c r="I162" s="583" t="s">
        <v>34</v>
      </c>
      <c r="J162" s="161" t="s">
        <v>610</v>
      </c>
      <c r="K162" s="161" t="s">
        <v>611</v>
      </c>
      <c r="L162" s="161" t="s">
        <v>48</v>
      </c>
      <c r="M162" s="161">
        <v>13</v>
      </c>
      <c r="N162" s="583">
        <v>1.4499999999999999E-2</v>
      </c>
      <c r="O162" s="583">
        <v>2.8999999999999998E-3</v>
      </c>
      <c r="P162" s="584">
        <v>25000</v>
      </c>
      <c r="Q162" s="584" t="s">
        <v>1423</v>
      </c>
      <c r="R162" s="584">
        <v>276979377.32999998</v>
      </c>
      <c r="S162" s="585">
        <v>43307</v>
      </c>
      <c r="T162" s="586">
        <v>6.7889531282496751E-3</v>
      </c>
      <c r="U162" s="587">
        <v>8.7762122166042539E-2</v>
      </c>
      <c r="V162" s="586">
        <v>6.3812993179759303E-3</v>
      </c>
      <c r="W162" s="587">
        <v>6.2558070691909093E-2</v>
      </c>
      <c r="X162" s="586">
        <v>4.8384491972385923E-2</v>
      </c>
      <c r="Y162" s="587">
        <v>0.36690839218002075</v>
      </c>
      <c r="Z162" s="586">
        <v>0.16909225199020983</v>
      </c>
      <c r="AA162" s="587">
        <v>0.96117517803571495</v>
      </c>
      <c r="AB162" s="586">
        <v>7.35465363429577E-2</v>
      </c>
      <c r="AC162" s="588">
        <v>-1.1978402640044912</v>
      </c>
      <c r="AD162" s="162">
        <v>29826089000121</v>
      </c>
    </row>
    <row r="163" spans="1:30">
      <c r="E163" s="582" t="s">
        <v>1755</v>
      </c>
      <c r="F163" s="161" t="s">
        <v>1339</v>
      </c>
      <c r="G163" s="161" t="s">
        <v>34</v>
      </c>
      <c r="H163" s="161" t="s">
        <v>1321</v>
      </c>
      <c r="I163" s="583" t="s">
        <v>34</v>
      </c>
      <c r="J163" s="161" t="s">
        <v>610</v>
      </c>
      <c r="K163" s="161" t="s">
        <v>34</v>
      </c>
      <c r="L163" s="161" t="s">
        <v>48</v>
      </c>
      <c r="M163" s="161">
        <v>17</v>
      </c>
      <c r="N163" s="583">
        <v>1.4999999999999999E-2</v>
      </c>
      <c r="O163" s="583">
        <v>4.9999999999999992E-3</v>
      </c>
      <c r="P163" s="584">
        <v>1000</v>
      </c>
      <c r="Q163" s="584" t="s">
        <v>1423</v>
      </c>
      <c r="R163" s="584">
        <v>162355140.34999999</v>
      </c>
      <c r="S163" s="585">
        <v>43446</v>
      </c>
      <c r="T163" s="586">
        <v>6.2186476181522954E-2</v>
      </c>
      <c r="U163" s="587">
        <v>0.80389671524004058</v>
      </c>
      <c r="V163" s="586">
        <v>0.12009087197004287</v>
      </c>
      <c r="W163" s="587">
        <v>1.1772920973933985</v>
      </c>
      <c r="X163" s="586">
        <v>0.2242190168088205</v>
      </c>
      <c r="Y163" s="587">
        <v>1.7002935362111773</v>
      </c>
      <c r="Z163" s="586">
        <v>0.27901613927644298</v>
      </c>
      <c r="AA163" s="587">
        <v>1.5860181894046825</v>
      </c>
      <c r="AB163" s="586">
        <v>6.0570489674205655E-2</v>
      </c>
      <c r="AC163" s="588">
        <v>0.29900291822285902</v>
      </c>
      <c r="AD163" s="162">
        <v>31416575000113</v>
      </c>
    </row>
    <row r="164" spans="1:30" ht="5.25" customHeight="1">
      <c r="E164" s="589" t="s">
        <v>1392</v>
      </c>
      <c r="P164" s="599"/>
      <c r="Q164" s="599"/>
      <c r="R164" s="599"/>
      <c r="S164" s="600"/>
      <c r="AC164" s="601"/>
    </row>
    <row r="165" spans="1:30" s="479" customFormat="1">
      <c r="A165" s="606"/>
      <c r="B165" s="572" t="s">
        <v>616</v>
      </c>
      <c r="C165" s="572" t="s">
        <v>617</v>
      </c>
      <c r="D165" s="572" t="str">
        <f>B165&amp;" "&amp;C165</f>
        <v>Descorrelacionados Long &amp; Short</v>
      </c>
      <c r="E165" s="594" t="s">
        <v>617</v>
      </c>
      <c r="F165" s="594"/>
      <c r="G165" s="594"/>
      <c r="H165" s="594"/>
      <c r="I165" s="594"/>
      <c r="J165" s="595"/>
      <c r="K165" s="594"/>
      <c r="L165" s="594"/>
      <c r="M165" s="594"/>
      <c r="N165" s="594"/>
      <c r="O165" s="594"/>
      <c r="P165" s="596"/>
      <c r="Q165" s="596"/>
      <c r="R165" s="596"/>
      <c r="S165" s="597"/>
      <c r="T165" s="594"/>
      <c r="U165" s="594"/>
      <c r="V165" s="594"/>
      <c r="W165" s="594"/>
      <c r="X165" s="594"/>
      <c r="Y165" s="594"/>
      <c r="Z165" s="594"/>
      <c r="AA165" s="594"/>
      <c r="AB165" s="594"/>
      <c r="AC165" s="598"/>
      <c r="AD165" s="594"/>
    </row>
    <row r="166" spans="1:30">
      <c r="E166" s="582" t="s">
        <v>2191</v>
      </c>
      <c r="F166" s="161" t="s">
        <v>715</v>
      </c>
      <c r="G166" s="161" t="s">
        <v>34</v>
      </c>
      <c r="H166" s="161" t="s">
        <v>1321</v>
      </c>
      <c r="I166" s="583" t="s">
        <v>34</v>
      </c>
      <c r="J166" s="161" t="s">
        <v>617</v>
      </c>
      <c r="K166" s="161" t="s">
        <v>608</v>
      </c>
      <c r="L166" s="161" t="s">
        <v>48</v>
      </c>
      <c r="M166" s="161">
        <v>15</v>
      </c>
      <c r="N166" s="583">
        <v>1.8500000000000003E-2</v>
      </c>
      <c r="O166" s="583">
        <v>4.6249999999999998E-3</v>
      </c>
      <c r="P166" s="584">
        <v>10000</v>
      </c>
      <c r="Q166" s="584" t="s">
        <v>1423</v>
      </c>
      <c r="R166" s="584">
        <v>488796415.63999999</v>
      </c>
      <c r="S166" s="585">
        <v>41577</v>
      </c>
      <c r="T166" s="586">
        <v>9.217874383893121E-2</v>
      </c>
      <c r="U166" s="587">
        <v>1.1916126131791884</v>
      </c>
      <c r="V166" s="586">
        <v>0.10320133650430896</v>
      </c>
      <c r="W166" s="587">
        <v>1.0117181756933864</v>
      </c>
      <c r="X166" s="586">
        <v>0.18088648159287013</v>
      </c>
      <c r="Y166" s="587">
        <v>1.3716950498564497</v>
      </c>
      <c r="Z166" s="586">
        <v>0.30731837553242713</v>
      </c>
      <c r="AA166" s="587">
        <v>1.7468972755364909</v>
      </c>
      <c r="AB166" s="586">
        <v>4.874684630137259E-2</v>
      </c>
      <c r="AC166" s="588">
        <v>4.6490018234214871E-2</v>
      </c>
      <c r="AD166" s="162">
        <v>18772290000157</v>
      </c>
    </row>
    <row r="167" spans="1:30">
      <c r="E167" s="582" t="s">
        <v>2848</v>
      </c>
      <c r="F167" s="161" t="s">
        <v>715</v>
      </c>
      <c r="G167" s="161" t="s">
        <v>34</v>
      </c>
      <c r="H167" s="161" t="s">
        <v>1321</v>
      </c>
      <c r="I167" s="583" t="s">
        <v>34</v>
      </c>
      <c r="J167" s="161" t="s">
        <v>617</v>
      </c>
      <c r="K167" s="161" t="s">
        <v>608</v>
      </c>
      <c r="L167" s="161" t="s">
        <v>48</v>
      </c>
      <c r="M167" s="161">
        <v>31</v>
      </c>
      <c r="N167" s="583">
        <v>1.8500000000000003E-2</v>
      </c>
      <c r="O167" s="583">
        <v>4.933333333333333E-3</v>
      </c>
      <c r="P167" s="584">
        <v>1000</v>
      </c>
      <c r="Q167" s="584" t="s">
        <v>1423</v>
      </c>
      <c r="R167" s="584">
        <v>622151666.51999998</v>
      </c>
      <c r="S167" s="585">
        <v>42500</v>
      </c>
      <c r="T167" s="586">
        <v>0.1309293432338472</v>
      </c>
      <c r="U167" s="587">
        <v>1.6925491749522688</v>
      </c>
      <c r="V167" s="586">
        <v>0.22693557480227855</v>
      </c>
      <c r="W167" s="587">
        <v>2.2247274455530426</v>
      </c>
      <c r="X167" s="586">
        <v>0.20449431920362482</v>
      </c>
      <c r="Y167" s="587">
        <v>1.5507175710715648</v>
      </c>
      <c r="Z167" s="586">
        <v>0.43228124225074449</v>
      </c>
      <c r="AA167" s="587">
        <v>2.4572267214580359</v>
      </c>
      <c r="AB167" s="586">
        <v>5.6969561436926955E-2</v>
      </c>
      <c r="AC167" s="588">
        <v>1.9144414290086567</v>
      </c>
      <c r="AD167" s="162">
        <v>24140256000162</v>
      </c>
    </row>
    <row r="168" spans="1:30">
      <c r="E168" s="582" t="s">
        <v>2148</v>
      </c>
      <c r="F168" s="161" t="s">
        <v>715</v>
      </c>
      <c r="G168" s="161" t="s">
        <v>1416</v>
      </c>
      <c r="H168" s="161" t="s">
        <v>1321</v>
      </c>
      <c r="I168" s="583" t="s">
        <v>34</v>
      </c>
      <c r="J168" s="161" t="s">
        <v>617</v>
      </c>
      <c r="K168" s="161" t="s">
        <v>608</v>
      </c>
      <c r="L168" s="161" t="s">
        <v>48</v>
      </c>
      <c r="M168" s="161">
        <v>32</v>
      </c>
      <c r="N168" s="583">
        <v>0.02</v>
      </c>
      <c r="O168" s="583" t="s">
        <v>34</v>
      </c>
      <c r="P168" s="584">
        <v>1000</v>
      </c>
      <c r="Q168" s="584" t="s">
        <v>1423</v>
      </c>
      <c r="R168" s="584">
        <v>26457639.690000001</v>
      </c>
      <c r="S168" s="585">
        <v>43434</v>
      </c>
      <c r="T168" s="586">
        <v>7.2641382127581755E-2</v>
      </c>
      <c r="U168" s="587">
        <v>0.93904932500758775</v>
      </c>
      <c r="V168" s="586">
        <v>8.4689408836585489E-2</v>
      </c>
      <c r="W168" s="587">
        <v>0.83023938556381149</v>
      </c>
      <c r="X168" s="586">
        <v>0.16575945401008063</v>
      </c>
      <c r="Y168" s="587">
        <v>1.2569840517120079</v>
      </c>
      <c r="Z168" s="586">
        <v>0.24822095835964064</v>
      </c>
      <c r="AA168" s="587">
        <v>1.4109683976373855</v>
      </c>
      <c r="AB168" s="586">
        <v>5.175116209043467E-2</v>
      </c>
      <c r="AC168" s="588">
        <v>-0.28039360315105061</v>
      </c>
      <c r="AD168" s="162">
        <v>31922843000179</v>
      </c>
    </row>
    <row r="169" spans="1:30">
      <c r="E169" s="582" t="s">
        <v>1752</v>
      </c>
      <c r="F169" s="161" t="s">
        <v>1339</v>
      </c>
      <c r="G169" s="161" t="s">
        <v>34</v>
      </c>
      <c r="H169" s="161" t="s">
        <v>1321</v>
      </c>
      <c r="I169" s="583" t="s">
        <v>34</v>
      </c>
      <c r="J169" s="161" t="s">
        <v>617</v>
      </c>
      <c r="K169" s="161" t="s">
        <v>608</v>
      </c>
      <c r="L169" s="161" t="s">
        <v>48</v>
      </c>
      <c r="M169" s="161">
        <v>15</v>
      </c>
      <c r="N169" s="583">
        <v>0</v>
      </c>
      <c r="O169" s="583">
        <v>5.0000000000000001E-3</v>
      </c>
      <c r="P169" s="584">
        <v>5000</v>
      </c>
      <c r="Q169" s="584" t="s">
        <v>1423</v>
      </c>
      <c r="R169" s="584">
        <v>52133950.600000001</v>
      </c>
      <c r="S169" s="585">
        <v>43425</v>
      </c>
      <c r="T169" s="586">
        <v>7.267258692767653E-2</v>
      </c>
      <c r="U169" s="587">
        <v>0.93945271554900844</v>
      </c>
      <c r="V169" s="586">
        <v>8.5038814841778887E-2</v>
      </c>
      <c r="W169" s="587">
        <v>0.83366473273589792</v>
      </c>
      <c r="X169" s="586">
        <v>0.10275812301771303</v>
      </c>
      <c r="Y169" s="587">
        <v>0.77923351394045193</v>
      </c>
      <c r="Z169" s="586">
        <v>0.1753012221069763</v>
      </c>
      <c r="AA169" s="587">
        <v>0.9964689770546491</v>
      </c>
      <c r="AB169" s="586">
        <v>2.101811062819248E-2</v>
      </c>
      <c r="AC169" s="588">
        <v>-0.72808915458781909</v>
      </c>
      <c r="AD169" s="162">
        <v>31353372000125</v>
      </c>
    </row>
    <row r="170" spans="1:30">
      <c r="E170" s="582" t="s">
        <v>1754</v>
      </c>
      <c r="F170" s="161" t="s">
        <v>1339</v>
      </c>
      <c r="G170" s="161" t="s">
        <v>34</v>
      </c>
      <c r="H170" s="161" t="s">
        <v>1324</v>
      </c>
      <c r="I170" s="583" t="s">
        <v>34</v>
      </c>
      <c r="J170" s="161" t="s">
        <v>617</v>
      </c>
      <c r="K170" s="161" t="s">
        <v>608</v>
      </c>
      <c r="L170" s="161" t="s">
        <v>48</v>
      </c>
      <c r="M170" s="161">
        <v>16</v>
      </c>
      <c r="N170" s="583">
        <v>0.02</v>
      </c>
      <c r="O170" s="583">
        <v>4.0000000000000001E-3</v>
      </c>
      <c r="P170" s="584">
        <v>5000</v>
      </c>
      <c r="Q170" s="584" t="s">
        <v>1423</v>
      </c>
      <c r="R170" s="584">
        <v>147054931.06999999</v>
      </c>
      <c r="S170" s="585">
        <v>38468</v>
      </c>
      <c r="T170" s="586">
        <v>8.5231781633680059E-2</v>
      </c>
      <c r="U170" s="587">
        <v>1.10180787683432</v>
      </c>
      <c r="V170" s="586">
        <v>0.10592125235323113</v>
      </c>
      <c r="W170" s="587">
        <v>1.0383824456914417</v>
      </c>
      <c r="X170" s="586">
        <v>0.14388120773007662</v>
      </c>
      <c r="Y170" s="587">
        <v>1.0910773357564874</v>
      </c>
      <c r="Z170" s="586">
        <v>0.26496670461580418</v>
      </c>
      <c r="AA170" s="587">
        <v>1.5061566481318009</v>
      </c>
      <c r="AB170" s="586">
        <v>1.720412513690037E-2</v>
      </c>
      <c r="AC170" s="588">
        <v>0.21472041910839473</v>
      </c>
      <c r="AD170" s="162">
        <v>7279819000189</v>
      </c>
    </row>
    <row r="171" spans="1:30">
      <c r="E171" s="582" t="s">
        <v>2168</v>
      </c>
      <c r="F171" s="161" t="s">
        <v>1339</v>
      </c>
      <c r="G171" s="161" t="s">
        <v>34</v>
      </c>
      <c r="H171" s="161" t="s">
        <v>1321</v>
      </c>
      <c r="I171" s="583" t="s">
        <v>34</v>
      </c>
      <c r="J171" s="161" t="s">
        <v>617</v>
      </c>
      <c r="K171" s="161" t="s">
        <v>608</v>
      </c>
      <c r="L171" s="161" t="s">
        <v>48</v>
      </c>
      <c r="M171" s="161">
        <v>32</v>
      </c>
      <c r="N171" s="583">
        <v>0</v>
      </c>
      <c r="O171" s="583">
        <v>3.8E-3</v>
      </c>
      <c r="P171" s="584">
        <v>20000</v>
      </c>
      <c r="Q171" s="584" t="s">
        <v>1423</v>
      </c>
      <c r="R171" s="584">
        <v>63957698.100000001</v>
      </c>
      <c r="S171" s="585">
        <v>42893</v>
      </c>
      <c r="T171" s="586">
        <v>6.6183773336040419E-2</v>
      </c>
      <c r="U171" s="587">
        <v>0.85557055575441487</v>
      </c>
      <c r="V171" s="586">
        <v>-3.7029445152347518E-2</v>
      </c>
      <c r="W171" s="587">
        <v>-0.36301237915564333</v>
      </c>
      <c r="X171" s="586">
        <v>-6.5127579573019956E-3</v>
      </c>
      <c r="Y171" s="587">
        <v>-4.9387426701412919E-2</v>
      </c>
      <c r="Z171" s="586">
        <v>0.14429017534658262</v>
      </c>
      <c r="AA171" s="587">
        <v>0.82019213385120615</v>
      </c>
      <c r="AB171" s="586">
        <v>8.2273851874342968E-2</v>
      </c>
      <c r="AC171" s="588">
        <v>-1.5984150454866048</v>
      </c>
      <c r="AD171" s="162">
        <v>26831831000107</v>
      </c>
    </row>
    <row r="172" spans="1:30">
      <c r="E172" s="582" t="s">
        <v>1776</v>
      </c>
      <c r="F172" s="161" t="s">
        <v>1339</v>
      </c>
      <c r="G172" s="161" t="s">
        <v>1416</v>
      </c>
      <c r="H172" s="161" t="s">
        <v>1321</v>
      </c>
      <c r="I172" s="583" t="s">
        <v>34</v>
      </c>
      <c r="J172" s="161" t="s">
        <v>617</v>
      </c>
      <c r="K172" s="161" t="s">
        <v>608</v>
      </c>
      <c r="L172" s="161" t="s">
        <v>48</v>
      </c>
      <c r="M172" s="161">
        <v>77</v>
      </c>
      <c r="N172" s="583">
        <v>1.8500000000000003E-2</v>
      </c>
      <c r="O172" s="583">
        <v>3.6999999999999993E-3</v>
      </c>
      <c r="P172" s="584">
        <v>100000</v>
      </c>
      <c r="Q172" s="584" t="s">
        <v>1424</v>
      </c>
      <c r="R172" s="584">
        <v>254165199.18000001</v>
      </c>
      <c r="S172" s="585">
        <v>42677</v>
      </c>
      <c r="T172" s="586">
        <v>0.11084835139601412</v>
      </c>
      <c r="U172" s="587">
        <v>1.4329582740291427</v>
      </c>
      <c r="V172" s="586">
        <v>9.3096863405803365E-2</v>
      </c>
      <c r="W172" s="587">
        <v>0.91266055264471435</v>
      </c>
      <c r="X172" s="586">
        <v>0.23928114709756376</v>
      </c>
      <c r="Y172" s="587">
        <v>1.8145124063855882</v>
      </c>
      <c r="Z172" s="586">
        <v>0.41164107467953692</v>
      </c>
      <c r="AA172" s="587">
        <v>2.3399013176832311</v>
      </c>
      <c r="AB172" s="586">
        <v>0.10238768640090619</v>
      </c>
      <c r="AC172" s="588">
        <v>-2.8278200454801703E-2</v>
      </c>
      <c r="AD172" s="162">
        <v>25423215000146</v>
      </c>
    </row>
    <row r="173" spans="1:30">
      <c r="E173" s="582" t="s">
        <v>1777</v>
      </c>
      <c r="F173" s="161" t="s">
        <v>1339</v>
      </c>
      <c r="G173" s="161" t="s">
        <v>34</v>
      </c>
      <c r="H173" s="161" t="s">
        <v>1324</v>
      </c>
      <c r="I173" s="583" t="s">
        <v>34</v>
      </c>
      <c r="J173" s="161" t="s">
        <v>617</v>
      </c>
      <c r="K173" s="161" t="s">
        <v>608</v>
      </c>
      <c r="L173" s="161" t="s">
        <v>48</v>
      </c>
      <c r="M173" s="161">
        <v>91</v>
      </c>
      <c r="N173" s="583">
        <v>1.9450000000000002E-2</v>
      </c>
      <c r="O173" s="583">
        <v>3.8899999999999994E-3</v>
      </c>
      <c r="P173" s="584">
        <v>50000</v>
      </c>
      <c r="Q173" s="584" t="s">
        <v>1423</v>
      </c>
      <c r="R173" s="584">
        <v>1478017400.52</v>
      </c>
      <c r="S173" s="585">
        <v>42163</v>
      </c>
      <c r="T173" s="586">
        <v>0.10238824671930824</v>
      </c>
      <c r="U173" s="587">
        <v>1.3235928496185614</v>
      </c>
      <c r="V173" s="586">
        <v>0.1276545029266849</v>
      </c>
      <c r="W173" s="587">
        <v>1.2514409715482635</v>
      </c>
      <c r="X173" s="586">
        <v>0.19398174520344869</v>
      </c>
      <c r="Y173" s="587">
        <v>1.4709988127082554</v>
      </c>
      <c r="Z173" s="586">
        <v>0.42957164056046571</v>
      </c>
      <c r="AA173" s="587">
        <v>2.4418244670294276</v>
      </c>
      <c r="AB173" s="586">
        <v>3.0040434172156533E-2</v>
      </c>
      <c r="AC173" s="588">
        <v>0.7811351680676718</v>
      </c>
      <c r="AD173" s="162">
        <v>19366052000104</v>
      </c>
    </row>
    <row r="174" spans="1:30" ht="5.25" customHeight="1">
      <c r="A174" s="606"/>
      <c r="B174" s="572"/>
      <c r="C174" s="572"/>
      <c r="D174" s="572"/>
      <c r="E174" s="589" t="s">
        <v>1392</v>
      </c>
      <c r="P174" s="599"/>
      <c r="Q174" s="599"/>
      <c r="R174" s="599"/>
      <c r="S174" s="600"/>
      <c r="AC174" s="601"/>
    </row>
    <row r="175" spans="1:30" s="479" customFormat="1">
      <c r="A175" s="606"/>
      <c r="B175" s="572" t="s">
        <v>616</v>
      </c>
      <c r="C175" s="572" t="s">
        <v>619</v>
      </c>
      <c r="D175" s="572" t="str">
        <f>B175&amp;" "&amp;C175</f>
        <v>Descorrelacionados Multiestratégia</v>
      </c>
      <c r="E175" s="594" t="s">
        <v>619</v>
      </c>
      <c r="F175" s="594"/>
      <c r="G175" s="594"/>
      <c r="H175" s="594"/>
      <c r="I175" s="594"/>
      <c r="J175" s="595"/>
      <c r="K175" s="594"/>
      <c r="L175" s="594"/>
      <c r="M175" s="594"/>
      <c r="N175" s="594"/>
      <c r="O175" s="594"/>
      <c r="P175" s="596"/>
      <c r="Q175" s="596"/>
      <c r="R175" s="596"/>
      <c r="S175" s="597"/>
      <c r="T175" s="594"/>
      <c r="U175" s="594"/>
      <c r="V175" s="594"/>
      <c r="W175" s="594"/>
      <c r="X175" s="594"/>
      <c r="Y175" s="594"/>
      <c r="Z175" s="594"/>
      <c r="AA175" s="594"/>
      <c r="AB175" s="594"/>
      <c r="AC175" s="598"/>
      <c r="AD175" s="594"/>
    </row>
    <row r="176" spans="1:30">
      <c r="E176" s="582" t="s">
        <v>1737</v>
      </c>
      <c r="F176" s="161" t="s">
        <v>715</v>
      </c>
      <c r="G176" s="161" t="s">
        <v>34</v>
      </c>
      <c r="H176" s="161" t="s">
        <v>1321</v>
      </c>
      <c r="I176" s="583" t="s">
        <v>34</v>
      </c>
      <c r="J176" s="161" t="s">
        <v>619</v>
      </c>
      <c r="K176" s="161" t="s">
        <v>611</v>
      </c>
      <c r="L176" s="161" t="s">
        <v>48</v>
      </c>
      <c r="M176" s="161">
        <v>31</v>
      </c>
      <c r="N176" s="583">
        <v>0.02</v>
      </c>
      <c r="O176" s="583">
        <v>4.0000000000000001E-3</v>
      </c>
      <c r="P176" s="584">
        <v>50000</v>
      </c>
      <c r="Q176" s="584" t="s">
        <v>1424</v>
      </c>
      <c r="R176" s="584">
        <v>46255540.969999999</v>
      </c>
      <c r="S176" s="585">
        <v>43046</v>
      </c>
      <c r="T176" s="586">
        <v>0.21553637273549286</v>
      </c>
      <c r="U176" s="587">
        <v>2.7862807590358045</v>
      </c>
      <c r="V176" s="586">
        <v>0.29695507160657719</v>
      </c>
      <c r="W176" s="587">
        <v>2.9111526408978352</v>
      </c>
      <c r="X176" s="586">
        <v>0.37821993677668075</v>
      </c>
      <c r="Y176" s="587">
        <v>2.8681104882192678</v>
      </c>
      <c r="Z176" s="586">
        <v>0.42153506888747483</v>
      </c>
      <c r="AA176" s="587">
        <v>2.3961419882779409</v>
      </c>
      <c r="AB176" s="586">
        <v>5.4920380560658046E-2</v>
      </c>
      <c r="AC176" s="588">
        <v>2.9953216635933537</v>
      </c>
      <c r="AD176" s="162">
        <v>28558421000151</v>
      </c>
    </row>
    <row r="177" spans="1:30">
      <c r="E177" s="582" t="s">
        <v>1769</v>
      </c>
      <c r="F177" s="161" t="s">
        <v>1339</v>
      </c>
      <c r="G177" s="161" t="s">
        <v>1416</v>
      </c>
      <c r="H177" s="161" t="s">
        <v>1321</v>
      </c>
      <c r="I177" s="583" t="s">
        <v>34</v>
      </c>
      <c r="J177" s="161" t="s">
        <v>619</v>
      </c>
      <c r="K177" s="161" t="s">
        <v>611</v>
      </c>
      <c r="L177" s="161" t="s">
        <v>48</v>
      </c>
      <c r="M177" s="161">
        <v>32</v>
      </c>
      <c r="N177" s="583">
        <v>1.3500000000000002E-2</v>
      </c>
      <c r="O177" s="583">
        <v>3.1499999999999996E-3</v>
      </c>
      <c r="P177" s="584">
        <v>500</v>
      </c>
      <c r="Q177" s="584" t="s">
        <v>1424</v>
      </c>
      <c r="R177" s="584">
        <v>275704942.38</v>
      </c>
      <c r="S177" s="585">
        <v>43812</v>
      </c>
      <c r="T177" s="586">
        <v>-2.2602085514360826E-2</v>
      </c>
      <c r="U177" s="587">
        <v>-0.29218157095011316</v>
      </c>
      <c r="V177" s="586">
        <v>-1.7183388121116749E-2</v>
      </c>
      <c r="W177" s="587">
        <v>-0.16845466028825876</v>
      </c>
      <c r="X177" s="586">
        <v>6.2139612027473756E-2</v>
      </c>
      <c r="Y177" s="587">
        <v>0.47121596632042495</v>
      </c>
      <c r="Z177" s="586" t="s">
        <v>34</v>
      </c>
      <c r="AA177" s="587" t="s">
        <v>34</v>
      </c>
      <c r="AB177" s="586">
        <v>5.505618242627526E-2</v>
      </c>
      <c r="AC177" s="588">
        <v>-2.0519760939576344</v>
      </c>
      <c r="AD177" s="162">
        <v>35432385000140</v>
      </c>
    </row>
    <row r="178" spans="1:30" ht="5.25" customHeight="1">
      <c r="E178" s="589" t="s">
        <v>1392</v>
      </c>
      <c r="P178" s="599"/>
      <c r="Q178" s="599"/>
      <c r="R178" s="599"/>
      <c r="S178" s="600"/>
      <c r="AC178" s="601"/>
    </row>
    <row r="179" spans="1:30" s="479" customFormat="1">
      <c r="A179" s="606"/>
      <c r="B179" s="572" t="s">
        <v>616</v>
      </c>
      <c r="C179" s="572" t="s">
        <v>618</v>
      </c>
      <c r="D179" s="572" t="str">
        <f>B179&amp;" "&amp;C179</f>
        <v>Descorrelacionados Arbitragem</v>
      </c>
      <c r="E179" s="594" t="s">
        <v>618</v>
      </c>
      <c r="F179" s="594"/>
      <c r="G179" s="594"/>
      <c r="H179" s="594"/>
      <c r="I179" s="594"/>
      <c r="J179" s="595"/>
      <c r="K179" s="594"/>
      <c r="L179" s="594"/>
      <c r="M179" s="594"/>
      <c r="N179" s="594"/>
      <c r="O179" s="594"/>
      <c r="P179" s="596"/>
      <c r="Q179" s="596"/>
      <c r="R179" s="596"/>
      <c r="S179" s="597"/>
      <c r="T179" s="594"/>
      <c r="U179" s="594"/>
      <c r="V179" s="594"/>
      <c r="W179" s="594"/>
      <c r="X179" s="594"/>
      <c r="Y179" s="594"/>
      <c r="Z179" s="594"/>
      <c r="AA179" s="594"/>
      <c r="AB179" s="594"/>
      <c r="AC179" s="598"/>
      <c r="AD179" s="594"/>
    </row>
    <row r="180" spans="1:30">
      <c r="E180" s="582" t="s">
        <v>2209</v>
      </c>
      <c r="F180" s="161" t="s">
        <v>1339</v>
      </c>
      <c r="G180" s="161" t="s">
        <v>34</v>
      </c>
      <c r="H180" s="161" t="s">
        <v>1321</v>
      </c>
      <c r="I180" s="583" t="s">
        <v>34</v>
      </c>
      <c r="J180" s="161" t="s">
        <v>618</v>
      </c>
      <c r="K180" s="161" t="s">
        <v>611</v>
      </c>
      <c r="L180" s="161" t="s">
        <v>34</v>
      </c>
      <c r="M180" s="161">
        <v>5</v>
      </c>
      <c r="N180" s="583">
        <v>9.0000000000000011E-3</v>
      </c>
      <c r="O180" s="583">
        <v>5.3333999999999994E-3</v>
      </c>
      <c r="P180" s="584">
        <v>10000</v>
      </c>
      <c r="Q180" s="584" t="s">
        <v>1424</v>
      </c>
      <c r="R180" s="584">
        <v>225407213.21000001</v>
      </c>
      <c r="S180" s="585">
        <v>43641</v>
      </c>
      <c r="T180" s="586">
        <v>5.3352737483266743E-2</v>
      </c>
      <c r="U180" s="587">
        <v>0.68970125090647871</v>
      </c>
      <c r="V180" s="586">
        <v>7.8102363236456585E-2</v>
      </c>
      <c r="W180" s="587">
        <v>0.76566431334569818</v>
      </c>
      <c r="X180" s="586">
        <v>0.14777289998078613</v>
      </c>
      <c r="Y180" s="587">
        <v>1.120588745060572</v>
      </c>
      <c r="Z180" s="586">
        <v>0.20187311581209388</v>
      </c>
      <c r="AA180" s="587">
        <v>1.1475122351705871</v>
      </c>
      <c r="AB180" s="586">
        <v>6.2414101723507379E-2</v>
      </c>
      <c r="AC180" s="588">
        <v>-0.32044295200289624</v>
      </c>
      <c r="AD180" s="162">
        <v>33361657000133</v>
      </c>
    </row>
    <row r="181" spans="1:30">
      <c r="E181" s="582" t="s">
        <v>1756</v>
      </c>
      <c r="F181" s="161" t="s">
        <v>1339</v>
      </c>
      <c r="G181" s="161" t="s">
        <v>34</v>
      </c>
      <c r="H181" s="161" t="s">
        <v>1321</v>
      </c>
      <c r="I181" s="583" t="s">
        <v>34</v>
      </c>
      <c r="J181" s="161" t="s">
        <v>618</v>
      </c>
      <c r="K181" s="161" t="s">
        <v>611</v>
      </c>
      <c r="L181" s="161" t="s">
        <v>48</v>
      </c>
      <c r="M181" s="161">
        <v>18</v>
      </c>
      <c r="N181" s="583">
        <v>1.9E-2</v>
      </c>
      <c r="O181" s="583">
        <v>3.7999999999999996E-3</v>
      </c>
      <c r="P181" s="584">
        <v>50000</v>
      </c>
      <c r="Q181" s="584" t="s">
        <v>1424</v>
      </c>
      <c r="R181" s="584">
        <v>478992348.19999999</v>
      </c>
      <c r="S181" s="585">
        <v>43826</v>
      </c>
      <c r="T181" s="586">
        <v>8.0481978291454759E-2</v>
      </c>
      <c r="U181" s="587">
        <v>1.0404062419562594</v>
      </c>
      <c r="V181" s="586">
        <v>0.11968384383946451</v>
      </c>
      <c r="W181" s="587">
        <v>1.173301860719405</v>
      </c>
      <c r="X181" s="586">
        <v>0.16466647534307266</v>
      </c>
      <c r="Y181" s="587">
        <v>1.2486957959289808</v>
      </c>
      <c r="Z181" s="586" t="s">
        <v>34</v>
      </c>
      <c r="AA181" s="587" t="s">
        <v>34</v>
      </c>
      <c r="AB181" s="586">
        <v>7.594161015106822E-2</v>
      </c>
      <c r="AC181" s="588">
        <v>0.24660405106227398</v>
      </c>
      <c r="AD181" s="162">
        <v>35618055000144</v>
      </c>
    </row>
    <row r="182" spans="1:30">
      <c r="E182" s="582" t="s">
        <v>1764</v>
      </c>
      <c r="F182" s="161" t="s">
        <v>1339</v>
      </c>
      <c r="G182" s="161" t="s">
        <v>1416</v>
      </c>
      <c r="H182" s="161" t="s">
        <v>1321</v>
      </c>
      <c r="I182" s="583" t="s">
        <v>34</v>
      </c>
      <c r="J182" s="161" t="s">
        <v>618</v>
      </c>
      <c r="K182" s="161" t="s">
        <v>611</v>
      </c>
      <c r="L182" s="161" t="s">
        <v>48</v>
      </c>
      <c r="M182" s="161">
        <v>31</v>
      </c>
      <c r="N182" s="583">
        <v>0.02</v>
      </c>
      <c r="O182" s="583" t="s">
        <v>34</v>
      </c>
      <c r="P182" s="584">
        <v>10000</v>
      </c>
      <c r="Q182" s="584" t="s">
        <v>2685</v>
      </c>
      <c r="R182" s="584">
        <v>301308877.18000001</v>
      </c>
      <c r="S182" s="585">
        <v>42718</v>
      </c>
      <c r="T182" s="586">
        <v>0.12812715574036515</v>
      </c>
      <c r="U182" s="587">
        <v>1.656324750289238</v>
      </c>
      <c r="V182" s="586">
        <v>0.17806259140469716</v>
      </c>
      <c r="W182" s="587">
        <v>1.7456087899372823</v>
      </c>
      <c r="X182" s="586">
        <v>0.22659457276152617</v>
      </c>
      <c r="Y182" s="587">
        <v>1.7183078085453449</v>
      </c>
      <c r="Z182" s="586">
        <v>0.18906502484902199</v>
      </c>
      <c r="AA182" s="587">
        <v>1.0747068939037321</v>
      </c>
      <c r="AB182" s="586">
        <v>6.5694086450085065E-2</v>
      </c>
      <c r="AC182" s="588">
        <v>1.0490651693764088</v>
      </c>
      <c r="AD182" s="162">
        <v>26396708000105</v>
      </c>
    </row>
    <row r="183" spans="1:30" s="479" customFormat="1" ht="7.5" customHeight="1">
      <c r="B183" s="572"/>
      <c r="C183" s="572"/>
      <c r="D183" s="572"/>
      <c r="E183" s="573" t="s">
        <v>1392</v>
      </c>
      <c r="J183" s="574"/>
      <c r="P183" s="575"/>
      <c r="Q183" s="575"/>
      <c r="R183" s="575"/>
    </row>
    <row r="184" spans="1:30" s="564" customFormat="1" ht="21.75" customHeight="1">
      <c r="B184" s="591" t="s">
        <v>12</v>
      </c>
      <c r="C184" s="565"/>
      <c r="D184" s="565"/>
      <c r="E184" s="566" t="s">
        <v>1336</v>
      </c>
      <c r="F184" s="566"/>
      <c r="G184" s="566"/>
      <c r="H184" s="566"/>
      <c r="I184" s="566"/>
      <c r="J184" s="567"/>
      <c r="K184" s="566"/>
      <c r="L184" s="566"/>
      <c r="M184" s="566"/>
      <c r="N184" s="566"/>
      <c r="O184" s="566"/>
      <c r="P184" s="602"/>
      <c r="Q184" s="602"/>
      <c r="R184" s="602"/>
      <c r="S184" s="603"/>
      <c r="T184" s="566"/>
      <c r="U184" s="566"/>
      <c r="V184" s="566"/>
      <c r="W184" s="566"/>
      <c r="X184" s="566"/>
      <c r="Y184" s="566"/>
      <c r="Z184" s="566"/>
      <c r="AA184" s="566"/>
      <c r="AB184" s="566"/>
      <c r="AC184" s="566"/>
      <c r="AD184" s="566"/>
    </row>
    <row r="185" spans="1:30" s="62" customFormat="1" ht="5.25" customHeight="1">
      <c r="B185" s="27"/>
      <c r="C185" s="27"/>
      <c r="D185" s="27"/>
      <c r="J185" s="607"/>
      <c r="P185" s="605"/>
      <c r="Q185" s="605"/>
      <c r="R185" s="605"/>
    </row>
    <row r="186" spans="1:30" s="479" customFormat="1">
      <c r="A186" s="576"/>
      <c r="B186" s="591" t="s">
        <v>12</v>
      </c>
      <c r="C186" s="572"/>
      <c r="D186" s="572"/>
      <c r="E186" s="577" t="s">
        <v>608</v>
      </c>
      <c r="F186" s="577"/>
      <c r="G186" s="577"/>
      <c r="H186" s="577"/>
      <c r="I186" s="577"/>
      <c r="J186" s="578"/>
      <c r="K186" s="577"/>
      <c r="L186" s="577"/>
      <c r="M186" s="577"/>
      <c r="N186" s="577"/>
      <c r="O186" s="577"/>
      <c r="P186" s="579"/>
      <c r="Q186" s="579"/>
      <c r="R186" s="579"/>
      <c r="S186" s="580"/>
      <c r="T186" s="577"/>
      <c r="U186" s="577"/>
      <c r="V186" s="577"/>
      <c r="W186" s="577"/>
      <c r="X186" s="577"/>
      <c r="Y186" s="577"/>
      <c r="Z186" s="577"/>
      <c r="AA186" s="577"/>
      <c r="AB186" s="577"/>
      <c r="AC186" s="581"/>
      <c r="AD186" s="577"/>
    </row>
    <row r="187" spans="1:30" s="479" customFormat="1" ht="3" customHeight="1">
      <c r="B187" s="572"/>
      <c r="C187" s="572"/>
      <c r="D187" s="572"/>
      <c r="J187" s="592"/>
      <c r="P187" s="575"/>
      <c r="Q187" s="575"/>
      <c r="R187" s="575"/>
      <c r="S187" s="590"/>
      <c r="AC187" s="593"/>
    </row>
    <row r="188" spans="1:30" s="479" customFormat="1">
      <c r="A188" s="606"/>
      <c r="B188" s="572" t="s">
        <v>607</v>
      </c>
      <c r="C188" s="572" t="s">
        <v>608</v>
      </c>
      <c r="D188" s="572" t="str">
        <f>B188&amp;" "&amp;C188</f>
        <v>Long Only Brasil</v>
      </c>
      <c r="E188" s="594" t="s">
        <v>607</v>
      </c>
      <c r="F188" s="594"/>
      <c r="G188" s="594"/>
      <c r="H188" s="594"/>
      <c r="I188" s="594"/>
      <c r="J188" s="595"/>
      <c r="K188" s="594"/>
      <c r="L188" s="594"/>
      <c r="M188" s="594"/>
      <c r="N188" s="594"/>
      <c r="O188" s="594"/>
      <c r="P188" s="596"/>
      <c r="Q188" s="596"/>
      <c r="R188" s="596"/>
      <c r="S188" s="597"/>
      <c r="T188" s="594"/>
      <c r="U188" s="594"/>
      <c r="V188" s="594"/>
      <c r="W188" s="594"/>
      <c r="X188" s="594"/>
      <c r="Y188" s="594"/>
      <c r="Z188" s="594"/>
      <c r="AA188" s="594"/>
      <c r="AB188" s="594"/>
      <c r="AC188" s="598"/>
      <c r="AD188" s="594"/>
    </row>
    <row r="189" spans="1:30">
      <c r="E189" s="582" t="s">
        <v>2188</v>
      </c>
      <c r="F189" s="161" t="s">
        <v>715</v>
      </c>
      <c r="G189" s="161" t="s">
        <v>34</v>
      </c>
      <c r="H189" s="161" t="s">
        <v>1321</v>
      </c>
      <c r="I189" s="583" t="s">
        <v>34</v>
      </c>
      <c r="J189" s="161" t="s">
        <v>34</v>
      </c>
      <c r="K189" s="161" t="s">
        <v>608</v>
      </c>
      <c r="L189" s="161" t="s">
        <v>48</v>
      </c>
      <c r="M189" s="161">
        <v>3</v>
      </c>
      <c r="N189" s="583">
        <v>2.9350000000000001E-2</v>
      </c>
      <c r="O189" s="583">
        <v>7.4999999999999997E-3</v>
      </c>
      <c r="P189" s="584">
        <v>5000</v>
      </c>
      <c r="Q189" s="584" t="s">
        <v>1423</v>
      </c>
      <c r="R189" s="584">
        <v>544835935.88</v>
      </c>
      <c r="S189" s="585">
        <v>36328</v>
      </c>
      <c r="T189" s="586">
        <v>3.4030528786184178E-3</v>
      </c>
      <c r="U189" s="587">
        <v>4.3991928774416572E-2</v>
      </c>
      <c r="V189" s="586">
        <v>-6.9944204029407042E-2</v>
      </c>
      <c r="W189" s="587">
        <v>-0.68568707439174581</v>
      </c>
      <c r="X189" s="586">
        <v>2.362322496287228E-2</v>
      </c>
      <c r="Y189" s="587">
        <v>0.17913920630149766</v>
      </c>
      <c r="Z189" s="586">
        <v>0.15108691691999154</v>
      </c>
      <c r="AA189" s="587">
        <v>0.85882701637830339</v>
      </c>
      <c r="AB189" s="586">
        <v>0.19728470930678341</v>
      </c>
      <c r="AC189" s="588">
        <v>-0.76136878695467058</v>
      </c>
      <c r="AD189" s="162">
        <v>3168062000103</v>
      </c>
    </row>
    <row r="190" spans="1:30">
      <c r="E190" s="582" t="s">
        <v>2228</v>
      </c>
      <c r="F190" s="161" t="s">
        <v>715</v>
      </c>
      <c r="G190" s="161" t="s">
        <v>34</v>
      </c>
      <c r="H190" s="161" t="s">
        <v>1321</v>
      </c>
      <c r="I190" s="583" t="s">
        <v>34</v>
      </c>
      <c r="J190" s="161" t="s">
        <v>34</v>
      </c>
      <c r="K190" s="161" t="s">
        <v>608</v>
      </c>
      <c r="L190" s="161" t="s">
        <v>48</v>
      </c>
      <c r="M190" s="161">
        <v>29</v>
      </c>
      <c r="N190" s="583">
        <v>1.8500000000000003E-2</v>
      </c>
      <c r="O190" s="583">
        <v>5.3333333333333332E-3</v>
      </c>
      <c r="P190" s="584">
        <v>5000</v>
      </c>
      <c r="Q190" s="584" t="s">
        <v>1423</v>
      </c>
      <c r="R190" s="584">
        <v>1495688879.21</v>
      </c>
      <c r="S190" s="585">
        <v>40949</v>
      </c>
      <c r="T190" s="586">
        <v>8.1465230817971301E-2</v>
      </c>
      <c r="U190" s="587">
        <v>1.053116939279112</v>
      </c>
      <c r="V190" s="586">
        <v>7.2723682335522621E-3</v>
      </c>
      <c r="W190" s="587">
        <v>7.1293525563138685E-2</v>
      </c>
      <c r="X190" s="586">
        <v>0.13115566943890888</v>
      </c>
      <c r="Y190" s="587">
        <v>0.9945772671662787</v>
      </c>
      <c r="Z190" s="586">
        <v>0.34129049214655716</v>
      </c>
      <c r="AA190" s="587">
        <v>1.9400057997326621</v>
      </c>
      <c r="AB190" s="586">
        <v>0.1976683044371278</v>
      </c>
      <c r="AC190" s="588">
        <v>-0.35617818763525028</v>
      </c>
      <c r="AD190" s="162">
        <v>10500884000105</v>
      </c>
    </row>
    <row r="191" spans="1:30">
      <c r="E191" s="582" t="s">
        <v>2146</v>
      </c>
      <c r="F191" s="161" t="s">
        <v>715</v>
      </c>
      <c r="G191" s="161" t="s">
        <v>34</v>
      </c>
      <c r="H191" s="161" t="s">
        <v>1321</v>
      </c>
      <c r="I191" s="583" t="s">
        <v>34</v>
      </c>
      <c r="J191" s="161" t="s">
        <v>1317</v>
      </c>
      <c r="K191" s="161" t="s">
        <v>608</v>
      </c>
      <c r="L191" s="161" t="s">
        <v>48</v>
      </c>
      <c r="M191" s="161">
        <v>32</v>
      </c>
      <c r="N191" s="583">
        <v>0.02</v>
      </c>
      <c r="O191" s="583">
        <v>5.3333333333333332E-3</v>
      </c>
      <c r="P191" s="584">
        <v>50</v>
      </c>
      <c r="Q191" s="584" t="s">
        <v>1423</v>
      </c>
      <c r="R191" s="584">
        <v>352375886.14999998</v>
      </c>
      <c r="S191" s="585">
        <v>43216</v>
      </c>
      <c r="T191" s="586">
        <v>0.10823270706921639</v>
      </c>
      <c r="U191" s="587">
        <v>1.3991453292915905</v>
      </c>
      <c r="V191" s="586">
        <v>2.9434782763952949E-2</v>
      </c>
      <c r="W191" s="587">
        <v>0.28855929320870971</v>
      </c>
      <c r="X191" s="586">
        <v>1.1491525403099243</v>
      </c>
      <c r="Y191" s="587">
        <v>8.714232468852547</v>
      </c>
      <c r="Z191" s="586">
        <v>1.8022416161822954</v>
      </c>
      <c r="AA191" s="587">
        <v>10.244525611958187</v>
      </c>
      <c r="AB191" s="586">
        <v>0.23719617549934152</v>
      </c>
      <c r="AC191" s="588">
        <v>-0.16909112836886009</v>
      </c>
      <c r="AD191" s="162">
        <v>29177024000100</v>
      </c>
    </row>
    <row r="192" spans="1:30">
      <c r="E192" s="582" t="s">
        <v>2145</v>
      </c>
      <c r="F192" s="161" t="s">
        <v>715</v>
      </c>
      <c r="G192" s="161" t="s">
        <v>34</v>
      </c>
      <c r="H192" s="161" t="s">
        <v>1321</v>
      </c>
      <c r="I192" s="583" t="s">
        <v>34</v>
      </c>
      <c r="J192" s="161" t="s">
        <v>34</v>
      </c>
      <c r="K192" s="161" t="s">
        <v>608</v>
      </c>
      <c r="L192" s="161" t="s">
        <v>48</v>
      </c>
      <c r="M192" s="161">
        <v>32</v>
      </c>
      <c r="N192" s="583">
        <v>0.02</v>
      </c>
      <c r="O192" s="583">
        <v>5.3333333333333332E-3</v>
      </c>
      <c r="P192" s="584">
        <v>50</v>
      </c>
      <c r="Q192" s="584" t="s">
        <v>1423</v>
      </c>
      <c r="R192" s="584">
        <v>166381883.96000001</v>
      </c>
      <c r="S192" s="585">
        <v>43214</v>
      </c>
      <c r="T192" s="586">
        <v>6.5893072764172E-2</v>
      </c>
      <c r="U192" s="587">
        <v>0.8518126127225365</v>
      </c>
      <c r="V192" s="586">
        <v>-4.1467529488986465E-2</v>
      </c>
      <c r="W192" s="587">
        <v>-0.4065204454339349</v>
      </c>
      <c r="X192" s="586">
        <v>0.78473043079327742</v>
      </c>
      <c r="Y192" s="587">
        <v>5.9507534112670033</v>
      </c>
      <c r="Z192" s="586">
        <v>1.3465565881379415</v>
      </c>
      <c r="AA192" s="587">
        <v>7.6542641848166255</v>
      </c>
      <c r="AB192" s="586">
        <v>0.25070727134656184</v>
      </c>
      <c r="AC192" s="588">
        <v>-0.43143746333503347</v>
      </c>
      <c r="AD192" s="162">
        <v>29177013000112</v>
      </c>
    </row>
    <row r="193" spans="5:30">
      <c r="E193" s="582" t="s">
        <v>2190</v>
      </c>
      <c r="F193" s="161" t="s">
        <v>715</v>
      </c>
      <c r="G193" s="161" t="s">
        <v>1416</v>
      </c>
      <c r="H193" s="161" t="s">
        <v>1321</v>
      </c>
      <c r="I193" s="583" t="s">
        <v>34</v>
      </c>
      <c r="J193" s="161" t="s">
        <v>1317</v>
      </c>
      <c r="K193" s="161" t="s">
        <v>608</v>
      </c>
      <c r="L193" s="161" t="s">
        <v>48</v>
      </c>
      <c r="M193" s="161">
        <v>122</v>
      </c>
      <c r="N193" s="583">
        <v>0</v>
      </c>
      <c r="O193" s="583" t="s">
        <v>34</v>
      </c>
      <c r="P193" s="584" t="s">
        <v>1429</v>
      </c>
      <c r="Q193" s="584" t="s">
        <v>1424</v>
      </c>
      <c r="R193" s="584">
        <v>72542707.579999998</v>
      </c>
      <c r="S193" s="585">
        <v>44725</v>
      </c>
      <c r="T193" s="586" t="s">
        <v>34</v>
      </c>
      <c r="U193" s="587" t="s">
        <v>34</v>
      </c>
      <c r="V193" s="586" t="s">
        <v>34</v>
      </c>
      <c r="W193" s="587" t="s">
        <v>34</v>
      </c>
      <c r="X193" s="586" t="s">
        <v>34</v>
      </c>
      <c r="Y193" s="587" t="s">
        <v>34</v>
      </c>
      <c r="Z193" s="586" t="s">
        <v>34</v>
      </c>
      <c r="AA193" s="587" t="s">
        <v>34</v>
      </c>
      <c r="AB193" s="586" t="s">
        <v>34</v>
      </c>
      <c r="AC193" s="588" t="s">
        <v>34</v>
      </c>
      <c r="AD193" s="162">
        <v>46329524000121</v>
      </c>
    </row>
    <row r="194" spans="5:30">
      <c r="E194" s="582" t="s">
        <v>2170</v>
      </c>
      <c r="F194" s="161" t="s">
        <v>1339</v>
      </c>
      <c r="G194" s="161" t="s">
        <v>34</v>
      </c>
      <c r="H194" s="161" t="s">
        <v>1321</v>
      </c>
      <c r="I194" s="583" t="s">
        <v>34</v>
      </c>
      <c r="J194" s="161" t="s">
        <v>689</v>
      </c>
      <c r="K194" s="161" t="s">
        <v>608</v>
      </c>
      <c r="L194" s="161" t="s">
        <v>48</v>
      </c>
      <c r="M194" s="161">
        <v>17</v>
      </c>
      <c r="N194" s="583">
        <v>1.9E-2</v>
      </c>
      <c r="O194" s="583">
        <v>4.7499999999999999E-3</v>
      </c>
      <c r="P194" s="584">
        <v>1000</v>
      </c>
      <c r="Q194" s="584" t="s">
        <v>1423</v>
      </c>
      <c r="R194" s="584">
        <v>182646736.66</v>
      </c>
      <c r="S194" s="585">
        <v>43461</v>
      </c>
      <c r="T194" s="586">
        <v>4.7265979266756242E-2</v>
      </c>
      <c r="U194" s="587">
        <v>0.6110165394198519</v>
      </c>
      <c r="V194" s="586">
        <v>-3.8525369377606977E-2</v>
      </c>
      <c r="W194" s="587">
        <v>-0.37767743853781371</v>
      </c>
      <c r="X194" s="586">
        <v>0.20267155100642187</v>
      </c>
      <c r="Y194" s="587">
        <v>1.5368951887071018</v>
      </c>
      <c r="Z194" s="586">
        <v>0.24966099363825456</v>
      </c>
      <c r="AA194" s="587">
        <v>1.4191540250035617</v>
      </c>
      <c r="AB194" s="586">
        <v>0.17869329127026584</v>
      </c>
      <c r="AC194" s="588">
        <v>-0.67421960039531925</v>
      </c>
      <c r="AD194" s="162">
        <v>30593403000152</v>
      </c>
    </row>
    <row r="195" spans="5:30">
      <c r="E195" s="582" t="s">
        <v>2232</v>
      </c>
      <c r="F195" s="161" t="s">
        <v>1339</v>
      </c>
      <c r="G195" s="161" t="s">
        <v>34</v>
      </c>
      <c r="H195" s="161" t="s">
        <v>1321</v>
      </c>
      <c r="I195" s="583" t="s">
        <v>34</v>
      </c>
      <c r="J195" s="161" t="s">
        <v>34</v>
      </c>
      <c r="K195" s="161" t="s">
        <v>608</v>
      </c>
      <c r="L195" s="161" t="s">
        <v>48</v>
      </c>
      <c r="M195" s="161">
        <v>17</v>
      </c>
      <c r="N195" s="583">
        <v>0.02</v>
      </c>
      <c r="O195" s="583">
        <v>4.6666666666666662E-3</v>
      </c>
      <c r="P195" s="584">
        <v>1</v>
      </c>
      <c r="Q195" s="584" t="s">
        <v>1423</v>
      </c>
      <c r="R195" s="584">
        <v>371662772.64999998</v>
      </c>
      <c r="S195" s="585">
        <v>43819</v>
      </c>
      <c r="T195" s="586">
        <v>7.4974283500874872E-2</v>
      </c>
      <c r="U195" s="587">
        <v>0.96920719639902941</v>
      </c>
      <c r="V195" s="586">
        <v>-7.5103513125582055E-2</v>
      </c>
      <c r="W195" s="587">
        <v>-0.73626555489817358</v>
      </c>
      <c r="X195" s="586">
        <v>0.19168700119111537</v>
      </c>
      <c r="Y195" s="587">
        <v>1.4535973519982728</v>
      </c>
      <c r="Z195" s="586" t="s">
        <v>34</v>
      </c>
      <c r="AA195" s="587" t="s">
        <v>34</v>
      </c>
      <c r="AB195" s="586">
        <v>0.20159621067675274</v>
      </c>
      <c r="AC195" s="588">
        <v>-0.76835601775838225</v>
      </c>
      <c r="AD195" s="162">
        <v>35372675000146</v>
      </c>
    </row>
    <row r="196" spans="5:30">
      <c r="E196" s="582" t="s">
        <v>2237</v>
      </c>
      <c r="F196" s="161" t="s">
        <v>1339</v>
      </c>
      <c r="G196" s="161" t="s">
        <v>1416</v>
      </c>
      <c r="H196" s="161" t="s">
        <v>1324</v>
      </c>
      <c r="I196" s="583" t="s">
        <v>34</v>
      </c>
      <c r="J196" s="161" t="s">
        <v>34</v>
      </c>
      <c r="K196" s="161" t="s">
        <v>608</v>
      </c>
      <c r="L196" s="161" t="s">
        <v>48</v>
      </c>
      <c r="M196" s="161">
        <v>29</v>
      </c>
      <c r="N196" s="583">
        <v>1.3000000000000001E-2</v>
      </c>
      <c r="O196" s="583">
        <v>2.1666666666666666E-3</v>
      </c>
      <c r="P196" s="584">
        <v>100000</v>
      </c>
      <c r="Q196" s="584" t="s">
        <v>1424</v>
      </c>
      <c r="R196" s="584">
        <v>52673801.960000001</v>
      </c>
      <c r="S196" s="585">
        <v>39328</v>
      </c>
      <c r="T196" s="586">
        <v>-0.10915616076456736</v>
      </c>
      <c r="U196" s="587">
        <v>-1.4110829954523478</v>
      </c>
      <c r="V196" s="586">
        <v>-0.32057405668003724</v>
      </c>
      <c r="W196" s="587">
        <v>-3.1426976702517195</v>
      </c>
      <c r="X196" s="586">
        <v>-0.26253227238616084</v>
      </c>
      <c r="Y196" s="587">
        <v>-1.9908299132612257</v>
      </c>
      <c r="Z196" s="586">
        <v>-9.4646404712435794E-2</v>
      </c>
      <c r="AA196" s="587">
        <v>-0.5380008476389736</v>
      </c>
      <c r="AB196" s="586">
        <v>0.26248230993890287</v>
      </c>
      <c r="AC196" s="588">
        <v>-1.7106904428391854</v>
      </c>
      <c r="AD196" s="162">
        <v>8940189000104</v>
      </c>
    </row>
    <row r="197" spans="5:30">
      <c r="E197" s="582" t="s">
        <v>2166</v>
      </c>
      <c r="F197" s="161" t="s">
        <v>1339</v>
      </c>
      <c r="G197" s="161" t="s">
        <v>34</v>
      </c>
      <c r="H197" s="161" t="s">
        <v>1321</v>
      </c>
      <c r="I197" s="583" t="s">
        <v>34</v>
      </c>
      <c r="J197" s="161" t="s">
        <v>1317</v>
      </c>
      <c r="K197" s="161" t="s">
        <v>608</v>
      </c>
      <c r="L197" s="161" t="s">
        <v>48</v>
      </c>
      <c r="M197" s="161">
        <v>32</v>
      </c>
      <c r="N197" s="583">
        <v>0.02</v>
      </c>
      <c r="O197" s="583">
        <v>5.3333333333333332E-3</v>
      </c>
      <c r="P197" s="584">
        <v>50</v>
      </c>
      <c r="Q197" s="584" t="s">
        <v>1423</v>
      </c>
      <c r="R197" s="584">
        <v>252908691.58000001</v>
      </c>
      <c r="S197" s="585">
        <v>43298</v>
      </c>
      <c r="T197" s="586">
        <v>6.2686164008815215E-2</v>
      </c>
      <c r="U197" s="587">
        <v>0.81035627731320137</v>
      </c>
      <c r="V197" s="586">
        <v>-6.0534315190900023E-2</v>
      </c>
      <c r="W197" s="587">
        <v>-0.59343869959696416</v>
      </c>
      <c r="X197" s="586">
        <v>0.91773725006161389</v>
      </c>
      <c r="Y197" s="587">
        <v>6.9593682838707274</v>
      </c>
      <c r="Z197" s="586">
        <v>1.2319401624361705</v>
      </c>
      <c r="AA197" s="587">
        <v>7.0027472638278656</v>
      </c>
      <c r="AB197" s="586">
        <v>0.2314926452748359</v>
      </c>
      <c r="AC197" s="588">
        <v>-0.57399491205192155</v>
      </c>
      <c r="AD197" s="162">
        <v>8968733000126</v>
      </c>
    </row>
    <row r="198" spans="5:30">
      <c r="E198" s="582" t="s">
        <v>2147</v>
      </c>
      <c r="F198" s="161" t="s">
        <v>1339</v>
      </c>
      <c r="G198" s="161" t="s">
        <v>1416</v>
      </c>
      <c r="H198" s="161" t="s">
        <v>1321</v>
      </c>
      <c r="I198" s="583" t="s">
        <v>34</v>
      </c>
      <c r="J198" s="161" t="s">
        <v>1317</v>
      </c>
      <c r="K198" s="161" t="s">
        <v>608</v>
      </c>
      <c r="L198" s="161" t="s">
        <v>48</v>
      </c>
      <c r="M198" s="161">
        <v>32</v>
      </c>
      <c r="N198" s="583">
        <v>1.9E-2</v>
      </c>
      <c r="O198" s="583">
        <v>3.1666666666666666E-3</v>
      </c>
      <c r="P198" s="584">
        <v>5000</v>
      </c>
      <c r="Q198" s="584" t="s">
        <v>1424</v>
      </c>
      <c r="R198" s="584">
        <v>567910066.63999999</v>
      </c>
      <c r="S198" s="585">
        <v>42888</v>
      </c>
      <c r="T198" s="586">
        <v>-5.0968458100829617E-3</v>
      </c>
      <c r="U198" s="587">
        <v>-6.5887920596280236E-2</v>
      </c>
      <c r="V198" s="586">
        <v>-0.2310007851061171</v>
      </c>
      <c r="W198" s="587">
        <v>-2.2645800995178273</v>
      </c>
      <c r="X198" s="586">
        <v>-0.12778272380462874</v>
      </c>
      <c r="Y198" s="587">
        <v>-0.96899960769037374</v>
      </c>
      <c r="Z198" s="586">
        <v>0.16887776287223843</v>
      </c>
      <c r="AA198" s="587">
        <v>0.95995595235431108</v>
      </c>
      <c r="AB198" s="586">
        <v>0.2465411218563105</v>
      </c>
      <c r="AC198" s="588">
        <v>-1.3358664000146074</v>
      </c>
      <c r="AD198" s="162">
        <v>26269603000187</v>
      </c>
    </row>
    <row r="199" spans="5:30">
      <c r="E199" s="582" t="s">
        <v>2169</v>
      </c>
      <c r="F199" s="161" t="s">
        <v>1339</v>
      </c>
      <c r="G199" s="161" t="s">
        <v>34</v>
      </c>
      <c r="H199" s="161" t="s">
        <v>1321</v>
      </c>
      <c r="I199" s="583" t="s">
        <v>34</v>
      </c>
      <c r="J199" s="161" t="s">
        <v>689</v>
      </c>
      <c r="K199" s="161" t="s">
        <v>608</v>
      </c>
      <c r="L199" s="161" t="s">
        <v>48</v>
      </c>
      <c r="M199" s="161">
        <v>32</v>
      </c>
      <c r="N199" s="583">
        <v>0.02</v>
      </c>
      <c r="O199" s="583">
        <v>4.4999999999999997E-3</v>
      </c>
      <c r="P199" s="584">
        <v>10000</v>
      </c>
      <c r="Q199" s="584" t="s">
        <v>1423</v>
      </c>
      <c r="R199" s="584">
        <v>665684292.61000001</v>
      </c>
      <c r="S199" s="585">
        <v>42073</v>
      </c>
      <c r="T199" s="586">
        <v>0.21552859777821887</v>
      </c>
      <c r="U199" s="587">
        <v>2.7861802506455966</v>
      </c>
      <c r="V199" s="586">
        <v>-7.3503415709020525E-2</v>
      </c>
      <c r="W199" s="587">
        <v>-0.72057924991366651</v>
      </c>
      <c r="X199" s="586">
        <v>-8.4533412716444878E-2</v>
      </c>
      <c r="Y199" s="587">
        <v>-0.64103222501504042</v>
      </c>
      <c r="Z199" s="586">
        <v>0.34064458661005426</v>
      </c>
      <c r="AA199" s="587">
        <v>1.9363342632681859</v>
      </c>
      <c r="AB199" s="586">
        <v>0.27224075131937275</v>
      </c>
      <c r="AC199" s="588">
        <v>-0.50119303286451167</v>
      </c>
      <c r="AD199" s="162">
        <v>21917184000129</v>
      </c>
    </row>
    <row r="200" spans="5:30">
      <c r="E200" s="582" t="s">
        <v>2162</v>
      </c>
      <c r="F200" s="161" t="s">
        <v>1339</v>
      </c>
      <c r="G200" s="161" t="s">
        <v>1416</v>
      </c>
      <c r="H200" s="161" t="s">
        <v>1321</v>
      </c>
      <c r="I200" s="583" t="s">
        <v>34</v>
      </c>
      <c r="J200" s="161" t="s">
        <v>34</v>
      </c>
      <c r="K200" s="161" t="s">
        <v>608</v>
      </c>
      <c r="L200" s="161" t="s">
        <v>48</v>
      </c>
      <c r="M200" s="161">
        <v>32</v>
      </c>
      <c r="N200" s="583">
        <v>1.8000000000000002E-2</v>
      </c>
      <c r="O200" s="583" t="s">
        <v>34</v>
      </c>
      <c r="P200" s="584">
        <v>150000</v>
      </c>
      <c r="Q200" s="584" t="s">
        <v>1423</v>
      </c>
      <c r="R200" s="584">
        <v>776566893.41999996</v>
      </c>
      <c r="S200" s="585">
        <v>39637</v>
      </c>
      <c r="T200" s="586">
        <v>-0.13040532884291178</v>
      </c>
      <c r="U200" s="587">
        <v>-1.685775138642801</v>
      </c>
      <c r="V200" s="586">
        <v>-0.35033315901940032</v>
      </c>
      <c r="W200" s="587">
        <v>-3.4344363797382589</v>
      </c>
      <c r="X200" s="586">
        <v>-0.20736963724060431</v>
      </c>
      <c r="Y200" s="587">
        <v>-1.572521630077836</v>
      </c>
      <c r="Z200" s="586">
        <v>-6.6470713024383121E-2</v>
      </c>
      <c r="AA200" s="587">
        <v>-0.37784108185555121</v>
      </c>
      <c r="AB200" s="586">
        <v>0.28344950058232576</v>
      </c>
      <c r="AC200" s="588">
        <v>-1.7217030490215228</v>
      </c>
      <c r="AD200" s="162">
        <v>8323402000139</v>
      </c>
    </row>
    <row r="201" spans="5:30">
      <c r="E201" s="582" t="s">
        <v>2231</v>
      </c>
      <c r="F201" s="161" t="s">
        <v>1339</v>
      </c>
      <c r="G201" s="161" t="s">
        <v>34</v>
      </c>
      <c r="H201" s="161" t="s">
        <v>1321</v>
      </c>
      <c r="I201" s="583" t="s">
        <v>34</v>
      </c>
      <c r="J201" s="161" t="s">
        <v>34</v>
      </c>
      <c r="K201" s="161" t="s">
        <v>608</v>
      </c>
      <c r="L201" s="161" t="s">
        <v>48</v>
      </c>
      <c r="M201" s="161">
        <v>32</v>
      </c>
      <c r="N201" s="583">
        <v>2.6000000000000002E-2</v>
      </c>
      <c r="O201" s="583">
        <v>5.1999999999999998E-3</v>
      </c>
      <c r="P201" s="584">
        <v>100000</v>
      </c>
      <c r="Q201" s="584" t="s">
        <v>1423</v>
      </c>
      <c r="R201" s="584">
        <v>74540441.890000001</v>
      </c>
      <c r="S201" s="585">
        <v>40147</v>
      </c>
      <c r="T201" s="586">
        <v>-3.8411846663696125E-2</v>
      </c>
      <c r="U201" s="587">
        <v>-0.49655743909837974</v>
      </c>
      <c r="V201" s="586">
        <v>-0.19306201039753179</v>
      </c>
      <c r="W201" s="587">
        <v>-1.8926532501537232</v>
      </c>
      <c r="X201" s="586">
        <v>-7.5341292227378287E-2</v>
      </c>
      <c r="Y201" s="587">
        <v>-0.57132670550078568</v>
      </c>
      <c r="Z201" s="586">
        <v>0.10043324414943022</v>
      </c>
      <c r="AA201" s="587">
        <v>0.57089511902427192</v>
      </c>
      <c r="AB201" s="586">
        <v>0.24839376536553978</v>
      </c>
      <c r="AC201" s="588">
        <v>-1.1303733076942106</v>
      </c>
      <c r="AD201" s="162">
        <v>11228311000129</v>
      </c>
    </row>
    <row r="202" spans="5:30">
      <c r="E202" s="582" t="s">
        <v>2690</v>
      </c>
      <c r="F202" s="161" t="s">
        <v>1339</v>
      </c>
      <c r="G202" s="161" t="s">
        <v>1416</v>
      </c>
      <c r="H202" s="161" t="s">
        <v>1321</v>
      </c>
      <c r="I202" s="583" t="s">
        <v>34</v>
      </c>
      <c r="J202" s="161" t="s">
        <v>34</v>
      </c>
      <c r="K202" s="161" t="s">
        <v>608</v>
      </c>
      <c r="L202" s="161" t="s">
        <v>48</v>
      </c>
      <c r="M202" s="161">
        <v>32</v>
      </c>
      <c r="N202" s="583">
        <v>6.9999999999999993E-3</v>
      </c>
      <c r="O202" s="583">
        <v>3.16666E-3</v>
      </c>
      <c r="P202" s="584">
        <v>5000</v>
      </c>
      <c r="Q202" s="584" t="s">
        <v>1423</v>
      </c>
      <c r="R202" s="584">
        <v>54433241.340000004</v>
      </c>
      <c r="S202" s="585">
        <v>41096</v>
      </c>
      <c r="T202" s="586">
        <v>6.2562340585780696E-2</v>
      </c>
      <c r="U202" s="587">
        <v>0.80875558775560907</v>
      </c>
      <c r="V202" s="586">
        <v>-5.1579813106600647E-2</v>
      </c>
      <c r="W202" s="587">
        <v>-0.50565463768617935</v>
      </c>
      <c r="X202" s="586">
        <v>0.13137423262823833</v>
      </c>
      <c r="Y202" s="587">
        <v>0.99623467153527312</v>
      </c>
      <c r="Z202" s="586">
        <v>0.14444430236263184</v>
      </c>
      <c r="AA202" s="587">
        <v>0.82106824177659954</v>
      </c>
      <c r="AB202" s="586">
        <v>0.21827220199051484</v>
      </c>
      <c r="AC202" s="588">
        <v>-0.57868074454294172</v>
      </c>
      <c r="AD202" s="162">
        <v>15334585000153</v>
      </c>
    </row>
    <row r="203" spans="5:30">
      <c r="E203" s="582" t="s">
        <v>2172</v>
      </c>
      <c r="F203" s="161" t="s">
        <v>1339</v>
      </c>
      <c r="G203" s="161" t="s">
        <v>34</v>
      </c>
      <c r="H203" s="161" t="s">
        <v>1321</v>
      </c>
      <c r="I203" s="583" t="s">
        <v>34</v>
      </c>
      <c r="J203" s="161" t="s">
        <v>1317</v>
      </c>
      <c r="K203" s="161" t="s">
        <v>608</v>
      </c>
      <c r="L203" s="161" t="s">
        <v>48</v>
      </c>
      <c r="M203" s="161">
        <v>33</v>
      </c>
      <c r="N203" s="583">
        <v>0.02</v>
      </c>
      <c r="O203" s="583">
        <v>5.3340000000000002E-3</v>
      </c>
      <c r="P203" s="584">
        <v>500</v>
      </c>
      <c r="Q203" s="584" t="s">
        <v>1423</v>
      </c>
      <c r="R203" s="584">
        <v>25457492.18</v>
      </c>
      <c r="S203" s="585">
        <v>41556</v>
      </c>
      <c r="T203" s="586">
        <v>-4.7230542944467491E-2</v>
      </c>
      <c r="U203" s="587">
        <v>-0.61055844716511543</v>
      </c>
      <c r="V203" s="586">
        <v>-0.21794834665596818</v>
      </c>
      <c r="W203" s="587">
        <v>-2.1366225588072618</v>
      </c>
      <c r="X203" s="586">
        <v>-0.12212843640272719</v>
      </c>
      <c r="Y203" s="587">
        <v>-0.92612211916079556</v>
      </c>
      <c r="Z203" s="586">
        <v>-3.3098717842083403E-2</v>
      </c>
      <c r="AA203" s="587">
        <v>-0.18814384243022778</v>
      </c>
      <c r="AB203" s="586">
        <v>0.22846084709932138</v>
      </c>
      <c r="AC203" s="588">
        <v>-1.3865575459137727</v>
      </c>
      <c r="AD203" s="162">
        <v>11741429000156</v>
      </c>
    </row>
    <row r="204" spans="5:30">
      <c r="E204" s="582" t="s">
        <v>2165</v>
      </c>
      <c r="F204" s="161" t="s">
        <v>1339</v>
      </c>
      <c r="G204" s="161" t="s">
        <v>34</v>
      </c>
      <c r="H204" s="161" t="s">
        <v>1324</v>
      </c>
      <c r="I204" s="583" t="s">
        <v>34</v>
      </c>
      <c r="J204" s="161" t="s">
        <v>34</v>
      </c>
      <c r="K204" s="161" t="s">
        <v>608</v>
      </c>
      <c r="L204" s="161" t="s">
        <v>48</v>
      </c>
      <c r="M204" s="161">
        <v>33</v>
      </c>
      <c r="N204" s="583">
        <v>0.02</v>
      </c>
      <c r="O204" s="583">
        <v>3.7499999999999999E-3</v>
      </c>
      <c r="P204" s="584">
        <v>1000</v>
      </c>
      <c r="Q204" s="584" t="s">
        <v>1423</v>
      </c>
      <c r="R204" s="584">
        <v>431962180.27999997</v>
      </c>
      <c r="S204" s="585">
        <v>42220</v>
      </c>
      <c r="T204" s="586">
        <v>0.16624084558967711</v>
      </c>
      <c r="U204" s="587">
        <v>2.1490278580534188</v>
      </c>
      <c r="V204" s="586">
        <v>0.16237851680962967</v>
      </c>
      <c r="W204" s="587">
        <v>1.5918524155118587</v>
      </c>
      <c r="X204" s="586">
        <v>0.48037917004023045</v>
      </c>
      <c r="Y204" s="587">
        <v>3.6428025123592573</v>
      </c>
      <c r="Z204" s="586">
        <v>0.85776693320908204</v>
      </c>
      <c r="AA204" s="587">
        <v>4.8758253263320652</v>
      </c>
      <c r="AB204" s="586">
        <v>0.19662273178272718</v>
      </c>
      <c r="AC204" s="588">
        <v>0.36922880351667298</v>
      </c>
      <c r="AD204" s="162">
        <v>22232927000190</v>
      </c>
    </row>
    <row r="205" spans="5:30">
      <c r="E205" s="582" t="s">
        <v>2167</v>
      </c>
      <c r="F205" s="161" t="s">
        <v>1339</v>
      </c>
      <c r="G205" s="161" t="s">
        <v>34</v>
      </c>
      <c r="H205" s="161" t="s">
        <v>1321</v>
      </c>
      <c r="I205" s="583" t="s">
        <v>34</v>
      </c>
      <c r="J205" s="161" t="s">
        <v>1317</v>
      </c>
      <c r="K205" s="161" t="s">
        <v>608</v>
      </c>
      <c r="L205" s="161" t="s">
        <v>48</v>
      </c>
      <c r="M205" s="161">
        <v>47</v>
      </c>
      <c r="N205" s="583">
        <v>0.01</v>
      </c>
      <c r="O205" s="583">
        <v>4.5000000000000005E-3</v>
      </c>
      <c r="P205" s="584">
        <v>300000</v>
      </c>
      <c r="Q205" s="584" t="s">
        <v>1424</v>
      </c>
      <c r="R205" s="584">
        <v>40015932.350000001</v>
      </c>
      <c r="S205" s="585">
        <v>44375</v>
      </c>
      <c r="T205" s="586">
        <v>-9.1387952338244816E-2</v>
      </c>
      <c r="U205" s="587">
        <v>-1.1813898971020484</v>
      </c>
      <c r="V205" s="586">
        <v>-0.25749992953947098</v>
      </c>
      <c r="W205" s="587">
        <v>-2.5243603210891723</v>
      </c>
      <c r="X205" s="586" t="s">
        <v>34</v>
      </c>
      <c r="Y205" s="587" t="s">
        <v>34</v>
      </c>
      <c r="Z205" s="586" t="s">
        <v>34</v>
      </c>
      <c r="AA205" s="587" t="s">
        <v>34</v>
      </c>
      <c r="AB205" s="586">
        <v>0.23014981663002376</v>
      </c>
      <c r="AC205" s="588">
        <v>-1.6002365126511835</v>
      </c>
      <c r="AD205" s="162">
        <v>41681126000156</v>
      </c>
    </row>
    <row r="206" spans="5:30">
      <c r="E206" s="582" t="s">
        <v>2206</v>
      </c>
      <c r="F206" s="161" t="s">
        <v>1339</v>
      </c>
      <c r="G206" s="161" t="s">
        <v>1416</v>
      </c>
      <c r="H206" s="161" t="s">
        <v>1321</v>
      </c>
      <c r="I206" s="583" t="s">
        <v>34</v>
      </c>
      <c r="J206" s="161" t="s">
        <v>1317</v>
      </c>
      <c r="K206" s="161" t="s">
        <v>608</v>
      </c>
      <c r="L206" s="161" t="s">
        <v>48</v>
      </c>
      <c r="M206" s="161">
        <v>62</v>
      </c>
      <c r="N206" s="583">
        <v>0</v>
      </c>
      <c r="O206" s="583">
        <v>2.2839506172839504E-3</v>
      </c>
      <c r="P206" s="584">
        <v>10000</v>
      </c>
      <c r="Q206" s="584" t="s">
        <v>1424</v>
      </c>
      <c r="R206" s="584">
        <v>325036116.47000003</v>
      </c>
      <c r="S206" s="585">
        <v>43725</v>
      </c>
      <c r="T206" s="586">
        <v>-5.7841895190463344E-2</v>
      </c>
      <c r="U206" s="587">
        <v>-0.7477334687873517</v>
      </c>
      <c r="V206" s="586">
        <v>-0.27710168408410962</v>
      </c>
      <c r="W206" s="587">
        <v>-2.7165230587051075</v>
      </c>
      <c r="X206" s="586">
        <v>-0.21405088885937384</v>
      </c>
      <c r="Y206" s="587">
        <v>-1.6231867748228086</v>
      </c>
      <c r="Z206" s="586" t="s">
        <v>34</v>
      </c>
      <c r="AA206" s="587" t="s">
        <v>34</v>
      </c>
      <c r="AB206" s="586">
        <v>0.25424376767240997</v>
      </c>
      <c r="AC206" s="588">
        <v>-1.5307758206907245</v>
      </c>
      <c r="AD206" s="162">
        <v>34581406000127</v>
      </c>
    </row>
    <row r="207" spans="5:30">
      <c r="E207" s="582" t="s">
        <v>2238</v>
      </c>
      <c r="F207" s="161" t="s">
        <v>1339</v>
      </c>
      <c r="G207" s="161" t="s">
        <v>34</v>
      </c>
      <c r="H207" s="161" t="s">
        <v>1321</v>
      </c>
      <c r="I207" s="583" t="s">
        <v>34</v>
      </c>
      <c r="J207" s="161" t="s">
        <v>1317</v>
      </c>
      <c r="K207" s="161" t="s">
        <v>608</v>
      </c>
      <c r="L207" s="161" t="s">
        <v>48</v>
      </c>
      <c r="M207" s="161">
        <v>62</v>
      </c>
      <c r="N207" s="583">
        <v>0</v>
      </c>
      <c r="O207" s="583">
        <v>5.3333333333333332E-3</v>
      </c>
      <c r="P207" s="584">
        <v>5000</v>
      </c>
      <c r="Q207" s="584" t="s">
        <v>1423</v>
      </c>
      <c r="R207" s="584">
        <v>75416027.230000004</v>
      </c>
      <c r="S207" s="585">
        <v>42982</v>
      </c>
      <c r="T207" s="586">
        <v>-8.5951894053384437E-2</v>
      </c>
      <c r="U207" s="587">
        <v>-1.1111169106363656</v>
      </c>
      <c r="V207" s="586">
        <v>-0.3248826344876321</v>
      </c>
      <c r="W207" s="587">
        <v>-3.1849361395098272</v>
      </c>
      <c r="X207" s="586">
        <v>-0.27866411026554894</v>
      </c>
      <c r="Y207" s="587">
        <v>-2.1131605704191658</v>
      </c>
      <c r="Z207" s="586">
        <v>-9.6214559622065932E-2</v>
      </c>
      <c r="AA207" s="587">
        <v>-0.54691474852272659</v>
      </c>
      <c r="AB207" s="586">
        <v>0.26094978121617562</v>
      </c>
      <c r="AC207" s="588">
        <v>-1.7463940233891491</v>
      </c>
      <c r="AD207" s="162">
        <v>27717327000135</v>
      </c>
    </row>
    <row r="208" spans="5:30">
      <c r="E208" s="582" t="s">
        <v>1395</v>
      </c>
      <c r="F208" s="161" t="s">
        <v>1339</v>
      </c>
      <c r="G208" s="161" t="s">
        <v>1416</v>
      </c>
      <c r="H208" s="161" t="s">
        <v>1321</v>
      </c>
      <c r="I208" s="583" t="s">
        <v>34</v>
      </c>
      <c r="J208" s="161" t="s">
        <v>672</v>
      </c>
      <c r="K208" s="161" t="s">
        <v>608</v>
      </c>
      <c r="L208" s="161" t="s">
        <v>48</v>
      </c>
      <c r="M208" s="161">
        <v>2</v>
      </c>
      <c r="N208" s="583">
        <v>3.0000000000000001E-3</v>
      </c>
      <c r="O208" s="583">
        <v>2.5000000000000001E-3</v>
      </c>
      <c r="P208" s="584" t="s">
        <v>34</v>
      </c>
      <c r="Q208" s="584" t="s">
        <v>1423</v>
      </c>
      <c r="R208" s="584">
        <v>15220000000</v>
      </c>
      <c r="S208" s="585">
        <v>39784</v>
      </c>
      <c r="T208" s="586" t="s">
        <v>34</v>
      </c>
      <c r="U208" s="587" t="s">
        <v>34</v>
      </c>
      <c r="V208" s="586" t="s">
        <v>34</v>
      </c>
      <c r="W208" s="587" t="s">
        <v>34</v>
      </c>
      <c r="X208" s="586" t="s">
        <v>34</v>
      </c>
      <c r="Y208" s="587" t="s">
        <v>34</v>
      </c>
      <c r="Z208" s="586" t="s">
        <v>34</v>
      </c>
      <c r="AA208" s="587" t="s">
        <v>34</v>
      </c>
      <c r="AB208" s="586" t="s">
        <v>34</v>
      </c>
      <c r="AC208" s="588" t="s">
        <v>34</v>
      </c>
      <c r="AD208" s="162" t="s">
        <v>34</v>
      </c>
    </row>
    <row r="209" spans="1:30">
      <c r="E209" s="582" t="s">
        <v>1434</v>
      </c>
      <c r="F209" s="161" t="s">
        <v>715</v>
      </c>
      <c r="G209" s="161" t="s">
        <v>34</v>
      </c>
      <c r="H209" s="161" t="s">
        <v>1321</v>
      </c>
      <c r="I209" s="583" t="s">
        <v>34</v>
      </c>
      <c r="J209" s="161" t="s">
        <v>34</v>
      </c>
      <c r="K209" s="161" t="s">
        <v>608</v>
      </c>
      <c r="L209" s="161" t="s">
        <v>48</v>
      </c>
      <c r="M209" s="161">
        <v>2</v>
      </c>
      <c r="N209" s="583" t="s">
        <v>34</v>
      </c>
      <c r="O209" s="583">
        <v>5.0000000000000001E-3</v>
      </c>
      <c r="P209" s="584" t="s">
        <v>34</v>
      </c>
      <c r="Q209" s="584" t="s">
        <v>1423</v>
      </c>
      <c r="R209" s="584" t="s">
        <v>34</v>
      </c>
      <c r="S209" s="585" t="s">
        <v>34</v>
      </c>
      <c r="T209" s="586" t="s">
        <v>34</v>
      </c>
      <c r="U209" s="587" t="s">
        <v>34</v>
      </c>
      <c r="V209" s="586" t="s">
        <v>34</v>
      </c>
      <c r="W209" s="587" t="s">
        <v>34</v>
      </c>
      <c r="X209" s="586" t="s">
        <v>34</v>
      </c>
      <c r="Y209" s="587" t="s">
        <v>34</v>
      </c>
      <c r="Z209" s="586" t="s">
        <v>34</v>
      </c>
      <c r="AA209" s="587" t="s">
        <v>34</v>
      </c>
      <c r="AB209" s="586" t="s">
        <v>34</v>
      </c>
      <c r="AC209" s="588" t="s">
        <v>34</v>
      </c>
      <c r="AD209" s="162" t="s">
        <v>34</v>
      </c>
    </row>
    <row r="210" spans="1:30" ht="5.25" customHeight="1">
      <c r="E210" s="589" t="s">
        <v>1392</v>
      </c>
      <c r="P210" s="599"/>
      <c r="Q210" s="599"/>
      <c r="R210" s="599"/>
      <c r="S210" s="600"/>
      <c r="AC210" s="601"/>
    </row>
    <row r="211" spans="1:30" s="479" customFormat="1">
      <c r="A211" s="606"/>
      <c r="B211" s="572" t="s">
        <v>614</v>
      </c>
      <c r="C211" s="572" t="s">
        <v>34</v>
      </c>
      <c r="D211" s="572" t="str">
        <f>B211&amp;" "&amp;C211</f>
        <v>Long Bias -</v>
      </c>
      <c r="E211" s="594" t="s">
        <v>614</v>
      </c>
      <c r="F211" s="594"/>
      <c r="G211" s="594"/>
      <c r="H211" s="594"/>
      <c r="I211" s="594"/>
      <c r="J211" s="595"/>
      <c r="K211" s="594"/>
      <c r="L211" s="594"/>
      <c r="M211" s="594"/>
      <c r="N211" s="594"/>
      <c r="O211" s="594"/>
      <c r="P211" s="596"/>
      <c r="Q211" s="596"/>
      <c r="R211" s="596"/>
      <c r="S211" s="597"/>
      <c r="T211" s="594"/>
      <c r="U211" s="594"/>
      <c r="V211" s="594"/>
      <c r="W211" s="594"/>
      <c r="X211" s="594"/>
      <c r="Y211" s="594"/>
      <c r="Z211" s="594"/>
      <c r="AA211" s="594"/>
      <c r="AB211" s="594"/>
      <c r="AC211" s="598"/>
      <c r="AD211" s="594"/>
    </row>
    <row r="212" spans="1:30">
      <c r="E212" s="582" t="s">
        <v>2241</v>
      </c>
      <c r="F212" s="161" t="s">
        <v>715</v>
      </c>
      <c r="G212" s="161" t="s">
        <v>34</v>
      </c>
      <c r="H212" s="161" t="s">
        <v>1321</v>
      </c>
      <c r="I212" s="583" t="s">
        <v>34</v>
      </c>
      <c r="J212" s="161" t="s">
        <v>689</v>
      </c>
      <c r="K212" s="161" t="s">
        <v>608</v>
      </c>
      <c r="L212" s="161" t="s">
        <v>48</v>
      </c>
      <c r="M212" s="161">
        <v>10</v>
      </c>
      <c r="N212" s="583">
        <v>1.4999999999999999E-2</v>
      </c>
      <c r="O212" s="583">
        <v>4.0000000000000001E-3</v>
      </c>
      <c r="P212" s="584">
        <v>1000</v>
      </c>
      <c r="Q212" s="584" t="s">
        <v>1423</v>
      </c>
      <c r="R212" s="584">
        <v>54984706.829999998</v>
      </c>
      <c r="S212" s="585">
        <v>43003</v>
      </c>
      <c r="T212" s="586">
        <v>-2.124278245270228E-2</v>
      </c>
      <c r="U212" s="587">
        <v>-0.27460959496142201</v>
      </c>
      <c r="V212" s="586">
        <v>-2.625511244208889E-2</v>
      </c>
      <c r="W212" s="587">
        <v>-0.25738789207856649</v>
      </c>
      <c r="X212" s="586">
        <v>0.12199126537318827</v>
      </c>
      <c r="Y212" s="587">
        <v>0.92508192632523734</v>
      </c>
      <c r="Z212" s="586">
        <v>0.47862135858837784</v>
      </c>
      <c r="AA212" s="587">
        <v>2.7206389656429399</v>
      </c>
      <c r="AB212" s="586">
        <v>0.15989963080834707</v>
      </c>
      <c r="AC212" s="588">
        <v>-0.69406412793587258</v>
      </c>
      <c r="AD212" s="162">
        <v>28470590000135</v>
      </c>
    </row>
    <row r="213" spans="1:30">
      <c r="E213" s="582" t="s">
        <v>2242</v>
      </c>
      <c r="F213" s="161" t="s">
        <v>715</v>
      </c>
      <c r="G213" s="161" t="s">
        <v>34</v>
      </c>
      <c r="H213" s="161" t="s">
        <v>1321</v>
      </c>
      <c r="I213" s="583" t="s">
        <v>34</v>
      </c>
      <c r="J213" s="161" t="s">
        <v>689</v>
      </c>
      <c r="K213" s="161" t="s">
        <v>608</v>
      </c>
      <c r="L213" s="161" t="s">
        <v>48</v>
      </c>
      <c r="M213" s="161">
        <v>32</v>
      </c>
      <c r="N213" s="583">
        <v>1.9E-2</v>
      </c>
      <c r="O213" s="583">
        <v>4.7499999999999999E-3</v>
      </c>
      <c r="P213" s="584">
        <v>50000</v>
      </c>
      <c r="Q213" s="584" t="s">
        <v>1424</v>
      </c>
      <c r="R213" s="584">
        <v>743709167.04999995</v>
      </c>
      <c r="S213" s="585">
        <v>43461</v>
      </c>
      <c r="T213" s="586">
        <v>0.15924514614955787</v>
      </c>
      <c r="U213" s="587">
        <v>2.0585930859608101</v>
      </c>
      <c r="V213" s="586">
        <v>0.15461018483594602</v>
      </c>
      <c r="W213" s="587">
        <v>1.5156967869239706</v>
      </c>
      <c r="X213" s="586">
        <v>0.36953838329088629</v>
      </c>
      <c r="Y213" s="587">
        <v>2.8022766910407082</v>
      </c>
      <c r="Z213" s="586">
        <v>0.67756588679432128</v>
      </c>
      <c r="AA213" s="587">
        <v>3.8515041594464403</v>
      </c>
      <c r="AB213" s="586">
        <v>0.16461533049601917</v>
      </c>
      <c r="AC213" s="588">
        <v>0.36547124018733934</v>
      </c>
      <c r="AD213" s="162">
        <v>32073525000143</v>
      </c>
    </row>
    <row r="214" spans="1:30">
      <c r="E214" s="582" t="s">
        <v>1741</v>
      </c>
      <c r="F214" s="161" t="s">
        <v>715</v>
      </c>
      <c r="G214" s="161" t="s">
        <v>34</v>
      </c>
      <c r="H214" s="161" t="s">
        <v>1321</v>
      </c>
      <c r="I214" s="583" t="s">
        <v>34</v>
      </c>
      <c r="J214" s="161" t="s">
        <v>689</v>
      </c>
      <c r="K214" s="161" t="s">
        <v>608</v>
      </c>
      <c r="L214" s="161" t="s">
        <v>48</v>
      </c>
      <c r="M214" s="161">
        <v>32</v>
      </c>
      <c r="N214" s="583">
        <v>0</v>
      </c>
      <c r="O214" s="583">
        <v>4.0000000000000001E-3</v>
      </c>
      <c r="P214" s="584">
        <v>5000</v>
      </c>
      <c r="Q214" s="584" t="s">
        <v>1424</v>
      </c>
      <c r="R214" s="584">
        <v>389845488.12</v>
      </c>
      <c r="S214" s="585">
        <v>44349</v>
      </c>
      <c r="T214" s="586">
        <v>5.4109452756681664E-2</v>
      </c>
      <c r="U214" s="587">
        <v>0.6994834569426357</v>
      </c>
      <c r="V214" s="586">
        <v>-1.0745578445324089E-2</v>
      </c>
      <c r="W214" s="587">
        <v>-0.10534259913406785</v>
      </c>
      <c r="X214" s="586" t="s">
        <v>34</v>
      </c>
      <c r="Y214" s="587" t="s">
        <v>34</v>
      </c>
      <c r="Z214" s="586" t="s">
        <v>34</v>
      </c>
      <c r="AA214" s="587" t="s">
        <v>34</v>
      </c>
      <c r="AB214" s="586">
        <v>0.11034693775672084</v>
      </c>
      <c r="AC214" s="588">
        <v>-0.9233229983727782</v>
      </c>
      <c r="AD214" s="162">
        <v>41907541000185</v>
      </c>
    </row>
    <row r="215" spans="1:30">
      <c r="E215" s="582" t="s">
        <v>1742</v>
      </c>
      <c r="F215" s="161" t="s">
        <v>715</v>
      </c>
      <c r="G215" s="161" t="s">
        <v>1416</v>
      </c>
      <c r="H215" s="161" t="s">
        <v>1321</v>
      </c>
      <c r="I215" s="583" t="s">
        <v>34</v>
      </c>
      <c r="J215" s="161" t="s">
        <v>689</v>
      </c>
      <c r="K215" s="161" t="s">
        <v>608</v>
      </c>
      <c r="L215" s="161" t="s">
        <v>48</v>
      </c>
      <c r="M215" s="161">
        <v>32</v>
      </c>
      <c r="N215" s="583">
        <v>1.8000000000000002E-2</v>
      </c>
      <c r="O215" s="583">
        <v>3.5999999999999995E-3</v>
      </c>
      <c r="P215" s="584" t="s">
        <v>1429</v>
      </c>
      <c r="Q215" s="584" t="s">
        <v>1424</v>
      </c>
      <c r="R215" s="584">
        <v>337706043.41000003</v>
      </c>
      <c r="S215" s="585">
        <v>44225</v>
      </c>
      <c r="T215" s="586">
        <v>0.20053524105069087</v>
      </c>
      <c r="U215" s="587">
        <v>2.5923582018049651</v>
      </c>
      <c r="V215" s="586">
        <v>4.6820803872954064E-2</v>
      </c>
      <c r="W215" s="587">
        <v>0.45900043432930837</v>
      </c>
      <c r="X215" s="586" t="s">
        <v>34</v>
      </c>
      <c r="Y215" s="587" t="s">
        <v>34</v>
      </c>
      <c r="Z215" s="586" t="s">
        <v>34</v>
      </c>
      <c r="AA215" s="587" t="s">
        <v>34</v>
      </c>
      <c r="AB215" s="586">
        <v>0.16240664957611842</v>
      </c>
      <c r="AC215" s="588">
        <v>-0.23547296773281978</v>
      </c>
      <c r="AD215" s="162">
        <v>37467515000106</v>
      </c>
    </row>
    <row r="216" spans="1:30">
      <c r="E216" s="582" t="s">
        <v>1743</v>
      </c>
      <c r="F216" s="161" t="s">
        <v>715</v>
      </c>
      <c r="G216" s="161" t="s">
        <v>34</v>
      </c>
      <c r="H216" s="161" t="s">
        <v>1321</v>
      </c>
      <c r="I216" s="583" t="s">
        <v>34</v>
      </c>
      <c r="J216" s="161" t="s">
        <v>34</v>
      </c>
      <c r="K216" s="161" t="s">
        <v>608</v>
      </c>
      <c r="L216" s="161" t="s">
        <v>48</v>
      </c>
      <c r="M216" s="161">
        <v>32</v>
      </c>
      <c r="N216" s="583">
        <v>1.9E-2</v>
      </c>
      <c r="O216" s="583">
        <v>5.0672999999999994E-3</v>
      </c>
      <c r="P216" s="584">
        <v>25000</v>
      </c>
      <c r="Q216" s="584" t="s">
        <v>1424</v>
      </c>
      <c r="R216" s="584">
        <v>50415599.880000003</v>
      </c>
      <c r="S216" s="585">
        <v>44316</v>
      </c>
      <c r="T216" s="586">
        <v>0.17188220886885985</v>
      </c>
      <c r="U216" s="587">
        <v>2.2219548622524163</v>
      </c>
      <c r="V216" s="586">
        <v>9.2075561739139999E-2</v>
      </c>
      <c r="W216" s="587">
        <v>0.90264838134898573</v>
      </c>
      <c r="X216" s="586" t="s">
        <v>34</v>
      </c>
      <c r="Y216" s="587" t="s">
        <v>34</v>
      </c>
      <c r="Z216" s="586" t="s">
        <v>34</v>
      </c>
      <c r="AA216" s="587" t="s">
        <v>34</v>
      </c>
      <c r="AB216" s="586">
        <v>0.15674486255354012</v>
      </c>
      <c r="AC216" s="588">
        <v>2.044670799141652E-2</v>
      </c>
      <c r="AD216" s="162">
        <v>37495383000126</v>
      </c>
    </row>
    <row r="217" spans="1:30">
      <c r="E217" s="582" t="s">
        <v>1745</v>
      </c>
      <c r="F217" s="161" t="s">
        <v>715</v>
      </c>
      <c r="G217" s="161" t="s">
        <v>34</v>
      </c>
      <c r="H217" s="161" t="s">
        <v>1321</v>
      </c>
      <c r="I217" s="583" t="s">
        <v>34</v>
      </c>
      <c r="J217" s="161" t="s">
        <v>689</v>
      </c>
      <c r="K217" s="161" t="s">
        <v>608</v>
      </c>
      <c r="L217" s="161" t="s">
        <v>48</v>
      </c>
      <c r="M217" s="161">
        <v>33</v>
      </c>
      <c r="N217" s="583">
        <v>1.9E-2</v>
      </c>
      <c r="O217" s="583">
        <v>4.7499999999999999E-3</v>
      </c>
      <c r="P217" s="584">
        <v>1000</v>
      </c>
      <c r="Q217" s="584" t="s">
        <v>1424</v>
      </c>
      <c r="R217" s="584">
        <v>64636313.359999999</v>
      </c>
      <c r="S217" s="585">
        <v>43188</v>
      </c>
      <c r="T217" s="586">
        <v>0.12104194831063597</v>
      </c>
      <c r="U217" s="587">
        <v>1.5647328909446501</v>
      </c>
      <c r="V217" s="586">
        <v>1.5052931953757565E-2</v>
      </c>
      <c r="W217" s="587">
        <v>0.14756906616666166</v>
      </c>
      <c r="X217" s="586">
        <v>0.1897920727892275</v>
      </c>
      <c r="Y217" s="587">
        <v>1.4392277656930215</v>
      </c>
      <c r="Z217" s="586">
        <v>0.43481787180532061</v>
      </c>
      <c r="AA217" s="587">
        <v>2.4716457461917742</v>
      </c>
      <c r="AB217" s="586">
        <v>0.12572524380148822</v>
      </c>
      <c r="AC217" s="588">
        <v>-0.59118830637135467</v>
      </c>
      <c r="AD217" s="162">
        <v>28581159000166</v>
      </c>
    </row>
    <row r="218" spans="1:30">
      <c r="E218" s="582" t="s">
        <v>2229</v>
      </c>
      <c r="F218" s="161" t="s">
        <v>715</v>
      </c>
      <c r="G218" s="161" t="s">
        <v>34</v>
      </c>
      <c r="H218" s="161" t="s">
        <v>1321</v>
      </c>
      <c r="I218" s="583" t="s">
        <v>34</v>
      </c>
      <c r="J218" s="161" t="s">
        <v>34</v>
      </c>
      <c r="K218" s="161" t="s">
        <v>608</v>
      </c>
      <c r="L218" s="161" t="s">
        <v>48</v>
      </c>
      <c r="M218" s="161">
        <v>61</v>
      </c>
      <c r="N218" s="583">
        <v>0</v>
      </c>
      <c r="O218" s="583">
        <v>7.9333333333333339E-3</v>
      </c>
      <c r="P218" s="584">
        <v>500</v>
      </c>
      <c r="Q218" s="584" t="s">
        <v>1424</v>
      </c>
      <c r="R218" s="584">
        <v>4517832.66</v>
      </c>
      <c r="S218" s="585">
        <v>43521</v>
      </c>
      <c r="T218" s="586">
        <v>0.18456871064082048</v>
      </c>
      <c r="U218" s="587">
        <v>2.3859557468273227</v>
      </c>
      <c r="V218" s="586">
        <v>1.7598963029162862E-2</v>
      </c>
      <c r="W218" s="587">
        <v>0.17252868395959758</v>
      </c>
      <c r="X218" s="586">
        <v>0.23879729405501138</v>
      </c>
      <c r="Y218" s="587">
        <v>1.8108432608669038</v>
      </c>
      <c r="Z218" s="586">
        <v>0.35841106901100006</v>
      </c>
      <c r="AA218" s="587">
        <v>2.0373247089202211</v>
      </c>
      <c r="AB218" s="586">
        <v>0.18386063650394413</v>
      </c>
      <c r="AC218" s="588">
        <v>-0.34187791845850807</v>
      </c>
      <c r="AD218" s="162">
        <v>32295829000155</v>
      </c>
    </row>
    <row r="219" spans="1:30">
      <c r="E219" s="582" t="s">
        <v>1759</v>
      </c>
      <c r="F219" s="161" t="s">
        <v>1339</v>
      </c>
      <c r="G219" s="161" t="s">
        <v>34</v>
      </c>
      <c r="H219" s="161" t="s">
        <v>1321</v>
      </c>
      <c r="I219" s="583" t="s">
        <v>34</v>
      </c>
      <c r="J219" s="161" t="s">
        <v>34</v>
      </c>
      <c r="K219" s="161" t="s">
        <v>608</v>
      </c>
      <c r="L219" s="161" t="s">
        <v>48</v>
      </c>
      <c r="M219" s="161">
        <v>23</v>
      </c>
      <c r="N219" s="583">
        <v>0.02</v>
      </c>
      <c r="O219" s="583">
        <v>4.6666666666666662E-3</v>
      </c>
      <c r="P219" s="584">
        <v>100</v>
      </c>
      <c r="Q219" s="584" t="s">
        <v>1424</v>
      </c>
      <c r="R219" s="584">
        <v>39792661.630000003</v>
      </c>
      <c r="S219" s="585">
        <v>44042</v>
      </c>
      <c r="T219" s="586">
        <v>7.657415390332889E-2</v>
      </c>
      <c r="U219" s="587">
        <v>0.98988903335644629</v>
      </c>
      <c r="V219" s="586">
        <v>7.2613047581924883E-2</v>
      </c>
      <c r="W219" s="587">
        <v>0.71185066511279882</v>
      </c>
      <c r="X219" s="586">
        <v>0.19853325805537159</v>
      </c>
      <c r="Y219" s="587">
        <v>1.5055137614947143</v>
      </c>
      <c r="Z219" s="586" t="s">
        <v>34</v>
      </c>
      <c r="AA219" s="587" t="s">
        <v>34</v>
      </c>
      <c r="AB219" s="586">
        <v>3.34358131005561E-2</v>
      </c>
      <c r="AC219" s="588">
        <v>-0.79218195587246043</v>
      </c>
      <c r="AD219" s="162">
        <v>37567202000120</v>
      </c>
    </row>
    <row r="220" spans="1:30">
      <c r="E220" s="582" t="s">
        <v>1763</v>
      </c>
      <c r="F220" s="161" t="s">
        <v>1339</v>
      </c>
      <c r="G220" s="161" t="s">
        <v>1416</v>
      </c>
      <c r="H220" s="161" t="s">
        <v>1321</v>
      </c>
      <c r="I220" s="583" t="s">
        <v>34</v>
      </c>
      <c r="J220" s="161" t="s">
        <v>689</v>
      </c>
      <c r="K220" s="161" t="s">
        <v>608</v>
      </c>
      <c r="L220" s="161" t="s">
        <v>48</v>
      </c>
      <c r="M220" s="161">
        <v>30</v>
      </c>
      <c r="N220" s="583">
        <v>1.9E-2</v>
      </c>
      <c r="O220" s="583" t="s">
        <v>34</v>
      </c>
      <c r="P220" s="584">
        <v>1000</v>
      </c>
      <c r="Q220" s="584" t="s">
        <v>1423</v>
      </c>
      <c r="R220" s="584">
        <v>56166883.520000003</v>
      </c>
      <c r="S220" s="585">
        <v>44617</v>
      </c>
      <c r="T220" s="586" t="s">
        <v>34</v>
      </c>
      <c r="U220" s="587" t="s">
        <v>34</v>
      </c>
      <c r="V220" s="586" t="s">
        <v>34</v>
      </c>
      <c r="W220" s="587" t="s">
        <v>34</v>
      </c>
      <c r="X220" s="586" t="s">
        <v>34</v>
      </c>
      <c r="Y220" s="587" t="s">
        <v>34</v>
      </c>
      <c r="Z220" s="586" t="s">
        <v>34</v>
      </c>
      <c r="AA220" s="587" t="s">
        <v>34</v>
      </c>
      <c r="AB220" s="586" t="s">
        <v>34</v>
      </c>
      <c r="AC220" s="588" t="s">
        <v>34</v>
      </c>
      <c r="AD220" s="162">
        <v>45126753000186</v>
      </c>
    </row>
    <row r="221" spans="1:30">
      <c r="E221" s="582" t="s">
        <v>1768</v>
      </c>
      <c r="F221" s="161" t="s">
        <v>1339</v>
      </c>
      <c r="G221" s="161" t="s">
        <v>34</v>
      </c>
      <c r="H221" s="161" t="s">
        <v>1321</v>
      </c>
      <c r="I221" s="583" t="s">
        <v>34</v>
      </c>
      <c r="J221" s="161" t="s">
        <v>1317</v>
      </c>
      <c r="K221" s="161" t="s">
        <v>608</v>
      </c>
      <c r="L221" s="161" t="s">
        <v>48</v>
      </c>
      <c r="M221" s="161">
        <v>32</v>
      </c>
      <c r="N221" s="583">
        <v>1.8500000000000003E-2</v>
      </c>
      <c r="O221" s="583">
        <v>4.6249999999999998E-3</v>
      </c>
      <c r="P221" s="584">
        <v>500</v>
      </c>
      <c r="Q221" s="584" t="s">
        <v>1423</v>
      </c>
      <c r="R221" s="584">
        <v>919600065.28999996</v>
      </c>
      <c r="S221" s="585">
        <v>43250</v>
      </c>
      <c r="T221" s="586">
        <v>2.224417102388565E-2</v>
      </c>
      <c r="U221" s="587">
        <v>0.28755474047350066</v>
      </c>
      <c r="V221" s="586">
        <v>-7.4490509258922311E-2</v>
      </c>
      <c r="W221" s="587">
        <v>-0.73025606728224435</v>
      </c>
      <c r="X221" s="586">
        <v>8.9518285016707555E-3</v>
      </c>
      <c r="Y221" s="587">
        <v>6.7883341722257559E-2</v>
      </c>
      <c r="Z221" s="586">
        <v>0.26898999762645048</v>
      </c>
      <c r="AA221" s="587">
        <v>1.5290263499086847</v>
      </c>
      <c r="AB221" s="586">
        <v>0.10942341614756879</v>
      </c>
      <c r="AC221" s="588">
        <v>-1.5405820092033824</v>
      </c>
      <c r="AD221" s="162">
        <v>30317454000151</v>
      </c>
    </row>
    <row r="222" spans="1:30">
      <c r="E222" s="582" t="s">
        <v>1771</v>
      </c>
      <c r="F222" s="161" t="s">
        <v>1339</v>
      </c>
      <c r="G222" s="161" t="s">
        <v>34</v>
      </c>
      <c r="H222" s="161" t="s">
        <v>1321</v>
      </c>
      <c r="I222" s="583" t="s">
        <v>34</v>
      </c>
      <c r="J222" s="161" t="s">
        <v>610</v>
      </c>
      <c r="K222" s="161" t="s">
        <v>608</v>
      </c>
      <c r="L222" s="161" t="s">
        <v>48</v>
      </c>
      <c r="M222" s="161">
        <v>32</v>
      </c>
      <c r="N222" s="583">
        <v>1.8000000000000002E-2</v>
      </c>
      <c r="O222" s="583">
        <v>4.0000000000000001E-3</v>
      </c>
      <c r="P222" s="584">
        <v>500</v>
      </c>
      <c r="Q222" s="584" t="s">
        <v>1423</v>
      </c>
      <c r="R222" s="584">
        <v>110252563.78</v>
      </c>
      <c r="S222" s="585">
        <v>44277</v>
      </c>
      <c r="T222" s="586">
        <v>0.1008306491902784</v>
      </c>
      <c r="U222" s="587">
        <v>1.3034574823467759</v>
      </c>
      <c r="V222" s="586">
        <v>0.12992078833859289</v>
      </c>
      <c r="W222" s="587">
        <v>1.2736581464434777</v>
      </c>
      <c r="X222" s="586" t="s">
        <v>34</v>
      </c>
      <c r="Y222" s="587" t="s">
        <v>34</v>
      </c>
      <c r="Z222" s="586" t="s">
        <v>34</v>
      </c>
      <c r="AA222" s="587" t="s">
        <v>34</v>
      </c>
      <c r="AB222" s="586">
        <v>0.10230597832481304</v>
      </c>
      <c r="AC222" s="588">
        <v>0.29551165184830996</v>
      </c>
      <c r="AD222" s="162">
        <v>40920066000114</v>
      </c>
    </row>
    <row r="223" spans="1:30">
      <c r="E223" s="582" t="s">
        <v>1772</v>
      </c>
      <c r="F223" s="161" t="s">
        <v>1339</v>
      </c>
      <c r="G223" s="161" t="s">
        <v>34</v>
      </c>
      <c r="H223" s="161" t="s">
        <v>1321</v>
      </c>
      <c r="I223" s="583" t="s">
        <v>34</v>
      </c>
      <c r="J223" s="161" t="s">
        <v>34</v>
      </c>
      <c r="K223" s="161" t="s">
        <v>608</v>
      </c>
      <c r="L223" s="161" t="s">
        <v>48</v>
      </c>
      <c r="M223" s="161">
        <v>32</v>
      </c>
      <c r="N223" s="583">
        <v>1.8500000000000003E-2</v>
      </c>
      <c r="O223" s="583">
        <v>4.933333333333333E-3</v>
      </c>
      <c r="P223" s="584">
        <v>1000</v>
      </c>
      <c r="Q223" s="584" t="s">
        <v>1423</v>
      </c>
      <c r="R223" s="584">
        <v>113915525.48999999</v>
      </c>
      <c r="S223" s="585">
        <v>44134</v>
      </c>
      <c r="T223" s="586">
        <v>9.9095753851614621E-2</v>
      </c>
      <c r="U223" s="587">
        <v>1.2810301516846239</v>
      </c>
      <c r="V223" s="586">
        <v>-7.4712548951456292E-2</v>
      </c>
      <c r="W223" s="587">
        <v>-0.73243279871103373</v>
      </c>
      <c r="X223" s="586" t="s">
        <v>34</v>
      </c>
      <c r="Y223" s="587" t="s">
        <v>34</v>
      </c>
      <c r="Z223" s="586" t="s">
        <v>34</v>
      </c>
      <c r="AA223" s="587" t="s">
        <v>34</v>
      </c>
      <c r="AB223" s="586">
        <v>0.20534153784388451</v>
      </c>
      <c r="AC223" s="588">
        <v>-0.74894530881111809</v>
      </c>
      <c r="AD223" s="162">
        <v>38954217000103</v>
      </c>
    </row>
    <row r="224" spans="1:30">
      <c r="E224" s="582" t="s">
        <v>1773</v>
      </c>
      <c r="F224" s="161" t="s">
        <v>1339</v>
      </c>
      <c r="G224" s="161" t="s">
        <v>34</v>
      </c>
      <c r="H224" s="161" t="s">
        <v>1321</v>
      </c>
      <c r="I224" s="583" t="s">
        <v>34</v>
      </c>
      <c r="J224" s="161" t="s">
        <v>34</v>
      </c>
      <c r="K224" s="161" t="s">
        <v>608</v>
      </c>
      <c r="L224" s="161" t="s">
        <v>48</v>
      </c>
      <c r="M224" s="161">
        <v>32</v>
      </c>
      <c r="N224" s="583">
        <v>0.02</v>
      </c>
      <c r="O224" s="583">
        <v>5.3333333333333332E-3</v>
      </c>
      <c r="P224" s="584">
        <v>1000</v>
      </c>
      <c r="Q224" s="584" t="s">
        <v>1423</v>
      </c>
      <c r="R224" s="584">
        <v>108989077.92</v>
      </c>
      <c r="S224" s="585">
        <v>43510</v>
      </c>
      <c r="T224" s="586">
        <v>0.17462574269071296</v>
      </c>
      <c r="U224" s="587">
        <v>2.2574210594541961</v>
      </c>
      <c r="V224" s="586">
        <v>0.20878985687777551</v>
      </c>
      <c r="W224" s="587">
        <v>2.0468387354154713</v>
      </c>
      <c r="X224" s="586">
        <v>0.256426538722069</v>
      </c>
      <c r="Y224" s="587">
        <v>1.9445290257154821</v>
      </c>
      <c r="Z224" s="586">
        <v>0.56225577791541759</v>
      </c>
      <c r="AA224" s="587">
        <v>3.1960441183949144</v>
      </c>
      <c r="AB224" s="586">
        <v>0.14846749223179398</v>
      </c>
      <c r="AC224" s="588">
        <v>0.69734393400867145</v>
      </c>
      <c r="AD224" s="162">
        <v>30995144000196</v>
      </c>
    </row>
    <row r="225" spans="1:30">
      <c r="E225" s="582" t="s">
        <v>2235</v>
      </c>
      <c r="F225" s="161" t="s">
        <v>1339</v>
      </c>
      <c r="G225" s="161" t="s">
        <v>34</v>
      </c>
      <c r="H225" s="161" t="s">
        <v>1324</v>
      </c>
      <c r="I225" s="583" t="s">
        <v>34</v>
      </c>
      <c r="J225" s="161" t="s">
        <v>34</v>
      </c>
      <c r="K225" s="161" t="s">
        <v>608</v>
      </c>
      <c r="L225" s="161" t="s">
        <v>48</v>
      </c>
      <c r="M225" s="161">
        <v>32</v>
      </c>
      <c r="N225" s="583">
        <v>1.9E-2</v>
      </c>
      <c r="O225" s="583">
        <v>4.7499999999999999E-3</v>
      </c>
      <c r="P225" s="584">
        <v>5000</v>
      </c>
      <c r="Q225" s="584" t="s">
        <v>1424</v>
      </c>
      <c r="R225" s="584">
        <v>276216872.76999998</v>
      </c>
      <c r="S225" s="585">
        <v>42893</v>
      </c>
      <c r="T225" s="586">
        <v>0.18531720679426966</v>
      </c>
      <c r="U225" s="587">
        <v>2.3956317026954634</v>
      </c>
      <c r="V225" s="586">
        <v>-9.9083685548634115E-2</v>
      </c>
      <c r="W225" s="587">
        <v>-0.97135142799294794</v>
      </c>
      <c r="X225" s="586">
        <v>9.9902562120650629E-3</v>
      </c>
      <c r="Y225" s="587">
        <v>7.5757927691526492E-2</v>
      </c>
      <c r="Z225" s="586">
        <v>0.42672187683518614</v>
      </c>
      <c r="AA225" s="587">
        <v>2.425625486154988</v>
      </c>
      <c r="AB225" s="586">
        <v>0.21584835383249326</v>
      </c>
      <c r="AC225" s="588">
        <v>-0.82552734194847177</v>
      </c>
      <c r="AD225" s="162">
        <v>26210505000174</v>
      </c>
    </row>
    <row r="226" spans="1:30">
      <c r="E226" s="582" t="s">
        <v>2236</v>
      </c>
      <c r="F226" s="161" t="s">
        <v>1339</v>
      </c>
      <c r="G226" s="161" t="s">
        <v>34</v>
      </c>
      <c r="H226" s="161" t="s">
        <v>1321</v>
      </c>
      <c r="I226" s="583" t="s">
        <v>34</v>
      </c>
      <c r="J226" s="161" t="s">
        <v>34</v>
      </c>
      <c r="K226" s="161" t="s">
        <v>608</v>
      </c>
      <c r="L226" s="161" t="s">
        <v>48</v>
      </c>
      <c r="M226" s="161">
        <v>32</v>
      </c>
      <c r="N226" s="583">
        <v>0</v>
      </c>
      <c r="O226" s="583">
        <v>3.7999999999999996E-3</v>
      </c>
      <c r="P226" s="584">
        <v>10000</v>
      </c>
      <c r="Q226" s="584" t="s">
        <v>1424</v>
      </c>
      <c r="R226" s="584">
        <v>129603858.73999999</v>
      </c>
      <c r="S226" s="585">
        <v>44127</v>
      </c>
      <c r="T226" s="586">
        <v>0.17847692967481499</v>
      </c>
      <c r="U226" s="587">
        <v>2.3072061052776269</v>
      </c>
      <c r="V226" s="586">
        <v>-9.7168341409837766E-2</v>
      </c>
      <c r="W226" s="587">
        <v>-0.95257465102894845</v>
      </c>
      <c r="X226" s="586" t="s">
        <v>34</v>
      </c>
      <c r="Y226" s="587" t="s">
        <v>34</v>
      </c>
      <c r="Z226" s="586" t="s">
        <v>34</v>
      </c>
      <c r="AA226" s="587" t="s">
        <v>34</v>
      </c>
      <c r="AB226" s="586">
        <v>0.20922356629411978</v>
      </c>
      <c r="AC226" s="588">
        <v>-0.84823798185190424</v>
      </c>
      <c r="AD226" s="162">
        <v>38971881000160</v>
      </c>
    </row>
    <row r="227" spans="1:30">
      <c r="E227" s="582" t="s">
        <v>2691</v>
      </c>
      <c r="F227" s="161" t="s">
        <v>1339</v>
      </c>
      <c r="G227" s="161" t="s">
        <v>1416</v>
      </c>
      <c r="H227" s="161" t="s">
        <v>1321</v>
      </c>
      <c r="I227" s="583" t="s">
        <v>34</v>
      </c>
      <c r="J227" s="161" t="s">
        <v>34</v>
      </c>
      <c r="K227" s="161" t="s">
        <v>608</v>
      </c>
      <c r="L227" s="161" t="s">
        <v>48</v>
      </c>
      <c r="M227" s="161">
        <v>62</v>
      </c>
      <c r="N227" s="583">
        <v>0</v>
      </c>
      <c r="O227" s="583">
        <v>3.3333333333333331E-3</v>
      </c>
      <c r="P227" s="584">
        <v>5000</v>
      </c>
      <c r="Q227" s="584" t="s">
        <v>1424</v>
      </c>
      <c r="R227" s="584">
        <v>131139578.97</v>
      </c>
      <c r="S227" s="585">
        <v>41353</v>
      </c>
      <c r="T227" s="586">
        <v>0.13220060891469143</v>
      </c>
      <c r="U227" s="587">
        <v>1.7089830745359169</v>
      </c>
      <c r="V227" s="586">
        <v>7.9250181052307411E-2</v>
      </c>
      <c r="W227" s="587">
        <v>0.77691676593997716</v>
      </c>
      <c r="X227" s="586">
        <v>0.32849990848505062</v>
      </c>
      <c r="Y227" s="587">
        <v>2.4910744815161561</v>
      </c>
      <c r="Z227" s="586">
        <v>0.31632752035788703</v>
      </c>
      <c r="AA227" s="587">
        <v>1.7981081753834118</v>
      </c>
      <c r="AB227" s="586">
        <v>0.16198021772291463</v>
      </c>
      <c r="AC227" s="588">
        <v>-4.8131310812850804E-2</v>
      </c>
      <c r="AD227" s="162">
        <v>17447468000121</v>
      </c>
    </row>
    <row r="228" spans="1:30">
      <c r="E228" s="582" t="s">
        <v>2233</v>
      </c>
      <c r="F228" s="161" t="s">
        <v>1339</v>
      </c>
      <c r="G228" s="161" t="s">
        <v>34</v>
      </c>
      <c r="H228" s="161" t="s">
        <v>1324</v>
      </c>
      <c r="I228" s="583" t="s">
        <v>34</v>
      </c>
      <c r="J228" s="161" t="s">
        <v>34</v>
      </c>
      <c r="K228" s="161" t="s">
        <v>608</v>
      </c>
      <c r="L228" s="161" t="s">
        <v>48</v>
      </c>
      <c r="M228" s="161">
        <v>92</v>
      </c>
      <c r="N228" s="583">
        <v>1.9450000000000002E-2</v>
      </c>
      <c r="O228" s="583">
        <v>3.8999999999999998E-3</v>
      </c>
      <c r="P228" s="584">
        <v>50000</v>
      </c>
      <c r="Q228" s="584" t="s">
        <v>1424</v>
      </c>
      <c r="R228" s="584">
        <v>884158128.36000001</v>
      </c>
      <c r="S228" s="585">
        <v>43454</v>
      </c>
      <c r="T228" s="586">
        <v>9.0159993990920562E-2</v>
      </c>
      <c r="U228" s="587">
        <v>1.1655158398715977</v>
      </c>
      <c r="V228" s="586">
        <v>-1.8668492786545698E-2</v>
      </c>
      <c r="W228" s="587">
        <v>-0.1830136518063461</v>
      </c>
      <c r="X228" s="586">
        <v>0.11093781511009482</v>
      </c>
      <c r="Y228" s="587">
        <v>0.84126160500434655</v>
      </c>
      <c r="Z228" s="586">
        <v>0.52678239275015559</v>
      </c>
      <c r="AA228" s="587">
        <v>2.9944018970604662</v>
      </c>
      <c r="AB228" s="586">
        <v>0.16335882985711056</v>
      </c>
      <c r="AC228" s="588">
        <v>-0.62872409383284</v>
      </c>
      <c r="AD228" s="162">
        <v>32068007000131</v>
      </c>
    </row>
    <row r="229" spans="1:30" ht="5.25" customHeight="1">
      <c r="E229" s="589" t="s">
        <v>1392</v>
      </c>
      <c r="P229" s="599"/>
      <c r="Q229" s="599"/>
      <c r="R229" s="599"/>
      <c r="S229" s="600"/>
      <c r="AC229" s="601"/>
    </row>
    <row r="230" spans="1:30" s="479" customFormat="1">
      <c r="A230" s="606"/>
      <c r="B230" s="572" t="s">
        <v>15</v>
      </c>
      <c r="C230" s="572" t="s">
        <v>15</v>
      </c>
      <c r="D230" s="572" t="str">
        <f>B230&amp;" "&amp;C230</f>
        <v>Alternativos Alternativos</v>
      </c>
      <c r="E230" s="594" t="s">
        <v>15</v>
      </c>
      <c r="F230" s="594"/>
      <c r="G230" s="594"/>
      <c r="H230" s="594"/>
      <c r="I230" s="594"/>
      <c r="J230" s="595"/>
      <c r="K230" s="594"/>
      <c r="L230" s="594"/>
      <c r="M230" s="594"/>
      <c r="N230" s="594"/>
      <c r="O230" s="594"/>
      <c r="P230" s="596"/>
      <c r="Q230" s="596"/>
      <c r="R230" s="596"/>
      <c r="S230" s="597"/>
      <c r="T230" s="594"/>
      <c r="U230" s="594"/>
      <c r="V230" s="594"/>
      <c r="W230" s="594"/>
      <c r="X230" s="594"/>
      <c r="Y230" s="594"/>
      <c r="Z230" s="594"/>
      <c r="AA230" s="594"/>
      <c r="AB230" s="594"/>
      <c r="AC230" s="598"/>
      <c r="AD230" s="594"/>
    </row>
    <row r="231" spans="1:30">
      <c r="E231" s="582" t="s">
        <v>1435</v>
      </c>
      <c r="F231" s="161" t="s">
        <v>1339</v>
      </c>
      <c r="G231" s="637" t="s">
        <v>34</v>
      </c>
      <c r="H231" s="161" t="s">
        <v>1321</v>
      </c>
      <c r="I231" s="583" t="s">
        <v>34</v>
      </c>
      <c r="J231" s="161" t="s">
        <v>34</v>
      </c>
      <c r="K231" s="161" t="s">
        <v>608</v>
      </c>
      <c r="L231" s="161" t="s">
        <v>48</v>
      </c>
      <c r="M231" s="161">
        <v>2</v>
      </c>
      <c r="N231" s="583">
        <v>0.01</v>
      </c>
      <c r="O231" s="583">
        <v>2.5000000000000001E-3</v>
      </c>
      <c r="P231" s="584" t="s">
        <v>34</v>
      </c>
      <c r="Q231" s="584" t="s">
        <v>1423</v>
      </c>
      <c r="R231" s="584" t="s">
        <v>34</v>
      </c>
      <c r="S231" s="585" t="s">
        <v>34</v>
      </c>
      <c r="T231" s="586" t="s">
        <v>34</v>
      </c>
      <c r="U231" s="587" t="s">
        <v>34</v>
      </c>
      <c r="V231" s="586" t="s">
        <v>34</v>
      </c>
      <c r="W231" s="587" t="s">
        <v>34</v>
      </c>
      <c r="X231" s="586" t="s">
        <v>34</v>
      </c>
      <c r="Y231" s="587" t="s">
        <v>34</v>
      </c>
      <c r="Z231" s="586" t="s">
        <v>34</v>
      </c>
      <c r="AA231" s="587" t="s">
        <v>34</v>
      </c>
      <c r="AB231" s="586" t="s">
        <v>34</v>
      </c>
      <c r="AC231" s="588" t="s">
        <v>34</v>
      </c>
      <c r="AD231" s="162" t="s">
        <v>34</v>
      </c>
    </row>
    <row r="232" spans="1:30" s="479" customFormat="1" ht="7.5" customHeight="1">
      <c r="B232" s="572"/>
      <c r="C232" s="572"/>
      <c r="D232" s="572"/>
      <c r="E232" s="573" t="s">
        <v>1392</v>
      </c>
      <c r="J232" s="574"/>
      <c r="P232" s="575"/>
      <c r="Q232" s="575"/>
      <c r="R232" s="575"/>
      <c r="S232" s="590"/>
      <c r="AC232" s="593"/>
    </row>
    <row r="233" spans="1:30" s="479" customFormat="1">
      <c r="B233" s="591" t="s">
        <v>12</v>
      </c>
      <c r="C233" s="572"/>
      <c r="D233" s="572"/>
      <c r="E233" s="577" t="s">
        <v>628</v>
      </c>
      <c r="F233" s="577"/>
      <c r="G233" s="577"/>
      <c r="H233" s="577"/>
      <c r="I233" s="577"/>
      <c r="J233" s="578"/>
      <c r="K233" s="577"/>
      <c r="L233" s="577"/>
      <c r="M233" s="577"/>
      <c r="N233" s="577"/>
      <c r="O233" s="577"/>
      <c r="P233" s="579"/>
      <c r="Q233" s="579"/>
      <c r="R233" s="579"/>
      <c r="S233" s="580"/>
      <c r="T233" s="577"/>
      <c r="U233" s="577"/>
      <c r="V233" s="577"/>
      <c r="W233" s="577"/>
      <c r="X233" s="577"/>
      <c r="Y233" s="577"/>
      <c r="Z233" s="577"/>
      <c r="AA233" s="577"/>
      <c r="AB233" s="577"/>
      <c r="AC233" s="581"/>
      <c r="AD233" s="577"/>
    </row>
    <row r="234" spans="1:30" s="479" customFormat="1" ht="3" customHeight="1">
      <c r="B234" s="572"/>
      <c r="C234" s="572"/>
      <c r="D234" s="572"/>
      <c r="J234" s="592"/>
      <c r="P234" s="575"/>
      <c r="Q234" s="575"/>
      <c r="R234" s="575"/>
      <c r="S234" s="590"/>
      <c r="AC234" s="593"/>
    </row>
    <row r="235" spans="1:30" s="479" customFormat="1">
      <c r="A235" s="606"/>
      <c r="B235" s="572" t="s">
        <v>14</v>
      </c>
      <c r="C235" s="572" t="s">
        <v>690</v>
      </c>
      <c r="D235" s="572" t="str">
        <f>B235&amp;" "&amp;C235</f>
        <v>Renda Variável USA</v>
      </c>
      <c r="E235" s="594" t="s">
        <v>609</v>
      </c>
      <c r="F235" s="594"/>
      <c r="G235" s="594"/>
      <c r="H235" s="594"/>
      <c r="I235" s="594"/>
      <c r="J235" s="595"/>
      <c r="K235" s="594"/>
      <c r="L235" s="594"/>
      <c r="M235" s="594"/>
      <c r="N235" s="594"/>
      <c r="O235" s="594"/>
      <c r="P235" s="596"/>
      <c r="Q235" s="596"/>
      <c r="R235" s="596"/>
      <c r="S235" s="597"/>
      <c r="T235" s="594"/>
      <c r="U235" s="594"/>
      <c r="V235" s="594"/>
      <c r="W235" s="594"/>
      <c r="X235" s="594"/>
      <c r="Y235" s="594"/>
      <c r="Z235" s="594"/>
      <c r="AA235" s="594"/>
      <c r="AB235" s="594"/>
      <c r="AC235" s="598"/>
      <c r="AD235" s="594"/>
    </row>
    <row r="236" spans="1:30">
      <c r="E236" s="582" t="s">
        <v>2683</v>
      </c>
      <c r="F236" s="161" t="s">
        <v>715</v>
      </c>
      <c r="G236" s="161" t="s">
        <v>1416</v>
      </c>
      <c r="H236" s="161" t="s">
        <v>1321</v>
      </c>
      <c r="I236" s="583" t="s">
        <v>34</v>
      </c>
      <c r="J236" s="161" t="s">
        <v>672</v>
      </c>
      <c r="K236" s="161" t="s">
        <v>690</v>
      </c>
      <c r="L236" s="812" t="s">
        <v>48</v>
      </c>
      <c r="M236" s="161">
        <v>1</v>
      </c>
      <c r="N236" s="583">
        <v>0.01</v>
      </c>
      <c r="O236" s="583">
        <v>2.6666666666666666E-3</v>
      </c>
      <c r="P236" s="584">
        <v>1000</v>
      </c>
      <c r="Q236" s="584" t="s">
        <v>1423</v>
      </c>
      <c r="R236" s="584">
        <v>1230075683.8699999</v>
      </c>
      <c r="S236" s="585">
        <v>41394</v>
      </c>
      <c r="T236" s="586">
        <v>-0.1219041501272069</v>
      </c>
      <c r="U236" s="587">
        <v>-1.5758787421131926</v>
      </c>
      <c r="V236" s="586">
        <v>-5.344639927797501E-2</v>
      </c>
      <c r="W236" s="587">
        <v>-0.52395342353570684</v>
      </c>
      <c r="X236" s="586">
        <v>0.22887896919053441</v>
      </c>
      <c r="Y236" s="587">
        <v>1.7356308016512261</v>
      </c>
      <c r="Z236" s="586">
        <v>0.45032697502697716</v>
      </c>
      <c r="AA236" s="587">
        <v>2.5598045167728953</v>
      </c>
      <c r="AB236" s="586">
        <v>0.21028798327972964</v>
      </c>
      <c r="AC236" s="588">
        <v>-0.61804971106699913</v>
      </c>
      <c r="AD236" s="162">
        <v>17453850000148</v>
      </c>
    </row>
    <row r="237" spans="1:30">
      <c r="E237" s="582" t="s">
        <v>464</v>
      </c>
      <c r="F237" s="161" t="s">
        <v>1339</v>
      </c>
      <c r="G237" s="161" t="s">
        <v>1416</v>
      </c>
      <c r="H237" s="161" t="s">
        <v>1321</v>
      </c>
      <c r="I237" s="583" t="s">
        <v>34</v>
      </c>
      <c r="J237" s="161" t="s">
        <v>672</v>
      </c>
      <c r="K237" s="161" t="s">
        <v>608</v>
      </c>
      <c r="L237" s="812" t="s">
        <v>49</v>
      </c>
      <c r="M237" s="161">
        <v>2</v>
      </c>
      <c r="N237" s="583">
        <v>2.3999999999999998E-3</v>
      </c>
      <c r="O237" s="583">
        <v>2.5000000000000001E-3</v>
      </c>
      <c r="P237" s="584" t="s">
        <v>34</v>
      </c>
      <c r="Q237" s="584" t="s">
        <v>1423</v>
      </c>
      <c r="R237" s="584">
        <v>3010000000</v>
      </c>
      <c r="S237" s="585">
        <v>41758</v>
      </c>
      <c r="T237" s="586" t="s">
        <v>34</v>
      </c>
      <c r="U237" s="587" t="s">
        <v>34</v>
      </c>
      <c r="V237" s="586" t="s">
        <v>34</v>
      </c>
      <c r="W237" s="587" t="s">
        <v>34</v>
      </c>
      <c r="X237" s="586" t="s">
        <v>34</v>
      </c>
      <c r="Y237" s="587" t="s">
        <v>34</v>
      </c>
      <c r="Z237" s="586" t="s">
        <v>34</v>
      </c>
      <c r="AA237" s="587" t="s">
        <v>34</v>
      </c>
      <c r="AB237" s="586" t="s">
        <v>34</v>
      </c>
      <c r="AC237" s="588" t="s">
        <v>34</v>
      </c>
      <c r="AD237" s="162" t="s">
        <v>34</v>
      </c>
    </row>
    <row r="238" spans="1:30" ht="5.25" customHeight="1">
      <c r="E238" s="589" t="s">
        <v>1392</v>
      </c>
      <c r="P238" s="599"/>
      <c r="Q238" s="599"/>
      <c r="R238" s="599"/>
      <c r="S238" s="600"/>
      <c r="AC238" s="601"/>
    </row>
    <row r="239" spans="1:30" s="479" customFormat="1">
      <c r="A239" s="606"/>
      <c r="B239" s="572" t="s">
        <v>14</v>
      </c>
      <c r="C239" s="557" t="s">
        <v>612</v>
      </c>
      <c r="D239" s="572" t="str">
        <f>B239&amp;" "&amp;C239</f>
        <v>Renda Variável China</v>
      </c>
      <c r="E239" s="594" t="s">
        <v>612</v>
      </c>
      <c r="F239" s="594"/>
      <c r="G239" s="594"/>
      <c r="H239" s="594"/>
      <c r="I239" s="594"/>
      <c r="J239" s="595"/>
      <c r="K239" s="594"/>
      <c r="L239" s="594"/>
      <c r="M239" s="594"/>
      <c r="N239" s="594"/>
      <c r="O239" s="594"/>
      <c r="P239" s="596"/>
      <c r="Q239" s="596"/>
      <c r="R239" s="596"/>
      <c r="S239" s="597"/>
      <c r="T239" s="594"/>
      <c r="U239" s="594"/>
      <c r="V239" s="594"/>
      <c r="W239" s="594"/>
      <c r="X239" s="594"/>
      <c r="Y239" s="594"/>
      <c r="Z239" s="594"/>
      <c r="AA239" s="594"/>
      <c r="AB239" s="594"/>
      <c r="AC239" s="598"/>
      <c r="AD239" s="594"/>
    </row>
    <row r="240" spans="1:30">
      <c r="E240" s="582" t="s">
        <v>2187</v>
      </c>
      <c r="F240" s="161" t="s">
        <v>715</v>
      </c>
      <c r="G240" s="161" t="s">
        <v>1416</v>
      </c>
      <c r="H240" s="161" t="s">
        <v>1321</v>
      </c>
      <c r="I240" s="583" t="s">
        <v>34</v>
      </c>
      <c r="J240" s="161" t="s">
        <v>34</v>
      </c>
      <c r="K240" s="161" t="s">
        <v>612</v>
      </c>
      <c r="L240" s="161" t="s">
        <v>48</v>
      </c>
      <c r="M240" s="161">
        <v>212</v>
      </c>
      <c r="N240" s="583">
        <v>7.4999999999999997E-3</v>
      </c>
      <c r="O240" s="583" t="s">
        <v>34</v>
      </c>
      <c r="P240" s="584">
        <v>10000</v>
      </c>
      <c r="Q240" s="584" t="s">
        <v>2685</v>
      </c>
      <c r="R240" s="584">
        <v>30784967.670000002</v>
      </c>
      <c r="S240" s="585">
        <v>44434</v>
      </c>
      <c r="T240" s="586">
        <v>-0.10561329629961469</v>
      </c>
      <c r="U240" s="587">
        <v>-1.3652836950127718</v>
      </c>
      <c r="V240" s="586">
        <v>-3.6022114346546563E-2</v>
      </c>
      <c r="W240" s="587">
        <v>-0.35313716901122683</v>
      </c>
      <c r="X240" s="586" t="s">
        <v>34</v>
      </c>
      <c r="Y240" s="587" t="s">
        <v>34</v>
      </c>
      <c r="Z240" s="586" t="s">
        <v>34</v>
      </c>
      <c r="AA240" s="587" t="s">
        <v>34</v>
      </c>
      <c r="AB240" s="586">
        <v>0.16837839531087839</v>
      </c>
      <c r="AC240" s="588">
        <v>-0.71164983873214893</v>
      </c>
      <c r="AD240" s="162">
        <v>43096273000194</v>
      </c>
    </row>
    <row r="241" spans="1:30">
      <c r="E241" s="582" t="s">
        <v>2208</v>
      </c>
      <c r="F241" s="161" t="s">
        <v>1339</v>
      </c>
      <c r="G241" s="161" t="s">
        <v>34</v>
      </c>
      <c r="H241" s="161" t="s">
        <v>1321</v>
      </c>
      <c r="I241" s="583" t="s">
        <v>34</v>
      </c>
      <c r="J241" s="161" t="s">
        <v>672</v>
      </c>
      <c r="K241" s="161" t="s">
        <v>612</v>
      </c>
      <c r="L241" s="161" t="s">
        <v>49</v>
      </c>
      <c r="M241" s="161">
        <v>5</v>
      </c>
      <c r="N241" s="583">
        <v>0.01</v>
      </c>
      <c r="O241" s="583">
        <v>8.0000000000000002E-3</v>
      </c>
      <c r="P241" s="584">
        <v>5000</v>
      </c>
      <c r="Q241" s="584" t="s">
        <v>1424</v>
      </c>
      <c r="R241" s="584">
        <v>3844360.77</v>
      </c>
      <c r="S241" s="585">
        <v>44364</v>
      </c>
      <c r="T241" s="586">
        <v>-0.28188919407933</v>
      </c>
      <c r="U241" s="587">
        <v>-3.6440366313820287</v>
      </c>
      <c r="V241" s="586">
        <v>-0.27701843912327317</v>
      </c>
      <c r="W241" s="587">
        <v>-2.7157069797397968</v>
      </c>
      <c r="X241" s="586" t="s">
        <v>34</v>
      </c>
      <c r="Y241" s="587" t="s">
        <v>34</v>
      </c>
      <c r="Z241" s="586" t="s">
        <v>34</v>
      </c>
      <c r="AA241" s="587" t="s">
        <v>34</v>
      </c>
      <c r="AB241" s="586">
        <v>0.26575314072592493</v>
      </c>
      <c r="AC241" s="588">
        <v>-1.4533319642242652</v>
      </c>
      <c r="AD241" s="162">
        <v>41063334000191</v>
      </c>
    </row>
    <row r="242" spans="1:30">
      <c r="E242" s="582" t="s">
        <v>1396</v>
      </c>
      <c r="F242" s="161" t="s">
        <v>1339</v>
      </c>
      <c r="G242" s="161" t="s">
        <v>34</v>
      </c>
      <c r="H242" s="161" t="s">
        <v>1321</v>
      </c>
      <c r="I242" s="583" t="s">
        <v>34</v>
      </c>
      <c r="J242" s="161" t="s">
        <v>672</v>
      </c>
      <c r="K242" s="161" t="s">
        <v>608</v>
      </c>
      <c r="L242" s="161" t="s">
        <v>48</v>
      </c>
      <c r="M242" s="161">
        <v>2</v>
      </c>
      <c r="N242" s="583">
        <v>8.8999999999999999E-3</v>
      </c>
      <c r="O242" s="583">
        <v>2.5000000000000001E-3</v>
      </c>
      <c r="P242" s="584" t="s">
        <v>34</v>
      </c>
      <c r="Q242" s="584" t="s">
        <v>1423</v>
      </c>
      <c r="R242" s="584">
        <v>484000000</v>
      </c>
      <c r="S242" s="585">
        <v>44186</v>
      </c>
      <c r="T242" s="586" t="s">
        <v>34</v>
      </c>
      <c r="U242" s="587" t="s">
        <v>34</v>
      </c>
      <c r="V242" s="586" t="s">
        <v>34</v>
      </c>
      <c r="W242" s="587" t="s">
        <v>34</v>
      </c>
      <c r="X242" s="586" t="s">
        <v>34</v>
      </c>
      <c r="Y242" s="587" t="s">
        <v>34</v>
      </c>
      <c r="Z242" s="586" t="s">
        <v>34</v>
      </c>
      <c r="AA242" s="587" t="s">
        <v>34</v>
      </c>
      <c r="AB242" s="586" t="s">
        <v>34</v>
      </c>
      <c r="AC242" s="588" t="s">
        <v>34</v>
      </c>
      <c r="AD242" s="162" t="s">
        <v>34</v>
      </c>
    </row>
    <row r="243" spans="1:30" ht="5.25" customHeight="1">
      <c r="E243" s="589" t="s">
        <v>1392</v>
      </c>
      <c r="P243" s="599"/>
      <c r="Q243" s="599"/>
      <c r="R243" s="599"/>
      <c r="S243" s="600"/>
      <c r="AC243" s="601"/>
    </row>
    <row r="244" spans="1:30" s="479" customFormat="1">
      <c r="A244" s="606"/>
      <c r="B244" s="572" t="s">
        <v>14</v>
      </c>
      <c r="C244" s="557" t="s">
        <v>613</v>
      </c>
      <c r="D244" s="572" t="str">
        <f>B244&amp;" "&amp;C244</f>
        <v>Renda Variável Europa</v>
      </c>
      <c r="E244" s="594" t="s">
        <v>613</v>
      </c>
      <c r="F244" s="594"/>
      <c r="G244" s="594"/>
      <c r="H244" s="594"/>
      <c r="I244" s="594"/>
      <c r="J244" s="595"/>
      <c r="K244" s="594"/>
      <c r="L244" s="594"/>
      <c r="M244" s="594"/>
      <c r="N244" s="594"/>
      <c r="O244" s="594"/>
      <c r="P244" s="596"/>
      <c r="Q244" s="596"/>
      <c r="R244" s="596"/>
      <c r="S244" s="597"/>
      <c r="T244" s="594"/>
      <c r="U244" s="594"/>
      <c r="V244" s="594"/>
      <c r="W244" s="594"/>
      <c r="X244" s="594"/>
      <c r="Y244" s="594"/>
      <c r="Z244" s="594"/>
      <c r="AA244" s="594"/>
      <c r="AB244" s="594"/>
      <c r="AC244" s="598"/>
      <c r="AD244" s="594"/>
    </row>
    <row r="245" spans="1:30">
      <c r="E245" s="582" t="s">
        <v>1397</v>
      </c>
      <c r="F245" s="161" t="s">
        <v>1339</v>
      </c>
      <c r="G245" s="637" t="s">
        <v>34</v>
      </c>
      <c r="H245" s="637" t="s">
        <v>1321</v>
      </c>
      <c r="I245" s="583" t="s">
        <v>34</v>
      </c>
      <c r="J245" s="161" t="s">
        <v>672</v>
      </c>
      <c r="K245" s="161" t="s">
        <v>608</v>
      </c>
      <c r="L245" s="161" t="s">
        <v>48</v>
      </c>
      <c r="M245" s="161">
        <v>2</v>
      </c>
      <c r="N245" s="583">
        <v>3.8999999999999998E-3</v>
      </c>
      <c r="O245" s="583">
        <v>2.5000000000000001E-3</v>
      </c>
      <c r="P245" s="584" t="s">
        <v>34</v>
      </c>
      <c r="Q245" s="584" t="s">
        <v>1423</v>
      </c>
      <c r="R245" s="584">
        <v>45310000</v>
      </c>
      <c r="S245" s="585">
        <v>44215</v>
      </c>
      <c r="T245" s="586" t="s">
        <v>34</v>
      </c>
      <c r="U245" s="587" t="s">
        <v>34</v>
      </c>
      <c r="V245" s="586" t="s">
        <v>34</v>
      </c>
      <c r="W245" s="587" t="s">
        <v>34</v>
      </c>
      <c r="X245" s="586" t="s">
        <v>34</v>
      </c>
      <c r="Y245" s="587" t="s">
        <v>34</v>
      </c>
      <c r="Z245" s="586" t="s">
        <v>34</v>
      </c>
      <c r="AA245" s="587" t="s">
        <v>34</v>
      </c>
      <c r="AB245" s="586" t="s">
        <v>34</v>
      </c>
      <c r="AC245" s="588" t="s">
        <v>34</v>
      </c>
      <c r="AD245" s="162" t="s">
        <v>34</v>
      </c>
    </row>
    <row r="246" spans="1:30" s="479" customFormat="1" ht="5.25" customHeight="1">
      <c r="B246" s="572"/>
      <c r="C246" s="572"/>
      <c r="D246" s="572"/>
      <c r="E246" s="589" t="s">
        <v>1392</v>
      </c>
      <c r="J246" s="592"/>
      <c r="P246" s="575"/>
      <c r="Q246" s="575"/>
      <c r="R246" s="575"/>
      <c r="S246" s="590"/>
      <c r="AC246" s="593"/>
    </row>
    <row r="247" spans="1:30" s="479" customFormat="1">
      <c r="A247" s="606"/>
      <c r="B247" s="572" t="s">
        <v>14</v>
      </c>
      <c r="C247" s="572" t="s">
        <v>611</v>
      </c>
      <c r="D247" s="572" t="str">
        <f>B247&amp;" "&amp;C247</f>
        <v>Renda Variável Global</v>
      </c>
      <c r="E247" s="594" t="s">
        <v>611</v>
      </c>
      <c r="F247" s="594"/>
      <c r="G247" s="594"/>
      <c r="H247" s="594"/>
      <c r="I247" s="594"/>
      <c r="J247" s="595"/>
      <c r="K247" s="594"/>
      <c r="L247" s="594"/>
      <c r="M247" s="594"/>
      <c r="N247" s="594"/>
      <c r="O247" s="594"/>
      <c r="P247" s="596"/>
      <c r="Q247" s="596"/>
      <c r="R247" s="596"/>
      <c r="S247" s="597"/>
      <c r="T247" s="594"/>
      <c r="U247" s="594"/>
      <c r="V247" s="594"/>
      <c r="W247" s="594"/>
      <c r="X247" s="594"/>
      <c r="Y247" s="594"/>
      <c r="Z247" s="594"/>
      <c r="AA247" s="594"/>
      <c r="AB247" s="594"/>
      <c r="AC247" s="598"/>
      <c r="AD247" s="594"/>
    </row>
    <row r="248" spans="1:30">
      <c r="E248" s="582" t="s">
        <v>2189</v>
      </c>
      <c r="F248" s="161" t="s">
        <v>715</v>
      </c>
      <c r="G248" s="161" t="s">
        <v>1416</v>
      </c>
      <c r="H248" s="161" t="s">
        <v>1321</v>
      </c>
      <c r="I248" s="583" t="s">
        <v>34</v>
      </c>
      <c r="J248" s="161" t="s">
        <v>34</v>
      </c>
      <c r="K248" s="161" t="s">
        <v>611</v>
      </c>
      <c r="L248" s="161" t="s">
        <v>49</v>
      </c>
      <c r="M248" s="161">
        <v>10</v>
      </c>
      <c r="N248" s="583">
        <v>0.02</v>
      </c>
      <c r="O248" s="583">
        <v>5.0000000000000001E-4</v>
      </c>
      <c r="P248" s="584">
        <v>1000</v>
      </c>
      <c r="Q248" s="584" t="s">
        <v>1424</v>
      </c>
      <c r="R248" s="584">
        <v>5884699.5</v>
      </c>
      <c r="S248" s="585">
        <v>44179</v>
      </c>
      <c r="T248" s="586">
        <v>-0.35489018015203577</v>
      </c>
      <c r="U248" s="587">
        <v>-4.5877346267762249</v>
      </c>
      <c r="V248" s="586">
        <v>-0.35167435532985059</v>
      </c>
      <c r="W248" s="587">
        <v>-3.4475845881861096</v>
      </c>
      <c r="X248" s="586" t="s">
        <v>34</v>
      </c>
      <c r="Y248" s="587" t="s">
        <v>34</v>
      </c>
      <c r="Z248" s="586" t="s">
        <v>34</v>
      </c>
      <c r="AA248" s="587" t="s">
        <v>34</v>
      </c>
      <c r="AB248" s="586">
        <v>0.33550422779727762</v>
      </c>
      <c r="AC248" s="588">
        <v>-1.4132226810707222</v>
      </c>
      <c r="AD248" s="162">
        <v>37994000000164</v>
      </c>
    </row>
    <row r="249" spans="1:30">
      <c r="E249" s="582" t="s">
        <v>1749</v>
      </c>
      <c r="F249" s="161" t="s">
        <v>1339</v>
      </c>
      <c r="G249" s="161" t="s">
        <v>1416</v>
      </c>
      <c r="H249" s="161" t="s">
        <v>1321</v>
      </c>
      <c r="I249" s="583" t="s">
        <v>34</v>
      </c>
      <c r="J249" s="161" t="s">
        <v>699</v>
      </c>
      <c r="K249" s="161" t="s">
        <v>611</v>
      </c>
      <c r="L249" s="161" t="s">
        <v>49</v>
      </c>
      <c r="M249" s="161">
        <v>6</v>
      </c>
      <c r="N249" s="583">
        <v>9.0000000000000011E-3</v>
      </c>
      <c r="O249" s="583">
        <v>2.9996999999999997E-3</v>
      </c>
      <c r="P249" s="584">
        <v>1000</v>
      </c>
      <c r="Q249" s="584" t="s">
        <v>1423</v>
      </c>
      <c r="R249" s="584">
        <v>30612961.23</v>
      </c>
      <c r="S249" s="585">
        <v>44313</v>
      </c>
      <c r="T249" s="586">
        <v>-0.16159617025368844</v>
      </c>
      <c r="U249" s="587">
        <v>-2.0889852334310071</v>
      </c>
      <c r="V249" s="586">
        <v>9.0976053026872172E-2</v>
      </c>
      <c r="W249" s="587">
        <v>0.89186951950267479</v>
      </c>
      <c r="X249" s="586" t="s">
        <v>34</v>
      </c>
      <c r="Y249" s="587" t="s">
        <v>34</v>
      </c>
      <c r="Z249" s="586" t="s">
        <v>34</v>
      </c>
      <c r="AA249" s="587" t="s">
        <v>34</v>
      </c>
      <c r="AB249" s="586">
        <v>0.49460922896876119</v>
      </c>
      <c r="AC249" s="588">
        <v>0.23072819926486496</v>
      </c>
      <c r="AD249" s="162">
        <v>41373608000149</v>
      </c>
    </row>
    <row r="250" spans="1:30">
      <c r="E250" s="582" t="s">
        <v>1750</v>
      </c>
      <c r="F250" s="161" t="s">
        <v>1339</v>
      </c>
      <c r="G250" s="161" t="s">
        <v>1416</v>
      </c>
      <c r="H250" s="161" t="s">
        <v>1321</v>
      </c>
      <c r="I250" s="583" t="s">
        <v>34</v>
      </c>
      <c r="J250" s="161" t="s">
        <v>699</v>
      </c>
      <c r="K250" s="161" t="s">
        <v>611</v>
      </c>
      <c r="L250" s="161" t="s">
        <v>48</v>
      </c>
      <c r="M250" s="161">
        <v>6</v>
      </c>
      <c r="N250" s="583">
        <v>2.5000000000000001E-3</v>
      </c>
      <c r="O250" s="583">
        <v>8.3325000000000001E-4</v>
      </c>
      <c r="P250" s="584">
        <v>0</v>
      </c>
      <c r="Q250" s="584" t="s">
        <v>1423</v>
      </c>
      <c r="R250" s="584">
        <v>71812244.209999993</v>
      </c>
      <c r="S250" s="585">
        <v>44225</v>
      </c>
      <c r="T250" s="586">
        <v>-6.2152267073195877E-2</v>
      </c>
      <c r="U250" s="587">
        <v>-0.80345448741971592</v>
      </c>
      <c r="V250" s="586">
        <v>0.16950157177662684</v>
      </c>
      <c r="W250" s="587">
        <v>1.6616821717987185</v>
      </c>
      <c r="X250" s="586" t="s">
        <v>34</v>
      </c>
      <c r="Y250" s="587" t="s">
        <v>34</v>
      </c>
      <c r="Z250" s="586" t="s">
        <v>34</v>
      </c>
      <c r="AA250" s="587" t="s">
        <v>34</v>
      </c>
      <c r="AB250" s="586">
        <v>0.54991346845812916</v>
      </c>
      <c r="AC250" s="588">
        <v>0.37666630665322798</v>
      </c>
      <c r="AD250" s="162">
        <v>40503169000189</v>
      </c>
    </row>
    <row r="251" spans="1:30">
      <c r="E251" s="582" t="s">
        <v>2686</v>
      </c>
      <c r="F251" s="161" t="s">
        <v>1339</v>
      </c>
      <c r="G251" s="161" t="s">
        <v>1416</v>
      </c>
      <c r="H251" s="161" t="s">
        <v>1321</v>
      </c>
      <c r="I251" s="583" t="s">
        <v>34</v>
      </c>
      <c r="J251" s="161" t="s">
        <v>34</v>
      </c>
      <c r="K251" s="161" t="s">
        <v>611</v>
      </c>
      <c r="L251" s="161" t="s">
        <v>49</v>
      </c>
      <c r="M251" s="161">
        <v>14</v>
      </c>
      <c r="N251" s="583">
        <v>1.4999999999999999E-2</v>
      </c>
      <c r="O251" s="583">
        <v>2.4999999999999996E-3</v>
      </c>
      <c r="P251" s="584">
        <v>20000</v>
      </c>
      <c r="Q251" s="584" t="s">
        <v>1423</v>
      </c>
      <c r="R251" s="584">
        <v>92386784.010000005</v>
      </c>
      <c r="S251" s="585">
        <v>43917</v>
      </c>
      <c r="T251" s="586">
        <v>-0.33888412531413825</v>
      </c>
      <c r="U251" s="587">
        <v>-4.3808212318030435</v>
      </c>
      <c r="V251" s="586">
        <v>-0.31483277922620223</v>
      </c>
      <c r="W251" s="587">
        <v>-3.0864139538920869</v>
      </c>
      <c r="X251" s="586">
        <v>-0.13765406222466225</v>
      </c>
      <c r="Y251" s="587">
        <v>-1.0438557601622536</v>
      </c>
      <c r="Z251" s="586" t="s">
        <v>34</v>
      </c>
      <c r="AA251" s="587" t="s">
        <v>34</v>
      </c>
      <c r="AB251" s="586">
        <v>0.27584177023310663</v>
      </c>
      <c r="AC251" s="588">
        <v>-1.5842089333781253</v>
      </c>
      <c r="AD251" s="162">
        <v>35939847000110</v>
      </c>
    </row>
    <row r="252" spans="1:30">
      <c r="E252" s="582" t="s">
        <v>2163</v>
      </c>
      <c r="F252" s="161" t="s">
        <v>1339</v>
      </c>
      <c r="G252" s="161" t="s">
        <v>1416</v>
      </c>
      <c r="H252" s="161" t="s">
        <v>1321</v>
      </c>
      <c r="I252" s="583" t="s">
        <v>34</v>
      </c>
      <c r="J252" s="161" t="s">
        <v>34</v>
      </c>
      <c r="K252" s="161" t="s">
        <v>611</v>
      </c>
      <c r="L252" s="161" t="s">
        <v>48</v>
      </c>
      <c r="M252" s="161">
        <v>32</v>
      </c>
      <c r="N252" s="583">
        <v>0.02</v>
      </c>
      <c r="O252" s="583">
        <v>3.3339999999999997E-3</v>
      </c>
      <c r="P252" s="584">
        <v>20000</v>
      </c>
      <c r="Q252" s="584" t="s">
        <v>1424</v>
      </c>
      <c r="R252" s="584">
        <v>414737901.98000002</v>
      </c>
      <c r="S252" s="585">
        <v>33057</v>
      </c>
      <c r="T252" s="586">
        <v>-0.23184698250786928</v>
      </c>
      <c r="U252" s="587">
        <v>-2.9971311950904429</v>
      </c>
      <c r="V252" s="586">
        <v>-0.25899622175713122</v>
      </c>
      <c r="W252" s="587">
        <v>-2.5390289880273396</v>
      </c>
      <c r="X252" s="586">
        <v>-0.11999409528352445</v>
      </c>
      <c r="Y252" s="587">
        <v>-0.90993702272829979</v>
      </c>
      <c r="Z252" s="586">
        <v>0.18404449020464853</v>
      </c>
      <c r="AA252" s="587">
        <v>1.0461685473867106</v>
      </c>
      <c r="AB252" s="586">
        <v>0.23640248373527464</v>
      </c>
      <c r="AC252" s="588">
        <v>-1.5600155008449339</v>
      </c>
      <c r="AD252" s="162">
        <v>29544764000120</v>
      </c>
    </row>
    <row r="253" spans="1:30">
      <c r="E253" s="582" t="s">
        <v>1398</v>
      </c>
      <c r="F253" s="161" t="s">
        <v>1339</v>
      </c>
      <c r="G253" s="161" t="s">
        <v>34</v>
      </c>
      <c r="H253" s="161" t="s">
        <v>1321</v>
      </c>
      <c r="I253" s="583" t="s">
        <v>34</v>
      </c>
      <c r="J253" s="161" t="s">
        <v>672</v>
      </c>
      <c r="K253" s="161" t="s">
        <v>608</v>
      </c>
      <c r="L253" s="161" t="s">
        <v>48</v>
      </c>
      <c r="M253" s="161">
        <v>2</v>
      </c>
      <c r="N253" s="583">
        <v>3.8E-3</v>
      </c>
      <c r="O253" s="583">
        <v>2.5000000000000001E-3</v>
      </c>
      <c r="P253" s="584" t="s">
        <v>34</v>
      </c>
      <c r="Q253" s="584" t="s">
        <v>1423</v>
      </c>
      <c r="R253" s="584">
        <v>50720000</v>
      </c>
      <c r="S253" s="585">
        <v>44489</v>
      </c>
      <c r="T253" s="586" t="s">
        <v>34</v>
      </c>
      <c r="U253" s="587" t="s">
        <v>34</v>
      </c>
      <c r="V253" s="586" t="s">
        <v>34</v>
      </c>
      <c r="W253" s="587" t="s">
        <v>34</v>
      </c>
      <c r="X253" s="586" t="s">
        <v>34</v>
      </c>
      <c r="Y253" s="587" t="s">
        <v>34</v>
      </c>
      <c r="Z253" s="586" t="s">
        <v>34</v>
      </c>
      <c r="AA253" s="587" t="s">
        <v>34</v>
      </c>
      <c r="AB253" s="586" t="s">
        <v>34</v>
      </c>
      <c r="AC253" s="588" t="s">
        <v>34</v>
      </c>
      <c r="AD253" s="162" t="s">
        <v>34</v>
      </c>
    </row>
    <row r="254" spans="1:30" ht="5.25" customHeight="1">
      <c r="E254" s="589" t="s">
        <v>1392</v>
      </c>
      <c r="P254" s="599"/>
      <c r="Q254" s="599"/>
      <c r="R254" s="599"/>
      <c r="S254" s="600"/>
      <c r="AC254" s="601"/>
    </row>
    <row r="255" spans="1:30" s="479" customFormat="1">
      <c r="A255" s="606"/>
      <c r="B255" s="572" t="s">
        <v>14</v>
      </c>
      <c r="C255" s="557" t="s">
        <v>696</v>
      </c>
      <c r="D255" s="572" t="str">
        <f>B255&amp;" "&amp;C255</f>
        <v>Renda Variável EM</v>
      </c>
      <c r="E255" s="594" t="s">
        <v>696</v>
      </c>
      <c r="F255" s="594"/>
      <c r="G255" s="594"/>
      <c r="H255" s="594"/>
      <c r="I255" s="594"/>
      <c r="J255" s="595"/>
      <c r="K255" s="594"/>
      <c r="L255" s="594"/>
      <c r="M255" s="594"/>
      <c r="N255" s="594"/>
      <c r="O255" s="594"/>
      <c r="P255" s="596"/>
      <c r="Q255" s="596"/>
      <c r="R255" s="596"/>
      <c r="S255" s="597"/>
      <c r="T255" s="594"/>
      <c r="U255" s="594"/>
      <c r="V255" s="594"/>
      <c r="W255" s="594"/>
      <c r="X255" s="594"/>
      <c r="Y255" s="594"/>
      <c r="Z255" s="594"/>
      <c r="AA255" s="594"/>
      <c r="AB255" s="594"/>
      <c r="AC255" s="598"/>
      <c r="AD255" s="594"/>
    </row>
    <row r="256" spans="1:30">
      <c r="E256" s="582" t="s">
        <v>2693</v>
      </c>
      <c r="F256" s="161" t="s">
        <v>1339</v>
      </c>
      <c r="G256" s="161" t="s">
        <v>34</v>
      </c>
      <c r="H256" s="161" t="s">
        <v>1321</v>
      </c>
      <c r="I256" s="583" t="s">
        <v>34</v>
      </c>
      <c r="J256" s="161" t="s">
        <v>1317</v>
      </c>
      <c r="K256" s="161" t="s">
        <v>696</v>
      </c>
      <c r="L256" s="161" t="s">
        <v>34</v>
      </c>
      <c r="M256" s="161">
        <v>5</v>
      </c>
      <c r="N256" s="583">
        <v>0.01</v>
      </c>
      <c r="O256" s="583">
        <v>4.0000000000000001E-3</v>
      </c>
      <c r="P256" s="584">
        <v>5000</v>
      </c>
      <c r="Q256" s="584" t="s">
        <v>1424</v>
      </c>
      <c r="R256" s="584">
        <v>59521808.43</v>
      </c>
      <c r="S256" s="585">
        <v>43445</v>
      </c>
      <c r="T256" s="586">
        <v>-0.31095399544322566</v>
      </c>
      <c r="U256" s="587">
        <v>-4.0197629915207997</v>
      </c>
      <c r="V256" s="586">
        <v>-0.24152402579943777</v>
      </c>
      <c r="W256" s="587">
        <v>-2.3677430452436732</v>
      </c>
      <c r="X256" s="586">
        <v>1.2916170403928895E-2</v>
      </c>
      <c r="Y256" s="587">
        <v>9.7945666531610978E-2</v>
      </c>
      <c r="Z256" s="586">
        <v>0.56198924506081416</v>
      </c>
      <c r="AA256" s="587">
        <v>3.1945290592425253</v>
      </c>
      <c r="AB256" s="586">
        <v>0.22610830401032037</v>
      </c>
      <c r="AC256" s="588">
        <v>-1.53894338910938</v>
      </c>
      <c r="AD256" s="162">
        <v>31964074000171</v>
      </c>
    </row>
    <row r="257" spans="1:30">
      <c r="E257" s="582" t="s">
        <v>1400</v>
      </c>
      <c r="F257" s="161" t="s">
        <v>1339</v>
      </c>
      <c r="G257" s="161" t="s">
        <v>34</v>
      </c>
      <c r="H257" s="161" t="s">
        <v>1321</v>
      </c>
      <c r="I257" s="583" t="s">
        <v>34</v>
      </c>
      <c r="J257" s="161" t="s">
        <v>672</v>
      </c>
      <c r="K257" s="161" t="s">
        <v>608</v>
      </c>
      <c r="L257" s="161" t="s">
        <v>48</v>
      </c>
      <c r="M257" s="161">
        <v>2</v>
      </c>
      <c r="N257" s="583">
        <v>0.01</v>
      </c>
      <c r="O257" s="583">
        <v>2.5000000000000001E-3</v>
      </c>
      <c r="P257" s="584" t="s">
        <v>34</v>
      </c>
      <c r="Q257" s="584" t="s">
        <v>1423</v>
      </c>
      <c r="R257" s="584">
        <v>13540000</v>
      </c>
      <c r="S257" s="585">
        <v>44375</v>
      </c>
      <c r="T257" s="586" t="s">
        <v>34</v>
      </c>
      <c r="U257" s="587" t="s">
        <v>34</v>
      </c>
      <c r="V257" s="586" t="s">
        <v>34</v>
      </c>
      <c r="W257" s="587" t="s">
        <v>34</v>
      </c>
      <c r="X257" s="586" t="s">
        <v>34</v>
      </c>
      <c r="Y257" s="587" t="s">
        <v>34</v>
      </c>
      <c r="Z257" s="586" t="s">
        <v>34</v>
      </c>
      <c r="AA257" s="587" t="s">
        <v>34</v>
      </c>
      <c r="AB257" s="586" t="s">
        <v>34</v>
      </c>
      <c r="AC257" s="588" t="s">
        <v>34</v>
      </c>
      <c r="AD257" s="162" t="s">
        <v>34</v>
      </c>
    </row>
    <row r="258" spans="1:30" s="576" customFormat="1" ht="9" customHeight="1">
      <c r="B258" s="572"/>
      <c r="C258" s="572"/>
      <c r="D258" s="572"/>
      <c r="E258" s="589" t="s">
        <v>1392</v>
      </c>
      <c r="J258" s="608"/>
      <c r="P258" s="609"/>
      <c r="Q258" s="609"/>
      <c r="R258" s="609"/>
      <c r="S258" s="610"/>
      <c r="AC258" s="611"/>
    </row>
    <row r="259" spans="1:30" s="576" customFormat="1">
      <c r="A259" s="606"/>
      <c r="B259" s="591" t="s">
        <v>1343</v>
      </c>
      <c r="C259" s="572"/>
      <c r="D259" s="572"/>
      <c r="J259" s="608"/>
    </row>
    <row r="260" spans="1:30" s="576" customFormat="1">
      <c r="B260" s="572"/>
      <c r="C260" s="572"/>
      <c r="D260" s="572"/>
      <c r="J260" s="608"/>
    </row>
    <row r="261" spans="1:30" ht="21.75" hidden="1" customHeight="1">
      <c r="E261" s="612" t="s">
        <v>444</v>
      </c>
      <c r="J261" s="613"/>
    </row>
    <row r="262" spans="1:30" ht="18.75" hidden="1" customHeight="1">
      <c r="E262" s="614" t="s">
        <v>445</v>
      </c>
      <c r="J262" s="613"/>
    </row>
    <row r="263" spans="1:30" ht="18.75" hidden="1" customHeight="1">
      <c r="E263" s="614" t="s">
        <v>446</v>
      </c>
      <c r="J263" s="613"/>
    </row>
    <row r="264" spans="1:30" ht="18.75" hidden="1" customHeight="1">
      <c r="E264" s="614" t="s">
        <v>447</v>
      </c>
      <c r="J264" s="613"/>
    </row>
    <row r="265" spans="1:30" ht="18.75" hidden="1" customHeight="1">
      <c r="E265" s="614" t="s">
        <v>448</v>
      </c>
      <c r="J265" s="613"/>
    </row>
    <row r="266" spans="1:30" ht="18.75" hidden="1" customHeight="1">
      <c r="E266" s="614" t="s">
        <v>449</v>
      </c>
      <c r="J266" s="613"/>
    </row>
    <row r="267" spans="1:30" ht="18.75" hidden="1" customHeight="1">
      <c r="E267" s="615" t="s">
        <v>450</v>
      </c>
      <c r="J267" s="613"/>
    </row>
    <row r="268" spans="1:30" ht="18.75" hidden="1" customHeight="1">
      <c r="E268" s="616" t="s">
        <v>451</v>
      </c>
      <c r="J268" s="613"/>
    </row>
    <row r="269" spans="1:30" ht="18.75" hidden="1" customHeight="1">
      <c r="E269" s="616" t="s">
        <v>452</v>
      </c>
      <c r="J269" s="613"/>
    </row>
    <row r="270" spans="1:30" ht="18.75" hidden="1" customHeight="1">
      <c r="E270" s="616" t="s">
        <v>453</v>
      </c>
      <c r="J270" s="613"/>
    </row>
    <row r="271" spans="1:30" ht="19.5" hidden="1" customHeight="1">
      <c r="E271" s="617" t="s">
        <v>454</v>
      </c>
      <c r="J271" s="613"/>
    </row>
    <row r="272" spans="1:30" ht="18.75" hidden="1" customHeight="1">
      <c r="E272" s="618" t="s">
        <v>455</v>
      </c>
      <c r="J272" s="613"/>
    </row>
    <row r="273" spans="5:10" ht="18.75" hidden="1" customHeight="1">
      <c r="E273" s="618" t="s">
        <v>456</v>
      </c>
      <c r="J273" s="613"/>
    </row>
    <row r="274" spans="5:10" ht="18.75" hidden="1" customHeight="1">
      <c r="E274" s="618" t="s">
        <v>457</v>
      </c>
      <c r="J274" s="613"/>
    </row>
    <row r="275" spans="5:10" ht="19.5" hidden="1" customHeight="1">
      <c r="E275" s="619" t="s">
        <v>458</v>
      </c>
      <c r="J275" s="613"/>
    </row>
    <row r="276" spans="5:10" ht="18.75" hidden="1" customHeight="1">
      <c r="E276" s="620" t="s">
        <v>459</v>
      </c>
      <c r="J276" s="613"/>
    </row>
    <row r="277" spans="5:10" ht="18.75" hidden="1" customHeight="1">
      <c r="E277" s="621" t="s">
        <v>460</v>
      </c>
      <c r="J277" s="613"/>
    </row>
    <row r="278" spans="5:10" ht="18.75" hidden="1" customHeight="1">
      <c r="J278" s="613"/>
    </row>
    <row r="279" spans="5:10" ht="18.75" hidden="1" customHeight="1"/>
    <row r="280" spans="5:10" ht="21.75" hidden="1" customHeight="1">
      <c r="E280" s="612" t="s">
        <v>444</v>
      </c>
    </row>
    <row r="281" spans="5:10" ht="18.75" hidden="1" customHeight="1">
      <c r="E281" s="614" t="s">
        <v>445</v>
      </c>
    </row>
    <row r="282" spans="5:10" ht="18.75" hidden="1" customHeight="1">
      <c r="E282" s="614" t="s">
        <v>446</v>
      </c>
    </row>
    <row r="283" spans="5:10" ht="19.5" hidden="1" customHeight="1">
      <c r="E283" s="622" t="s">
        <v>447</v>
      </c>
    </row>
    <row r="284" spans="5:10" ht="18.75" hidden="1" customHeight="1">
      <c r="E284" s="616" t="s">
        <v>452</v>
      </c>
    </row>
    <row r="285" spans="5:10" ht="18.75" hidden="1" customHeight="1">
      <c r="E285" s="616" t="s">
        <v>453</v>
      </c>
    </row>
    <row r="286" spans="5:10" ht="19.5" hidden="1" customHeight="1">
      <c r="E286" s="617" t="s">
        <v>454</v>
      </c>
    </row>
    <row r="287" spans="5:10" ht="18.75" hidden="1" customHeight="1"/>
    <row r="288" spans="5:10" ht="18.75" hidden="1" customHeight="1"/>
    <row r="289" spans="5:5" ht="21.75" hidden="1" customHeight="1">
      <c r="E289" s="612" t="s">
        <v>444</v>
      </c>
    </row>
    <row r="290" spans="5:5" ht="18.75" hidden="1" customHeight="1">
      <c r="E290" s="614" t="s">
        <v>445</v>
      </c>
    </row>
    <row r="291" spans="5:5" ht="18.75" hidden="1" customHeight="1">
      <c r="E291" s="614" t="s">
        <v>446</v>
      </c>
    </row>
    <row r="292" spans="5:5" ht="19.5" hidden="1" customHeight="1">
      <c r="E292" s="622" t="s">
        <v>447</v>
      </c>
    </row>
    <row r="293" spans="5:5" ht="18.75" hidden="1" customHeight="1">
      <c r="E293" s="616" t="s">
        <v>452</v>
      </c>
    </row>
    <row r="294" spans="5:5" ht="18.75" hidden="1" customHeight="1">
      <c r="E294" s="616" t="s">
        <v>453</v>
      </c>
    </row>
    <row r="295" spans="5:5" ht="19.5" hidden="1" customHeight="1">
      <c r="E295" s="617" t="s">
        <v>454</v>
      </c>
    </row>
    <row r="296" spans="5:5" ht="18.75" hidden="1" customHeight="1"/>
    <row r="297" spans="5:5" ht="18.75" hidden="1" customHeight="1"/>
    <row r="298" spans="5:5" ht="21.75" hidden="1" customHeight="1">
      <c r="E298" s="612" t="s">
        <v>444</v>
      </c>
    </row>
    <row r="299" spans="5:5" ht="18.75" hidden="1" customHeight="1">
      <c r="E299" s="614" t="s">
        <v>445</v>
      </c>
    </row>
    <row r="300" spans="5:5" ht="18.75" hidden="1" customHeight="1">
      <c r="E300" s="614" t="s">
        <v>446</v>
      </c>
    </row>
    <row r="301" spans="5:5" ht="19.5" hidden="1" customHeight="1">
      <c r="E301" s="622" t="s">
        <v>447</v>
      </c>
    </row>
    <row r="302" spans="5:5" ht="18.75" hidden="1" customHeight="1">
      <c r="E302" s="616" t="s">
        <v>452</v>
      </c>
    </row>
    <row r="303" spans="5:5" ht="18.75" hidden="1" customHeight="1">
      <c r="E303" s="616" t="s">
        <v>453</v>
      </c>
    </row>
    <row r="304" spans="5:5" ht="19.5" hidden="1" customHeight="1">
      <c r="E304" s="617" t="s">
        <v>454</v>
      </c>
    </row>
    <row r="305" spans="10:10">
      <c r="J305" s="613"/>
    </row>
  </sheetData>
  <mergeCells count="2">
    <mergeCell ref="E2:E3"/>
    <mergeCell ref="K3:L3"/>
  </mergeCells>
  <conditionalFormatting sqref="I74:J74 I236:J238 E246:E254 I248:J254">
    <cfRule type="expression" dxfId="1076" priority="165">
      <formula>AND(E74&lt;&gt;"",#REF!="",OR(COLUMN(E74)=COLUMN(#REF!),COLUMN(E74)=COLUMN(#REF!)))</formula>
    </cfRule>
  </conditionalFormatting>
  <conditionalFormatting sqref="I85:J85">
    <cfRule type="expression" dxfId="1075" priority="164">
      <formula>AND(I85&lt;&gt;"",#REF!="",OR(COLUMN(I85)=COLUMN(#REF!),COLUMN(I85)=COLUMN(#REF!)))</formula>
    </cfRule>
  </conditionalFormatting>
  <conditionalFormatting sqref="I106:J106">
    <cfRule type="expression" dxfId="1074" priority="163">
      <formula>AND(I106&lt;&gt;"",#REF!="",OR(COLUMN(I106)=COLUMN(#REF!),COLUMN(I106)=COLUMN(#REF!)))</formula>
    </cfRule>
  </conditionalFormatting>
  <conditionalFormatting sqref="E258 I116:J116 I245:J245 I231:J231 I160:J164 I180:J182 I176:J178 I121:J156 I166:J174 I212:J229 I62:J73 I87:J93 I98:J105 I108:J114 I240:J243 I256:J257 I189:J210 E189:E209 E11:E57 I11:J57 I76:J84 E76:E84">
    <cfRule type="expression" dxfId="1073" priority="162">
      <formula>AND(E11&lt;&gt;"",#REF!="",OR(COLUMN(E11)=COLUMN(#REF!),COLUMN(E11)=COLUMN(#REF!)))</formula>
    </cfRule>
  </conditionalFormatting>
  <conditionalFormatting sqref="E156">
    <cfRule type="expression" dxfId="1072" priority="161">
      <formula>AND(E156&lt;&gt;"",#REF!="",OR(COLUMN(E156)=COLUMN(#REF!),COLUMN(E156)=COLUMN(#REF!)))</formula>
    </cfRule>
  </conditionalFormatting>
  <conditionalFormatting sqref="E116 E245 E231 E160:E163 E180:E182 E236:E237 E248:E253">
    <cfRule type="expression" dxfId="1071" priority="159">
      <formula>AND(E116&lt;&gt;"",#REF!="",OR(COLUMN(E116)=COLUMN(#REF!),COLUMN(E116)=COLUMN(#REF!)))</formula>
    </cfRule>
  </conditionalFormatting>
  <conditionalFormatting sqref="E256:E257">
    <cfRule type="expression" dxfId="1070" priority="131">
      <formula>AND(E256&lt;&gt;"",#REF!="",OR(COLUMN(E256)=COLUMN(#REF!),COLUMN(E256)=COLUMN(#REF!)))</formula>
    </cfRule>
  </conditionalFormatting>
  <conditionalFormatting sqref="E176:E177">
    <cfRule type="expression" dxfId="1069" priority="29">
      <formula>AND(E176&lt;&gt;"",#REF!="",OR(COLUMN(E176)=COLUMN(#REF!),COLUMN(E176)=COLUMN(#REF!)))</formula>
    </cfRule>
  </conditionalFormatting>
  <conditionalFormatting sqref="E166:E173">
    <cfRule type="expression" dxfId="1068" priority="28">
      <formula>AND(E166&lt;&gt;"",#REF!="",OR(COLUMN(E166)=COLUMN(#REF!),COLUMN(E166)=COLUMN(#REF!)))</formula>
    </cfRule>
  </conditionalFormatting>
  <conditionalFormatting sqref="E87:E93">
    <cfRule type="expression" dxfId="1067" priority="26">
      <formula>AND(E87&lt;&gt;"",#REF!="",OR(COLUMN(E87)=COLUMN(#REF!),COLUMN(E87)=COLUMN(#REF!)))</formula>
    </cfRule>
  </conditionalFormatting>
  <conditionalFormatting sqref="E108:E113">
    <cfRule type="expression" dxfId="1066" priority="24">
      <formula>AND(E108&lt;&gt;"",#REF!="",OR(COLUMN(E108)=COLUMN(#REF!),COLUMN(E108)=COLUMN(#REF!)))</formula>
    </cfRule>
  </conditionalFormatting>
  <conditionalFormatting sqref="E240:E242">
    <cfRule type="expression" dxfId="1065" priority="23">
      <formula>AND(E240&lt;&gt;"",#REF!="",OR(COLUMN(E240)=COLUMN(#REF!),COLUMN(E240)=COLUMN(#REF!)))</formula>
    </cfRule>
  </conditionalFormatting>
  <conditionalFormatting sqref="E62:E73">
    <cfRule type="expression" dxfId="1064" priority="20">
      <formula>AND(E62&lt;&gt;"",#REF!="",OR(COLUMN(E62)=COLUMN(#REF!),COLUMN(E62)=COLUMN(#REF!)))</formula>
    </cfRule>
  </conditionalFormatting>
  <conditionalFormatting sqref="E121:E155">
    <cfRule type="expression" dxfId="1063" priority="19">
      <formula>AND(E121&lt;&gt;"",#REF!="",OR(COLUMN(E121)=COLUMN(#REF!),COLUMN(E121)=COLUMN(#REF!)))</formula>
    </cfRule>
  </conditionalFormatting>
  <conditionalFormatting sqref="E212:E228">
    <cfRule type="expression" dxfId="1062" priority="18">
      <formula>AND(E212&lt;&gt;"",#REF!="",OR(COLUMN(E212)=COLUMN(#REF!),COLUMN(E212)=COLUMN(#REF!)))</formula>
    </cfRule>
  </conditionalFormatting>
  <conditionalFormatting sqref="E243 E238 E229 E210 E178 E174 E164 E58 E74 E85 E94 E106 E114">
    <cfRule type="expression" dxfId="1061" priority="11">
      <formula>AND(E58&lt;&gt;"",#REF!="",OR(COLUMN(E58)=COLUMN(#REF!),COLUMN(E58)=COLUMN(#REF!)))</formula>
    </cfRule>
  </conditionalFormatting>
  <conditionalFormatting sqref="E98:E105">
    <cfRule type="expression" dxfId="1060" priority="5">
      <formula>AND(E98&lt;&gt;"",#REF!="",OR(COLUMN(E98)=COLUMN(#REF!),COLUMN(E98)=COLUMN(#REF!)))</formula>
    </cfRule>
  </conditionalFormatting>
  <dataValidations count="1">
    <dataValidation type="list" allowBlank="1" showInputMessage="1" showErrorMessage="1" sqref="K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D036-BCB1-45A0-83A8-35502CC9F240}">
  <sheetPr codeName="Sheet24">
    <tabColor theme="0" tint="-0.499984740745262"/>
  </sheetPr>
  <dimension ref="B1:W206"/>
  <sheetViews>
    <sheetView showGridLines="0" zoomScale="80" zoomScaleNormal="80" workbookViewId="0">
      <selection activeCell="E25" sqref="E25:E31"/>
    </sheetView>
  </sheetViews>
  <sheetFormatPr defaultColWidth="10.69921875" defaultRowHeight="24.75"/>
  <cols>
    <col min="1" max="1" width="2.59765625" style="269" customWidth="1"/>
    <col min="2" max="4" width="2.59765625" style="268" hidden="1" customWidth="1"/>
    <col min="5" max="5" width="54.59765625" style="269" customWidth="1"/>
    <col min="6" max="6" width="5.8984375" style="271" customWidth="1"/>
    <col min="7" max="7" width="6" style="271" customWidth="1"/>
    <col min="8" max="8" width="10.19921875" style="271" customWidth="1"/>
    <col min="9" max="9" width="6.296875" style="271" customWidth="1"/>
    <col min="10" max="10" width="6.59765625" style="271" customWidth="1"/>
    <col min="11" max="11" width="8.69921875" style="270" customWidth="1"/>
    <col min="12" max="12" width="7.3984375" style="269" customWidth="1"/>
    <col min="13" max="13" width="8.69921875" style="270" customWidth="1"/>
    <col min="14" max="14" width="7.3984375" style="269" customWidth="1"/>
    <col min="15" max="15" width="8.69921875" style="270" customWidth="1"/>
    <col min="16" max="16" width="7.3984375" style="269" customWidth="1"/>
    <col min="17" max="17" width="8.69921875" style="270" customWidth="1"/>
    <col min="18" max="18" width="7.3984375" style="269" customWidth="1"/>
    <col min="19" max="19" width="8.69921875" style="270" customWidth="1"/>
    <col min="20" max="20" width="7.3984375" style="270" customWidth="1"/>
    <col min="21" max="21" width="3.09765625" style="271" customWidth="1"/>
    <col min="22" max="22" width="32.69921875" style="271" customWidth="1"/>
    <col min="23" max="23" width="18" style="269" customWidth="1"/>
    <col min="24" max="16384" width="10.69921875" style="269"/>
  </cols>
  <sheetData>
    <row r="1" spans="2:22" s="11" customFormat="1" ht="5.0999999999999996" customHeight="1">
      <c r="B1" s="227"/>
      <c r="C1" s="227"/>
      <c r="D1" s="227"/>
      <c r="F1" s="29"/>
      <c r="G1" s="29"/>
      <c r="H1" s="29"/>
      <c r="I1" s="29"/>
      <c r="J1" s="29"/>
      <c r="K1" s="12"/>
      <c r="M1" s="12"/>
      <c r="O1" s="12"/>
      <c r="Q1" s="12"/>
      <c r="S1" s="12"/>
      <c r="T1" s="12"/>
      <c r="U1" s="29"/>
      <c r="V1" s="29"/>
    </row>
    <row r="2" spans="2:22" s="11" customFormat="1" ht="30.75">
      <c r="B2" s="227"/>
      <c r="C2" s="227"/>
      <c r="D2" s="227"/>
      <c r="F2" s="29"/>
      <c r="G2" s="29"/>
      <c r="H2" s="29"/>
      <c r="I2" s="29"/>
      <c r="J2" s="29"/>
      <c r="K2" s="12"/>
      <c r="M2" s="12"/>
      <c r="O2" s="12"/>
      <c r="Q2" s="12"/>
      <c r="S2" s="12"/>
      <c r="T2" s="12"/>
      <c r="U2" s="29"/>
      <c r="V2" s="29"/>
    </row>
    <row r="3" spans="2:22" s="15" customFormat="1" ht="27.75">
      <c r="B3" s="228"/>
      <c r="C3" s="228"/>
      <c r="D3" s="228"/>
      <c r="E3" s="350" t="s">
        <v>652</v>
      </c>
      <c r="F3" s="634"/>
      <c r="G3" s="634"/>
      <c r="H3" s="634"/>
      <c r="I3" s="634"/>
      <c r="J3" s="634"/>
      <c r="K3" s="14"/>
      <c r="M3" s="14"/>
      <c r="O3" s="14"/>
      <c r="Q3" s="14"/>
      <c r="S3" s="14"/>
      <c r="T3" s="14"/>
      <c r="U3" s="13"/>
      <c r="V3" s="13"/>
    </row>
    <row r="4" spans="2:22" s="15" customFormat="1" ht="5.25" customHeight="1">
      <c r="B4" s="228"/>
      <c r="C4" s="228"/>
      <c r="D4" s="228"/>
      <c r="F4" s="353"/>
      <c r="G4" s="353"/>
      <c r="H4" s="353"/>
      <c r="I4" s="353"/>
      <c r="J4" s="353"/>
      <c r="K4" s="16"/>
      <c r="L4" s="17"/>
      <c r="M4" s="16"/>
      <c r="N4" s="17"/>
      <c r="O4" s="16"/>
      <c r="P4" s="17"/>
      <c r="Q4" s="16"/>
      <c r="R4" s="17"/>
      <c r="S4" s="16"/>
      <c r="T4" s="16"/>
      <c r="U4" s="13"/>
      <c r="V4" s="13"/>
    </row>
    <row r="5" spans="2:22" s="220" customFormat="1" ht="33" customHeight="1">
      <c r="B5" s="229"/>
      <c r="C5" s="229"/>
      <c r="D5" s="229"/>
      <c r="E5" s="351"/>
      <c r="F5" s="635"/>
      <c r="G5" s="635"/>
      <c r="H5" s="635"/>
      <c r="I5" s="635"/>
      <c r="J5" s="635"/>
      <c r="K5" s="954" t="s">
        <v>639</v>
      </c>
      <c r="L5" s="955"/>
      <c r="M5" s="956" t="s">
        <v>643</v>
      </c>
      <c r="N5" s="956"/>
      <c r="O5" s="954" t="s">
        <v>640</v>
      </c>
      <c r="P5" s="955"/>
      <c r="Q5" s="956" t="s">
        <v>641</v>
      </c>
      <c r="R5" s="956"/>
      <c r="S5" s="954" t="s">
        <v>642</v>
      </c>
      <c r="T5" s="956"/>
      <c r="U5" s="222"/>
      <c r="V5" s="222"/>
    </row>
    <row r="6" spans="2:22" s="220" customFormat="1" ht="5.25" customHeight="1">
      <c r="B6" s="229"/>
      <c r="C6" s="229"/>
      <c r="D6" s="229"/>
      <c r="E6" s="226"/>
      <c r="F6" s="354"/>
      <c r="G6" s="354"/>
      <c r="H6" s="354"/>
      <c r="I6" s="354"/>
      <c r="J6" s="354"/>
      <c r="K6" s="278"/>
      <c r="L6" s="279"/>
      <c r="M6" s="223"/>
      <c r="N6" s="221"/>
      <c r="O6" s="278"/>
      <c r="P6" s="279"/>
      <c r="Q6" s="223"/>
      <c r="R6" s="221"/>
      <c r="S6" s="278"/>
      <c r="T6" s="221"/>
      <c r="U6" s="222"/>
      <c r="V6" s="222"/>
    </row>
    <row r="7" spans="2:22" s="284" customFormat="1" ht="19.5" customHeight="1">
      <c r="B7" s="280"/>
      <c r="C7" s="280"/>
      <c r="D7" s="280"/>
      <c r="E7" s="358" t="s">
        <v>1334</v>
      </c>
      <c r="F7" s="358" t="s">
        <v>1415</v>
      </c>
      <c r="G7" s="358" t="s">
        <v>1444</v>
      </c>
      <c r="H7" s="358" t="s">
        <v>1409</v>
      </c>
      <c r="I7" s="358" t="s">
        <v>8</v>
      </c>
      <c r="J7" s="349" t="s">
        <v>1410</v>
      </c>
      <c r="K7" s="281" t="s">
        <v>629</v>
      </c>
      <c r="L7" s="282" t="s">
        <v>9</v>
      </c>
      <c r="M7" s="281" t="s">
        <v>629</v>
      </c>
      <c r="N7" s="282" t="s">
        <v>9</v>
      </c>
      <c r="O7" s="281" t="s">
        <v>629</v>
      </c>
      <c r="P7" s="282" t="s">
        <v>9</v>
      </c>
      <c r="Q7" s="281" t="s">
        <v>629</v>
      </c>
      <c r="R7" s="282" t="s">
        <v>9</v>
      </c>
      <c r="S7" s="281" t="s">
        <v>629</v>
      </c>
      <c r="T7" s="283" t="s">
        <v>9</v>
      </c>
      <c r="U7" s="285"/>
      <c r="V7" s="285"/>
    </row>
    <row r="8" spans="2:22" s="220" customFormat="1" ht="5.25" customHeight="1">
      <c r="B8" s="229"/>
      <c r="C8" s="229"/>
      <c r="D8" s="229"/>
      <c r="F8" s="354"/>
      <c r="G8" s="354"/>
      <c r="H8" s="354"/>
      <c r="I8" s="354"/>
      <c r="J8" s="354"/>
      <c r="K8" s="224"/>
      <c r="L8" s="225"/>
      <c r="O8" s="224"/>
      <c r="P8" s="225"/>
      <c r="S8" s="224"/>
      <c r="U8" s="222"/>
      <c r="V8" s="222"/>
    </row>
    <row r="9" spans="2:22" s="114" customFormat="1" ht="15.75">
      <c r="B9" s="286"/>
      <c r="C9" s="286"/>
      <c r="D9" s="286" t="s">
        <v>1393</v>
      </c>
      <c r="E9" s="352" t="s">
        <v>11</v>
      </c>
      <c r="F9" s="623"/>
      <c r="G9" s="623"/>
      <c r="H9" s="623"/>
      <c r="I9" s="623"/>
      <c r="J9" s="623"/>
      <c r="K9" s="281">
        <f ca="1">OFFSET('Asset Allocation Tatico'!$B$9, MATCH($E9,OFFSET('Asset Allocation Tatico'!$B$9,,,COUNTA('Asset Allocation Tatico'!$B:$B)-COUNTA('Asset Allocation Tatico'!$B$1:$B$9)),0)-1, MATCH(K$5,'Asset Allocation Tatico'!$D$5:$M$5,0)+2)</f>
        <v>1</v>
      </c>
      <c r="L9" s="287">
        <f ca="1">L11+L33+L52</f>
        <v>1.0000000000000002</v>
      </c>
      <c r="M9" s="281">
        <f ca="1">OFFSET('Asset Allocation Tatico'!$B$9, MATCH($E9,OFFSET('Asset Allocation Tatico'!$B$9,,,COUNTA('Asset Allocation Tatico'!$B:$B)-COUNTA('Asset Allocation Tatico'!$B$1:$B$9)),0)-1, MATCH(M$5,'Asset Allocation Tatico'!$D$5:$M$5,0)+2)</f>
        <v>0.84000000000000008</v>
      </c>
      <c r="N9" s="287">
        <f ca="1">N11+N33+N52</f>
        <v>0.8400000000000003</v>
      </c>
      <c r="O9" s="281">
        <f ca="1">OFFSET('Asset Allocation Tatico'!$B$9, MATCH($E9,OFFSET('Asset Allocation Tatico'!$B$9,,,COUNTA('Asset Allocation Tatico'!$B:$B)-COUNTA('Asset Allocation Tatico'!$B$1:$B$9)),0)-1, MATCH(O$5,'Asset Allocation Tatico'!$D$5:$M$5,0)+2)</f>
        <v>0.67999999999999994</v>
      </c>
      <c r="P9" s="287">
        <f ca="1">P11+P33+P52</f>
        <v>0.67999999999999994</v>
      </c>
      <c r="Q9" s="281">
        <f ca="1">OFFSET('Asset Allocation Tatico'!$B$9, MATCH($E9,OFFSET('Asset Allocation Tatico'!$B$9,,,COUNTA('Asset Allocation Tatico'!$B:$B)-COUNTA('Asset Allocation Tatico'!$B$1:$B$9)),0)-1, MATCH(Q$5,'Asset Allocation Tatico'!$D$5:$M$5,0)+2)</f>
        <v>0.47</v>
      </c>
      <c r="R9" s="287">
        <f ca="1">R11+R33+R52</f>
        <v>0.47000000000000003</v>
      </c>
      <c r="S9" s="281">
        <f ca="1">OFFSET('Asset Allocation Tatico'!$B$9, MATCH($E9,OFFSET('Asset Allocation Tatico'!$B$9,,,COUNTA('Asset Allocation Tatico'!$B:$B)-COUNTA('Asset Allocation Tatico'!$B$1:$B$9)),0)-1, MATCH(S$5,'Asset Allocation Tatico'!$D$5:$M$5,0)+2)</f>
        <v>0.31</v>
      </c>
      <c r="T9" s="287">
        <f ca="1">T11+T33+T52</f>
        <v>0.31</v>
      </c>
      <c r="U9" s="288"/>
      <c r="V9" s="288"/>
    </row>
    <row r="10" spans="2:22" s="153" customFormat="1" ht="7.5" customHeight="1">
      <c r="B10" s="233"/>
      <c r="C10" s="233"/>
      <c r="D10" s="233"/>
      <c r="E10" s="152"/>
      <c r="F10" s="190"/>
      <c r="G10" s="190"/>
      <c r="H10" s="190"/>
      <c r="I10" s="190"/>
      <c r="J10" s="190"/>
      <c r="K10" s="258"/>
      <c r="L10" s="260"/>
      <c r="M10" s="258"/>
      <c r="N10" s="260"/>
      <c r="O10" s="258"/>
      <c r="P10" s="260"/>
      <c r="Q10" s="258"/>
      <c r="R10" s="260"/>
      <c r="S10" s="258"/>
      <c r="T10" s="260"/>
      <c r="U10" s="243"/>
      <c r="V10" s="243"/>
    </row>
    <row r="11" spans="2:22" s="153" customFormat="1" ht="15">
      <c r="B11" s="233"/>
      <c r="C11" s="233" t="s">
        <v>12</v>
      </c>
      <c r="D11" s="233" t="s">
        <v>12</v>
      </c>
      <c r="E11" s="155" t="s">
        <v>620</v>
      </c>
      <c r="F11" s="156"/>
      <c r="G11" s="156"/>
      <c r="H11" s="156"/>
      <c r="I11" s="156"/>
      <c r="J11" s="156"/>
      <c r="K11" s="235">
        <f ca="1">OFFSET('Asset Allocation Tatico'!$B$9, MATCH($E11,OFFSET('Asset Allocation Tatico'!$B$9,,,COUNTA('Asset Allocation Tatico'!$B:$B)-COUNTA('Asset Allocation Tatico'!$B$1:$B$9)),0)-1, MATCH(K$5,'Asset Allocation Tatico'!$D$5:$M$5,0)+2)</f>
        <v>0.82</v>
      </c>
      <c r="L11" s="244">
        <f ca="1">SUM(L12:L32)</f>
        <v>0.82000000000000017</v>
      </c>
      <c r="M11" s="235">
        <f ca="1">OFFSET('Asset Allocation Tatico'!$B$9, MATCH($E11,OFFSET('Asset Allocation Tatico'!$B$9,,,COUNTA('Asset Allocation Tatico'!$B:$B)-COUNTA('Asset Allocation Tatico'!$B$1:$B$9)),0)-1, MATCH(M$5,'Asset Allocation Tatico'!$D$5:$M$5,0)+2)</f>
        <v>0.64</v>
      </c>
      <c r="N11" s="244">
        <f ca="1">SUM(N12:N32)</f>
        <v>0.64000000000000024</v>
      </c>
      <c r="O11" s="235">
        <f ca="1">OFFSET('Asset Allocation Tatico'!$B$9, MATCH($E11,OFFSET('Asset Allocation Tatico'!$B$9,,,COUNTA('Asset Allocation Tatico'!$B:$B)-COUNTA('Asset Allocation Tatico'!$B$1:$B$9)),0)-1, MATCH(O$5,'Asset Allocation Tatico'!$D$5:$M$5,0)+2)</f>
        <v>0.52</v>
      </c>
      <c r="P11" s="244">
        <f ca="1">SUM(P12:P32)</f>
        <v>0.51999999999999991</v>
      </c>
      <c r="Q11" s="235">
        <f ca="1">OFFSET('Asset Allocation Tatico'!$B$9, MATCH($E11,OFFSET('Asset Allocation Tatico'!$B$9,,,COUNTA('Asset Allocation Tatico'!$B:$B)-COUNTA('Asset Allocation Tatico'!$B$1:$B$9)),0)-1, MATCH(Q$5,'Asset Allocation Tatico'!$D$5:$M$5,0)+2)</f>
        <v>0.2</v>
      </c>
      <c r="R11" s="244">
        <f ca="1">SUM(R12:R32)</f>
        <v>0.2</v>
      </c>
      <c r="S11" s="235">
        <f ca="1">OFFSET('Asset Allocation Tatico'!$B$9, MATCH($E11,OFFSET('Asset Allocation Tatico'!$B$9,,,COUNTA('Asset Allocation Tatico'!$B:$B)-COUNTA('Asset Allocation Tatico'!$B$1:$B$9)),0)-1, MATCH(S$5,'Asset Allocation Tatico'!$D$5:$M$5,0)+2)</f>
        <v>0.08</v>
      </c>
      <c r="T11" s="245">
        <f ca="1">SUM(T12:T32)</f>
        <v>0.08</v>
      </c>
    </row>
    <row r="12" spans="2:22" s="247" customFormat="1" ht="15">
      <c r="B12" s="230"/>
      <c r="C12" s="230"/>
      <c r="D12" s="230"/>
      <c r="E12" s="236" t="s">
        <v>2137</v>
      </c>
      <c r="F12" s="624" t="str">
        <f>IFERROR(INDEX('Produtos Selecionados'!$G:$G,MATCH($E12,'Produtos Selecionados'!$E:$E,0)),"-")</f>
        <v>MFO</v>
      </c>
      <c r="G12" s="624" t="str">
        <f>IFERROR(INDEX('Produtos Selecionados'!$H:$H,MATCH($E12,'Produtos Selecionados'!$E:$E,0)),"-")</f>
        <v>Sim</v>
      </c>
      <c r="H12" s="624" t="str">
        <f>IFERROR(INDEX('Produtos Selecionados'!$O:$O,MATCH($E12,'Produtos Selecionados'!$E:$E,0)),"-")</f>
        <v>-</v>
      </c>
      <c r="I12" s="625" t="str">
        <f>IFERROR(INDEX('Produtos Selecionados'!$L:$L,MATCH($E12,'Produtos Selecionados'!$E:$E,0)),"-")</f>
        <v>BRL</v>
      </c>
      <c r="J12" s="625">
        <f>IFERROR(INDEX('Produtos Selecionados'!$M:$M,MATCH($E12,'Produtos Selecionados'!$E:$E,0)),"-")</f>
        <v>0</v>
      </c>
      <c r="K12" s="870">
        <v>0.2</v>
      </c>
      <c r="L12" s="246">
        <f t="shared" ref="L12" ca="1" si="0">IF(K12="","", K12*K$11)</f>
        <v>0.16400000000000001</v>
      </c>
      <c r="M12" s="870">
        <v>0.2</v>
      </c>
      <c r="N12" s="246">
        <f ca="1">IF(M12="","", M12*M$11)</f>
        <v>0.128</v>
      </c>
      <c r="O12" s="870">
        <v>0.25</v>
      </c>
      <c r="P12" s="246">
        <f t="shared" ref="P12" ca="1" si="1">IF(O12="","", O12*O$11)</f>
        <v>0.13</v>
      </c>
      <c r="Q12" s="870">
        <v>0.25</v>
      </c>
      <c r="R12" s="246">
        <f t="shared" ref="R12" ca="1" si="2">IF(Q12="","", Q12*Q$11)</f>
        <v>0.05</v>
      </c>
      <c r="S12" s="870">
        <v>0.5</v>
      </c>
      <c r="T12" s="246">
        <f t="shared" ref="T12" ca="1" si="3">IF(S12="","", S12*S$11)</f>
        <v>0.04</v>
      </c>
    </row>
    <row r="13" spans="2:22" s="247" customFormat="1" ht="15">
      <c r="B13" s="230"/>
      <c r="C13" s="230"/>
      <c r="D13" s="230"/>
      <c r="E13" s="236" t="str">
        <f>'RF &amp; RV Guide'!E18</f>
        <v>Títulos Privados - 2 anos (CDI+1.80%)</v>
      </c>
      <c r="F13" s="624" t="str">
        <f>IFERROR(INDEX('Produtos Selecionados'!$G:$G,MATCH($E13,'Produtos Selecionados'!$E:$E,0)),"-")</f>
        <v>-</v>
      </c>
      <c r="G13" s="624" t="str">
        <f>IFERROR(INDEX('Produtos Selecionados'!$H:$H,MATCH($E13,'Produtos Selecionados'!$E:$E,0)),"-")</f>
        <v>-</v>
      </c>
      <c r="H13" s="624" t="str">
        <f>IFERROR(INDEX('Produtos Selecionados'!$O:$O,MATCH($E13,'Produtos Selecionados'!$E:$E,0)),"-")</f>
        <v>-</v>
      </c>
      <c r="I13" s="625" t="str">
        <f>IFERROR(INDEX('Produtos Selecionados'!$L:$L,MATCH($E13,'Produtos Selecionados'!$E:$E,0)),"-")</f>
        <v>-</v>
      </c>
      <c r="J13" s="625" t="str">
        <f>IFERROR(INDEX('Produtos Selecionados'!$M:$M,MATCH($E13,'Produtos Selecionados'!$E:$E,0)),"-")</f>
        <v>-</v>
      </c>
      <c r="K13" s="870">
        <v>7.4999999999999997E-2</v>
      </c>
      <c r="L13" s="246">
        <f ca="1">IF(K13="","", K13*K$11)</f>
        <v>6.1499999999999992E-2</v>
      </c>
      <c r="M13" s="870">
        <v>7.4999999999999997E-2</v>
      </c>
      <c r="N13" s="246">
        <f ca="1">IF(M13="","", M13*M$11)</f>
        <v>4.8000000000000001E-2</v>
      </c>
      <c r="O13" s="870">
        <v>7.4999999999999997E-2</v>
      </c>
      <c r="P13" s="246">
        <f ca="1">IF(O13="","", O13*O$11)</f>
        <v>3.9E-2</v>
      </c>
      <c r="Q13" s="870"/>
      <c r="R13" s="246" t="str">
        <f>IF(Q13="","", Q13*Q$11)</f>
        <v/>
      </c>
      <c r="S13" s="870"/>
      <c r="T13" s="246" t="str">
        <f>IF(S13="","", S13*S$11)</f>
        <v/>
      </c>
    </row>
    <row r="14" spans="2:22" s="247" customFormat="1" ht="15">
      <c r="B14" s="230"/>
      <c r="C14" s="230"/>
      <c r="D14" s="230"/>
      <c r="E14" s="236" t="str">
        <f>'RF &amp; RV Guide'!E19</f>
        <v>Títulos Privados - 3 anos (CDI+1.90%)</v>
      </c>
      <c r="F14" s="624" t="str">
        <f>IFERROR(INDEX('Produtos Selecionados'!$G:$G,MATCH($E14,'Produtos Selecionados'!$E:$E,0)),"-")</f>
        <v>-</v>
      </c>
      <c r="G14" s="624" t="str">
        <f>IFERROR(INDEX('Produtos Selecionados'!$H:$H,MATCH($E14,'Produtos Selecionados'!$E:$E,0)),"-")</f>
        <v>-</v>
      </c>
      <c r="H14" s="624">
        <f>IFERROR(INDEX('Produtos Selecionados'!$O:$O,MATCH($E14,'Produtos Selecionados'!$E:$E,0)),"-")</f>
        <v>2E-3</v>
      </c>
      <c r="I14" s="625" t="str">
        <f>IFERROR(INDEX('Produtos Selecionados'!$L:$L,MATCH($E14,'Produtos Selecionados'!$E:$E,0)),"-")</f>
        <v>BRL</v>
      </c>
      <c r="J14" s="625">
        <f>IFERROR(INDEX('Produtos Selecionados'!$M:$M,MATCH($E14,'Produtos Selecionados'!$E:$E,0)),"-")</f>
        <v>1095</v>
      </c>
      <c r="K14" s="870">
        <v>7.4999999999999997E-2</v>
      </c>
      <c r="L14" s="246">
        <f t="shared" ref="L14:L29" ca="1" si="4">IF(K14="","", K14*K$11)</f>
        <v>6.1499999999999992E-2</v>
      </c>
      <c r="M14" s="870">
        <v>7.4999999999999997E-2</v>
      </c>
      <c r="N14" s="246">
        <f t="shared" ref="N14:N29" ca="1" si="5">IF(M14="","", M14*M$11)</f>
        <v>4.8000000000000001E-2</v>
      </c>
      <c r="O14" s="870">
        <v>7.4999999999999997E-2</v>
      </c>
      <c r="P14" s="246">
        <f t="shared" ref="P14:P29" ca="1" si="6">IF(O14="","", O14*O$11)</f>
        <v>3.9E-2</v>
      </c>
      <c r="Q14" s="870"/>
      <c r="R14" s="246" t="str">
        <f t="shared" ref="R14:R29" si="7">IF(Q14="","", Q14*Q$11)</f>
        <v/>
      </c>
      <c r="S14" s="870"/>
      <c r="T14" s="246" t="str">
        <f t="shared" ref="T14:T29" si="8">IF(S14="","", S14*S$11)</f>
        <v/>
      </c>
    </row>
    <row r="15" spans="2:22" s="247" customFormat="1" ht="15">
      <c r="B15" s="230"/>
      <c r="C15" s="230"/>
      <c r="D15" s="230"/>
      <c r="E15" s="236" t="str">
        <f>'RF &amp; RV Guide'!E20</f>
        <v>Títulos Privados - 4 anos (CDI+2.15%)</v>
      </c>
      <c r="F15" s="624" t="str">
        <f>IFERROR(INDEX('Produtos Selecionados'!$G:$G,MATCH($E15,'Produtos Selecionados'!$E:$E,0)),"-")</f>
        <v>-</v>
      </c>
      <c r="G15" s="624" t="str">
        <f>IFERROR(INDEX('Produtos Selecionados'!$H:$H,MATCH($E15,'Produtos Selecionados'!$E:$E,0)),"-")</f>
        <v>-</v>
      </c>
      <c r="H15" s="624" t="str">
        <f>IFERROR(INDEX('Produtos Selecionados'!$O:$O,MATCH($E15,'Produtos Selecionados'!$E:$E,0)),"-")</f>
        <v>-</v>
      </c>
      <c r="I15" s="625" t="str">
        <f>IFERROR(INDEX('Produtos Selecionados'!$L:$L,MATCH($E15,'Produtos Selecionados'!$E:$E,0)),"-")</f>
        <v>-</v>
      </c>
      <c r="J15" s="625" t="str">
        <f>IFERROR(INDEX('Produtos Selecionados'!$M:$M,MATCH($E15,'Produtos Selecionados'!$E:$E,0)),"-")</f>
        <v>-</v>
      </c>
      <c r="K15" s="870">
        <v>7.4999999999999997E-2</v>
      </c>
      <c r="L15" s="246">
        <f t="shared" ca="1" si="4"/>
        <v>6.1499999999999992E-2</v>
      </c>
      <c r="M15" s="870">
        <v>7.4999999999999997E-2</v>
      </c>
      <c r="N15" s="246">
        <f t="shared" ca="1" si="5"/>
        <v>4.8000000000000001E-2</v>
      </c>
      <c r="O15" s="870">
        <v>7.4999999999999997E-2</v>
      </c>
      <c r="P15" s="246">
        <f t="shared" ca="1" si="6"/>
        <v>3.9E-2</v>
      </c>
      <c r="Q15" s="870">
        <v>0.15</v>
      </c>
      <c r="R15" s="246">
        <f t="shared" ca="1" si="7"/>
        <v>0.03</v>
      </c>
      <c r="S15" s="870"/>
      <c r="T15" s="246" t="str">
        <f t="shared" si="8"/>
        <v/>
      </c>
    </row>
    <row r="16" spans="2:22" s="247" customFormat="1" ht="15">
      <c r="B16" s="230"/>
      <c r="C16" s="230"/>
      <c r="D16" s="230"/>
      <c r="E16" s="236" t="str">
        <f>'RF &amp; RV Guide'!E21</f>
        <v>Títulos Privados - 5 anos (CDI+2.25%)</v>
      </c>
      <c r="F16" s="624" t="str">
        <f>IFERROR(INDEX('Produtos Selecionados'!$G:$G,MATCH($E16,'Produtos Selecionados'!$E:$E,0)),"-")</f>
        <v>-</v>
      </c>
      <c r="G16" s="624" t="str">
        <f>IFERROR(INDEX('Produtos Selecionados'!$H:$H,MATCH($E16,'Produtos Selecionados'!$E:$E,0)),"-")</f>
        <v>-</v>
      </c>
      <c r="H16" s="624">
        <f>IFERROR(INDEX('Produtos Selecionados'!$O:$O,MATCH($E16,'Produtos Selecionados'!$E:$E,0)),"-")</f>
        <v>2E-3</v>
      </c>
      <c r="I16" s="625" t="str">
        <f>IFERROR(INDEX('Produtos Selecionados'!$L:$L,MATCH($E16,'Produtos Selecionados'!$E:$E,0)),"-")</f>
        <v>BRL</v>
      </c>
      <c r="J16" s="625">
        <f>IFERROR(INDEX('Produtos Selecionados'!$M:$M,MATCH($E16,'Produtos Selecionados'!$E:$E,0)),"-")</f>
        <v>1825</v>
      </c>
      <c r="K16" s="870">
        <v>7.4999999999999997E-2</v>
      </c>
      <c r="L16" s="246">
        <f t="shared" ref="L16" ca="1" si="9">IF(K16="","", K16*K$11)</f>
        <v>6.1499999999999992E-2</v>
      </c>
      <c r="M16" s="870">
        <v>7.4999999999999997E-2</v>
      </c>
      <c r="N16" s="246">
        <f t="shared" ref="N16" ca="1" si="10">IF(M16="","", M16*M$11)</f>
        <v>4.8000000000000001E-2</v>
      </c>
      <c r="O16" s="870">
        <v>7.4999999999999997E-2</v>
      </c>
      <c r="P16" s="246">
        <f t="shared" ref="P16" ca="1" si="11">IF(O16="","", O16*O$11)</f>
        <v>3.9E-2</v>
      </c>
      <c r="Q16" s="870">
        <v>0.15</v>
      </c>
      <c r="R16" s="246">
        <f t="shared" ref="R16" ca="1" si="12">IF(Q16="","", Q16*Q$11)</f>
        <v>0.03</v>
      </c>
      <c r="S16" s="870"/>
      <c r="T16" s="246" t="str">
        <f t="shared" ref="T16" si="13">IF(S16="","", S16*S$11)</f>
        <v/>
      </c>
    </row>
    <row r="17" spans="2:22" s="247" customFormat="1" ht="15">
      <c r="B17" s="230"/>
      <c r="C17" s="230"/>
      <c r="D17" s="230"/>
      <c r="E17" s="236" t="s">
        <v>2173</v>
      </c>
      <c r="F17" s="624" t="str">
        <f>IFERROR(INDEX('Produtos Selecionados'!$G:$G,MATCH($E17,'Produtos Selecionados'!$E:$E,0)),"-")</f>
        <v>MFO</v>
      </c>
      <c r="G17" s="624" t="str">
        <f>IFERROR(INDEX('Produtos Selecionados'!$H:$H,MATCH($E17,'Produtos Selecionados'!$E:$E,0)),"-")</f>
        <v>Sim</v>
      </c>
      <c r="H17" s="624">
        <f>IFERROR(INDEX('Produtos Selecionados'!$O:$O,MATCH($E17,'Produtos Selecionados'!$E:$E,0)),"-")</f>
        <v>6.9999999999999999E-4</v>
      </c>
      <c r="I17" s="625" t="str">
        <f>IFERROR(INDEX('Produtos Selecionados'!$L:$L,MATCH($E17,'Produtos Selecionados'!$E:$E,0)),"-")</f>
        <v>BRL</v>
      </c>
      <c r="J17" s="625">
        <f>IFERROR(INDEX('Produtos Selecionados'!$M:$M,MATCH($E17,'Produtos Selecionados'!$E:$E,0)),"-")</f>
        <v>1</v>
      </c>
      <c r="K17" s="870">
        <v>0.05</v>
      </c>
      <c r="L17" s="246">
        <f ca="1">IF(K17="","", K17*K$11)</f>
        <v>4.1000000000000002E-2</v>
      </c>
      <c r="M17" s="870">
        <v>0.05</v>
      </c>
      <c r="N17" s="246">
        <f ca="1">IF(M17="","", M17*M$11)</f>
        <v>3.2000000000000001E-2</v>
      </c>
      <c r="O17" s="870"/>
      <c r="P17" s="246" t="str">
        <f>IF(O17="","", O17*O$11)</f>
        <v/>
      </c>
      <c r="Q17" s="870"/>
      <c r="R17" s="246" t="str">
        <f>IF(Q17="","", Q17*Q$11)</f>
        <v/>
      </c>
      <c r="S17" s="870"/>
      <c r="T17" s="246" t="str">
        <f>IF(S17="","", S17*S$11)</f>
        <v/>
      </c>
    </row>
    <row r="18" spans="2:22" s="247" customFormat="1" ht="15">
      <c r="B18" s="230"/>
      <c r="C18" s="230"/>
      <c r="D18" s="230"/>
      <c r="E18" s="236" t="s">
        <v>2174</v>
      </c>
      <c r="F18" s="624" t="str">
        <f>IFERROR(INDEX('Produtos Selecionados'!$G:$G,MATCH($E18,'Produtos Selecionados'!$E:$E,0)),"-")</f>
        <v>-</v>
      </c>
      <c r="G18" s="624" t="str">
        <f>IFERROR(INDEX('Produtos Selecionados'!$H:$H,MATCH($E18,'Produtos Selecionados'!$E:$E,0)),"-")</f>
        <v>Não</v>
      </c>
      <c r="H18" s="624">
        <f>IFERROR(INDEX('Produtos Selecionados'!$O:$O,MATCH($E18,'Produtos Selecionados'!$E:$E,0)),"-")</f>
        <v>1.1200000000000001E-3</v>
      </c>
      <c r="I18" s="625" t="str">
        <f>IFERROR(INDEX('Produtos Selecionados'!$L:$L,MATCH($E18,'Produtos Selecionados'!$E:$E,0)),"-")</f>
        <v>BRL</v>
      </c>
      <c r="J18" s="625">
        <f>IFERROR(INDEX('Produtos Selecionados'!$M:$M,MATCH($E18,'Produtos Selecionados'!$E:$E,0)),"-")</f>
        <v>1</v>
      </c>
      <c r="K18" s="870"/>
      <c r="L18" s="246" t="str">
        <f t="shared" si="4"/>
        <v/>
      </c>
      <c r="M18" s="870"/>
      <c r="N18" s="246" t="str">
        <f t="shared" si="5"/>
        <v/>
      </c>
      <c r="O18" s="870"/>
      <c r="P18" s="246" t="str">
        <f t="shared" si="6"/>
        <v/>
      </c>
      <c r="Q18" s="870"/>
      <c r="R18" s="246" t="str">
        <f t="shared" si="7"/>
        <v/>
      </c>
      <c r="S18" s="870"/>
      <c r="T18" s="246" t="str">
        <f t="shared" si="8"/>
        <v/>
      </c>
    </row>
    <row r="19" spans="2:22" s="247" customFormat="1" ht="15">
      <c r="B19" s="230"/>
      <c r="C19" s="230"/>
      <c r="D19" s="230"/>
      <c r="E19" s="236" t="s">
        <v>2230</v>
      </c>
      <c r="F19" s="624" t="str">
        <f>IFERROR(INDEX('Produtos Selecionados'!$G:$G,MATCH($E19,'Produtos Selecionados'!$E:$E,0)),"-")</f>
        <v>MFO</v>
      </c>
      <c r="G19" s="624" t="str">
        <f>IFERROR(INDEX('Produtos Selecionados'!$H:$H,MATCH($E19,'Produtos Selecionados'!$E:$E,0)),"-")</f>
        <v>Não</v>
      </c>
      <c r="H19" s="624">
        <f>IFERROR(INDEX('Produtos Selecionados'!$O:$O,MATCH($E19,'Produtos Selecionados'!$E:$E,0)),"-")</f>
        <v>8.7500000000000002E-4</v>
      </c>
      <c r="I19" s="625" t="str">
        <f>IFERROR(INDEX('Produtos Selecionados'!$L:$L,MATCH($E19,'Produtos Selecionados'!$E:$E,0)),"-")</f>
        <v>BRL</v>
      </c>
      <c r="J19" s="625">
        <f>IFERROR(INDEX('Produtos Selecionados'!$M:$M,MATCH($E19,'Produtos Selecionados'!$E:$E,0)),"-")</f>
        <v>1</v>
      </c>
      <c r="K19" s="870"/>
      <c r="L19" s="246" t="str">
        <f t="shared" ref="L19" si="14">IF(K19="","", K19*K$11)</f>
        <v/>
      </c>
      <c r="M19" s="870"/>
      <c r="N19" s="246" t="str">
        <f t="shared" ref="N19" si="15">IF(M19="","", M19*M$11)</f>
        <v/>
      </c>
      <c r="O19" s="870"/>
      <c r="P19" s="246" t="str">
        <f t="shared" ref="P19" si="16">IF(O19="","", O19*O$11)</f>
        <v/>
      </c>
      <c r="Q19" s="870"/>
      <c r="R19" s="246" t="str">
        <f t="shared" ref="R19" si="17">IF(Q19="","", Q19*Q$11)</f>
        <v/>
      </c>
      <c r="S19" s="870"/>
      <c r="T19" s="246" t="str">
        <f t="shared" ref="T19" si="18">IF(S19="","", S19*S$11)</f>
        <v/>
      </c>
    </row>
    <row r="20" spans="2:22" s="247" customFormat="1" ht="15">
      <c r="B20" s="230"/>
      <c r="C20" s="230"/>
      <c r="D20" s="230"/>
      <c r="E20" s="236" t="s">
        <v>2150</v>
      </c>
      <c r="F20" s="624" t="str">
        <f>IFERROR(INDEX('Produtos Selecionados'!$G:$G,MATCH($E20,'Produtos Selecionados'!$E:$E,0)),"-")</f>
        <v>MFO</v>
      </c>
      <c r="G20" s="624" t="str">
        <f>IFERROR(INDEX('Produtos Selecionados'!$H:$H,MATCH($E20,'Produtos Selecionados'!$E:$E,0)),"-")</f>
        <v>Sim</v>
      </c>
      <c r="H20" s="624">
        <f>IFERROR(INDEX('Produtos Selecionados'!$O:$O,MATCH($E20,'Produtos Selecionados'!$E:$E,0)),"-")</f>
        <v>6.6666666666666664E-4</v>
      </c>
      <c r="I20" s="625" t="str">
        <f>IFERROR(INDEX('Produtos Selecionados'!$L:$L,MATCH($E20,'Produtos Selecionados'!$E:$E,0)),"-")</f>
        <v>BRL</v>
      </c>
      <c r="J20" s="625">
        <f>IFERROR(INDEX('Produtos Selecionados'!$M:$M,MATCH($E20,'Produtos Selecionados'!$E:$E,0)),"-")</f>
        <v>0</v>
      </c>
      <c r="K20" s="870"/>
      <c r="L20" s="246" t="str">
        <f t="shared" ref="L20" si="19">IF(K20="","", K20*K$11)</f>
        <v/>
      </c>
      <c r="M20" s="870"/>
      <c r="N20" s="246" t="str">
        <f t="shared" ref="N20" si="20">IF(M20="","", M20*M$11)</f>
        <v/>
      </c>
      <c r="O20" s="870"/>
      <c r="P20" s="246" t="str">
        <f t="shared" ref="P20" si="21">IF(O20="","", O20*O$11)</f>
        <v/>
      </c>
      <c r="Q20" s="870"/>
      <c r="R20" s="246" t="str">
        <f t="shared" ref="R20" si="22">IF(Q20="","", Q20*Q$11)</f>
        <v/>
      </c>
      <c r="S20" s="870"/>
      <c r="T20" s="246" t="str">
        <f t="shared" ref="T20" si="23">IF(S20="","", S20*S$11)</f>
        <v/>
      </c>
    </row>
    <row r="21" spans="2:22" s="247" customFormat="1" ht="15">
      <c r="B21" s="230"/>
      <c r="C21" s="230"/>
      <c r="D21" s="230"/>
      <c r="E21" s="236" t="s">
        <v>2152</v>
      </c>
      <c r="F21" s="624" t="str">
        <f>IFERROR(INDEX('Produtos Selecionados'!$G:$G,MATCH($E21,'Produtos Selecionados'!$E:$E,0)),"-")</f>
        <v>-</v>
      </c>
      <c r="G21" s="624" t="str">
        <f>IFERROR(INDEX('Produtos Selecionados'!$H:$H,MATCH($E21,'Produtos Selecionados'!$E:$E,0)),"-")</f>
        <v>Não</v>
      </c>
      <c r="H21" s="624">
        <f>IFERROR(INDEX('Produtos Selecionados'!$O:$O,MATCH($E21,'Produtos Selecionados'!$E:$E,0)),"-")</f>
        <v>9.6000000000000002E-4</v>
      </c>
      <c r="I21" s="625" t="str">
        <f>IFERROR(INDEX('Produtos Selecionados'!$L:$L,MATCH($E21,'Produtos Selecionados'!$E:$E,0)),"-")</f>
        <v>BRL</v>
      </c>
      <c r="J21" s="625">
        <f>IFERROR(INDEX('Produtos Selecionados'!$M:$M,MATCH($E21,'Produtos Selecionados'!$E:$E,0)),"-")</f>
        <v>1</v>
      </c>
      <c r="K21" s="870"/>
      <c r="L21" s="246" t="str">
        <f t="shared" si="4"/>
        <v/>
      </c>
      <c r="M21" s="870"/>
      <c r="N21" s="246" t="str">
        <f t="shared" si="5"/>
        <v/>
      </c>
      <c r="O21" s="870"/>
      <c r="P21" s="246" t="str">
        <f t="shared" si="6"/>
        <v/>
      </c>
      <c r="Q21" s="870"/>
      <c r="R21" s="246" t="str">
        <f t="shared" si="7"/>
        <v/>
      </c>
      <c r="S21" s="870"/>
      <c r="T21" s="246" t="str">
        <f t="shared" si="8"/>
        <v/>
      </c>
    </row>
    <row r="22" spans="2:22" s="247" customFormat="1" ht="15">
      <c r="B22" s="230"/>
      <c r="C22" s="230"/>
      <c r="D22" s="230"/>
      <c r="E22" s="236" t="s">
        <v>2171</v>
      </c>
      <c r="F22" s="624" t="str">
        <f>IFERROR(INDEX('Produtos Selecionados'!$G:$G,MATCH($E22,'Produtos Selecionados'!$E:$E,0)),"-")</f>
        <v>-</v>
      </c>
      <c r="G22" s="624" t="str">
        <f>IFERROR(INDEX('Produtos Selecionados'!$H:$H,MATCH($E22,'Produtos Selecionados'!$E:$E,0)),"-")</f>
        <v>Sim</v>
      </c>
      <c r="H22" s="624">
        <f>IFERROR(INDEX('Produtos Selecionados'!$O:$O,MATCH($E22,'Produtos Selecionados'!$E:$E,0)),"-")</f>
        <v>4.1999999999999997E-3</v>
      </c>
      <c r="I22" s="625" t="str">
        <f>IFERROR(INDEX('Produtos Selecionados'!$L:$L,MATCH($E22,'Produtos Selecionados'!$E:$E,0)),"-")</f>
        <v>BRL</v>
      </c>
      <c r="J22" s="625">
        <f>IFERROR(INDEX('Produtos Selecionados'!$M:$M,MATCH($E22,'Produtos Selecionados'!$E:$E,0)),"-")</f>
        <v>4</v>
      </c>
      <c r="K22" s="870">
        <v>0.05</v>
      </c>
      <c r="L22" s="246">
        <f t="shared" ref="L22" ca="1" si="24">IF(K22="","", K22*K$11)</f>
        <v>4.1000000000000002E-2</v>
      </c>
      <c r="M22" s="870">
        <v>0.05</v>
      </c>
      <c r="N22" s="246">
        <f t="shared" ref="N22" ca="1" si="25">IF(M22="","", M22*M$11)</f>
        <v>3.2000000000000001E-2</v>
      </c>
      <c r="O22" s="870"/>
      <c r="P22" s="246" t="str">
        <f t="shared" ref="P22" si="26">IF(O22="","", O22*O$11)</f>
        <v/>
      </c>
      <c r="Q22" s="870"/>
      <c r="R22" s="246" t="str">
        <f t="shared" ref="R22" si="27">IF(Q22="","", Q22*Q$11)</f>
        <v/>
      </c>
      <c r="S22" s="870"/>
      <c r="T22" s="246" t="str">
        <f t="shared" ref="T22" si="28">IF(S22="","", S22*S$11)</f>
        <v/>
      </c>
    </row>
    <row r="23" spans="2:22" s="247" customFormat="1" ht="15">
      <c r="B23" s="230"/>
      <c r="C23" s="230"/>
      <c r="D23" s="230"/>
      <c r="E23" s="236" t="s">
        <v>1748</v>
      </c>
      <c r="F23" s="624" t="str">
        <f>IFERROR(INDEX('Produtos Selecionados'!$G:$G,MATCH($E23,'Produtos Selecionados'!$E:$E,0)),"-")</f>
        <v>-</v>
      </c>
      <c r="G23" s="624" t="str">
        <f>IFERROR(INDEX('Produtos Selecionados'!$H:$H,MATCH($E23,'Produtos Selecionados'!$E:$E,0)),"-")</f>
        <v>Sim</v>
      </c>
      <c r="H23" s="624">
        <f>IFERROR(INDEX('Produtos Selecionados'!$O:$O,MATCH($E23,'Produtos Selecionados'!$E:$E,0)),"-")</f>
        <v>1.5999999999999999E-3</v>
      </c>
      <c r="I23" s="625" t="str">
        <f>IFERROR(INDEX('Produtos Selecionados'!$L:$L,MATCH($E23,'Produtos Selecionados'!$E:$E,0)),"-")</f>
        <v>BRL</v>
      </c>
      <c r="J23" s="625">
        <f>IFERROR(INDEX('Produtos Selecionados'!$M:$M,MATCH($E23,'Produtos Selecionados'!$E:$E,0)),"-")</f>
        <v>2</v>
      </c>
      <c r="K23" s="870">
        <v>0.05</v>
      </c>
      <c r="L23" s="246">
        <f ca="1">IF(K23="","", K23*K$11)</f>
        <v>4.1000000000000002E-2</v>
      </c>
      <c r="M23" s="870">
        <v>0.05</v>
      </c>
      <c r="N23" s="246">
        <f ca="1">IF(M23="","", M23*M$11)</f>
        <v>3.2000000000000001E-2</v>
      </c>
      <c r="O23" s="870"/>
      <c r="P23" s="246" t="str">
        <f>IF(O23="","", O23*O$11)</f>
        <v/>
      </c>
      <c r="Q23" s="870"/>
      <c r="R23" s="246" t="str">
        <f>IF(Q23="","", Q23*Q$11)</f>
        <v/>
      </c>
      <c r="S23" s="870"/>
      <c r="T23" s="246" t="str">
        <f>IF(S23="","", S23*S$11)</f>
        <v/>
      </c>
    </row>
    <row r="24" spans="2:22" s="247" customFormat="1" ht="15">
      <c r="B24" s="230"/>
      <c r="C24" s="230"/>
      <c r="D24" s="230"/>
      <c r="E24" s="236" t="s">
        <v>2149</v>
      </c>
      <c r="F24" s="624" t="str">
        <f>IFERROR(INDEX('Produtos Selecionados'!$G:$G,MATCH($E24,'Produtos Selecionados'!$E:$E,0)),"-")</f>
        <v>-</v>
      </c>
      <c r="G24" s="624" t="str">
        <f>IFERROR(INDEX('Produtos Selecionados'!$H:$H,MATCH($E24,'Produtos Selecionados'!$E:$E,0)),"-")</f>
        <v>Sim</v>
      </c>
      <c r="H24" s="624">
        <f>IFERROR(INDEX('Produtos Selecionados'!$O:$O,MATCH($E24,'Produtos Selecionados'!$E:$E,0)),"-")</f>
        <v>1E-3</v>
      </c>
      <c r="I24" s="625" t="str">
        <f>IFERROR(INDEX('Produtos Selecionados'!$L:$L,MATCH($E24,'Produtos Selecionados'!$E:$E,0)),"-")</f>
        <v>BRL</v>
      </c>
      <c r="J24" s="625">
        <f>IFERROR(INDEX('Produtos Selecionados'!$M:$M,MATCH($E24,'Produtos Selecionados'!$E:$E,0)),"-")</f>
        <v>1</v>
      </c>
      <c r="K24" s="870">
        <v>0.05</v>
      </c>
      <c r="L24" s="246">
        <f t="shared" ca="1" si="4"/>
        <v>4.1000000000000002E-2</v>
      </c>
      <c r="M24" s="870">
        <v>0.05</v>
      </c>
      <c r="N24" s="246">
        <f t="shared" ca="1" si="5"/>
        <v>3.2000000000000001E-2</v>
      </c>
      <c r="O24" s="870"/>
      <c r="P24" s="246" t="str">
        <f t="shared" si="6"/>
        <v/>
      </c>
      <c r="Q24" s="870"/>
      <c r="R24" s="246" t="str">
        <f t="shared" si="7"/>
        <v/>
      </c>
      <c r="S24" s="870"/>
      <c r="T24" s="246" t="str">
        <f t="shared" si="8"/>
        <v/>
      </c>
    </row>
    <row r="25" spans="2:22" s="247" customFormat="1" ht="15">
      <c r="B25" s="230"/>
      <c r="C25" s="230"/>
      <c r="D25" s="230"/>
      <c r="E25" s="236" t="s">
        <v>2176</v>
      </c>
      <c r="F25" s="624" t="str">
        <f>IFERROR(INDEX('Produtos Selecionados'!$G:$G,MATCH($E25,'Produtos Selecionados'!$E:$E,0)),"-")</f>
        <v>-</v>
      </c>
      <c r="G25" s="624" t="str">
        <f>IFERROR(INDEX('Produtos Selecionados'!$H:$H,MATCH($E25,'Produtos Selecionados'!$E:$E,0)),"-")</f>
        <v>Não</v>
      </c>
      <c r="H25" s="624">
        <f>IFERROR(INDEX('Produtos Selecionados'!$O:$O,MATCH($E25,'Produtos Selecionados'!$E:$E,0)),"-")</f>
        <v>1.4000000000000002E-3</v>
      </c>
      <c r="I25" s="625" t="str">
        <f>IFERROR(INDEX('Produtos Selecionados'!$L:$L,MATCH($E25,'Produtos Selecionados'!$E:$E,0)),"-")</f>
        <v>BRL</v>
      </c>
      <c r="J25" s="625">
        <f>IFERROR(INDEX('Produtos Selecionados'!$M:$M,MATCH($E25,'Produtos Selecionados'!$E:$E,0)),"-")</f>
        <v>31</v>
      </c>
      <c r="K25" s="870"/>
      <c r="L25" s="246" t="str">
        <f t="shared" ref="L25:L26" si="29">IF(K25="","", K25*K$11)</f>
        <v/>
      </c>
      <c r="M25" s="870"/>
      <c r="N25" s="246" t="str">
        <f t="shared" ref="N25:N26" si="30">IF(M25="","", M25*M$11)</f>
        <v/>
      </c>
      <c r="O25" s="870"/>
      <c r="P25" s="246" t="str">
        <f t="shared" ref="P25:P26" si="31">IF(O25="","", O25*O$11)</f>
        <v/>
      </c>
      <c r="Q25" s="870"/>
      <c r="R25" s="246" t="str">
        <f t="shared" ref="R25:R26" si="32">IF(Q25="","", Q25*Q$11)</f>
        <v/>
      </c>
      <c r="S25" s="870"/>
      <c r="T25" s="246" t="str">
        <f t="shared" ref="T25:T26" si="33">IF(S25="","", S25*S$11)</f>
        <v/>
      </c>
    </row>
    <row r="26" spans="2:22" s="247" customFormat="1" ht="15">
      <c r="B26" s="230"/>
      <c r="C26" s="230"/>
      <c r="D26" s="230"/>
      <c r="E26" s="236" t="s">
        <v>2773</v>
      </c>
      <c r="F26" s="624" t="str">
        <f>IFERROR(INDEX('Produtos Selecionados'!$G:$G,MATCH($E26,'Produtos Selecionados'!$E:$E,0)),"-")</f>
        <v>-</v>
      </c>
      <c r="G26" s="624" t="str">
        <f>IFERROR(INDEX('Produtos Selecionados'!$H:$H,MATCH($E26,'Produtos Selecionados'!$E:$E,0)),"-")</f>
        <v>Sim</v>
      </c>
      <c r="H26" s="624">
        <f>IFERROR(INDEX('Produtos Selecionados'!$O:$O,MATCH($E26,'Produtos Selecionados'!$E:$E,0)),"-")</f>
        <v>1.5983333333333333E-3</v>
      </c>
      <c r="I26" s="625" t="str">
        <f>IFERROR(INDEX('Produtos Selecionados'!$L:$L,MATCH($E26,'Produtos Selecionados'!$E:$E,0)),"-")</f>
        <v>BRL</v>
      </c>
      <c r="J26" s="625">
        <f>IFERROR(INDEX('Produtos Selecionados'!$M:$M,MATCH($E26,'Produtos Selecionados'!$E:$E,0)),"-")</f>
        <v>31</v>
      </c>
      <c r="K26" s="870">
        <v>0.05</v>
      </c>
      <c r="L26" s="246">
        <f t="shared" ca="1" si="29"/>
        <v>4.1000000000000002E-2</v>
      </c>
      <c r="M26" s="870">
        <v>0.05</v>
      </c>
      <c r="N26" s="246">
        <f t="shared" ca="1" si="30"/>
        <v>3.2000000000000001E-2</v>
      </c>
      <c r="O26" s="870">
        <v>7.4999999999999997E-2</v>
      </c>
      <c r="P26" s="246">
        <f t="shared" ca="1" si="31"/>
        <v>3.9E-2</v>
      </c>
      <c r="Q26" s="870">
        <v>0.1</v>
      </c>
      <c r="R26" s="246">
        <f t="shared" ca="1" si="32"/>
        <v>2.0000000000000004E-2</v>
      </c>
      <c r="S26" s="870">
        <v>0.25</v>
      </c>
      <c r="T26" s="246">
        <f t="shared" ca="1" si="33"/>
        <v>0.02</v>
      </c>
    </row>
    <row r="27" spans="2:22" s="247" customFormat="1" ht="15">
      <c r="B27" s="230"/>
      <c r="C27" s="230"/>
      <c r="D27" s="230"/>
      <c r="E27" s="236" t="s">
        <v>2151</v>
      </c>
      <c r="F27" s="624" t="str">
        <f>IFERROR(INDEX('Produtos Selecionados'!$G:$G,MATCH($E27,'Produtos Selecionados'!$E:$E,0)),"-")</f>
        <v>-</v>
      </c>
      <c r="G27" s="624" t="str">
        <f>IFERROR(INDEX('Produtos Selecionados'!$H:$H,MATCH($E27,'Produtos Selecionados'!$E:$E,0)),"-")</f>
        <v>Sim</v>
      </c>
      <c r="H27" s="624">
        <f>IFERROR(INDEX('Produtos Selecionados'!$O:$O,MATCH($E27,'Produtos Selecionados'!$E:$E,0)),"-")</f>
        <v>1.6499999999999998E-3</v>
      </c>
      <c r="I27" s="625" t="str">
        <f>IFERROR(INDEX('Produtos Selecionados'!$L:$L,MATCH($E27,'Produtos Selecionados'!$E:$E,0)),"-")</f>
        <v>BRL</v>
      </c>
      <c r="J27" s="625">
        <f>IFERROR(INDEX('Produtos Selecionados'!$M:$M,MATCH($E27,'Produtos Selecionados'!$E:$E,0)),"-")</f>
        <v>45</v>
      </c>
      <c r="K27" s="870">
        <v>0.05</v>
      </c>
      <c r="L27" s="246">
        <f t="shared" ca="1" si="4"/>
        <v>4.1000000000000002E-2</v>
      </c>
      <c r="M27" s="870">
        <v>0.05</v>
      </c>
      <c r="N27" s="246">
        <f t="shared" ca="1" si="5"/>
        <v>3.2000000000000001E-2</v>
      </c>
      <c r="O27" s="870">
        <v>7.4999999999999997E-2</v>
      </c>
      <c r="P27" s="246">
        <f t="shared" ca="1" si="6"/>
        <v>3.9E-2</v>
      </c>
      <c r="Q27" s="870"/>
      <c r="R27" s="246" t="str">
        <f t="shared" si="7"/>
        <v/>
      </c>
      <c r="S27" s="870"/>
      <c r="T27" s="246" t="str">
        <f t="shared" si="8"/>
        <v/>
      </c>
    </row>
    <row r="28" spans="2:22" s="247" customFormat="1" ht="15">
      <c r="B28" s="230"/>
      <c r="C28" s="230"/>
      <c r="D28" s="230"/>
      <c r="E28" s="236" t="s">
        <v>2157</v>
      </c>
      <c r="F28" s="624" t="str">
        <f>IFERROR(INDEX('Produtos Selecionados'!$G:$G,MATCH($E28,'Produtos Selecionados'!$E:$E,0)),"-")</f>
        <v>-</v>
      </c>
      <c r="G28" s="624" t="str">
        <f>IFERROR(INDEX('Produtos Selecionados'!$H:$H,MATCH($E28,'Produtos Selecionados'!$E:$E,0)),"-")</f>
        <v>Sim</v>
      </c>
      <c r="H28" s="624">
        <f>IFERROR(INDEX('Produtos Selecionados'!$O:$O,MATCH($E28,'Produtos Selecionados'!$E:$E,0)),"-")</f>
        <v>1.3998000000000001E-3</v>
      </c>
      <c r="I28" s="625" t="str">
        <f>IFERROR(INDEX('Produtos Selecionados'!$L:$L,MATCH($E28,'Produtos Selecionados'!$E:$E,0)),"-")</f>
        <v>BRL</v>
      </c>
      <c r="J28" s="625">
        <f>IFERROR(INDEX('Produtos Selecionados'!$M:$M,MATCH($E28,'Produtos Selecionados'!$E:$E,0)),"-")</f>
        <v>46</v>
      </c>
      <c r="K28" s="870">
        <v>0.05</v>
      </c>
      <c r="L28" s="246">
        <f t="shared" ca="1" si="4"/>
        <v>4.1000000000000002E-2</v>
      </c>
      <c r="M28" s="870">
        <v>0.05</v>
      </c>
      <c r="N28" s="246">
        <f t="shared" ca="1" si="5"/>
        <v>3.2000000000000001E-2</v>
      </c>
      <c r="O28" s="870">
        <v>7.4999999999999997E-2</v>
      </c>
      <c r="P28" s="246">
        <f t="shared" ca="1" si="6"/>
        <v>3.9E-2</v>
      </c>
      <c r="Q28" s="870">
        <v>0.1</v>
      </c>
      <c r="R28" s="246">
        <f t="shared" ca="1" si="7"/>
        <v>2.0000000000000004E-2</v>
      </c>
      <c r="S28" s="870"/>
      <c r="T28" s="246" t="str">
        <f t="shared" si="8"/>
        <v/>
      </c>
    </row>
    <row r="29" spans="2:22" s="247" customFormat="1" ht="15">
      <c r="B29" s="230"/>
      <c r="C29" s="230"/>
      <c r="D29" s="230"/>
      <c r="E29" s="236" t="s">
        <v>2141</v>
      </c>
      <c r="F29" s="624" t="str">
        <f>IFERROR(INDEX('Produtos Selecionados'!$G:$G,MATCH($E29,'Produtos Selecionados'!$E:$E,0)),"-")</f>
        <v>-</v>
      </c>
      <c r="G29" s="624" t="str">
        <f>IFERROR(INDEX('Produtos Selecionados'!$H:$H,MATCH($E29,'Produtos Selecionados'!$E:$E,0)),"-")</f>
        <v>Sim</v>
      </c>
      <c r="H29" s="624">
        <f>IFERROR(INDEX('Produtos Selecionados'!$O:$O,MATCH($E29,'Produtos Selecionados'!$E:$E,0)),"-")</f>
        <v>1.0500000000000001E-2</v>
      </c>
      <c r="I29" s="625" t="str">
        <f>IFERROR(INDEX('Produtos Selecionados'!$L:$L,MATCH($E29,'Produtos Selecionados'!$E:$E,0)),"-")</f>
        <v>BRL</v>
      </c>
      <c r="J29" s="625">
        <f>IFERROR(INDEX('Produtos Selecionados'!$M:$M,MATCH($E29,'Produtos Selecionados'!$E:$E,0)),"-")</f>
        <v>91</v>
      </c>
      <c r="K29" s="870">
        <v>0.05</v>
      </c>
      <c r="L29" s="246">
        <f t="shared" ca="1" si="4"/>
        <v>4.1000000000000002E-2</v>
      </c>
      <c r="M29" s="870">
        <v>0.05</v>
      </c>
      <c r="N29" s="246">
        <f t="shared" ca="1" si="5"/>
        <v>3.2000000000000001E-2</v>
      </c>
      <c r="O29" s="870">
        <v>7.4999999999999997E-2</v>
      </c>
      <c r="P29" s="246">
        <f t="shared" ca="1" si="6"/>
        <v>3.9E-2</v>
      </c>
      <c r="Q29" s="870">
        <v>0.125</v>
      </c>
      <c r="R29" s="246">
        <f t="shared" ca="1" si="7"/>
        <v>2.5000000000000001E-2</v>
      </c>
      <c r="S29" s="870">
        <v>0.25</v>
      </c>
      <c r="T29" s="246">
        <f t="shared" ca="1" si="8"/>
        <v>0.02</v>
      </c>
    </row>
    <row r="30" spans="2:22" s="247" customFormat="1" ht="15">
      <c r="B30" s="230"/>
      <c r="C30" s="230"/>
      <c r="D30" s="230"/>
      <c r="E30" s="236" t="s">
        <v>2179</v>
      </c>
      <c r="F30" s="624" t="str">
        <f>IFERROR(INDEX('Produtos Selecionados'!$G:$G,MATCH($E30,'Produtos Selecionados'!$E:$E,0)),"-")</f>
        <v>-</v>
      </c>
      <c r="G30" s="624" t="str">
        <f>IFERROR(INDEX('Produtos Selecionados'!$H:$H,MATCH($E30,'Produtos Selecionados'!$E:$E,0)),"-")</f>
        <v>Sim</v>
      </c>
      <c r="H30" s="624">
        <f>IFERROR(INDEX('Produtos Selecionados'!$O:$O,MATCH($E30,'Produtos Selecionados'!$E:$E,0)),"-")</f>
        <v>6.6666666666666662E-3</v>
      </c>
      <c r="I30" s="625" t="str">
        <f>IFERROR(INDEX('Produtos Selecionados'!$L:$L,MATCH($E30,'Produtos Selecionados'!$E:$E,0)),"-")</f>
        <v>BRL</v>
      </c>
      <c r="J30" s="625">
        <f>IFERROR(INDEX('Produtos Selecionados'!$M:$M,MATCH($E30,'Produtos Selecionados'!$E:$E,0)),"-")</f>
        <v>271</v>
      </c>
      <c r="K30" s="870">
        <v>0.05</v>
      </c>
      <c r="L30" s="246">
        <f ca="1">IF(K30="","", K30*K$11)</f>
        <v>4.1000000000000002E-2</v>
      </c>
      <c r="M30" s="870">
        <v>0.05</v>
      </c>
      <c r="N30" s="246">
        <f ca="1">IF(M30="","", M30*M$11)</f>
        <v>3.2000000000000001E-2</v>
      </c>
      <c r="O30" s="870">
        <v>7.4999999999999997E-2</v>
      </c>
      <c r="P30" s="246">
        <f ca="1">IF(O30="","", O30*O$11)</f>
        <v>3.9E-2</v>
      </c>
      <c r="Q30" s="870">
        <v>0.125</v>
      </c>
      <c r="R30" s="246">
        <f ca="1">IF(Q30="","", Q30*Q$11)</f>
        <v>2.5000000000000001E-2</v>
      </c>
      <c r="S30" s="870"/>
      <c r="T30" s="246" t="str">
        <f>IF(S30="","", S30*S$11)</f>
        <v/>
      </c>
    </row>
    <row r="31" spans="2:22" s="247" customFormat="1" ht="15">
      <c r="B31" s="230"/>
      <c r="C31" s="230"/>
      <c r="D31" s="230"/>
      <c r="E31" s="236" t="s">
        <v>2140</v>
      </c>
      <c r="F31" s="624" t="str">
        <f>IFERROR(INDEX('Produtos Selecionados'!$G:$G,MATCH($E31,'Produtos Selecionados'!$E:$E,0)),"-")</f>
        <v>-</v>
      </c>
      <c r="G31" s="624" t="str">
        <f>IFERROR(INDEX('Produtos Selecionados'!$H:$H,MATCH($E31,'Produtos Selecionados'!$E:$E,0)),"-")</f>
        <v>Sim</v>
      </c>
      <c r="H31" s="624">
        <f>IFERROR(INDEX('Produtos Selecionados'!$O:$O,MATCH($E31,'Produtos Selecionados'!$E:$E,0)),"-")</f>
        <v>2.7499999999999998E-3</v>
      </c>
      <c r="I31" s="625" t="str">
        <f>IFERROR(INDEX('Produtos Selecionados'!$L:$L,MATCH($E31,'Produtos Selecionados'!$E:$E,0)),"-")</f>
        <v>BRL</v>
      </c>
      <c r="J31" s="625">
        <f>IFERROR(INDEX('Produtos Selecionados'!$M:$M,MATCH($E31,'Produtos Selecionados'!$E:$E,0)),"-")</f>
        <v>180</v>
      </c>
      <c r="K31" s="870">
        <v>0.05</v>
      </c>
      <c r="L31" s="246">
        <f ca="1">IF(K31="","", K31*K$11)</f>
        <v>4.1000000000000002E-2</v>
      </c>
      <c r="M31" s="870">
        <v>0.05</v>
      </c>
      <c r="N31" s="246">
        <f ca="1">IF(M31="","", M31*M$11)</f>
        <v>3.2000000000000001E-2</v>
      </c>
      <c r="O31" s="870">
        <v>7.4999999999999997E-2</v>
      </c>
      <c r="P31" s="246">
        <f ca="1">IF(O31="","", O31*O$11)</f>
        <v>3.9E-2</v>
      </c>
      <c r="Q31" s="870"/>
      <c r="R31" s="246" t="str">
        <f>IF(Q31="","", Q31*Q$11)</f>
        <v/>
      </c>
      <c r="S31" s="870"/>
      <c r="T31" s="246" t="str">
        <f>IF(S31="","", S31*S$11)</f>
        <v/>
      </c>
    </row>
    <row r="32" spans="2:22" s="153" customFormat="1" ht="8.25" customHeight="1">
      <c r="B32" s="233"/>
      <c r="C32" s="233"/>
      <c r="D32" s="233"/>
      <c r="E32" s="176"/>
      <c r="F32" s="190"/>
      <c r="G32" s="190"/>
      <c r="H32" s="190"/>
      <c r="I32" s="190"/>
      <c r="J32" s="190"/>
      <c r="K32" s="871"/>
      <c r="L32" s="249" t="str">
        <f>IF(K32="","", K32*K$11)</f>
        <v/>
      </c>
      <c r="M32" s="870"/>
      <c r="N32" s="249" t="str">
        <f>IF(M32="","", M32*M$11)</f>
        <v/>
      </c>
      <c r="O32" s="871"/>
      <c r="P32" s="249" t="str">
        <f>IF(O32="","", O32*O$11)</f>
        <v/>
      </c>
      <c r="Q32" s="871"/>
      <c r="R32" s="249" t="str">
        <f>IF(Q32="","", Q32*Q$11)</f>
        <v/>
      </c>
      <c r="S32" s="871"/>
      <c r="T32" s="249" t="str">
        <f>IF(S32="","", S32*S$11)</f>
        <v/>
      </c>
      <c r="U32" s="243"/>
      <c r="V32" s="243"/>
    </row>
    <row r="33" spans="2:22" s="153" customFormat="1" ht="15">
      <c r="B33" s="233"/>
      <c r="C33" s="233" t="s">
        <v>12</v>
      </c>
      <c r="D33" s="233" t="s">
        <v>12</v>
      </c>
      <c r="E33" s="155" t="s">
        <v>621</v>
      </c>
      <c r="F33" s="156"/>
      <c r="G33" s="156"/>
      <c r="H33" s="156"/>
      <c r="I33" s="156"/>
      <c r="J33" s="156"/>
      <c r="K33" s="235">
        <f ca="1">OFFSET('Asset Allocation Tatico'!$B$9, MATCH($E33,OFFSET('Asset Allocation Tatico'!$B$9,,,COUNTA('Asset Allocation Tatico'!$B:$B)-COUNTA('Asset Allocation Tatico'!$B$1:$B$9)),0)-1, MATCH(K$5,'Asset Allocation Tatico'!$D$5:$M$5,0)+2)</f>
        <v>0.15</v>
      </c>
      <c r="L33" s="244">
        <f ca="1">L35+L41+L48</f>
        <v>0.15</v>
      </c>
      <c r="M33" s="235">
        <f ca="1">OFFSET('Asset Allocation Tatico'!$B$9, MATCH($E33,OFFSET('Asset Allocation Tatico'!$B$9,,,COUNTA('Asset Allocation Tatico'!$B:$B)-COUNTA('Asset Allocation Tatico'!$B$1:$B$9)),0)-1, MATCH(M$5,'Asset Allocation Tatico'!$D$5:$M$5,0)+2)</f>
        <v>0.15</v>
      </c>
      <c r="N33" s="244">
        <f ca="1">N35+N41+N48</f>
        <v>0.15</v>
      </c>
      <c r="O33" s="235">
        <f ca="1">OFFSET('Asset Allocation Tatico'!$B$9, MATCH($E33,OFFSET('Asset Allocation Tatico'!$B$9,,,COUNTA('Asset Allocation Tatico'!$B:$B)-COUNTA('Asset Allocation Tatico'!$B$1:$B$9)),0)-1, MATCH(O$5,'Asset Allocation Tatico'!$D$5:$M$5,0)+2)</f>
        <v>0.1</v>
      </c>
      <c r="P33" s="244">
        <f ca="1">P35+P41+P48</f>
        <v>0.1</v>
      </c>
      <c r="Q33" s="235">
        <f ca="1">OFFSET('Asset Allocation Tatico'!$B$9, MATCH($E33,OFFSET('Asset Allocation Tatico'!$B$9,,,COUNTA('Asset Allocation Tatico'!$B:$B)-COUNTA('Asset Allocation Tatico'!$B$1:$B$9)),0)-1, MATCH(Q$5,'Asset Allocation Tatico'!$D$5:$M$5,0)+2)</f>
        <v>0.2</v>
      </c>
      <c r="R33" s="244">
        <f ca="1">R35+R41+R48</f>
        <v>0.2</v>
      </c>
      <c r="S33" s="235">
        <f ca="1">OFFSET('Asset Allocation Tatico'!$B$9, MATCH($E33,OFFSET('Asset Allocation Tatico'!$B$9,,,COUNTA('Asset Allocation Tatico'!$B:$B)-COUNTA('Asset Allocation Tatico'!$B$1:$B$9)),0)-1, MATCH(S$5,'Asset Allocation Tatico'!$D$5:$M$5,0)+2)</f>
        <v>0.15</v>
      </c>
      <c r="T33" s="245">
        <f ca="1">T35+T41+T48</f>
        <v>0.15</v>
      </c>
      <c r="U33" s="157"/>
      <c r="V33" s="157"/>
    </row>
    <row r="34" spans="2:22" s="153" customFormat="1" ht="3" customHeight="1">
      <c r="B34" s="233"/>
      <c r="C34" s="233"/>
      <c r="D34" s="233"/>
      <c r="F34" s="190"/>
      <c r="G34" s="190"/>
      <c r="H34" s="190"/>
      <c r="I34" s="190"/>
      <c r="J34" s="190"/>
      <c r="K34" s="276"/>
      <c r="L34" s="242"/>
      <c r="M34" s="276"/>
      <c r="N34" s="242"/>
      <c r="O34" s="276"/>
      <c r="P34" s="242"/>
      <c r="Q34" s="276"/>
      <c r="R34" s="242"/>
      <c r="S34" s="276"/>
      <c r="T34" s="242"/>
      <c r="U34" s="157"/>
      <c r="V34" s="157"/>
    </row>
    <row r="35" spans="2:22" s="153" customFormat="1" ht="15">
      <c r="B35" s="233"/>
      <c r="C35" s="233"/>
      <c r="D35" s="233" t="s">
        <v>12</v>
      </c>
      <c r="E35" s="158" t="s">
        <v>1370</v>
      </c>
      <c r="F35" s="159"/>
      <c r="G35" s="159"/>
      <c r="H35" s="159"/>
      <c r="I35" s="159"/>
      <c r="J35" s="159"/>
      <c r="K35" s="234">
        <f ca="1">OFFSET('Asset Allocation Tatico'!$B$9, MATCH($E35,OFFSET('Asset Allocation Tatico'!$B$9,,,COUNTA('Asset Allocation Tatico'!$B:$B)-COUNTA('Asset Allocation Tatico'!$B$1:$B$9)),0)-1, MATCH(K$5,'Asset Allocation Tatico'!$D$5:$M$5,0)+2)</f>
        <v>0</v>
      </c>
      <c r="L35" s="207">
        <f>SUM(L36:L40)</f>
        <v>0</v>
      </c>
      <c r="M35" s="234">
        <f ca="1">OFFSET('Asset Allocation Tatico'!$B$9, MATCH($E35,OFFSET('Asset Allocation Tatico'!$B$9,,,COUNTA('Asset Allocation Tatico'!$B:$B)-COUNTA('Asset Allocation Tatico'!$B$1:$B$9)),0)-1, MATCH(M$5,'Asset Allocation Tatico'!$D$5:$M$5,0)+2)</f>
        <v>0</v>
      </c>
      <c r="N35" s="207">
        <f>SUM(N36:N40)</f>
        <v>0</v>
      </c>
      <c r="O35" s="234">
        <f ca="1">OFFSET('Asset Allocation Tatico'!$B$9, MATCH($E35,OFFSET('Asset Allocation Tatico'!$B$9,,,COUNTA('Asset Allocation Tatico'!$B:$B)-COUNTA('Asset Allocation Tatico'!$B$1:$B$9)),0)-1, MATCH(O$5,'Asset Allocation Tatico'!$D$5:$M$5,0)+2)</f>
        <v>0</v>
      </c>
      <c r="P35" s="207">
        <f>SUM(P36:P40)</f>
        <v>0</v>
      </c>
      <c r="Q35" s="234">
        <f ca="1">OFFSET('Asset Allocation Tatico'!$B$9, MATCH($E35,OFFSET('Asset Allocation Tatico'!$B$9,,,COUNTA('Asset Allocation Tatico'!$B:$B)-COUNTA('Asset Allocation Tatico'!$B$1:$B$9)),0)-1, MATCH(Q$5,'Asset Allocation Tatico'!$D$5:$M$5,0)+2)</f>
        <v>0</v>
      </c>
      <c r="R35" s="207">
        <f>SUM(R36:R40)</f>
        <v>0</v>
      </c>
      <c r="S35" s="234">
        <f ca="1">OFFSET('Asset Allocation Tatico'!$B$9, MATCH($E35,OFFSET('Asset Allocation Tatico'!$B$9,,,COUNTA('Asset Allocation Tatico'!$B:$B)-COUNTA('Asset Allocation Tatico'!$B$1:$B$9)),0)-1, MATCH(S$5,'Asset Allocation Tatico'!$D$5:$M$5,0)+2)</f>
        <v>0</v>
      </c>
      <c r="T35" s="207">
        <f>SUM(T36:T40)</f>
        <v>0</v>
      </c>
      <c r="U35" s="157"/>
      <c r="V35" s="157"/>
    </row>
    <row r="36" spans="2:22" s="247" customFormat="1" ht="15">
      <c r="B36" s="230"/>
      <c r="C36" s="230"/>
      <c r="D36" s="230"/>
      <c r="E36" s="236" t="s">
        <v>1443</v>
      </c>
      <c r="F36" s="624" t="str">
        <f>IFERROR(INDEX('Produtos Selecionados'!$G:$G,MATCH($E36,'Produtos Selecionados'!$E:$E,0)),"-")</f>
        <v>-</v>
      </c>
      <c r="G36" s="624" t="str">
        <f>IFERROR(INDEX('Produtos Selecionados'!$H:$H,MATCH($E36,'Produtos Selecionados'!$E:$E,0)),"-")</f>
        <v>-</v>
      </c>
      <c r="H36" s="624" t="str">
        <f>IFERROR(INDEX('Produtos Selecionados'!$O:$O,MATCH($E36,'Produtos Selecionados'!$E:$E,0)),"-")</f>
        <v>-</v>
      </c>
      <c r="I36" s="625" t="str">
        <f>IFERROR(INDEX('Produtos Selecionados'!$L:$L,MATCH($E36,'Produtos Selecionados'!$E:$E,0)),"-")</f>
        <v>-</v>
      </c>
      <c r="J36" s="625" t="str">
        <f>IFERROR(INDEX('Produtos Selecionados'!$M:$M,MATCH($E36,'Produtos Selecionados'!$E:$E,0)),"-")</f>
        <v>-</v>
      </c>
      <c r="K36" s="232"/>
      <c r="L36" s="246" t="str">
        <f t="shared" ref="L36:N39" si="34">IF(K36="","", K36*K$35)</f>
        <v/>
      </c>
      <c r="M36" s="232"/>
      <c r="N36" s="246" t="str">
        <f t="shared" si="34"/>
        <v/>
      </c>
      <c r="O36" s="232"/>
      <c r="P36" s="246" t="str">
        <f>IF(O36="","", O36*O$35)</f>
        <v/>
      </c>
      <c r="Q36" s="232"/>
      <c r="R36" s="246" t="str">
        <f>IF(Q36="","", Q36*Q$35)</f>
        <v/>
      </c>
      <c r="S36" s="232"/>
      <c r="T36" s="246" t="str">
        <f>IF(S36="","", S36*S$35)</f>
        <v/>
      </c>
    </row>
    <row r="37" spans="2:22" s="247" customFormat="1" ht="15">
      <c r="B37" s="230"/>
      <c r="C37" s="230"/>
      <c r="D37" s="230"/>
      <c r="E37" s="236" t="s">
        <v>1433</v>
      </c>
      <c r="F37" s="624" t="str">
        <f>IFERROR(INDEX('Produtos Selecionados'!$G:$G,MATCH($E37,'Produtos Selecionados'!$E:$E,0)),"-")</f>
        <v>-</v>
      </c>
      <c r="G37" s="624" t="str">
        <f>IFERROR(INDEX('Produtos Selecionados'!$H:$H,MATCH($E37,'Produtos Selecionados'!$E:$E,0)),"-")</f>
        <v>-</v>
      </c>
      <c r="H37" s="624" t="str">
        <f>IFERROR(INDEX('Produtos Selecionados'!$O:$O,MATCH($E37,'Produtos Selecionados'!$E:$E,0)),"-")</f>
        <v>-</v>
      </c>
      <c r="I37" s="625" t="str">
        <f>IFERROR(INDEX('Produtos Selecionados'!$L:$L,MATCH($E37,'Produtos Selecionados'!$E:$E,0)),"-")</f>
        <v>-</v>
      </c>
      <c r="J37" s="625" t="str">
        <f>IFERROR(INDEX('Produtos Selecionados'!$M:$M,MATCH($E37,'Produtos Selecionados'!$E:$E,0)),"-")</f>
        <v>-</v>
      </c>
      <c r="K37" s="232"/>
      <c r="L37" s="246" t="str">
        <f t="shared" si="34"/>
        <v/>
      </c>
      <c r="M37" s="232"/>
      <c r="N37" s="246" t="str">
        <f t="shared" si="34"/>
        <v/>
      </c>
      <c r="O37" s="232"/>
      <c r="P37" s="246" t="str">
        <f>IF(O37="","", O37*O$35)</f>
        <v/>
      </c>
      <c r="Q37" s="232"/>
      <c r="R37" s="246" t="str">
        <f>IF(Q37="","", Q37*Q$35)</f>
        <v/>
      </c>
      <c r="S37" s="232"/>
      <c r="T37" s="246" t="str">
        <f>IF(S37="","", S37*S$35)</f>
        <v/>
      </c>
    </row>
    <row r="38" spans="2:22" s="247" customFormat="1" ht="15">
      <c r="B38" s="230"/>
      <c r="C38" s="230"/>
      <c r="D38" s="230"/>
      <c r="E38" s="236" t="s">
        <v>2180</v>
      </c>
      <c r="F38" s="624" t="str">
        <f>IFERROR(INDEX('Produtos Selecionados'!$G:$G,MATCH($E38,'Produtos Selecionados'!$E:$E,0)),"-")</f>
        <v>-</v>
      </c>
      <c r="G38" s="624" t="str">
        <f>IFERROR(INDEX('Produtos Selecionados'!$H:$H,MATCH($E38,'Produtos Selecionados'!$E:$E,0)),"-")</f>
        <v>Sim</v>
      </c>
      <c r="H38" s="624">
        <f>IFERROR(INDEX('Produtos Selecionados'!$O:$O,MATCH($E38,'Produtos Selecionados'!$E:$E,0)),"-")</f>
        <v>1.9600000000000004E-3</v>
      </c>
      <c r="I38" s="625" t="str">
        <f>IFERROR(INDEX('Produtos Selecionados'!$L:$L,MATCH($E38,'Produtos Selecionados'!$E:$E,0)),"-")</f>
        <v>BRL</v>
      </c>
      <c r="J38" s="625">
        <f>IFERROR(INDEX('Produtos Selecionados'!$M:$M,MATCH($E38,'Produtos Selecionados'!$E:$E,0)),"-")</f>
        <v>31</v>
      </c>
      <c r="K38" s="232"/>
      <c r="L38" s="246" t="str">
        <f t="shared" si="34"/>
        <v/>
      </c>
      <c r="M38" s="232"/>
      <c r="N38" s="246" t="str">
        <f t="shared" si="34"/>
        <v/>
      </c>
      <c r="O38" s="232"/>
      <c r="P38" s="246" t="str">
        <f>IF(O38="","", O38*O$35)</f>
        <v/>
      </c>
      <c r="Q38" s="232"/>
      <c r="R38" s="246" t="str">
        <f>IF(Q38="","", Q38*Q$35)</f>
        <v/>
      </c>
      <c r="S38" s="232"/>
      <c r="T38" s="246" t="str">
        <f>IF(S38="","", S38*S$35)</f>
        <v/>
      </c>
    </row>
    <row r="39" spans="2:22" s="247" customFormat="1" ht="15">
      <c r="B39" s="230"/>
      <c r="C39" s="230"/>
      <c r="D39" s="230"/>
      <c r="E39" s="236" t="s">
        <v>1731</v>
      </c>
      <c r="F39" s="624" t="str">
        <f>IFERROR(INDEX('Produtos Selecionados'!$G:$G,MATCH($E39,'Produtos Selecionados'!$E:$E,0)),"-")</f>
        <v>-</v>
      </c>
      <c r="G39" s="624" t="str">
        <f>IFERROR(INDEX('Produtos Selecionados'!$H:$H,MATCH($E39,'Produtos Selecionados'!$E:$E,0)),"-")</f>
        <v>Sim</v>
      </c>
      <c r="H39" s="624">
        <f>IFERROR(INDEX('Produtos Selecionados'!$O:$O,MATCH($E39,'Produtos Selecionados'!$E:$E,0)),"-")</f>
        <v>2.8799999999999997E-3</v>
      </c>
      <c r="I39" s="625" t="str">
        <f>IFERROR(INDEX('Produtos Selecionados'!$L:$L,MATCH($E39,'Produtos Selecionados'!$E:$E,0)),"-")</f>
        <v>BRL</v>
      </c>
      <c r="J39" s="625">
        <f>IFERROR(INDEX('Produtos Selecionados'!$M:$M,MATCH($E39,'Produtos Selecionados'!$E:$E,0)),"-")</f>
        <v>2</v>
      </c>
      <c r="K39" s="232"/>
      <c r="L39" s="246" t="str">
        <f t="shared" si="34"/>
        <v/>
      </c>
      <c r="M39" s="232"/>
      <c r="N39" s="246" t="str">
        <f t="shared" si="34"/>
        <v/>
      </c>
      <c r="O39" s="232"/>
      <c r="P39" s="246" t="str">
        <f>IF(O39="","", O39*O$35)</f>
        <v/>
      </c>
      <c r="Q39" s="232"/>
      <c r="R39" s="246" t="str">
        <f>IF(Q39="","", Q39*Q$35)</f>
        <v/>
      </c>
      <c r="S39" s="232"/>
      <c r="T39" s="246" t="str">
        <f>IF(S39="","", S39*S$35)</f>
        <v/>
      </c>
    </row>
    <row r="40" spans="2:22" s="153" customFormat="1" ht="8.25" customHeight="1">
      <c r="B40" s="233"/>
      <c r="C40" s="233"/>
      <c r="D40" s="233"/>
      <c r="E40" s="176"/>
      <c r="F40" s="190"/>
      <c r="G40" s="190"/>
      <c r="H40" s="190"/>
      <c r="I40" s="190"/>
      <c r="J40" s="190"/>
      <c r="K40" s="248"/>
      <c r="L40" s="249" t="str">
        <f>IF(K40="","", K40*K$11)</f>
        <v/>
      </c>
      <c r="M40" s="290"/>
      <c r="N40" s="249" t="str">
        <f>IF(M40="","", M40*M$11)</f>
        <v/>
      </c>
      <c r="O40" s="248"/>
      <c r="P40" s="249" t="str">
        <f>IF(O40="","", O40*O$11)</f>
        <v/>
      </c>
      <c r="Q40" s="248"/>
      <c r="R40" s="249" t="str">
        <f>IF(Q40="","", Q40*Q$11)</f>
        <v/>
      </c>
      <c r="S40" s="248"/>
      <c r="T40" s="249" t="str">
        <f>IF(S40="","", S40*S$11)</f>
        <v/>
      </c>
      <c r="U40" s="243"/>
      <c r="V40" s="243"/>
    </row>
    <row r="41" spans="2:22" s="153" customFormat="1" ht="15">
      <c r="B41" s="233"/>
      <c r="C41" s="233"/>
      <c r="D41" s="233" t="s">
        <v>12</v>
      </c>
      <c r="E41" s="158" t="s">
        <v>1374</v>
      </c>
      <c r="F41" s="159"/>
      <c r="G41" s="159"/>
      <c r="H41" s="159"/>
      <c r="I41" s="159"/>
      <c r="J41" s="159"/>
      <c r="K41" s="234">
        <f ca="1">OFFSET('Asset Allocation Tatico'!$B$9, MATCH($E41,OFFSET('Asset Allocation Tatico'!$B$9,,,COUNTA('Asset Allocation Tatico'!$B:$B)-COUNTA('Asset Allocation Tatico'!$B$1:$B$9)),0)-1, MATCH(K$5,'Asset Allocation Tatico'!$D$5:$M$5,0)+2)</f>
        <v>0.11</v>
      </c>
      <c r="L41" s="207">
        <f ca="1">SUM(L42:L47)</f>
        <v>0.11</v>
      </c>
      <c r="M41" s="234">
        <f ca="1">OFFSET('Asset Allocation Tatico'!$B$9, MATCH($E41,OFFSET('Asset Allocation Tatico'!$B$9,,,COUNTA('Asset Allocation Tatico'!$B:$B)-COUNTA('Asset Allocation Tatico'!$B$1:$B$9)),0)-1, MATCH(M$5,'Asset Allocation Tatico'!$D$5:$M$5,0)+2)</f>
        <v>0.11</v>
      </c>
      <c r="N41" s="207">
        <f ca="1">SUM(N42:N47)</f>
        <v>0.11</v>
      </c>
      <c r="O41" s="234">
        <f ca="1">OFFSET('Asset Allocation Tatico'!$B$9, MATCH($E41,OFFSET('Asset Allocation Tatico'!$B$9,,,COUNTA('Asset Allocation Tatico'!$B:$B)-COUNTA('Asset Allocation Tatico'!$B$1:$B$9)),0)-1, MATCH(O$5,'Asset Allocation Tatico'!$D$5:$M$5,0)+2)</f>
        <v>7.4999999999999997E-2</v>
      </c>
      <c r="P41" s="207">
        <f ca="1">SUM(P42:P47)</f>
        <v>7.4999999999999997E-2</v>
      </c>
      <c r="Q41" s="234">
        <f ca="1">OFFSET('Asset Allocation Tatico'!$B$9, MATCH($E41,OFFSET('Asset Allocation Tatico'!$B$9,,,COUNTA('Asset Allocation Tatico'!$B:$B)-COUNTA('Asset Allocation Tatico'!$B$1:$B$9)),0)-1, MATCH(Q$5,'Asset Allocation Tatico'!$D$5:$M$5,0)+2)</f>
        <v>0.15</v>
      </c>
      <c r="R41" s="207">
        <f ca="1">SUM(R42:R47)</f>
        <v>0.15</v>
      </c>
      <c r="S41" s="234">
        <f ca="1">OFFSET('Asset Allocation Tatico'!$B$9, MATCH($E41,OFFSET('Asset Allocation Tatico'!$B$9,,,COUNTA('Asset Allocation Tatico'!$B:$B)-COUNTA('Asset Allocation Tatico'!$B$1:$B$9)),0)-1, MATCH(S$5,'Asset Allocation Tatico'!$D$5:$M$5,0)+2)</f>
        <v>0.11</v>
      </c>
      <c r="T41" s="207">
        <f ca="1">SUM(T42:T47)</f>
        <v>0.11</v>
      </c>
      <c r="U41" s="157"/>
      <c r="V41" s="157"/>
    </row>
    <row r="42" spans="2:22" s="247" customFormat="1" ht="15">
      <c r="B42" s="230"/>
      <c r="C42" s="230"/>
      <c r="D42" s="230"/>
      <c r="E42" s="236" t="s">
        <v>2239</v>
      </c>
      <c r="F42" s="624" t="str">
        <f>IFERROR(INDEX('Produtos Selecionados'!$G:$G,MATCH($E42,'Produtos Selecionados'!$E:$E,0)),"-")</f>
        <v>-</v>
      </c>
      <c r="G42" s="624" t="str">
        <f>IFERROR(INDEX('Produtos Selecionados'!$H:$H,MATCH($E42,'Produtos Selecionados'!$E:$E,0)),"-")</f>
        <v>-</v>
      </c>
      <c r="H42" s="624" t="str">
        <f>IFERROR(INDEX('Produtos Selecionados'!$O:$O,MATCH($E42,'Produtos Selecionados'!$E:$E,0)),"-")</f>
        <v>-</v>
      </c>
      <c r="I42" s="625" t="str">
        <f>IFERROR(INDEX('Produtos Selecionados'!$L:$L,MATCH($E42,'Produtos Selecionados'!$E:$E,0)),"-")</f>
        <v>-</v>
      </c>
      <c r="J42" s="625" t="str">
        <f>IFERROR(INDEX('Produtos Selecionados'!$M:$M,MATCH($E42,'Produtos Selecionados'!$E:$E,0)),"-")</f>
        <v>-</v>
      </c>
      <c r="K42" s="232">
        <v>0.5</v>
      </c>
      <c r="L42" s="246">
        <f t="shared" ref="L42:L46" ca="1" si="35">IF(K42="","", K42*K$41)</f>
        <v>5.5E-2</v>
      </c>
      <c r="M42" s="232">
        <v>0.5</v>
      </c>
      <c r="N42" s="246">
        <f t="shared" ref="N42:N46" ca="1" si="36">IF(M42="","", M42*M$41)</f>
        <v>5.5E-2</v>
      </c>
      <c r="O42" s="232">
        <v>0.5</v>
      </c>
      <c r="P42" s="246">
        <f t="shared" ref="P42:P46" ca="1" si="37">IF(O42="","", O42*O$41)</f>
        <v>3.7499999999999999E-2</v>
      </c>
      <c r="Q42" s="232">
        <v>0.5</v>
      </c>
      <c r="R42" s="246">
        <f t="shared" ref="R42:R46" ca="1" si="38">IF(Q42="","", Q42*Q$41)</f>
        <v>7.4999999999999997E-2</v>
      </c>
      <c r="S42" s="232">
        <v>0.5</v>
      </c>
      <c r="T42" s="246">
        <f t="shared" ref="T42:T46" ca="1" si="39">IF(S42="","", S42*S$41)</f>
        <v>5.5E-2</v>
      </c>
    </row>
    <row r="43" spans="2:22" s="247" customFormat="1" ht="15">
      <c r="B43" s="230"/>
      <c r="C43" s="230"/>
      <c r="D43" s="230"/>
      <c r="E43" s="236" t="s">
        <v>2240</v>
      </c>
      <c r="F43" s="624" t="str">
        <f>IFERROR(INDEX('Produtos Selecionados'!$G:$G,MATCH($E43,'Produtos Selecionados'!$E:$E,0)),"-")</f>
        <v>-</v>
      </c>
      <c r="G43" s="624" t="str">
        <f>IFERROR(INDEX('Produtos Selecionados'!$H:$H,MATCH($E43,'Produtos Selecionados'!$E:$E,0)),"-")</f>
        <v>-</v>
      </c>
      <c r="H43" s="624" t="str">
        <f>IFERROR(INDEX('Produtos Selecionados'!$O:$O,MATCH($E43,'Produtos Selecionados'!$E:$E,0)),"-")</f>
        <v>-</v>
      </c>
      <c r="I43" s="625" t="str">
        <f>IFERROR(INDEX('Produtos Selecionados'!$L:$L,MATCH($E43,'Produtos Selecionados'!$E:$E,0)),"-")</f>
        <v>-</v>
      </c>
      <c r="J43" s="625" t="str">
        <f>IFERROR(INDEX('Produtos Selecionados'!$M:$M,MATCH($E43,'Produtos Selecionados'!$E:$E,0)),"-")</f>
        <v>-</v>
      </c>
      <c r="K43" s="232"/>
      <c r="L43" s="246" t="str">
        <f t="shared" si="35"/>
        <v/>
      </c>
      <c r="M43" s="232"/>
      <c r="N43" s="246" t="str">
        <f t="shared" si="36"/>
        <v/>
      </c>
      <c r="O43" s="232"/>
      <c r="P43" s="246" t="str">
        <f t="shared" si="37"/>
        <v/>
      </c>
      <c r="Q43" s="232"/>
      <c r="R43" s="246" t="str">
        <f t="shared" si="38"/>
        <v/>
      </c>
      <c r="S43" s="232"/>
      <c r="T43" s="246" t="str">
        <f t="shared" si="39"/>
        <v/>
      </c>
    </row>
    <row r="44" spans="2:22" s="247" customFormat="1" ht="15">
      <c r="B44" s="230"/>
      <c r="C44" s="230"/>
      <c r="D44" s="230"/>
      <c r="E44" s="236" t="s">
        <v>2765</v>
      </c>
      <c r="F44" s="624" t="str">
        <f>IFERROR(INDEX('Produtos Selecionados'!$G:$G,MATCH($E44,'Produtos Selecionados'!$E:$E,0)),"-")</f>
        <v>-</v>
      </c>
      <c r="G44" s="624" t="str">
        <f>IFERROR(INDEX('Produtos Selecionados'!$H:$H,MATCH($E44,'Produtos Selecionados'!$E:$E,0)),"-")</f>
        <v>-</v>
      </c>
      <c r="H44" s="624" t="str">
        <f>IFERROR(INDEX('Produtos Selecionados'!$O:$O,MATCH($E44,'Produtos Selecionados'!$E:$E,0)),"-")</f>
        <v>-</v>
      </c>
      <c r="I44" s="625" t="str">
        <f>IFERROR(INDEX('Produtos Selecionados'!$L:$L,MATCH($E44,'Produtos Selecionados'!$E:$E,0)),"-")</f>
        <v>-</v>
      </c>
      <c r="J44" s="625" t="str">
        <f>IFERROR(INDEX('Produtos Selecionados'!$M:$M,MATCH($E44,'Produtos Selecionados'!$E:$E,0)),"-")</f>
        <v>-</v>
      </c>
      <c r="K44" s="232"/>
      <c r="L44" s="246" t="str">
        <f t="shared" si="35"/>
        <v/>
      </c>
      <c r="M44" s="232"/>
      <c r="N44" s="246" t="str">
        <f t="shared" si="36"/>
        <v/>
      </c>
      <c r="O44" s="232"/>
      <c r="P44" s="246" t="str">
        <f t="shared" si="37"/>
        <v/>
      </c>
      <c r="Q44" s="232"/>
      <c r="R44" s="246" t="str">
        <f t="shared" si="38"/>
        <v/>
      </c>
      <c r="S44" s="232"/>
      <c r="T44" s="246" t="str">
        <f t="shared" si="39"/>
        <v/>
      </c>
    </row>
    <row r="45" spans="2:22" s="247" customFormat="1" ht="15">
      <c r="B45" s="230"/>
      <c r="C45" s="230"/>
      <c r="D45" s="230"/>
      <c r="E45" s="236" t="s">
        <v>2766</v>
      </c>
      <c r="F45" s="624" t="str">
        <f>IFERROR(INDEX('Produtos Selecionados'!$G:$G,MATCH($E45,'Produtos Selecionados'!$E:$E,0)),"-")</f>
        <v>-</v>
      </c>
      <c r="G45" s="624" t="str">
        <f>IFERROR(INDEX('Produtos Selecionados'!$H:$H,MATCH($E45,'Produtos Selecionados'!$E:$E,0)),"-")</f>
        <v>-</v>
      </c>
      <c r="H45" s="624" t="str">
        <f>IFERROR(INDEX('Produtos Selecionados'!$O:$O,MATCH($E45,'Produtos Selecionados'!$E:$E,0)),"-")</f>
        <v>-</v>
      </c>
      <c r="I45" s="625" t="str">
        <f>IFERROR(INDEX('Produtos Selecionados'!$L:$L,MATCH($E45,'Produtos Selecionados'!$E:$E,0)),"-")</f>
        <v>-</v>
      </c>
      <c r="J45" s="625" t="str">
        <f>IFERROR(INDEX('Produtos Selecionados'!$M:$M,MATCH($E45,'Produtos Selecionados'!$E:$E,0)),"-")</f>
        <v>-</v>
      </c>
      <c r="K45" s="232">
        <v>0.25</v>
      </c>
      <c r="L45" s="246">
        <f t="shared" ca="1" si="35"/>
        <v>2.75E-2</v>
      </c>
      <c r="M45" s="232">
        <v>0.25</v>
      </c>
      <c r="N45" s="246">
        <f t="shared" ca="1" si="36"/>
        <v>2.75E-2</v>
      </c>
      <c r="O45" s="232">
        <v>0.25</v>
      </c>
      <c r="P45" s="246">
        <f t="shared" ca="1" si="37"/>
        <v>1.8749999999999999E-2</v>
      </c>
      <c r="Q45" s="232">
        <v>0.25</v>
      </c>
      <c r="R45" s="246">
        <f t="shared" ca="1" si="38"/>
        <v>3.7499999999999999E-2</v>
      </c>
      <c r="S45" s="232">
        <v>0.25</v>
      </c>
      <c r="T45" s="246">
        <f t="shared" ca="1" si="39"/>
        <v>2.75E-2</v>
      </c>
    </row>
    <row r="46" spans="2:22" s="247" customFormat="1" ht="15">
      <c r="B46" s="230"/>
      <c r="C46" s="230"/>
      <c r="D46" s="230"/>
      <c r="E46" s="236" t="s">
        <v>2764</v>
      </c>
      <c r="F46" s="624" t="str">
        <f>IFERROR(INDEX('Produtos Selecionados'!$G:$G,MATCH($E46,'Produtos Selecionados'!$E:$E,0)),"-")</f>
        <v>-</v>
      </c>
      <c r="G46" s="624" t="str">
        <f>IFERROR(INDEX('Produtos Selecionados'!$H:$H,MATCH($E46,'Produtos Selecionados'!$E:$E,0)),"-")</f>
        <v>-</v>
      </c>
      <c r="H46" s="624" t="str">
        <f>IFERROR(INDEX('Produtos Selecionados'!$O:$O,MATCH($E46,'Produtos Selecionados'!$E:$E,0)),"-")</f>
        <v>-</v>
      </c>
      <c r="I46" s="625" t="str">
        <f>IFERROR(INDEX('Produtos Selecionados'!$L:$L,MATCH($E46,'Produtos Selecionados'!$E:$E,0)),"-")</f>
        <v>-</v>
      </c>
      <c r="J46" s="625" t="str">
        <f>IFERROR(INDEX('Produtos Selecionados'!$M:$M,MATCH($E46,'Produtos Selecionados'!$E:$E,0)),"-")</f>
        <v>-</v>
      </c>
      <c r="K46" s="232">
        <v>0.25</v>
      </c>
      <c r="L46" s="246">
        <f t="shared" ca="1" si="35"/>
        <v>2.75E-2</v>
      </c>
      <c r="M46" s="232">
        <v>0.25</v>
      </c>
      <c r="N46" s="246">
        <f t="shared" ca="1" si="36"/>
        <v>2.75E-2</v>
      </c>
      <c r="O46" s="232">
        <v>0.25</v>
      </c>
      <c r="P46" s="246">
        <f t="shared" ca="1" si="37"/>
        <v>1.8749999999999999E-2</v>
      </c>
      <c r="Q46" s="232">
        <v>0.25</v>
      </c>
      <c r="R46" s="246">
        <f t="shared" ca="1" si="38"/>
        <v>3.7499999999999999E-2</v>
      </c>
      <c r="S46" s="232">
        <v>0.25</v>
      </c>
      <c r="T46" s="246">
        <f t="shared" ca="1" si="39"/>
        <v>2.75E-2</v>
      </c>
    </row>
    <row r="47" spans="2:22" s="153" customFormat="1" ht="8.25" customHeight="1">
      <c r="B47" s="233"/>
      <c r="C47" s="233"/>
      <c r="D47" s="233"/>
      <c r="E47" s="176"/>
      <c r="F47" s="190"/>
      <c r="G47" s="190"/>
      <c r="H47" s="190"/>
      <c r="I47" s="190"/>
      <c r="J47" s="190"/>
      <c r="K47" s="248"/>
      <c r="L47" s="249" t="str">
        <f>IF(K47="","", K47*K$11)</f>
        <v/>
      </c>
      <c r="M47" s="290"/>
      <c r="N47" s="249" t="str">
        <f>IF(M47="","", M47*M$11)</f>
        <v/>
      </c>
      <c r="O47" s="248"/>
      <c r="P47" s="249" t="str">
        <f>IF(O47="","", O47*O$11)</f>
        <v/>
      </c>
      <c r="Q47" s="248"/>
      <c r="R47" s="249" t="str">
        <f>IF(Q47="","", Q47*Q$11)</f>
        <v/>
      </c>
      <c r="S47" s="248"/>
      <c r="T47" s="249" t="str">
        <f>IF(S47="","", S47*S$11)</f>
        <v/>
      </c>
      <c r="U47" s="243"/>
      <c r="V47" s="243"/>
    </row>
    <row r="48" spans="2:22" s="153" customFormat="1" ht="15">
      <c r="B48" s="233"/>
      <c r="C48" s="233"/>
      <c r="D48" s="233" t="s">
        <v>12</v>
      </c>
      <c r="E48" s="158" t="s">
        <v>1368</v>
      </c>
      <c r="F48" s="159"/>
      <c r="G48" s="159"/>
      <c r="H48" s="159"/>
      <c r="I48" s="159"/>
      <c r="J48" s="159"/>
      <c r="K48" s="234">
        <f ca="1">OFFSET('Asset Allocation Tatico'!$B$9, MATCH($E48,OFFSET('Asset Allocation Tatico'!$B$9,,,COUNTA('Asset Allocation Tatico'!$B:$B)-COUNTA('Asset Allocation Tatico'!$B$1:$B$9)),0)-1, MATCH(K$5,'Asset Allocation Tatico'!$D$5:$M$5,0)+2)</f>
        <v>0.04</v>
      </c>
      <c r="L48" s="207">
        <f ca="1">SUM(L49:L51)</f>
        <v>0.04</v>
      </c>
      <c r="M48" s="234">
        <f ca="1">OFFSET('Asset Allocation Tatico'!$B$9, MATCH($E48,OFFSET('Asset Allocation Tatico'!$B$9,,,COUNTA('Asset Allocation Tatico'!$B:$B)-COUNTA('Asset Allocation Tatico'!$B$1:$B$9)),0)-1, MATCH(M$5,'Asset Allocation Tatico'!$D$5:$M$5,0)+2)</f>
        <v>0.04</v>
      </c>
      <c r="N48" s="207">
        <f ca="1">SUM(N49:N51)</f>
        <v>0.04</v>
      </c>
      <c r="O48" s="234">
        <f ca="1">OFFSET('Asset Allocation Tatico'!$B$9, MATCH($E48,OFFSET('Asset Allocation Tatico'!$B$9,,,COUNTA('Asset Allocation Tatico'!$B:$B)-COUNTA('Asset Allocation Tatico'!$B$1:$B$9)),0)-1, MATCH(O$5,'Asset Allocation Tatico'!$D$5:$M$5,0)+2)</f>
        <v>2.5000000000000001E-2</v>
      </c>
      <c r="P48" s="207">
        <f ca="1">SUM(P49:P51)</f>
        <v>2.5000000000000001E-2</v>
      </c>
      <c r="Q48" s="234">
        <f ca="1">OFFSET('Asset Allocation Tatico'!$B$9, MATCH($E48,OFFSET('Asset Allocation Tatico'!$B$9,,,COUNTA('Asset Allocation Tatico'!$B:$B)-COUNTA('Asset Allocation Tatico'!$B$1:$B$9)),0)-1, MATCH(Q$5,'Asset Allocation Tatico'!$D$5:$M$5,0)+2)</f>
        <v>0.05</v>
      </c>
      <c r="R48" s="207">
        <f ca="1">SUM(R49:R51)</f>
        <v>0.05</v>
      </c>
      <c r="S48" s="234">
        <f ca="1">OFFSET('Asset Allocation Tatico'!$B$9, MATCH($E48,OFFSET('Asset Allocation Tatico'!$B$9,,,COUNTA('Asset Allocation Tatico'!$B:$B)-COUNTA('Asset Allocation Tatico'!$B$1:$B$9)),0)-1, MATCH(S$5,'Asset Allocation Tatico'!$D$5:$M$5,0)+2)</f>
        <v>0.04</v>
      </c>
      <c r="T48" s="207">
        <f ca="1">SUM(T49:T51)</f>
        <v>0.04</v>
      </c>
      <c r="U48" s="157"/>
      <c r="V48" s="157"/>
    </row>
    <row r="49" spans="2:22" s="247" customFormat="1" ht="15">
      <c r="B49" s="230"/>
      <c r="C49" s="230"/>
      <c r="D49" s="230"/>
      <c r="E49" s="236" t="str">
        <f>'RF &amp; RV Guide'!E46</f>
        <v>Títulos Privados - 8 anos (IPCA+8.65%)</v>
      </c>
      <c r="F49" s="624" t="str">
        <f>IFERROR(INDEX('Produtos Selecionados'!$G:$G,MATCH($E49,'Produtos Selecionados'!$E:$E,0)),"-")</f>
        <v>-</v>
      </c>
      <c r="G49" s="624" t="str">
        <f>IFERROR(INDEX('Produtos Selecionados'!$H:$H,MATCH($E49,'Produtos Selecionados'!$E:$E,0)),"-")</f>
        <v>-</v>
      </c>
      <c r="H49" s="624" t="str">
        <f>IFERROR(INDEX('Produtos Selecionados'!$O:$O,MATCH($E49,'Produtos Selecionados'!$E:$E,0)),"-")</f>
        <v>-</v>
      </c>
      <c r="I49" s="625" t="str">
        <f>IFERROR(INDEX('Produtos Selecionados'!$L:$L,MATCH($E49,'Produtos Selecionados'!$E:$E,0)),"-")</f>
        <v>-</v>
      </c>
      <c r="J49" s="625" t="str">
        <f>IFERROR(INDEX('Produtos Selecionados'!$M:$M,MATCH($E49,'Produtos Selecionados'!$E:$E,0)),"-")</f>
        <v>-</v>
      </c>
      <c r="K49" s="232">
        <v>0.5</v>
      </c>
      <c r="L49" s="246">
        <f ca="1">IF(K49="","", K49*K$48)</f>
        <v>0.02</v>
      </c>
      <c r="M49" s="232">
        <v>0.5</v>
      </c>
      <c r="N49" s="246">
        <f ca="1">IF(M49="","", M49*M$48)</f>
        <v>0.02</v>
      </c>
      <c r="O49" s="232">
        <v>0.5</v>
      </c>
      <c r="P49" s="246">
        <f ca="1">IF(O49="","", O49*O$48)</f>
        <v>1.2500000000000001E-2</v>
      </c>
      <c r="Q49" s="232">
        <v>0.5</v>
      </c>
      <c r="R49" s="246">
        <f ca="1">IF(Q49="","", Q49*Q$48)</f>
        <v>2.5000000000000001E-2</v>
      </c>
      <c r="S49" s="232">
        <v>0.5</v>
      </c>
      <c r="T49" s="246">
        <f ca="1">IF(S49="","", S49*S$48)</f>
        <v>0.02</v>
      </c>
    </row>
    <row r="50" spans="2:22" s="247" customFormat="1" ht="15">
      <c r="B50" s="230"/>
      <c r="C50" s="230"/>
      <c r="D50" s="230"/>
      <c r="E50" s="236" t="str">
        <f>'RF &amp; RV Guide'!E47</f>
        <v>Títulos Privados - 9 anos (IPCA+8.70%)</v>
      </c>
      <c r="F50" s="624" t="str">
        <f>IFERROR(INDEX('Produtos Selecionados'!$G:$G,MATCH($E50,'Produtos Selecionados'!$E:$E,0)),"-")</f>
        <v>-</v>
      </c>
      <c r="G50" s="624" t="str">
        <f>IFERROR(INDEX('Produtos Selecionados'!$H:$H,MATCH($E50,'Produtos Selecionados'!$E:$E,0)),"-")</f>
        <v>-</v>
      </c>
      <c r="H50" s="624" t="str">
        <f>IFERROR(INDEX('Produtos Selecionados'!$O:$O,MATCH($E50,'Produtos Selecionados'!$E:$E,0)),"-")</f>
        <v>-</v>
      </c>
      <c r="I50" s="625" t="str">
        <f>IFERROR(INDEX('Produtos Selecionados'!$L:$L,MATCH($E50,'Produtos Selecionados'!$E:$E,0)),"-")</f>
        <v>-</v>
      </c>
      <c r="J50" s="625" t="str">
        <f>IFERROR(INDEX('Produtos Selecionados'!$M:$M,MATCH($E50,'Produtos Selecionados'!$E:$E,0)),"-")</f>
        <v>-</v>
      </c>
      <c r="K50" s="232">
        <v>0.5</v>
      </c>
      <c r="L50" s="246">
        <f ca="1">IF(K50="","", K50*K$48)</f>
        <v>0.02</v>
      </c>
      <c r="M50" s="232">
        <v>0.5</v>
      </c>
      <c r="N50" s="246">
        <f ca="1">IF(M50="","", M50*M$48)</f>
        <v>0.02</v>
      </c>
      <c r="O50" s="232">
        <v>0.5</v>
      </c>
      <c r="P50" s="246">
        <f ca="1">IF(O50="","", O50*O$48)</f>
        <v>1.2500000000000001E-2</v>
      </c>
      <c r="Q50" s="232">
        <v>0.5</v>
      </c>
      <c r="R50" s="246">
        <f ca="1">IF(Q50="","", Q50*Q$48)</f>
        <v>2.5000000000000001E-2</v>
      </c>
      <c r="S50" s="232">
        <v>0.5</v>
      </c>
      <c r="T50" s="246">
        <f ca="1">IF(S50="","", S50*S$48)</f>
        <v>0.02</v>
      </c>
    </row>
    <row r="51" spans="2:22" s="153" customFormat="1" ht="8.25" customHeight="1">
      <c r="B51" s="233"/>
      <c r="C51" s="233"/>
      <c r="D51" s="233"/>
      <c r="E51" s="176"/>
      <c r="F51" s="190"/>
      <c r="G51" s="190"/>
      <c r="H51" s="190"/>
      <c r="I51" s="190"/>
      <c r="J51" s="190"/>
      <c r="K51" s="248"/>
      <c r="L51" s="249" t="str">
        <f>IF(K51="","", K51*K$11)</f>
        <v/>
      </c>
      <c r="M51" s="232"/>
      <c r="N51" s="249" t="str">
        <f>IF(M51="","", M51*M$11)</f>
        <v/>
      </c>
      <c r="O51" s="248"/>
      <c r="P51" s="249" t="str">
        <f>IF(O51="","", O51*O$11)</f>
        <v/>
      </c>
      <c r="Q51" s="248"/>
      <c r="R51" s="249" t="str">
        <f>IF(Q51="","", Q51*Q$11)</f>
        <v/>
      </c>
      <c r="S51" s="248"/>
      <c r="T51" s="249" t="str">
        <f>IF(S51="","", S51*S$11)</f>
        <v/>
      </c>
      <c r="U51" s="243"/>
      <c r="V51" s="243"/>
    </row>
    <row r="52" spans="2:22" s="153" customFormat="1" ht="15">
      <c r="B52" s="233"/>
      <c r="C52" s="233" t="s">
        <v>12</v>
      </c>
      <c r="D52" s="233" t="s">
        <v>12</v>
      </c>
      <c r="E52" s="155" t="s">
        <v>661</v>
      </c>
      <c r="F52" s="156"/>
      <c r="G52" s="156"/>
      <c r="H52" s="156"/>
      <c r="I52" s="156"/>
      <c r="J52" s="156"/>
      <c r="K52" s="235">
        <f ca="1">OFFSET('Asset Allocation Tatico'!$B$9, MATCH($E52,OFFSET('Asset Allocation Tatico'!$B$9,,,COUNTA('Asset Allocation Tatico'!$B:$B)-COUNTA('Asset Allocation Tatico'!$B$1:$B$9)),0)-1, MATCH(K$5,'Asset Allocation Tatico'!$D$5:$M$5,0)+2)</f>
        <v>0.03</v>
      </c>
      <c r="L52" s="244">
        <f ca="1">L54+L58+L62</f>
        <v>0.03</v>
      </c>
      <c r="M52" s="235">
        <f ca="1">OFFSET('Asset Allocation Tatico'!$B$9, MATCH($E52,OFFSET('Asset Allocation Tatico'!$B$9,,,COUNTA('Asset Allocation Tatico'!$B:$B)-COUNTA('Asset Allocation Tatico'!$B$1:$B$9)),0)-1, MATCH(M$5,'Asset Allocation Tatico'!$D$5:$M$5,0)+2)</f>
        <v>0.05</v>
      </c>
      <c r="N52" s="244">
        <f ca="1">N54+N58+N62</f>
        <v>0.05</v>
      </c>
      <c r="O52" s="235">
        <f ca="1">OFFSET('Asset Allocation Tatico'!$B$9, MATCH($E52,OFFSET('Asset Allocation Tatico'!$B$9,,,COUNTA('Asset Allocation Tatico'!$B:$B)-COUNTA('Asset Allocation Tatico'!$B$1:$B$9)),0)-1, MATCH(O$5,'Asset Allocation Tatico'!$D$5:$M$5,0)+2)</f>
        <v>0.06</v>
      </c>
      <c r="P52" s="244">
        <f ca="1">P54+P58+P62</f>
        <v>0.06</v>
      </c>
      <c r="Q52" s="235">
        <f ca="1">OFFSET('Asset Allocation Tatico'!$B$9, MATCH($E52,OFFSET('Asset Allocation Tatico'!$B$9,,,COUNTA('Asset Allocation Tatico'!$B:$B)-COUNTA('Asset Allocation Tatico'!$B$1:$B$9)),0)-1, MATCH(Q$5,'Asset Allocation Tatico'!$D$5:$M$5,0)+2)</f>
        <v>7.0000000000000007E-2</v>
      </c>
      <c r="R52" s="244">
        <f ca="1">R54+R58+R62</f>
        <v>7.0000000000000007E-2</v>
      </c>
      <c r="S52" s="235">
        <f ca="1">OFFSET('Asset Allocation Tatico'!$B$9, MATCH($E52,OFFSET('Asset Allocation Tatico'!$B$9,,,COUNTA('Asset Allocation Tatico'!$B:$B)-COUNTA('Asset Allocation Tatico'!$B$1:$B$9)),0)-1, MATCH(S$5,'Asset Allocation Tatico'!$D$5:$M$5,0)+2)</f>
        <v>0.08</v>
      </c>
      <c r="T52" s="245">
        <f ca="1">T54+T58+T62</f>
        <v>0.08</v>
      </c>
      <c r="U52" s="157"/>
      <c r="V52" s="157"/>
    </row>
    <row r="53" spans="2:22" s="153" customFormat="1" ht="3" customHeight="1">
      <c r="B53" s="233"/>
      <c r="C53" s="233"/>
      <c r="D53" s="233"/>
      <c r="F53" s="190"/>
      <c r="G53" s="190"/>
      <c r="H53" s="190"/>
      <c r="I53" s="190"/>
      <c r="J53" s="190"/>
      <c r="K53" s="241"/>
      <c r="L53" s="242"/>
      <c r="M53" s="241"/>
      <c r="N53" s="242"/>
      <c r="O53" s="241"/>
      <c r="P53" s="242"/>
      <c r="Q53" s="241"/>
      <c r="R53" s="242"/>
      <c r="S53" s="241"/>
      <c r="T53" s="242"/>
      <c r="U53" s="157"/>
      <c r="V53" s="157"/>
    </row>
    <row r="54" spans="2:22" s="153" customFormat="1" ht="15">
      <c r="B54" s="233"/>
      <c r="C54" s="233"/>
      <c r="D54" s="233" t="s">
        <v>12</v>
      </c>
      <c r="E54" s="158" t="s">
        <v>1371</v>
      </c>
      <c r="F54" s="159"/>
      <c r="G54" s="159"/>
      <c r="H54" s="159"/>
      <c r="I54" s="159"/>
      <c r="J54" s="159"/>
      <c r="K54" s="234">
        <f ca="1">OFFSET('Asset Allocation Tatico'!$B$9, MATCH($E54,OFFSET('Asset Allocation Tatico'!$B$9,,,COUNTA('Asset Allocation Tatico'!$B:$B)-COUNTA('Asset Allocation Tatico'!$B$1:$B$9)),0)-1, MATCH(K$5,'Asset Allocation Tatico'!$D$5:$M$5,0)+2)</f>
        <v>0.02</v>
      </c>
      <c r="L54" s="207">
        <f ca="1">SUM(L55:L57)</f>
        <v>0.02</v>
      </c>
      <c r="M54" s="234">
        <f ca="1">OFFSET('Asset Allocation Tatico'!$B$9, MATCH($E54,OFFSET('Asset Allocation Tatico'!$B$9,,,COUNTA('Asset Allocation Tatico'!$B:$B)-COUNTA('Asset Allocation Tatico'!$B$1:$B$9)),0)-1, MATCH(M$5,'Asset Allocation Tatico'!$D$5:$M$5,0)+2)</f>
        <v>3.5000000000000003E-2</v>
      </c>
      <c r="N54" s="207">
        <f ca="1">SUM(N55:N57)</f>
        <v>3.5000000000000003E-2</v>
      </c>
      <c r="O54" s="234">
        <f ca="1">OFFSET('Asset Allocation Tatico'!$B$9, MATCH($E54,OFFSET('Asset Allocation Tatico'!$B$9,,,COUNTA('Asset Allocation Tatico'!$B:$B)-COUNTA('Asset Allocation Tatico'!$B$1:$B$9)),0)-1, MATCH(O$5,'Asset Allocation Tatico'!$D$5:$M$5,0)+2)</f>
        <v>0.04</v>
      </c>
      <c r="P54" s="207">
        <f ca="1">SUM(P55:P57)</f>
        <v>0.04</v>
      </c>
      <c r="Q54" s="234">
        <f ca="1">OFFSET('Asset Allocation Tatico'!$B$9, MATCH($E54,OFFSET('Asset Allocation Tatico'!$B$9,,,COUNTA('Asset Allocation Tatico'!$B:$B)-COUNTA('Asset Allocation Tatico'!$B$1:$B$9)),0)-1, MATCH(Q$5,'Asset Allocation Tatico'!$D$5:$M$5,0)+2)</f>
        <v>4.4999999999999998E-2</v>
      </c>
      <c r="R54" s="207">
        <f ca="1">SUM(R55:R57)</f>
        <v>4.4999999999999998E-2</v>
      </c>
      <c r="S54" s="234">
        <f ca="1">OFFSET('Asset Allocation Tatico'!$B$9, MATCH($E54,OFFSET('Asset Allocation Tatico'!$B$9,,,COUNTA('Asset Allocation Tatico'!$B:$B)-COUNTA('Asset Allocation Tatico'!$B$1:$B$9)),0)-1, MATCH(S$5,'Asset Allocation Tatico'!$D$5:$M$5,0)+2)</f>
        <v>0.05</v>
      </c>
      <c r="T54" s="207">
        <f ca="1">SUM(T55:T57)</f>
        <v>0.05</v>
      </c>
      <c r="U54" s="157"/>
      <c r="V54" s="157"/>
    </row>
    <row r="55" spans="2:22" s="247" customFormat="1" ht="15">
      <c r="B55" s="230"/>
      <c r="C55" s="230"/>
      <c r="D55" s="230"/>
      <c r="E55" s="236" t="s">
        <v>1446</v>
      </c>
      <c r="F55" s="624" t="str">
        <f>IFERROR(INDEX('Produtos Selecionados'!$G:$G,MATCH($E55,'Produtos Selecionados'!$E:$E,0)),"-")</f>
        <v>-</v>
      </c>
      <c r="G55" s="624" t="str">
        <f>IFERROR(INDEX('Produtos Selecionados'!$H:$H,MATCH($E55,'Produtos Selecionados'!$E:$E,0)),"-")</f>
        <v>-</v>
      </c>
      <c r="H55" s="624" t="str">
        <f>IFERROR(INDEX('Produtos Selecionados'!$O:$O,MATCH($E55,'Produtos Selecionados'!$E:$E,0)),"-")</f>
        <v>-</v>
      </c>
      <c r="I55" s="625" t="str">
        <f>IFERROR(INDEX('Produtos Selecionados'!$L:$L,MATCH($E55,'Produtos Selecionados'!$E:$E,0)),"-")</f>
        <v>-</v>
      </c>
      <c r="J55" s="625" t="str">
        <f>IFERROR(INDEX('Produtos Selecionados'!$M:$M,MATCH($E55,'Produtos Selecionados'!$E:$E,0)),"-")</f>
        <v>-</v>
      </c>
      <c r="K55" s="232">
        <v>0.5</v>
      </c>
      <c r="L55" s="246">
        <f ca="1">IF(K55="","", K55*K$54)</f>
        <v>0.01</v>
      </c>
      <c r="M55" s="232">
        <v>0.5</v>
      </c>
      <c r="N55" s="246">
        <f ca="1">IF(M55="","", M55*M$54)</f>
        <v>1.7500000000000002E-2</v>
      </c>
      <c r="O55" s="232">
        <v>0.5</v>
      </c>
      <c r="P55" s="246">
        <f ca="1">IF(O55="","", O55*O$54)</f>
        <v>0.02</v>
      </c>
      <c r="Q55" s="232">
        <v>0.5</v>
      </c>
      <c r="R55" s="246">
        <f ca="1">IF(Q55="","", Q55*Q$54)</f>
        <v>2.2499999999999999E-2</v>
      </c>
      <c r="S55" s="232">
        <v>0.5</v>
      </c>
      <c r="T55" s="246">
        <f ca="1">IF(S55="","", S55*S$54)</f>
        <v>2.5000000000000001E-2</v>
      </c>
    </row>
    <row r="56" spans="2:22" s="247" customFormat="1" ht="15">
      <c r="B56" s="230"/>
      <c r="C56" s="230"/>
      <c r="D56" s="230"/>
      <c r="E56" s="236" t="s">
        <v>1447</v>
      </c>
      <c r="F56" s="624" t="str">
        <f>IFERROR(INDEX('Produtos Selecionados'!$G:$G,MATCH($E56,'Produtos Selecionados'!$E:$E,0)),"-")</f>
        <v>-</v>
      </c>
      <c r="G56" s="624" t="str">
        <f>IFERROR(INDEX('Produtos Selecionados'!$H:$H,MATCH($E56,'Produtos Selecionados'!$E:$E,0)),"-")</f>
        <v>-</v>
      </c>
      <c r="H56" s="624" t="str">
        <f>IFERROR(INDEX('Produtos Selecionados'!$O:$O,MATCH($E56,'Produtos Selecionados'!$E:$E,0)),"-")</f>
        <v>-</v>
      </c>
      <c r="I56" s="625" t="str">
        <f>IFERROR(INDEX('Produtos Selecionados'!$L:$L,MATCH($E56,'Produtos Selecionados'!$E:$E,0)),"-")</f>
        <v>-</v>
      </c>
      <c r="J56" s="625" t="str">
        <f>IFERROR(INDEX('Produtos Selecionados'!$M:$M,MATCH($E56,'Produtos Selecionados'!$E:$E,0)),"-")</f>
        <v>-</v>
      </c>
      <c r="K56" s="232">
        <v>0.5</v>
      </c>
      <c r="L56" s="246">
        <f t="shared" ref="L56:N57" ca="1" si="40">IF(K56="","", K56*K$54)</f>
        <v>0.01</v>
      </c>
      <c r="M56" s="232">
        <v>0.5</v>
      </c>
      <c r="N56" s="246">
        <f t="shared" ca="1" si="40"/>
        <v>1.7500000000000002E-2</v>
      </c>
      <c r="O56" s="232">
        <v>0.5</v>
      </c>
      <c r="P56" s="246">
        <f ca="1">IF(O56="","", O56*O$54)</f>
        <v>0.02</v>
      </c>
      <c r="Q56" s="232">
        <v>0.5</v>
      </c>
      <c r="R56" s="246">
        <f ca="1">IF(Q56="","", Q56*Q$54)</f>
        <v>2.2499999999999999E-2</v>
      </c>
      <c r="S56" s="232">
        <v>0.5</v>
      </c>
      <c r="T56" s="246">
        <f ca="1">IF(S56="","", S56*S$54)</f>
        <v>2.5000000000000001E-2</v>
      </c>
    </row>
    <row r="57" spans="2:22" s="247" customFormat="1" ht="5.25" customHeight="1">
      <c r="B57" s="230"/>
      <c r="C57" s="230"/>
      <c r="D57" s="230"/>
      <c r="E57" s="165"/>
      <c r="F57" s="626" t="str">
        <f>IFERROR(INDEX('Produtos Selecionados'!$M:$M,MATCH(A57,'Produtos Selecionados'!$E:$E,0)),"-")</f>
        <v>-</v>
      </c>
      <c r="G57" s="626" t="str">
        <f>IFERROR(INDEX('Produtos Selecionados'!$M:$M,MATCH(B57,'Produtos Selecionados'!$E:$E,0)),"-")</f>
        <v>-</v>
      </c>
      <c r="H57" s="626" t="str">
        <f>IFERROR(INDEX('Produtos Selecionados'!$M:$M,MATCH(C57,'Produtos Selecionados'!$E:$E,0)),"-")</f>
        <v>-</v>
      </c>
      <c r="I57" s="626" t="str">
        <f>IFERROR(INDEX('Produtos Selecionados'!$M:$M,MATCH(D57,'Produtos Selecionados'!$E:$E,0)),"-")</f>
        <v>-</v>
      </c>
      <c r="J57" s="626" t="str">
        <f>IFERROR(INDEX('Produtos Selecionados'!$M:$M,MATCH(E57,'Produtos Selecionados'!$E:$E,0)),"-")</f>
        <v>-</v>
      </c>
      <c r="K57" s="248"/>
      <c r="L57" s="249" t="str">
        <f t="shared" si="40"/>
        <v/>
      </c>
      <c r="M57" s="248"/>
      <c r="N57" s="249" t="str">
        <f t="shared" si="40"/>
        <v/>
      </c>
      <c r="O57" s="248"/>
      <c r="P57" s="249" t="str">
        <f>IF(O57="","", O57*O$54)</f>
        <v/>
      </c>
      <c r="Q57" s="248"/>
      <c r="R57" s="249" t="str">
        <f>IF(Q57="","", Q57*Q$54)</f>
        <v/>
      </c>
      <c r="S57" s="248"/>
      <c r="T57" s="249" t="str">
        <f>IF(S57="","", S57*S$54)</f>
        <v/>
      </c>
    </row>
    <row r="58" spans="2:22" s="153" customFormat="1" ht="15">
      <c r="B58" s="233"/>
      <c r="C58" s="233"/>
      <c r="D58" s="233" t="s">
        <v>12</v>
      </c>
      <c r="E58" s="158" t="s">
        <v>1375</v>
      </c>
      <c r="F58" s="159"/>
      <c r="G58" s="159"/>
      <c r="H58" s="159"/>
      <c r="I58" s="159"/>
      <c r="J58" s="159"/>
      <c r="K58" s="234">
        <f ca="1">OFFSET('Asset Allocation Tatico'!$B$9, MATCH($E58,OFFSET('Asset Allocation Tatico'!$B$9,,,COUNTA('Asset Allocation Tatico'!$B:$B)-COUNTA('Asset Allocation Tatico'!$B$1:$B$9)),0)-1, MATCH(K$5,'Asset Allocation Tatico'!$D$5:$M$5,0)+2)</f>
        <v>0.01</v>
      </c>
      <c r="L58" s="207">
        <f ca="1">SUM(L59:L61)</f>
        <v>0.01</v>
      </c>
      <c r="M58" s="234">
        <f ca="1">OFFSET('Asset Allocation Tatico'!$B$9, MATCH($E58,OFFSET('Asset Allocation Tatico'!$B$9,,,COUNTA('Asset Allocation Tatico'!$B:$B)-COUNTA('Asset Allocation Tatico'!$B$1:$B$9)),0)-1, MATCH(M$5,'Asset Allocation Tatico'!$D$5:$M$5,0)+2)</f>
        <v>1.4999999999999999E-2</v>
      </c>
      <c r="N58" s="207">
        <f ca="1">SUM(N59:N61)</f>
        <v>1.4999999999999999E-2</v>
      </c>
      <c r="O58" s="234">
        <f ca="1">OFFSET('Asset Allocation Tatico'!$B$9, MATCH($E58,OFFSET('Asset Allocation Tatico'!$B$9,,,COUNTA('Asset Allocation Tatico'!$B:$B)-COUNTA('Asset Allocation Tatico'!$B$1:$B$9)),0)-1, MATCH(O$5,'Asset Allocation Tatico'!$D$5:$M$5,0)+2)</f>
        <v>0.02</v>
      </c>
      <c r="P58" s="207">
        <f ca="1">SUM(P59:P61)</f>
        <v>0.02</v>
      </c>
      <c r="Q58" s="234">
        <f ca="1">OFFSET('Asset Allocation Tatico'!$B$9, MATCH($E58,OFFSET('Asset Allocation Tatico'!$B$9,,,COUNTA('Asset Allocation Tatico'!$B:$B)-COUNTA('Asset Allocation Tatico'!$B$1:$B$9)),0)-1, MATCH(Q$5,'Asset Allocation Tatico'!$D$5:$M$5,0)+2)</f>
        <v>2.5000000000000001E-2</v>
      </c>
      <c r="R58" s="207">
        <f ca="1">SUM(R59:R61)</f>
        <v>2.5000000000000001E-2</v>
      </c>
      <c r="S58" s="234">
        <f ca="1">OFFSET('Asset Allocation Tatico'!$B$9, MATCH($E58,OFFSET('Asset Allocation Tatico'!$B$9,,,COUNTA('Asset Allocation Tatico'!$B:$B)-COUNTA('Asset Allocation Tatico'!$B$1:$B$9)),0)-1, MATCH(S$5,'Asset Allocation Tatico'!$D$5:$M$5,0)+2)</f>
        <v>0.03</v>
      </c>
      <c r="T58" s="207">
        <f ca="1">SUM(T59:T61)</f>
        <v>0.03</v>
      </c>
      <c r="U58" s="157"/>
      <c r="V58" s="157"/>
    </row>
    <row r="59" spans="2:22" s="247" customFormat="1" ht="15">
      <c r="B59" s="230"/>
      <c r="C59" s="230"/>
      <c r="D59" s="230"/>
      <c r="E59" s="236" t="s">
        <v>1448</v>
      </c>
      <c r="F59" s="624" t="str">
        <f>IFERROR(INDEX('Produtos Selecionados'!$G:$G,MATCH($E59,'Produtos Selecionados'!$E:$E,0)),"-")</f>
        <v>-</v>
      </c>
      <c r="G59" s="624" t="str">
        <f>IFERROR(INDEX('Produtos Selecionados'!$H:$H,MATCH($E59,'Produtos Selecionados'!$E:$E,0)),"-")</f>
        <v>-</v>
      </c>
      <c r="H59" s="624" t="str">
        <f>IFERROR(INDEX('Produtos Selecionados'!$O:$O,MATCH($E59,'Produtos Selecionados'!$E:$E,0)),"-")</f>
        <v>-</v>
      </c>
      <c r="I59" s="625" t="str">
        <f>IFERROR(INDEX('Produtos Selecionados'!$L:$L,MATCH($E59,'Produtos Selecionados'!$E:$E,0)),"-")</f>
        <v>-</v>
      </c>
      <c r="J59" s="625" t="str">
        <f>IFERROR(INDEX('Produtos Selecionados'!$M:$M,MATCH($E59,'Produtos Selecionados'!$E:$E,0)),"-")</f>
        <v>-</v>
      </c>
      <c r="K59" s="232">
        <v>0.5</v>
      </c>
      <c r="L59" s="246">
        <f ca="1">IF(K59="","", K59*K$58)</f>
        <v>5.0000000000000001E-3</v>
      </c>
      <c r="M59" s="232">
        <v>0.5</v>
      </c>
      <c r="N59" s="246">
        <f ca="1">IF(M59="","", M59*M$58)</f>
        <v>7.4999999999999997E-3</v>
      </c>
      <c r="O59" s="232">
        <v>0.5</v>
      </c>
      <c r="P59" s="246">
        <f ca="1">IF(O59="","", O59*O$58)</f>
        <v>0.01</v>
      </c>
      <c r="Q59" s="232">
        <v>0.5</v>
      </c>
      <c r="R59" s="246">
        <f ca="1">IF(Q59="","", Q59*Q$58)</f>
        <v>1.2500000000000001E-2</v>
      </c>
      <c r="S59" s="232">
        <v>0.5</v>
      </c>
      <c r="T59" s="246">
        <f ca="1">IF(S59="","", S59*S$58)</f>
        <v>1.4999999999999999E-2</v>
      </c>
    </row>
    <row r="60" spans="2:22" s="247" customFormat="1" ht="15">
      <c r="B60" s="230"/>
      <c r="C60" s="230"/>
      <c r="D60" s="230"/>
      <c r="E60" s="236" t="s">
        <v>1449</v>
      </c>
      <c r="F60" s="624" t="str">
        <f>IFERROR(INDEX('Produtos Selecionados'!$G:$G,MATCH($E60,'Produtos Selecionados'!$E:$E,0)),"-")</f>
        <v>-</v>
      </c>
      <c r="G60" s="624" t="str">
        <f>IFERROR(INDEX('Produtos Selecionados'!$H:$H,MATCH($E60,'Produtos Selecionados'!$E:$E,0)),"-")</f>
        <v>-</v>
      </c>
      <c r="H60" s="624" t="str">
        <f>IFERROR(INDEX('Produtos Selecionados'!$O:$O,MATCH($E60,'Produtos Selecionados'!$E:$E,0)),"-")</f>
        <v>-</v>
      </c>
      <c r="I60" s="625" t="str">
        <f>IFERROR(INDEX('Produtos Selecionados'!$L:$L,MATCH($E60,'Produtos Selecionados'!$E:$E,0)),"-")</f>
        <v>-</v>
      </c>
      <c r="J60" s="625" t="str">
        <f>IFERROR(INDEX('Produtos Selecionados'!$M:$M,MATCH($E60,'Produtos Selecionados'!$E:$E,0)),"-")</f>
        <v>-</v>
      </c>
      <c r="K60" s="232">
        <v>0.5</v>
      </c>
      <c r="L60" s="246">
        <f t="shared" ref="L60:N61" ca="1" si="41">IF(K60="","", K60*K$58)</f>
        <v>5.0000000000000001E-3</v>
      </c>
      <c r="M60" s="232">
        <v>0.5</v>
      </c>
      <c r="N60" s="277">
        <f t="shared" ca="1" si="41"/>
        <v>7.4999999999999997E-3</v>
      </c>
      <c r="O60" s="232">
        <v>0.5</v>
      </c>
      <c r="P60" s="277">
        <f ca="1">IF(O60="","", O60*O$58)</f>
        <v>0.01</v>
      </c>
      <c r="Q60" s="232">
        <v>0.5</v>
      </c>
      <c r="R60" s="277">
        <f ca="1">IF(Q60="","", Q60*Q$58)</f>
        <v>1.2500000000000001E-2</v>
      </c>
      <c r="S60" s="232">
        <v>0.5</v>
      </c>
      <c r="T60" s="246">
        <f ca="1">IF(S60="","", S60*S$58)</f>
        <v>1.4999999999999999E-2</v>
      </c>
    </row>
    <row r="61" spans="2:22" s="247" customFormat="1" ht="5.25" customHeight="1">
      <c r="B61" s="230"/>
      <c r="C61" s="230"/>
      <c r="D61" s="230"/>
      <c r="E61" s="165"/>
      <c r="F61" s="626" t="str">
        <f>IFERROR(INDEX('Produtos Selecionados'!$M:$M,MATCH(A61,'Produtos Selecionados'!$E:$E,0)),"-")</f>
        <v>-</v>
      </c>
      <c r="G61" s="626" t="str">
        <f>IFERROR(INDEX('Produtos Selecionados'!$M:$M,MATCH(B61,'Produtos Selecionados'!$E:$E,0)),"-")</f>
        <v>-</v>
      </c>
      <c r="H61" s="626" t="str">
        <f>IFERROR(INDEX('Produtos Selecionados'!$M:$M,MATCH(C61,'Produtos Selecionados'!$E:$E,0)),"-")</f>
        <v>-</v>
      </c>
      <c r="I61" s="626" t="str">
        <f>IFERROR(INDEX('Produtos Selecionados'!$M:$M,MATCH(D61,'Produtos Selecionados'!$E:$E,0)),"-")</f>
        <v>-</v>
      </c>
      <c r="J61" s="626" t="str">
        <f>IFERROR(INDEX('Produtos Selecionados'!$M:$M,MATCH(E61,'Produtos Selecionados'!$E:$E,0)),"-")</f>
        <v>-</v>
      </c>
      <c r="K61" s="248"/>
      <c r="L61" s="249" t="str">
        <f t="shared" si="41"/>
        <v/>
      </c>
      <c r="M61" s="248"/>
      <c r="N61" s="249" t="str">
        <f t="shared" si="41"/>
        <v/>
      </c>
      <c r="O61" s="248"/>
      <c r="P61" s="249" t="str">
        <f>IF(O61="","", O61*O$58)</f>
        <v/>
      </c>
      <c r="Q61" s="248"/>
      <c r="R61" s="249" t="str">
        <f>IF(Q61="","", Q61*Q$58)</f>
        <v/>
      </c>
      <c r="S61" s="248"/>
      <c r="T61" s="249" t="str">
        <f>IF(S61="","", S61*S$58)</f>
        <v/>
      </c>
    </row>
    <row r="62" spans="2:22" s="153" customFormat="1" ht="15">
      <c r="B62" s="233"/>
      <c r="C62" s="233"/>
      <c r="D62" s="233" t="s">
        <v>12</v>
      </c>
      <c r="E62" s="158" t="s">
        <v>1369</v>
      </c>
      <c r="F62" s="159"/>
      <c r="G62" s="159"/>
      <c r="H62" s="159"/>
      <c r="I62" s="159"/>
      <c r="J62" s="159"/>
      <c r="K62" s="234">
        <f ca="1">OFFSET('Asset Allocation Tatico'!$B$9, MATCH($E62,OFFSET('Asset Allocation Tatico'!$B$9,,,COUNTA('Asset Allocation Tatico'!$B:$B)-COUNTA('Asset Allocation Tatico'!$B$1:$B$9)),0)-1, MATCH(K$5,'Asset Allocation Tatico'!$D$5:$M$5,0)+2)</f>
        <v>0</v>
      </c>
      <c r="L62" s="207">
        <f>SUM(L63:L65)</f>
        <v>0</v>
      </c>
      <c r="M62" s="234">
        <f ca="1">OFFSET('Asset Allocation Tatico'!$B$9, MATCH($E62,OFFSET('Asset Allocation Tatico'!$B$9,,,COUNTA('Asset Allocation Tatico'!$B:$B)-COUNTA('Asset Allocation Tatico'!$B$1:$B$9)),0)-1, MATCH(M$5,'Asset Allocation Tatico'!$D$5:$M$5,0)+2)</f>
        <v>0</v>
      </c>
      <c r="N62" s="207">
        <f>SUM(N63:N65)</f>
        <v>0</v>
      </c>
      <c r="O62" s="234">
        <f ca="1">OFFSET('Asset Allocation Tatico'!$B$9, MATCH($E62,OFFSET('Asset Allocation Tatico'!$B$9,,,COUNTA('Asset Allocation Tatico'!$B:$B)-COUNTA('Asset Allocation Tatico'!$B$1:$B$9)),0)-1, MATCH(O$5,'Asset Allocation Tatico'!$D$5:$M$5,0)+2)</f>
        <v>0</v>
      </c>
      <c r="P62" s="207">
        <f>SUM(P63:P65)</f>
        <v>0</v>
      </c>
      <c r="Q62" s="234">
        <f ca="1">OFFSET('Asset Allocation Tatico'!$B$9, MATCH($E62,OFFSET('Asset Allocation Tatico'!$B$9,,,COUNTA('Asset Allocation Tatico'!$B:$B)-COUNTA('Asset Allocation Tatico'!$B$1:$B$9)),0)-1, MATCH(Q$5,'Asset Allocation Tatico'!$D$5:$M$5,0)+2)</f>
        <v>0</v>
      </c>
      <c r="R62" s="207">
        <f>SUM(R63:R65)</f>
        <v>0</v>
      </c>
      <c r="S62" s="234">
        <f ca="1">OFFSET('Asset Allocation Tatico'!$B$9, MATCH($E62,OFFSET('Asset Allocation Tatico'!$B$9,,,COUNTA('Asset Allocation Tatico'!$B:$B)-COUNTA('Asset Allocation Tatico'!$B$1:$B$9)),0)-1, MATCH(S$5,'Asset Allocation Tatico'!$D$5:$M$5,0)+2)</f>
        <v>0</v>
      </c>
      <c r="T62" s="207">
        <f>SUM(T63:T65)</f>
        <v>0</v>
      </c>
      <c r="U62" s="157"/>
      <c r="V62" s="157"/>
    </row>
    <row r="63" spans="2:22" s="247" customFormat="1" ht="15">
      <c r="B63" s="230"/>
      <c r="C63" s="230"/>
      <c r="D63" s="230"/>
      <c r="E63" s="236"/>
      <c r="F63" s="624" t="str">
        <f>IFERROR(INDEX('Produtos Selecionados'!$G:$G,MATCH($E63,'Produtos Selecionados'!$E:$E,0)),"-")</f>
        <v>-</v>
      </c>
      <c r="G63" s="624" t="str">
        <f>IFERROR(INDEX('Produtos Selecionados'!$H:$H,MATCH($E63,'Produtos Selecionados'!$E:$E,0)),"-")</f>
        <v>-</v>
      </c>
      <c r="H63" s="624" t="str">
        <f>IFERROR(INDEX('Produtos Selecionados'!$O:$O,MATCH($E63,'Produtos Selecionados'!$E:$E,0)),"-")</f>
        <v>-</v>
      </c>
      <c r="I63" s="625" t="str">
        <f>IFERROR(INDEX('Produtos Selecionados'!$L:$L,MATCH($E63,'Produtos Selecionados'!$E:$E,0)),"-")</f>
        <v>-</v>
      </c>
      <c r="J63" s="625" t="str">
        <f>IFERROR(INDEX('Produtos Selecionados'!$M:$M,MATCH($E63,'Produtos Selecionados'!$E:$E,0)),"-")</f>
        <v>-</v>
      </c>
      <c r="K63" s="232"/>
      <c r="L63" s="246" t="str">
        <f>IF(K63="","", K63*K$62)</f>
        <v/>
      </c>
      <c r="M63" s="232"/>
      <c r="N63" s="246" t="str">
        <f>IF(M63="","", M63*M$62)</f>
        <v/>
      </c>
      <c r="O63" s="232"/>
      <c r="P63" s="246" t="str">
        <f>IF(O63="","", O63*O$62)</f>
        <v/>
      </c>
      <c r="Q63" s="232"/>
      <c r="R63" s="246" t="str">
        <f>IF(Q63="","", Q63*Q$62)</f>
        <v/>
      </c>
      <c r="S63" s="232"/>
      <c r="T63" s="246" t="str">
        <f>IF(S63="","", S63*S$62)</f>
        <v/>
      </c>
    </row>
    <row r="64" spans="2:22" s="247" customFormat="1" ht="15">
      <c r="B64" s="230"/>
      <c r="C64" s="230"/>
      <c r="D64" s="230"/>
      <c r="E64" s="236"/>
      <c r="F64" s="624" t="str">
        <f>IFERROR(INDEX('Produtos Selecionados'!$G:$G,MATCH($E64,'Produtos Selecionados'!$E:$E,0)),"-")</f>
        <v>-</v>
      </c>
      <c r="G64" s="624" t="str">
        <f>IFERROR(INDEX('Produtos Selecionados'!$H:$H,MATCH($E64,'Produtos Selecionados'!$E:$E,0)),"-")</f>
        <v>-</v>
      </c>
      <c r="H64" s="624" t="str">
        <f>IFERROR(INDEX('Produtos Selecionados'!$O:$O,MATCH($E64,'Produtos Selecionados'!$E:$E,0)),"-")</f>
        <v>-</v>
      </c>
      <c r="I64" s="625" t="str">
        <f>IFERROR(INDEX('Produtos Selecionados'!$L:$L,MATCH($E64,'Produtos Selecionados'!$E:$E,0)),"-")</f>
        <v>-</v>
      </c>
      <c r="J64" s="625" t="str">
        <f>IFERROR(INDEX('Produtos Selecionados'!$M:$M,MATCH($E64,'Produtos Selecionados'!$E:$E,0)),"-")</f>
        <v>-</v>
      </c>
      <c r="K64" s="232"/>
      <c r="L64" s="246" t="str">
        <f>IF(K64="","", K64*K$62)</f>
        <v/>
      </c>
      <c r="M64" s="232"/>
      <c r="N64" s="246" t="str">
        <f>IF(M64="","", M64*M$62)</f>
        <v/>
      </c>
      <c r="O64" s="232"/>
      <c r="P64" s="246" t="str">
        <f>IF(O64="","", O64*O$62)</f>
        <v/>
      </c>
      <c r="Q64" s="232"/>
      <c r="R64" s="246" t="str">
        <f>IF(Q64="","", Q64*Q$62)</f>
        <v/>
      </c>
      <c r="S64" s="232"/>
      <c r="T64" s="246" t="str">
        <f>IF(S64="","", S64*S$62)</f>
        <v/>
      </c>
    </row>
    <row r="65" spans="2:22" s="153" customFormat="1" ht="9" customHeight="1">
      <c r="B65" s="233"/>
      <c r="C65" s="233"/>
      <c r="D65" s="233"/>
      <c r="E65" s="289"/>
      <c r="F65" s="627"/>
      <c r="G65" s="627"/>
      <c r="H65" s="627"/>
      <c r="I65" s="627"/>
      <c r="J65" s="627"/>
      <c r="K65" s="248"/>
      <c r="L65" s="249" t="str">
        <f>IF(K65="","", K65*K$11)</f>
        <v/>
      </c>
      <c r="M65" s="290"/>
      <c r="N65" s="249" t="str">
        <f>IF(M65="","", M65*M$11)</f>
        <v/>
      </c>
      <c r="O65" s="248"/>
      <c r="P65" s="249" t="str">
        <f>IF(O65="","", O65*O$11)</f>
        <v/>
      </c>
      <c r="Q65" s="248"/>
      <c r="R65" s="249" t="str">
        <f>IF(Q65="","", Q65*Q$11)</f>
        <v/>
      </c>
      <c r="S65" s="248"/>
      <c r="T65" s="249" t="str">
        <f>IF(S65="","", S65*S$11)</f>
        <v/>
      </c>
      <c r="U65" s="243"/>
      <c r="V65" s="243"/>
    </row>
    <row r="66" spans="2:22" s="114" customFormat="1" ht="15.75">
      <c r="B66" s="286"/>
      <c r="C66" s="286"/>
      <c r="D66" s="233" t="s">
        <v>1393</v>
      </c>
      <c r="E66" s="352" t="s">
        <v>13</v>
      </c>
      <c r="F66" s="623"/>
      <c r="G66" s="623"/>
      <c r="H66" s="623"/>
      <c r="I66" s="623"/>
      <c r="J66" s="623"/>
      <c r="K66" s="281">
        <f ca="1">OFFSET('Asset Allocation Tatico'!$B$9, MATCH($E66,OFFSET('Asset Allocation Tatico'!$B$9,,,COUNTA('Asset Allocation Tatico'!$B:$B)-COUNTA('Asset Allocation Tatico'!$B$1:$B$9)),0)-1, MATCH(K$5,'Asset Allocation Tatico'!$D$5:$M$5,0)+2)</f>
        <v>0</v>
      </c>
      <c r="L66" s="287">
        <f>L68+L80</f>
        <v>0</v>
      </c>
      <c r="M66" s="281">
        <f ca="1">OFFSET('Asset Allocation Tatico'!$B$9, MATCH($E66,OFFSET('Asset Allocation Tatico'!$B$9,,,COUNTA('Asset Allocation Tatico'!$B:$B)-COUNTA('Asset Allocation Tatico'!$B$1:$B$9)),0)-1, MATCH(M$5,'Asset Allocation Tatico'!$D$5:$M$5,0)+2)</f>
        <v>0.12</v>
      </c>
      <c r="N66" s="287">
        <f>N68+N80</f>
        <v>0.12000000000000001</v>
      </c>
      <c r="O66" s="281">
        <f ca="1">OFFSET('Asset Allocation Tatico'!$B$9, MATCH($E66,OFFSET('Asset Allocation Tatico'!$B$9,,,COUNTA('Asset Allocation Tatico'!$B:$B)-COUNTA('Asset Allocation Tatico'!$B$1:$B$9)),0)-1, MATCH(O$5,'Asset Allocation Tatico'!$D$5:$M$5,0)+2)</f>
        <v>0.23499999999999999</v>
      </c>
      <c r="P66" s="287">
        <f>P68+P80</f>
        <v>0.23500000000000004</v>
      </c>
      <c r="Q66" s="281">
        <f ca="1">OFFSET('Asset Allocation Tatico'!$B$9, MATCH($E66,OFFSET('Asset Allocation Tatico'!$B$9,,,COUNTA('Asset Allocation Tatico'!$B:$B)-COUNTA('Asset Allocation Tatico'!$B$1:$B$9)),0)-1, MATCH(Q$5,'Asset Allocation Tatico'!$D$5:$M$5,0)+2)</f>
        <v>0.35</v>
      </c>
      <c r="R66" s="287">
        <f>R68+R80</f>
        <v>0.35000000000000003</v>
      </c>
      <c r="S66" s="281">
        <f ca="1">OFFSET('Asset Allocation Tatico'!$B$9, MATCH($E66,OFFSET('Asset Allocation Tatico'!$B$9,,,COUNTA('Asset Allocation Tatico'!$B:$B)-COUNTA('Asset Allocation Tatico'!$B$1:$B$9)),0)-1, MATCH(S$5,'Asset Allocation Tatico'!$D$5:$M$5,0)+2)</f>
        <v>0.375</v>
      </c>
      <c r="T66" s="287">
        <f>T68+T80</f>
        <v>0.375</v>
      </c>
      <c r="U66" s="288"/>
      <c r="V66" s="288"/>
    </row>
    <row r="67" spans="2:22" s="153" customFormat="1" ht="5.25" customHeight="1">
      <c r="B67" s="233"/>
      <c r="C67" s="233"/>
      <c r="D67" s="233"/>
      <c r="F67" s="190"/>
      <c r="G67" s="190"/>
      <c r="H67" s="190"/>
      <c r="I67" s="190"/>
      <c r="J67" s="190"/>
      <c r="K67" s="272"/>
      <c r="L67" s="273"/>
      <c r="M67" s="272"/>
      <c r="N67" s="273"/>
      <c r="O67" s="272"/>
      <c r="P67" s="273"/>
      <c r="Q67" s="272"/>
      <c r="R67" s="273"/>
      <c r="S67" s="272"/>
      <c r="T67" s="273"/>
      <c r="U67" s="274"/>
      <c r="V67" s="274"/>
    </row>
    <row r="68" spans="2:22" s="153" customFormat="1" ht="15">
      <c r="B68" s="233"/>
      <c r="C68" s="233" t="s">
        <v>12</v>
      </c>
      <c r="D68" s="233" t="s">
        <v>12</v>
      </c>
      <c r="E68" s="155" t="s">
        <v>615</v>
      </c>
      <c r="F68" s="156"/>
      <c r="G68" s="156"/>
      <c r="H68" s="156"/>
      <c r="I68" s="156"/>
      <c r="J68" s="156"/>
      <c r="K68" s="275">
        <v>0</v>
      </c>
      <c r="L68" s="244">
        <f>SUM(L69:L79)</f>
        <v>0</v>
      </c>
      <c r="M68" s="275">
        <v>0.1</v>
      </c>
      <c r="N68" s="244">
        <f>SUM(N69:N79)</f>
        <v>0.1</v>
      </c>
      <c r="O68" s="275">
        <v>0.19</v>
      </c>
      <c r="P68" s="244">
        <f>SUM(P69:P79)</f>
        <v>0.19000000000000003</v>
      </c>
      <c r="Q68" s="275">
        <v>0.28000000000000003</v>
      </c>
      <c r="R68" s="244">
        <f>SUM(R69:R79)</f>
        <v>0.28000000000000003</v>
      </c>
      <c r="S68" s="275">
        <v>0.3</v>
      </c>
      <c r="T68" s="245">
        <f>SUM(T69:T79)</f>
        <v>0.3</v>
      </c>
      <c r="U68" s="157"/>
      <c r="V68" s="157"/>
    </row>
    <row r="69" spans="2:22" s="247" customFormat="1" ht="15">
      <c r="B69" s="230"/>
      <c r="C69" s="230"/>
      <c r="D69" s="230"/>
      <c r="E69" s="236" t="s">
        <v>1738</v>
      </c>
      <c r="F69" s="624" t="str">
        <f>IFERROR(INDEX('Produtos Selecionados'!$G:$G,MATCH($E69,'Produtos Selecionados'!$E:$E,0)),"-")</f>
        <v>-</v>
      </c>
      <c r="G69" s="624" t="str">
        <f>IFERROR(INDEX('Produtos Selecionados'!$H:$H,MATCH($E69,'Produtos Selecionados'!$E:$E,0)),"-")</f>
        <v>Sim</v>
      </c>
      <c r="H69" s="624">
        <f>IFERROR(INDEX('Produtos Selecionados'!$O:$O,MATCH($E69,'Produtos Selecionados'!$E:$E,0)),"-")</f>
        <v>4.0000000000000001E-3</v>
      </c>
      <c r="I69" s="625" t="str">
        <f>IFERROR(INDEX('Produtos Selecionados'!$L:$L,MATCH($E69,'Produtos Selecionados'!$E:$E,0)),"-")</f>
        <v>BRL</v>
      </c>
      <c r="J69" s="625">
        <f>IFERROR(INDEX('Produtos Selecionados'!$M:$M,MATCH($E69,'Produtos Selecionados'!$E:$E,0)),"-")</f>
        <v>31</v>
      </c>
      <c r="K69" s="232"/>
      <c r="L69" s="246" t="str">
        <f t="shared" ref="L69:L77" si="42">IF(K69="","", K69*K$68)</f>
        <v/>
      </c>
      <c r="M69" s="232">
        <v>0.3</v>
      </c>
      <c r="N69" s="246">
        <f t="shared" ref="N69:N77" si="43">IF(M69="","", M69*M$68)</f>
        <v>0.03</v>
      </c>
      <c r="O69" s="232">
        <v>0.27500000000000002</v>
      </c>
      <c r="P69" s="246">
        <f t="shared" ref="P69:P77" si="44">IF(O69="","", O69*O$68)</f>
        <v>5.2250000000000005E-2</v>
      </c>
      <c r="Q69" s="232">
        <v>0.2</v>
      </c>
      <c r="R69" s="246">
        <f t="shared" ref="R69:R77" si="45">IF(Q69="","", Q69*Q$68)</f>
        <v>5.6000000000000008E-2</v>
      </c>
      <c r="S69" s="232">
        <v>0.2</v>
      </c>
      <c r="T69" s="246">
        <f t="shared" ref="T69:T77" si="46">IF(S69="","", S69*S$68)</f>
        <v>0.06</v>
      </c>
    </row>
    <row r="70" spans="2:22" s="247" customFormat="1" ht="15">
      <c r="B70" s="230"/>
      <c r="C70" s="230"/>
      <c r="D70" s="230"/>
      <c r="E70" s="236" t="s">
        <v>2143</v>
      </c>
      <c r="F70" s="624" t="str">
        <f>IFERROR(INDEX('Produtos Selecionados'!$G:$G,MATCH($E70,'Produtos Selecionados'!$E:$E,0)),"-")</f>
        <v>MFO</v>
      </c>
      <c r="G70" s="624" t="str">
        <f>IFERROR(INDEX('Produtos Selecionados'!$H:$H,MATCH($E70,'Produtos Selecionados'!$E:$E,0)),"-")</f>
        <v>Sim</v>
      </c>
      <c r="H70" s="624">
        <f>IFERROR(INDEX('Produtos Selecionados'!$O:$O,MATCH($E70,'Produtos Selecionados'!$E:$E,0)),"-")</f>
        <v>3.16666E-3</v>
      </c>
      <c r="I70" s="625" t="str">
        <f>IFERROR(INDEX('Produtos Selecionados'!$L:$L,MATCH($E70,'Produtos Selecionados'!$E:$E,0)),"-")</f>
        <v>BRL</v>
      </c>
      <c r="J70" s="625">
        <f>IFERROR(INDEX('Produtos Selecionados'!$M:$M,MATCH($E70,'Produtos Selecionados'!$E:$E,0)),"-")</f>
        <v>61</v>
      </c>
      <c r="K70" s="232"/>
      <c r="L70" s="246" t="str">
        <f t="shared" si="42"/>
        <v/>
      </c>
      <c r="M70" s="232">
        <v>0.3</v>
      </c>
      <c r="N70" s="246">
        <f t="shared" si="43"/>
        <v>0.03</v>
      </c>
      <c r="O70" s="232">
        <v>0.27500000000000002</v>
      </c>
      <c r="P70" s="246">
        <f t="shared" si="44"/>
        <v>5.2250000000000005E-2</v>
      </c>
      <c r="Q70" s="232">
        <v>0.2</v>
      </c>
      <c r="R70" s="246">
        <f t="shared" si="45"/>
        <v>5.6000000000000008E-2</v>
      </c>
      <c r="S70" s="232">
        <v>0.2</v>
      </c>
      <c r="T70" s="246">
        <f t="shared" si="46"/>
        <v>0.06</v>
      </c>
    </row>
    <row r="71" spans="2:22" s="247" customFormat="1" ht="15">
      <c r="B71" s="230"/>
      <c r="C71" s="230"/>
      <c r="D71" s="230"/>
      <c r="E71" s="236" t="s">
        <v>1736</v>
      </c>
      <c r="F71" s="624" t="str">
        <f>IFERROR(INDEX('Produtos Selecionados'!$G:$G,MATCH($E71,'Produtos Selecionados'!$E:$E,0)),"-")</f>
        <v>-</v>
      </c>
      <c r="G71" s="624" t="str">
        <f>IFERROR(INDEX('Produtos Selecionados'!$H:$H,MATCH($E71,'Produtos Selecionados'!$E:$E,0)),"-")</f>
        <v>Não</v>
      </c>
      <c r="H71" s="624">
        <f>IFERROR(INDEX('Produtos Selecionados'!$O:$O,MATCH($E71,'Produtos Selecionados'!$E:$E,0)),"-")</f>
        <v>4.8937499999999997E-3</v>
      </c>
      <c r="I71" s="625" t="str">
        <f>IFERROR(INDEX('Produtos Selecionados'!$L:$L,MATCH($E71,'Produtos Selecionados'!$E:$E,0)),"-")</f>
        <v>BRL</v>
      </c>
      <c r="J71" s="625">
        <f>IFERROR(INDEX('Produtos Selecionados'!$M:$M,MATCH($E71,'Produtos Selecionados'!$E:$E,0)),"-")</f>
        <v>31</v>
      </c>
      <c r="K71" s="232"/>
      <c r="L71" s="246" t="str">
        <f t="shared" si="42"/>
        <v/>
      </c>
      <c r="M71" s="232"/>
      <c r="N71" s="246" t="str">
        <f t="shared" si="43"/>
        <v/>
      </c>
      <c r="O71" s="232"/>
      <c r="P71" s="246" t="str">
        <f t="shared" si="44"/>
        <v/>
      </c>
      <c r="Q71" s="232"/>
      <c r="R71" s="246" t="str">
        <f t="shared" si="45"/>
        <v/>
      </c>
      <c r="S71" s="232"/>
      <c r="T71" s="246" t="str">
        <f t="shared" si="46"/>
        <v/>
      </c>
    </row>
    <row r="72" spans="2:22" s="247" customFormat="1" ht="15">
      <c r="B72" s="230"/>
      <c r="C72" s="230"/>
      <c r="D72" s="230"/>
      <c r="E72" s="236" t="s">
        <v>2181</v>
      </c>
      <c r="F72" s="624" t="str">
        <f>IFERROR(INDEX('Produtos Selecionados'!$G:$G,MATCH($E72,'Produtos Selecionados'!$E:$E,0)),"-")</f>
        <v>-</v>
      </c>
      <c r="G72" s="624" t="str">
        <f>IFERROR(INDEX('Produtos Selecionados'!$H:$H,MATCH($E72,'Produtos Selecionados'!$E:$E,0)),"-")</f>
        <v>Sim</v>
      </c>
      <c r="H72" s="624">
        <f>IFERROR(INDEX('Produtos Selecionados'!$O:$O,MATCH($E72,'Produtos Selecionados'!$E:$E,0)),"-")</f>
        <v>3.8E-3</v>
      </c>
      <c r="I72" s="625" t="str">
        <f>IFERROR(INDEX('Produtos Selecionados'!$L:$L,MATCH($E72,'Produtos Selecionados'!$E:$E,0)),"-")</f>
        <v>BRL</v>
      </c>
      <c r="J72" s="625">
        <f>IFERROR(INDEX('Produtos Selecionados'!$M:$M,MATCH($E72,'Produtos Selecionados'!$E:$E,0)),"-")</f>
        <v>30</v>
      </c>
      <c r="K72" s="232"/>
      <c r="L72" s="246" t="str">
        <f t="shared" si="42"/>
        <v/>
      </c>
      <c r="M72" s="232">
        <v>0.2</v>
      </c>
      <c r="N72" s="246">
        <f t="shared" si="43"/>
        <v>2.0000000000000004E-2</v>
      </c>
      <c r="O72" s="232">
        <v>0.22500000000000001</v>
      </c>
      <c r="P72" s="246">
        <f t="shared" si="44"/>
        <v>4.2750000000000003E-2</v>
      </c>
      <c r="Q72" s="232">
        <v>0.15</v>
      </c>
      <c r="R72" s="246">
        <f t="shared" si="45"/>
        <v>4.2000000000000003E-2</v>
      </c>
      <c r="S72" s="232">
        <v>0.15</v>
      </c>
      <c r="T72" s="246">
        <f t="shared" si="46"/>
        <v>4.4999999999999998E-2</v>
      </c>
    </row>
    <row r="73" spans="2:22" s="247" customFormat="1" ht="15">
      <c r="B73" s="230"/>
      <c r="C73" s="230"/>
      <c r="D73" s="230"/>
      <c r="E73" s="236" t="s">
        <v>2144</v>
      </c>
      <c r="F73" s="624" t="str">
        <f>IFERROR(INDEX('Produtos Selecionados'!$G:$G,MATCH($E73,'Produtos Selecionados'!$E:$E,0)),"-")</f>
        <v>-</v>
      </c>
      <c r="G73" s="624" t="str">
        <f>IFERROR(INDEX('Produtos Selecionados'!$H:$H,MATCH($E73,'Produtos Selecionados'!$E:$E,0)),"-")</f>
        <v>Sim</v>
      </c>
      <c r="H73" s="624">
        <f>IFERROR(INDEX('Produtos Selecionados'!$O:$O,MATCH($E73,'Produtos Selecionados'!$E:$E,0)),"-")</f>
        <v>4.7499999999999999E-3</v>
      </c>
      <c r="I73" s="625" t="str">
        <f>IFERROR(INDEX('Produtos Selecionados'!$L:$L,MATCH($E73,'Produtos Selecionados'!$E:$E,0)),"-")</f>
        <v>BRL</v>
      </c>
      <c r="J73" s="625">
        <f>IFERROR(INDEX('Produtos Selecionados'!$M:$M,MATCH($E73,'Produtos Selecionados'!$E:$E,0)),"-")</f>
        <v>31</v>
      </c>
      <c r="K73" s="232"/>
      <c r="L73" s="246" t="str">
        <f t="shared" si="42"/>
        <v/>
      </c>
      <c r="M73" s="232">
        <v>0.2</v>
      </c>
      <c r="N73" s="246">
        <f t="shared" si="43"/>
        <v>2.0000000000000004E-2</v>
      </c>
      <c r="O73" s="232">
        <v>0.22500000000000001</v>
      </c>
      <c r="P73" s="246">
        <f t="shared" si="44"/>
        <v>4.2750000000000003E-2</v>
      </c>
      <c r="Q73" s="232">
        <v>0.15</v>
      </c>
      <c r="R73" s="246">
        <f t="shared" si="45"/>
        <v>4.2000000000000003E-2</v>
      </c>
      <c r="S73" s="232">
        <v>0.15</v>
      </c>
      <c r="T73" s="246">
        <f t="shared" si="46"/>
        <v>4.4999999999999998E-2</v>
      </c>
    </row>
    <row r="74" spans="2:22" s="247" customFormat="1" ht="15">
      <c r="B74" s="230"/>
      <c r="C74" s="230"/>
      <c r="D74" s="230"/>
      <c r="E74" s="236" t="s">
        <v>1735</v>
      </c>
      <c r="F74" s="624" t="str">
        <f>IFERROR(INDEX('Produtos Selecionados'!$G:$G,MATCH($E74,'Produtos Selecionados'!$E:$E,0)),"-")</f>
        <v>-</v>
      </c>
      <c r="G74" s="624" t="str">
        <f>IFERROR(INDEX('Produtos Selecionados'!$H:$H,MATCH($E74,'Produtos Selecionados'!$E:$E,0)),"-")</f>
        <v>Não</v>
      </c>
      <c r="H74" s="624">
        <f>IFERROR(INDEX('Produtos Selecionados'!$O:$O,MATCH($E74,'Produtos Selecionados'!$E:$E,0)),"-")</f>
        <v>5.0672999999999994E-3</v>
      </c>
      <c r="I74" s="625" t="str">
        <f>IFERROR(INDEX('Produtos Selecionados'!$L:$L,MATCH($E74,'Produtos Selecionados'!$E:$E,0)),"-")</f>
        <v>BRL</v>
      </c>
      <c r="J74" s="625">
        <f>IFERROR(INDEX('Produtos Selecionados'!$M:$M,MATCH($E74,'Produtos Selecionados'!$E:$E,0)),"-")</f>
        <v>31</v>
      </c>
      <c r="K74" s="232"/>
      <c r="L74" s="246" t="str">
        <f t="shared" si="42"/>
        <v/>
      </c>
      <c r="M74" s="232"/>
      <c r="N74" s="246" t="str">
        <f t="shared" si="43"/>
        <v/>
      </c>
      <c r="O74" s="232"/>
      <c r="P74" s="246" t="str">
        <f t="shared" si="44"/>
        <v/>
      </c>
      <c r="Q74" s="232"/>
      <c r="R74" s="246" t="str">
        <f t="shared" si="45"/>
        <v/>
      </c>
      <c r="S74" s="232"/>
      <c r="T74" s="246" t="str">
        <f t="shared" si="46"/>
        <v/>
      </c>
    </row>
    <row r="75" spans="2:22" s="247" customFormat="1" ht="15">
      <c r="B75" s="230"/>
      <c r="C75" s="230"/>
      <c r="D75" s="230"/>
      <c r="E75" s="236" t="s">
        <v>1739</v>
      </c>
      <c r="F75" s="624" t="str">
        <f>IFERROR(INDEX('Produtos Selecionados'!$G:$G,MATCH($E75,'Produtos Selecionados'!$E:$E,0)),"-")</f>
        <v>-</v>
      </c>
      <c r="G75" s="624" t="str">
        <f>IFERROR(INDEX('Produtos Selecionados'!$H:$H,MATCH($E75,'Produtos Selecionados'!$E:$E,0)),"-")</f>
        <v>Sim</v>
      </c>
      <c r="H75" s="624">
        <f>IFERROR(INDEX('Produtos Selecionados'!$O:$O,MATCH($E75,'Produtos Selecionados'!$E:$E,0)),"-")</f>
        <v>4.7499999999999999E-3</v>
      </c>
      <c r="I75" s="625" t="str">
        <f>IFERROR(INDEX('Produtos Selecionados'!$L:$L,MATCH($E75,'Produtos Selecionados'!$E:$E,0)),"-")</f>
        <v>BRL</v>
      </c>
      <c r="J75" s="625">
        <f>IFERROR(INDEX('Produtos Selecionados'!$M:$M,MATCH($E75,'Produtos Selecionados'!$E:$E,0)),"-")</f>
        <v>31</v>
      </c>
      <c r="K75" s="232"/>
      <c r="L75" s="246" t="str">
        <f t="shared" si="42"/>
        <v/>
      </c>
      <c r="M75" s="232"/>
      <c r="N75" s="246" t="str">
        <f t="shared" si="43"/>
        <v/>
      </c>
      <c r="O75" s="232"/>
      <c r="P75" s="246" t="str">
        <f t="shared" si="44"/>
        <v/>
      </c>
      <c r="Q75" s="232">
        <v>0.125</v>
      </c>
      <c r="R75" s="246">
        <f t="shared" si="45"/>
        <v>3.5000000000000003E-2</v>
      </c>
      <c r="S75" s="232">
        <v>0.125</v>
      </c>
      <c r="T75" s="246">
        <f t="shared" si="46"/>
        <v>3.7499999999999999E-2</v>
      </c>
    </row>
    <row r="76" spans="2:22" s="247" customFormat="1" ht="15">
      <c r="B76" s="230"/>
      <c r="C76" s="230"/>
      <c r="D76" s="230"/>
      <c r="E76" s="236" t="s">
        <v>2184</v>
      </c>
      <c r="F76" s="624" t="str">
        <f>IFERROR(INDEX('Produtos Selecionados'!$G:$G,MATCH($E76,'Produtos Selecionados'!$E:$E,0)),"-")</f>
        <v>-</v>
      </c>
      <c r="G76" s="624" t="str">
        <f>IFERROR(INDEX('Produtos Selecionados'!$H:$H,MATCH($E76,'Produtos Selecionados'!$E:$E,0)),"-")</f>
        <v>Sim</v>
      </c>
      <c r="H76" s="624">
        <f>IFERROR(INDEX('Produtos Selecionados'!$O:$O,MATCH($E76,'Produtos Selecionados'!$E:$E,0)),"-")</f>
        <v>3.9500000000000004E-3</v>
      </c>
      <c r="I76" s="625" t="str">
        <f>IFERROR(INDEX('Produtos Selecionados'!$L:$L,MATCH($E76,'Produtos Selecionados'!$E:$E,0)),"-")</f>
        <v>BRL</v>
      </c>
      <c r="J76" s="625">
        <f>IFERROR(INDEX('Produtos Selecionados'!$M:$M,MATCH($E76,'Produtos Selecionados'!$E:$E,0)),"-")</f>
        <v>90</v>
      </c>
      <c r="K76" s="232"/>
      <c r="L76" s="246" t="str">
        <f t="shared" si="42"/>
        <v/>
      </c>
      <c r="M76" s="232"/>
      <c r="N76" s="246" t="str">
        <f t="shared" si="43"/>
        <v/>
      </c>
      <c r="O76" s="232"/>
      <c r="P76" s="246" t="str">
        <f t="shared" si="44"/>
        <v/>
      </c>
      <c r="Q76" s="232">
        <v>0.125</v>
      </c>
      <c r="R76" s="246">
        <f t="shared" si="45"/>
        <v>3.5000000000000003E-2</v>
      </c>
      <c r="S76" s="232">
        <v>0.125</v>
      </c>
      <c r="T76" s="246">
        <f t="shared" si="46"/>
        <v>3.7499999999999999E-2</v>
      </c>
    </row>
    <row r="77" spans="2:22" s="247" customFormat="1" ht="15">
      <c r="B77" s="230"/>
      <c r="C77" s="230"/>
      <c r="D77" s="230"/>
      <c r="E77" s="236" t="s">
        <v>1767</v>
      </c>
      <c r="F77" s="624" t="str">
        <f>IFERROR(INDEX('Produtos Selecionados'!$G:$G,MATCH($E77,'Produtos Selecionados'!$E:$E,0)),"-")</f>
        <v>MFO</v>
      </c>
      <c r="G77" s="624" t="str">
        <f>IFERROR(INDEX('Produtos Selecionados'!$H:$H,MATCH($E77,'Produtos Selecionados'!$E:$E,0)),"-")</f>
        <v>Sim</v>
      </c>
      <c r="H77" s="624" t="str">
        <f>IFERROR(INDEX('Produtos Selecionados'!$O:$O,MATCH($E77,'Produtos Selecionados'!$E:$E,0)),"-")</f>
        <v>-</v>
      </c>
      <c r="I77" s="625" t="str">
        <f>IFERROR(INDEX('Produtos Selecionados'!$L:$L,MATCH($E77,'Produtos Selecionados'!$E:$E,0)),"-")</f>
        <v>BRL</v>
      </c>
      <c r="J77" s="625">
        <f>IFERROR(INDEX('Produtos Selecionados'!$M:$M,MATCH($E77,'Produtos Selecionados'!$E:$E,0)),"-")</f>
        <v>31</v>
      </c>
      <c r="K77" s="232"/>
      <c r="L77" s="246" t="str">
        <f t="shared" si="42"/>
        <v/>
      </c>
      <c r="M77" s="232"/>
      <c r="N77" s="246" t="str">
        <f t="shared" si="43"/>
        <v/>
      </c>
      <c r="O77" s="232"/>
      <c r="P77" s="246" t="str">
        <f t="shared" si="44"/>
        <v/>
      </c>
      <c r="Q77" s="232">
        <v>0.05</v>
      </c>
      <c r="R77" s="246">
        <f t="shared" si="45"/>
        <v>1.4000000000000002E-2</v>
      </c>
      <c r="S77" s="232">
        <v>0.05</v>
      </c>
      <c r="T77" s="246">
        <f t="shared" si="46"/>
        <v>1.4999999999999999E-2</v>
      </c>
    </row>
    <row r="78" spans="2:22" s="247" customFormat="1" ht="15">
      <c r="B78" s="230"/>
      <c r="C78" s="230"/>
      <c r="D78" s="230"/>
      <c r="E78" s="236" t="s">
        <v>1765</v>
      </c>
      <c r="F78" s="624" t="str">
        <f>IFERROR(INDEX('Produtos Selecionados'!$G:$G,MATCH($E78,'Produtos Selecionados'!$E:$E,0)),"-")</f>
        <v>-</v>
      </c>
      <c r="G78" s="624" t="str">
        <f>IFERROR(INDEX('Produtos Selecionados'!$H:$H,MATCH($E78,'Produtos Selecionados'!$E:$E,0)),"-")</f>
        <v>Sim</v>
      </c>
      <c r="H78" s="624">
        <f>IFERROR(INDEX('Produtos Selecionados'!$O:$O,MATCH($E78,'Produtos Selecionados'!$E:$E,0)),"-")</f>
        <v>4.7999999999999996E-3</v>
      </c>
      <c r="I78" s="625" t="str">
        <f>IFERROR(INDEX('Produtos Selecionados'!$L:$L,MATCH($E78,'Produtos Selecionados'!$E:$E,0)),"-")</f>
        <v>BRL</v>
      </c>
      <c r="J78" s="625">
        <f>IFERROR(INDEX('Produtos Selecionados'!$M:$M,MATCH($E78,'Produtos Selecionados'!$E:$E,0)),"-")</f>
        <v>31</v>
      </c>
      <c r="K78" s="232"/>
      <c r="L78" s="246" t="str">
        <f t="shared" ref="L78" si="47">IF(K78="","", K78*K$68)</f>
        <v/>
      </c>
      <c r="M78" s="232"/>
      <c r="N78" s="246" t="str">
        <f t="shared" ref="N78" si="48">IF(M78="","", M78*M$68)</f>
        <v/>
      </c>
      <c r="O78" s="232"/>
      <c r="P78" s="246" t="str">
        <f t="shared" ref="P78" si="49">IF(O78="","", O78*O$68)</f>
        <v/>
      </c>
      <c r="Q78" s="232"/>
      <c r="R78" s="246" t="str">
        <f t="shared" ref="R78" si="50">IF(Q78="","", Q78*Q$68)</f>
        <v/>
      </c>
      <c r="S78" s="232"/>
      <c r="T78" s="246" t="str">
        <f t="shared" ref="T78" si="51">IF(S78="","", S78*S$68)</f>
        <v/>
      </c>
    </row>
    <row r="79" spans="2:22" s="153" customFormat="1" ht="8.25" customHeight="1">
      <c r="B79" s="233"/>
      <c r="C79" s="233"/>
      <c r="D79" s="233"/>
      <c r="E79" s="176"/>
      <c r="F79" s="190"/>
      <c r="G79" s="190"/>
      <c r="H79" s="190"/>
      <c r="I79" s="190"/>
      <c r="J79" s="190"/>
      <c r="K79" s="248"/>
      <c r="L79" s="249" t="str">
        <f>IF(K79="","", K79*K$11)</f>
        <v/>
      </c>
      <c r="M79" s="232"/>
      <c r="N79" s="249" t="str">
        <f>IF(M79="","", M79*M$11)</f>
        <v/>
      </c>
      <c r="O79" s="248"/>
      <c r="P79" s="249" t="str">
        <f>IF(O79="","", O79*O$11)</f>
        <v/>
      </c>
      <c r="Q79" s="248"/>
      <c r="R79" s="249" t="str">
        <f>IF(Q79="","", Q79*Q$11)</f>
        <v/>
      </c>
      <c r="S79" s="248"/>
      <c r="T79" s="249" t="str">
        <f>IF(S79="","", S79*S$11)</f>
        <v/>
      </c>
      <c r="U79" s="243"/>
      <c r="V79" s="243"/>
    </row>
    <row r="80" spans="2:22" s="153" customFormat="1" ht="15">
      <c r="B80" s="233"/>
      <c r="C80" s="233" t="s">
        <v>12</v>
      </c>
      <c r="D80" s="233" t="s">
        <v>12</v>
      </c>
      <c r="E80" s="155" t="s">
        <v>616</v>
      </c>
      <c r="F80" s="156"/>
      <c r="G80" s="156"/>
      <c r="H80" s="156"/>
      <c r="I80" s="156"/>
      <c r="J80" s="156"/>
      <c r="K80" s="235">
        <f t="shared" ref="K80:T80" si="52">K82+K86+K91+K95</f>
        <v>0</v>
      </c>
      <c r="L80" s="244">
        <f t="shared" si="52"/>
        <v>0</v>
      </c>
      <c r="M80" s="235">
        <f t="shared" si="52"/>
        <v>0.02</v>
      </c>
      <c r="N80" s="244">
        <f t="shared" si="52"/>
        <v>0.02</v>
      </c>
      <c r="O80" s="235">
        <f t="shared" si="52"/>
        <v>4.4999999999999998E-2</v>
      </c>
      <c r="P80" s="244">
        <f t="shared" si="52"/>
        <v>4.4999999999999998E-2</v>
      </c>
      <c r="Q80" s="235">
        <f t="shared" si="52"/>
        <v>7.0000000000000007E-2</v>
      </c>
      <c r="R80" s="244">
        <f t="shared" si="52"/>
        <v>7.0000000000000007E-2</v>
      </c>
      <c r="S80" s="235">
        <f t="shared" si="52"/>
        <v>7.5000000000000011E-2</v>
      </c>
      <c r="T80" s="245">
        <f t="shared" si="52"/>
        <v>7.5000000000000011E-2</v>
      </c>
      <c r="U80" s="157"/>
      <c r="V80" s="157"/>
    </row>
    <row r="81" spans="2:22" s="153" customFormat="1" ht="3" customHeight="1">
      <c r="B81" s="233"/>
      <c r="C81" s="233"/>
      <c r="D81" s="233"/>
      <c r="F81" s="190"/>
      <c r="G81" s="190"/>
      <c r="H81" s="190"/>
      <c r="I81" s="190"/>
      <c r="J81" s="190"/>
      <c r="K81" s="241"/>
      <c r="L81" s="242"/>
      <c r="M81" s="241"/>
      <c r="N81" s="242"/>
      <c r="O81" s="241"/>
      <c r="P81" s="242"/>
      <c r="Q81" s="241"/>
      <c r="R81" s="242"/>
      <c r="S81" s="241"/>
      <c r="T81" s="242"/>
      <c r="U81" s="157"/>
      <c r="V81" s="157"/>
    </row>
    <row r="82" spans="2:22" s="153" customFormat="1" ht="15">
      <c r="B82" s="233"/>
      <c r="C82" s="233"/>
      <c r="D82" s="233" t="s">
        <v>12</v>
      </c>
      <c r="E82" s="158" t="s">
        <v>610</v>
      </c>
      <c r="F82" s="159"/>
      <c r="G82" s="159"/>
      <c r="H82" s="159"/>
      <c r="I82" s="159"/>
      <c r="J82" s="159"/>
      <c r="K82" s="237">
        <v>0</v>
      </c>
      <c r="L82" s="207">
        <f>SUM(L83:L85)</f>
        <v>0</v>
      </c>
      <c r="M82" s="237">
        <v>0</v>
      </c>
      <c r="N82" s="207">
        <f>SUM(N83:N85)</f>
        <v>0</v>
      </c>
      <c r="O82" s="237">
        <v>0.02</v>
      </c>
      <c r="P82" s="207">
        <f>SUM(P83:P85)</f>
        <v>0.02</v>
      </c>
      <c r="Q82" s="237">
        <v>3.5000000000000003E-2</v>
      </c>
      <c r="R82" s="207">
        <f>SUM(R83:R85)</f>
        <v>3.5000000000000003E-2</v>
      </c>
      <c r="S82" s="237">
        <v>0.04</v>
      </c>
      <c r="T82" s="207">
        <f>SUM(T83:T85)</f>
        <v>0.04</v>
      </c>
      <c r="U82" s="157"/>
      <c r="V82" s="157"/>
    </row>
    <row r="83" spans="2:22" s="247" customFormat="1" ht="15">
      <c r="B83" s="230"/>
      <c r="C83" s="230"/>
      <c r="D83" s="230"/>
      <c r="E83" s="236" t="s">
        <v>1744</v>
      </c>
      <c r="F83" s="624" t="str">
        <f>IFERROR(INDEX('Produtos Selecionados'!$G:$G,MATCH($E83,'Produtos Selecionados'!$E:$E,0)),"-")</f>
        <v>MFO</v>
      </c>
      <c r="G83" s="624" t="str">
        <f>IFERROR(INDEX('Produtos Selecionados'!$H:$H,MATCH($E83,'Produtos Selecionados'!$E:$E,0)),"-")</f>
        <v>Sim</v>
      </c>
      <c r="H83" s="624">
        <f>IFERROR(INDEX('Produtos Selecionados'!$O:$O,MATCH($E83,'Produtos Selecionados'!$E:$E,0)),"-")</f>
        <v>1.9E-3</v>
      </c>
      <c r="I83" s="625" t="str">
        <f>IFERROR(INDEX('Produtos Selecionados'!$L:$L,MATCH($E83,'Produtos Selecionados'!$E:$E,0)),"-")</f>
        <v>BRL</v>
      </c>
      <c r="J83" s="625">
        <f>IFERROR(INDEX('Produtos Selecionados'!$M:$M,MATCH($E83,'Produtos Selecionados'!$E:$E,0)),"-")</f>
        <v>33</v>
      </c>
      <c r="K83" s="232"/>
      <c r="L83" s="246" t="str">
        <f>IF(K83="","", K83*K$82)</f>
        <v/>
      </c>
      <c r="M83" s="232"/>
      <c r="N83" s="246" t="str">
        <f>IF(M83="","", M83*M$82)</f>
        <v/>
      </c>
      <c r="O83" s="232">
        <v>1</v>
      </c>
      <c r="P83" s="246">
        <f>IF(O83="","", O83*O$82)</f>
        <v>0.02</v>
      </c>
      <c r="Q83" s="232">
        <v>0.71499999999999997</v>
      </c>
      <c r="R83" s="246">
        <f>IF(Q83="","", Q83*Q$82)</f>
        <v>2.5025000000000002E-2</v>
      </c>
      <c r="S83" s="232">
        <v>0.65</v>
      </c>
      <c r="T83" s="246">
        <f>IF(S83="","", S83*S$82)</f>
        <v>2.6000000000000002E-2</v>
      </c>
    </row>
    <row r="84" spans="2:22" s="247" customFormat="1" ht="15">
      <c r="B84" s="230"/>
      <c r="C84" s="230"/>
      <c r="D84" s="230"/>
      <c r="E84" s="236" t="s">
        <v>1733</v>
      </c>
      <c r="F84" s="624" t="str">
        <f>IFERROR(INDEX('Produtos Selecionados'!$G:$G,MATCH($E84,'Produtos Selecionados'!$E:$E,0)),"-")</f>
        <v>-</v>
      </c>
      <c r="G84" s="624" t="str">
        <f>IFERROR(INDEX('Produtos Selecionados'!$H:$H,MATCH($E84,'Produtos Selecionados'!$E:$E,0)),"-")</f>
        <v>Sim</v>
      </c>
      <c r="H84" s="624">
        <f>IFERROR(INDEX('Produtos Selecionados'!$O:$O,MATCH($E84,'Produtos Selecionados'!$E:$E,0)),"-")</f>
        <v>4.0000000000000001E-3</v>
      </c>
      <c r="I84" s="625" t="str">
        <f>IFERROR(INDEX('Produtos Selecionados'!$L:$L,MATCH($E84,'Produtos Selecionados'!$E:$E,0)),"-")</f>
        <v>BRL</v>
      </c>
      <c r="J84" s="625">
        <f>IFERROR(INDEX('Produtos Selecionados'!$M:$M,MATCH($E84,'Produtos Selecionados'!$E:$E,0)),"-")</f>
        <v>18</v>
      </c>
      <c r="K84" s="232"/>
      <c r="L84" s="246" t="str">
        <f t="shared" ref="L84" si="53">IF(K84="","", K84*K$82)</f>
        <v/>
      </c>
      <c r="M84" s="232"/>
      <c r="N84" s="246" t="str">
        <f t="shared" ref="N84" si="54">IF(M84="","", M84*M$82)</f>
        <v/>
      </c>
      <c r="O84" s="232"/>
      <c r="P84" s="246" t="str">
        <f>IF(O84="","", O84*O$82)</f>
        <v/>
      </c>
      <c r="Q84" s="232">
        <v>0.28499999999999998</v>
      </c>
      <c r="R84" s="246">
        <f>IF(Q84="","", Q84*Q$82)</f>
        <v>9.9749999999999995E-3</v>
      </c>
      <c r="S84" s="232">
        <v>0.35</v>
      </c>
      <c r="T84" s="246">
        <f>IF(S84="","", S84*S$82)</f>
        <v>1.3999999999999999E-2</v>
      </c>
    </row>
    <row r="85" spans="2:22" s="247" customFormat="1" ht="5.25" customHeight="1">
      <c r="B85" s="230"/>
      <c r="C85" s="230"/>
      <c r="D85" s="230"/>
      <c r="E85" s="165"/>
      <c r="F85" s="626" t="str">
        <f>IFERROR(INDEX('Produtos Selecionados'!$M:$M,MATCH(A85,'Produtos Selecionados'!$E:$E,0)),"-")</f>
        <v>-</v>
      </c>
      <c r="G85" s="626" t="str">
        <f>IFERROR(INDEX('Produtos Selecionados'!$M:$M,MATCH(B85,'Produtos Selecionados'!$E:$E,0)),"-")</f>
        <v>-</v>
      </c>
      <c r="H85" s="626" t="str">
        <f>IFERROR(INDEX('Produtos Selecionados'!$M:$M,MATCH(C85,'Produtos Selecionados'!$E:$E,0)),"-")</f>
        <v>-</v>
      </c>
      <c r="I85" s="626" t="str">
        <f>IFERROR(INDEX('Produtos Selecionados'!$M:$M,MATCH(D85,'Produtos Selecionados'!$E:$E,0)),"-")</f>
        <v>-</v>
      </c>
      <c r="J85" s="626" t="str">
        <f>IFERROR(INDEX('Produtos Selecionados'!$M:$M,MATCH(E85,'Produtos Selecionados'!$E:$E,0)),"-")</f>
        <v>-</v>
      </c>
      <c r="K85" s="248"/>
      <c r="L85" s="249" t="str">
        <f t="shared" ref="L85:N85" si="55">IF(K85="","", K85*K$82)</f>
        <v/>
      </c>
      <c r="M85" s="248"/>
      <c r="N85" s="249" t="str">
        <f t="shared" si="55"/>
        <v/>
      </c>
      <c r="O85" s="248"/>
      <c r="P85" s="249" t="str">
        <f>IF(O85="","", O85*O$82)</f>
        <v/>
      </c>
      <c r="Q85" s="248"/>
      <c r="R85" s="249" t="str">
        <f>IF(Q85="","", Q85*Q$82)</f>
        <v/>
      </c>
      <c r="S85" s="248"/>
      <c r="T85" s="249" t="str">
        <f>IF(S85="","", S85*S$82)</f>
        <v/>
      </c>
    </row>
    <row r="86" spans="2:22" s="153" customFormat="1" ht="15">
      <c r="B86" s="233"/>
      <c r="C86" s="233"/>
      <c r="D86" s="233" t="s">
        <v>12</v>
      </c>
      <c r="E86" s="158" t="s">
        <v>617</v>
      </c>
      <c r="F86" s="159"/>
      <c r="G86" s="159"/>
      <c r="H86" s="159"/>
      <c r="I86" s="159"/>
      <c r="J86" s="159"/>
      <c r="K86" s="237">
        <v>0</v>
      </c>
      <c r="L86" s="207">
        <f>SUM(L87:L90)</f>
        <v>0</v>
      </c>
      <c r="M86" s="237">
        <v>0.02</v>
      </c>
      <c r="N86" s="207">
        <f>SUM(N87:N90)</f>
        <v>0.02</v>
      </c>
      <c r="O86" s="237">
        <v>2.5000000000000001E-2</v>
      </c>
      <c r="P86" s="207">
        <f>SUM(P87:P90)</f>
        <v>2.5000000000000001E-2</v>
      </c>
      <c r="Q86" s="237">
        <v>3.5000000000000003E-2</v>
      </c>
      <c r="R86" s="207">
        <f>SUM(R87:R90)</f>
        <v>3.5000000000000003E-2</v>
      </c>
      <c r="S86" s="237">
        <v>3.5000000000000003E-2</v>
      </c>
      <c r="T86" s="207">
        <f>SUM(T87:T90)</f>
        <v>3.5000000000000003E-2</v>
      </c>
      <c r="U86" s="157"/>
      <c r="V86" s="157"/>
    </row>
    <row r="87" spans="2:22" s="247" customFormat="1" ht="15">
      <c r="B87" s="230"/>
      <c r="C87" s="230"/>
      <c r="D87" s="230"/>
      <c r="E87" s="236" t="s">
        <v>2191</v>
      </c>
      <c r="F87" s="624" t="str">
        <f>IFERROR(INDEX('Produtos Selecionados'!$G:$G,MATCH($E87,'Produtos Selecionados'!$E:$E,0)),"-")</f>
        <v>-</v>
      </c>
      <c r="G87" s="624" t="str">
        <f>IFERROR(INDEX('Produtos Selecionados'!$H:$H,MATCH($E87,'Produtos Selecionados'!$E:$E,0)),"-")</f>
        <v>Sim</v>
      </c>
      <c r="H87" s="624">
        <f>IFERROR(INDEX('Produtos Selecionados'!$O:$O,MATCH($E87,'Produtos Selecionados'!$E:$E,0)),"-")</f>
        <v>4.6249999999999998E-3</v>
      </c>
      <c r="I87" s="625" t="str">
        <f>IFERROR(INDEX('Produtos Selecionados'!$L:$L,MATCH($E87,'Produtos Selecionados'!$E:$E,0)),"-")</f>
        <v>BRL</v>
      </c>
      <c r="J87" s="625">
        <f>IFERROR(INDEX('Produtos Selecionados'!$M:$M,MATCH($E87,'Produtos Selecionados'!$E:$E,0)),"-")</f>
        <v>15</v>
      </c>
      <c r="K87" s="232"/>
      <c r="L87" s="246" t="str">
        <f>IF(K87="","", K87*K$86)</f>
        <v/>
      </c>
      <c r="M87" s="232">
        <v>0.5</v>
      </c>
      <c r="N87" s="246">
        <f>IF(M87="","", M87*M$86)</f>
        <v>0.01</v>
      </c>
      <c r="O87" s="232">
        <v>0.5</v>
      </c>
      <c r="P87" s="246">
        <f>IF(O87="","", O87*O$86)</f>
        <v>1.2500000000000001E-2</v>
      </c>
      <c r="Q87" s="232">
        <v>0.35749999999999998</v>
      </c>
      <c r="R87" s="246">
        <f>IF(Q87="","", Q87*Q$86)</f>
        <v>1.2512500000000001E-2</v>
      </c>
      <c r="S87" s="232">
        <v>0.35749999999999998</v>
      </c>
      <c r="T87" s="246">
        <f>IF(S87="","", S87*S$86)</f>
        <v>1.2512500000000001E-2</v>
      </c>
    </row>
    <row r="88" spans="2:22" s="247" customFormat="1" ht="15">
      <c r="B88" s="230"/>
      <c r="C88" s="230"/>
      <c r="D88" s="230"/>
      <c r="E88" s="236" t="s">
        <v>2148</v>
      </c>
      <c r="F88" s="624" t="str">
        <f>IFERROR(INDEX('Produtos Selecionados'!$G:$G,MATCH($E88,'Produtos Selecionados'!$E:$E,0)),"-")</f>
        <v>MFO</v>
      </c>
      <c r="G88" s="624" t="str">
        <f>IFERROR(INDEX('Produtos Selecionados'!$H:$H,MATCH($E88,'Produtos Selecionados'!$E:$E,0)),"-")</f>
        <v>Sim</v>
      </c>
      <c r="H88" s="624" t="str">
        <f>IFERROR(INDEX('Produtos Selecionados'!$O:$O,MATCH($E88,'Produtos Selecionados'!$E:$E,0)),"-")</f>
        <v>-</v>
      </c>
      <c r="I88" s="625" t="str">
        <f>IFERROR(INDEX('Produtos Selecionados'!$L:$L,MATCH($E88,'Produtos Selecionados'!$E:$E,0)),"-")</f>
        <v>BRL</v>
      </c>
      <c r="J88" s="625">
        <f>IFERROR(INDEX('Produtos Selecionados'!$M:$M,MATCH($E88,'Produtos Selecionados'!$E:$E,0)),"-")</f>
        <v>32</v>
      </c>
      <c r="K88" s="232"/>
      <c r="L88" s="246" t="str">
        <f>IF(K88="","", K88*K$86)</f>
        <v/>
      </c>
      <c r="M88" s="232">
        <v>0.5</v>
      </c>
      <c r="N88" s="246">
        <f>IF(M88="","", M88*M$86)</f>
        <v>0.01</v>
      </c>
      <c r="O88" s="232">
        <v>0.5</v>
      </c>
      <c r="P88" s="246">
        <f>IF(O88="","", O88*O$86)</f>
        <v>1.2500000000000001E-2</v>
      </c>
      <c r="Q88" s="232">
        <v>0.35749999999999998</v>
      </c>
      <c r="R88" s="246">
        <f>IF(Q88="","", Q88*Q$86)</f>
        <v>1.2512500000000001E-2</v>
      </c>
      <c r="S88" s="232">
        <v>0.35749999999999998</v>
      </c>
      <c r="T88" s="246">
        <f>IF(S88="","", S88*S$86)</f>
        <v>1.2512500000000001E-2</v>
      </c>
    </row>
    <row r="89" spans="2:22" s="247" customFormat="1" ht="15">
      <c r="B89" s="230"/>
      <c r="C89" s="230"/>
      <c r="D89" s="230"/>
      <c r="E89" s="236" t="s">
        <v>2848</v>
      </c>
      <c r="F89" s="624" t="str">
        <f>IFERROR(INDEX('Produtos Selecionados'!$G:$G,MATCH($E89,'Produtos Selecionados'!$E:$E,0)),"-")</f>
        <v>-</v>
      </c>
      <c r="G89" s="624" t="str">
        <f>IFERROR(INDEX('Produtos Selecionados'!$H:$H,MATCH($E89,'Produtos Selecionados'!$E:$E,0)),"-")</f>
        <v>Sim</v>
      </c>
      <c r="H89" s="624">
        <f>IFERROR(INDEX('Produtos Selecionados'!$O:$O,MATCH($E89,'Produtos Selecionados'!$E:$E,0)),"-")</f>
        <v>4.933333333333333E-3</v>
      </c>
      <c r="I89" s="625" t="str">
        <f>IFERROR(INDEX('Produtos Selecionados'!$L:$L,MATCH($E89,'Produtos Selecionados'!$E:$E,0)),"-")</f>
        <v>BRL</v>
      </c>
      <c r="J89" s="625">
        <f>IFERROR(INDEX('Produtos Selecionados'!$M:$M,MATCH($E89,'Produtos Selecionados'!$E:$E,0)),"-")</f>
        <v>31</v>
      </c>
      <c r="K89" s="232"/>
      <c r="L89" s="246" t="str">
        <f>IF(K89="","", K89*K$86)</f>
        <v/>
      </c>
      <c r="M89" s="232"/>
      <c r="N89" s="246" t="str">
        <f>IF(M89="","", M89*M$86)</f>
        <v/>
      </c>
      <c r="O89" s="232"/>
      <c r="P89" s="246" t="str">
        <f>IF(O89="","", O89*O$86)</f>
        <v/>
      </c>
      <c r="Q89" s="232">
        <v>0.28499999999999998</v>
      </c>
      <c r="R89" s="246">
        <f>IF(Q89="","", Q89*Q$86)</f>
        <v>9.9749999999999995E-3</v>
      </c>
      <c r="S89" s="232">
        <v>0.28499999999999998</v>
      </c>
      <c r="T89" s="246">
        <f>IF(S89="","", S89*S$86)</f>
        <v>9.9749999999999995E-3</v>
      </c>
    </row>
    <row r="90" spans="2:22" s="247" customFormat="1" ht="5.25" customHeight="1">
      <c r="B90" s="230"/>
      <c r="C90" s="230"/>
      <c r="D90" s="230"/>
      <c r="E90" s="165"/>
      <c r="F90" s="626" t="str">
        <f>IFERROR(INDEX('Produtos Selecionados'!$M:$M,MATCH(A90,'Produtos Selecionados'!$E:$E,0)),"-")</f>
        <v>-</v>
      </c>
      <c r="G90" s="626" t="str">
        <f>IFERROR(INDEX('Produtos Selecionados'!$M:$M,MATCH(B90,'Produtos Selecionados'!$E:$E,0)),"-")</f>
        <v>-</v>
      </c>
      <c r="H90" s="626" t="str">
        <f>IFERROR(INDEX('Produtos Selecionados'!$M:$M,MATCH(C90,'Produtos Selecionados'!$E:$E,0)),"-")</f>
        <v>-</v>
      </c>
      <c r="I90" s="626" t="str">
        <f>IFERROR(INDEX('Produtos Selecionados'!$M:$M,MATCH(D90,'Produtos Selecionados'!$E:$E,0)),"-")</f>
        <v>-</v>
      </c>
      <c r="J90" s="626" t="str">
        <f>IFERROR(INDEX('Produtos Selecionados'!$M:$M,MATCH(E90,'Produtos Selecionados'!$E:$E,0)),"-")</f>
        <v>-</v>
      </c>
      <c r="K90" s="248"/>
      <c r="L90" s="249" t="str">
        <f>IF(K90="","", K90*K$86)</f>
        <v/>
      </c>
      <c r="M90" s="248"/>
      <c r="N90" s="249" t="str">
        <f t="shared" ref="N90:P90" si="56">IF(M90="","", M90*M$86)</f>
        <v/>
      </c>
      <c r="O90" s="248"/>
      <c r="P90" s="249" t="str">
        <f t="shared" si="56"/>
        <v/>
      </c>
      <c r="Q90" s="248"/>
      <c r="R90" s="249" t="str">
        <f>IF(Q90="","", Q90*Q$86)</f>
        <v/>
      </c>
      <c r="S90" s="248"/>
      <c r="T90" s="249" t="str">
        <f>IF(S90="","", S90*S$86)</f>
        <v/>
      </c>
    </row>
    <row r="91" spans="2:22" s="153" customFormat="1" ht="15">
      <c r="B91" s="233"/>
      <c r="C91" s="233"/>
      <c r="D91" s="233" t="s">
        <v>12</v>
      </c>
      <c r="E91" s="158" t="s">
        <v>619</v>
      </c>
      <c r="F91" s="159"/>
      <c r="G91" s="159"/>
      <c r="H91" s="159"/>
      <c r="I91" s="159"/>
      <c r="J91" s="159"/>
      <c r="K91" s="237">
        <v>0</v>
      </c>
      <c r="L91" s="207">
        <f>SUM(L92:L94)</f>
        <v>0</v>
      </c>
      <c r="M91" s="237">
        <v>0</v>
      </c>
      <c r="N91" s="207">
        <f>SUM(N92:N94)</f>
        <v>0</v>
      </c>
      <c r="O91" s="237">
        <v>0</v>
      </c>
      <c r="P91" s="207">
        <f>SUM(P92:P94)</f>
        <v>0</v>
      </c>
      <c r="Q91" s="237">
        <v>0</v>
      </c>
      <c r="R91" s="207">
        <f>SUM(R92:R94)</f>
        <v>0</v>
      </c>
      <c r="S91" s="237">
        <v>0</v>
      </c>
      <c r="T91" s="207">
        <f>SUM(T92:T94)</f>
        <v>0</v>
      </c>
      <c r="U91" s="157"/>
      <c r="V91" s="157"/>
    </row>
    <row r="92" spans="2:22" s="247" customFormat="1" ht="15">
      <c r="B92" s="230"/>
      <c r="C92" s="230"/>
      <c r="D92" s="230"/>
      <c r="E92" s="236"/>
      <c r="F92" s="624" t="str">
        <f>IFERROR(INDEX('Produtos Selecionados'!$G:$G,MATCH($E92,'Produtos Selecionados'!$E:$E,0)),"-")</f>
        <v>-</v>
      </c>
      <c r="G92" s="624" t="str">
        <f>IFERROR(INDEX('Produtos Selecionados'!$H:$H,MATCH($E92,'Produtos Selecionados'!$E:$E,0)),"-")</f>
        <v>-</v>
      </c>
      <c r="H92" s="624" t="str">
        <f>IFERROR(INDEX('Produtos Selecionados'!$O:$O,MATCH($E92,'Produtos Selecionados'!$E:$E,0)),"-")</f>
        <v>-</v>
      </c>
      <c r="I92" s="625" t="str">
        <f>IFERROR(INDEX('Produtos Selecionados'!$L:$L,MATCH($E92,'Produtos Selecionados'!$E:$E,0)),"-")</f>
        <v>-</v>
      </c>
      <c r="J92" s="625" t="str">
        <f>IFERROR(INDEX('Produtos Selecionados'!$M:$M,MATCH($E92,'Produtos Selecionados'!$E:$E,0)),"-")</f>
        <v>-</v>
      </c>
      <c r="K92" s="232"/>
      <c r="L92" s="246" t="str">
        <f>IF(K92="","", K92*K$91)</f>
        <v/>
      </c>
      <c r="M92" s="232"/>
      <c r="N92" s="246" t="str">
        <f>IF(M92="","", M92*M$91)</f>
        <v/>
      </c>
      <c r="O92" s="232"/>
      <c r="P92" s="246" t="str">
        <f>IF(O92="","", O92*O$91)</f>
        <v/>
      </c>
      <c r="Q92" s="232"/>
      <c r="R92" s="246" t="str">
        <f>IF(Q92="","", Q92*Q$91)</f>
        <v/>
      </c>
      <c r="S92" s="232"/>
      <c r="T92" s="246" t="str">
        <f>IF(S92="","", S92*S$91)</f>
        <v/>
      </c>
    </row>
    <row r="93" spans="2:22" s="247" customFormat="1" ht="15">
      <c r="B93" s="230"/>
      <c r="C93" s="230"/>
      <c r="D93" s="230"/>
      <c r="E93" s="236"/>
      <c r="F93" s="624" t="str">
        <f>IFERROR(INDEX('Produtos Selecionados'!$G:$G,MATCH($E93,'Produtos Selecionados'!$E:$E,0)),"-")</f>
        <v>-</v>
      </c>
      <c r="G93" s="624" t="str">
        <f>IFERROR(INDEX('Produtos Selecionados'!$H:$H,MATCH($E93,'Produtos Selecionados'!$E:$E,0)),"-")</f>
        <v>-</v>
      </c>
      <c r="H93" s="624" t="str">
        <f>IFERROR(INDEX('Produtos Selecionados'!$O:$O,MATCH($E93,'Produtos Selecionados'!$E:$E,0)),"-")</f>
        <v>-</v>
      </c>
      <c r="I93" s="625" t="str">
        <f>IFERROR(INDEX('Produtos Selecionados'!$L:$L,MATCH($E93,'Produtos Selecionados'!$E:$E,0)),"-")</f>
        <v>-</v>
      </c>
      <c r="J93" s="625" t="str">
        <f>IFERROR(INDEX('Produtos Selecionados'!$M:$M,MATCH($E93,'Produtos Selecionados'!$E:$E,0)),"-")</f>
        <v>-</v>
      </c>
      <c r="K93" s="232"/>
      <c r="L93" s="246" t="str">
        <f t="shared" ref="L93:N94" si="57">IF(K93="","", K93*K$91)</f>
        <v/>
      </c>
      <c r="M93" s="232"/>
      <c r="N93" s="246" t="str">
        <f t="shared" si="57"/>
        <v/>
      </c>
      <c r="O93" s="232"/>
      <c r="P93" s="246" t="str">
        <f>IF(O93="","", O93*O$91)</f>
        <v/>
      </c>
      <c r="Q93" s="232"/>
      <c r="R93" s="246" t="str">
        <f>IF(Q93="","", Q93*Q$91)</f>
        <v/>
      </c>
      <c r="S93" s="232"/>
      <c r="T93" s="246" t="str">
        <f>IF(S93="","", S93*S$91)</f>
        <v/>
      </c>
    </row>
    <row r="94" spans="2:22" s="247" customFormat="1" ht="5.25" customHeight="1">
      <c r="B94" s="230"/>
      <c r="C94" s="230"/>
      <c r="D94" s="230"/>
      <c r="E94" s="165"/>
      <c r="F94" s="626" t="str">
        <f>IFERROR(INDEX('Produtos Selecionados'!$M:$M,MATCH(A94,'Produtos Selecionados'!$E:$E,0)),"-")</f>
        <v>-</v>
      </c>
      <c r="G94" s="626" t="str">
        <f>IFERROR(INDEX('Produtos Selecionados'!$M:$M,MATCH(B94,'Produtos Selecionados'!$E:$E,0)),"-")</f>
        <v>-</v>
      </c>
      <c r="H94" s="626" t="str">
        <f>IFERROR(INDEX('Produtos Selecionados'!$M:$M,MATCH(C94,'Produtos Selecionados'!$E:$E,0)),"-")</f>
        <v>-</v>
      </c>
      <c r="I94" s="626" t="str">
        <f>IFERROR(INDEX('Produtos Selecionados'!$M:$M,MATCH(D94,'Produtos Selecionados'!$E:$E,0)),"-")</f>
        <v>-</v>
      </c>
      <c r="J94" s="626" t="str">
        <f>IFERROR(INDEX('Produtos Selecionados'!$M:$M,MATCH(E94,'Produtos Selecionados'!$E:$E,0)),"-")</f>
        <v>-</v>
      </c>
      <c r="K94" s="248"/>
      <c r="L94" s="249" t="str">
        <f t="shared" si="57"/>
        <v/>
      </c>
      <c r="M94" s="248"/>
      <c r="N94" s="249" t="str">
        <f t="shared" si="57"/>
        <v/>
      </c>
      <c r="O94" s="248"/>
      <c r="P94" s="249" t="str">
        <f>IF(O94="","", O94*O$91)</f>
        <v/>
      </c>
      <c r="Q94" s="248"/>
      <c r="R94" s="249" t="str">
        <f>IF(Q94="","", Q94*Q$91)</f>
        <v/>
      </c>
      <c r="S94" s="248"/>
      <c r="T94" s="249" t="str">
        <f>IF(S94="","", S94*S$91)</f>
        <v/>
      </c>
    </row>
    <row r="95" spans="2:22" s="153" customFormat="1" ht="15">
      <c r="B95" s="233"/>
      <c r="C95" s="233"/>
      <c r="D95" s="233" t="s">
        <v>12</v>
      </c>
      <c r="E95" s="158" t="s">
        <v>618</v>
      </c>
      <c r="F95" s="159"/>
      <c r="G95" s="159"/>
      <c r="H95" s="159"/>
      <c r="I95" s="159"/>
      <c r="J95" s="159"/>
      <c r="K95" s="237">
        <v>0</v>
      </c>
      <c r="L95" s="207">
        <f>SUM(L96:L98)</f>
        <v>0</v>
      </c>
      <c r="M95" s="237">
        <v>0</v>
      </c>
      <c r="N95" s="207">
        <f>SUM(N96:N98)</f>
        <v>0</v>
      </c>
      <c r="O95" s="237">
        <v>0</v>
      </c>
      <c r="P95" s="207">
        <f>SUM(P96:P98)</f>
        <v>0</v>
      </c>
      <c r="Q95" s="237">
        <v>0</v>
      </c>
      <c r="R95" s="207">
        <f>SUM(R96:R98)</f>
        <v>0</v>
      </c>
      <c r="S95" s="237">
        <v>0</v>
      </c>
      <c r="T95" s="207">
        <f>SUM(T96:T98)</f>
        <v>0</v>
      </c>
      <c r="U95" s="157"/>
      <c r="V95" s="157"/>
    </row>
    <row r="96" spans="2:22" s="247" customFormat="1" ht="15">
      <c r="B96" s="230"/>
      <c r="C96" s="230"/>
      <c r="D96" s="230"/>
      <c r="E96" s="236" t="s">
        <v>1756</v>
      </c>
      <c r="F96" s="624" t="str">
        <f>IFERROR(INDEX('Produtos Selecionados'!$G:$G,MATCH($E96,'Produtos Selecionados'!$E:$E,0)),"-")</f>
        <v>-</v>
      </c>
      <c r="G96" s="624" t="str">
        <f>IFERROR(INDEX('Produtos Selecionados'!$H:$H,MATCH($E96,'Produtos Selecionados'!$E:$E,0)),"-")</f>
        <v>Sim</v>
      </c>
      <c r="H96" s="624">
        <f>IFERROR(INDEX('Produtos Selecionados'!$O:$O,MATCH($E96,'Produtos Selecionados'!$E:$E,0)),"-")</f>
        <v>3.7999999999999996E-3</v>
      </c>
      <c r="I96" s="625" t="str">
        <f>IFERROR(INDEX('Produtos Selecionados'!$L:$L,MATCH($E96,'Produtos Selecionados'!$E:$E,0)),"-")</f>
        <v>BRL</v>
      </c>
      <c r="J96" s="625">
        <f>IFERROR(INDEX('Produtos Selecionados'!$M:$M,MATCH($E96,'Produtos Selecionados'!$E:$E,0)),"-")</f>
        <v>18</v>
      </c>
      <c r="K96" s="232"/>
      <c r="L96" s="246" t="str">
        <f>IF(K96="","", K96*K$95)</f>
        <v/>
      </c>
      <c r="M96" s="232"/>
      <c r="N96" s="246" t="str">
        <f>IF(M96="","", M96*M$95)</f>
        <v/>
      </c>
      <c r="O96" s="232"/>
      <c r="P96" s="246" t="str">
        <f>IF(O96="","", O96*O$95)</f>
        <v/>
      </c>
      <c r="Q96" s="232"/>
      <c r="R96" s="246" t="str">
        <f>IF(Q96="","", Q96*Q$95)</f>
        <v/>
      </c>
      <c r="S96" s="232"/>
      <c r="T96" s="246" t="str">
        <f>IF(S96="","", S96*S$95)</f>
        <v/>
      </c>
    </row>
    <row r="97" spans="2:22" s="247" customFormat="1" ht="15">
      <c r="B97" s="230"/>
      <c r="C97" s="230"/>
      <c r="D97" s="230"/>
      <c r="E97" s="236"/>
      <c r="F97" s="624" t="str">
        <f>IFERROR(INDEX('Produtos Selecionados'!$G:$G,MATCH($E97,'Produtos Selecionados'!$E:$E,0)),"-")</f>
        <v>-</v>
      </c>
      <c r="G97" s="624" t="str">
        <f>IFERROR(INDEX('Produtos Selecionados'!$H:$H,MATCH($E97,'Produtos Selecionados'!$E:$E,0)),"-")</f>
        <v>-</v>
      </c>
      <c r="H97" s="624" t="str">
        <f>IFERROR(INDEX('Produtos Selecionados'!$O:$O,MATCH($E97,'Produtos Selecionados'!$E:$E,0)),"-")</f>
        <v>-</v>
      </c>
      <c r="I97" s="625" t="str">
        <f>IFERROR(INDEX('Produtos Selecionados'!$L:$L,MATCH($E97,'Produtos Selecionados'!$E:$E,0)),"-")</f>
        <v>-</v>
      </c>
      <c r="J97" s="625" t="str">
        <f>IFERROR(INDEX('Produtos Selecionados'!$M:$M,MATCH($E97,'Produtos Selecionados'!$E:$E,0)),"-")</f>
        <v>-</v>
      </c>
      <c r="K97" s="232"/>
      <c r="L97" s="246" t="str">
        <f>IF(K97="","", K97*K$95)</f>
        <v/>
      </c>
      <c r="M97" s="232"/>
      <c r="N97" s="246" t="str">
        <f>IF(M97="","", M97*M$95)</f>
        <v/>
      </c>
      <c r="O97" s="232"/>
      <c r="P97" s="246" t="str">
        <f>IF(O97="","", O97*O$95)</f>
        <v/>
      </c>
      <c r="Q97" s="232"/>
      <c r="R97" s="246" t="str">
        <f>IF(Q97="","", Q97*Q$95)</f>
        <v/>
      </c>
      <c r="S97" s="232"/>
      <c r="T97" s="246" t="str">
        <f>IF(S97="","", S97*S$95)</f>
        <v/>
      </c>
    </row>
    <row r="98" spans="2:22" s="153" customFormat="1" ht="9" customHeight="1">
      <c r="B98" s="233"/>
      <c r="C98" s="233"/>
      <c r="D98" s="233"/>
      <c r="E98" s="176"/>
      <c r="F98" s="190"/>
      <c r="G98" s="190"/>
      <c r="H98" s="190"/>
      <c r="I98" s="190"/>
      <c r="J98" s="190"/>
      <c r="K98" s="248"/>
      <c r="L98" s="249" t="str">
        <f>IF(K98="","", K98*K$11)</f>
        <v/>
      </c>
      <c r="M98" s="291"/>
      <c r="N98" s="249" t="str">
        <f>IF(M98="","", M98*M$11)</f>
        <v/>
      </c>
      <c r="O98" s="248"/>
      <c r="P98" s="249" t="str">
        <f>IF(O98="","", O98*O$11)</f>
        <v/>
      </c>
      <c r="Q98" s="248"/>
      <c r="R98" s="249" t="str">
        <f>IF(Q98="","", Q98*Q$11)</f>
        <v/>
      </c>
      <c r="S98" s="248"/>
      <c r="T98" s="249" t="str">
        <f>IF(S98="","", S98*S$11)</f>
        <v/>
      </c>
      <c r="U98" s="243"/>
      <c r="V98" s="243"/>
    </row>
    <row r="99" spans="2:22" s="114" customFormat="1" ht="15.75">
      <c r="B99" s="286"/>
      <c r="C99" s="286"/>
      <c r="D99" s="233" t="s">
        <v>1393</v>
      </c>
      <c r="E99" s="352" t="s">
        <v>14</v>
      </c>
      <c r="F99" s="623"/>
      <c r="G99" s="623"/>
      <c r="H99" s="623"/>
      <c r="I99" s="623"/>
      <c r="J99" s="623"/>
      <c r="K99" s="281">
        <f ca="1">OFFSET('Asset Allocation Tatico'!$B$9, MATCH($E99,OFFSET('Asset Allocation Tatico'!$B$9,,,COUNTA('Asset Allocation Tatico'!$B:$B)-COUNTA('Asset Allocation Tatico'!$B$1:$B$9)),0)-1, MATCH(K$5,'Asset Allocation Tatico'!$D$5:$M$5,0)+2)</f>
        <v>0</v>
      </c>
      <c r="L99" s="287">
        <f>L101+L125</f>
        <v>0</v>
      </c>
      <c r="M99" s="281">
        <f ca="1">OFFSET('Asset Allocation Tatico'!$B$9, MATCH($E99,OFFSET('Asset Allocation Tatico'!$B$9,,,COUNTA('Asset Allocation Tatico'!$B:$B)-COUNTA('Asset Allocation Tatico'!$B$1:$B$9)),0)-1, MATCH(M$5,'Asset Allocation Tatico'!$D$5:$M$5,0)+2)</f>
        <v>0.04</v>
      </c>
      <c r="N99" s="287">
        <f ca="1">N101+N125</f>
        <v>0.04</v>
      </c>
      <c r="O99" s="281">
        <f ca="1">OFFSET('Asset Allocation Tatico'!$B$9, MATCH($E99,OFFSET('Asset Allocation Tatico'!$B$9,,,COUNTA('Asset Allocation Tatico'!$B:$B)-COUNTA('Asset Allocation Tatico'!$B$1:$B$9)),0)-1, MATCH(O$5,'Asset Allocation Tatico'!$D$5:$M$5,0)+2)</f>
        <v>8.5000000000000006E-2</v>
      </c>
      <c r="P99" s="287">
        <f ca="1">P101+P125</f>
        <v>8.5000000000000006E-2</v>
      </c>
      <c r="Q99" s="281">
        <f ca="1">OFFSET('Asset Allocation Tatico'!$B$9, MATCH($E99,OFFSET('Asset Allocation Tatico'!$B$9,,,COUNTA('Asset Allocation Tatico'!$B:$B)-COUNTA('Asset Allocation Tatico'!$B$1:$B$9)),0)-1, MATCH(Q$5,'Asset Allocation Tatico'!$D$5:$M$5,0)+2)</f>
        <v>0.18</v>
      </c>
      <c r="R99" s="287">
        <f ca="1">R101+R125</f>
        <v>0.18</v>
      </c>
      <c r="S99" s="281">
        <f ca="1">OFFSET('Asset Allocation Tatico'!$B$9, MATCH($E99,OFFSET('Asset Allocation Tatico'!$B$9,,,COUNTA('Asset Allocation Tatico'!$B:$B)-COUNTA('Asset Allocation Tatico'!$B$1:$B$9)),0)-1, MATCH(S$5,'Asset Allocation Tatico'!$D$5:$M$5,0)+2)</f>
        <v>0.315</v>
      </c>
      <c r="T99" s="287">
        <f ca="1">T101+T125</f>
        <v>0.315</v>
      </c>
      <c r="U99" s="288"/>
      <c r="V99" s="288"/>
    </row>
    <row r="100" spans="2:22" s="153" customFormat="1" ht="5.25" customHeight="1">
      <c r="B100" s="233"/>
      <c r="C100" s="233"/>
      <c r="D100" s="233"/>
      <c r="F100" s="190"/>
      <c r="G100" s="190"/>
      <c r="H100" s="190"/>
      <c r="I100" s="190"/>
      <c r="J100" s="190"/>
      <c r="K100" s="241"/>
      <c r="L100" s="242"/>
      <c r="M100" s="241"/>
      <c r="N100" s="242"/>
      <c r="O100" s="241"/>
      <c r="P100" s="242"/>
      <c r="Q100" s="241"/>
      <c r="R100" s="242"/>
      <c r="S100" s="241"/>
      <c r="T100" s="242"/>
      <c r="U100" s="243"/>
      <c r="V100" s="243"/>
    </row>
    <row r="101" spans="2:22" s="153" customFormat="1" ht="15">
      <c r="B101" s="233"/>
      <c r="C101" s="233" t="s">
        <v>12</v>
      </c>
      <c r="D101" s="233" t="s">
        <v>12</v>
      </c>
      <c r="E101" s="155" t="s">
        <v>608</v>
      </c>
      <c r="F101" s="156"/>
      <c r="G101" s="156"/>
      <c r="H101" s="156"/>
      <c r="I101" s="156"/>
      <c r="J101" s="156"/>
      <c r="K101" s="235">
        <f ca="1">OFFSET('Asset Allocation Tatico'!$B$9, MATCH($E101,OFFSET('Asset Allocation Tatico'!$B$9,,,COUNTA('Asset Allocation Tatico'!$B:$B)-COUNTA('Asset Allocation Tatico'!$B$1:$B$9)),0)-1, MATCH(K$5,'Asset Allocation Tatico'!$D$5:$M$5,0)+2)</f>
        <v>0</v>
      </c>
      <c r="L101" s="244">
        <f>L103+L113+L121</f>
        <v>0</v>
      </c>
      <c r="M101" s="235">
        <f ca="1">OFFSET('Asset Allocation Tatico'!$B$9, MATCH($E101,OFFSET('Asset Allocation Tatico'!$B$9,,,COUNTA('Asset Allocation Tatico'!$B:$B)-COUNTA('Asset Allocation Tatico'!$B$1:$B$9)),0)-1, MATCH(M$5,'Asset Allocation Tatico'!$D$5:$M$5,0)+2)</f>
        <v>3.5000000000000003E-2</v>
      </c>
      <c r="N101" s="244">
        <f>N103+N113+N121</f>
        <v>3.5000000000000003E-2</v>
      </c>
      <c r="O101" s="235">
        <f ca="1">OFFSET('Asset Allocation Tatico'!$B$9, MATCH($E101,OFFSET('Asset Allocation Tatico'!$B$9,,,COUNTA('Asset Allocation Tatico'!$B:$B)-COUNTA('Asset Allocation Tatico'!$B$1:$B$9)),0)-1, MATCH(O$5,'Asset Allocation Tatico'!$D$5:$M$5,0)+2)</f>
        <v>7.0000000000000007E-2</v>
      </c>
      <c r="P101" s="244">
        <f>P103+P113+P121</f>
        <v>7.0000000000000007E-2</v>
      </c>
      <c r="Q101" s="235">
        <f ca="1">OFFSET('Asset Allocation Tatico'!$B$9, MATCH($E101,OFFSET('Asset Allocation Tatico'!$B$9,,,COUNTA('Asset Allocation Tatico'!$B:$B)-COUNTA('Asset Allocation Tatico'!$B$1:$B$9)),0)-1, MATCH(Q$5,'Asset Allocation Tatico'!$D$5:$M$5,0)+2)</f>
        <v>0.16</v>
      </c>
      <c r="R101" s="244">
        <f>R103+R113+R121</f>
        <v>0.16</v>
      </c>
      <c r="S101" s="235">
        <f ca="1">OFFSET('Asset Allocation Tatico'!$B$9, MATCH($E101,OFFSET('Asset Allocation Tatico'!$B$9,,,COUNTA('Asset Allocation Tatico'!$B:$B)-COUNTA('Asset Allocation Tatico'!$B$1:$B$9)),0)-1, MATCH(S$5,'Asset Allocation Tatico'!$D$5:$M$5,0)+2)</f>
        <v>0.27</v>
      </c>
      <c r="T101" s="245">
        <f>T103+T113+T121</f>
        <v>0.27</v>
      </c>
      <c r="U101" s="157"/>
      <c r="V101" s="157"/>
    </row>
    <row r="102" spans="2:22" s="153" customFormat="1" ht="3" customHeight="1">
      <c r="B102" s="233"/>
      <c r="C102" s="233"/>
      <c r="D102" s="233"/>
      <c r="F102" s="190"/>
      <c r="G102" s="190"/>
      <c r="H102" s="190"/>
      <c r="I102" s="190"/>
      <c r="J102" s="190"/>
      <c r="K102" s="241"/>
      <c r="L102" s="242"/>
      <c r="M102" s="241"/>
      <c r="N102" s="242"/>
      <c r="O102" s="241"/>
      <c r="P102" s="242"/>
      <c r="Q102" s="241"/>
      <c r="R102" s="242"/>
      <c r="S102" s="241"/>
      <c r="T102" s="242"/>
      <c r="U102" s="157"/>
      <c r="V102" s="157"/>
    </row>
    <row r="103" spans="2:22" s="153" customFormat="1" ht="15">
      <c r="B103" s="233"/>
      <c r="C103" s="233"/>
      <c r="D103" s="233" t="s">
        <v>12</v>
      </c>
      <c r="E103" s="158" t="s">
        <v>607</v>
      </c>
      <c r="F103" s="159"/>
      <c r="G103" s="159"/>
      <c r="H103" s="159"/>
      <c r="I103" s="159"/>
      <c r="J103" s="159"/>
      <c r="K103" s="237">
        <v>0</v>
      </c>
      <c r="L103" s="207">
        <f>SUM(L104:L112)</f>
        <v>0</v>
      </c>
      <c r="M103" s="237">
        <v>0.01</v>
      </c>
      <c r="N103" s="207">
        <f>SUM(N104:N112)</f>
        <v>0.01</v>
      </c>
      <c r="O103" s="237">
        <v>3.5000000000000003E-2</v>
      </c>
      <c r="P103" s="207">
        <f>SUM(P104:P112)</f>
        <v>3.5000000000000003E-2</v>
      </c>
      <c r="Q103" s="237">
        <v>0.09</v>
      </c>
      <c r="R103" s="207">
        <f>SUM(R104:R112)</f>
        <v>0.09</v>
      </c>
      <c r="S103" s="237">
        <v>0.15</v>
      </c>
      <c r="T103" s="207">
        <f>SUM(T104:T112)</f>
        <v>0.15000000000000002</v>
      </c>
      <c r="U103" s="157"/>
      <c r="V103" s="157"/>
    </row>
    <row r="104" spans="2:22" s="247" customFormat="1" ht="15">
      <c r="B104" s="230"/>
      <c r="C104" s="230"/>
      <c r="D104" s="230"/>
      <c r="E104" s="236" t="s">
        <v>2234</v>
      </c>
      <c r="F104" s="624" t="str">
        <f>IFERROR(INDEX('Produtos Selecionados'!$G:$G,MATCH($E104,'Produtos Selecionados'!$E:$E,0)),"-")</f>
        <v>MFO</v>
      </c>
      <c r="G104" s="624" t="str">
        <f>IFERROR(INDEX('Produtos Selecionados'!$H:$H,MATCH($E104,'Produtos Selecionados'!$E:$E,0)),"-")</f>
        <v>Sim</v>
      </c>
      <c r="H104" s="624">
        <f>IFERROR(INDEX('Produtos Selecionados'!$O:$O,MATCH($E104,'Produtos Selecionados'!$E:$E,0)),"-")</f>
        <v>3.16666E-3</v>
      </c>
      <c r="I104" s="625" t="str">
        <f>IFERROR(INDEX('Produtos Selecionados'!$L:$L,MATCH($E104,'Produtos Selecionados'!$E:$E,0)),"-")</f>
        <v>BRL</v>
      </c>
      <c r="J104" s="625">
        <f>IFERROR(INDEX('Produtos Selecionados'!$M:$M,MATCH($E104,'Produtos Selecionados'!$E:$E,0)),"-")</f>
        <v>32</v>
      </c>
      <c r="K104" s="232"/>
      <c r="L104" s="246" t="str">
        <f>IF(K104="","", K104*K$103)</f>
        <v/>
      </c>
      <c r="M104" s="232">
        <v>1</v>
      </c>
      <c r="N104" s="246">
        <f>IF(M104="","", M104*M$103)</f>
        <v>0.01</v>
      </c>
      <c r="O104" s="232">
        <v>0.35749999999999998</v>
      </c>
      <c r="P104" s="246">
        <f>IF(O104="","", O104*O$103)</f>
        <v>1.2512500000000001E-2</v>
      </c>
      <c r="Q104" s="232">
        <v>0.3</v>
      </c>
      <c r="R104" s="246">
        <f>IF(Q104="","", Q104*Q$103)</f>
        <v>2.7E-2</v>
      </c>
      <c r="S104" s="232">
        <v>0.25</v>
      </c>
      <c r="T104" s="246">
        <f>IF(S104="","", S104*S$103)</f>
        <v>3.7499999999999999E-2</v>
      </c>
    </row>
    <row r="105" spans="2:22" s="247" customFormat="1" ht="15">
      <c r="B105" s="230"/>
      <c r="C105" s="230"/>
      <c r="D105" s="230"/>
      <c r="E105" s="236" t="s">
        <v>2232</v>
      </c>
      <c r="F105" s="624" t="str">
        <f>IFERROR(INDEX('Produtos Selecionados'!$G:$G,MATCH($E105,'Produtos Selecionados'!$E:$E,0)),"-")</f>
        <v>-</v>
      </c>
      <c r="G105" s="624" t="str">
        <f>IFERROR(INDEX('Produtos Selecionados'!$H:$H,MATCH($E105,'Produtos Selecionados'!$E:$E,0)),"-")</f>
        <v>Sim</v>
      </c>
      <c r="H105" s="624">
        <f>IFERROR(INDEX('Produtos Selecionados'!$O:$O,MATCH($E105,'Produtos Selecionados'!$E:$E,0)),"-")</f>
        <v>4.6666666666666662E-3</v>
      </c>
      <c r="I105" s="625" t="str">
        <f>IFERROR(INDEX('Produtos Selecionados'!$L:$L,MATCH($E105,'Produtos Selecionados'!$E:$E,0)),"-")</f>
        <v>BRL</v>
      </c>
      <c r="J105" s="625">
        <f>IFERROR(INDEX('Produtos Selecionados'!$M:$M,MATCH($E105,'Produtos Selecionados'!$E:$E,0)),"-")</f>
        <v>17</v>
      </c>
      <c r="K105" s="232"/>
      <c r="L105" s="246" t="str">
        <f>IF(K105="","", K105*K$103)</f>
        <v/>
      </c>
      <c r="M105" s="232"/>
      <c r="N105" s="246" t="str">
        <f>IF(M105="","", M105*M$103)</f>
        <v/>
      </c>
      <c r="O105" s="232">
        <v>0.35749999999999998</v>
      </c>
      <c r="P105" s="246">
        <f>IF(O105="","", O105*O$103)</f>
        <v>1.2512500000000001E-2</v>
      </c>
      <c r="Q105" s="232">
        <v>0.3</v>
      </c>
      <c r="R105" s="246">
        <f>IF(Q105="","", Q105*Q$103)</f>
        <v>2.7E-2</v>
      </c>
      <c r="S105" s="232">
        <v>0.25</v>
      </c>
      <c r="T105" s="246">
        <f>IF(S105="","", S105*S$103)</f>
        <v>3.7499999999999999E-2</v>
      </c>
    </row>
    <row r="106" spans="2:22" s="247" customFormat="1" ht="15">
      <c r="B106" s="230"/>
      <c r="C106" s="230"/>
      <c r="D106" s="230"/>
      <c r="E106" s="236" t="s">
        <v>2146</v>
      </c>
      <c r="F106" s="624" t="str">
        <f>IFERROR(INDEX('Produtos Selecionados'!$G:$G,MATCH($E106,'Produtos Selecionados'!$E:$E,0)),"-")</f>
        <v>-</v>
      </c>
      <c r="G106" s="624" t="str">
        <f>IFERROR(INDEX('Produtos Selecionados'!$H:$H,MATCH($E106,'Produtos Selecionados'!$E:$E,0)),"-")</f>
        <v>Sim</v>
      </c>
      <c r="H106" s="624">
        <f>IFERROR(INDEX('Produtos Selecionados'!$O:$O,MATCH($E106,'Produtos Selecionados'!$E:$E,0)),"-")</f>
        <v>5.3333333333333332E-3</v>
      </c>
      <c r="I106" s="625" t="str">
        <f>IFERROR(INDEX('Produtos Selecionados'!$L:$L,MATCH($E106,'Produtos Selecionados'!$E:$E,0)),"-")</f>
        <v>BRL</v>
      </c>
      <c r="J106" s="625">
        <f>IFERROR(INDEX('Produtos Selecionados'!$M:$M,MATCH($E106,'Produtos Selecionados'!$E:$E,0)),"-")</f>
        <v>32</v>
      </c>
      <c r="K106" s="232"/>
      <c r="L106" s="246" t="str">
        <f t="shared" ref="L106:L109" si="58">IF(K106="","", K106*K$103)</f>
        <v/>
      </c>
      <c r="M106" s="232"/>
      <c r="N106" s="246" t="str">
        <f t="shared" ref="N106:N109" si="59">IF(M106="","", M106*M$103)</f>
        <v/>
      </c>
      <c r="O106" s="232">
        <v>0.28499999999999998</v>
      </c>
      <c r="P106" s="246">
        <f t="shared" ref="P106:P109" si="60">IF(O106="","", O106*O$103)</f>
        <v>9.9749999999999995E-3</v>
      </c>
      <c r="Q106" s="232">
        <v>0.2</v>
      </c>
      <c r="R106" s="246">
        <f t="shared" ref="R106:R109" si="61">IF(Q106="","", Q106*Q$103)</f>
        <v>1.7999999999999999E-2</v>
      </c>
      <c r="S106" s="232">
        <v>0.15</v>
      </c>
      <c r="T106" s="246">
        <f t="shared" ref="T106:T109" si="62">IF(S106="","", S106*S$103)</f>
        <v>2.2499999999999999E-2</v>
      </c>
    </row>
    <row r="107" spans="2:22" s="247" customFormat="1" ht="15">
      <c r="B107" s="230"/>
      <c r="C107" s="230"/>
      <c r="D107" s="230"/>
      <c r="E107" s="236" t="s">
        <v>2170</v>
      </c>
      <c r="F107" s="624" t="str">
        <f>IFERROR(INDEX('Produtos Selecionados'!$G:$G,MATCH($E107,'Produtos Selecionados'!$E:$E,0)),"-")</f>
        <v>-</v>
      </c>
      <c r="G107" s="624" t="str">
        <f>IFERROR(INDEX('Produtos Selecionados'!$H:$H,MATCH($E107,'Produtos Selecionados'!$E:$E,0)),"-")</f>
        <v>Sim</v>
      </c>
      <c r="H107" s="624">
        <f>IFERROR(INDEX('Produtos Selecionados'!$O:$O,MATCH($E107,'Produtos Selecionados'!$E:$E,0)),"-")</f>
        <v>4.7499999999999999E-3</v>
      </c>
      <c r="I107" s="625" t="str">
        <f>IFERROR(INDEX('Produtos Selecionados'!$L:$L,MATCH($E107,'Produtos Selecionados'!$E:$E,0)),"-")</f>
        <v>BRL</v>
      </c>
      <c r="J107" s="625">
        <f>IFERROR(INDEX('Produtos Selecionados'!$M:$M,MATCH($E107,'Produtos Selecionados'!$E:$E,0)),"-")</f>
        <v>17</v>
      </c>
      <c r="K107" s="232"/>
      <c r="L107" s="246" t="str">
        <f>IF(K107="","", K107*K$103)</f>
        <v/>
      </c>
      <c r="M107" s="232"/>
      <c r="N107" s="246" t="str">
        <f>IF(M107="","", M107*M$103)</f>
        <v/>
      </c>
      <c r="O107" s="232"/>
      <c r="P107" s="246" t="str">
        <f>IF(O107="","", O107*O$103)</f>
        <v/>
      </c>
      <c r="Q107" s="232">
        <v>0.2</v>
      </c>
      <c r="R107" s="246">
        <f>IF(Q107="","", Q107*Q$103)</f>
        <v>1.7999999999999999E-2</v>
      </c>
      <c r="S107" s="232">
        <v>0.15</v>
      </c>
      <c r="T107" s="246">
        <f>IF(S107="","", S107*S$103)</f>
        <v>2.2499999999999999E-2</v>
      </c>
    </row>
    <row r="108" spans="2:22" s="247" customFormat="1" ht="15">
      <c r="B108" s="230"/>
      <c r="C108" s="230"/>
      <c r="D108" s="230"/>
      <c r="E108" s="236" t="s">
        <v>2228</v>
      </c>
      <c r="F108" s="624" t="str">
        <f>IFERROR(INDEX('Produtos Selecionados'!$G:$G,MATCH($E108,'Produtos Selecionados'!$E:$E,0)),"-")</f>
        <v>-</v>
      </c>
      <c r="G108" s="624" t="str">
        <f>IFERROR(INDEX('Produtos Selecionados'!$H:$H,MATCH($E108,'Produtos Selecionados'!$E:$E,0)),"-")</f>
        <v>Sim</v>
      </c>
      <c r="H108" s="624">
        <f>IFERROR(INDEX('Produtos Selecionados'!$O:$O,MATCH($E108,'Produtos Selecionados'!$E:$E,0)),"-")</f>
        <v>5.3333333333333332E-3</v>
      </c>
      <c r="I108" s="625" t="str">
        <f>IFERROR(INDEX('Produtos Selecionados'!$L:$L,MATCH($E108,'Produtos Selecionados'!$E:$E,0)),"-")</f>
        <v>BRL</v>
      </c>
      <c r="J108" s="625">
        <f>IFERROR(INDEX('Produtos Selecionados'!$M:$M,MATCH($E108,'Produtos Selecionados'!$E:$E,0)),"-")</f>
        <v>29</v>
      </c>
      <c r="K108" s="232"/>
      <c r="L108" s="246" t="str">
        <f t="shared" si="58"/>
        <v/>
      </c>
      <c r="M108" s="232"/>
      <c r="N108" s="246" t="str">
        <f t="shared" si="59"/>
        <v/>
      </c>
      <c r="O108" s="232"/>
      <c r="P108" s="246" t="str">
        <f t="shared" si="60"/>
        <v/>
      </c>
      <c r="Q108" s="232"/>
      <c r="R108" s="246" t="str">
        <f t="shared" si="61"/>
        <v/>
      </c>
      <c r="S108" s="232">
        <v>0.1</v>
      </c>
      <c r="T108" s="246">
        <f t="shared" si="62"/>
        <v>1.4999999999999999E-2</v>
      </c>
    </row>
    <row r="109" spans="2:22" s="247" customFormat="1" ht="15">
      <c r="B109" s="230"/>
      <c r="C109" s="230"/>
      <c r="D109" s="230"/>
      <c r="E109" s="236" t="s">
        <v>2231</v>
      </c>
      <c r="F109" s="624" t="str">
        <f>IFERROR(INDEX('Produtos Selecionados'!$G:$G,MATCH($E109,'Produtos Selecionados'!$E:$E,0)),"-")</f>
        <v>-</v>
      </c>
      <c r="G109" s="624" t="str">
        <f>IFERROR(INDEX('Produtos Selecionados'!$H:$H,MATCH($E109,'Produtos Selecionados'!$E:$E,0)),"-")</f>
        <v>Sim</v>
      </c>
      <c r="H109" s="624">
        <f>IFERROR(INDEX('Produtos Selecionados'!$O:$O,MATCH($E109,'Produtos Selecionados'!$E:$E,0)),"-")</f>
        <v>5.1999999999999998E-3</v>
      </c>
      <c r="I109" s="625" t="str">
        <f>IFERROR(INDEX('Produtos Selecionados'!$L:$L,MATCH($E109,'Produtos Selecionados'!$E:$E,0)),"-")</f>
        <v>BRL</v>
      </c>
      <c r="J109" s="625">
        <f>IFERROR(INDEX('Produtos Selecionados'!$M:$M,MATCH($E109,'Produtos Selecionados'!$E:$E,0)),"-")</f>
        <v>32</v>
      </c>
      <c r="K109" s="232"/>
      <c r="L109" s="246" t="str">
        <f t="shared" si="58"/>
        <v/>
      </c>
      <c r="M109" s="232"/>
      <c r="N109" s="246" t="str">
        <f t="shared" si="59"/>
        <v/>
      </c>
      <c r="O109" s="232"/>
      <c r="P109" s="246" t="str">
        <f t="shared" si="60"/>
        <v/>
      </c>
      <c r="Q109" s="232"/>
      <c r="R109" s="246" t="str">
        <f t="shared" si="61"/>
        <v/>
      </c>
      <c r="S109" s="232">
        <v>0.1</v>
      </c>
      <c r="T109" s="246">
        <f t="shared" si="62"/>
        <v>1.4999999999999999E-2</v>
      </c>
    </row>
    <row r="110" spans="2:22" s="247" customFormat="1" ht="15">
      <c r="B110" s="230"/>
      <c r="C110" s="230"/>
      <c r="D110" s="230"/>
      <c r="E110" s="236" t="s">
        <v>2145</v>
      </c>
      <c r="F110" s="624" t="str">
        <f>IFERROR(INDEX('Produtos Selecionados'!$G:$G,MATCH($E110,'Produtos Selecionados'!$E:$E,0)),"-")</f>
        <v>-</v>
      </c>
      <c r="G110" s="624" t="str">
        <f>IFERROR(INDEX('Produtos Selecionados'!$H:$H,MATCH($E110,'Produtos Selecionados'!$E:$E,0)),"-")</f>
        <v>Sim</v>
      </c>
      <c r="H110" s="624">
        <f>IFERROR(INDEX('Produtos Selecionados'!$O:$O,MATCH($E110,'Produtos Selecionados'!$E:$E,0)),"-")</f>
        <v>5.3333333333333332E-3</v>
      </c>
      <c r="I110" s="625" t="str">
        <f>IFERROR(INDEX('Produtos Selecionados'!$L:$L,MATCH($E110,'Produtos Selecionados'!$E:$E,0)),"-")</f>
        <v>BRL</v>
      </c>
      <c r="J110" s="625">
        <f>IFERROR(INDEX('Produtos Selecionados'!$M:$M,MATCH($E110,'Produtos Selecionados'!$E:$E,0)),"-")</f>
        <v>32</v>
      </c>
      <c r="K110" s="232"/>
      <c r="L110" s="246" t="str">
        <f t="shared" ref="L110" si="63">IF(K110="","", K110*K$103)</f>
        <v/>
      </c>
      <c r="M110" s="232"/>
      <c r="N110" s="246" t="str">
        <f t="shared" ref="N110" si="64">IF(M110="","", M110*M$103)</f>
        <v/>
      </c>
      <c r="O110" s="232"/>
      <c r="P110" s="246" t="str">
        <f t="shared" ref="P110" si="65">IF(O110="","", O110*O$103)</f>
        <v/>
      </c>
      <c r="Q110" s="232"/>
      <c r="R110" s="246" t="str">
        <f t="shared" ref="R110" si="66">IF(Q110="","", Q110*Q$103)</f>
        <v/>
      </c>
      <c r="S110" s="232"/>
      <c r="T110" s="246" t="str">
        <f t="shared" ref="T110" si="67">IF(S110="","", S110*S$103)</f>
        <v/>
      </c>
    </row>
    <row r="111" spans="2:22" s="247" customFormat="1" ht="15">
      <c r="B111" s="230"/>
      <c r="C111" s="230"/>
      <c r="D111" s="230"/>
      <c r="E111" s="236" t="s">
        <v>2165</v>
      </c>
      <c r="F111" s="624" t="str">
        <f>IFERROR(INDEX('Produtos Selecionados'!$G:$G,MATCH($E111,'Produtos Selecionados'!$E:$E,0)),"-")</f>
        <v>-</v>
      </c>
      <c r="G111" s="624" t="str">
        <f>IFERROR(INDEX('Produtos Selecionados'!$H:$H,MATCH($E111,'Produtos Selecionados'!$E:$E,0)),"-")</f>
        <v>Não</v>
      </c>
      <c r="H111" s="624">
        <f>IFERROR(INDEX('Produtos Selecionados'!$O:$O,MATCH($E111,'Produtos Selecionados'!$E:$E,0)),"-")</f>
        <v>3.7499999999999999E-3</v>
      </c>
      <c r="I111" s="625" t="str">
        <f>IFERROR(INDEX('Produtos Selecionados'!$L:$L,MATCH($E111,'Produtos Selecionados'!$E:$E,0)),"-")</f>
        <v>BRL</v>
      </c>
      <c r="J111" s="625">
        <f>IFERROR(INDEX('Produtos Selecionados'!$M:$M,MATCH($E111,'Produtos Selecionados'!$E:$E,0)),"-")</f>
        <v>33</v>
      </c>
      <c r="K111" s="232"/>
      <c r="L111" s="246" t="str">
        <f>IF(K111="","", K111*K$103)</f>
        <v/>
      </c>
      <c r="M111" s="232"/>
      <c r="N111" s="246" t="str">
        <f>IF(M111="","", M111*M$103)</f>
        <v/>
      </c>
      <c r="O111" s="232"/>
      <c r="P111" s="246" t="str">
        <f>IF(O111="","", O111*O$103)</f>
        <v/>
      </c>
      <c r="Q111" s="232"/>
      <c r="R111" s="246" t="str">
        <f>IF(Q111="","", Q111*Q$103)</f>
        <v/>
      </c>
      <c r="S111" s="232"/>
      <c r="T111" s="246" t="str">
        <f>IF(S111="","", S111*S$103)</f>
        <v/>
      </c>
    </row>
    <row r="112" spans="2:22" s="247" customFormat="1" ht="5.25" customHeight="1">
      <c r="B112" s="230"/>
      <c r="C112" s="230"/>
      <c r="D112" s="230"/>
      <c r="E112" s="165"/>
      <c r="F112" s="626" t="str">
        <f>IFERROR(INDEX('Produtos Selecionados'!$M:$M,MATCH(A112,'Produtos Selecionados'!$E:$E,0)),"-")</f>
        <v>-</v>
      </c>
      <c r="G112" s="626" t="str">
        <f>IFERROR(INDEX('Produtos Selecionados'!$M:$M,MATCH(B112,'Produtos Selecionados'!$E:$E,0)),"-")</f>
        <v>-</v>
      </c>
      <c r="H112" s="626" t="str">
        <f>IFERROR(INDEX('Produtos Selecionados'!$M:$M,MATCH(C112,'Produtos Selecionados'!$E:$E,0)),"-")</f>
        <v>-</v>
      </c>
      <c r="I112" s="626" t="str">
        <f>IFERROR(INDEX('Produtos Selecionados'!$M:$M,MATCH(D112,'Produtos Selecionados'!$E:$E,0)),"-")</f>
        <v>-</v>
      </c>
      <c r="J112" s="626" t="str">
        <f>IFERROR(INDEX('Produtos Selecionados'!$M:$M,MATCH(E112,'Produtos Selecionados'!$E:$E,0)),"-")</f>
        <v>-</v>
      </c>
      <c r="K112" s="248"/>
      <c r="L112" s="249" t="str">
        <f>IF(K112="","", K112*K$103)</f>
        <v/>
      </c>
      <c r="M112" s="248"/>
      <c r="N112" s="249" t="str">
        <f>IF(M112="","", M112*M$103)</f>
        <v/>
      </c>
      <c r="O112" s="248"/>
      <c r="P112" s="249" t="str">
        <f>IF(O112="","", O112*O$103)</f>
        <v/>
      </c>
      <c r="Q112" s="248"/>
      <c r="R112" s="249" t="str">
        <f>IF(Q112="","", Q112*Q$103)</f>
        <v/>
      </c>
      <c r="S112" s="248"/>
      <c r="T112" s="249" t="str">
        <f>IF(S112="","", S112*S$103)</f>
        <v/>
      </c>
    </row>
    <row r="113" spans="2:22" s="153" customFormat="1" ht="15">
      <c r="B113" s="233"/>
      <c r="C113" s="233"/>
      <c r="D113" s="233" t="s">
        <v>12</v>
      </c>
      <c r="E113" s="158" t="s">
        <v>614</v>
      </c>
      <c r="F113" s="159"/>
      <c r="G113" s="159"/>
      <c r="H113" s="159"/>
      <c r="I113" s="159"/>
      <c r="J113" s="159"/>
      <c r="K113" s="237">
        <v>0</v>
      </c>
      <c r="L113" s="207">
        <f>SUM(L114:L120)</f>
        <v>0</v>
      </c>
      <c r="M113" s="237">
        <v>2.5000000000000001E-2</v>
      </c>
      <c r="N113" s="207">
        <f>SUM(N114:N120)</f>
        <v>2.5000000000000001E-2</v>
      </c>
      <c r="O113" s="237">
        <v>3.5000000000000003E-2</v>
      </c>
      <c r="P113" s="207">
        <f>SUM(P114:P120)</f>
        <v>3.5000000000000003E-2</v>
      </c>
      <c r="Q113" s="237">
        <v>7.0000000000000007E-2</v>
      </c>
      <c r="R113" s="207">
        <f>SUM(R114:R120)</f>
        <v>7.0000000000000007E-2</v>
      </c>
      <c r="S113" s="237">
        <v>0.12</v>
      </c>
      <c r="T113" s="207">
        <f>SUM(T114:T120)</f>
        <v>0.12</v>
      </c>
      <c r="U113" s="247"/>
      <c r="V113" s="247"/>
    </row>
    <row r="114" spans="2:22" s="247" customFormat="1" ht="15">
      <c r="B114" s="230"/>
      <c r="C114" s="230"/>
      <c r="D114" s="230"/>
      <c r="E114" s="236" t="s">
        <v>1743</v>
      </c>
      <c r="F114" s="624" t="str">
        <f>IFERROR(INDEX('Produtos Selecionados'!$G:$G,MATCH($E114,'Produtos Selecionados'!$E:$E,0)),"-")</f>
        <v>-</v>
      </c>
      <c r="G114" s="624" t="str">
        <f>IFERROR(INDEX('Produtos Selecionados'!$H:$H,MATCH($E114,'Produtos Selecionados'!$E:$E,0)),"-")</f>
        <v>Sim</v>
      </c>
      <c r="H114" s="624">
        <f>IFERROR(INDEX('Produtos Selecionados'!$O:$O,MATCH($E114,'Produtos Selecionados'!$E:$E,0)),"-")</f>
        <v>5.0672999999999994E-3</v>
      </c>
      <c r="I114" s="625" t="str">
        <f>IFERROR(INDEX('Produtos Selecionados'!$L:$L,MATCH($E114,'Produtos Selecionados'!$E:$E,0)),"-")</f>
        <v>BRL</v>
      </c>
      <c r="J114" s="625">
        <f>IFERROR(INDEX('Produtos Selecionados'!$M:$M,MATCH($E114,'Produtos Selecionados'!$E:$E,0)),"-")</f>
        <v>32</v>
      </c>
      <c r="K114" s="232"/>
      <c r="L114" s="246" t="str">
        <f>IF(K114="","", K114*K$113)</f>
        <v/>
      </c>
      <c r="M114" s="232">
        <v>0.5</v>
      </c>
      <c r="N114" s="246">
        <f>IF(M114="","", M114*M$113)</f>
        <v>1.2500000000000001E-2</v>
      </c>
      <c r="O114" s="232">
        <v>0.35</v>
      </c>
      <c r="P114" s="246">
        <f>IF(O114="","", O114*O$113)</f>
        <v>1.225E-2</v>
      </c>
      <c r="Q114" s="232">
        <v>0.3</v>
      </c>
      <c r="R114" s="246">
        <f>IF(Q114="","", Q114*Q$113)</f>
        <v>2.1000000000000001E-2</v>
      </c>
      <c r="S114" s="232">
        <v>0.3</v>
      </c>
      <c r="T114" s="246">
        <f>IF(S114="","", S114*S$113)</f>
        <v>3.5999999999999997E-2</v>
      </c>
    </row>
    <row r="115" spans="2:22" s="247" customFormat="1" ht="15">
      <c r="B115" s="230"/>
      <c r="C115" s="230"/>
      <c r="D115" s="230"/>
      <c r="E115" s="236" t="s">
        <v>1742</v>
      </c>
      <c r="F115" s="624" t="str">
        <f>IFERROR(INDEX('Produtos Selecionados'!$G:$G,MATCH($E115,'Produtos Selecionados'!$E:$E,0)),"-")</f>
        <v>MFO</v>
      </c>
      <c r="G115" s="624" t="str">
        <f>IFERROR(INDEX('Produtos Selecionados'!$H:$H,MATCH($E115,'Produtos Selecionados'!$E:$E,0)),"-")</f>
        <v>Sim</v>
      </c>
      <c r="H115" s="624">
        <f>IFERROR(INDEX('Produtos Selecionados'!$O:$O,MATCH($E115,'Produtos Selecionados'!$E:$E,0)),"-")</f>
        <v>3.5999999999999995E-3</v>
      </c>
      <c r="I115" s="625" t="str">
        <f>IFERROR(INDEX('Produtos Selecionados'!$L:$L,MATCH($E115,'Produtos Selecionados'!$E:$E,0)),"-")</f>
        <v>BRL</v>
      </c>
      <c r="J115" s="625">
        <f>IFERROR(INDEX('Produtos Selecionados'!$M:$M,MATCH($E115,'Produtos Selecionados'!$E:$E,0)),"-")</f>
        <v>32</v>
      </c>
      <c r="K115" s="232"/>
      <c r="L115" s="246" t="str">
        <f>IF(K115="","", K115*K$113)</f>
        <v/>
      </c>
      <c r="M115" s="232">
        <v>0.5</v>
      </c>
      <c r="N115" s="246">
        <f>IF(M115="","", M115*M$113)</f>
        <v>1.2500000000000001E-2</v>
      </c>
      <c r="O115" s="232">
        <v>0.35</v>
      </c>
      <c r="P115" s="246">
        <f>IF(O115="","", O115*O$113)</f>
        <v>1.225E-2</v>
      </c>
      <c r="Q115" s="232">
        <v>0.3</v>
      </c>
      <c r="R115" s="246">
        <f>IF(Q115="","", Q115*Q$113)</f>
        <v>2.1000000000000001E-2</v>
      </c>
      <c r="S115" s="232">
        <v>0.3</v>
      </c>
      <c r="T115" s="246">
        <f>IF(S115="","", S115*S$113)</f>
        <v>3.5999999999999997E-2</v>
      </c>
    </row>
    <row r="116" spans="2:22" s="247" customFormat="1" ht="15">
      <c r="B116" s="230"/>
      <c r="C116" s="230"/>
      <c r="D116" s="230"/>
      <c r="E116" s="236" t="s">
        <v>2242</v>
      </c>
      <c r="F116" s="624" t="str">
        <f>IFERROR(INDEX('Produtos Selecionados'!$G:$G,MATCH($E116,'Produtos Selecionados'!$E:$E,0)),"-")</f>
        <v>-</v>
      </c>
      <c r="G116" s="624" t="str">
        <f>IFERROR(INDEX('Produtos Selecionados'!$H:$H,MATCH($E116,'Produtos Selecionados'!$E:$E,0)),"-")</f>
        <v>Sim</v>
      </c>
      <c r="H116" s="624">
        <f>IFERROR(INDEX('Produtos Selecionados'!$O:$O,MATCH($E116,'Produtos Selecionados'!$E:$E,0)),"-")</f>
        <v>4.7499999999999999E-3</v>
      </c>
      <c r="I116" s="625" t="str">
        <f>IFERROR(INDEX('Produtos Selecionados'!$L:$L,MATCH($E116,'Produtos Selecionados'!$E:$E,0)),"-")</f>
        <v>BRL</v>
      </c>
      <c r="J116" s="625">
        <f>IFERROR(INDEX('Produtos Selecionados'!$M:$M,MATCH($E116,'Produtos Selecionados'!$E:$E,0)),"-")</f>
        <v>32</v>
      </c>
      <c r="K116" s="232"/>
      <c r="L116" s="246" t="str">
        <f>IF(K116="","", K116*K$113)</f>
        <v/>
      </c>
      <c r="M116" s="232"/>
      <c r="N116" s="246" t="str">
        <f>IF(M116="","", M116*M$113)</f>
        <v/>
      </c>
      <c r="O116" s="232">
        <v>0.3</v>
      </c>
      <c r="P116" s="246">
        <f>IF(O116="","", O116*O$113)</f>
        <v>1.0500000000000001E-2</v>
      </c>
      <c r="Q116" s="232">
        <v>0.2</v>
      </c>
      <c r="R116" s="246">
        <f>IF(Q116="","", Q116*Q$113)</f>
        <v>1.4000000000000002E-2</v>
      </c>
      <c r="S116" s="232">
        <v>0.2</v>
      </c>
      <c r="T116" s="246">
        <f>IF(S116="","", S116*S$113)</f>
        <v>2.4E-2</v>
      </c>
    </row>
    <row r="117" spans="2:22" s="247" customFormat="1" ht="15">
      <c r="B117" s="230"/>
      <c r="C117" s="230"/>
      <c r="D117" s="230"/>
      <c r="E117" s="236" t="s">
        <v>2229</v>
      </c>
      <c r="F117" s="624" t="str">
        <f>IFERROR(INDEX('Produtos Selecionados'!$G:$G,MATCH($E117,'Produtos Selecionados'!$E:$E,0)),"-")</f>
        <v>-</v>
      </c>
      <c r="G117" s="624" t="str">
        <f>IFERROR(INDEX('Produtos Selecionados'!$H:$H,MATCH($E117,'Produtos Selecionados'!$E:$E,0)),"-")</f>
        <v>Sim</v>
      </c>
      <c r="H117" s="624">
        <f>IFERROR(INDEX('Produtos Selecionados'!$O:$O,MATCH($E117,'Produtos Selecionados'!$E:$E,0)),"-")</f>
        <v>7.9333333333333339E-3</v>
      </c>
      <c r="I117" s="625" t="str">
        <f>IFERROR(INDEX('Produtos Selecionados'!$L:$L,MATCH($E117,'Produtos Selecionados'!$E:$E,0)),"-")</f>
        <v>BRL</v>
      </c>
      <c r="J117" s="625">
        <f>IFERROR(INDEX('Produtos Selecionados'!$M:$M,MATCH($E117,'Produtos Selecionados'!$E:$E,0)),"-")</f>
        <v>61</v>
      </c>
      <c r="K117" s="232"/>
      <c r="L117" s="246" t="str">
        <f t="shared" ref="L117:L120" si="68">IF(K117="","", K117*K$113)</f>
        <v/>
      </c>
      <c r="M117" s="232"/>
      <c r="N117" s="246" t="str">
        <f t="shared" ref="N117:N120" si="69">IF(M117="","", M117*M$113)</f>
        <v/>
      </c>
      <c r="O117" s="232"/>
      <c r="P117" s="246" t="str">
        <f t="shared" ref="P117:P120" si="70">IF(O117="","", O117*O$113)</f>
        <v/>
      </c>
      <c r="Q117" s="232">
        <v>0.2</v>
      </c>
      <c r="R117" s="246">
        <f t="shared" ref="R117:R120" si="71">IF(Q117="","", Q117*Q$113)</f>
        <v>1.4000000000000002E-2</v>
      </c>
      <c r="S117" s="232">
        <v>0.2</v>
      </c>
      <c r="T117" s="246">
        <f t="shared" ref="T117:T120" si="72">IF(S117="","", S117*S$113)</f>
        <v>2.4E-2</v>
      </c>
    </row>
    <row r="118" spans="2:22" s="247" customFormat="1" ht="15">
      <c r="B118" s="230"/>
      <c r="C118" s="230"/>
      <c r="D118" s="230"/>
      <c r="E118" s="236" t="s">
        <v>1745</v>
      </c>
      <c r="F118" s="624" t="str">
        <f>IFERROR(INDEX('Produtos Selecionados'!$G:$G,MATCH($E118,'Produtos Selecionados'!$E:$E,0)),"-")</f>
        <v>-</v>
      </c>
      <c r="G118" s="624" t="str">
        <f>IFERROR(INDEX('Produtos Selecionados'!$H:$H,MATCH($E118,'Produtos Selecionados'!$E:$E,0)),"-")</f>
        <v>Sim</v>
      </c>
      <c r="H118" s="624">
        <f>IFERROR(INDEX('Produtos Selecionados'!$O:$O,MATCH($E118,'Produtos Selecionados'!$E:$E,0)),"-")</f>
        <v>4.7499999999999999E-3</v>
      </c>
      <c r="I118" s="625" t="str">
        <f>IFERROR(INDEX('Produtos Selecionados'!$L:$L,MATCH($E118,'Produtos Selecionados'!$E:$E,0)),"-")</f>
        <v>BRL</v>
      </c>
      <c r="J118" s="625">
        <f>IFERROR(INDEX('Produtos Selecionados'!$M:$M,MATCH($E118,'Produtos Selecionados'!$E:$E,0)),"-")</f>
        <v>33</v>
      </c>
      <c r="K118" s="232"/>
      <c r="L118" s="246" t="str">
        <f>IF(K118="","", K118*K$113)</f>
        <v/>
      </c>
      <c r="M118" s="232"/>
      <c r="N118" s="246" t="str">
        <f>IF(M118="","", M118*M$113)</f>
        <v/>
      </c>
      <c r="O118" s="232"/>
      <c r="P118" s="246" t="str">
        <f>IF(O118="","", O118*O$113)</f>
        <v/>
      </c>
      <c r="Q118" s="232"/>
      <c r="R118" s="246" t="str">
        <f>IF(Q118="","", Q118*Q$113)</f>
        <v/>
      </c>
      <c r="S118" s="232"/>
      <c r="T118" s="246" t="str">
        <f>IF(S118="","", S118*S$113)</f>
        <v/>
      </c>
    </row>
    <row r="119" spans="2:22" s="247" customFormat="1" ht="15">
      <c r="B119" s="230"/>
      <c r="C119" s="230"/>
      <c r="D119" s="230"/>
      <c r="E119" s="236" t="s">
        <v>2164</v>
      </c>
      <c r="F119" s="624" t="str">
        <f>IFERROR(INDEX('Produtos Selecionados'!$G:$G,MATCH($E119,'Produtos Selecionados'!$E:$E,0)),"-")</f>
        <v>MFO</v>
      </c>
      <c r="G119" s="624" t="str">
        <f>IFERROR(INDEX('Produtos Selecionados'!$H:$H,MATCH($E119,'Produtos Selecionados'!$E:$E,0)),"-")</f>
        <v>Sim</v>
      </c>
      <c r="H119" s="624">
        <f>IFERROR(INDEX('Produtos Selecionados'!$O:$O,MATCH($E119,'Produtos Selecionados'!$E:$E,0)),"-")</f>
        <v>3.3333333333333331E-3</v>
      </c>
      <c r="I119" s="625" t="str">
        <f>IFERROR(INDEX('Produtos Selecionados'!$L:$L,MATCH($E119,'Produtos Selecionados'!$E:$E,0)),"-")</f>
        <v>BRL</v>
      </c>
      <c r="J119" s="625">
        <f>IFERROR(INDEX('Produtos Selecionados'!$M:$M,MATCH($E119,'Produtos Selecionados'!$E:$E,0)),"-")</f>
        <v>62</v>
      </c>
      <c r="K119" s="232"/>
      <c r="L119" s="246" t="str">
        <f t="shared" si="68"/>
        <v/>
      </c>
      <c r="M119" s="232"/>
      <c r="N119" s="246" t="str">
        <f t="shared" si="69"/>
        <v/>
      </c>
      <c r="O119" s="232"/>
      <c r="P119" s="246" t="str">
        <f t="shared" si="70"/>
        <v/>
      </c>
      <c r="Q119" s="232"/>
      <c r="R119" s="246" t="str">
        <f t="shared" si="71"/>
        <v/>
      </c>
      <c r="S119" s="232"/>
      <c r="T119" s="246" t="str">
        <f t="shared" si="72"/>
        <v/>
      </c>
    </row>
    <row r="120" spans="2:22" s="247" customFormat="1" ht="5.25" customHeight="1">
      <c r="B120" s="230"/>
      <c r="C120" s="230"/>
      <c r="D120" s="230"/>
      <c r="E120" s="165"/>
      <c r="F120" s="626" t="str">
        <f>IFERROR(INDEX('Produtos Selecionados'!$M:$M,MATCH(A120,'Produtos Selecionados'!$E:$E,0)),"-")</f>
        <v>-</v>
      </c>
      <c r="G120" s="626" t="str">
        <f>IFERROR(INDEX('Produtos Selecionados'!$M:$M,MATCH(B120,'Produtos Selecionados'!$E:$E,0)),"-")</f>
        <v>-</v>
      </c>
      <c r="H120" s="626" t="str">
        <f>IFERROR(INDEX('Produtos Selecionados'!$M:$M,MATCH(C120,'Produtos Selecionados'!$E:$E,0)),"-")</f>
        <v>-</v>
      </c>
      <c r="I120" s="626" t="str">
        <f>IFERROR(INDEX('Produtos Selecionados'!$M:$M,MATCH(D120,'Produtos Selecionados'!$E:$E,0)),"-")</f>
        <v>-</v>
      </c>
      <c r="J120" s="626" t="str">
        <f>IFERROR(INDEX('Produtos Selecionados'!$M:$M,MATCH(E120,'Produtos Selecionados'!$E:$E,0)),"-")</f>
        <v>-</v>
      </c>
      <c r="K120" s="248"/>
      <c r="L120" s="249" t="str">
        <f t="shared" si="68"/>
        <v/>
      </c>
      <c r="M120" s="248"/>
      <c r="N120" s="249" t="str">
        <f t="shared" si="69"/>
        <v/>
      </c>
      <c r="O120" s="248"/>
      <c r="P120" s="249" t="str">
        <f t="shared" si="70"/>
        <v/>
      </c>
      <c r="Q120" s="248"/>
      <c r="R120" s="249" t="str">
        <f t="shared" si="71"/>
        <v/>
      </c>
      <c r="S120" s="248"/>
      <c r="T120" s="249" t="str">
        <f t="shared" si="72"/>
        <v/>
      </c>
    </row>
    <row r="121" spans="2:22" s="153" customFormat="1" ht="15">
      <c r="B121" s="233"/>
      <c r="C121" s="233"/>
      <c r="D121" s="233" t="s">
        <v>12</v>
      </c>
      <c r="E121" s="158" t="s">
        <v>15</v>
      </c>
      <c r="F121" s="159"/>
      <c r="G121" s="159"/>
      <c r="H121" s="159"/>
      <c r="I121" s="159"/>
      <c r="J121" s="159"/>
      <c r="K121" s="237">
        <v>0</v>
      </c>
      <c r="L121" s="207">
        <f>SUM(L122:L124)</f>
        <v>0</v>
      </c>
      <c r="M121" s="237">
        <v>0</v>
      </c>
      <c r="N121" s="207">
        <f>SUM(N122:N124)</f>
        <v>0</v>
      </c>
      <c r="O121" s="237">
        <v>0</v>
      </c>
      <c r="P121" s="207">
        <f>SUM(P122:P124)</f>
        <v>0</v>
      </c>
      <c r="Q121" s="237">
        <v>0</v>
      </c>
      <c r="R121" s="207">
        <f>SUM(R122:R124)</f>
        <v>0</v>
      </c>
      <c r="S121" s="237">
        <v>0</v>
      </c>
      <c r="T121" s="207">
        <f>SUM(T122:T124)</f>
        <v>0</v>
      </c>
      <c r="U121" s="157"/>
      <c r="V121" s="157"/>
    </row>
    <row r="122" spans="2:22" s="247" customFormat="1" ht="15">
      <c r="B122" s="230"/>
      <c r="C122" s="230"/>
      <c r="D122" s="230"/>
      <c r="E122" s="236"/>
      <c r="F122" s="624" t="str">
        <f>IFERROR(INDEX('Produtos Selecionados'!$G:$G,MATCH($E122,'Produtos Selecionados'!$E:$E,0)),"-")</f>
        <v>-</v>
      </c>
      <c r="G122" s="624" t="str">
        <f>IFERROR(INDEX('Produtos Selecionados'!$H:$H,MATCH($E122,'Produtos Selecionados'!$E:$E,0)),"-")</f>
        <v>-</v>
      </c>
      <c r="H122" s="624" t="str">
        <f>IFERROR(INDEX('Produtos Selecionados'!$O:$O,MATCH($E122,'Produtos Selecionados'!$E:$E,0)),"-")</f>
        <v>-</v>
      </c>
      <c r="I122" s="625" t="str">
        <f>IFERROR(INDEX('Produtos Selecionados'!$L:$L,MATCH($E122,'Produtos Selecionados'!$E:$E,0)),"-")</f>
        <v>-</v>
      </c>
      <c r="J122" s="625" t="str">
        <f>IFERROR(INDEX('Produtos Selecionados'!$M:$M,MATCH($E122,'Produtos Selecionados'!$E:$E,0)),"-")</f>
        <v>-</v>
      </c>
      <c r="K122" s="232"/>
      <c r="L122" s="246" t="str">
        <f>IF(K122="","", K122*K$121)</f>
        <v/>
      </c>
      <c r="M122" s="232"/>
      <c r="N122" s="246" t="str">
        <f>IF(M122="","", M122*M$121)</f>
        <v/>
      </c>
      <c r="O122" s="232"/>
      <c r="P122" s="246" t="str">
        <f>IF(O122="","", O122*O$121)</f>
        <v/>
      </c>
      <c r="Q122" s="232"/>
      <c r="R122" s="246" t="str">
        <f>IF(Q122="","", Q122*Q$121)</f>
        <v/>
      </c>
      <c r="S122" s="232"/>
      <c r="T122" s="246" t="str">
        <f>IF(S122="","", S122*S$121)</f>
        <v/>
      </c>
    </row>
    <row r="123" spans="2:22" s="247" customFormat="1" ht="15">
      <c r="B123" s="230"/>
      <c r="C123" s="230"/>
      <c r="D123" s="230"/>
      <c r="E123" s="236"/>
      <c r="F123" s="624" t="str">
        <f>IFERROR(INDEX('Produtos Selecionados'!$G:$G,MATCH($E123,'Produtos Selecionados'!$E:$E,0)),"-")</f>
        <v>-</v>
      </c>
      <c r="G123" s="624" t="str">
        <f>IFERROR(INDEX('Produtos Selecionados'!$H:$H,MATCH($E123,'Produtos Selecionados'!$E:$E,0)),"-")</f>
        <v>-</v>
      </c>
      <c r="H123" s="624" t="str">
        <f>IFERROR(INDEX('Produtos Selecionados'!$O:$O,MATCH($E123,'Produtos Selecionados'!$E:$E,0)),"-")</f>
        <v>-</v>
      </c>
      <c r="I123" s="625" t="str">
        <f>IFERROR(INDEX('Produtos Selecionados'!$L:$L,MATCH($E123,'Produtos Selecionados'!$E:$E,0)),"-")</f>
        <v>-</v>
      </c>
      <c r="J123" s="625" t="str">
        <f>IFERROR(INDEX('Produtos Selecionados'!$M:$M,MATCH($E123,'Produtos Selecionados'!$E:$E,0)),"-")</f>
        <v>-</v>
      </c>
      <c r="K123" s="232"/>
      <c r="L123" s="246" t="str">
        <f>IF(K123="","", K123*K$121)</f>
        <v/>
      </c>
      <c r="M123" s="232"/>
      <c r="N123" s="246" t="str">
        <f>IF(M123="","", M123*M$121)</f>
        <v/>
      </c>
      <c r="O123" s="232"/>
      <c r="P123" s="246" t="str">
        <f>IF(O123="","", O123*O$121)</f>
        <v/>
      </c>
      <c r="Q123" s="232"/>
      <c r="R123" s="246" t="str">
        <f>IF(Q123="","", Q123*Q$121)</f>
        <v/>
      </c>
      <c r="S123" s="232"/>
      <c r="T123" s="246" t="str">
        <f>IF(S123="","", S123*S$121)</f>
        <v/>
      </c>
    </row>
    <row r="124" spans="2:22" s="153" customFormat="1" ht="8.25" customHeight="1">
      <c r="B124" s="233"/>
      <c r="C124" s="233"/>
      <c r="D124" s="233"/>
      <c r="E124" s="176"/>
      <c r="F124" s="190"/>
      <c r="G124" s="190"/>
      <c r="H124" s="190"/>
      <c r="I124" s="190"/>
      <c r="J124" s="190"/>
      <c r="K124" s="248"/>
      <c r="L124" s="249" t="str">
        <f>IF(K124="","", K124*K$11)</f>
        <v/>
      </c>
      <c r="M124" s="232"/>
      <c r="N124" s="249" t="str">
        <f>IF(M124="","", M124*M$11)</f>
        <v/>
      </c>
      <c r="O124" s="248"/>
      <c r="P124" s="249" t="str">
        <f>IF(O124="","", O124*O$11)</f>
        <v/>
      </c>
      <c r="Q124" s="248"/>
      <c r="R124" s="249" t="str">
        <f>IF(Q124="","", Q124*Q$11)</f>
        <v/>
      </c>
      <c r="S124" s="248"/>
      <c r="T124" s="249" t="str">
        <f>IF(S124="","", S124*S$11)</f>
        <v/>
      </c>
      <c r="U124" s="243"/>
      <c r="V124" s="243"/>
    </row>
    <row r="125" spans="2:22" s="153" customFormat="1" ht="15">
      <c r="B125" s="233"/>
      <c r="C125" s="233" t="s">
        <v>12</v>
      </c>
      <c r="D125" s="233" t="s">
        <v>12</v>
      </c>
      <c r="E125" s="155" t="s">
        <v>628</v>
      </c>
      <c r="F125" s="156"/>
      <c r="G125" s="156"/>
      <c r="H125" s="156"/>
      <c r="I125" s="156"/>
      <c r="J125" s="156"/>
      <c r="K125" s="235">
        <f ca="1">OFFSET('Asset Allocation Tatico'!$B$9, MATCH($E125,OFFSET('Asset Allocation Tatico'!$B$9,,,COUNTA('Asset Allocation Tatico'!$B:$B)-COUNTA('Asset Allocation Tatico'!$B$1:$B$9)),0)-1, MATCH(K$5,'Asset Allocation Tatico'!$D$5:$M$5,0)+2)</f>
        <v>0</v>
      </c>
      <c r="L125" s="244">
        <f>L127+L131+L135+L139</f>
        <v>0</v>
      </c>
      <c r="M125" s="235">
        <f ca="1">OFFSET('Asset Allocation Tatico'!$B$9, MATCH($E125,OFFSET('Asset Allocation Tatico'!$B$9,,,COUNTA('Asset Allocation Tatico'!$B:$B)-COUNTA('Asset Allocation Tatico'!$B$1:$B$9)),0)-1, MATCH(M$5,'Asset Allocation Tatico'!$D$5:$M$5,0)+2)</f>
        <v>5.0000000000000001E-3</v>
      </c>
      <c r="N125" s="244">
        <f ca="1">N127+N131+N135+N139</f>
        <v>5.0000000000000001E-3</v>
      </c>
      <c r="O125" s="235">
        <f ca="1">OFFSET('Asset Allocation Tatico'!$B$9, MATCH($E125,OFFSET('Asset Allocation Tatico'!$B$9,,,COUNTA('Asset Allocation Tatico'!$B:$B)-COUNTA('Asset Allocation Tatico'!$B$1:$B$9)),0)-1, MATCH(O$5,'Asset Allocation Tatico'!$D$5:$M$5,0)+2)</f>
        <v>1.4999999999999999E-2</v>
      </c>
      <c r="P125" s="244">
        <f ca="1">P127+P131+P135+P139</f>
        <v>1.4999999999999999E-2</v>
      </c>
      <c r="Q125" s="235">
        <f ca="1">OFFSET('Asset Allocation Tatico'!$B$9, MATCH($E125,OFFSET('Asset Allocation Tatico'!$B$9,,,COUNTA('Asset Allocation Tatico'!$B:$B)-COUNTA('Asset Allocation Tatico'!$B$1:$B$9)),0)-1, MATCH(Q$5,'Asset Allocation Tatico'!$D$5:$M$5,0)+2)</f>
        <v>0.02</v>
      </c>
      <c r="R125" s="244">
        <f ca="1">R127+R131+R135+R139</f>
        <v>0.02</v>
      </c>
      <c r="S125" s="235">
        <f ca="1">OFFSET('Asset Allocation Tatico'!$B$9, MATCH($E125,OFFSET('Asset Allocation Tatico'!$B$9,,,COUNTA('Asset Allocation Tatico'!$B:$B)-COUNTA('Asset Allocation Tatico'!$B$1:$B$9)),0)-1, MATCH(S$5,'Asset Allocation Tatico'!$D$5:$M$5,0)+2)</f>
        <v>4.4999999999999998E-2</v>
      </c>
      <c r="T125" s="245">
        <f ca="1">T127+T131+T135+T139</f>
        <v>4.4999999999999998E-2</v>
      </c>
      <c r="U125" s="157"/>
      <c r="V125" s="157"/>
    </row>
    <row r="126" spans="2:22" s="153" customFormat="1" ht="3" customHeight="1">
      <c r="B126" s="233"/>
      <c r="C126" s="233"/>
      <c r="D126" s="233"/>
      <c r="F126" s="190"/>
      <c r="G126" s="190"/>
      <c r="H126" s="190"/>
      <c r="I126" s="190"/>
      <c r="J126" s="190"/>
      <c r="K126" s="241"/>
      <c r="L126" s="242"/>
      <c r="M126" s="241"/>
      <c r="N126" s="242"/>
      <c r="O126" s="241"/>
      <c r="P126" s="242"/>
      <c r="Q126" s="241"/>
      <c r="R126" s="242"/>
      <c r="S126" s="241"/>
      <c r="T126" s="242"/>
      <c r="U126" s="157"/>
      <c r="V126" s="157"/>
    </row>
    <row r="127" spans="2:22" s="153" customFormat="1" ht="15">
      <c r="B127" s="233"/>
      <c r="C127" s="233"/>
      <c r="D127" s="233" t="s">
        <v>12</v>
      </c>
      <c r="E127" s="158" t="s">
        <v>609</v>
      </c>
      <c r="F127" s="159"/>
      <c r="G127" s="159"/>
      <c r="H127" s="159"/>
      <c r="I127" s="159"/>
      <c r="J127" s="159"/>
      <c r="K127" s="234">
        <f ca="1">OFFSET('Asset Allocation Tatico'!$B$9, MATCH($E127,OFFSET('Asset Allocation Tatico'!$B$9,,,COUNTA('Asset Allocation Tatico'!$B:$B)-COUNTA('Asset Allocation Tatico'!$B$1:$B$9)),0)-1, MATCH(K$5,'Asset Allocation Tatico'!$D$5:$M$5,0)+2)</f>
        <v>0</v>
      </c>
      <c r="L127" s="207">
        <f>SUM(L128:L130)</f>
        <v>0</v>
      </c>
      <c r="M127" s="234">
        <f ca="1">OFFSET('Asset Allocation Tatico'!$B$9, MATCH($E127,OFFSET('Asset Allocation Tatico'!$B$9,,,COUNTA('Asset Allocation Tatico'!$B:$B)-COUNTA('Asset Allocation Tatico'!$B$1:$B$9)),0)-1, MATCH(M$5,'Asset Allocation Tatico'!$D$5:$M$5,0)+2)</f>
        <v>5.0000000000000001E-3</v>
      </c>
      <c r="N127" s="207">
        <f ca="1">SUM(N128:N130)</f>
        <v>5.0000000000000001E-3</v>
      </c>
      <c r="O127" s="234">
        <f ca="1">OFFSET('Asset Allocation Tatico'!$B$9, MATCH($E127,OFFSET('Asset Allocation Tatico'!$B$9,,,COUNTA('Asset Allocation Tatico'!$B:$B)-COUNTA('Asset Allocation Tatico'!$B$1:$B$9)),0)-1, MATCH(O$5,'Asset Allocation Tatico'!$D$5:$M$5,0)+2)</f>
        <v>1.4999999999999999E-2</v>
      </c>
      <c r="P127" s="207">
        <f ca="1">SUM(P128:P130)</f>
        <v>1.4999999999999999E-2</v>
      </c>
      <c r="Q127" s="234">
        <f ca="1">OFFSET('Asset Allocation Tatico'!$B$9, MATCH($E127,OFFSET('Asset Allocation Tatico'!$B$9,,,COUNTA('Asset Allocation Tatico'!$B:$B)-COUNTA('Asset Allocation Tatico'!$B$1:$B$9)),0)-1, MATCH(Q$5,'Asset Allocation Tatico'!$D$5:$M$5,0)+2)</f>
        <v>0.02</v>
      </c>
      <c r="R127" s="207">
        <f ca="1">SUM(R128:R130)</f>
        <v>0.02</v>
      </c>
      <c r="S127" s="234">
        <f ca="1">OFFSET('Asset Allocation Tatico'!$B$9, MATCH($E127,OFFSET('Asset Allocation Tatico'!$B$9,,,COUNTA('Asset Allocation Tatico'!$B:$B)-COUNTA('Asset Allocation Tatico'!$B$1:$B$9)),0)-1, MATCH(S$5,'Asset Allocation Tatico'!$D$5:$M$5,0)+2)</f>
        <v>4.4999999999999998E-2</v>
      </c>
      <c r="T127" s="207">
        <f ca="1">SUM(T128:T130)</f>
        <v>4.4999999999999998E-2</v>
      </c>
      <c r="U127" s="157"/>
      <c r="V127" s="157"/>
    </row>
    <row r="128" spans="2:22" s="247" customFormat="1" ht="15">
      <c r="B128" s="230"/>
      <c r="C128" s="230"/>
      <c r="D128" s="230"/>
      <c r="E128" s="236" t="s">
        <v>1730</v>
      </c>
      <c r="F128" s="624" t="str">
        <f>IFERROR(INDEX('Produtos Selecionados'!$G:$G,MATCH($E128,'Produtos Selecionados'!$E:$E,0)),"-")</f>
        <v>MFO</v>
      </c>
      <c r="G128" s="624" t="str">
        <f>IFERROR(INDEX('Produtos Selecionados'!$H:$H,MATCH($E128,'Produtos Selecionados'!$E:$E,0)),"-")</f>
        <v>Sim</v>
      </c>
      <c r="H128" s="624">
        <f>IFERROR(INDEX('Produtos Selecionados'!$O:$O,MATCH($E128,'Produtos Selecionados'!$E:$E,0)),"-")</f>
        <v>2.6666666666666666E-3</v>
      </c>
      <c r="I128" s="625" t="str">
        <f>IFERROR(INDEX('Produtos Selecionados'!$L:$L,MATCH($E128,'Produtos Selecionados'!$E:$E,0)),"-")</f>
        <v>BRL</v>
      </c>
      <c r="J128" s="625">
        <f>IFERROR(INDEX('Produtos Selecionados'!$M:$M,MATCH($E128,'Produtos Selecionados'!$E:$E,0)),"-")</f>
        <v>1</v>
      </c>
      <c r="K128" s="232"/>
      <c r="L128" s="246" t="str">
        <f>IF(K128="","", K128*K$127)</f>
        <v/>
      </c>
      <c r="M128" s="232">
        <v>1</v>
      </c>
      <c r="N128" s="246">
        <f ca="1">IF(M128="","", M128*M$127)</f>
        <v>5.0000000000000001E-3</v>
      </c>
      <c r="O128" s="232">
        <v>1</v>
      </c>
      <c r="P128" s="246">
        <f ca="1">IF(O128="","", O128*O$127)</f>
        <v>1.4999999999999999E-2</v>
      </c>
      <c r="Q128" s="232">
        <v>1</v>
      </c>
      <c r="R128" s="246">
        <f ca="1">IF(Q128="","", Q128*Q$127)</f>
        <v>0.02</v>
      </c>
      <c r="S128" s="232">
        <v>1</v>
      </c>
      <c r="T128" s="246">
        <f ca="1">IF(S128="","", S128*S$127)</f>
        <v>4.4999999999999998E-2</v>
      </c>
    </row>
    <row r="129" spans="2:22" s="247" customFormat="1" ht="15">
      <c r="B129" s="230"/>
      <c r="C129" s="230"/>
      <c r="D129" s="230"/>
      <c r="E129" s="236" t="s">
        <v>464</v>
      </c>
      <c r="F129" s="624" t="str">
        <f>IFERROR(INDEX('Produtos Selecionados'!$G:$G,MATCH($E129,'Produtos Selecionados'!$E:$E,0)),"-")</f>
        <v>MFO</v>
      </c>
      <c r="G129" s="624" t="str">
        <f>IFERROR(INDEX('Produtos Selecionados'!$H:$H,MATCH($E129,'Produtos Selecionados'!$E:$E,0)),"-")</f>
        <v>Sim</v>
      </c>
      <c r="H129" s="624">
        <f>IFERROR(INDEX('Produtos Selecionados'!$O:$O,MATCH($E129,'Produtos Selecionados'!$E:$E,0)),"-")</f>
        <v>2.5000000000000001E-3</v>
      </c>
      <c r="I129" s="625" t="str">
        <f>IFERROR(INDEX('Produtos Selecionados'!$L:$L,MATCH($E129,'Produtos Selecionados'!$E:$E,0)),"-")</f>
        <v>USD</v>
      </c>
      <c r="J129" s="625">
        <f>IFERROR(INDEX('Produtos Selecionados'!$M:$M,MATCH($E129,'Produtos Selecionados'!$E:$E,0)),"-")</f>
        <v>2</v>
      </c>
      <c r="K129" s="232"/>
      <c r="L129" s="246" t="str">
        <f>IF(K129="","", K129*K$127)</f>
        <v/>
      </c>
      <c r="M129" s="232"/>
      <c r="N129" s="246" t="str">
        <f>IF(M129="","", M129*M$127)</f>
        <v/>
      </c>
      <c r="O129" s="232"/>
      <c r="P129" s="246" t="str">
        <f>IF(O129="","", O129*O$127)</f>
        <v/>
      </c>
      <c r="Q129" s="232"/>
      <c r="R129" s="246" t="str">
        <f>IF(Q129="","", Q129*Q$127)</f>
        <v/>
      </c>
      <c r="S129" s="232"/>
      <c r="T129" s="246" t="str">
        <f>IF(S129="","", S129*S$127)</f>
        <v/>
      </c>
    </row>
    <row r="130" spans="2:22" s="247" customFormat="1" ht="5.25" customHeight="1">
      <c r="B130" s="230"/>
      <c r="C130" s="230"/>
      <c r="D130" s="230"/>
      <c r="E130" s="165"/>
      <c r="F130" s="626" t="str">
        <f>IFERROR(INDEX('Produtos Selecionados'!$M:$M,MATCH(A130,'Produtos Selecionados'!$E:$E,0)),"-")</f>
        <v>-</v>
      </c>
      <c r="G130" s="626" t="str">
        <f>IFERROR(INDEX('Produtos Selecionados'!$M:$M,MATCH(B130,'Produtos Selecionados'!$E:$E,0)),"-")</f>
        <v>-</v>
      </c>
      <c r="H130" s="626" t="str">
        <f>IFERROR(INDEX('Produtos Selecionados'!$M:$M,MATCH(C130,'Produtos Selecionados'!$E:$E,0)),"-")</f>
        <v>-</v>
      </c>
      <c r="I130" s="626" t="str">
        <f>IFERROR(INDEX('Produtos Selecionados'!$M:$M,MATCH(D130,'Produtos Selecionados'!$E:$E,0)),"-")</f>
        <v>-</v>
      </c>
      <c r="J130" s="626" t="str">
        <f>IFERROR(INDEX('Produtos Selecionados'!$M:$M,MATCH(E130,'Produtos Selecionados'!$E:$E,0)),"-")</f>
        <v>-</v>
      </c>
      <c r="K130" s="248"/>
      <c r="L130" s="249" t="str">
        <f>IF(K130="","", K130*K$127)</f>
        <v/>
      </c>
      <c r="M130" s="248"/>
      <c r="N130" s="249" t="str">
        <f>IF(M130="","", M130*M$127)</f>
        <v/>
      </c>
      <c r="O130" s="248"/>
      <c r="P130" s="249" t="str">
        <f>IF(O130="","", O130*O$127)</f>
        <v/>
      </c>
      <c r="Q130" s="248"/>
      <c r="R130" s="249" t="str">
        <f>IF(Q130="","", Q130*Q$127)</f>
        <v/>
      </c>
      <c r="S130" s="248"/>
      <c r="T130" s="249" t="str">
        <f>IF(S130="","", S130*S$127)</f>
        <v/>
      </c>
    </row>
    <row r="131" spans="2:22" s="153" customFormat="1" ht="15">
      <c r="B131" s="233"/>
      <c r="C131" s="233"/>
      <c r="D131" s="233" t="s">
        <v>12</v>
      </c>
      <c r="E131" s="158" t="s">
        <v>612</v>
      </c>
      <c r="F131" s="159"/>
      <c r="G131" s="159"/>
      <c r="H131" s="159"/>
      <c r="I131" s="159"/>
      <c r="J131" s="159"/>
      <c r="K131" s="234">
        <f ca="1">OFFSET('Asset Allocation Tatico'!$B$9, MATCH($E131,OFFSET('Asset Allocation Tatico'!$B$9,,,COUNTA('Asset Allocation Tatico'!$B:$B)-COUNTA('Asset Allocation Tatico'!$B$1:$B$9)),0)-1, MATCH(K$5,'Asset Allocation Tatico'!$D$5:$M$5,0)+2)</f>
        <v>0</v>
      </c>
      <c r="L131" s="207">
        <f>SUM(L132:L134)</f>
        <v>0</v>
      </c>
      <c r="M131" s="234">
        <f ca="1">OFFSET('Asset Allocation Tatico'!$B$9, MATCH($E131,OFFSET('Asset Allocation Tatico'!$B$9,,,COUNTA('Asset Allocation Tatico'!$B:$B)-COUNTA('Asset Allocation Tatico'!$B$1:$B$9)),0)-1, MATCH(M$5,'Asset Allocation Tatico'!$D$5:$M$5,0)+2)</f>
        <v>0</v>
      </c>
      <c r="N131" s="207">
        <f>SUM(N132:N134)</f>
        <v>0</v>
      </c>
      <c r="O131" s="234">
        <f ca="1">OFFSET('Asset Allocation Tatico'!$B$9, MATCH($E131,OFFSET('Asset Allocation Tatico'!$B$9,,,COUNTA('Asset Allocation Tatico'!$B:$B)-COUNTA('Asset Allocation Tatico'!$B$1:$B$9)),0)-1, MATCH(O$5,'Asset Allocation Tatico'!$D$5:$M$5,0)+2)</f>
        <v>0</v>
      </c>
      <c r="P131" s="207">
        <f>SUM(P132:P134)</f>
        <v>0</v>
      </c>
      <c r="Q131" s="234">
        <f ca="1">OFFSET('Asset Allocation Tatico'!$B$9, MATCH($E131,OFFSET('Asset Allocation Tatico'!$B$9,,,COUNTA('Asset Allocation Tatico'!$B:$B)-COUNTA('Asset Allocation Tatico'!$B$1:$B$9)),0)-1, MATCH(Q$5,'Asset Allocation Tatico'!$D$5:$M$5,0)+2)</f>
        <v>0</v>
      </c>
      <c r="R131" s="207">
        <f>SUM(R132:R134)</f>
        <v>0</v>
      </c>
      <c r="S131" s="234">
        <f ca="1">OFFSET('Asset Allocation Tatico'!$B$9, MATCH($E131,OFFSET('Asset Allocation Tatico'!$B$9,,,COUNTA('Asset Allocation Tatico'!$B:$B)-COUNTA('Asset Allocation Tatico'!$B$1:$B$9)),0)-1, MATCH(S$5,'Asset Allocation Tatico'!$D$5:$M$5,0)+2)</f>
        <v>0</v>
      </c>
      <c r="T131" s="207">
        <f>SUM(T132:T134)</f>
        <v>0</v>
      </c>
      <c r="U131" s="157"/>
      <c r="V131" s="157"/>
    </row>
    <row r="132" spans="2:22" s="247" customFormat="1" ht="15">
      <c r="B132" s="230"/>
      <c r="C132" s="230"/>
      <c r="D132" s="230"/>
      <c r="E132" s="236" t="s">
        <v>2208</v>
      </c>
      <c r="F132" s="624" t="str">
        <f>IFERROR(INDEX('Produtos Selecionados'!$G:$G,MATCH($E132,'Produtos Selecionados'!$E:$E,0)),"-")</f>
        <v>-</v>
      </c>
      <c r="G132" s="624" t="str">
        <f>IFERROR(INDEX('Produtos Selecionados'!$H:$H,MATCH($E132,'Produtos Selecionados'!$E:$E,0)),"-")</f>
        <v>Sim</v>
      </c>
      <c r="H132" s="624">
        <f>IFERROR(INDEX('Produtos Selecionados'!$O:$O,MATCH($E132,'Produtos Selecionados'!$E:$E,0)),"-")</f>
        <v>8.0000000000000002E-3</v>
      </c>
      <c r="I132" s="625" t="str">
        <f>IFERROR(INDEX('Produtos Selecionados'!$L:$L,MATCH($E132,'Produtos Selecionados'!$E:$E,0)),"-")</f>
        <v>USD</v>
      </c>
      <c r="J132" s="625">
        <f>IFERROR(INDEX('Produtos Selecionados'!$M:$M,MATCH($E132,'Produtos Selecionados'!$E:$E,0)),"-")</f>
        <v>5</v>
      </c>
      <c r="K132" s="232"/>
      <c r="L132" s="246" t="str">
        <f>IF(K132="","", K132*K$131)</f>
        <v/>
      </c>
      <c r="M132" s="232"/>
      <c r="N132" s="246" t="str">
        <f>IF(M132="","", M132*M$131)</f>
        <v/>
      </c>
      <c r="O132" s="232"/>
      <c r="P132" s="246" t="str">
        <f>IF(O132="","", O132*O$131)</f>
        <v/>
      </c>
      <c r="Q132" s="232"/>
      <c r="R132" s="246" t="str">
        <f>IF(Q132="","", Q132*Q$131)</f>
        <v/>
      </c>
      <c r="S132" s="232"/>
      <c r="T132" s="246" t="str">
        <f>IF(S132="","", S132*S$131)</f>
        <v/>
      </c>
    </row>
    <row r="133" spans="2:22" s="247" customFormat="1" ht="15">
      <c r="B133" s="230"/>
      <c r="C133" s="230"/>
      <c r="D133" s="230"/>
      <c r="E133" s="236"/>
      <c r="F133" s="624" t="str">
        <f>IFERROR(INDEX('Produtos Selecionados'!$G:$G,MATCH($E133,'Produtos Selecionados'!$E:$E,0)),"-")</f>
        <v>-</v>
      </c>
      <c r="G133" s="624" t="str">
        <f>IFERROR(INDEX('Produtos Selecionados'!$H:$H,MATCH($E133,'Produtos Selecionados'!$E:$E,0)),"-")</f>
        <v>-</v>
      </c>
      <c r="H133" s="624" t="str">
        <f>IFERROR(INDEX('Produtos Selecionados'!$O:$O,MATCH($E133,'Produtos Selecionados'!$E:$E,0)),"-")</f>
        <v>-</v>
      </c>
      <c r="I133" s="625" t="str">
        <f>IFERROR(INDEX('Produtos Selecionados'!$L:$L,MATCH($E133,'Produtos Selecionados'!$E:$E,0)),"-")</f>
        <v>-</v>
      </c>
      <c r="J133" s="625" t="str">
        <f>IFERROR(INDEX('Produtos Selecionados'!$M:$M,MATCH($E133,'Produtos Selecionados'!$E:$E,0)),"-")</f>
        <v>-</v>
      </c>
      <c r="K133" s="232"/>
      <c r="L133" s="246" t="str">
        <f t="shared" ref="L133:N134" si="73">IF(K133="","", K133*K$131)</f>
        <v/>
      </c>
      <c r="M133" s="232"/>
      <c r="N133" s="246" t="str">
        <f t="shared" si="73"/>
        <v/>
      </c>
      <c r="O133" s="232"/>
      <c r="P133" s="246" t="str">
        <f>IF(O133="","", O133*O$131)</f>
        <v/>
      </c>
      <c r="Q133" s="232"/>
      <c r="R133" s="246" t="str">
        <f>IF(Q133="","", Q133*Q$131)</f>
        <v/>
      </c>
      <c r="S133" s="232"/>
      <c r="T133" s="246" t="str">
        <f>IF(S133="","", S133*S$131)</f>
        <v/>
      </c>
    </row>
    <row r="134" spans="2:22" s="247" customFormat="1" ht="5.25" customHeight="1">
      <c r="B134" s="230"/>
      <c r="C134" s="230"/>
      <c r="D134" s="230"/>
      <c r="E134" s="165"/>
      <c r="F134" s="626" t="str">
        <f>IFERROR(INDEX('Produtos Selecionados'!$M:$M,MATCH(A134,'Produtos Selecionados'!$E:$E,0)),"-")</f>
        <v>-</v>
      </c>
      <c r="G134" s="626" t="str">
        <f>IFERROR(INDEX('Produtos Selecionados'!$M:$M,MATCH(B134,'Produtos Selecionados'!$E:$E,0)),"-")</f>
        <v>-</v>
      </c>
      <c r="H134" s="626" t="str">
        <f>IFERROR(INDEX('Produtos Selecionados'!$M:$M,MATCH(C134,'Produtos Selecionados'!$E:$E,0)),"-")</f>
        <v>-</v>
      </c>
      <c r="I134" s="626" t="str">
        <f>IFERROR(INDEX('Produtos Selecionados'!$M:$M,MATCH(D134,'Produtos Selecionados'!$E:$E,0)),"-")</f>
        <v>-</v>
      </c>
      <c r="J134" s="626" t="str">
        <f>IFERROR(INDEX('Produtos Selecionados'!$M:$M,MATCH(E134,'Produtos Selecionados'!$E:$E,0)),"-")</f>
        <v>-</v>
      </c>
      <c r="K134" s="248"/>
      <c r="L134" s="249" t="str">
        <f t="shared" si="73"/>
        <v/>
      </c>
      <c r="M134" s="248"/>
      <c r="N134" s="249" t="str">
        <f t="shared" si="73"/>
        <v/>
      </c>
      <c r="O134" s="248"/>
      <c r="P134" s="249" t="str">
        <f>IF(O134="","", O134*O$131)</f>
        <v/>
      </c>
      <c r="Q134" s="248"/>
      <c r="R134" s="249" t="str">
        <f>IF(Q134="","", Q134*Q$131)</f>
        <v/>
      </c>
      <c r="S134" s="248"/>
      <c r="T134" s="249" t="str">
        <f>IF(S134="","", S134*S$131)</f>
        <v/>
      </c>
    </row>
    <row r="135" spans="2:22" s="153" customFormat="1" ht="15">
      <c r="B135" s="233"/>
      <c r="C135" s="233"/>
      <c r="D135" s="233" t="s">
        <v>12</v>
      </c>
      <c r="E135" s="158" t="s">
        <v>613</v>
      </c>
      <c r="F135" s="159"/>
      <c r="G135" s="159"/>
      <c r="H135" s="159"/>
      <c r="I135" s="159"/>
      <c r="J135" s="159"/>
      <c r="K135" s="234">
        <f ca="1">OFFSET('Asset Allocation Tatico'!$B$9, MATCH($E135,OFFSET('Asset Allocation Tatico'!$B$9,,,COUNTA('Asset Allocation Tatico'!$B:$B)-COUNTA('Asset Allocation Tatico'!$B$1:$B$9)),0)-1, MATCH(K$5,'Asset Allocation Tatico'!$D$5:$M$5,0)+2)</f>
        <v>0</v>
      </c>
      <c r="L135" s="207">
        <f>SUM(L136:L138)</f>
        <v>0</v>
      </c>
      <c r="M135" s="234">
        <f ca="1">OFFSET('Asset Allocation Tatico'!$B$9, MATCH($E135,OFFSET('Asset Allocation Tatico'!$B$9,,,COUNTA('Asset Allocation Tatico'!$B:$B)-COUNTA('Asset Allocation Tatico'!$B$1:$B$9)),0)-1, MATCH(M$5,'Asset Allocation Tatico'!$D$5:$M$5,0)+2)</f>
        <v>0</v>
      </c>
      <c r="N135" s="207">
        <f>SUM(N136:N138)</f>
        <v>0</v>
      </c>
      <c r="O135" s="234">
        <f ca="1">OFFSET('Asset Allocation Tatico'!$B$9, MATCH($E135,OFFSET('Asset Allocation Tatico'!$B$9,,,COUNTA('Asset Allocation Tatico'!$B:$B)-COUNTA('Asset Allocation Tatico'!$B$1:$B$9)),0)-1, MATCH(O$5,'Asset Allocation Tatico'!$D$5:$M$5,0)+2)</f>
        <v>0</v>
      </c>
      <c r="P135" s="207">
        <f>SUM(P136:P138)</f>
        <v>0</v>
      </c>
      <c r="Q135" s="234">
        <f ca="1">OFFSET('Asset Allocation Tatico'!$B$9, MATCH($E135,OFFSET('Asset Allocation Tatico'!$B$9,,,COUNTA('Asset Allocation Tatico'!$B:$B)-COUNTA('Asset Allocation Tatico'!$B$1:$B$9)),0)-1, MATCH(Q$5,'Asset Allocation Tatico'!$D$5:$M$5,0)+2)</f>
        <v>0</v>
      </c>
      <c r="R135" s="207">
        <f>SUM(R136:R138)</f>
        <v>0</v>
      </c>
      <c r="S135" s="234">
        <f ca="1">OFFSET('Asset Allocation Tatico'!$B$9, MATCH($E135,OFFSET('Asset Allocation Tatico'!$B$9,,,COUNTA('Asset Allocation Tatico'!$B:$B)-COUNTA('Asset Allocation Tatico'!$B$1:$B$9)),0)-1, MATCH(S$5,'Asset Allocation Tatico'!$D$5:$M$5,0)+2)</f>
        <v>0</v>
      </c>
      <c r="T135" s="207">
        <f>SUM(T136:T138)</f>
        <v>0</v>
      </c>
      <c r="U135" s="157"/>
      <c r="V135" s="157"/>
    </row>
    <row r="136" spans="2:22" s="247" customFormat="1" ht="15">
      <c r="B136" s="230"/>
      <c r="C136" s="230"/>
      <c r="D136" s="230"/>
      <c r="E136" s="236"/>
      <c r="F136" s="624" t="str">
        <f>IFERROR(INDEX('Produtos Selecionados'!$G:$G,MATCH($E136,'Produtos Selecionados'!$E:$E,0)),"-")</f>
        <v>-</v>
      </c>
      <c r="G136" s="624" t="str">
        <f>IFERROR(INDEX('Produtos Selecionados'!$H:$H,MATCH($E136,'Produtos Selecionados'!$E:$E,0)),"-")</f>
        <v>-</v>
      </c>
      <c r="H136" s="624" t="str">
        <f>IFERROR(INDEX('Produtos Selecionados'!$O:$O,MATCH($E136,'Produtos Selecionados'!$E:$E,0)),"-")</f>
        <v>-</v>
      </c>
      <c r="I136" s="625" t="str">
        <f>IFERROR(INDEX('Produtos Selecionados'!$L:$L,MATCH($E136,'Produtos Selecionados'!$E:$E,0)),"-")</f>
        <v>-</v>
      </c>
      <c r="J136" s="625" t="str">
        <f>IFERROR(INDEX('Produtos Selecionados'!$M:$M,MATCH($E136,'Produtos Selecionados'!$E:$E,0)),"-")</f>
        <v>-</v>
      </c>
      <c r="K136" s="232"/>
      <c r="L136" s="246" t="str">
        <f>IF(K136="","", K136*K$135)</f>
        <v/>
      </c>
      <c r="M136" s="232"/>
      <c r="N136" s="246" t="str">
        <f>IF(M136="","", M136*M$135)</f>
        <v/>
      </c>
      <c r="O136" s="232"/>
      <c r="P136" s="246" t="str">
        <f>IF(O136="","", O136*O$135)</f>
        <v/>
      </c>
      <c r="Q136" s="232"/>
      <c r="R136" s="246" t="str">
        <f>IF(Q136="","", Q136*Q$135)</f>
        <v/>
      </c>
      <c r="S136" s="232"/>
      <c r="T136" s="246" t="str">
        <f>IF(S136="","", S136*S$135)</f>
        <v/>
      </c>
    </row>
    <row r="137" spans="2:22" s="247" customFormat="1" ht="15">
      <c r="B137" s="230"/>
      <c r="C137" s="230"/>
      <c r="D137" s="230"/>
      <c r="E137" s="236"/>
      <c r="F137" s="624" t="str">
        <f>IFERROR(INDEX('Produtos Selecionados'!$G:$G,MATCH($E137,'Produtos Selecionados'!$E:$E,0)),"-")</f>
        <v>-</v>
      </c>
      <c r="G137" s="624" t="str">
        <f>IFERROR(INDEX('Produtos Selecionados'!$H:$H,MATCH($E137,'Produtos Selecionados'!$E:$E,0)),"-")</f>
        <v>-</v>
      </c>
      <c r="H137" s="624" t="str">
        <f>IFERROR(INDEX('Produtos Selecionados'!$O:$O,MATCH($E137,'Produtos Selecionados'!$E:$E,0)),"-")</f>
        <v>-</v>
      </c>
      <c r="I137" s="625" t="str">
        <f>IFERROR(INDEX('Produtos Selecionados'!$L:$L,MATCH($E137,'Produtos Selecionados'!$E:$E,0)),"-")</f>
        <v>-</v>
      </c>
      <c r="J137" s="625" t="str">
        <f>IFERROR(INDEX('Produtos Selecionados'!$M:$M,MATCH($E137,'Produtos Selecionados'!$E:$E,0)),"-")</f>
        <v>-</v>
      </c>
      <c r="K137" s="232"/>
      <c r="L137" s="246" t="str">
        <f>IF(K137="","", K137*K$135)</f>
        <v/>
      </c>
      <c r="M137" s="232"/>
      <c r="N137" s="246" t="str">
        <f>IF(M137="","", M137*M$135)</f>
        <v/>
      </c>
      <c r="O137" s="232"/>
      <c r="P137" s="246" t="str">
        <f>IF(O137="","", O137*O$135)</f>
        <v/>
      </c>
      <c r="Q137" s="232"/>
      <c r="R137" s="246" t="str">
        <f>IF(Q137="","", Q137*Q$135)</f>
        <v/>
      </c>
      <c r="S137" s="232"/>
      <c r="T137" s="246" t="str">
        <f>IF(S137="","", S137*S$135)</f>
        <v/>
      </c>
    </row>
    <row r="138" spans="2:22" s="247" customFormat="1" ht="5.25" customHeight="1">
      <c r="B138" s="230"/>
      <c r="C138" s="230"/>
      <c r="D138" s="230"/>
      <c r="E138" s="165"/>
      <c r="F138" s="626" t="str">
        <f>IFERROR(INDEX('Produtos Selecionados'!$M:$M,MATCH(A138,'Produtos Selecionados'!$E:$E,0)),"-")</f>
        <v>-</v>
      </c>
      <c r="G138" s="626" t="str">
        <f>IFERROR(INDEX('Produtos Selecionados'!$M:$M,MATCH(B138,'Produtos Selecionados'!$E:$E,0)),"-")</f>
        <v>-</v>
      </c>
      <c r="H138" s="626" t="str">
        <f>IFERROR(INDEX('Produtos Selecionados'!$M:$M,MATCH(C138,'Produtos Selecionados'!$E:$E,0)),"-")</f>
        <v>-</v>
      </c>
      <c r="I138" s="626" t="str">
        <f>IFERROR(INDEX('Produtos Selecionados'!$M:$M,MATCH(D138,'Produtos Selecionados'!$E:$E,0)),"-")</f>
        <v>-</v>
      </c>
      <c r="J138" s="626" t="str">
        <f>IFERROR(INDEX('Produtos Selecionados'!$M:$M,MATCH(E138,'Produtos Selecionados'!$E:$E,0)),"-")</f>
        <v>-</v>
      </c>
      <c r="K138" s="248"/>
      <c r="L138" s="249" t="str">
        <f>IF(K138="","", K138*K$135)</f>
        <v/>
      </c>
      <c r="M138" s="248"/>
      <c r="N138" s="249" t="str">
        <f>IF(M138="","", M138*M$135)</f>
        <v/>
      </c>
      <c r="O138" s="248"/>
      <c r="P138" s="249" t="str">
        <f>IF(O138="","", O138*O$135)</f>
        <v/>
      </c>
      <c r="Q138" s="248"/>
      <c r="R138" s="249" t="str">
        <f>IF(Q138="","", Q138*Q$135)</f>
        <v/>
      </c>
      <c r="S138" s="248"/>
      <c r="T138" s="249" t="str">
        <f>IF(S138="","", S138*S$135)</f>
        <v/>
      </c>
    </row>
    <row r="139" spans="2:22" s="153" customFormat="1" ht="15">
      <c r="B139" s="233"/>
      <c r="C139" s="233"/>
      <c r="D139" s="233" t="s">
        <v>12</v>
      </c>
      <c r="E139" s="158" t="s">
        <v>611</v>
      </c>
      <c r="F139" s="159"/>
      <c r="G139" s="159"/>
      <c r="H139" s="159"/>
      <c r="I139" s="159"/>
      <c r="J139" s="159"/>
      <c r="K139" s="234">
        <f ca="1">OFFSET('Asset Allocation Tatico'!$B$9, MATCH($E139,OFFSET('Asset Allocation Tatico'!$B$9,,,COUNTA('Asset Allocation Tatico'!$B:$B)-COUNTA('Asset Allocation Tatico'!$B$1:$B$9)),0)-1, MATCH(K$5,'Asset Allocation Tatico'!$D$5:$M$5,0)+2)</f>
        <v>0</v>
      </c>
      <c r="L139" s="207">
        <f>SUM(L140:L142)</f>
        <v>0</v>
      </c>
      <c r="M139" s="234">
        <f ca="1">OFFSET('Asset Allocation Tatico'!$B$9, MATCH($E139,OFFSET('Asset Allocation Tatico'!$B$9,,,COUNTA('Asset Allocation Tatico'!$B:$B)-COUNTA('Asset Allocation Tatico'!$B$1:$B$9)),0)-1, MATCH(M$5,'Asset Allocation Tatico'!$D$5:$M$5,0)+2)</f>
        <v>0</v>
      </c>
      <c r="N139" s="207">
        <f>SUM(N140:N142)</f>
        <v>0</v>
      </c>
      <c r="O139" s="234">
        <f ca="1">OFFSET('Asset Allocation Tatico'!$B$9, MATCH($E139,OFFSET('Asset Allocation Tatico'!$B$9,,,COUNTA('Asset Allocation Tatico'!$B:$B)-COUNTA('Asset Allocation Tatico'!$B$1:$B$9)),0)-1, MATCH(O$5,'Asset Allocation Tatico'!$D$5:$M$5,0)+2)</f>
        <v>0</v>
      </c>
      <c r="P139" s="207">
        <f>SUM(P140:P142)</f>
        <v>0</v>
      </c>
      <c r="Q139" s="234">
        <f ca="1">OFFSET('Asset Allocation Tatico'!$B$9, MATCH($E139,OFFSET('Asset Allocation Tatico'!$B$9,,,COUNTA('Asset Allocation Tatico'!$B:$B)-COUNTA('Asset Allocation Tatico'!$B$1:$B$9)),0)-1, MATCH(Q$5,'Asset Allocation Tatico'!$D$5:$M$5,0)+2)</f>
        <v>0</v>
      </c>
      <c r="R139" s="207">
        <f>SUM(R140:R142)</f>
        <v>0</v>
      </c>
      <c r="S139" s="234">
        <f ca="1">OFFSET('Asset Allocation Tatico'!$B$9, MATCH($E139,OFFSET('Asset Allocation Tatico'!$B$9,,,COUNTA('Asset Allocation Tatico'!$B:$B)-COUNTA('Asset Allocation Tatico'!$B$1:$B$9)),0)-1, MATCH(S$5,'Asset Allocation Tatico'!$D$5:$M$5,0)+2)</f>
        <v>0</v>
      </c>
      <c r="T139" s="207">
        <f>SUM(T140:T142)</f>
        <v>0</v>
      </c>
      <c r="U139" s="157"/>
      <c r="V139" s="157"/>
    </row>
    <row r="140" spans="2:22" s="247" customFormat="1" ht="15">
      <c r="B140" s="230"/>
      <c r="C140" s="230"/>
      <c r="D140" s="230"/>
      <c r="E140" s="236"/>
      <c r="F140" s="624" t="str">
        <f>IFERROR(INDEX('Produtos Selecionados'!$G:$G,MATCH($E140,'Produtos Selecionados'!$E:$E,0)),"-")</f>
        <v>-</v>
      </c>
      <c r="G140" s="624" t="str">
        <f>IFERROR(INDEX('Produtos Selecionados'!$H:$H,MATCH($E140,'Produtos Selecionados'!$E:$E,0)),"-")</f>
        <v>-</v>
      </c>
      <c r="H140" s="624" t="str">
        <f>IFERROR(INDEX('Produtos Selecionados'!$O:$O,MATCH($E140,'Produtos Selecionados'!$E:$E,0)),"-")</f>
        <v>-</v>
      </c>
      <c r="I140" s="625" t="str">
        <f>IFERROR(INDEX('Produtos Selecionados'!$L:$L,MATCH($E140,'Produtos Selecionados'!$E:$E,0)),"-")</f>
        <v>-</v>
      </c>
      <c r="J140" s="625" t="str">
        <f>IFERROR(INDEX('Produtos Selecionados'!$M:$M,MATCH($E140,'Produtos Selecionados'!$E:$E,0)),"-")</f>
        <v>-</v>
      </c>
      <c r="K140" s="232"/>
      <c r="L140" s="246" t="str">
        <f>IF(K140="","", K140*K$139)</f>
        <v/>
      </c>
      <c r="M140" s="232"/>
      <c r="N140" s="246" t="str">
        <f>IF(M140="","", M140*M$139)</f>
        <v/>
      </c>
      <c r="O140" s="232"/>
      <c r="P140" s="246" t="str">
        <f>IF(O140="","", O140*O$139)</f>
        <v/>
      </c>
      <c r="Q140" s="232"/>
      <c r="R140" s="246" t="str">
        <f>IF(Q140="","", Q140*Q$139)</f>
        <v/>
      </c>
      <c r="S140" s="232"/>
      <c r="T140" s="246" t="str">
        <f>IF(S140="","", S140*S$139)</f>
        <v/>
      </c>
    </row>
    <row r="141" spans="2:22" s="247" customFormat="1" ht="15">
      <c r="B141" s="230"/>
      <c r="C141" s="230"/>
      <c r="D141" s="230"/>
      <c r="E141" s="236"/>
      <c r="F141" s="624" t="str">
        <f>IFERROR(INDEX('Produtos Selecionados'!$G:$G,MATCH($E141,'Produtos Selecionados'!$E:$E,0)),"-")</f>
        <v>-</v>
      </c>
      <c r="G141" s="624" t="str">
        <f>IFERROR(INDEX('Produtos Selecionados'!$H:$H,MATCH($E141,'Produtos Selecionados'!$E:$E,0)),"-")</f>
        <v>-</v>
      </c>
      <c r="H141" s="624" t="str">
        <f>IFERROR(INDEX('Produtos Selecionados'!$O:$O,MATCH($E141,'Produtos Selecionados'!$E:$E,0)),"-")</f>
        <v>-</v>
      </c>
      <c r="I141" s="625" t="str">
        <f>IFERROR(INDEX('Produtos Selecionados'!$L:$L,MATCH($E141,'Produtos Selecionados'!$E:$E,0)),"-")</f>
        <v>-</v>
      </c>
      <c r="J141" s="625" t="str">
        <f>IFERROR(INDEX('Produtos Selecionados'!$M:$M,MATCH($E141,'Produtos Selecionados'!$E:$E,0)),"-")</f>
        <v>-</v>
      </c>
      <c r="K141" s="232"/>
      <c r="L141" s="246" t="str">
        <f>IF(K141="","", K141*K$139)</f>
        <v/>
      </c>
      <c r="M141" s="232"/>
      <c r="N141" s="246" t="str">
        <f>IF(M141="","", M141*M$139)</f>
        <v/>
      </c>
      <c r="O141" s="232"/>
      <c r="P141" s="246" t="str">
        <f>IF(O141="","", O141*O$139)</f>
        <v/>
      </c>
      <c r="Q141" s="232"/>
      <c r="R141" s="246" t="str">
        <f>IF(Q141="","", Q141*Q$139)</f>
        <v/>
      </c>
      <c r="S141" s="232"/>
      <c r="T141" s="246" t="str">
        <f>IF(S141="","", S141*S$139)</f>
        <v/>
      </c>
    </row>
    <row r="142" spans="2:22" s="153" customFormat="1" ht="5.25" customHeight="1">
      <c r="B142" s="233"/>
      <c r="C142" s="233"/>
      <c r="D142" s="233"/>
      <c r="F142" s="190"/>
      <c r="G142" s="190"/>
      <c r="H142" s="190"/>
      <c r="I142" s="190"/>
      <c r="J142" s="190"/>
      <c r="K142" s="248"/>
      <c r="L142" s="249" t="str">
        <f>IF(K142="","", K142*K$139)</f>
        <v/>
      </c>
      <c r="M142" s="248"/>
      <c r="N142" s="249" t="str">
        <f>IF(M142="","", M142*M$139)</f>
        <v/>
      </c>
      <c r="O142" s="248"/>
      <c r="P142" s="249" t="str">
        <f>IF(O142="","", O142*O$139)</f>
        <v/>
      </c>
      <c r="Q142" s="248"/>
      <c r="R142" s="249" t="str">
        <f>IF(Q142="","", Q142*Q$139)</f>
        <v/>
      </c>
      <c r="S142" s="248"/>
      <c r="T142" s="249" t="str">
        <f>IF(S142="","", S142*S$139)</f>
        <v/>
      </c>
      <c r="U142" s="157"/>
      <c r="V142" s="157"/>
    </row>
    <row r="143" spans="2:22" s="153" customFormat="1" ht="15">
      <c r="B143" s="233"/>
      <c r="C143" s="233"/>
      <c r="D143" s="233" t="s">
        <v>12</v>
      </c>
      <c r="E143" s="158" t="s">
        <v>696</v>
      </c>
      <c r="F143" s="159"/>
      <c r="G143" s="159"/>
      <c r="H143" s="159"/>
      <c r="I143" s="159"/>
      <c r="J143" s="159"/>
      <c r="K143" s="234">
        <f ca="1">OFFSET('Asset Allocation Tatico'!$B$9, MATCH($E143,OFFSET('Asset Allocation Tatico'!$B$9,,,COUNTA('Asset Allocation Tatico'!$B:$B)-COUNTA('Asset Allocation Tatico'!$B$1:$B$9)),0)-1, MATCH(K$5,'Asset Allocation Tatico'!$D$5:$M$5,0)+2)</f>
        <v>0</v>
      </c>
      <c r="L143" s="207">
        <f>SUM(L144:L146)</f>
        <v>0</v>
      </c>
      <c r="M143" s="234">
        <f ca="1">OFFSET('Asset Allocation Tatico'!$B$9, MATCH($E143,OFFSET('Asset Allocation Tatico'!$B$9,,,COUNTA('Asset Allocation Tatico'!$B:$B)-COUNTA('Asset Allocation Tatico'!$B$1:$B$9)),0)-1, MATCH(M$5,'Asset Allocation Tatico'!$D$5:$M$5,0)+2)</f>
        <v>0</v>
      </c>
      <c r="N143" s="207">
        <f>SUM(N144:N146)</f>
        <v>0</v>
      </c>
      <c r="O143" s="234">
        <f ca="1">OFFSET('Asset Allocation Tatico'!$B$9, MATCH($E143,OFFSET('Asset Allocation Tatico'!$B$9,,,COUNTA('Asset Allocation Tatico'!$B:$B)-COUNTA('Asset Allocation Tatico'!$B$1:$B$9)),0)-1, MATCH(O$5,'Asset Allocation Tatico'!$D$5:$M$5,0)+2)</f>
        <v>0</v>
      </c>
      <c r="P143" s="207">
        <f>SUM(P144:P146)</f>
        <v>0</v>
      </c>
      <c r="Q143" s="234">
        <f ca="1">OFFSET('Asset Allocation Tatico'!$B$9, MATCH($E143,OFFSET('Asset Allocation Tatico'!$B$9,,,COUNTA('Asset Allocation Tatico'!$B:$B)-COUNTA('Asset Allocation Tatico'!$B$1:$B$9)),0)-1, MATCH(Q$5,'Asset Allocation Tatico'!$D$5:$M$5,0)+2)</f>
        <v>0</v>
      </c>
      <c r="R143" s="207">
        <f>SUM(R144:R146)</f>
        <v>0</v>
      </c>
      <c r="S143" s="234">
        <f ca="1">OFFSET('Asset Allocation Tatico'!$B$9, MATCH($E143,OFFSET('Asset Allocation Tatico'!$B$9,,,COUNTA('Asset Allocation Tatico'!$B:$B)-COUNTA('Asset Allocation Tatico'!$B$1:$B$9)),0)-1, MATCH(S$5,'Asset Allocation Tatico'!$D$5:$M$5,0)+2)</f>
        <v>0</v>
      </c>
      <c r="T143" s="207">
        <f>SUM(T144:T146)</f>
        <v>0</v>
      </c>
      <c r="U143" s="157"/>
      <c r="V143" s="157"/>
    </row>
    <row r="144" spans="2:22" s="247" customFormat="1" ht="15">
      <c r="B144" s="230"/>
      <c r="C144" s="230"/>
      <c r="D144" s="230"/>
      <c r="E144" s="236"/>
      <c r="F144" s="624" t="str">
        <f>IFERROR(INDEX('Produtos Selecionados'!$G:$G,MATCH($E144,'Produtos Selecionados'!$E:$E,0)),"-")</f>
        <v>-</v>
      </c>
      <c r="G144" s="624" t="str">
        <f>IFERROR(INDEX('Produtos Selecionados'!$H:$H,MATCH($E144,'Produtos Selecionados'!$E:$E,0)),"-")</f>
        <v>-</v>
      </c>
      <c r="H144" s="624" t="str">
        <f>IFERROR(INDEX('Produtos Selecionados'!$O:$O,MATCH($E144,'Produtos Selecionados'!$E:$E,0)),"-")</f>
        <v>-</v>
      </c>
      <c r="I144" s="625" t="str">
        <f>IFERROR(INDEX('Produtos Selecionados'!$L:$L,MATCH($E144,'Produtos Selecionados'!$E:$E,0)),"-")</f>
        <v>-</v>
      </c>
      <c r="J144" s="625" t="str">
        <f>IFERROR(INDEX('Produtos Selecionados'!$M:$M,MATCH($E144,'Produtos Selecionados'!$E:$E,0)),"-")</f>
        <v>-</v>
      </c>
      <c r="K144" s="232"/>
      <c r="L144" s="246" t="str">
        <f>IF(K144="","", K144*K$139)</f>
        <v/>
      </c>
      <c r="M144" s="232"/>
      <c r="N144" s="246" t="str">
        <f>IF(M144="","", M144*M$139)</f>
        <v/>
      </c>
      <c r="O144" s="232"/>
      <c r="P144" s="246" t="str">
        <f>IF(O144="","", O144*O$139)</f>
        <v/>
      </c>
      <c r="Q144" s="232"/>
      <c r="R144" s="246" t="str">
        <f>IF(Q144="","", Q144*Q$139)</f>
        <v/>
      </c>
      <c r="S144" s="232"/>
      <c r="T144" s="246" t="str">
        <f>IF(S144="","", S144*S$139)</f>
        <v/>
      </c>
    </row>
    <row r="145" spans="2:22" s="247" customFormat="1" ht="15">
      <c r="B145" s="230"/>
      <c r="C145" s="230"/>
      <c r="D145" s="230"/>
      <c r="E145" s="236"/>
      <c r="F145" s="624" t="str">
        <f>IFERROR(INDEX('Produtos Selecionados'!$G:$G,MATCH($E145,'Produtos Selecionados'!$E:$E,0)),"-")</f>
        <v>-</v>
      </c>
      <c r="G145" s="624" t="str">
        <f>IFERROR(INDEX('Produtos Selecionados'!$H:$H,MATCH($E145,'Produtos Selecionados'!$E:$E,0)),"-")</f>
        <v>-</v>
      </c>
      <c r="H145" s="624" t="str">
        <f>IFERROR(INDEX('Produtos Selecionados'!$O:$O,MATCH($E145,'Produtos Selecionados'!$E:$E,0)),"-")</f>
        <v>-</v>
      </c>
      <c r="I145" s="625" t="str">
        <f>IFERROR(INDEX('Produtos Selecionados'!$L:$L,MATCH($E145,'Produtos Selecionados'!$E:$E,0)),"-")</f>
        <v>-</v>
      </c>
      <c r="J145" s="625" t="str">
        <f>IFERROR(INDEX('Produtos Selecionados'!$M:$M,MATCH($E145,'Produtos Selecionados'!$E:$E,0)),"-")</f>
        <v>-</v>
      </c>
      <c r="K145" s="232"/>
      <c r="L145" s="246" t="str">
        <f>IF(K145="","", K145*K$139)</f>
        <v/>
      </c>
      <c r="M145" s="232"/>
      <c r="N145" s="246" t="str">
        <f>IF(M145="","", M145*M$139)</f>
        <v/>
      </c>
      <c r="O145" s="232"/>
      <c r="P145" s="246" t="str">
        <f>IF(O145="","", O145*O$139)</f>
        <v/>
      </c>
      <c r="Q145" s="232"/>
      <c r="R145" s="246" t="str">
        <f>IF(Q145="","", Q145*Q$139)</f>
        <v/>
      </c>
      <c r="S145" s="232"/>
      <c r="T145" s="246" t="str">
        <f>IF(S145="","", S145*S$139)</f>
        <v/>
      </c>
    </row>
    <row r="146" spans="2:22" s="153" customFormat="1" ht="5.25" customHeight="1">
      <c r="B146" s="233"/>
      <c r="C146" s="233"/>
      <c r="D146" s="233"/>
      <c r="F146" s="190"/>
      <c r="G146" s="190"/>
      <c r="H146" s="190"/>
      <c r="I146" s="190"/>
      <c r="J146" s="190"/>
      <c r="K146" s="248"/>
      <c r="L146" s="249" t="str">
        <f>IF(K146="","", K146*K$139)</f>
        <v/>
      </c>
      <c r="M146" s="248"/>
      <c r="N146" s="249" t="str">
        <f>IF(M146="","", M146*M$139)</f>
        <v/>
      </c>
      <c r="O146" s="248"/>
      <c r="P146" s="249" t="str">
        <f>IF(O146="","", O146*O$139)</f>
        <v/>
      </c>
      <c r="Q146" s="248"/>
      <c r="R146" s="249" t="str">
        <f>IF(Q146="","", Q146*Q$139)</f>
        <v/>
      </c>
      <c r="S146" s="248"/>
      <c r="T146" s="249" t="str">
        <f>IF(S146="","", S146*S$139)</f>
        <v/>
      </c>
      <c r="U146" s="157"/>
      <c r="V146" s="157"/>
    </row>
    <row r="147" spans="2:22" s="250" customFormat="1" ht="7.5" customHeight="1">
      <c r="B147" s="233" t="s">
        <v>1343</v>
      </c>
      <c r="C147" s="233" t="s">
        <v>1343</v>
      </c>
      <c r="D147" s="233" t="s">
        <v>1343</v>
      </c>
      <c r="F147" s="628"/>
      <c r="G147" s="628"/>
      <c r="H147" s="628"/>
      <c r="I147" s="628"/>
      <c r="J147" s="628"/>
      <c r="K147" s="251"/>
      <c r="L147" s="252"/>
      <c r="M147" s="253"/>
      <c r="N147" s="254"/>
      <c r="O147" s="255"/>
      <c r="P147" s="252"/>
      <c r="Q147" s="153"/>
      <c r="R147" s="254"/>
      <c r="S147" s="255"/>
      <c r="T147" s="153"/>
      <c r="U147" s="256"/>
      <c r="V147" s="256"/>
    </row>
    <row r="148" spans="2:22" s="114" customFormat="1" ht="15.75">
      <c r="B148" s="286"/>
      <c r="C148" s="286"/>
      <c r="D148" s="233"/>
      <c r="E148" s="357" t="s">
        <v>1408</v>
      </c>
      <c r="F148" s="629"/>
      <c r="G148" s="629"/>
      <c r="H148" s="629"/>
      <c r="I148" s="629"/>
      <c r="J148" s="629"/>
      <c r="K148" s="355">
        <f t="shared" ref="K148:T148" ca="1" si="74">K99+K66+K9</f>
        <v>1</v>
      </c>
      <c r="L148" s="356">
        <f t="shared" ca="1" si="74"/>
        <v>1.0000000000000002</v>
      </c>
      <c r="M148" s="355">
        <f t="shared" ca="1" si="74"/>
        <v>1</v>
      </c>
      <c r="N148" s="356">
        <f t="shared" ca="1" si="74"/>
        <v>1.0000000000000002</v>
      </c>
      <c r="O148" s="355">
        <f t="shared" ca="1" si="74"/>
        <v>1</v>
      </c>
      <c r="P148" s="356">
        <f t="shared" ca="1" si="74"/>
        <v>1</v>
      </c>
      <c r="Q148" s="355">
        <f t="shared" ca="1" si="74"/>
        <v>1</v>
      </c>
      <c r="R148" s="356">
        <f t="shared" ca="1" si="74"/>
        <v>1</v>
      </c>
      <c r="S148" s="355">
        <f t="shared" ca="1" si="74"/>
        <v>1</v>
      </c>
      <c r="T148" s="356">
        <f t="shared" ca="1" si="74"/>
        <v>1</v>
      </c>
      <c r="U148" s="288"/>
      <c r="V148" s="288"/>
    </row>
    <row r="149" spans="2:22" s="250" customFormat="1" ht="7.5" customHeight="1">
      <c r="B149" s="233"/>
      <c r="C149" s="233"/>
      <c r="D149" s="233"/>
      <c r="F149" s="628"/>
      <c r="G149" s="628"/>
      <c r="H149" s="628"/>
      <c r="I149" s="628"/>
      <c r="J149" s="628"/>
      <c r="K149" s="251"/>
      <c r="L149" s="252"/>
      <c r="M149" s="253"/>
      <c r="N149" s="254"/>
      <c r="O149" s="255"/>
      <c r="P149" s="252"/>
      <c r="Q149" s="153"/>
      <c r="R149" s="254"/>
      <c r="S149" s="255"/>
      <c r="T149" s="153"/>
      <c r="U149" s="256"/>
      <c r="V149" s="256"/>
    </row>
    <row r="150" spans="2:22" s="153" customFormat="1" ht="15">
      <c r="B150" s="233"/>
      <c r="C150" s="233"/>
      <c r="D150" s="233"/>
      <c r="E150" s="158" t="s">
        <v>1411</v>
      </c>
      <c r="F150" s="159"/>
      <c r="G150" s="159"/>
      <c r="H150" s="159"/>
      <c r="I150" s="159"/>
      <c r="J150" s="159"/>
      <c r="K150" s="234"/>
      <c r="L150" s="207">
        <f ca="1">SUMPRODUCT($H$11:$H$147, L$11:L$147)</f>
        <v>1.5606568000000002E-3</v>
      </c>
      <c r="M150" s="234"/>
      <c r="N150" s="207">
        <f ca="1">SUMPRODUCT($H$11:$H$147, N$11:N$147)</f>
        <v>1.8036645833333336E-3</v>
      </c>
      <c r="O150" s="234"/>
      <c r="P150" s="207">
        <f ca="1">SUMPRODUCT($H$11:$H$147, P$11:P$147)</f>
        <v>2.297074109916667E-3</v>
      </c>
      <c r="Q150" s="234"/>
      <c r="R150" s="207">
        <f ca="1">SUMPRODUCT($H$11:$H$147, R$11:R$147)</f>
        <v>2.614503225833334E-3</v>
      </c>
      <c r="S150" s="234"/>
      <c r="T150" s="207">
        <f ca="1">SUMPRODUCT($H$11:$H$147, T$11:T$147)</f>
        <v>3.0104941291666668E-3</v>
      </c>
      <c r="U150" s="157"/>
      <c r="V150" s="157"/>
    </row>
    <row r="151" spans="2:22" s="250" customFormat="1" ht="7.5" customHeight="1">
      <c r="B151" s="233"/>
      <c r="C151" s="233"/>
      <c r="D151" s="233"/>
      <c r="F151" s="628"/>
      <c r="G151" s="628"/>
      <c r="H151" s="628"/>
      <c r="I151" s="628"/>
      <c r="J151" s="628"/>
      <c r="K151" s="251"/>
      <c r="L151" s="252"/>
      <c r="M151" s="253"/>
      <c r="N151" s="254"/>
      <c r="O151" s="255"/>
      <c r="P151" s="252"/>
      <c r="Q151" s="153"/>
      <c r="R151" s="254"/>
      <c r="S151" s="255"/>
      <c r="T151" s="153"/>
      <c r="U151" s="256"/>
      <c r="V151" s="256"/>
    </row>
    <row r="152" spans="2:22" s="153" customFormat="1" ht="15">
      <c r="B152" s="233"/>
      <c r="C152" s="233"/>
      <c r="D152" s="233"/>
      <c r="E152" s="158" t="s">
        <v>1412</v>
      </c>
      <c r="F152" s="159"/>
      <c r="G152" s="159"/>
      <c r="H152" s="159"/>
      <c r="I152" s="159"/>
      <c r="J152" s="159"/>
      <c r="K152" s="234"/>
      <c r="L152" s="207" cm="1">
        <f t="array" aca="1" ref="L152" ca="1">SUM(IF($I$11:$I$147="USD", L$11:L$147))</f>
        <v>0</v>
      </c>
      <c r="M152" s="234"/>
      <c r="N152" s="207" cm="1">
        <f t="array" aca="1" ref="N152" ca="1">SUM(IF($I$11:$I$147="USD", N$11:N$147))</f>
        <v>0</v>
      </c>
      <c r="O152" s="234"/>
      <c r="P152" s="207" cm="1">
        <f t="array" aca="1" ref="P152" ca="1">SUM(IF($I$11:$I$147="USD", P$11:P$147))</f>
        <v>0</v>
      </c>
      <c r="Q152" s="234"/>
      <c r="R152" s="207" cm="1">
        <f t="array" aca="1" ref="R152" ca="1">SUM(IF($I$11:$I$147="USD", R$11:R$147))</f>
        <v>0</v>
      </c>
      <c r="S152" s="234"/>
      <c r="T152" s="207" cm="1">
        <f t="array" aca="1" ref="T152" ca="1">SUM(IF($I$11:$I$147="USD", T$11:T$147))</f>
        <v>0</v>
      </c>
      <c r="U152" s="157"/>
      <c r="V152" s="157"/>
    </row>
    <row r="153" spans="2:22" s="250" customFormat="1" ht="15">
      <c r="B153" s="238"/>
      <c r="C153" s="238"/>
      <c r="D153" s="238"/>
      <c r="F153" s="628"/>
      <c r="G153" s="628"/>
      <c r="H153" s="628"/>
      <c r="I153" s="628"/>
      <c r="J153" s="628"/>
      <c r="K153" s="255"/>
      <c r="L153" s="257"/>
      <c r="M153" s="153"/>
      <c r="O153" s="255"/>
      <c r="P153" s="257"/>
      <c r="Q153" s="153"/>
      <c r="S153" s="255"/>
      <c r="T153" s="153"/>
      <c r="U153" s="256"/>
      <c r="V153" s="256"/>
    </row>
    <row r="154" spans="2:22" s="250" customFormat="1" ht="15">
      <c r="B154" s="238"/>
      <c r="C154" s="238"/>
      <c r="D154" s="238"/>
      <c r="F154" s="628"/>
      <c r="G154" s="628"/>
      <c r="H154" s="628"/>
      <c r="I154" s="628"/>
      <c r="J154" s="628"/>
      <c r="K154" s="255"/>
      <c r="L154" s="257"/>
      <c r="M154" s="153"/>
      <c r="O154" s="255"/>
      <c r="P154" s="257"/>
      <c r="Q154" s="153"/>
      <c r="S154" s="255"/>
      <c r="T154" s="153"/>
      <c r="U154" s="256"/>
      <c r="V154" s="256"/>
    </row>
    <row r="155" spans="2:22" s="247" customFormat="1" ht="21.75" hidden="1" customHeight="1">
      <c r="B155" s="230"/>
      <c r="C155" s="230"/>
      <c r="D155" s="230"/>
      <c r="E155" s="168" t="s">
        <v>444</v>
      </c>
      <c r="F155" s="192"/>
      <c r="G155" s="192"/>
      <c r="H155" s="192"/>
      <c r="I155" s="192"/>
      <c r="J155" s="192"/>
      <c r="K155" s="258"/>
      <c r="L155" s="259"/>
      <c r="M155" s="258"/>
      <c r="N155" s="259"/>
      <c r="O155" s="258"/>
      <c r="P155" s="259"/>
      <c r="Q155" s="258"/>
      <c r="R155" s="259"/>
      <c r="S155" s="258"/>
      <c r="T155" s="260"/>
      <c r="U155" s="261"/>
      <c r="V155" s="261"/>
    </row>
    <row r="156" spans="2:22" s="247" customFormat="1" ht="18.75" hidden="1" customHeight="1">
      <c r="B156" s="230"/>
      <c r="C156" s="230"/>
      <c r="D156" s="230"/>
      <c r="E156" s="169" t="s">
        <v>445</v>
      </c>
      <c r="F156" s="630"/>
      <c r="G156" s="630"/>
      <c r="H156" s="630"/>
      <c r="I156" s="630"/>
      <c r="J156" s="630"/>
      <c r="K156" s="262">
        <f>K163</f>
        <v>0</v>
      </c>
      <c r="L156" s="263"/>
      <c r="M156" s="262">
        <f>M163</f>
        <v>0</v>
      </c>
      <c r="N156" s="263"/>
      <c r="O156" s="262">
        <f>O163</f>
        <v>0</v>
      </c>
      <c r="P156" s="263"/>
      <c r="Q156" s="262">
        <f>Q163</f>
        <v>0</v>
      </c>
      <c r="R156" s="263"/>
      <c r="S156" s="262">
        <f>S163</f>
        <v>0</v>
      </c>
      <c r="T156" s="264"/>
      <c r="U156" s="261"/>
      <c r="V156" s="261"/>
    </row>
    <row r="157" spans="2:22" s="247" customFormat="1" ht="18.75" hidden="1" customHeight="1">
      <c r="B157" s="230"/>
      <c r="C157" s="230"/>
      <c r="D157" s="230"/>
      <c r="E157" s="169" t="s">
        <v>446</v>
      </c>
      <c r="F157" s="630"/>
      <c r="G157" s="630"/>
      <c r="H157" s="630"/>
      <c r="I157" s="630"/>
      <c r="J157" s="630"/>
      <c r="K157" s="258"/>
      <c r="L157" s="259"/>
      <c r="M157" s="258"/>
      <c r="N157" s="259"/>
      <c r="O157" s="258"/>
      <c r="P157" s="259"/>
      <c r="Q157" s="258"/>
      <c r="R157" s="259"/>
      <c r="S157" s="258"/>
      <c r="T157" s="260"/>
      <c r="U157" s="261"/>
      <c r="V157" s="261"/>
    </row>
    <row r="158" spans="2:22" s="247" customFormat="1" ht="18.75" hidden="1" customHeight="1">
      <c r="B158" s="230"/>
      <c r="C158" s="230"/>
      <c r="D158" s="230"/>
      <c r="E158" s="169" t="s">
        <v>447</v>
      </c>
      <c r="F158" s="630"/>
      <c r="G158" s="630"/>
      <c r="H158" s="630"/>
      <c r="I158" s="630"/>
      <c r="J158" s="630"/>
      <c r="K158" s="262">
        <f>K165</f>
        <v>0</v>
      </c>
      <c r="L158" s="263"/>
      <c r="M158" s="262">
        <f>M165</f>
        <v>0</v>
      </c>
      <c r="N158" s="263"/>
      <c r="O158" s="262">
        <f>O165</f>
        <v>0</v>
      </c>
      <c r="P158" s="263"/>
      <c r="Q158" s="262">
        <f>Q165</f>
        <v>0</v>
      </c>
      <c r="R158" s="263"/>
      <c r="S158" s="262">
        <f>S165</f>
        <v>0</v>
      </c>
      <c r="T158" s="264"/>
      <c r="U158" s="261"/>
      <c r="V158" s="261"/>
    </row>
    <row r="159" spans="2:22" s="247" customFormat="1" ht="18.75" hidden="1" customHeight="1">
      <c r="B159" s="230"/>
      <c r="C159" s="230"/>
      <c r="D159" s="230"/>
      <c r="E159" s="169" t="s">
        <v>448</v>
      </c>
      <c r="F159" s="630"/>
      <c r="G159" s="630"/>
      <c r="H159" s="630"/>
      <c r="I159" s="630"/>
      <c r="J159" s="630"/>
      <c r="K159" s="258"/>
      <c r="L159" s="259"/>
      <c r="M159" s="258"/>
      <c r="N159" s="259"/>
      <c r="O159" s="258"/>
      <c r="P159" s="259"/>
      <c r="Q159" s="258"/>
      <c r="R159" s="259"/>
      <c r="S159" s="258"/>
      <c r="T159" s="260"/>
      <c r="U159" s="261"/>
      <c r="V159" s="261"/>
    </row>
    <row r="160" spans="2:22" s="247" customFormat="1" ht="18.75" hidden="1" customHeight="1">
      <c r="B160" s="230"/>
      <c r="C160" s="230"/>
      <c r="D160" s="230"/>
      <c r="E160" s="169" t="s">
        <v>449</v>
      </c>
      <c r="F160" s="630"/>
      <c r="G160" s="630"/>
      <c r="H160" s="630"/>
      <c r="I160" s="630"/>
      <c r="J160" s="630"/>
      <c r="K160" s="262">
        <f>K167</f>
        <v>0</v>
      </c>
      <c r="L160" s="263"/>
      <c r="M160" s="262">
        <f>M167</f>
        <v>0</v>
      </c>
      <c r="N160" s="263"/>
      <c r="O160" s="262">
        <f>O167</f>
        <v>0</v>
      </c>
      <c r="P160" s="263"/>
      <c r="Q160" s="262">
        <f>Q167</f>
        <v>0</v>
      </c>
      <c r="R160" s="263"/>
      <c r="S160" s="262">
        <f>S167</f>
        <v>0</v>
      </c>
      <c r="T160" s="264"/>
      <c r="U160" s="261"/>
      <c r="V160" s="261"/>
    </row>
    <row r="161" spans="2:23" s="247" customFormat="1" ht="18.75" hidden="1" customHeight="1">
      <c r="B161" s="230"/>
      <c r="C161" s="230"/>
      <c r="D161" s="230"/>
      <c r="E161" s="265" t="s">
        <v>450</v>
      </c>
      <c r="F161" s="631"/>
      <c r="G161" s="631"/>
      <c r="H161" s="631"/>
      <c r="I161" s="631"/>
      <c r="J161" s="631"/>
      <c r="K161" s="258"/>
      <c r="L161" s="259"/>
      <c r="M161" s="258"/>
      <c r="N161" s="259"/>
      <c r="O161" s="258"/>
      <c r="P161" s="259"/>
      <c r="Q161" s="258"/>
      <c r="R161" s="259"/>
      <c r="S161" s="258"/>
      <c r="T161" s="260"/>
      <c r="U161" s="261"/>
      <c r="V161" s="261"/>
    </row>
    <row r="162" spans="2:23" s="247" customFormat="1" ht="18.75" hidden="1" customHeight="1">
      <c r="B162" s="230"/>
      <c r="C162" s="230"/>
      <c r="D162" s="230"/>
      <c r="E162" s="266" t="s">
        <v>451</v>
      </c>
      <c r="F162" s="631"/>
      <c r="G162" s="631"/>
      <c r="H162" s="631"/>
      <c r="I162" s="631"/>
      <c r="J162" s="631"/>
      <c r="K162" s="262">
        <f>K169</f>
        <v>0</v>
      </c>
      <c r="L162" s="263"/>
      <c r="M162" s="262">
        <f>M169</f>
        <v>0</v>
      </c>
      <c r="N162" s="263"/>
      <c r="O162" s="262">
        <f>O169</f>
        <v>0</v>
      </c>
      <c r="P162" s="263"/>
      <c r="Q162" s="262">
        <f>Q169</f>
        <v>0</v>
      </c>
      <c r="R162" s="263"/>
      <c r="S162" s="262">
        <f>S169</f>
        <v>0</v>
      </c>
      <c r="T162" s="264"/>
      <c r="U162" s="261"/>
      <c r="V162" s="261"/>
    </row>
    <row r="163" spans="2:23" s="247" customFormat="1" ht="18.75" hidden="1" customHeight="1">
      <c r="B163" s="230"/>
      <c r="C163" s="230"/>
      <c r="D163" s="230"/>
      <c r="E163" s="266" t="s">
        <v>452</v>
      </c>
      <c r="F163" s="631"/>
      <c r="G163" s="631"/>
      <c r="H163" s="631"/>
      <c r="I163" s="631"/>
      <c r="J163" s="631"/>
      <c r="K163" s="258"/>
      <c r="L163" s="259"/>
      <c r="M163" s="258"/>
      <c r="N163" s="259"/>
      <c r="O163" s="258"/>
      <c r="P163" s="259"/>
      <c r="Q163" s="258"/>
      <c r="R163" s="259"/>
      <c r="S163" s="258"/>
      <c r="T163" s="260"/>
      <c r="U163" s="261"/>
      <c r="V163" s="261"/>
    </row>
    <row r="164" spans="2:23" s="247" customFormat="1" ht="18.75" hidden="1" customHeight="1">
      <c r="B164" s="230"/>
      <c r="C164" s="230"/>
      <c r="D164" s="230"/>
      <c r="E164" s="266" t="s">
        <v>453</v>
      </c>
      <c r="F164" s="631"/>
      <c r="G164" s="631"/>
      <c r="H164" s="631"/>
      <c r="I164" s="631"/>
      <c r="J164" s="631"/>
      <c r="K164" s="262">
        <f>K171</f>
        <v>0</v>
      </c>
      <c r="L164" s="263"/>
      <c r="M164" s="262">
        <f>M171</f>
        <v>0</v>
      </c>
      <c r="N164" s="263"/>
      <c r="O164" s="262">
        <f>O171</f>
        <v>0</v>
      </c>
      <c r="P164" s="263"/>
      <c r="Q164" s="262">
        <f>Q171</f>
        <v>0</v>
      </c>
      <c r="R164" s="263"/>
      <c r="S164" s="262">
        <f>S171</f>
        <v>0</v>
      </c>
      <c r="T164" s="264"/>
      <c r="U164" s="261"/>
      <c r="V164" s="261"/>
    </row>
    <row r="165" spans="2:23" s="247" customFormat="1" ht="19.5" hidden="1" customHeight="1">
      <c r="B165" s="230"/>
      <c r="C165" s="230"/>
      <c r="D165" s="230"/>
      <c r="E165" s="267" t="s">
        <v>454</v>
      </c>
      <c r="F165" s="631"/>
      <c r="G165" s="631"/>
      <c r="H165" s="631"/>
      <c r="I165" s="631"/>
      <c r="J165" s="631"/>
      <c r="K165" s="258"/>
      <c r="L165" s="259"/>
      <c r="M165" s="258"/>
      <c r="N165" s="259"/>
      <c r="O165" s="258"/>
      <c r="P165" s="259"/>
      <c r="Q165" s="258"/>
      <c r="R165" s="259"/>
      <c r="S165" s="258"/>
      <c r="T165" s="260"/>
      <c r="U165" s="261"/>
      <c r="V165" s="261"/>
    </row>
    <row r="166" spans="2:23" s="247" customFormat="1" ht="18.75" hidden="1" customHeight="1">
      <c r="B166" s="230"/>
      <c r="C166" s="230"/>
      <c r="D166" s="230"/>
      <c r="E166" s="170" t="s">
        <v>455</v>
      </c>
      <c r="F166" s="632"/>
      <c r="G166" s="632"/>
      <c r="H166" s="632"/>
      <c r="I166" s="632"/>
      <c r="J166" s="632"/>
      <c r="K166" s="262">
        <f>K173</f>
        <v>0</v>
      </c>
      <c r="L166" s="263"/>
      <c r="M166" s="262">
        <f>M173</f>
        <v>0</v>
      </c>
      <c r="N166" s="263"/>
      <c r="O166" s="262">
        <f>O173</f>
        <v>0</v>
      </c>
      <c r="P166" s="263"/>
      <c r="Q166" s="262">
        <f>Q173</f>
        <v>0</v>
      </c>
      <c r="R166" s="263"/>
      <c r="S166" s="262">
        <f>S173</f>
        <v>0</v>
      </c>
      <c r="T166" s="264"/>
      <c r="U166" s="261"/>
      <c r="V166" s="261"/>
    </row>
    <row r="167" spans="2:23" s="247" customFormat="1" ht="18.75" hidden="1" customHeight="1">
      <c r="B167" s="230"/>
      <c r="C167" s="230"/>
      <c r="D167" s="230"/>
      <c r="E167" s="170" t="s">
        <v>456</v>
      </c>
      <c r="F167" s="632"/>
      <c r="G167" s="632"/>
      <c r="H167" s="632"/>
      <c r="I167" s="632"/>
      <c r="J167" s="632"/>
      <c r="K167" s="258"/>
      <c r="L167" s="259"/>
      <c r="M167" s="258"/>
      <c r="N167" s="259"/>
      <c r="O167" s="258"/>
      <c r="P167" s="259"/>
      <c r="Q167" s="258"/>
      <c r="R167" s="259"/>
      <c r="S167" s="258"/>
      <c r="T167" s="260"/>
      <c r="U167" s="261"/>
      <c r="V167" s="261"/>
    </row>
    <row r="168" spans="2:23" s="247" customFormat="1" ht="18.75" hidden="1" customHeight="1">
      <c r="B168" s="230"/>
      <c r="C168" s="230"/>
      <c r="D168" s="230"/>
      <c r="E168" s="170" t="s">
        <v>457</v>
      </c>
      <c r="F168" s="632"/>
      <c r="G168" s="632"/>
      <c r="H168" s="632"/>
      <c r="I168" s="632"/>
      <c r="J168" s="632"/>
      <c r="K168" s="262">
        <f>K175</f>
        <v>0</v>
      </c>
      <c r="L168" s="263"/>
      <c r="M168" s="262">
        <f>M175</f>
        <v>0</v>
      </c>
      <c r="N168" s="263"/>
      <c r="O168" s="262">
        <f>O175</f>
        <v>0</v>
      </c>
      <c r="P168" s="263"/>
      <c r="Q168" s="262">
        <f>Q175</f>
        <v>0</v>
      </c>
      <c r="R168" s="263"/>
      <c r="S168" s="262">
        <f>S175</f>
        <v>0</v>
      </c>
      <c r="T168" s="264"/>
      <c r="U168" s="261"/>
      <c r="V168" s="261"/>
    </row>
    <row r="169" spans="2:23" s="247" customFormat="1" ht="19.5" hidden="1" customHeight="1">
      <c r="B169" s="230"/>
      <c r="C169" s="230"/>
      <c r="D169" s="230"/>
      <c r="E169" s="171" t="s">
        <v>458</v>
      </c>
      <c r="F169" s="632"/>
      <c r="G169" s="632"/>
      <c r="H169" s="632"/>
      <c r="I169" s="632"/>
      <c r="J169" s="632"/>
      <c r="K169" s="258"/>
      <c r="L169" s="259"/>
      <c r="M169" s="258"/>
      <c r="N169" s="259"/>
      <c r="O169" s="258"/>
      <c r="P169" s="259"/>
      <c r="Q169" s="258"/>
      <c r="R169" s="259"/>
      <c r="S169" s="258"/>
      <c r="T169" s="260"/>
      <c r="U169" s="261"/>
      <c r="V169" s="261"/>
    </row>
    <row r="170" spans="2:23" s="247" customFormat="1" ht="18.75" hidden="1" customHeight="1">
      <c r="B170" s="230"/>
      <c r="C170" s="230"/>
      <c r="D170" s="230"/>
      <c r="E170" s="172" t="s">
        <v>459</v>
      </c>
      <c r="F170" s="633"/>
      <c r="G170" s="633"/>
      <c r="H170" s="633"/>
      <c r="I170" s="633"/>
      <c r="J170" s="633"/>
      <c r="K170" s="262">
        <f>K177</f>
        <v>0</v>
      </c>
      <c r="L170" s="263"/>
      <c r="M170" s="262">
        <f>M177</f>
        <v>0</v>
      </c>
      <c r="N170" s="263"/>
      <c r="O170" s="262">
        <f>O177</f>
        <v>0</v>
      </c>
      <c r="P170" s="263"/>
      <c r="Q170" s="262">
        <f>Q177</f>
        <v>0</v>
      </c>
      <c r="R170" s="263"/>
      <c r="S170" s="262">
        <f>S177</f>
        <v>0</v>
      </c>
      <c r="T170" s="264"/>
      <c r="U170" s="261"/>
      <c r="V170" s="261"/>
    </row>
    <row r="171" spans="2:23" s="247" customFormat="1" ht="18.75" hidden="1" customHeight="1">
      <c r="B171" s="230"/>
      <c r="C171" s="230"/>
      <c r="D171" s="230"/>
      <c r="E171" s="173" t="s">
        <v>460</v>
      </c>
      <c r="F171" s="633"/>
      <c r="G171" s="633"/>
      <c r="H171" s="633"/>
      <c r="I171" s="633"/>
      <c r="J171" s="633"/>
      <c r="K171" s="258"/>
      <c r="L171" s="259"/>
      <c r="M171" s="258"/>
      <c r="N171" s="259"/>
      <c r="O171" s="258"/>
      <c r="P171" s="259"/>
      <c r="Q171" s="258"/>
      <c r="R171" s="259"/>
      <c r="S171" s="258"/>
      <c r="T171" s="260"/>
      <c r="U171" s="261"/>
      <c r="V171" s="261"/>
    </row>
    <row r="172" spans="2:23" s="247" customFormat="1" ht="18.75" hidden="1" customHeight="1">
      <c r="B172" s="230"/>
      <c r="C172" s="230"/>
      <c r="D172" s="230"/>
      <c r="F172" s="631"/>
      <c r="G172" s="631"/>
      <c r="H172" s="631"/>
      <c r="I172" s="631"/>
      <c r="J172" s="631"/>
      <c r="K172" s="262">
        <f>K179</f>
        <v>0</v>
      </c>
      <c r="L172" s="263"/>
      <c r="M172" s="262">
        <f>M179</f>
        <v>0</v>
      </c>
      <c r="N172" s="263"/>
      <c r="O172" s="262">
        <f>O179</f>
        <v>0</v>
      </c>
      <c r="P172" s="263"/>
      <c r="Q172" s="262">
        <f>Q179</f>
        <v>0</v>
      </c>
      <c r="R172" s="263"/>
      <c r="S172" s="262">
        <f>S179</f>
        <v>0</v>
      </c>
      <c r="T172" s="264"/>
      <c r="U172" s="261"/>
      <c r="V172" s="261"/>
    </row>
    <row r="173" spans="2:23" s="247" customFormat="1" ht="18.75" hidden="1" customHeight="1">
      <c r="B173" s="230"/>
      <c r="C173" s="230"/>
      <c r="D173" s="230"/>
      <c r="F173" s="631"/>
      <c r="G173" s="631"/>
      <c r="H173" s="631"/>
      <c r="I173" s="631"/>
      <c r="J173" s="631"/>
      <c r="K173" s="258"/>
      <c r="L173" s="259"/>
      <c r="M173" s="258"/>
      <c r="N173" s="259"/>
      <c r="O173" s="258"/>
      <c r="P173" s="259"/>
      <c r="Q173" s="258"/>
      <c r="R173" s="259"/>
      <c r="S173" s="258"/>
      <c r="T173" s="260"/>
      <c r="W173" s="174"/>
    </row>
    <row r="174" spans="2:23" s="247" customFormat="1" ht="21.75" hidden="1" customHeight="1">
      <c r="B174" s="230"/>
      <c r="C174" s="230"/>
      <c r="D174" s="230"/>
      <c r="E174" s="168" t="s">
        <v>444</v>
      </c>
      <c r="F174" s="192"/>
      <c r="G174" s="192"/>
      <c r="H174" s="192"/>
      <c r="I174" s="192"/>
      <c r="J174" s="192"/>
      <c r="K174" s="262">
        <f>K181</f>
        <v>0</v>
      </c>
      <c r="L174" s="263"/>
      <c r="M174" s="262">
        <f>M181</f>
        <v>0</v>
      </c>
      <c r="N174" s="263"/>
      <c r="O174" s="262">
        <f>O181</f>
        <v>0</v>
      </c>
      <c r="P174" s="263"/>
      <c r="Q174" s="262">
        <f>Q181</f>
        <v>0</v>
      </c>
      <c r="R174" s="263"/>
      <c r="S174" s="262">
        <f>S181</f>
        <v>0</v>
      </c>
      <c r="T174" s="264"/>
      <c r="W174" s="174"/>
    </row>
    <row r="175" spans="2:23" s="247" customFormat="1" ht="18.75" hidden="1" customHeight="1">
      <c r="B175" s="230"/>
      <c r="C175" s="230"/>
      <c r="D175" s="230"/>
      <c r="E175" s="169" t="s">
        <v>445</v>
      </c>
      <c r="F175" s="630"/>
      <c r="G175" s="630"/>
      <c r="H175" s="630"/>
      <c r="I175" s="630"/>
      <c r="J175" s="630"/>
      <c r="K175" s="258"/>
      <c r="L175" s="259"/>
      <c r="M175" s="258"/>
      <c r="N175" s="259"/>
      <c r="O175" s="258"/>
      <c r="P175" s="259"/>
      <c r="Q175" s="258"/>
      <c r="R175" s="259"/>
      <c r="S175" s="258"/>
      <c r="T175" s="260"/>
      <c r="W175" s="174"/>
    </row>
    <row r="176" spans="2:23" s="247" customFormat="1" ht="18.75" hidden="1" customHeight="1">
      <c r="B176" s="230"/>
      <c r="C176" s="230"/>
      <c r="D176" s="230"/>
      <c r="E176" s="169" t="s">
        <v>446</v>
      </c>
      <c r="F176" s="630"/>
      <c r="G176" s="630"/>
      <c r="H176" s="630"/>
      <c r="I176" s="630"/>
      <c r="J176" s="630"/>
      <c r="K176" s="262">
        <f>K183</f>
        <v>0</v>
      </c>
      <c r="L176" s="263"/>
      <c r="M176" s="262">
        <f>M183</f>
        <v>0</v>
      </c>
      <c r="N176" s="263"/>
      <c r="O176" s="262">
        <f>O183</f>
        <v>0</v>
      </c>
      <c r="P176" s="263"/>
      <c r="Q176" s="262">
        <f>Q183</f>
        <v>0</v>
      </c>
      <c r="R176" s="263"/>
      <c r="S176" s="262">
        <f>S183</f>
        <v>0</v>
      </c>
      <c r="T176" s="264"/>
      <c r="W176" s="174"/>
    </row>
    <row r="177" spans="2:23" s="247" customFormat="1" ht="19.5" hidden="1" customHeight="1">
      <c r="B177" s="230"/>
      <c r="C177" s="230"/>
      <c r="D177" s="230"/>
      <c r="E177" s="175" t="s">
        <v>447</v>
      </c>
      <c r="F177" s="630"/>
      <c r="G177" s="630"/>
      <c r="H177" s="630"/>
      <c r="I177" s="630"/>
      <c r="J177" s="630"/>
      <c r="K177" s="258"/>
      <c r="L177" s="259"/>
      <c r="M177" s="258"/>
      <c r="N177" s="259"/>
      <c r="O177" s="258"/>
      <c r="P177" s="259"/>
      <c r="Q177" s="258"/>
      <c r="R177" s="259"/>
      <c r="S177" s="258"/>
      <c r="T177" s="260"/>
      <c r="W177" s="174"/>
    </row>
    <row r="178" spans="2:23" s="247" customFormat="1" ht="18.75" hidden="1" customHeight="1">
      <c r="B178" s="230"/>
      <c r="C178" s="230"/>
      <c r="D178" s="230"/>
      <c r="E178" s="266" t="s">
        <v>452</v>
      </c>
      <c r="F178" s="631"/>
      <c r="G178" s="631"/>
      <c r="H178" s="631"/>
      <c r="I178" s="631"/>
      <c r="J178" s="631"/>
      <c r="K178" s="262">
        <f>K185</f>
        <v>0</v>
      </c>
      <c r="L178" s="263"/>
      <c r="M178" s="262">
        <f>M185</f>
        <v>0</v>
      </c>
      <c r="N178" s="263"/>
      <c r="O178" s="262">
        <f>O185</f>
        <v>0</v>
      </c>
      <c r="P178" s="263"/>
      <c r="Q178" s="262">
        <f>Q185</f>
        <v>0</v>
      </c>
      <c r="R178" s="263"/>
      <c r="S178" s="262">
        <f>S185</f>
        <v>0</v>
      </c>
      <c r="T178" s="264"/>
      <c r="W178" s="174"/>
    </row>
    <row r="179" spans="2:23" s="247" customFormat="1" ht="18.75" hidden="1" customHeight="1">
      <c r="B179" s="230"/>
      <c r="C179" s="230"/>
      <c r="D179" s="230"/>
      <c r="E179" s="266" t="s">
        <v>453</v>
      </c>
      <c r="F179" s="631"/>
      <c r="G179" s="631"/>
      <c r="H179" s="631"/>
      <c r="I179" s="631"/>
      <c r="J179" s="631"/>
      <c r="K179" s="258"/>
      <c r="L179" s="259"/>
      <c r="M179" s="258"/>
      <c r="N179" s="259"/>
      <c r="O179" s="258"/>
      <c r="P179" s="259"/>
      <c r="Q179" s="258"/>
      <c r="R179" s="259"/>
      <c r="S179" s="258"/>
      <c r="T179" s="260"/>
      <c r="W179" s="174"/>
    </row>
    <row r="180" spans="2:23" s="247" customFormat="1" ht="19.5" hidden="1" customHeight="1">
      <c r="B180" s="230"/>
      <c r="C180" s="230"/>
      <c r="D180" s="230"/>
      <c r="E180" s="267" t="s">
        <v>454</v>
      </c>
      <c r="F180" s="631"/>
      <c r="G180" s="631"/>
      <c r="H180" s="631"/>
      <c r="I180" s="631"/>
      <c r="J180" s="631"/>
      <c r="K180" s="262">
        <f>K187</f>
        <v>0</v>
      </c>
      <c r="L180" s="263"/>
      <c r="M180" s="262">
        <f>M187</f>
        <v>0</v>
      </c>
      <c r="N180" s="263"/>
      <c r="O180" s="262">
        <f>O187</f>
        <v>0</v>
      </c>
      <c r="P180" s="263"/>
      <c r="Q180" s="262">
        <f>Q187</f>
        <v>0</v>
      </c>
      <c r="R180" s="263"/>
      <c r="S180" s="262">
        <f>S187</f>
        <v>0</v>
      </c>
      <c r="T180" s="264"/>
      <c r="W180" s="174"/>
    </row>
    <row r="181" spans="2:23" s="247" customFormat="1" ht="18.75" hidden="1" customHeight="1">
      <c r="B181" s="230"/>
      <c r="C181" s="230"/>
      <c r="D181" s="230"/>
      <c r="F181" s="631"/>
      <c r="G181" s="631"/>
      <c r="H181" s="631"/>
      <c r="I181" s="631"/>
      <c r="J181" s="631"/>
      <c r="K181" s="258"/>
      <c r="L181" s="259"/>
      <c r="M181" s="258"/>
      <c r="N181" s="259"/>
      <c r="O181" s="258"/>
      <c r="P181" s="259"/>
      <c r="Q181" s="258"/>
      <c r="R181" s="259"/>
      <c r="S181" s="258"/>
      <c r="T181" s="260"/>
      <c r="W181" s="174"/>
    </row>
    <row r="182" spans="2:23" s="247" customFormat="1" ht="18.75" hidden="1" customHeight="1">
      <c r="B182" s="230"/>
      <c r="C182" s="230"/>
      <c r="D182" s="230"/>
      <c r="F182" s="631"/>
      <c r="G182" s="631"/>
      <c r="H182" s="631"/>
      <c r="I182" s="631"/>
      <c r="J182" s="631"/>
      <c r="K182" s="262">
        <f>K189</f>
        <v>0</v>
      </c>
      <c r="L182" s="263"/>
      <c r="M182" s="262">
        <f>M189</f>
        <v>0</v>
      </c>
      <c r="N182" s="263"/>
      <c r="O182" s="262">
        <f>O189</f>
        <v>0</v>
      </c>
      <c r="P182" s="263"/>
      <c r="Q182" s="262">
        <f>Q189</f>
        <v>0</v>
      </c>
      <c r="R182" s="263"/>
      <c r="S182" s="262">
        <f>S189</f>
        <v>0</v>
      </c>
      <c r="T182" s="264"/>
      <c r="W182" s="174"/>
    </row>
    <row r="183" spans="2:23" s="247" customFormat="1" ht="21.75" hidden="1" customHeight="1">
      <c r="B183" s="230"/>
      <c r="C183" s="230"/>
      <c r="D183" s="230"/>
      <c r="E183" s="168" t="s">
        <v>444</v>
      </c>
      <c r="F183" s="192"/>
      <c r="G183" s="192"/>
      <c r="H183" s="192"/>
      <c r="I183" s="192"/>
      <c r="J183" s="192"/>
      <c r="K183" s="258"/>
      <c r="L183" s="259"/>
      <c r="M183" s="258"/>
      <c r="N183" s="259"/>
      <c r="O183" s="258"/>
      <c r="P183" s="259"/>
      <c r="Q183" s="258"/>
      <c r="R183" s="259"/>
      <c r="S183" s="258"/>
      <c r="T183" s="260"/>
      <c r="W183" s="174"/>
    </row>
    <row r="184" spans="2:23" s="247" customFormat="1" ht="18.75" hidden="1" customHeight="1">
      <c r="B184" s="230"/>
      <c r="C184" s="230"/>
      <c r="D184" s="230"/>
      <c r="E184" s="169" t="s">
        <v>445</v>
      </c>
      <c r="F184" s="630"/>
      <c r="G184" s="630"/>
      <c r="H184" s="630"/>
      <c r="I184" s="630"/>
      <c r="J184" s="630"/>
      <c r="K184" s="262">
        <f>K191</f>
        <v>0</v>
      </c>
      <c r="L184" s="263"/>
      <c r="M184" s="262">
        <f>M191</f>
        <v>0</v>
      </c>
      <c r="N184" s="263"/>
      <c r="O184" s="262">
        <f>O191</f>
        <v>0</v>
      </c>
      <c r="P184" s="263"/>
      <c r="Q184" s="262">
        <f>Q191</f>
        <v>0</v>
      </c>
      <c r="R184" s="263"/>
      <c r="S184" s="262">
        <f>S191</f>
        <v>0</v>
      </c>
      <c r="T184" s="264"/>
      <c r="W184" s="174"/>
    </row>
    <row r="185" spans="2:23" s="247" customFormat="1" ht="18.75" hidden="1" customHeight="1">
      <c r="B185" s="230"/>
      <c r="C185" s="230"/>
      <c r="D185" s="230"/>
      <c r="E185" s="169" t="s">
        <v>446</v>
      </c>
      <c r="F185" s="630"/>
      <c r="G185" s="630"/>
      <c r="H185" s="630"/>
      <c r="I185" s="630"/>
      <c r="J185" s="630"/>
      <c r="K185" s="258"/>
      <c r="L185" s="259"/>
      <c r="M185" s="258"/>
      <c r="N185" s="259"/>
      <c r="O185" s="258"/>
      <c r="P185" s="259"/>
      <c r="Q185" s="258"/>
      <c r="R185" s="259"/>
      <c r="S185" s="258"/>
      <c r="T185" s="260"/>
      <c r="W185" s="174"/>
    </row>
    <row r="186" spans="2:23" s="247" customFormat="1" ht="19.5" hidden="1" customHeight="1">
      <c r="B186" s="230"/>
      <c r="C186" s="230"/>
      <c r="D186" s="230"/>
      <c r="E186" s="175" t="s">
        <v>447</v>
      </c>
      <c r="F186" s="630"/>
      <c r="G186" s="630"/>
      <c r="H186" s="630"/>
      <c r="I186" s="630"/>
      <c r="J186" s="630"/>
      <c r="K186" s="262">
        <f>K193</f>
        <v>0</v>
      </c>
      <c r="L186" s="263"/>
      <c r="M186" s="262">
        <f>M193</f>
        <v>0</v>
      </c>
      <c r="N186" s="263"/>
      <c r="O186" s="262">
        <f>O193</f>
        <v>0</v>
      </c>
      <c r="P186" s="263"/>
      <c r="Q186" s="262">
        <f>Q193</f>
        <v>0</v>
      </c>
      <c r="R186" s="263"/>
      <c r="S186" s="262">
        <f>S193</f>
        <v>0</v>
      </c>
      <c r="T186" s="264"/>
      <c r="W186" s="174"/>
    </row>
    <row r="187" spans="2:23" s="247" customFormat="1" ht="18.75" hidden="1" customHeight="1">
      <c r="B187" s="230"/>
      <c r="C187" s="230"/>
      <c r="D187" s="230"/>
      <c r="E187" s="266" t="s">
        <v>452</v>
      </c>
      <c r="F187" s="631"/>
      <c r="G187" s="631"/>
      <c r="H187" s="631"/>
      <c r="I187" s="631"/>
      <c r="J187" s="631"/>
      <c r="K187" s="258"/>
      <c r="L187" s="259"/>
      <c r="M187" s="258"/>
      <c r="N187" s="259"/>
      <c r="O187" s="258"/>
      <c r="P187" s="259"/>
      <c r="Q187" s="258"/>
      <c r="R187" s="259"/>
      <c r="S187" s="258"/>
      <c r="T187" s="260"/>
      <c r="W187" s="174"/>
    </row>
    <row r="188" spans="2:23" s="247" customFormat="1" ht="18.75" hidden="1" customHeight="1">
      <c r="B188" s="230"/>
      <c r="C188" s="230"/>
      <c r="D188" s="230"/>
      <c r="E188" s="266" t="s">
        <v>453</v>
      </c>
      <c r="F188" s="631"/>
      <c r="G188" s="631"/>
      <c r="H188" s="631"/>
      <c r="I188" s="631"/>
      <c r="J188" s="631"/>
      <c r="K188" s="262">
        <f>K195</f>
        <v>0</v>
      </c>
      <c r="L188" s="263"/>
      <c r="M188" s="262">
        <f>M195</f>
        <v>0</v>
      </c>
      <c r="N188" s="263"/>
      <c r="O188" s="262">
        <f>O195</f>
        <v>0</v>
      </c>
      <c r="P188" s="263"/>
      <c r="Q188" s="262">
        <f>Q195</f>
        <v>0</v>
      </c>
      <c r="R188" s="263"/>
      <c r="S188" s="262">
        <f>S195</f>
        <v>0</v>
      </c>
      <c r="T188" s="264"/>
      <c r="W188" s="174"/>
    </row>
    <row r="189" spans="2:23" s="247" customFormat="1" ht="19.5" hidden="1" customHeight="1">
      <c r="B189" s="230"/>
      <c r="C189" s="230"/>
      <c r="D189" s="230"/>
      <c r="E189" s="267" t="s">
        <v>454</v>
      </c>
      <c r="F189" s="631"/>
      <c r="G189" s="631"/>
      <c r="H189" s="631"/>
      <c r="I189" s="631"/>
      <c r="J189" s="631"/>
      <c r="K189" s="258"/>
      <c r="L189" s="259"/>
      <c r="M189" s="258"/>
      <c r="N189" s="259"/>
      <c r="O189" s="258"/>
      <c r="P189" s="259"/>
      <c r="Q189" s="258"/>
      <c r="R189" s="259"/>
      <c r="S189" s="258"/>
      <c r="T189" s="260"/>
      <c r="W189" s="174"/>
    </row>
    <row r="190" spans="2:23" s="247" customFormat="1" ht="18.75" hidden="1" customHeight="1">
      <c r="B190" s="230"/>
      <c r="C190" s="230"/>
      <c r="D190" s="230"/>
      <c r="F190" s="631"/>
      <c r="G190" s="631"/>
      <c r="H190" s="631"/>
      <c r="I190" s="631"/>
      <c r="J190" s="631"/>
      <c r="K190" s="262">
        <f>K197</f>
        <v>0</v>
      </c>
      <c r="L190" s="263"/>
      <c r="M190" s="262">
        <f>M197</f>
        <v>0</v>
      </c>
      <c r="N190" s="263"/>
      <c r="O190" s="262">
        <f>O197</f>
        <v>0</v>
      </c>
      <c r="P190" s="263"/>
      <c r="Q190" s="262">
        <f>Q197</f>
        <v>0</v>
      </c>
      <c r="R190" s="263"/>
      <c r="S190" s="262">
        <f>S197</f>
        <v>0</v>
      </c>
      <c r="T190" s="264"/>
      <c r="W190" s="174"/>
    </row>
    <row r="191" spans="2:23" s="247" customFormat="1" ht="18.75" hidden="1" customHeight="1">
      <c r="B191" s="230"/>
      <c r="C191" s="230"/>
      <c r="D191" s="230"/>
      <c r="F191" s="631"/>
      <c r="G191" s="631"/>
      <c r="H191" s="631"/>
      <c r="I191" s="631"/>
      <c r="J191" s="631"/>
      <c r="K191" s="258"/>
      <c r="L191" s="259"/>
      <c r="M191" s="258"/>
      <c r="N191" s="259"/>
      <c r="O191" s="258"/>
      <c r="P191" s="259"/>
      <c r="Q191" s="258"/>
      <c r="R191" s="259"/>
      <c r="S191" s="258"/>
      <c r="T191" s="260"/>
      <c r="W191" s="174"/>
    </row>
    <row r="192" spans="2:23" s="247" customFormat="1" ht="21.75" hidden="1" customHeight="1">
      <c r="B192" s="230"/>
      <c r="C192" s="230"/>
      <c r="D192" s="230"/>
      <c r="E192" s="168" t="s">
        <v>444</v>
      </c>
      <c r="F192" s="192"/>
      <c r="G192" s="192"/>
      <c r="H192" s="192"/>
      <c r="I192" s="192"/>
      <c r="J192" s="192"/>
      <c r="K192" s="262">
        <f>K199</f>
        <v>0</v>
      </c>
      <c r="L192" s="263"/>
      <c r="M192" s="262">
        <f>M199</f>
        <v>0</v>
      </c>
      <c r="N192" s="263"/>
      <c r="O192" s="262">
        <f>O199</f>
        <v>0</v>
      </c>
      <c r="P192" s="263"/>
      <c r="Q192" s="262">
        <f>Q199</f>
        <v>0</v>
      </c>
      <c r="R192" s="263"/>
      <c r="S192" s="262">
        <f>S199</f>
        <v>0</v>
      </c>
      <c r="T192" s="264"/>
      <c r="W192" s="174"/>
    </row>
    <row r="193" spans="2:23" s="247" customFormat="1" ht="18.75" hidden="1" customHeight="1">
      <c r="B193" s="230"/>
      <c r="C193" s="230"/>
      <c r="D193" s="230"/>
      <c r="E193" s="169" t="s">
        <v>445</v>
      </c>
      <c r="F193" s="630"/>
      <c r="G193" s="630"/>
      <c r="H193" s="630"/>
      <c r="I193" s="630"/>
      <c r="J193" s="630"/>
      <c r="K193" s="258"/>
      <c r="L193" s="259"/>
      <c r="M193" s="258"/>
      <c r="N193" s="259"/>
      <c r="O193" s="258"/>
      <c r="P193" s="259"/>
      <c r="Q193" s="258"/>
      <c r="R193" s="259"/>
      <c r="S193" s="258"/>
      <c r="T193" s="260"/>
      <c r="W193" s="174"/>
    </row>
    <row r="194" spans="2:23" s="247" customFormat="1" ht="18.75" hidden="1" customHeight="1">
      <c r="B194" s="230"/>
      <c r="C194" s="230"/>
      <c r="D194" s="230"/>
      <c r="E194" s="169" t="s">
        <v>446</v>
      </c>
      <c r="F194" s="630"/>
      <c r="G194" s="630"/>
      <c r="H194" s="630"/>
      <c r="I194" s="630"/>
      <c r="J194" s="630"/>
      <c r="K194" s="262">
        <f>K201</f>
        <v>0</v>
      </c>
      <c r="L194" s="263"/>
      <c r="M194" s="262">
        <f>M201</f>
        <v>0</v>
      </c>
      <c r="N194" s="263"/>
      <c r="O194" s="262">
        <f>O201</f>
        <v>0</v>
      </c>
      <c r="P194" s="263"/>
      <c r="Q194" s="262">
        <f>Q201</f>
        <v>0</v>
      </c>
      <c r="R194" s="263"/>
      <c r="S194" s="262">
        <f>S201</f>
        <v>0</v>
      </c>
      <c r="T194" s="264"/>
      <c r="W194" s="174"/>
    </row>
    <row r="195" spans="2:23" s="247" customFormat="1" ht="19.5" hidden="1" customHeight="1">
      <c r="B195" s="230"/>
      <c r="C195" s="230"/>
      <c r="D195" s="230"/>
      <c r="E195" s="175" t="s">
        <v>447</v>
      </c>
      <c r="F195" s="630"/>
      <c r="G195" s="630"/>
      <c r="H195" s="630"/>
      <c r="I195" s="630"/>
      <c r="J195" s="630"/>
      <c r="K195" s="258"/>
      <c r="L195" s="259"/>
      <c r="M195" s="258"/>
      <c r="N195" s="259"/>
      <c r="O195" s="258"/>
      <c r="P195" s="259"/>
      <c r="Q195" s="258"/>
      <c r="R195" s="259"/>
      <c r="S195" s="258"/>
      <c r="T195" s="260"/>
      <c r="W195" s="174"/>
    </row>
    <row r="196" spans="2:23" s="247" customFormat="1" ht="18.75" hidden="1" customHeight="1">
      <c r="B196" s="230"/>
      <c r="C196" s="230"/>
      <c r="D196" s="230"/>
      <c r="E196" s="266" t="s">
        <v>452</v>
      </c>
      <c r="F196" s="631"/>
      <c r="G196" s="631"/>
      <c r="H196" s="631"/>
      <c r="I196" s="631"/>
      <c r="J196" s="631"/>
      <c r="K196" s="262">
        <f>K203</f>
        <v>0</v>
      </c>
      <c r="L196" s="263"/>
      <c r="M196" s="262">
        <f>M203</f>
        <v>0</v>
      </c>
      <c r="N196" s="263"/>
      <c r="O196" s="262">
        <f>O203</f>
        <v>0</v>
      </c>
      <c r="P196" s="263"/>
      <c r="Q196" s="262">
        <f>Q203</f>
        <v>0</v>
      </c>
      <c r="R196" s="263"/>
      <c r="S196" s="262">
        <f>S203</f>
        <v>0</v>
      </c>
      <c r="T196" s="264"/>
      <c r="W196" s="174"/>
    </row>
    <row r="197" spans="2:23" s="247" customFormat="1" ht="18.75" hidden="1" customHeight="1">
      <c r="B197" s="230"/>
      <c r="C197" s="230"/>
      <c r="D197" s="230"/>
      <c r="E197" s="266" t="s">
        <v>453</v>
      </c>
      <c r="F197" s="631"/>
      <c r="G197" s="631"/>
      <c r="H197" s="631"/>
      <c r="I197" s="631"/>
      <c r="J197" s="631"/>
      <c r="K197" s="258"/>
      <c r="L197" s="259"/>
      <c r="M197" s="258"/>
      <c r="N197" s="259"/>
      <c r="O197" s="258"/>
      <c r="P197" s="259"/>
      <c r="Q197" s="258"/>
      <c r="R197" s="259"/>
      <c r="S197" s="258"/>
      <c r="T197" s="260"/>
      <c r="W197" s="174"/>
    </row>
    <row r="198" spans="2:23" s="247" customFormat="1" ht="19.5" hidden="1" customHeight="1">
      <c r="B198" s="230"/>
      <c r="C198" s="230"/>
      <c r="D198" s="230"/>
      <c r="E198" s="267" t="s">
        <v>454</v>
      </c>
      <c r="F198" s="631"/>
      <c r="G198" s="631"/>
      <c r="H198" s="631"/>
      <c r="I198" s="631"/>
      <c r="J198" s="631"/>
      <c r="K198" s="262">
        <f>K205</f>
        <v>0</v>
      </c>
      <c r="L198" s="263"/>
      <c r="M198" s="262">
        <f>M205</f>
        <v>0</v>
      </c>
      <c r="N198" s="263"/>
      <c r="O198" s="262">
        <f>O205</f>
        <v>0</v>
      </c>
      <c r="P198" s="263"/>
      <c r="Q198" s="262">
        <f>Q205</f>
        <v>0</v>
      </c>
      <c r="R198" s="263"/>
      <c r="S198" s="262">
        <f>S205</f>
        <v>0</v>
      </c>
      <c r="T198" s="264"/>
      <c r="W198" s="174"/>
    </row>
    <row r="199" spans="2:23" s="247" customFormat="1" ht="15">
      <c r="B199" s="230"/>
      <c r="C199" s="230"/>
      <c r="D199" s="230"/>
      <c r="F199" s="631"/>
      <c r="G199" s="631"/>
      <c r="H199" s="631"/>
      <c r="I199" s="631"/>
      <c r="J199" s="631"/>
      <c r="K199" s="258"/>
      <c r="L199" s="259"/>
      <c r="M199" s="258"/>
      <c r="N199" s="259"/>
      <c r="O199" s="258"/>
      <c r="P199" s="259"/>
      <c r="Q199" s="258"/>
      <c r="R199" s="259"/>
      <c r="S199" s="258"/>
      <c r="T199" s="260"/>
      <c r="U199" s="261"/>
      <c r="V199" s="261"/>
    </row>
    <row r="200" spans="2:23">
      <c r="M200" s="269"/>
      <c r="O200" s="269"/>
    </row>
    <row r="201" spans="2:23">
      <c r="K201" s="269"/>
      <c r="M201" s="269"/>
      <c r="O201" s="269"/>
      <c r="Q201" s="269"/>
      <c r="S201" s="269"/>
    </row>
    <row r="202" spans="2:23">
      <c r="M202" s="269"/>
      <c r="O202" s="269"/>
    </row>
    <row r="203" spans="2:23">
      <c r="K203" s="269"/>
      <c r="M203" s="269"/>
      <c r="O203" s="269"/>
      <c r="Q203" s="269"/>
      <c r="S203" s="269"/>
    </row>
    <row r="204" spans="2:23">
      <c r="M204" s="269"/>
      <c r="O204" s="269"/>
    </row>
    <row r="205" spans="2:23">
      <c r="K205" s="269"/>
      <c r="M205" s="269"/>
      <c r="O205" s="269"/>
      <c r="Q205" s="269"/>
      <c r="S205" s="269"/>
    </row>
    <row r="206" spans="2:23">
      <c r="M206" s="269"/>
      <c r="O206" s="269"/>
    </row>
  </sheetData>
  <mergeCells count="5">
    <mergeCell ref="K5:L5"/>
    <mergeCell ref="M5:N5"/>
    <mergeCell ref="O5:P5"/>
    <mergeCell ref="Q5:R5"/>
    <mergeCell ref="S5:T5"/>
  </mergeCells>
  <conditionalFormatting sqref="F57:J57">
    <cfRule type="expression" dxfId="1059" priority="76">
      <formula>AND(F57&lt;&gt;"",#REF!="",OR(COLUMN(F57)=COLUMN(#REF!),COLUMN(F57)=COLUMN(#REF!)))</formula>
    </cfRule>
  </conditionalFormatting>
  <conditionalFormatting sqref="E61:J61">
    <cfRule type="expression" dxfId="1058" priority="75">
      <formula>AND(E61&lt;&gt;"",#REF!="",OR(COLUMN(E61)=COLUMN(#REF!),COLUMN(E61)=COLUMN(#REF!)))</formula>
    </cfRule>
  </conditionalFormatting>
  <conditionalFormatting sqref="E85:J85">
    <cfRule type="expression" dxfId="1057" priority="74">
      <formula>AND(E85&lt;&gt;"",#REF!="",OR(COLUMN(E85)=COLUMN(#REF!),COLUMN(E85)=COLUMN(#REF!)))</formula>
    </cfRule>
  </conditionalFormatting>
  <conditionalFormatting sqref="E128:E129 E94:J94 E69:E78 E114:E119">
    <cfRule type="expression" dxfId="1056" priority="73">
      <formula>AND(E69&lt;&gt;"",#REF!="",OR(COLUMN(E69)=COLUMN(#REF!),COLUMN(E69)=COLUMN(#REF!)))</formula>
    </cfRule>
  </conditionalFormatting>
  <conditionalFormatting sqref="E112:J112">
    <cfRule type="expression" dxfId="1055" priority="72">
      <formula>AND(E112&lt;&gt;"",#REF!="",OR(COLUMN(E112)=COLUMN(#REF!),COLUMN(E112)=COLUMN(#REF!)))</formula>
    </cfRule>
  </conditionalFormatting>
  <conditionalFormatting sqref="E120 E42:E43 E13:E31 F69:J78 E83:J84 F87:J89 E104:J111 F114:J120">
    <cfRule type="expression" dxfId="1054" priority="71">
      <formula>AND(E13&lt;&gt;"",#REF!="",OR(COLUMN(E13)=COLUMN(#REF!),COLUMN(E13)=COLUMN(#REF!)))</formula>
    </cfRule>
  </conditionalFormatting>
  <conditionalFormatting sqref="E134:E142 E130:J130 F134:J135 F138:J139 F142:J142">
    <cfRule type="expression" dxfId="1053" priority="70">
      <formula>AND(E130&lt;&gt;"",#REF!="",OR(COLUMN(E130)=COLUMN(#REF!),COLUMN(E130)=COLUMN(#REF!)))</formula>
    </cfRule>
  </conditionalFormatting>
  <conditionalFormatting sqref="E63:E64">
    <cfRule type="expression" dxfId="1052" priority="69">
      <formula>AND(E63&lt;&gt;"",#REF!="",OR(COLUMN(E63)=COLUMN(#REF!),COLUMN(E63)=COLUMN(#REF!)))</formula>
    </cfRule>
  </conditionalFormatting>
  <conditionalFormatting sqref="E92:E93">
    <cfRule type="expression" dxfId="1051" priority="68">
      <formula>AND(E92&lt;&gt;"",#REF!="",OR(COLUMN(E92)=COLUMN(#REF!),COLUMN(E92)=COLUMN(#REF!)))</formula>
    </cfRule>
  </conditionalFormatting>
  <conditionalFormatting sqref="E96:E97">
    <cfRule type="expression" dxfId="1050" priority="67">
      <formula>AND(E96&lt;&gt;"",#REF!="",OR(COLUMN(E96)=COLUMN(#REF!),COLUMN(E96)=COLUMN(#REF!)))</formula>
    </cfRule>
  </conditionalFormatting>
  <conditionalFormatting sqref="E122:E123">
    <cfRule type="expression" dxfId="1049" priority="66">
      <formula>AND(E122&lt;&gt;"",#REF!="",OR(COLUMN(E122)=COLUMN(#REF!),COLUMN(E122)=COLUMN(#REF!)))</formula>
    </cfRule>
  </conditionalFormatting>
  <conditionalFormatting sqref="E132:E133">
    <cfRule type="expression" dxfId="1048" priority="65">
      <formula>AND(E132&lt;&gt;"",#REF!="",OR(COLUMN(E132)=COLUMN(#REF!),COLUMN(E132)=COLUMN(#REF!)))</formula>
    </cfRule>
  </conditionalFormatting>
  <conditionalFormatting sqref="E136:E137">
    <cfRule type="expression" dxfId="1047" priority="64">
      <formula>AND(E136&lt;&gt;"",#REF!="",OR(COLUMN(E136)=COLUMN(#REF!),COLUMN(E136)=COLUMN(#REF!)))</formula>
    </cfRule>
  </conditionalFormatting>
  <conditionalFormatting sqref="E140:E141">
    <cfRule type="expression" dxfId="1046" priority="63">
      <formula>AND(E140&lt;&gt;"",#REF!="",OR(COLUMN(E140)=COLUMN(#REF!),COLUMN(E140)=COLUMN(#REF!)))</formula>
    </cfRule>
  </conditionalFormatting>
  <conditionalFormatting sqref="L9 N9 P9 R9 T9 T11 R11 P11 N11 L11 L33 L35 N33 N35 P33 P35 R33 R35 T33 T35 L41 N41 P41 R41 T41 L48 N48 P48 R48 T48 T52 R52 P52 N52 L52 L54 N54 P54 R54 T54 T58 R58 P58 N58 L58 L62 N62 P62 R62 T62 T66 R66 P66 N66 L66 L68 N68 P68 R68 T68 T80 R80 P80 N80 L80 L82 N82 P82 R82 T82 T86 R86 P86 N86 L86 L91 N91 P91 R91 T91 T95 R95 P95 N95 L95 L99 N99 P99 R99 T99 T101 R101 P101 N101 L101 L103 N103 P103 R103 T103 T113 R113 P113 N113 L113 L121 N121 P121 R121 T121 T125 R125 P125 N125 L125 L127 N127 P127 R127 T127 T131 R131 P131 N131 L131 L135 N135 P135 R135 T135 T139 R139 P139 N139 L139 L143 N143 P143 R143 T143 T148 R148 P148 N148 L148">
    <cfRule type="expression" dxfId="1045" priority="62">
      <formula>L9&lt;&gt;K9</formula>
    </cfRule>
  </conditionalFormatting>
  <conditionalFormatting sqref="E90:J90">
    <cfRule type="expression" dxfId="1044" priority="61">
      <formula>AND(E90&lt;&gt;"",#REF!="",OR(COLUMN(E90)=COLUMN(#REF!),COLUMN(E90)=COLUMN(#REF!)))</formula>
    </cfRule>
  </conditionalFormatting>
  <conditionalFormatting sqref="H42:J46 E87:E89">
    <cfRule type="expression" dxfId="1043" priority="60">
      <formula>AND(E42&lt;&gt;"",#REF!="",OR(COLUMN(E42)=COLUMN(#REF!),COLUMN(E42)=COLUMN(#REF!)))</formula>
    </cfRule>
  </conditionalFormatting>
  <conditionalFormatting sqref="F13:J31">
    <cfRule type="expression" dxfId="1042" priority="59">
      <formula>AND(F13&lt;&gt;"",#REF!="",OR(COLUMN(F13)=COLUMN(#REF!),COLUMN(F13)=COLUMN(#REF!)))</formula>
    </cfRule>
  </conditionalFormatting>
  <conditionalFormatting sqref="E144:E145">
    <cfRule type="expression" dxfId="1041" priority="58">
      <formula>AND(E144&lt;&gt;"",#REF!="",OR(COLUMN(E144)=COLUMN(#REF!),COLUMN(E144)=COLUMN(#REF!)))</formula>
    </cfRule>
  </conditionalFormatting>
  <conditionalFormatting sqref="K143 M143 O143 Q143 S143">
    <cfRule type="expression" dxfId="1040" priority="57">
      <formula>K143&lt;&gt;L143</formula>
    </cfRule>
  </conditionalFormatting>
  <conditionalFormatting sqref="H36:J39">
    <cfRule type="expression" dxfId="1039" priority="55">
      <formula>AND(H36&lt;&gt;"",#REF!="",OR(COLUMN(H36)=COLUMN(#REF!),COLUMN(H36)=COLUMN(#REF!)))</formula>
    </cfRule>
  </conditionalFormatting>
  <conditionalFormatting sqref="H49:J50">
    <cfRule type="expression" dxfId="1038" priority="54">
      <formula>AND(H49&lt;&gt;"",#REF!="",OR(COLUMN(H49)=COLUMN(#REF!),COLUMN(H49)=COLUMN(#REF!)))</formula>
    </cfRule>
  </conditionalFormatting>
  <conditionalFormatting sqref="H55:J56">
    <cfRule type="expression" dxfId="1037" priority="53">
      <formula>AND(H55&lt;&gt;"",#REF!="",OR(COLUMN(H55)=COLUMN(#REF!),COLUMN(H55)=COLUMN(#REF!)))</formula>
    </cfRule>
  </conditionalFormatting>
  <conditionalFormatting sqref="H59:J60">
    <cfRule type="expression" dxfId="1036" priority="52">
      <formula>AND(H59&lt;&gt;"",#REF!="",OR(COLUMN(H59)=COLUMN(#REF!),COLUMN(H59)=COLUMN(#REF!)))</formula>
    </cfRule>
  </conditionalFormatting>
  <conditionalFormatting sqref="H63:J64">
    <cfRule type="expression" dxfId="1035" priority="51">
      <formula>AND(H63&lt;&gt;"",#REF!="",OR(COLUMN(H63)=COLUMN(#REF!),COLUMN(H63)=COLUMN(#REF!)))</formula>
    </cfRule>
  </conditionalFormatting>
  <conditionalFormatting sqref="H92:J93">
    <cfRule type="expression" dxfId="1034" priority="50">
      <formula>AND(H92&lt;&gt;"",#REF!="",OR(COLUMN(H92)=COLUMN(#REF!),COLUMN(H92)=COLUMN(#REF!)))</formula>
    </cfRule>
  </conditionalFormatting>
  <conditionalFormatting sqref="H96:J97">
    <cfRule type="expression" dxfId="1033" priority="49">
      <formula>AND(H96&lt;&gt;"",#REF!="",OR(COLUMN(H96)=COLUMN(#REF!),COLUMN(H96)=COLUMN(#REF!)))</formula>
    </cfRule>
  </conditionalFormatting>
  <conditionalFormatting sqref="H122:J123">
    <cfRule type="expression" dxfId="1032" priority="48">
      <formula>AND(H122&lt;&gt;"",#REF!="",OR(COLUMN(H122)=COLUMN(#REF!),COLUMN(H122)=COLUMN(#REF!)))</formula>
    </cfRule>
  </conditionalFormatting>
  <conditionalFormatting sqref="H128:J129">
    <cfRule type="expression" dxfId="1031" priority="47">
      <formula>AND(H128&lt;&gt;"",#REF!="",OR(COLUMN(H128)=COLUMN(#REF!),COLUMN(H128)=COLUMN(#REF!)))</formula>
    </cfRule>
  </conditionalFormatting>
  <conditionalFormatting sqref="H132:J133">
    <cfRule type="expression" dxfId="1030" priority="46">
      <formula>AND(H132&lt;&gt;"",#REF!="",OR(COLUMN(H132)=COLUMN(#REF!),COLUMN(H132)=COLUMN(#REF!)))</formula>
    </cfRule>
  </conditionalFormatting>
  <conditionalFormatting sqref="H136:J137">
    <cfRule type="expression" dxfId="1029" priority="45">
      <formula>AND(H136&lt;&gt;"",#REF!="",OR(COLUMN(H136)=COLUMN(#REF!),COLUMN(H136)=COLUMN(#REF!)))</formula>
    </cfRule>
  </conditionalFormatting>
  <conditionalFormatting sqref="H140:J141">
    <cfRule type="expression" dxfId="1028" priority="44">
      <formula>AND(H140&lt;&gt;"",#REF!="",OR(COLUMN(H140)=COLUMN(#REF!),COLUMN(H140)=COLUMN(#REF!)))</formula>
    </cfRule>
  </conditionalFormatting>
  <conditionalFormatting sqref="H144:J145">
    <cfRule type="expression" dxfId="1027" priority="43">
      <formula>AND(H144&lt;&gt;"",#REF!="",OR(COLUMN(H144)=COLUMN(#REF!),COLUMN(H144)=COLUMN(#REF!)))</formula>
    </cfRule>
  </conditionalFormatting>
  <conditionalFormatting sqref="E57">
    <cfRule type="expression" dxfId="1026" priority="38">
      <formula>AND(E57&lt;&gt;"",#REF!="",OR(COLUMN(E57)=COLUMN(#REF!),COLUMN(E57)=COLUMN(#REF!)))</formula>
    </cfRule>
  </conditionalFormatting>
  <conditionalFormatting sqref="E36:E39">
    <cfRule type="expression" dxfId="1025" priority="37">
      <formula>AND(E36&lt;&gt;"",#REF!="",OR(COLUMN(E36)=COLUMN(#REF!),COLUMN(E36)=COLUMN(#REF!)))</formula>
    </cfRule>
  </conditionalFormatting>
  <conditionalFormatting sqref="E44:E46">
    <cfRule type="expression" dxfId="1024" priority="36">
      <formula>AND(E44&lt;&gt;"",#REF!="",OR(COLUMN(E44)=COLUMN(#REF!),COLUMN(E44)=COLUMN(#REF!)))</formula>
    </cfRule>
  </conditionalFormatting>
  <conditionalFormatting sqref="E49:E50">
    <cfRule type="expression" dxfId="1023" priority="35">
      <formula>AND(E49&lt;&gt;"",#REF!="",OR(COLUMN(E49)=COLUMN(#REF!),COLUMN(E49)=COLUMN(#REF!)))</formula>
    </cfRule>
  </conditionalFormatting>
  <conditionalFormatting sqref="E55:E56">
    <cfRule type="expression" dxfId="1022" priority="34">
      <formula>AND(E55&lt;&gt;"",#REF!="",OR(COLUMN(E55)=COLUMN(#REF!),COLUMN(E55)=COLUMN(#REF!)))</formula>
    </cfRule>
  </conditionalFormatting>
  <conditionalFormatting sqref="E59:E60">
    <cfRule type="expression" dxfId="1021" priority="33">
      <formula>AND(E59&lt;&gt;"",#REF!="",OR(COLUMN(E59)=COLUMN(#REF!),COLUMN(E59)=COLUMN(#REF!)))</formula>
    </cfRule>
  </conditionalFormatting>
  <conditionalFormatting sqref="G42:G46">
    <cfRule type="expression" dxfId="1020" priority="32">
      <formula>AND(G42&lt;&gt;"",#REF!="",OR(COLUMN(G42)=COLUMN(#REF!),COLUMN(G42)=COLUMN(#REF!)))</formula>
    </cfRule>
  </conditionalFormatting>
  <conditionalFormatting sqref="G36:G39">
    <cfRule type="expression" dxfId="1019" priority="31">
      <formula>AND(G36&lt;&gt;"",#REF!="",OR(COLUMN(G36)=COLUMN(#REF!),COLUMN(G36)=COLUMN(#REF!)))</formula>
    </cfRule>
  </conditionalFormatting>
  <conditionalFormatting sqref="G49:G50">
    <cfRule type="expression" dxfId="1018" priority="30">
      <formula>AND(G49&lt;&gt;"",#REF!="",OR(COLUMN(G49)=COLUMN(#REF!),COLUMN(G49)=COLUMN(#REF!)))</formula>
    </cfRule>
  </conditionalFormatting>
  <conditionalFormatting sqref="G55:G56">
    <cfRule type="expression" dxfId="1017" priority="29">
      <formula>AND(G55&lt;&gt;"",#REF!="",OR(COLUMN(G55)=COLUMN(#REF!),COLUMN(G55)=COLUMN(#REF!)))</formula>
    </cfRule>
  </conditionalFormatting>
  <conditionalFormatting sqref="G59:G60">
    <cfRule type="expression" dxfId="1016" priority="28">
      <formula>AND(G59&lt;&gt;"",#REF!="",OR(COLUMN(G59)=COLUMN(#REF!),COLUMN(G59)=COLUMN(#REF!)))</formula>
    </cfRule>
  </conditionalFormatting>
  <conditionalFormatting sqref="G63:G64">
    <cfRule type="expression" dxfId="1015" priority="27">
      <formula>AND(G63&lt;&gt;"",#REF!="",OR(COLUMN(G63)=COLUMN(#REF!),COLUMN(G63)=COLUMN(#REF!)))</formula>
    </cfRule>
  </conditionalFormatting>
  <conditionalFormatting sqref="G92:G93">
    <cfRule type="expression" dxfId="1014" priority="26">
      <formula>AND(G92&lt;&gt;"",#REF!="",OR(COLUMN(G92)=COLUMN(#REF!),COLUMN(G92)=COLUMN(#REF!)))</formula>
    </cfRule>
  </conditionalFormatting>
  <conditionalFormatting sqref="G96:G97">
    <cfRule type="expression" dxfId="1013" priority="25">
      <formula>AND(G96&lt;&gt;"",#REF!="",OR(COLUMN(G96)=COLUMN(#REF!),COLUMN(G96)=COLUMN(#REF!)))</formula>
    </cfRule>
  </conditionalFormatting>
  <conditionalFormatting sqref="G122:G123">
    <cfRule type="expression" dxfId="1012" priority="24">
      <formula>AND(G122&lt;&gt;"",#REF!="",OR(COLUMN(G122)=COLUMN(#REF!),COLUMN(G122)=COLUMN(#REF!)))</formula>
    </cfRule>
  </conditionalFormatting>
  <conditionalFormatting sqref="G128:G129">
    <cfRule type="expression" dxfId="1011" priority="23">
      <formula>AND(G128&lt;&gt;"",#REF!="",OR(COLUMN(G128)=COLUMN(#REF!),COLUMN(G128)=COLUMN(#REF!)))</formula>
    </cfRule>
  </conditionalFormatting>
  <conditionalFormatting sqref="G132:G133">
    <cfRule type="expression" dxfId="1010" priority="22">
      <formula>AND(G132&lt;&gt;"",#REF!="",OR(COLUMN(G132)=COLUMN(#REF!),COLUMN(G132)=COLUMN(#REF!)))</formula>
    </cfRule>
  </conditionalFormatting>
  <conditionalFormatting sqref="G136:G137">
    <cfRule type="expression" dxfId="1009" priority="21">
      <formula>AND(G136&lt;&gt;"",#REF!="",OR(COLUMN(G136)=COLUMN(#REF!),COLUMN(G136)=COLUMN(#REF!)))</formula>
    </cfRule>
  </conditionalFormatting>
  <conditionalFormatting sqref="G140:G141">
    <cfRule type="expression" dxfId="1008" priority="20">
      <formula>AND(G140&lt;&gt;"",#REF!="",OR(COLUMN(G140)=COLUMN(#REF!),COLUMN(G140)=COLUMN(#REF!)))</formula>
    </cfRule>
  </conditionalFormatting>
  <conditionalFormatting sqref="G144:G145">
    <cfRule type="expression" dxfId="1007" priority="19">
      <formula>AND(G144&lt;&gt;"",#REF!="",OR(COLUMN(G144)=COLUMN(#REF!),COLUMN(G144)=COLUMN(#REF!)))</formula>
    </cfRule>
  </conditionalFormatting>
  <conditionalFormatting sqref="F42:F46">
    <cfRule type="expression" dxfId="1006" priority="18">
      <formula>AND(F42&lt;&gt;"",#REF!="",OR(COLUMN(F42)=COLUMN(#REF!),COLUMN(F42)=COLUMN(#REF!)))</formula>
    </cfRule>
  </conditionalFormatting>
  <conditionalFormatting sqref="F36:F39">
    <cfRule type="expression" dxfId="1005" priority="17">
      <formula>AND(F36&lt;&gt;"",#REF!="",OR(COLUMN(F36)=COLUMN(#REF!),COLUMN(F36)=COLUMN(#REF!)))</formula>
    </cfRule>
  </conditionalFormatting>
  <conditionalFormatting sqref="F49:F50">
    <cfRule type="expression" dxfId="1004" priority="16">
      <formula>AND(F49&lt;&gt;"",#REF!="",OR(COLUMN(F49)=COLUMN(#REF!),COLUMN(F49)=COLUMN(#REF!)))</formula>
    </cfRule>
  </conditionalFormatting>
  <conditionalFormatting sqref="F55:F56">
    <cfRule type="expression" dxfId="1003" priority="15">
      <formula>AND(F55&lt;&gt;"",#REF!="",OR(COLUMN(F55)=COLUMN(#REF!),COLUMN(F55)=COLUMN(#REF!)))</formula>
    </cfRule>
  </conditionalFormatting>
  <conditionalFormatting sqref="F59:F60">
    <cfRule type="expression" dxfId="1002" priority="14">
      <formula>AND(F59&lt;&gt;"",#REF!="",OR(COLUMN(F59)=COLUMN(#REF!),COLUMN(F59)=COLUMN(#REF!)))</formula>
    </cfRule>
  </conditionalFormatting>
  <conditionalFormatting sqref="F63:F64">
    <cfRule type="expression" dxfId="1001" priority="13">
      <formula>AND(F63&lt;&gt;"",#REF!="",OR(COLUMN(F63)=COLUMN(#REF!),COLUMN(F63)=COLUMN(#REF!)))</formula>
    </cfRule>
  </conditionalFormatting>
  <conditionalFormatting sqref="F92:F93">
    <cfRule type="expression" dxfId="1000" priority="12">
      <formula>AND(F92&lt;&gt;"",#REF!="",OR(COLUMN(F92)=COLUMN(#REF!),COLUMN(F92)=COLUMN(#REF!)))</formula>
    </cfRule>
  </conditionalFormatting>
  <conditionalFormatting sqref="F96:F97">
    <cfRule type="expression" dxfId="999" priority="11">
      <formula>AND(F96&lt;&gt;"",#REF!="",OR(COLUMN(F96)=COLUMN(#REF!),COLUMN(F96)=COLUMN(#REF!)))</formula>
    </cfRule>
  </conditionalFormatting>
  <conditionalFormatting sqref="F122:F123">
    <cfRule type="expression" dxfId="998" priority="10">
      <formula>AND(F122&lt;&gt;"",#REF!="",OR(COLUMN(F122)=COLUMN(#REF!),COLUMN(F122)=COLUMN(#REF!)))</formula>
    </cfRule>
  </conditionalFormatting>
  <conditionalFormatting sqref="F128:F129">
    <cfRule type="expression" dxfId="997" priority="9">
      <formula>AND(F128&lt;&gt;"",#REF!="",OR(COLUMN(F128)=COLUMN(#REF!),COLUMN(F128)=COLUMN(#REF!)))</formula>
    </cfRule>
  </conditionalFormatting>
  <conditionalFormatting sqref="F132:F133">
    <cfRule type="expression" dxfId="996" priority="8">
      <formula>AND(F132&lt;&gt;"",#REF!="",OR(COLUMN(F132)=COLUMN(#REF!),COLUMN(F132)=COLUMN(#REF!)))</formula>
    </cfRule>
  </conditionalFormatting>
  <conditionalFormatting sqref="F136:F137">
    <cfRule type="expression" dxfId="995" priority="7">
      <formula>AND(F136&lt;&gt;"",#REF!="",OR(COLUMN(F136)=COLUMN(#REF!),COLUMN(F136)=COLUMN(#REF!)))</formula>
    </cfRule>
  </conditionalFormatting>
  <conditionalFormatting sqref="F140:F141">
    <cfRule type="expression" dxfId="994" priority="6">
      <formula>AND(F140&lt;&gt;"",#REF!="",OR(COLUMN(F140)=COLUMN(#REF!),COLUMN(F140)=COLUMN(#REF!)))</formula>
    </cfRule>
  </conditionalFormatting>
  <conditionalFormatting sqref="F144:F145">
    <cfRule type="expression" dxfId="993" priority="5">
      <formula>AND(F144&lt;&gt;"",#REF!="",OR(COLUMN(F144)=COLUMN(#REF!),COLUMN(F144)=COLUMN(#REF!)))</formula>
    </cfRule>
  </conditionalFormatting>
  <conditionalFormatting sqref="E12">
    <cfRule type="expression" dxfId="992" priority="3">
      <formula>AND(E12&lt;&gt;"",#REF!="",OR(COLUMN(E12)=COLUMN(#REF!),COLUMN(E12)=COLUMN(#REF!)))</formula>
    </cfRule>
  </conditionalFormatting>
  <conditionalFormatting sqref="F12:J12">
    <cfRule type="expression" dxfId="991" priority="2">
      <formula>AND(F12&lt;&gt;"",#REF!="",OR(COLUMN(F12)=COLUMN(#REF!),COLUMN(F12)=COLUMN(#REF!)))</formula>
    </cfRule>
  </conditionalFormatting>
  <dataValidations count="20">
    <dataValidation type="list" allowBlank="1" showInputMessage="1" sqref="E87:E89" xr:uid="{493C6747-D917-46E5-BC23-371B7C14FC86}">
      <formula1>Long_Short</formula1>
    </dataValidation>
    <dataValidation type="list" allowBlank="1" showInputMessage="1" sqref="E42:E46" xr:uid="{68F3113A-BCE7-4A3E-B8FD-1CEE5DF10CD3}">
      <formula1>Inflação_Média</formula1>
    </dataValidation>
    <dataValidation type="list" allowBlank="1" showInputMessage="1" sqref="E69:E78" xr:uid="{FBFF4C8A-3476-4FC8-8961-AC10A77B5CA3}">
      <formula1>Macro</formula1>
    </dataValidation>
    <dataValidation type="list" allowBlank="1" showInputMessage="1" sqref="E36:E39" xr:uid="{71CF8706-53DB-4EA2-983A-90D6B9CBDD16}">
      <formula1>Inflação_Curta</formula1>
    </dataValidation>
    <dataValidation type="list" allowBlank="1" showInputMessage="1" sqref="E49:E50" xr:uid="{6DA16509-5317-458B-BE48-5949190315F1}">
      <formula1>Inflação_Longa</formula1>
    </dataValidation>
    <dataValidation type="list" allowBlank="1" showInputMessage="1" sqref="E55:E56" xr:uid="{B257B530-E0CE-4482-916A-33BE55C08AEA}">
      <formula1>Pré_Curta</formula1>
    </dataValidation>
    <dataValidation type="list" allowBlank="1" showInputMessage="1" sqref="E59:E60" xr:uid="{2DBA45FF-08F6-4B15-8C49-2D35D7249500}">
      <formula1>Pré_Média</formula1>
    </dataValidation>
    <dataValidation type="list" allowBlank="1" showInputMessage="1" sqref="E63:E64" xr:uid="{914F19F1-05A5-48F1-8C62-39293C6F92B6}">
      <formula1>Pré_Longa</formula1>
    </dataValidation>
    <dataValidation type="list" allowBlank="1" showInputMessage="1" sqref="E92:E93" xr:uid="{A6D32BF0-D748-4341-8773-3530AC4B4F21}">
      <formula1>Multiestratégia</formula1>
    </dataValidation>
    <dataValidation type="list" allowBlank="1" showInputMessage="1" sqref="E96:E97" xr:uid="{4772EBED-F45C-48B8-9068-B65FD949D05A}">
      <formula1>Arbitragem</formula1>
    </dataValidation>
    <dataValidation type="list" allowBlank="1" showInputMessage="1" sqref="E122:E123" xr:uid="{E6398CAD-EA11-4010-8B7F-75826E2EDA07}">
      <formula1>Alternativos</formula1>
    </dataValidation>
    <dataValidation type="list" allowBlank="1" showInputMessage="1" sqref="E128:E129" xr:uid="{607B4B3C-A0E6-424E-8FE0-43901EF15BCE}">
      <formula1>EUA</formula1>
    </dataValidation>
    <dataValidation type="list" allowBlank="1" showInputMessage="1" sqref="E132:E133" xr:uid="{BEEA6558-F754-4E62-A1DE-D52B807AA832}">
      <formula1>China</formula1>
    </dataValidation>
    <dataValidation type="list" allowBlank="1" showInputMessage="1" sqref="E136:E137" xr:uid="{22C6423D-0127-45B9-9756-C4E4A1998AE6}">
      <formula1>Europa</formula1>
    </dataValidation>
    <dataValidation type="list" allowBlank="1" showInputMessage="1" sqref="E140:E141" xr:uid="{ABB74D75-E919-44BB-B3D3-228EEA30883D}">
      <formula1>Global</formula1>
    </dataValidation>
    <dataValidation type="list" allowBlank="1" showInputMessage="1" sqref="E144:E145" xr:uid="{7E963949-47C1-412F-92F1-1EE068F1A56E}">
      <formula1>EM</formula1>
    </dataValidation>
    <dataValidation type="list" allowBlank="1" showInputMessage="1" sqref="E12:E31" xr:uid="{69BC619F-F4FF-4202-92D1-C68B1AEBB9A9}">
      <formula1>Pós_fixado</formula1>
    </dataValidation>
    <dataValidation type="list" allowBlank="1" showInputMessage="1" sqref="E83:E84" xr:uid="{655F673F-23ED-4B60-A7B1-778565A9FA79}">
      <formula1>Quant</formula1>
    </dataValidation>
    <dataValidation type="list" allowBlank="1" showInputMessage="1" sqref="E104:E111" xr:uid="{022EF7E3-4D20-4C56-8A4E-ABFFE7BA7345}">
      <formula1>Long_Only</formula1>
    </dataValidation>
    <dataValidation type="list" allowBlank="1" showInputMessage="1" sqref="E114:E119" xr:uid="{1D27BAD8-9549-422D-A81E-C0829CC65008}">
      <formula1>Long_Bias</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2:BW1406"/>
  <sheetViews>
    <sheetView showGridLines="0" zoomScale="80" zoomScaleNormal="80" workbookViewId="0">
      <pane xSplit="2" ySplit="5" topLeftCell="C9" activePane="bottomRight" state="frozen"/>
      <selection activeCell="K3" sqref="K3:L3"/>
      <selection pane="topRight" activeCell="K3" sqref="K3:L3"/>
      <selection pane="bottomLeft" activeCell="K3" sqref="K3:L3"/>
      <selection pane="bottomRight" activeCell="F39" sqref="F39"/>
    </sheetView>
  </sheetViews>
  <sheetFormatPr defaultColWidth="8.69921875" defaultRowHeight="15.75" customHeight="1"/>
  <cols>
    <col min="1" max="1" width="3.09765625" customWidth="1"/>
    <col min="2" max="2" width="31.7968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100" customWidth="1"/>
    <col min="18" max="18" width="14.59765625" style="99" customWidth="1"/>
    <col min="19" max="19" width="9.296875" customWidth="1"/>
    <col min="20" max="21" width="8.296875" style="100" customWidth="1"/>
    <col min="22" max="28" width="7.8984375" style="100" customWidth="1"/>
    <col min="29" max="29" width="7.8984375" style="99" customWidth="1"/>
    <col min="30" max="30" width="13.59765625" customWidth="1"/>
    <col min="31" max="31" width="14.3984375" customWidth="1"/>
    <col min="32" max="32" width="16.3984375" customWidth="1"/>
    <col min="33" max="34" width="11.09765625" customWidth="1"/>
    <col min="35" max="35" width="10.3984375" customWidth="1"/>
    <col min="36" max="36" width="11.19921875" customWidth="1"/>
    <col min="37" max="37" width="10.796875" style="1" customWidth="1"/>
    <col min="38" max="38" width="7.09765625" style="99" customWidth="1"/>
    <col min="39" max="39" width="11.59765625" style="99" customWidth="1"/>
    <col min="40" max="40" width="8.3984375" style="99" customWidth="1"/>
    <col min="41" max="41" width="9.59765625" customWidth="1"/>
    <col min="42" max="42" width="9.296875" customWidth="1"/>
    <col min="43" max="43" width="11.59765625" style="99" customWidth="1"/>
    <col min="44" max="44" width="9.3984375" style="99" customWidth="1"/>
    <col min="45" max="45" width="8.796875" customWidth="1"/>
    <col min="46" max="46" width="15.5" style="99"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2" spans="2:75" ht="11.25" customHeight="1">
      <c r="M2" s="101"/>
      <c r="N2" s="102"/>
      <c r="O2" s="101"/>
      <c r="P2" s="101"/>
      <c r="Q2" s="98"/>
      <c r="R2" s="103"/>
      <c r="S2" s="102"/>
      <c r="T2" s="98"/>
      <c r="AC2" s="103"/>
      <c r="AD2" s="101"/>
      <c r="AE2" s="101"/>
      <c r="AF2" s="101"/>
      <c r="AG2" s="101"/>
      <c r="AH2" s="101"/>
      <c r="AI2" s="102"/>
      <c r="AJ2" s="102"/>
      <c r="AK2" s="10"/>
      <c r="AL2" s="103"/>
      <c r="AM2" s="103"/>
      <c r="AN2" s="103"/>
      <c r="AO2" s="101"/>
      <c r="AP2" s="101"/>
      <c r="AQ2" s="103"/>
      <c r="AR2" s="103"/>
      <c r="AS2" s="101"/>
      <c r="AT2" s="103"/>
    </row>
    <row r="3" spans="2:75" ht="15.75" customHeight="1">
      <c r="C3" s="105" t="s">
        <v>1316</v>
      </c>
      <c r="D3" s="104">
        <v>44847.849374999998</v>
      </c>
      <c r="M3" s="101"/>
      <c r="N3" s="102"/>
      <c r="O3" s="101"/>
      <c r="P3" s="101"/>
      <c r="Q3" s="98"/>
      <c r="R3" s="103"/>
      <c r="S3" s="102"/>
      <c r="T3" s="540"/>
      <c r="U3" s="540"/>
      <c r="V3" s="540"/>
      <c r="W3" s="540"/>
      <c r="X3" s="540"/>
      <c r="Y3" s="540" t="str">
        <f>"Dados de retorno até "&amp;TEXT(WORKDAY(EOMONTH(D3,-1)+1,-1),"dd/mm/yy")</f>
        <v>Dados de retorno até 30/09/22</v>
      </c>
      <c r="Z3" s="540"/>
      <c r="AA3" s="540"/>
      <c r="AB3" s="540"/>
      <c r="AC3" s="540"/>
      <c r="AD3" s="101"/>
      <c r="AE3" s="101"/>
      <c r="AF3" s="101"/>
      <c r="AG3" s="101"/>
      <c r="AH3" s="101"/>
      <c r="AI3" s="102"/>
      <c r="AJ3" s="102"/>
      <c r="AK3" s="10"/>
      <c r="AL3" s="103"/>
      <c r="AM3" s="103"/>
      <c r="AN3" s="103"/>
      <c r="AO3" s="101"/>
      <c r="AP3" s="101"/>
      <c r="AQ3" s="103"/>
      <c r="AR3" s="103"/>
      <c r="AS3" s="101"/>
      <c r="AT3" s="103"/>
      <c r="AW3" s="662" t="str">
        <f>IF($B3="", "-", IF(AND($D3="Renda Variável", $J3&lt;&gt;"Brasil"), "Renda Variável "&amp;$J3, $E3&amp;" "&amp;IF($E3="Pré-fixado", $G3, IF($E3="Inflação", $G3, IF($D3="Multimercado", IF(E3="Macro", "-", $F3), IF($E3="Long Only", $J3,  IF($E3="Alternativos", "Alternativos", "-")))))))</f>
        <v>-</v>
      </c>
      <c r="AX3" s="663"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f>
        <v>-</v>
      </c>
      <c r="AY3" s="663" t="str">
        <f>IF($B3="", "-", IF(L3="","-", L3))</f>
        <v>-</v>
      </c>
      <c r="AZ3" s="663" t="str">
        <f>IF($B3="", "-", IF(M3="","-", M3))</f>
        <v>-</v>
      </c>
      <c r="BA3" s="663" t="str">
        <f>IF($B3="", "-", IF(O3="","-", O3))</f>
        <v>-</v>
      </c>
      <c r="BB3" s="674" t="s">
        <v>34</v>
      </c>
      <c r="BC3" s="663" t="str">
        <f>IF($B3="", "-", IF(F3="","-", F3))</f>
        <v>-</v>
      </c>
      <c r="BD3" s="663" t="str">
        <f>IF($B3="", "-", IF(J3="","-", J3))</f>
        <v>-</v>
      </c>
      <c r="BE3" s="663" t="str">
        <f>IF($B3="", "-", IF(K3="","-", K3))</f>
        <v>-</v>
      </c>
      <c r="BF3" s="663" t="str">
        <f>IF($B3="", "-", S3)</f>
        <v>-</v>
      </c>
      <c r="BG3" s="675" t="str">
        <f>IF($B3="", "-", AL3)</f>
        <v>-</v>
      </c>
      <c r="BH3" s="664" t="str">
        <f>IF($B3="", "-", AR3)</f>
        <v>-</v>
      </c>
      <c r="BI3" s="665" t="str">
        <f>IF($B3="", "-", AI3)</f>
        <v>-</v>
      </c>
      <c r="BJ3" s="665" t="str">
        <f>IF($B3="", "-", IFERROR(IF(FIND("geral", $AH3), "IG"), IFERROR(IF(FIND("qualificado", $AH3), "IQ"), IFERROR(IF(FIND(" profission", $AH3), "IP"), "-"))))</f>
        <v>-</v>
      </c>
      <c r="BK3" s="665" t="str">
        <f>IF($B3="", "-", Q3)</f>
        <v>-</v>
      </c>
      <c r="BL3" s="218" t="str">
        <f>IF($B3="", "-", P3)</f>
        <v>-</v>
      </c>
      <c r="BM3" s="664" t="str">
        <f t="shared" ref="BM3:BR3" si="0">IF($B3="", "-", IF(T3="", "-", T3))</f>
        <v>-</v>
      </c>
      <c r="BN3" s="664" t="str">
        <f t="shared" si="0"/>
        <v>-</v>
      </c>
      <c r="BO3" s="664" t="str">
        <f t="shared" si="0"/>
        <v>-</v>
      </c>
      <c r="BP3" s="664" t="str">
        <f t="shared" si="0"/>
        <v>-</v>
      </c>
      <c r="BQ3" s="664" t="str">
        <f t="shared" si="0"/>
        <v>-</v>
      </c>
      <c r="BR3" s="664" t="str">
        <f t="shared" si="0"/>
        <v>-</v>
      </c>
      <c r="BS3" s="664" t="str">
        <f>IF($B3="", "-", IF(Z3="", "-", Z3))</f>
        <v>-</v>
      </c>
      <c r="BT3" s="664" t="str">
        <f>IF($B3="", "-", IF(AA3="", "-", AA3))</f>
        <v>-</v>
      </c>
      <c r="BU3" s="664" t="str">
        <f>IF($B3="", "-", IF(AB3="", "-", AB3))</f>
        <v>-</v>
      </c>
      <c r="BV3" s="666" t="str">
        <f>IF($B3="", "-", IF(AC3="", "-", AC3))</f>
        <v>-</v>
      </c>
      <c r="BW3" s="663" t="str">
        <f>IF($B3="", "-", C3)</f>
        <v>-</v>
      </c>
    </row>
    <row r="4" spans="2:75" ht="11.25" customHeight="1" thickBot="1">
      <c r="M4" s="101"/>
      <c r="N4" s="102"/>
      <c r="O4" s="101"/>
      <c r="P4" s="101"/>
      <c r="Q4" s="98"/>
      <c r="R4" s="103"/>
      <c r="S4" s="102"/>
      <c r="T4" s="98"/>
      <c r="U4" s="98"/>
      <c r="V4" s="98"/>
      <c r="W4" s="98"/>
      <c r="X4" s="98"/>
      <c r="Y4" s="98"/>
      <c r="Z4" s="98"/>
      <c r="AA4" s="98"/>
      <c r="AB4" s="98"/>
      <c r="AC4" s="103"/>
      <c r="AD4" s="101"/>
      <c r="AE4" s="101"/>
      <c r="AF4" s="101"/>
      <c r="AG4" s="101"/>
      <c r="AH4" s="101"/>
      <c r="AI4" s="102"/>
      <c r="AJ4" s="102"/>
      <c r="AK4" s="10"/>
      <c r="AL4" s="103"/>
      <c r="AM4" s="103"/>
      <c r="AN4" s="103"/>
      <c r="AO4" s="101"/>
      <c r="AP4" s="101"/>
      <c r="AQ4" s="103"/>
      <c r="AR4" s="103"/>
      <c r="AS4" s="101"/>
      <c r="AT4" s="103"/>
    </row>
    <row r="5" spans="2:75" s="97" customFormat="1" ht="32.25" customHeight="1" thickBot="1">
      <c r="B5" s="360" t="s">
        <v>57</v>
      </c>
      <c r="C5" s="361" t="s">
        <v>31</v>
      </c>
      <c r="D5" s="360" t="s">
        <v>703</v>
      </c>
      <c r="E5" s="360" t="s">
        <v>655</v>
      </c>
      <c r="F5" s="360" t="s">
        <v>656</v>
      </c>
      <c r="G5" s="360" t="s">
        <v>704</v>
      </c>
      <c r="H5" s="360" t="s">
        <v>622</v>
      </c>
      <c r="I5" s="360" t="s">
        <v>705</v>
      </c>
      <c r="J5" s="360" t="s">
        <v>657</v>
      </c>
      <c r="K5" s="360" t="s">
        <v>8</v>
      </c>
      <c r="L5" s="360" t="s">
        <v>32</v>
      </c>
      <c r="M5" s="360" t="s">
        <v>1415</v>
      </c>
      <c r="N5" s="375" t="s">
        <v>2212</v>
      </c>
      <c r="O5" s="362" t="s">
        <v>1445</v>
      </c>
      <c r="P5" s="362" t="s">
        <v>706</v>
      </c>
      <c r="Q5" s="362" t="s">
        <v>707</v>
      </c>
      <c r="R5" s="362" t="s">
        <v>2213</v>
      </c>
      <c r="S5" s="362" t="s">
        <v>33</v>
      </c>
      <c r="T5" s="362" t="s">
        <v>708</v>
      </c>
      <c r="U5" s="362" t="s">
        <v>709</v>
      </c>
      <c r="V5" s="362" t="s">
        <v>710</v>
      </c>
      <c r="W5" s="362" t="s">
        <v>711</v>
      </c>
      <c r="X5" s="362" t="s">
        <v>712</v>
      </c>
      <c r="Y5" s="362" t="s">
        <v>1329</v>
      </c>
      <c r="Z5" s="362" t="s">
        <v>1330</v>
      </c>
      <c r="AA5" s="362" t="s">
        <v>713</v>
      </c>
      <c r="AB5" s="362" t="s">
        <v>714</v>
      </c>
      <c r="AC5" s="362" t="s">
        <v>605</v>
      </c>
      <c r="AD5" s="362" t="s">
        <v>2214</v>
      </c>
      <c r="AE5" s="362" t="s">
        <v>2215</v>
      </c>
      <c r="AF5" s="362" t="s">
        <v>653</v>
      </c>
      <c r="AG5" s="362" t="s">
        <v>2216</v>
      </c>
      <c r="AH5" s="362" t="s">
        <v>2217</v>
      </c>
      <c r="AI5" s="362" t="s">
        <v>2218</v>
      </c>
      <c r="AJ5" s="362" t="s">
        <v>2219</v>
      </c>
      <c r="AK5" s="362" t="s">
        <v>2220</v>
      </c>
      <c r="AL5" s="362" t="s">
        <v>1331</v>
      </c>
      <c r="AM5" s="362" t="s">
        <v>2221</v>
      </c>
      <c r="AN5" s="362" t="s">
        <v>654</v>
      </c>
      <c r="AO5" s="362" t="s">
        <v>1333</v>
      </c>
      <c r="AP5" s="362" t="s">
        <v>2222</v>
      </c>
      <c r="AQ5" s="362" t="s">
        <v>2223</v>
      </c>
      <c r="AR5" s="122" t="s">
        <v>2224</v>
      </c>
      <c r="AS5" s="122" t="s">
        <v>2225</v>
      </c>
      <c r="AT5" s="360" t="s">
        <v>2226</v>
      </c>
      <c r="AW5" s="197" t="s">
        <v>655</v>
      </c>
      <c r="AX5" s="196" t="s">
        <v>1334</v>
      </c>
      <c r="AY5" s="197" t="s">
        <v>32</v>
      </c>
      <c r="AZ5" s="197" t="s">
        <v>1415</v>
      </c>
      <c r="BA5" s="197" t="s">
        <v>1417</v>
      </c>
      <c r="BB5" s="197" t="s">
        <v>1333</v>
      </c>
      <c r="BC5" s="197" t="s">
        <v>656</v>
      </c>
      <c r="BD5" s="197" t="s">
        <v>657</v>
      </c>
      <c r="BE5" s="197" t="s">
        <v>8</v>
      </c>
      <c r="BF5" s="197" t="s">
        <v>33</v>
      </c>
      <c r="BG5" s="197" t="s">
        <v>1331</v>
      </c>
      <c r="BH5" s="197" t="s">
        <v>1409</v>
      </c>
      <c r="BI5" s="197" t="s">
        <v>1420</v>
      </c>
      <c r="BJ5" s="197" t="s">
        <v>1422</v>
      </c>
      <c r="BK5" s="197" t="s">
        <v>707</v>
      </c>
      <c r="BL5" s="197" t="s">
        <v>706</v>
      </c>
      <c r="BM5" s="197" t="s">
        <v>708</v>
      </c>
      <c r="BN5" s="197" t="s">
        <v>709</v>
      </c>
      <c r="BO5" s="197" t="s">
        <v>710</v>
      </c>
      <c r="BP5" s="197" t="s">
        <v>711</v>
      </c>
      <c r="BQ5" s="197" t="s">
        <v>712</v>
      </c>
      <c r="BR5" s="197" t="s">
        <v>1329</v>
      </c>
      <c r="BS5" s="197" t="s">
        <v>1330</v>
      </c>
      <c r="BT5" s="197" t="s">
        <v>713</v>
      </c>
      <c r="BU5" s="197" t="s">
        <v>714</v>
      </c>
      <c r="BV5" s="197" t="s">
        <v>605</v>
      </c>
      <c r="BW5" s="197" t="s">
        <v>31</v>
      </c>
    </row>
    <row r="6" spans="2:75" ht="15.75" customHeight="1">
      <c r="B6" s="363" t="s">
        <v>1223</v>
      </c>
      <c r="C6" s="364">
        <v>29562673000117</v>
      </c>
      <c r="D6" s="365" t="s">
        <v>11</v>
      </c>
      <c r="E6" s="365" t="s">
        <v>620</v>
      </c>
      <c r="F6" s="365" t="s">
        <v>672</v>
      </c>
      <c r="G6" s="366" t="s">
        <v>738</v>
      </c>
      <c r="H6" s="366" t="s">
        <v>34</v>
      </c>
      <c r="I6" s="366" t="s">
        <v>1304</v>
      </c>
      <c r="J6" s="366" t="s">
        <v>608</v>
      </c>
      <c r="K6" s="367" t="s">
        <v>48</v>
      </c>
      <c r="L6" s="368" t="s">
        <v>715</v>
      </c>
      <c r="M6" s="368" t="s">
        <v>1416</v>
      </c>
      <c r="N6" s="367">
        <v>464716</v>
      </c>
      <c r="O6" s="367" t="s">
        <v>1321</v>
      </c>
      <c r="P6" s="371">
        <v>43228</v>
      </c>
      <c r="Q6" s="372">
        <v>3510398187.71</v>
      </c>
      <c r="R6" s="372">
        <v>2692805342.2180176</v>
      </c>
      <c r="S6" s="367">
        <v>0</v>
      </c>
      <c r="T6" s="369">
        <v>7.8279970082884676E-2</v>
      </c>
      <c r="U6" s="369">
        <v>1.0119404520530995</v>
      </c>
      <c r="V6" s="369">
        <v>0.10381404115898074</v>
      </c>
      <c r="W6" s="369">
        <v>1.0177247300313479</v>
      </c>
      <c r="X6" s="369">
        <v>0.12645859039307039</v>
      </c>
      <c r="Y6" s="369">
        <v>0.95895846348772307</v>
      </c>
      <c r="Z6" s="369">
        <v>0.16981308860694289</v>
      </c>
      <c r="AA6" s="369">
        <v>0.96527264705199589</v>
      </c>
      <c r="AB6" s="369">
        <v>1.5112940650837692E-3</v>
      </c>
      <c r="AC6" s="373">
        <v>1.0851079280844875</v>
      </c>
      <c r="AD6" s="541">
        <v>0</v>
      </c>
      <c r="AE6" s="370" t="s">
        <v>2279</v>
      </c>
      <c r="AF6" s="370" t="s">
        <v>2244</v>
      </c>
      <c r="AG6" s="374" t="s">
        <v>1438</v>
      </c>
      <c r="AH6" s="374" t="s">
        <v>2248</v>
      </c>
      <c r="AI6" s="374">
        <v>500</v>
      </c>
      <c r="AJ6" s="374">
        <v>100</v>
      </c>
      <c r="AK6" s="374">
        <v>500</v>
      </c>
      <c r="AL6" s="369">
        <v>0</v>
      </c>
      <c r="AM6" s="369" t="s">
        <v>34</v>
      </c>
      <c r="AN6" s="369" t="s">
        <v>64</v>
      </c>
      <c r="AO6" s="367" t="s">
        <v>1324</v>
      </c>
      <c r="AP6" s="370" t="s">
        <v>11</v>
      </c>
      <c r="AQ6" s="376" t="s">
        <v>684</v>
      </c>
      <c r="AR6" s="369" t="s">
        <v>34</v>
      </c>
      <c r="AS6" s="369" t="s">
        <v>34</v>
      </c>
      <c r="AT6" s="369"/>
      <c r="AW6" s="662"/>
      <c r="AX6" s="663"/>
      <c r="AY6" s="663"/>
      <c r="AZ6" s="663"/>
      <c r="BA6" s="663"/>
      <c r="BB6" s="674"/>
      <c r="BC6" s="663"/>
      <c r="BD6" s="663"/>
      <c r="BE6" s="663"/>
      <c r="BF6" s="663"/>
      <c r="BG6" s="675"/>
      <c r="BH6" s="664"/>
      <c r="BI6" s="665"/>
      <c r="BJ6" s="665"/>
      <c r="BK6" s="665"/>
      <c r="BL6" s="218"/>
      <c r="BM6" s="664"/>
      <c r="BN6" s="664"/>
      <c r="BO6" s="664"/>
      <c r="BP6" s="664"/>
      <c r="BQ6" s="664"/>
      <c r="BR6" s="664"/>
      <c r="BS6" s="664"/>
      <c r="BT6" s="664"/>
      <c r="BU6" s="664"/>
      <c r="BV6" s="666"/>
      <c r="BW6" s="663"/>
    </row>
    <row r="7" spans="2:75" ht="15.75" customHeight="1">
      <c r="B7" s="363" t="s">
        <v>1729</v>
      </c>
      <c r="C7" s="364">
        <v>45605070000101</v>
      </c>
      <c r="D7" s="365" t="s">
        <v>11</v>
      </c>
      <c r="E7" s="365" t="s">
        <v>620</v>
      </c>
      <c r="F7" s="365" t="s">
        <v>663</v>
      </c>
      <c r="G7" s="366" t="s">
        <v>738</v>
      </c>
      <c r="H7" s="366" t="s">
        <v>34</v>
      </c>
      <c r="I7" s="366" t="s">
        <v>1304</v>
      </c>
      <c r="J7" s="366" t="s">
        <v>608</v>
      </c>
      <c r="K7" s="367" t="s">
        <v>48</v>
      </c>
      <c r="L7" s="368" t="s">
        <v>715</v>
      </c>
      <c r="M7" s="368" t="s">
        <v>34</v>
      </c>
      <c r="N7" s="367">
        <v>670189</v>
      </c>
      <c r="O7" s="367" t="s">
        <v>1321</v>
      </c>
      <c r="P7" s="371">
        <v>44795</v>
      </c>
      <c r="Q7" s="372">
        <v>55766913.539999999</v>
      </c>
      <c r="R7" s="372" t="s">
        <v>1419</v>
      </c>
      <c r="S7" s="367">
        <v>1</v>
      </c>
      <c r="T7" s="369" t="s">
        <v>1419</v>
      </c>
      <c r="U7" s="369" t="s">
        <v>1419</v>
      </c>
      <c r="V7" s="369" t="s">
        <v>1419</v>
      </c>
      <c r="W7" s="369" t="s">
        <v>1419</v>
      </c>
      <c r="X7" s="369" t="s">
        <v>1419</v>
      </c>
      <c r="Y7" s="369" t="s">
        <v>1419</v>
      </c>
      <c r="Z7" s="369" t="s">
        <v>1419</v>
      </c>
      <c r="AA7" s="369" t="s">
        <v>1419</v>
      </c>
      <c r="AB7" s="369" t="s">
        <v>1419</v>
      </c>
      <c r="AC7" s="373" t="s">
        <v>1419</v>
      </c>
      <c r="AD7" s="541">
        <v>34474989000197</v>
      </c>
      <c r="AE7" s="370" t="s">
        <v>2287</v>
      </c>
      <c r="AF7" s="370" t="s">
        <v>2253</v>
      </c>
      <c r="AG7" s="374" t="s">
        <v>1439</v>
      </c>
      <c r="AH7" s="374" t="s">
        <v>2248</v>
      </c>
      <c r="AI7" s="374">
        <v>1000</v>
      </c>
      <c r="AJ7" s="374" t="s">
        <v>1429</v>
      </c>
      <c r="AK7" s="374">
        <v>1000</v>
      </c>
      <c r="AL7" s="673">
        <v>4.0000000000000001E-3</v>
      </c>
      <c r="AM7" s="673" t="s">
        <v>34</v>
      </c>
      <c r="AN7" s="369" t="s">
        <v>64</v>
      </c>
      <c r="AO7" s="367" t="s">
        <v>1324</v>
      </c>
      <c r="AP7" s="370" t="s">
        <v>11</v>
      </c>
      <c r="AQ7" s="376" t="s">
        <v>662</v>
      </c>
      <c r="AR7" s="369">
        <v>8.0000000000000004E-4</v>
      </c>
      <c r="AS7" s="369">
        <v>8.0000000000000004E-4</v>
      </c>
      <c r="AT7" s="369"/>
      <c r="AW7" s="662"/>
      <c r="AX7" s="663"/>
      <c r="AY7" s="663"/>
      <c r="AZ7" s="663"/>
      <c r="BA7" s="663"/>
      <c r="BB7" s="674"/>
      <c r="BC7" s="663"/>
      <c r="BD7" s="663"/>
      <c r="BE7" s="663"/>
      <c r="BF7" s="663"/>
      <c r="BG7" s="675"/>
      <c r="BH7" s="664"/>
      <c r="BI7" s="665"/>
      <c r="BJ7" s="665"/>
      <c r="BK7" s="665"/>
      <c r="BL7" s="218"/>
      <c r="BM7" s="664"/>
      <c r="BN7" s="664"/>
      <c r="BO7" s="664"/>
      <c r="BP7" s="664"/>
      <c r="BQ7" s="664"/>
      <c r="BR7" s="664"/>
      <c r="BS7" s="664"/>
      <c r="BT7" s="664"/>
      <c r="BU7" s="664"/>
      <c r="BV7" s="666"/>
      <c r="BW7" s="663"/>
    </row>
    <row r="8" spans="2:75" ht="15.75" customHeight="1">
      <c r="B8" s="363" t="s">
        <v>1614</v>
      </c>
      <c r="C8" s="364">
        <v>40498539000137</v>
      </c>
      <c r="D8" s="365" t="s">
        <v>11</v>
      </c>
      <c r="E8" s="365" t="s">
        <v>620</v>
      </c>
      <c r="F8" s="365" t="s">
        <v>663</v>
      </c>
      <c r="G8" s="366" t="s">
        <v>738</v>
      </c>
      <c r="H8" s="366" t="s">
        <v>34</v>
      </c>
      <c r="I8" s="366"/>
      <c r="J8" s="366"/>
      <c r="K8" s="367" t="s">
        <v>48</v>
      </c>
      <c r="L8" s="368" t="s">
        <v>715</v>
      </c>
      <c r="M8" s="368"/>
      <c r="N8" s="367">
        <v>581453</v>
      </c>
      <c r="O8" s="367" t="s">
        <v>1324</v>
      </c>
      <c r="P8" s="371">
        <v>44286</v>
      </c>
      <c r="Q8" s="372">
        <v>8282775559.2299995</v>
      </c>
      <c r="R8" s="372">
        <v>5816953377.5001192</v>
      </c>
      <c r="S8" s="367">
        <v>1</v>
      </c>
      <c r="T8" s="369">
        <v>0.12094538732365967</v>
      </c>
      <c r="U8" s="369">
        <v>1.360383257510738</v>
      </c>
      <c r="V8" s="369">
        <v>0.15473103508086083</v>
      </c>
      <c r="W8" s="369">
        <v>1.4200763222784143</v>
      </c>
      <c r="X8" s="369" t="s">
        <v>1419</v>
      </c>
      <c r="Y8" s="369" t="s">
        <v>1419</v>
      </c>
      <c r="Z8" s="369" t="s">
        <v>1419</v>
      </c>
      <c r="AA8" s="369" t="s">
        <v>1419</v>
      </c>
      <c r="AB8" s="369">
        <v>1.1810745226373482E-2</v>
      </c>
      <c r="AC8" s="373">
        <v>3.4319129899704208</v>
      </c>
      <c r="AD8" s="541">
        <v>40668849000152</v>
      </c>
      <c r="AE8" s="370" t="s">
        <v>2419</v>
      </c>
      <c r="AF8" s="370" t="s">
        <v>59</v>
      </c>
      <c r="AG8" s="374" t="s">
        <v>59</v>
      </c>
      <c r="AH8" s="374" t="s">
        <v>2248</v>
      </c>
      <c r="AI8" s="374">
        <v>1</v>
      </c>
      <c r="AJ8" s="374">
        <v>1</v>
      </c>
      <c r="AK8" s="374">
        <v>1</v>
      </c>
      <c r="AL8" s="369">
        <v>9.0000000000000011E-3</v>
      </c>
      <c r="AM8" s="369">
        <v>0.2</v>
      </c>
      <c r="AN8" s="369" t="s">
        <v>64</v>
      </c>
      <c r="AO8" s="367" t="s">
        <v>1324</v>
      </c>
      <c r="AP8" s="370" t="s">
        <v>11</v>
      </c>
      <c r="AQ8" s="376" t="s">
        <v>669</v>
      </c>
      <c r="AR8" s="369" t="s">
        <v>34</v>
      </c>
      <c r="AS8" s="369" t="s">
        <v>34</v>
      </c>
      <c r="AT8" s="369"/>
      <c r="AW8" s="662"/>
      <c r="AX8" s="663"/>
      <c r="AY8" s="663"/>
      <c r="AZ8" s="663"/>
      <c r="BA8" s="663"/>
      <c r="BB8" s="674"/>
      <c r="BC8" s="663"/>
      <c r="BD8" s="663"/>
      <c r="BE8" s="663"/>
      <c r="BF8" s="663"/>
      <c r="BG8" s="675"/>
      <c r="BH8" s="664"/>
      <c r="BI8" s="665"/>
      <c r="BJ8" s="665"/>
      <c r="BK8" s="665"/>
      <c r="BL8" s="218"/>
      <c r="BM8" s="664"/>
      <c r="BN8" s="664"/>
      <c r="BO8" s="664"/>
      <c r="BP8" s="664"/>
      <c r="BQ8" s="664"/>
      <c r="BR8" s="664"/>
      <c r="BS8" s="664"/>
      <c r="BT8" s="664"/>
      <c r="BU8" s="664"/>
      <c r="BV8" s="666"/>
      <c r="BW8" s="663"/>
    </row>
    <row r="9" spans="2:75" ht="15.75" customHeight="1">
      <c r="B9" s="363" t="s">
        <v>1378</v>
      </c>
      <c r="C9" s="364">
        <v>32892819000105</v>
      </c>
      <c r="D9" s="365" t="s">
        <v>11</v>
      </c>
      <c r="E9" s="365" t="s">
        <v>620</v>
      </c>
      <c r="F9" s="365" t="s">
        <v>663</v>
      </c>
      <c r="G9" s="366" t="s">
        <v>738</v>
      </c>
      <c r="H9" s="366" t="s">
        <v>34</v>
      </c>
      <c r="I9" s="366"/>
      <c r="J9" s="366"/>
      <c r="K9" s="367" t="s">
        <v>48</v>
      </c>
      <c r="L9" s="368" t="s">
        <v>715</v>
      </c>
      <c r="M9" s="368" t="s">
        <v>34</v>
      </c>
      <c r="N9" s="367">
        <v>627089</v>
      </c>
      <c r="O9" s="367" t="s">
        <v>1324</v>
      </c>
      <c r="P9" s="371">
        <v>44544</v>
      </c>
      <c r="Q9" s="372">
        <v>60904193.789999999</v>
      </c>
      <c r="R9" s="372" t="s">
        <v>1419</v>
      </c>
      <c r="S9" s="367">
        <v>1</v>
      </c>
      <c r="T9" s="369">
        <v>0.10478977227424879</v>
      </c>
      <c r="U9" s="369">
        <v>1.3546378392003209</v>
      </c>
      <c r="V9" s="369" t="s">
        <v>1419</v>
      </c>
      <c r="W9" s="369" t="s">
        <v>1419</v>
      </c>
      <c r="X9" s="369" t="s">
        <v>1419</v>
      </c>
      <c r="Y9" s="369" t="s">
        <v>1419</v>
      </c>
      <c r="Z9" s="369" t="s">
        <v>1419</v>
      </c>
      <c r="AA9" s="369" t="s">
        <v>1419</v>
      </c>
      <c r="AB9" s="369" t="s">
        <v>1419</v>
      </c>
      <c r="AC9" s="373" t="s">
        <v>1419</v>
      </c>
      <c r="AD9" s="541">
        <v>40668849000152</v>
      </c>
      <c r="AE9" s="370" t="s">
        <v>59</v>
      </c>
      <c r="AF9" s="370" t="s">
        <v>2247</v>
      </c>
      <c r="AG9" s="374" t="s">
        <v>59</v>
      </c>
      <c r="AH9" s="374" t="s">
        <v>2248</v>
      </c>
      <c r="AI9" s="374">
        <v>100</v>
      </c>
      <c r="AJ9" s="374">
        <v>1</v>
      </c>
      <c r="AK9" s="374">
        <v>100</v>
      </c>
      <c r="AL9" s="369">
        <v>9.0000000000000011E-3</v>
      </c>
      <c r="AM9" s="369">
        <v>0.2</v>
      </c>
      <c r="AN9" s="369" t="s">
        <v>64</v>
      </c>
      <c r="AO9" s="367" t="s">
        <v>1324</v>
      </c>
      <c r="AP9" s="370" t="s">
        <v>11</v>
      </c>
      <c r="AQ9" s="376" t="s">
        <v>669</v>
      </c>
      <c r="AR9" s="369">
        <v>2.0999999999999994E-3</v>
      </c>
      <c r="AS9" s="369">
        <v>2.0999999999999994E-3</v>
      </c>
      <c r="AT9" s="369"/>
      <c r="AW9" s="662"/>
      <c r="AX9" s="663"/>
      <c r="AY9" s="663"/>
      <c r="AZ9" s="663"/>
      <c r="BA9" s="663"/>
      <c r="BB9" s="674"/>
      <c r="BC9" s="663"/>
      <c r="BD9" s="663"/>
      <c r="BE9" s="663"/>
      <c r="BF9" s="663"/>
      <c r="BG9" s="675"/>
      <c r="BH9" s="664"/>
      <c r="BI9" s="665"/>
      <c r="BJ9" s="665"/>
      <c r="BK9" s="665"/>
      <c r="BL9" s="218"/>
      <c r="BM9" s="664"/>
      <c r="BN9" s="664"/>
      <c r="BO9" s="664"/>
      <c r="BP9" s="664"/>
      <c r="BQ9" s="664"/>
      <c r="BR9" s="664"/>
      <c r="BS9" s="664"/>
      <c r="BT9" s="664"/>
      <c r="BU9" s="664"/>
      <c r="BV9" s="666"/>
      <c r="BW9" s="663"/>
    </row>
    <row r="10" spans="2:75" ht="15.75" customHeight="1">
      <c r="B10" s="363" t="s">
        <v>1159</v>
      </c>
      <c r="C10" s="364">
        <v>36498670000127</v>
      </c>
      <c r="D10" s="365" t="s">
        <v>11</v>
      </c>
      <c r="E10" s="365" t="s">
        <v>620</v>
      </c>
      <c r="F10" s="365" t="s">
        <v>663</v>
      </c>
      <c r="G10" s="366" t="s">
        <v>738</v>
      </c>
      <c r="H10" s="366" t="s">
        <v>34</v>
      </c>
      <c r="I10" s="366"/>
      <c r="J10" s="366" t="s">
        <v>608</v>
      </c>
      <c r="K10" s="367" t="s">
        <v>48</v>
      </c>
      <c r="L10" s="368" t="s">
        <v>715</v>
      </c>
      <c r="M10" s="368" t="s">
        <v>1416</v>
      </c>
      <c r="N10" s="367">
        <v>531553</v>
      </c>
      <c r="O10" s="367" t="s">
        <v>1321</v>
      </c>
      <c r="P10" s="371">
        <v>43907</v>
      </c>
      <c r="Q10" s="372">
        <v>5709056649.3699999</v>
      </c>
      <c r="R10" s="372">
        <v>5507731555.9662313</v>
      </c>
      <c r="S10" s="367">
        <v>1</v>
      </c>
      <c r="T10" s="369">
        <v>8.7979298050510746E-2</v>
      </c>
      <c r="U10" s="369">
        <v>1.1373255578187031</v>
      </c>
      <c r="V10" s="369">
        <v>0.11759287150743969</v>
      </c>
      <c r="W10" s="369">
        <v>1.1528033402075784</v>
      </c>
      <c r="X10" s="369">
        <v>0.16955046761246106</v>
      </c>
      <c r="Y10" s="369">
        <v>1.2857319965364744</v>
      </c>
      <c r="Z10" s="369" t="s">
        <v>1419</v>
      </c>
      <c r="AA10" s="369" t="s">
        <v>1419</v>
      </c>
      <c r="AB10" s="369">
        <v>2.1216366482162208E-3</v>
      </c>
      <c r="AC10" s="373">
        <v>6.6231165394701339</v>
      </c>
      <c r="AD10" s="541">
        <v>0</v>
      </c>
      <c r="AE10" s="370" t="s">
        <v>2515</v>
      </c>
      <c r="AF10" s="370" t="s">
        <v>2244</v>
      </c>
      <c r="AG10" s="374" t="s">
        <v>1438</v>
      </c>
      <c r="AH10" s="374" t="s">
        <v>2248</v>
      </c>
      <c r="AI10" s="374">
        <v>500</v>
      </c>
      <c r="AJ10" s="374">
        <v>100</v>
      </c>
      <c r="AK10" s="374">
        <v>100</v>
      </c>
      <c r="AL10" s="369">
        <v>2.5000000000000001E-3</v>
      </c>
      <c r="AM10" s="369" t="s">
        <v>34</v>
      </c>
      <c r="AN10" s="369" t="s">
        <v>64</v>
      </c>
      <c r="AO10" s="367" t="s">
        <v>1324</v>
      </c>
      <c r="AP10" s="370" t="s">
        <v>11</v>
      </c>
      <c r="AQ10" s="376" t="s">
        <v>669</v>
      </c>
      <c r="AR10" s="369">
        <v>6.9999999999999999E-4</v>
      </c>
      <c r="AS10" s="369">
        <v>6.9999999999999999E-4</v>
      </c>
      <c r="AT10" s="369"/>
      <c r="AW10" s="662"/>
      <c r="AX10" s="663"/>
      <c r="AY10" s="663"/>
      <c r="AZ10" s="663"/>
      <c r="BA10" s="663"/>
      <c r="BB10" s="674"/>
      <c r="BC10" s="663"/>
      <c r="BD10" s="663"/>
      <c r="BE10" s="663"/>
      <c r="BF10" s="663"/>
      <c r="BG10" s="675"/>
      <c r="BH10" s="664"/>
      <c r="BI10" s="665"/>
      <c r="BJ10" s="665"/>
      <c r="BK10" s="665"/>
      <c r="BL10" s="218"/>
      <c r="BM10" s="664"/>
      <c r="BN10" s="664"/>
      <c r="BO10" s="664"/>
      <c r="BP10" s="664"/>
      <c r="BQ10" s="664"/>
      <c r="BR10" s="664"/>
      <c r="BS10" s="664"/>
      <c r="BT10" s="664"/>
      <c r="BU10" s="664"/>
      <c r="BV10" s="666"/>
      <c r="BW10" s="663"/>
    </row>
    <row r="11" spans="2:75" ht="15.75" customHeight="1">
      <c r="B11" s="363" t="s">
        <v>1192</v>
      </c>
      <c r="C11" s="364">
        <v>28206220000195</v>
      </c>
      <c r="D11" s="365" t="s">
        <v>11</v>
      </c>
      <c r="E11" s="365" t="s">
        <v>620</v>
      </c>
      <c r="F11" s="365" t="s">
        <v>663</v>
      </c>
      <c r="G11" s="366" t="s">
        <v>738</v>
      </c>
      <c r="H11" s="366" t="s">
        <v>34</v>
      </c>
      <c r="I11" s="366"/>
      <c r="J11" s="366" t="s">
        <v>608</v>
      </c>
      <c r="K11" s="367" t="s">
        <v>48</v>
      </c>
      <c r="L11" s="368" t="s">
        <v>715</v>
      </c>
      <c r="M11" s="368" t="s">
        <v>34</v>
      </c>
      <c r="N11" s="367">
        <v>476791</v>
      </c>
      <c r="O11" s="367" t="s">
        <v>1321</v>
      </c>
      <c r="P11" s="371">
        <v>43388</v>
      </c>
      <c r="Q11" s="372">
        <v>205608615.16</v>
      </c>
      <c r="R11" s="372">
        <v>157915582.55281752</v>
      </c>
      <c r="S11" s="367">
        <v>1</v>
      </c>
      <c r="T11" s="369">
        <v>8.512216587379573E-2</v>
      </c>
      <c r="U11" s="369">
        <v>1.1003908525113413</v>
      </c>
      <c r="V11" s="369">
        <v>0.1148217267458993</v>
      </c>
      <c r="W11" s="369">
        <v>1.1256368555699414</v>
      </c>
      <c r="X11" s="369">
        <v>0.17349807109485571</v>
      </c>
      <c r="Y11" s="369">
        <v>1.3156673908672925</v>
      </c>
      <c r="Z11" s="369">
        <v>0.1993403250823651</v>
      </c>
      <c r="AA11" s="369">
        <v>1.1331150315617828</v>
      </c>
      <c r="AB11" s="369">
        <v>1.972851274573893E-3</v>
      </c>
      <c r="AC11" s="373">
        <v>5.8635014634831348</v>
      </c>
      <c r="AD11" s="541">
        <v>0</v>
      </c>
      <c r="AE11" s="370" t="s">
        <v>2532</v>
      </c>
      <c r="AF11" s="370" t="s">
        <v>2250</v>
      </c>
      <c r="AG11" s="374" t="s">
        <v>719</v>
      </c>
      <c r="AH11" s="374" t="s">
        <v>2248</v>
      </c>
      <c r="AI11" s="374">
        <v>1000</v>
      </c>
      <c r="AJ11" s="374">
        <v>1000</v>
      </c>
      <c r="AK11" s="374">
        <v>1000</v>
      </c>
      <c r="AL11" s="369">
        <v>5.0000000000000001E-3</v>
      </c>
      <c r="AM11" s="369" t="s">
        <v>34</v>
      </c>
      <c r="AN11" s="369" t="s">
        <v>2257</v>
      </c>
      <c r="AO11" s="367" t="s">
        <v>1324</v>
      </c>
      <c r="AP11" s="370" t="s">
        <v>11</v>
      </c>
      <c r="AQ11" s="376" t="s">
        <v>669</v>
      </c>
      <c r="AR11" s="369">
        <v>1.3333333333333333E-3</v>
      </c>
      <c r="AS11" s="369">
        <v>1.3333333333333333E-3</v>
      </c>
      <c r="AT11" s="369"/>
      <c r="AW11" s="662"/>
      <c r="AX11" s="663"/>
      <c r="AY11" s="663"/>
      <c r="AZ11" s="663"/>
      <c r="BA11" s="663"/>
      <c r="BB11" s="674"/>
      <c r="BC11" s="663"/>
      <c r="BD11" s="663"/>
      <c r="BE11" s="663"/>
      <c r="BF11" s="663"/>
      <c r="BG11" s="675"/>
      <c r="BH11" s="664"/>
      <c r="BI11" s="665"/>
      <c r="BJ11" s="665"/>
      <c r="BK11" s="665"/>
      <c r="BL11" s="218"/>
      <c r="BM11" s="664"/>
      <c r="BN11" s="664"/>
      <c r="BO11" s="664"/>
      <c r="BP11" s="664"/>
      <c r="BQ11" s="664"/>
      <c r="BR11" s="664"/>
      <c r="BS11" s="664"/>
      <c r="BT11" s="664"/>
      <c r="BU11" s="664"/>
      <c r="BV11" s="666"/>
      <c r="BW11" s="663"/>
    </row>
    <row r="12" spans="2:75" ht="15.75" customHeight="1">
      <c r="B12" s="363" t="s">
        <v>774</v>
      </c>
      <c r="C12" s="364">
        <v>17414721000140</v>
      </c>
      <c r="D12" s="365" t="s">
        <v>13</v>
      </c>
      <c r="E12" s="365" t="s">
        <v>615</v>
      </c>
      <c r="F12" s="365" t="s">
        <v>619</v>
      </c>
      <c r="G12" s="366" t="s">
        <v>34</v>
      </c>
      <c r="H12" s="366" t="s">
        <v>1338</v>
      </c>
      <c r="I12" s="366" t="s">
        <v>34</v>
      </c>
      <c r="J12" s="366" t="s">
        <v>611</v>
      </c>
      <c r="K12" s="367" t="s">
        <v>48</v>
      </c>
      <c r="L12" s="368" t="s">
        <v>715</v>
      </c>
      <c r="M12" s="368" t="s">
        <v>34</v>
      </c>
      <c r="N12" s="367">
        <v>398322</v>
      </c>
      <c r="O12" s="367" t="s">
        <v>1321</v>
      </c>
      <c r="P12" s="371">
        <v>42185</v>
      </c>
      <c r="Q12" s="372">
        <v>661506968.36000001</v>
      </c>
      <c r="R12" s="372">
        <v>982584435.49500024</v>
      </c>
      <c r="S12" s="367">
        <v>1</v>
      </c>
      <c r="T12" s="369">
        <v>3.5109595557475393E-2</v>
      </c>
      <c r="U12" s="369">
        <v>0.45386859451037587</v>
      </c>
      <c r="V12" s="369">
        <v>7.3740490366955846E-2</v>
      </c>
      <c r="W12" s="369">
        <v>0.72290337427633344</v>
      </c>
      <c r="X12" s="369">
        <v>0.18585994972311592</v>
      </c>
      <c r="Y12" s="369">
        <v>1.4094097621710591</v>
      </c>
      <c r="Z12" s="369">
        <v>0.33675104481463358</v>
      </c>
      <c r="AA12" s="369">
        <v>1.9142021094624655</v>
      </c>
      <c r="AB12" s="369">
        <v>8.396656442219938E-2</v>
      </c>
      <c r="AC12" s="373">
        <v>-0.26775139930335162</v>
      </c>
      <c r="AD12" s="541">
        <v>19736757000176</v>
      </c>
      <c r="AE12" s="370" t="s">
        <v>2287</v>
      </c>
      <c r="AF12" s="370" t="s">
        <v>2253</v>
      </c>
      <c r="AG12" s="374" t="s">
        <v>1439</v>
      </c>
      <c r="AH12" s="374" t="s">
        <v>2248</v>
      </c>
      <c r="AI12" s="374">
        <v>1000</v>
      </c>
      <c r="AJ12" s="374">
        <v>1000</v>
      </c>
      <c r="AK12" s="374">
        <v>1000</v>
      </c>
      <c r="AL12" s="673">
        <v>0.02</v>
      </c>
      <c r="AM12" s="673">
        <v>0.2</v>
      </c>
      <c r="AN12" s="369" t="s">
        <v>64</v>
      </c>
      <c r="AO12" s="367" t="s">
        <v>1324</v>
      </c>
      <c r="AP12" s="370" t="s">
        <v>13</v>
      </c>
      <c r="AQ12" s="376" t="s">
        <v>664</v>
      </c>
      <c r="AR12" s="369">
        <v>4.6666666666666662E-3</v>
      </c>
      <c r="AS12" s="369">
        <v>4.6666666666666662E-3</v>
      </c>
      <c r="AT12" s="369"/>
      <c r="AW12" s="662"/>
      <c r="AX12" s="663"/>
      <c r="AY12" s="663"/>
      <c r="AZ12" s="663"/>
      <c r="BA12" s="663"/>
      <c r="BB12" s="674"/>
      <c r="BC12" s="663"/>
      <c r="BD12" s="663"/>
      <c r="BE12" s="663"/>
      <c r="BF12" s="663"/>
      <c r="BG12" s="675"/>
      <c r="BH12" s="664"/>
      <c r="BI12" s="665"/>
      <c r="BJ12" s="665"/>
      <c r="BK12" s="665"/>
      <c r="BL12" s="218"/>
      <c r="BM12" s="664"/>
      <c r="BN12" s="664"/>
      <c r="BO12" s="664"/>
      <c r="BP12" s="664"/>
      <c r="BQ12" s="664"/>
      <c r="BR12" s="664"/>
      <c r="BS12" s="664"/>
      <c r="BT12" s="664"/>
      <c r="BU12" s="664"/>
      <c r="BV12" s="666"/>
      <c r="BW12" s="663"/>
    </row>
    <row r="13" spans="2:75" ht="15.75" customHeight="1">
      <c r="B13" s="363" t="s">
        <v>1309</v>
      </c>
      <c r="C13" s="364">
        <v>34687428000176</v>
      </c>
      <c r="D13" s="365" t="s">
        <v>11</v>
      </c>
      <c r="E13" s="365" t="s">
        <v>620</v>
      </c>
      <c r="F13" s="365" t="s">
        <v>619</v>
      </c>
      <c r="G13" s="366" t="s">
        <v>738</v>
      </c>
      <c r="H13" s="366" t="s">
        <v>34</v>
      </c>
      <c r="I13" s="366"/>
      <c r="J13" s="366" t="s">
        <v>608</v>
      </c>
      <c r="K13" s="367" t="s">
        <v>48</v>
      </c>
      <c r="L13" s="368" t="s">
        <v>715</v>
      </c>
      <c r="M13" s="368" t="s">
        <v>34</v>
      </c>
      <c r="N13" s="367">
        <v>609811</v>
      </c>
      <c r="O13" s="367" t="s">
        <v>1321</v>
      </c>
      <c r="P13" s="371">
        <v>44418</v>
      </c>
      <c r="Q13" s="372">
        <v>22899214.379999999</v>
      </c>
      <c r="R13" s="372">
        <v>12978369.529087299</v>
      </c>
      <c r="S13" s="367">
        <v>1</v>
      </c>
      <c r="T13" s="369">
        <v>8.0268317306418036E-2</v>
      </c>
      <c r="U13" s="369">
        <v>1.0376442047000463</v>
      </c>
      <c r="V13" s="369">
        <v>0.11599491139294194</v>
      </c>
      <c r="W13" s="369">
        <v>1.1371379879298686</v>
      </c>
      <c r="X13" s="369" t="s">
        <v>1419</v>
      </c>
      <c r="Y13" s="369" t="s">
        <v>1419</v>
      </c>
      <c r="Z13" s="369" t="s">
        <v>1419</v>
      </c>
      <c r="AA13" s="369" t="s">
        <v>1419</v>
      </c>
      <c r="AB13" s="369">
        <v>6.4020570125582791E-3</v>
      </c>
      <c r="AC13" s="373">
        <v>1.9741355797715145</v>
      </c>
      <c r="AD13" s="541">
        <v>34687399000142</v>
      </c>
      <c r="AE13" s="370" t="s">
        <v>2569</v>
      </c>
      <c r="AF13" s="370" t="s">
        <v>2247</v>
      </c>
      <c r="AG13" s="374" t="s">
        <v>59</v>
      </c>
      <c r="AH13" s="374" t="s">
        <v>2248</v>
      </c>
      <c r="AI13" s="374">
        <v>1000</v>
      </c>
      <c r="AJ13" s="374">
        <v>1000</v>
      </c>
      <c r="AK13" s="374">
        <v>1000</v>
      </c>
      <c r="AL13" s="369">
        <v>8.0000000000000002E-3</v>
      </c>
      <c r="AM13" s="369">
        <v>0.2</v>
      </c>
      <c r="AN13" s="369" t="s">
        <v>64</v>
      </c>
      <c r="AO13" s="367" t="s">
        <v>1324</v>
      </c>
      <c r="AP13" s="370" t="s">
        <v>11</v>
      </c>
      <c r="AQ13" s="376" t="s">
        <v>675</v>
      </c>
      <c r="AR13" s="369">
        <v>1.6000000000000001E-3</v>
      </c>
      <c r="AS13" s="369">
        <v>1.6000000000000001E-3</v>
      </c>
      <c r="AT13" s="369"/>
      <c r="AW13" s="662"/>
      <c r="AX13" s="663"/>
      <c r="AY13" s="663"/>
      <c r="AZ13" s="663"/>
      <c r="BA13" s="663"/>
      <c r="BB13" s="674"/>
      <c r="BC13" s="663"/>
      <c r="BD13" s="663"/>
      <c r="BE13" s="663"/>
      <c r="BF13" s="663"/>
      <c r="BG13" s="675"/>
      <c r="BH13" s="664"/>
      <c r="BI13" s="665"/>
      <c r="BJ13" s="665"/>
      <c r="BK13" s="665"/>
      <c r="BL13" s="218"/>
      <c r="BM13" s="664"/>
      <c r="BN13" s="664"/>
      <c r="BO13" s="664"/>
      <c r="BP13" s="664"/>
      <c r="BQ13" s="664"/>
      <c r="BR13" s="664"/>
      <c r="BS13" s="664"/>
      <c r="BT13" s="664"/>
      <c r="BU13" s="664"/>
      <c r="BV13" s="666"/>
      <c r="BW13" s="663"/>
    </row>
    <row r="14" spans="2:75" ht="15.75" customHeight="1">
      <c r="B14" s="363" t="s">
        <v>439</v>
      </c>
      <c r="C14" s="364">
        <v>17453850000148</v>
      </c>
      <c r="D14" s="365" t="s">
        <v>14</v>
      </c>
      <c r="E14" s="365" t="s">
        <v>607</v>
      </c>
      <c r="F14" s="365" t="s">
        <v>672</v>
      </c>
      <c r="G14" s="366"/>
      <c r="H14" s="366" t="s">
        <v>34</v>
      </c>
      <c r="I14" s="366" t="s">
        <v>34</v>
      </c>
      <c r="J14" s="366" t="s">
        <v>690</v>
      </c>
      <c r="K14" s="367" t="s">
        <v>48</v>
      </c>
      <c r="L14" s="368" t="s">
        <v>715</v>
      </c>
      <c r="M14" s="368" t="s">
        <v>1416</v>
      </c>
      <c r="N14" s="367">
        <v>337031</v>
      </c>
      <c r="O14" s="367" t="s">
        <v>1321</v>
      </c>
      <c r="P14" s="371">
        <v>41394</v>
      </c>
      <c r="Q14" s="372">
        <v>1230075683.8699999</v>
      </c>
      <c r="R14" s="372">
        <v>1976958859.554683</v>
      </c>
      <c r="S14" s="367">
        <v>1</v>
      </c>
      <c r="T14" s="369">
        <v>-0.1219041501272069</v>
      </c>
      <c r="U14" s="369">
        <v>-1.5758787421131926</v>
      </c>
      <c r="V14" s="369">
        <v>-5.344639927797501E-2</v>
      </c>
      <c r="W14" s="369">
        <v>-0.52395342353570684</v>
      </c>
      <c r="X14" s="369">
        <v>0.22887896919053441</v>
      </c>
      <c r="Y14" s="369">
        <v>1.7356308016512261</v>
      </c>
      <c r="Z14" s="369">
        <v>0.45032697502697716</v>
      </c>
      <c r="AA14" s="369">
        <v>2.5598045167728953</v>
      </c>
      <c r="AB14" s="369">
        <v>0.21028798327972964</v>
      </c>
      <c r="AC14" s="373">
        <v>-0.61804971106699913</v>
      </c>
      <c r="AD14" s="541">
        <v>0</v>
      </c>
      <c r="AE14" s="370" t="s">
        <v>2441</v>
      </c>
      <c r="AF14" s="370" t="s">
        <v>728</v>
      </c>
      <c r="AG14" s="374" t="s">
        <v>728</v>
      </c>
      <c r="AH14" s="374" t="s">
        <v>2248</v>
      </c>
      <c r="AI14" s="374">
        <v>1000</v>
      </c>
      <c r="AJ14" s="374">
        <v>100</v>
      </c>
      <c r="AK14" s="374">
        <v>500</v>
      </c>
      <c r="AL14" s="369">
        <v>0.01</v>
      </c>
      <c r="AM14" s="369" t="s">
        <v>34</v>
      </c>
      <c r="AN14" s="369" t="s">
        <v>2257</v>
      </c>
      <c r="AO14" s="367" t="s">
        <v>1324</v>
      </c>
      <c r="AP14" s="370" t="s">
        <v>13</v>
      </c>
      <c r="AQ14" s="376" t="s">
        <v>671</v>
      </c>
      <c r="AR14" s="369">
        <v>2.6666666666666666E-3</v>
      </c>
      <c r="AS14" s="369">
        <v>2.6666666666666666E-3</v>
      </c>
      <c r="AT14" s="369"/>
      <c r="AW14" s="662"/>
      <c r="AX14" s="663"/>
      <c r="AY14" s="663"/>
      <c r="AZ14" s="663"/>
      <c r="BA14" s="663"/>
      <c r="BB14" s="674"/>
      <c r="BC14" s="663"/>
      <c r="BD14" s="663"/>
      <c r="BE14" s="663"/>
      <c r="BF14" s="663"/>
      <c r="BG14" s="675"/>
      <c r="BH14" s="664"/>
      <c r="BI14" s="665"/>
      <c r="BJ14" s="665"/>
      <c r="BK14" s="665"/>
      <c r="BL14" s="218"/>
      <c r="BM14" s="664"/>
      <c r="BN14" s="664"/>
      <c r="BO14" s="664"/>
      <c r="BP14" s="664"/>
      <c r="BQ14" s="664"/>
      <c r="BR14" s="664"/>
      <c r="BS14" s="664"/>
      <c r="BT14" s="664"/>
      <c r="BU14" s="664"/>
      <c r="BV14" s="666"/>
      <c r="BW14" s="663"/>
    </row>
    <row r="15" spans="2:75" ht="15.75" customHeight="1">
      <c r="B15" s="363" t="s">
        <v>37</v>
      </c>
      <c r="C15" s="364">
        <v>13396703000122</v>
      </c>
      <c r="D15" s="365" t="s">
        <v>11</v>
      </c>
      <c r="E15" s="365" t="s">
        <v>621</v>
      </c>
      <c r="F15" s="365" t="s">
        <v>672</v>
      </c>
      <c r="G15" s="366" t="s">
        <v>738</v>
      </c>
      <c r="H15" s="366" t="s">
        <v>34</v>
      </c>
      <c r="I15" s="366" t="s">
        <v>34</v>
      </c>
      <c r="J15" s="366" t="s">
        <v>608</v>
      </c>
      <c r="K15" s="367" t="s">
        <v>48</v>
      </c>
      <c r="L15" s="368" t="s">
        <v>715</v>
      </c>
      <c r="M15" s="368" t="s">
        <v>34</v>
      </c>
      <c r="N15" s="367">
        <v>311278</v>
      </c>
      <c r="O15" s="367" t="s">
        <v>1321</v>
      </c>
      <c r="P15" s="371">
        <v>41142</v>
      </c>
      <c r="Q15" s="372">
        <v>2023726070.8499999</v>
      </c>
      <c r="R15" s="372">
        <v>2483733210.6395621</v>
      </c>
      <c r="S15" s="367">
        <v>2</v>
      </c>
      <c r="T15" s="369">
        <v>7.4992616780038324E-2</v>
      </c>
      <c r="U15" s="369">
        <v>0.96944419427708983</v>
      </c>
      <c r="V15" s="369">
        <v>9.3539653710952519E-2</v>
      </c>
      <c r="W15" s="369">
        <v>0.91700137820874683</v>
      </c>
      <c r="X15" s="369">
        <v>0.13764839675328577</v>
      </c>
      <c r="Y15" s="369">
        <v>1.0438127978636129</v>
      </c>
      <c r="Z15" s="369">
        <v>0.24231147611932013</v>
      </c>
      <c r="AA15" s="369">
        <v>1.3773769847986244</v>
      </c>
      <c r="AB15" s="369">
        <v>2.0366033438050154E-2</v>
      </c>
      <c r="AC15" s="373">
        <v>-0.36874192426959679</v>
      </c>
      <c r="AD15" s="541">
        <v>0</v>
      </c>
      <c r="AE15" s="370" t="s">
        <v>2567</v>
      </c>
      <c r="AF15" s="370" t="s">
        <v>2250</v>
      </c>
      <c r="AG15" s="374" t="s">
        <v>719</v>
      </c>
      <c r="AH15" s="374" t="s">
        <v>2248</v>
      </c>
      <c r="AI15" s="374">
        <v>500</v>
      </c>
      <c r="AJ15" s="374">
        <v>0</v>
      </c>
      <c r="AK15" s="374">
        <v>500</v>
      </c>
      <c r="AL15" s="369">
        <v>9.5999999999999992E-3</v>
      </c>
      <c r="AM15" s="369">
        <v>0.2</v>
      </c>
      <c r="AN15" s="369" t="s">
        <v>635</v>
      </c>
      <c r="AO15" s="367" t="s">
        <v>1324</v>
      </c>
      <c r="AP15" s="370" t="s">
        <v>13</v>
      </c>
      <c r="AQ15" s="376" t="s">
        <v>688</v>
      </c>
      <c r="AR15" s="369">
        <v>2.8799999999999997E-3</v>
      </c>
      <c r="AS15" s="369">
        <v>2.8799999999999997E-3</v>
      </c>
      <c r="AT15" s="369"/>
      <c r="AW15" s="662"/>
      <c r="AX15" s="663"/>
      <c r="AY15" s="663"/>
      <c r="AZ15" s="663"/>
      <c r="BA15" s="663"/>
      <c r="BB15" s="674"/>
      <c r="BC15" s="663"/>
      <c r="BD15" s="663"/>
      <c r="BE15" s="663"/>
      <c r="BF15" s="663"/>
      <c r="BG15" s="675"/>
      <c r="BH15" s="664"/>
      <c r="BI15" s="665"/>
      <c r="BJ15" s="665"/>
      <c r="BK15" s="665"/>
      <c r="BL15" s="218"/>
      <c r="BM15" s="664"/>
      <c r="BN15" s="664"/>
      <c r="BO15" s="664"/>
      <c r="BP15" s="664"/>
      <c r="BQ15" s="664"/>
      <c r="BR15" s="664"/>
      <c r="BS15" s="664"/>
      <c r="BT15" s="664"/>
      <c r="BU15" s="664"/>
      <c r="BV15" s="666"/>
      <c r="BW15" s="663"/>
    </row>
    <row r="16" spans="2:75" ht="15.75" customHeight="1">
      <c r="B16" s="363" t="s">
        <v>93</v>
      </c>
      <c r="C16" s="364">
        <v>3168062000103</v>
      </c>
      <c r="D16" s="365" t="s">
        <v>14</v>
      </c>
      <c r="E16" s="365" t="s">
        <v>607</v>
      </c>
      <c r="F16" s="365"/>
      <c r="G16" s="366"/>
      <c r="H16" s="366" t="s">
        <v>34</v>
      </c>
      <c r="I16" s="366" t="s">
        <v>34</v>
      </c>
      <c r="J16" s="366" t="s">
        <v>608</v>
      </c>
      <c r="K16" s="367" t="s">
        <v>48</v>
      </c>
      <c r="L16" s="368" t="s">
        <v>715</v>
      </c>
      <c r="M16" s="368" t="s">
        <v>34</v>
      </c>
      <c r="N16" s="367">
        <v>67229</v>
      </c>
      <c r="O16" s="367" t="s">
        <v>1321</v>
      </c>
      <c r="P16" s="371">
        <v>36328</v>
      </c>
      <c r="Q16" s="372">
        <v>544835935.88</v>
      </c>
      <c r="R16" s="372">
        <v>597186873.72575402</v>
      </c>
      <c r="S16" s="367">
        <v>3</v>
      </c>
      <c r="T16" s="369">
        <v>3.4030528786184178E-3</v>
      </c>
      <c r="U16" s="369">
        <v>4.3991928774416572E-2</v>
      </c>
      <c r="V16" s="369">
        <v>-6.9944204029407042E-2</v>
      </c>
      <c r="W16" s="369">
        <v>-0.68568707439174581</v>
      </c>
      <c r="X16" s="369">
        <v>2.362322496287228E-2</v>
      </c>
      <c r="Y16" s="369">
        <v>0.17913920630149766</v>
      </c>
      <c r="Z16" s="369">
        <v>0.15108691691999154</v>
      </c>
      <c r="AA16" s="369">
        <v>0.85882701637830339</v>
      </c>
      <c r="AB16" s="369">
        <v>0.19728470930678341</v>
      </c>
      <c r="AC16" s="373">
        <v>-0.76136878695467058</v>
      </c>
      <c r="AD16" s="541">
        <v>36352662000178</v>
      </c>
      <c r="AE16" s="370" t="s">
        <v>2287</v>
      </c>
      <c r="AF16" s="370" t="s">
        <v>2253</v>
      </c>
      <c r="AG16" s="374" t="s">
        <v>1439</v>
      </c>
      <c r="AH16" s="374" t="s">
        <v>2248</v>
      </c>
      <c r="AI16" s="374">
        <v>5000</v>
      </c>
      <c r="AJ16" s="374">
        <v>1000</v>
      </c>
      <c r="AK16" s="374">
        <v>1000</v>
      </c>
      <c r="AL16" s="673">
        <v>2.9350000000000001E-2</v>
      </c>
      <c r="AM16" s="673" t="s">
        <v>34</v>
      </c>
      <c r="AN16" s="369" t="s">
        <v>2262</v>
      </c>
      <c r="AO16" s="367" t="s">
        <v>1324</v>
      </c>
      <c r="AP16" s="370" t="s">
        <v>716</v>
      </c>
      <c r="AQ16" s="376" t="s">
        <v>667</v>
      </c>
      <c r="AR16" s="369">
        <v>7.4999999999999997E-3</v>
      </c>
      <c r="AS16" s="369">
        <v>7.4999999999999997E-3</v>
      </c>
      <c r="AT16" s="369"/>
      <c r="AW16" s="662"/>
      <c r="AX16" s="663"/>
      <c r="AY16" s="663"/>
      <c r="AZ16" s="663"/>
      <c r="BA16" s="663"/>
      <c r="BB16" s="674"/>
      <c r="BC16" s="663"/>
      <c r="BD16" s="663"/>
      <c r="BE16" s="663"/>
      <c r="BF16" s="663"/>
      <c r="BG16" s="675"/>
      <c r="BH16" s="664"/>
      <c r="BI16" s="665"/>
      <c r="BJ16" s="665"/>
      <c r="BK16" s="665"/>
      <c r="BL16" s="218"/>
      <c r="BM16" s="664"/>
      <c r="BN16" s="664"/>
      <c r="BO16" s="664"/>
      <c r="BP16" s="664"/>
      <c r="BQ16" s="664"/>
      <c r="BR16" s="664"/>
      <c r="BS16" s="664"/>
      <c r="BT16" s="664"/>
      <c r="BU16" s="664"/>
      <c r="BV16" s="666"/>
      <c r="BW16" s="663"/>
    </row>
    <row r="17" spans="2:75" ht="15.75" customHeight="1">
      <c r="B17" s="363" t="s">
        <v>647</v>
      </c>
      <c r="C17" s="364">
        <v>28470590000135</v>
      </c>
      <c r="D17" s="365" t="s">
        <v>14</v>
      </c>
      <c r="E17" s="365" t="s">
        <v>614</v>
      </c>
      <c r="F17" s="365" t="s">
        <v>689</v>
      </c>
      <c r="G17" s="366"/>
      <c r="H17" s="366" t="s">
        <v>865</v>
      </c>
      <c r="I17" s="366" t="s">
        <v>34</v>
      </c>
      <c r="J17" s="366" t="s">
        <v>608</v>
      </c>
      <c r="K17" s="367" t="s">
        <v>48</v>
      </c>
      <c r="L17" s="368" t="s">
        <v>715</v>
      </c>
      <c r="M17" s="368" t="s">
        <v>34</v>
      </c>
      <c r="N17" s="367">
        <v>449822</v>
      </c>
      <c r="O17" s="367" t="s">
        <v>1321</v>
      </c>
      <c r="P17" s="371">
        <v>43003</v>
      </c>
      <c r="Q17" s="372">
        <v>54984706.829999998</v>
      </c>
      <c r="R17" s="372">
        <v>79846083.067063421</v>
      </c>
      <c r="S17" s="367">
        <v>10</v>
      </c>
      <c r="T17" s="369">
        <v>-2.124278245270228E-2</v>
      </c>
      <c r="U17" s="369">
        <v>-0.27460959496142201</v>
      </c>
      <c r="V17" s="369">
        <v>-2.625511244208889E-2</v>
      </c>
      <c r="W17" s="369">
        <v>-0.25738789207856649</v>
      </c>
      <c r="X17" s="369">
        <v>0.12199126537318827</v>
      </c>
      <c r="Y17" s="369">
        <v>0.92508192632523734</v>
      </c>
      <c r="Z17" s="369">
        <v>0.47862135858837784</v>
      </c>
      <c r="AA17" s="369">
        <v>2.7206389656429399</v>
      </c>
      <c r="AB17" s="369">
        <v>0.15989963080834707</v>
      </c>
      <c r="AC17" s="373">
        <v>-0.69406412793587258</v>
      </c>
      <c r="AD17" s="541">
        <v>0</v>
      </c>
      <c r="AE17" s="370" t="s">
        <v>2388</v>
      </c>
      <c r="AF17" s="370" t="s">
        <v>2244</v>
      </c>
      <c r="AG17" s="374" t="s">
        <v>1438</v>
      </c>
      <c r="AH17" s="374" t="s">
        <v>2248</v>
      </c>
      <c r="AI17" s="374">
        <v>1000</v>
      </c>
      <c r="AJ17" s="374">
        <v>300</v>
      </c>
      <c r="AK17" s="374">
        <v>1000</v>
      </c>
      <c r="AL17" s="369">
        <v>1.4999999999999999E-2</v>
      </c>
      <c r="AM17" s="369">
        <v>0.25</v>
      </c>
      <c r="AN17" s="369" t="s">
        <v>34</v>
      </c>
      <c r="AO17" s="367" t="s">
        <v>1324</v>
      </c>
      <c r="AP17" s="370" t="s">
        <v>13</v>
      </c>
      <c r="AQ17" s="376" t="s">
        <v>668</v>
      </c>
      <c r="AR17" s="369">
        <v>4.0000000000000001E-3</v>
      </c>
      <c r="AS17" s="369">
        <v>4.0000000000000001E-3</v>
      </c>
      <c r="AT17" s="369"/>
      <c r="AW17" s="662"/>
      <c r="AX17" s="663"/>
      <c r="AY17" s="663"/>
      <c r="AZ17" s="663"/>
      <c r="BA17" s="663"/>
      <c r="BB17" s="674"/>
      <c r="BC17" s="663"/>
      <c r="BD17" s="663"/>
      <c r="BE17" s="663"/>
      <c r="BF17" s="663"/>
      <c r="BG17" s="675"/>
      <c r="BH17" s="664"/>
      <c r="BI17" s="665"/>
      <c r="BJ17" s="665"/>
      <c r="BK17" s="665"/>
      <c r="BL17" s="218"/>
      <c r="BM17" s="664"/>
      <c r="BN17" s="664"/>
      <c r="BO17" s="664"/>
      <c r="BP17" s="664"/>
      <c r="BQ17" s="664"/>
      <c r="BR17" s="664"/>
      <c r="BS17" s="664"/>
      <c r="BT17" s="664"/>
      <c r="BU17" s="664"/>
      <c r="BV17" s="666"/>
      <c r="BW17" s="663"/>
    </row>
    <row r="18" spans="2:75" ht="15.75" customHeight="1">
      <c r="B18" s="363" t="s">
        <v>583</v>
      </c>
      <c r="C18" s="364">
        <v>37994000000164</v>
      </c>
      <c r="D18" s="365" t="s">
        <v>14</v>
      </c>
      <c r="E18" s="365" t="s">
        <v>607</v>
      </c>
      <c r="F18" s="365"/>
      <c r="G18" s="366" t="s">
        <v>866</v>
      </c>
      <c r="H18" s="366" t="s">
        <v>34</v>
      </c>
      <c r="I18" s="366" t="s">
        <v>34</v>
      </c>
      <c r="J18" s="366" t="s">
        <v>611</v>
      </c>
      <c r="K18" s="367" t="s">
        <v>49</v>
      </c>
      <c r="L18" s="368" t="s">
        <v>715</v>
      </c>
      <c r="M18" s="368" t="s">
        <v>1416</v>
      </c>
      <c r="N18" s="367">
        <v>570621</v>
      </c>
      <c r="O18" s="367" t="s">
        <v>1321</v>
      </c>
      <c r="P18" s="371">
        <v>44179</v>
      </c>
      <c r="Q18" s="372">
        <v>5884699.5</v>
      </c>
      <c r="R18" s="372">
        <v>7231722.379047622</v>
      </c>
      <c r="S18" s="367">
        <v>10</v>
      </c>
      <c r="T18" s="369">
        <v>-0.35489018015203577</v>
      </c>
      <c r="U18" s="369">
        <v>-4.5877346267762249</v>
      </c>
      <c r="V18" s="369">
        <v>-0.35167435532985059</v>
      </c>
      <c r="W18" s="369">
        <v>-3.4475845881861096</v>
      </c>
      <c r="X18" s="369" t="s">
        <v>1419</v>
      </c>
      <c r="Y18" s="369" t="s">
        <v>1419</v>
      </c>
      <c r="Z18" s="369" t="s">
        <v>1419</v>
      </c>
      <c r="AA18" s="369" t="s">
        <v>1419</v>
      </c>
      <c r="AB18" s="369">
        <v>0.33550422779727762</v>
      </c>
      <c r="AC18" s="373">
        <v>-1.4132226810707222</v>
      </c>
      <c r="AD18" s="541">
        <v>0</v>
      </c>
      <c r="AE18" s="370" t="s">
        <v>2473</v>
      </c>
      <c r="AF18" s="370" t="s">
        <v>741</v>
      </c>
      <c r="AG18" s="374" t="s">
        <v>741</v>
      </c>
      <c r="AH18" s="374" t="s">
        <v>2245</v>
      </c>
      <c r="AI18" s="374">
        <v>1000</v>
      </c>
      <c r="AJ18" s="374">
        <v>1000</v>
      </c>
      <c r="AK18" s="374">
        <v>1000</v>
      </c>
      <c r="AL18" s="369">
        <v>0.02</v>
      </c>
      <c r="AM18" s="369">
        <v>0.2</v>
      </c>
      <c r="AN18" s="369" t="s">
        <v>2257</v>
      </c>
      <c r="AO18" s="367" t="s">
        <v>1324</v>
      </c>
      <c r="AP18" s="370" t="s">
        <v>716</v>
      </c>
      <c r="AQ18" s="376" t="s">
        <v>687</v>
      </c>
      <c r="AR18" s="369">
        <v>5.0000000000000001E-4</v>
      </c>
      <c r="AS18" s="369">
        <v>5.0000000000000001E-4</v>
      </c>
      <c r="AT18" s="369"/>
      <c r="AW18" s="662"/>
      <c r="AX18" s="663"/>
      <c r="AY18" s="663"/>
      <c r="AZ18" s="663"/>
      <c r="BA18" s="663"/>
      <c r="BB18" s="674"/>
      <c r="BC18" s="663"/>
      <c r="BD18" s="663"/>
      <c r="BE18" s="663"/>
      <c r="BF18" s="663"/>
      <c r="BG18" s="675"/>
      <c r="BH18" s="664"/>
      <c r="BI18" s="665"/>
      <c r="BJ18" s="665"/>
      <c r="BK18" s="665"/>
      <c r="BL18" s="218"/>
      <c r="BM18" s="664"/>
      <c r="BN18" s="664"/>
      <c r="BO18" s="664"/>
      <c r="BP18" s="664"/>
      <c r="BQ18" s="664"/>
      <c r="BR18" s="664"/>
      <c r="BS18" s="664"/>
      <c r="BT18" s="664"/>
      <c r="BU18" s="664"/>
      <c r="BV18" s="666"/>
      <c r="BW18" s="663"/>
    </row>
    <row r="19" spans="2:75" ht="15.75" customHeight="1">
      <c r="B19" s="363" t="s">
        <v>650</v>
      </c>
      <c r="C19" s="364">
        <v>18772290000157</v>
      </c>
      <c r="D19" s="365" t="s">
        <v>13</v>
      </c>
      <c r="E19" s="365" t="s">
        <v>616</v>
      </c>
      <c r="F19" s="365" t="s">
        <v>617</v>
      </c>
      <c r="G19" s="366" t="s">
        <v>34</v>
      </c>
      <c r="H19" s="366" t="s">
        <v>1337</v>
      </c>
      <c r="I19" s="366" t="s">
        <v>34</v>
      </c>
      <c r="J19" s="366" t="s">
        <v>608</v>
      </c>
      <c r="K19" s="367" t="s">
        <v>48</v>
      </c>
      <c r="L19" s="368" t="s">
        <v>715</v>
      </c>
      <c r="M19" s="368" t="s">
        <v>34</v>
      </c>
      <c r="N19" s="367">
        <v>355208</v>
      </c>
      <c r="O19" s="367" t="s">
        <v>1321</v>
      </c>
      <c r="P19" s="371">
        <v>41577</v>
      </c>
      <c r="Q19" s="372">
        <v>488796415.63999999</v>
      </c>
      <c r="R19" s="372">
        <v>559371937.86714268</v>
      </c>
      <c r="S19" s="367">
        <v>15</v>
      </c>
      <c r="T19" s="369">
        <v>9.217874383893121E-2</v>
      </c>
      <c r="U19" s="369">
        <v>1.1916126131791884</v>
      </c>
      <c r="V19" s="369">
        <v>0.10320133650430896</v>
      </c>
      <c r="W19" s="369">
        <v>1.0117181756933864</v>
      </c>
      <c r="X19" s="369">
        <v>0.18088648159287013</v>
      </c>
      <c r="Y19" s="369">
        <v>1.3716950498564497</v>
      </c>
      <c r="Z19" s="369">
        <v>0.30731837553242713</v>
      </c>
      <c r="AA19" s="369">
        <v>1.7468972755364909</v>
      </c>
      <c r="AB19" s="369">
        <v>4.874684630137259E-2</v>
      </c>
      <c r="AC19" s="373">
        <v>4.6490018234214871E-2</v>
      </c>
      <c r="AD19" s="541">
        <v>18816393000171</v>
      </c>
      <c r="AE19" s="370" t="s">
        <v>2530</v>
      </c>
      <c r="AF19" s="370" t="s">
        <v>2250</v>
      </c>
      <c r="AG19" s="374" t="s">
        <v>719</v>
      </c>
      <c r="AH19" s="374" t="s">
        <v>2248</v>
      </c>
      <c r="AI19" s="374">
        <v>10000</v>
      </c>
      <c r="AJ19" s="374">
        <v>5000</v>
      </c>
      <c r="AK19" s="374">
        <v>10000</v>
      </c>
      <c r="AL19" s="369">
        <v>1.8500000000000003E-2</v>
      </c>
      <c r="AM19" s="369">
        <v>0.2</v>
      </c>
      <c r="AN19" s="369" t="s">
        <v>64</v>
      </c>
      <c r="AO19" s="367" t="s">
        <v>1324</v>
      </c>
      <c r="AP19" s="370" t="s">
        <v>13</v>
      </c>
      <c r="AQ19" s="376" t="s">
        <v>674</v>
      </c>
      <c r="AR19" s="369">
        <v>4.6249999999999998E-3</v>
      </c>
      <c r="AS19" s="369">
        <v>4.6249999999999998E-3</v>
      </c>
      <c r="AT19" s="369"/>
      <c r="AW19" s="662"/>
      <c r="AX19" s="663"/>
      <c r="AY19" s="663"/>
      <c r="AZ19" s="663"/>
      <c r="BA19" s="663"/>
      <c r="BB19" s="674"/>
      <c r="BC19" s="663"/>
      <c r="BD19" s="663"/>
      <c r="BE19" s="663"/>
      <c r="BF19" s="663"/>
      <c r="BG19" s="675"/>
      <c r="BH19" s="664"/>
      <c r="BI19" s="665"/>
      <c r="BJ19" s="665"/>
      <c r="BK19" s="665"/>
      <c r="BL19" s="218"/>
      <c r="BM19" s="664"/>
      <c r="BN19" s="664"/>
      <c r="BO19" s="664"/>
      <c r="BP19" s="664"/>
      <c r="BQ19" s="664"/>
      <c r="BR19" s="664"/>
      <c r="BS19" s="664"/>
      <c r="BT19" s="664"/>
      <c r="BU19" s="664"/>
      <c r="BV19" s="666"/>
      <c r="BW19" s="663"/>
    </row>
    <row r="20" spans="2:75" ht="15.75" customHeight="1">
      <c r="B20" s="363" t="s">
        <v>1145</v>
      </c>
      <c r="C20" s="364">
        <v>27928186000108</v>
      </c>
      <c r="D20" s="365" t="s">
        <v>13</v>
      </c>
      <c r="E20" s="365" t="s">
        <v>615</v>
      </c>
      <c r="F20" s="365" t="s">
        <v>619</v>
      </c>
      <c r="G20" s="366" t="s">
        <v>34</v>
      </c>
      <c r="H20" s="366" t="s">
        <v>1337</v>
      </c>
      <c r="I20" s="366" t="s">
        <v>34</v>
      </c>
      <c r="J20" s="366" t="s">
        <v>608</v>
      </c>
      <c r="K20" s="367" t="s">
        <v>48</v>
      </c>
      <c r="L20" s="368" t="s">
        <v>715</v>
      </c>
      <c r="M20" s="368" t="s">
        <v>34</v>
      </c>
      <c r="N20" s="367">
        <v>447511</v>
      </c>
      <c r="O20" s="367" t="s">
        <v>1321</v>
      </c>
      <c r="P20" s="371">
        <v>42963</v>
      </c>
      <c r="Q20" s="372">
        <v>292085640.13999999</v>
      </c>
      <c r="R20" s="372">
        <v>173111909.08785719</v>
      </c>
      <c r="S20" s="367">
        <v>15</v>
      </c>
      <c r="T20" s="369">
        <v>0.13086673661247539</v>
      </c>
      <c r="U20" s="369">
        <v>1.6917398469381495</v>
      </c>
      <c r="V20" s="369">
        <v>0.1445818034577242</v>
      </c>
      <c r="W20" s="369">
        <v>1.4173851171646503</v>
      </c>
      <c r="X20" s="369">
        <v>0.23661111741096308</v>
      </c>
      <c r="Y20" s="369">
        <v>1.7942650862330343</v>
      </c>
      <c r="Z20" s="369">
        <v>0.44224613648684175</v>
      </c>
      <c r="AA20" s="369">
        <v>2.5138704107977605</v>
      </c>
      <c r="AB20" s="369">
        <v>2.7304138096099176E-2</v>
      </c>
      <c r="AC20" s="373">
        <v>1.4025192410855862</v>
      </c>
      <c r="AD20" s="541">
        <v>0</v>
      </c>
      <c r="AE20" s="370" t="s">
        <v>2504</v>
      </c>
      <c r="AF20" s="370" t="s">
        <v>2247</v>
      </c>
      <c r="AG20" s="374" t="s">
        <v>59</v>
      </c>
      <c r="AH20" s="374" t="s">
        <v>2248</v>
      </c>
      <c r="AI20" s="374">
        <v>1000</v>
      </c>
      <c r="AJ20" s="374">
        <v>1000</v>
      </c>
      <c r="AK20" s="374">
        <v>1000</v>
      </c>
      <c r="AL20" s="369">
        <v>1.8000000000000002E-2</v>
      </c>
      <c r="AM20" s="369">
        <v>0.2</v>
      </c>
      <c r="AN20" s="369" t="s">
        <v>64</v>
      </c>
      <c r="AO20" s="367" t="s">
        <v>1324</v>
      </c>
      <c r="AP20" s="370" t="s">
        <v>13</v>
      </c>
      <c r="AQ20" s="376" t="s">
        <v>671</v>
      </c>
      <c r="AR20" s="369">
        <v>5.0003999999999995E-3</v>
      </c>
      <c r="AS20" s="369">
        <v>5.0003999999999995E-3</v>
      </c>
      <c r="AT20" s="369"/>
      <c r="AW20" s="662"/>
      <c r="AX20" s="663"/>
      <c r="AY20" s="663"/>
      <c r="AZ20" s="663"/>
      <c r="BA20" s="663"/>
      <c r="BB20" s="674"/>
      <c r="BC20" s="663"/>
      <c r="BD20" s="663"/>
      <c r="BE20" s="663"/>
      <c r="BF20" s="663"/>
      <c r="BG20" s="675"/>
      <c r="BH20" s="664"/>
      <c r="BI20" s="665"/>
      <c r="BJ20" s="665"/>
      <c r="BK20" s="665"/>
      <c r="BL20" s="218"/>
      <c r="BM20" s="664"/>
      <c r="BN20" s="664"/>
      <c r="BO20" s="664"/>
      <c r="BP20" s="664"/>
      <c r="BQ20" s="664"/>
      <c r="BR20" s="664"/>
      <c r="BS20" s="664"/>
      <c r="BT20" s="664"/>
      <c r="BU20" s="664"/>
      <c r="BV20" s="666"/>
      <c r="BW20" s="663"/>
    </row>
    <row r="21" spans="2:75" ht="15.75" customHeight="1">
      <c r="B21" s="363" t="s">
        <v>181</v>
      </c>
      <c r="C21" s="364">
        <v>34702572000134</v>
      </c>
      <c r="D21" s="365" t="s">
        <v>13</v>
      </c>
      <c r="E21" s="365" t="s">
        <v>616</v>
      </c>
      <c r="F21" s="365" t="s">
        <v>610</v>
      </c>
      <c r="G21" s="366" t="s">
        <v>34</v>
      </c>
      <c r="H21" s="366" t="s">
        <v>1338</v>
      </c>
      <c r="I21" s="366" t="s">
        <v>34</v>
      </c>
      <c r="J21" s="366" t="s">
        <v>611</v>
      </c>
      <c r="K21" s="367" t="s">
        <v>48</v>
      </c>
      <c r="L21" s="368" t="s">
        <v>715</v>
      </c>
      <c r="M21" s="368" t="s">
        <v>34</v>
      </c>
      <c r="N21" s="367">
        <v>530042</v>
      </c>
      <c r="O21" s="367" t="s">
        <v>1321</v>
      </c>
      <c r="P21" s="371">
        <v>43887</v>
      </c>
      <c r="Q21" s="372">
        <v>160338500.55000001</v>
      </c>
      <c r="R21" s="372">
        <v>110361540.92940481</v>
      </c>
      <c r="S21" s="367">
        <v>18</v>
      </c>
      <c r="T21" s="369">
        <v>9.2332971482482096E-2</v>
      </c>
      <c r="U21" s="369">
        <v>1.1936063440297333</v>
      </c>
      <c r="V21" s="369">
        <v>0.1816583617502463</v>
      </c>
      <c r="W21" s="369">
        <v>1.7808593626278741</v>
      </c>
      <c r="X21" s="369">
        <v>0.47422000030213551</v>
      </c>
      <c r="Y21" s="369">
        <v>3.5960964093571217</v>
      </c>
      <c r="Z21" s="369" t="s">
        <v>1419</v>
      </c>
      <c r="AA21" s="369" t="s">
        <v>1419</v>
      </c>
      <c r="AB21" s="369">
        <v>8.8774218113997064E-2</v>
      </c>
      <c r="AC21" s="373">
        <v>0.83069020759402035</v>
      </c>
      <c r="AD21" s="541">
        <v>41036284000153</v>
      </c>
      <c r="AE21" s="370" t="s">
        <v>2356</v>
      </c>
      <c r="AF21" s="370" t="s">
        <v>2253</v>
      </c>
      <c r="AG21" s="374" t="s">
        <v>1439</v>
      </c>
      <c r="AH21" s="374" t="s">
        <v>2245</v>
      </c>
      <c r="AI21" s="374">
        <v>10000</v>
      </c>
      <c r="AJ21" s="374">
        <v>1000</v>
      </c>
      <c r="AK21" s="374">
        <v>0</v>
      </c>
      <c r="AL21" s="369">
        <v>0.02</v>
      </c>
      <c r="AM21" s="369">
        <v>0.2</v>
      </c>
      <c r="AN21" s="369" t="s">
        <v>2262</v>
      </c>
      <c r="AO21" s="367" t="s">
        <v>1324</v>
      </c>
      <c r="AP21" s="370" t="s">
        <v>13</v>
      </c>
      <c r="AQ21" s="376" t="s">
        <v>668</v>
      </c>
      <c r="AR21" s="369">
        <v>4.0000000000000001E-3</v>
      </c>
      <c r="AS21" s="369">
        <v>4.0000000000000001E-3</v>
      </c>
      <c r="AT21" s="369"/>
      <c r="AW21" s="662"/>
      <c r="AX21" s="663"/>
      <c r="AY21" s="663"/>
      <c r="AZ21" s="663"/>
      <c r="BA21" s="663"/>
      <c r="BB21" s="674"/>
      <c r="BC21" s="663"/>
      <c r="BD21" s="663"/>
      <c r="BE21" s="663"/>
      <c r="BF21" s="663"/>
      <c r="BG21" s="675"/>
      <c r="BH21" s="664"/>
      <c r="BI21" s="665"/>
      <c r="BJ21" s="665"/>
      <c r="BK21" s="665"/>
      <c r="BL21" s="218"/>
      <c r="BM21" s="664"/>
      <c r="BN21" s="664"/>
      <c r="BO21" s="664"/>
      <c r="BP21" s="664"/>
      <c r="BQ21" s="664"/>
      <c r="BR21" s="664"/>
      <c r="BS21" s="664"/>
      <c r="BT21" s="664"/>
      <c r="BU21" s="664"/>
      <c r="BV21" s="666"/>
      <c r="BW21" s="663"/>
    </row>
    <row r="22" spans="2:75" ht="15.75" customHeight="1">
      <c r="B22" s="363" t="s">
        <v>1153</v>
      </c>
      <c r="C22" s="364">
        <v>10500884000105</v>
      </c>
      <c r="D22" s="365" t="s">
        <v>14</v>
      </c>
      <c r="E22" s="365" t="s">
        <v>607</v>
      </c>
      <c r="F22" s="365"/>
      <c r="G22" s="366"/>
      <c r="H22" s="366" t="s">
        <v>34</v>
      </c>
      <c r="I22" s="366" t="s">
        <v>34</v>
      </c>
      <c r="J22" s="366" t="s">
        <v>608</v>
      </c>
      <c r="K22" s="367" t="s">
        <v>48</v>
      </c>
      <c r="L22" s="368" t="s">
        <v>715</v>
      </c>
      <c r="M22" s="368" t="s">
        <v>34</v>
      </c>
      <c r="N22" s="367">
        <v>298761</v>
      </c>
      <c r="O22" s="367" t="s">
        <v>1321</v>
      </c>
      <c r="P22" s="371">
        <v>40949</v>
      </c>
      <c r="Q22" s="372">
        <v>1495688879.21</v>
      </c>
      <c r="R22" s="372">
        <v>1578962106.5321434</v>
      </c>
      <c r="S22" s="367">
        <v>29</v>
      </c>
      <c r="T22" s="369">
        <v>8.1465230817971301E-2</v>
      </c>
      <c r="U22" s="369">
        <v>1.053116939279112</v>
      </c>
      <c r="V22" s="369">
        <v>7.2723682335522621E-3</v>
      </c>
      <c r="W22" s="369">
        <v>7.1293525563138685E-2</v>
      </c>
      <c r="X22" s="369">
        <v>0.13115566943890888</v>
      </c>
      <c r="Y22" s="369">
        <v>0.9945772671662787</v>
      </c>
      <c r="Z22" s="369">
        <v>0.34129049214655716</v>
      </c>
      <c r="AA22" s="369">
        <v>1.9400057997326621</v>
      </c>
      <c r="AB22" s="369">
        <v>0.1976683044371278</v>
      </c>
      <c r="AC22" s="373">
        <v>-0.35617818763525028</v>
      </c>
      <c r="AD22" s="541">
        <v>36352539000157</v>
      </c>
      <c r="AE22" s="370" t="s">
        <v>2511</v>
      </c>
      <c r="AF22" s="370" t="s">
        <v>2253</v>
      </c>
      <c r="AG22" s="374" t="s">
        <v>1439</v>
      </c>
      <c r="AH22" s="374" t="s">
        <v>2248</v>
      </c>
      <c r="AI22" s="374">
        <v>5000</v>
      </c>
      <c r="AJ22" s="374">
        <v>1000</v>
      </c>
      <c r="AK22" s="374">
        <v>5000</v>
      </c>
      <c r="AL22" s="369">
        <v>1.8500000000000003E-2</v>
      </c>
      <c r="AM22" s="369">
        <v>0.15</v>
      </c>
      <c r="AN22" s="369" t="s">
        <v>666</v>
      </c>
      <c r="AO22" s="367" t="s">
        <v>1324</v>
      </c>
      <c r="AP22" s="370" t="s">
        <v>716</v>
      </c>
      <c r="AQ22" s="376" t="s">
        <v>659</v>
      </c>
      <c r="AR22" s="369">
        <v>5.3333333333333332E-3</v>
      </c>
      <c r="AS22" s="369">
        <v>5.3333333333333332E-3</v>
      </c>
      <c r="AT22" s="369"/>
      <c r="AW22" s="662"/>
      <c r="AX22" s="663"/>
      <c r="AY22" s="663"/>
      <c r="AZ22" s="663"/>
      <c r="BA22" s="663"/>
      <c r="BB22" s="674"/>
      <c r="BC22" s="663"/>
      <c r="BD22" s="663"/>
      <c r="BE22" s="663"/>
      <c r="BF22" s="663"/>
      <c r="BG22" s="675"/>
      <c r="BH22" s="664"/>
      <c r="BI22" s="665"/>
      <c r="BJ22" s="665"/>
      <c r="BK22" s="665"/>
      <c r="BL22" s="218"/>
      <c r="BM22" s="664"/>
      <c r="BN22" s="664"/>
      <c r="BO22" s="664"/>
      <c r="BP22" s="664"/>
      <c r="BQ22" s="664"/>
      <c r="BR22" s="664"/>
      <c r="BS22" s="664"/>
      <c r="BT22" s="664"/>
      <c r="BU22" s="664"/>
      <c r="BV22" s="666"/>
      <c r="BW22" s="663"/>
    </row>
    <row r="23" spans="2:75" ht="15.75" customHeight="1">
      <c r="B23" s="363" t="s">
        <v>67</v>
      </c>
      <c r="C23" s="364">
        <v>23565803000199</v>
      </c>
      <c r="D23" s="365" t="s">
        <v>13</v>
      </c>
      <c r="E23" s="365" t="s">
        <v>615</v>
      </c>
      <c r="F23" s="365" t="s">
        <v>619</v>
      </c>
      <c r="G23" s="366" t="s">
        <v>34</v>
      </c>
      <c r="H23" s="366" t="s">
        <v>1337</v>
      </c>
      <c r="I23" s="366" t="s">
        <v>34</v>
      </c>
      <c r="J23" s="366" t="s">
        <v>611</v>
      </c>
      <c r="K23" s="367" t="s">
        <v>48</v>
      </c>
      <c r="L23" s="368" t="s">
        <v>715</v>
      </c>
      <c r="M23" s="368" t="s">
        <v>34</v>
      </c>
      <c r="N23" s="367">
        <v>410901</v>
      </c>
      <c r="O23" s="367" t="s">
        <v>1321</v>
      </c>
      <c r="P23" s="371">
        <v>42366</v>
      </c>
      <c r="Q23" s="372">
        <v>3492097347.2800002</v>
      </c>
      <c r="R23" s="372">
        <v>3201378195.6021056</v>
      </c>
      <c r="S23" s="367">
        <v>30</v>
      </c>
      <c r="T23" s="369">
        <v>0.17784887802527871</v>
      </c>
      <c r="U23" s="369">
        <v>2.2990871590200914</v>
      </c>
      <c r="V23" s="369">
        <v>0.21711144540459482</v>
      </c>
      <c r="W23" s="369">
        <v>2.1284181281675516</v>
      </c>
      <c r="X23" s="369">
        <v>0.29528439773602377</v>
      </c>
      <c r="Y23" s="369">
        <v>2.2391952295583377</v>
      </c>
      <c r="Z23" s="369">
        <v>0.38901859935054017</v>
      </c>
      <c r="AA23" s="369">
        <v>2.2113078339722447</v>
      </c>
      <c r="AB23" s="369">
        <v>4.3191210905645046E-2</v>
      </c>
      <c r="AC23" s="373">
        <v>2.3230039996961387</v>
      </c>
      <c r="AD23" s="541">
        <v>21470947000136</v>
      </c>
      <c r="AE23" s="370" t="s">
        <v>2252</v>
      </c>
      <c r="AF23" s="370" t="s">
        <v>2253</v>
      </c>
      <c r="AG23" s="374" t="s">
        <v>1439</v>
      </c>
      <c r="AH23" s="374" t="s">
        <v>2248</v>
      </c>
      <c r="AI23" s="374">
        <v>100000</v>
      </c>
      <c r="AJ23" s="374">
        <v>10000</v>
      </c>
      <c r="AK23" s="374">
        <v>100000</v>
      </c>
      <c r="AL23" s="673">
        <v>1.9E-2</v>
      </c>
      <c r="AM23" s="673">
        <v>0.2</v>
      </c>
      <c r="AN23" s="369" t="s">
        <v>64</v>
      </c>
      <c r="AO23" s="367" t="s">
        <v>1324</v>
      </c>
      <c r="AP23" s="370" t="s">
        <v>13</v>
      </c>
      <c r="AQ23" s="376" t="s">
        <v>664</v>
      </c>
      <c r="AR23" s="369">
        <v>3.8E-3</v>
      </c>
      <c r="AS23" s="369">
        <v>3.8E-3</v>
      </c>
      <c r="AT23" s="369"/>
      <c r="AW23" s="662"/>
      <c r="AX23" s="663"/>
      <c r="AY23" s="663"/>
      <c r="AZ23" s="663"/>
      <c r="BA23" s="663"/>
      <c r="BB23" s="674"/>
      <c r="BC23" s="663"/>
      <c r="BD23" s="663"/>
      <c r="BE23" s="663"/>
      <c r="BF23" s="663"/>
      <c r="BG23" s="675"/>
      <c r="BH23" s="664"/>
      <c r="BI23" s="665"/>
      <c r="BJ23" s="665"/>
      <c r="BK23" s="665"/>
      <c r="BL23" s="218"/>
      <c r="BM23" s="664"/>
      <c r="BN23" s="664"/>
      <c r="BO23" s="664"/>
      <c r="BP23" s="664"/>
      <c r="BQ23" s="664"/>
      <c r="BR23" s="664"/>
      <c r="BS23" s="664"/>
      <c r="BT23" s="664"/>
      <c r="BU23" s="664"/>
      <c r="BV23" s="666"/>
      <c r="BW23" s="663"/>
    </row>
    <row r="24" spans="2:75" ht="15.75" customHeight="1">
      <c r="B24" s="363" t="s">
        <v>870</v>
      </c>
      <c r="C24" s="364">
        <v>17816013000136</v>
      </c>
      <c r="D24" s="365" t="s">
        <v>13</v>
      </c>
      <c r="E24" s="365" t="s">
        <v>615</v>
      </c>
      <c r="F24" s="365" t="s">
        <v>619</v>
      </c>
      <c r="G24" s="366" t="s">
        <v>34</v>
      </c>
      <c r="H24" s="366" t="s">
        <v>1337</v>
      </c>
      <c r="I24" s="366" t="s">
        <v>34</v>
      </c>
      <c r="J24" s="366" t="s">
        <v>611</v>
      </c>
      <c r="K24" s="367" t="s">
        <v>48</v>
      </c>
      <c r="L24" s="368" t="s">
        <v>715</v>
      </c>
      <c r="M24" s="368" t="s">
        <v>34</v>
      </c>
      <c r="N24" s="367">
        <v>336246</v>
      </c>
      <c r="O24" s="367" t="s">
        <v>1321</v>
      </c>
      <c r="P24" s="371">
        <v>41397</v>
      </c>
      <c r="Q24" s="372">
        <v>80507937.189999998</v>
      </c>
      <c r="R24" s="372">
        <v>94410669.394166589</v>
      </c>
      <c r="S24" s="367">
        <v>30</v>
      </c>
      <c r="T24" s="369">
        <v>0.14295555801973348</v>
      </c>
      <c r="U24" s="369">
        <v>1.8480144007824748</v>
      </c>
      <c r="V24" s="369">
        <v>0.15565903024030936</v>
      </c>
      <c r="W24" s="369">
        <v>1.5259789789481268</v>
      </c>
      <c r="X24" s="369">
        <v>0.23983674582406711</v>
      </c>
      <c r="Y24" s="369">
        <v>1.8187256124590334</v>
      </c>
      <c r="Z24" s="369">
        <v>0.35305200740386811</v>
      </c>
      <c r="AA24" s="369">
        <v>2.0068620654004121</v>
      </c>
      <c r="AB24" s="369">
        <v>4.0698197479481391E-2</v>
      </c>
      <c r="AC24" s="373">
        <v>1.1888797221737932</v>
      </c>
      <c r="AD24" s="541">
        <v>8893082000152</v>
      </c>
      <c r="AE24" s="370" t="s">
        <v>2258</v>
      </c>
      <c r="AF24" s="370" t="s">
        <v>2244</v>
      </c>
      <c r="AG24" s="374" t="s">
        <v>1438</v>
      </c>
      <c r="AH24" s="374" t="s">
        <v>2248</v>
      </c>
      <c r="AI24" s="374">
        <v>1000</v>
      </c>
      <c r="AJ24" s="374">
        <v>1000</v>
      </c>
      <c r="AK24" s="374">
        <v>1000</v>
      </c>
      <c r="AL24" s="369">
        <v>0</v>
      </c>
      <c r="AM24" s="369" t="s">
        <v>34</v>
      </c>
      <c r="AN24" s="369" t="s">
        <v>2262</v>
      </c>
      <c r="AO24" s="367" t="s">
        <v>1324</v>
      </c>
      <c r="AP24" s="370" t="s">
        <v>13</v>
      </c>
      <c r="AQ24" s="376" t="s">
        <v>668</v>
      </c>
      <c r="AR24" s="369">
        <v>3.96E-3</v>
      </c>
      <c r="AS24" s="369">
        <v>3.96E-3</v>
      </c>
      <c r="AT24" s="369"/>
      <c r="AW24" s="662"/>
      <c r="AX24" s="663"/>
      <c r="AY24" s="663"/>
      <c r="AZ24" s="663"/>
      <c r="BA24" s="663"/>
      <c r="BB24" s="674"/>
      <c r="BC24" s="663"/>
      <c r="BD24" s="663"/>
      <c r="BE24" s="663"/>
      <c r="BF24" s="663"/>
      <c r="BG24" s="675"/>
      <c r="BH24" s="664"/>
      <c r="BI24" s="665"/>
      <c r="BJ24" s="665"/>
      <c r="BK24" s="665"/>
      <c r="BL24" s="218"/>
      <c r="BM24" s="664"/>
      <c r="BN24" s="664"/>
      <c r="BO24" s="664"/>
      <c r="BP24" s="664"/>
      <c r="BQ24" s="664"/>
      <c r="BR24" s="664"/>
      <c r="BS24" s="664"/>
      <c r="BT24" s="664"/>
      <c r="BU24" s="664"/>
      <c r="BV24" s="666"/>
      <c r="BW24" s="663"/>
    </row>
    <row r="25" spans="2:75" ht="15.75" customHeight="1">
      <c r="B25" s="363" t="s">
        <v>21</v>
      </c>
      <c r="C25" s="364">
        <v>8893082000152</v>
      </c>
      <c r="D25" s="365" t="s">
        <v>13</v>
      </c>
      <c r="E25" s="365" t="s">
        <v>615</v>
      </c>
      <c r="F25" s="365" t="s">
        <v>619</v>
      </c>
      <c r="G25" s="366" t="s">
        <v>34</v>
      </c>
      <c r="H25" s="366" t="s">
        <v>1337</v>
      </c>
      <c r="I25" s="366" t="s">
        <v>34</v>
      </c>
      <c r="J25" s="366" t="s">
        <v>611</v>
      </c>
      <c r="K25" s="367" t="s">
        <v>48</v>
      </c>
      <c r="L25" s="368" t="s">
        <v>715</v>
      </c>
      <c r="M25" s="368" t="s">
        <v>34</v>
      </c>
      <c r="N25" s="367">
        <v>211788</v>
      </c>
      <c r="O25" s="367" t="s">
        <v>1321</v>
      </c>
      <c r="P25" s="371">
        <v>39629</v>
      </c>
      <c r="Q25" s="372">
        <v>1039042229.36</v>
      </c>
      <c r="R25" s="372">
        <v>1115275200.4820235</v>
      </c>
      <c r="S25" s="367">
        <v>30</v>
      </c>
      <c r="T25" s="369">
        <v>0.14334586431711482</v>
      </c>
      <c r="U25" s="369">
        <v>1.8530599664692404</v>
      </c>
      <c r="V25" s="369">
        <v>0.15603999884744879</v>
      </c>
      <c r="W25" s="369">
        <v>1.5297137451562706</v>
      </c>
      <c r="X25" s="369">
        <v>0.24164804189317612</v>
      </c>
      <c r="Y25" s="369">
        <v>1.832460999592127</v>
      </c>
      <c r="Z25" s="369">
        <v>0.35755975055731692</v>
      </c>
      <c r="AA25" s="369">
        <v>2.0324855388420358</v>
      </c>
      <c r="AB25" s="369">
        <v>4.0993004385194605E-2</v>
      </c>
      <c r="AC25" s="373">
        <v>1.1886673540567896</v>
      </c>
      <c r="AD25" s="541">
        <v>8875020000118</v>
      </c>
      <c r="AE25" s="370" t="s">
        <v>2390</v>
      </c>
      <c r="AF25" s="370" t="s">
        <v>2250</v>
      </c>
      <c r="AG25" s="374" t="s">
        <v>719</v>
      </c>
      <c r="AH25" s="374" t="s">
        <v>2248</v>
      </c>
      <c r="AI25" s="374">
        <v>50000</v>
      </c>
      <c r="AJ25" s="374">
        <v>25000</v>
      </c>
      <c r="AK25" s="374">
        <v>50000</v>
      </c>
      <c r="AL25" s="369">
        <v>1.975E-2</v>
      </c>
      <c r="AM25" s="369">
        <v>0.2</v>
      </c>
      <c r="AN25" s="369" t="s">
        <v>64</v>
      </c>
      <c r="AO25" s="367" t="s">
        <v>1324</v>
      </c>
      <c r="AP25" s="370" t="s">
        <v>13</v>
      </c>
      <c r="AQ25" s="376" t="s">
        <v>668</v>
      </c>
      <c r="AR25" s="369">
        <v>3.9499999999999995E-3</v>
      </c>
      <c r="AS25" s="369">
        <v>3.9499999999999995E-3</v>
      </c>
      <c r="AT25" s="369"/>
      <c r="AW25" s="662"/>
      <c r="AX25" s="663"/>
      <c r="AY25" s="663"/>
      <c r="AZ25" s="663"/>
      <c r="BA25" s="663"/>
      <c r="BB25" s="674"/>
      <c r="BC25" s="663"/>
      <c r="BD25" s="663"/>
      <c r="BE25" s="663"/>
      <c r="BF25" s="663"/>
      <c r="BG25" s="675"/>
      <c r="BH25" s="664"/>
      <c r="BI25" s="665"/>
      <c r="BJ25" s="665"/>
      <c r="BK25" s="665"/>
      <c r="BL25" s="218"/>
      <c r="BM25" s="664"/>
      <c r="BN25" s="664"/>
      <c r="BO25" s="664"/>
      <c r="BP25" s="664"/>
      <c r="BQ25" s="664"/>
      <c r="BR25" s="664"/>
      <c r="BS25" s="664"/>
      <c r="BT25" s="664"/>
      <c r="BU25" s="664"/>
      <c r="BV25" s="666"/>
      <c r="BW25" s="663"/>
    </row>
    <row r="26" spans="2:75" ht="15.75" customHeight="1">
      <c r="B26" s="363" t="s">
        <v>515</v>
      </c>
      <c r="C26" s="364">
        <v>9289134000149</v>
      </c>
      <c r="D26" s="365" t="s">
        <v>13</v>
      </c>
      <c r="E26" s="365" t="s">
        <v>615</v>
      </c>
      <c r="F26" s="365" t="s">
        <v>619</v>
      </c>
      <c r="G26" s="366" t="s">
        <v>34</v>
      </c>
      <c r="H26" s="366" t="s">
        <v>1337</v>
      </c>
      <c r="I26" s="366" t="s">
        <v>34</v>
      </c>
      <c r="J26" s="366" t="s">
        <v>611</v>
      </c>
      <c r="K26" s="367" t="s">
        <v>48</v>
      </c>
      <c r="L26" s="368" t="s">
        <v>715</v>
      </c>
      <c r="M26" s="368" t="s">
        <v>34</v>
      </c>
      <c r="N26" s="367">
        <v>211796</v>
      </c>
      <c r="O26" s="367" t="s">
        <v>1321</v>
      </c>
      <c r="P26" s="371">
        <v>39629</v>
      </c>
      <c r="Q26" s="372">
        <v>253849908.16</v>
      </c>
      <c r="R26" s="372">
        <v>241360687.21253973</v>
      </c>
      <c r="S26" s="367">
        <v>30</v>
      </c>
      <c r="T26" s="369">
        <v>0.14417275198155566</v>
      </c>
      <c r="U26" s="369">
        <v>1.8637493047005327</v>
      </c>
      <c r="V26" s="369">
        <v>0.15676840068528763</v>
      </c>
      <c r="W26" s="369">
        <v>1.5368545187500238</v>
      </c>
      <c r="X26" s="369">
        <v>0.24315884854620307</v>
      </c>
      <c r="Y26" s="369">
        <v>1.8439177208959976</v>
      </c>
      <c r="Z26" s="369">
        <v>0.3625755309329155</v>
      </c>
      <c r="AA26" s="369">
        <v>2.0609968605540625</v>
      </c>
      <c r="AB26" s="369">
        <v>4.1281109483702887E-2</v>
      </c>
      <c r="AC26" s="373">
        <v>1.1959251403768398</v>
      </c>
      <c r="AD26" s="541">
        <v>9289155000164</v>
      </c>
      <c r="AE26" s="370" t="s">
        <v>2390</v>
      </c>
      <c r="AF26" s="370" t="s">
        <v>2250</v>
      </c>
      <c r="AG26" s="374" t="s">
        <v>719</v>
      </c>
      <c r="AH26" s="374" t="s">
        <v>2245</v>
      </c>
      <c r="AI26" s="374">
        <v>100000</v>
      </c>
      <c r="AJ26" s="374">
        <v>50000</v>
      </c>
      <c r="AK26" s="374">
        <v>100000</v>
      </c>
      <c r="AL26" s="369">
        <v>1.975E-2</v>
      </c>
      <c r="AM26" s="369">
        <v>0.2</v>
      </c>
      <c r="AN26" s="369" t="s">
        <v>64</v>
      </c>
      <c r="AO26" s="367" t="s">
        <v>1324</v>
      </c>
      <c r="AP26" s="370" t="s">
        <v>13</v>
      </c>
      <c r="AQ26" s="376" t="s">
        <v>668</v>
      </c>
      <c r="AR26" s="369">
        <v>3.9499999999999995E-3</v>
      </c>
      <c r="AS26" s="369">
        <v>3.9499999999999995E-3</v>
      </c>
      <c r="AT26" s="369"/>
      <c r="AW26" s="662"/>
      <c r="AX26" s="663"/>
      <c r="AY26" s="663"/>
      <c r="AZ26" s="663"/>
      <c r="BA26" s="663"/>
      <c r="BB26" s="674"/>
      <c r="BC26" s="663"/>
      <c r="BD26" s="663"/>
      <c r="BE26" s="663"/>
      <c r="BF26" s="663"/>
      <c r="BG26" s="675"/>
      <c r="BH26" s="664"/>
      <c r="BI26" s="665"/>
      <c r="BJ26" s="665"/>
      <c r="BK26" s="665"/>
      <c r="BL26" s="218"/>
      <c r="BM26" s="664"/>
      <c r="BN26" s="664"/>
      <c r="BO26" s="664"/>
      <c r="BP26" s="664"/>
      <c r="BQ26" s="664"/>
      <c r="BR26" s="664"/>
      <c r="BS26" s="664"/>
      <c r="BT26" s="664"/>
      <c r="BU26" s="664"/>
      <c r="BV26" s="666"/>
      <c r="BW26" s="663"/>
    </row>
    <row r="27" spans="2:75" ht="15.75" customHeight="1">
      <c r="B27" s="363" t="s">
        <v>775</v>
      </c>
      <c r="C27" s="364">
        <v>30910553000142</v>
      </c>
      <c r="D27" s="365" t="s">
        <v>11</v>
      </c>
      <c r="E27" s="365" t="s">
        <v>620</v>
      </c>
      <c r="F27" s="365" t="s">
        <v>663</v>
      </c>
      <c r="G27" s="366" t="s">
        <v>738</v>
      </c>
      <c r="H27" s="366" t="s">
        <v>34</v>
      </c>
      <c r="I27" s="366"/>
      <c r="J27" s="366" t="s">
        <v>608</v>
      </c>
      <c r="K27" s="367" t="s">
        <v>48</v>
      </c>
      <c r="L27" s="368" t="s">
        <v>715</v>
      </c>
      <c r="M27" s="368" t="s">
        <v>34</v>
      </c>
      <c r="N27" s="367">
        <v>474843</v>
      </c>
      <c r="O27" s="367" t="s">
        <v>1324</v>
      </c>
      <c r="P27" s="371">
        <v>43336</v>
      </c>
      <c r="Q27" s="372">
        <v>1204437524.0599999</v>
      </c>
      <c r="R27" s="372">
        <v>1291801958.8776584</v>
      </c>
      <c r="S27" s="367">
        <v>31</v>
      </c>
      <c r="T27" s="369">
        <v>8.9764313442494581E-2</v>
      </c>
      <c r="U27" s="369">
        <v>1.1604008001926245</v>
      </c>
      <c r="V27" s="369">
        <v>0.12369096118195766</v>
      </c>
      <c r="W27" s="369">
        <v>1.2125850094155193</v>
      </c>
      <c r="X27" s="369">
        <v>0.20515526014753838</v>
      </c>
      <c r="Y27" s="369">
        <v>1.5557296063161568</v>
      </c>
      <c r="Z27" s="369">
        <v>0.22851824960889111</v>
      </c>
      <c r="AA27" s="369">
        <v>1.2989718137112103</v>
      </c>
      <c r="AB27" s="369">
        <v>2.1231223573375882E-3</v>
      </c>
      <c r="AC27" s="373">
        <v>9.1826682309965388</v>
      </c>
      <c r="AD27" s="541">
        <v>34474470000109</v>
      </c>
      <c r="AE27" s="370" t="s">
        <v>2287</v>
      </c>
      <c r="AF27" s="370" t="s">
        <v>2253</v>
      </c>
      <c r="AG27" s="374" t="s">
        <v>1439</v>
      </c>
      <c r="AH27" s="374" t="s">
        <v>2248</v>
      </c>
      <c r="AI27" s="374">
        <v>1000</v>
      </c>
      <c r="AJ27" s="374">
        <v>1000</v>
      </c>
      <c r="AK27" s="374">
        <v>1000</v>
      </c>
      <c r="AL27" s="673">
        <v>5.0000000000000001E-3</v>
      </c>
      <c r="AM27" s="673" t="s">
        <v>34</v>
      </c>
      <c r="AN27" s="369" t="s">
        <v>64</v>
      </c>
      <c r="AO27" s="367" t="s">
        <v>1324</v>
      </c>
      <c r="AP27" s="370" t="s">
        <v>11</v>
      </c>
      <c r="AQ27" s="376" t="s">
        <v>662</v>
      </c>
      <c r="AR27" s="369">
        <v>1.4000000000000002E-3</v>
      </c>
      <c r="AS27" s="369">
        <v>1.4000000000000002E-3</v>
      </c>
      <c r="AT27" s="369"/>
      <c r="AW27" s="662"/>
      <c r="AX27" s="663"/>
      <c r="AY27" s="663"/>
      <c r="AZ27" s="663"/>
      <c r="BA27" s="663"/>
      <c r="BB27" s="674"/>
      <c r="BC27" s="663"/>
      <c r="BD27" s="663"/>
      <c r="BE27" s="663"/>
      <c r="BF27" s="663"/>
      <c r="BG27" s="675"/>
      <c r="BH27" s="664"/>
      <c r="BI27" s="665"/>
      <c r="BJ27" s="665"/>
      <c r="BK27" s="665"/>
      <c r="BL27" s="218"/>
      <c r="BM27" s="664"/>
      <c r="BN27" s="664"/>
      <c r="BO27" s="664"/>
      <c r="BP27" s="664"/>
      <c r="BQ27" s="664"/>
      <c r="BR27" s="664"/>
      <c r="BS27" s="664"/>
      <c r="BT27" s="664"/>
      <c r="BU27" s="664"/>
      <c r="BV27" s="666"/>
      <c r="BW27" s="663"/>
    </row>
    <row r="28" spans="2:75" ht="15.75" customHeight="1">
      <c r="B28" s="363" t="s">
        <v>1195</v>
      </c>
      <c r="C28" s="364">
        <v>26773148000152</v>
      </c>
      <c r="D28" s="365" t="s">
        <v>11</v>
      </c>
      <c r="E28" s="365" t="s">
        <v>620</v>
      </c>
      <c r="F28" s="365" t="s">
        <v>663</v>
      </c>
      <c r="G28" s="366" t="s">
        <v>738</v>
      </c>
      <c r="H28" s="366" t="s">
        <v>34</v>
      </c>
      <c r="I28" s="366"/>
      <c r="J28" s="366" t="s">
        <v>608</v>
      </c>
      <c r="K28" s="367" t="s">
        <v>48</v>
      </c>
      <c r="L28" s="368" t="s">
        <v>715</v>
      </c>
      <c r="M28" s="368" t="s">
        <v>34</v>
      </c>
      <c r="N28" s="367">
        <v>439282</v>
      </c>
      <c r="O28" s="367" t="s">
        <v>1321</v>
      </c>
      <c r="P28" s="371">
        <v>42858</v>
      </c>
      <c r="Q28" s="372">
        <v>277087108.30000001</v>
      </c>
      <c r="R28" s="372">
        <v>142065743.89761916</v>
      </c>
      <c r="S28" s="367">
        <v>31</v>
      </c>
      <c r="T28" s="369">
        <v>9.2030674151289515E-2</v>
      </c>
      <c r="U28" s="369">
        <v>1.1896984874266001</v>
      </c>
      <c r="V28" s="369">
        <v>0.12399250525432159</v>
      </c>
      <c r="W28" s="369">
        <v>1.2155411496082431</v>
      </c>
      <c r="X28" s="369">
        <v>0.19703341521582263</v>
      </c>
      <c r="Y28" s="369">
        <v>1.4941401807801395</v>
      </c>
      <c r="Z28" s="369">
        <v>0.24210112650385995</v>
      </c>
      <c r="AA28" s="369">
        <v>1.3761812893914724</v>
      </c>
      <c r="AB28" s="369">
        <v>2.6188034227482538E-3</v>
      </c>
      <c r="AC28" s="373">
        <v>7.5475453784774391</v>
      </c>
      <c r="AD28" s="541">
        <v>24444154000130</v>
      </c>
      <c r="AE28" s="370" t="s">
        <v>2533</v>
      </c>
      <c r="AF28" s="370" t="s">
        <v>2253</v>
      </c>
      <c r="AG28" s="374" t="s">
        <v>1439</v>
      </c>
      <c r="AH28" s="374" t="s">
        <v>2245</v>
      </c>
      <c r="AI28" s="374">
        <v>1000</v>
      </c>
      <c r="AJ28" s="374">
        <v>100</v>
      </c>
      <c r="AK28" s="374">
        <v>100</v>
      </c>
      <c r="AL28" s="369">
        <v>3.4999999999999996E-3</v>
      </c>
      <c r="AM28" s="369">
        <v>0.2</v>
      </c>
      <c r="AN28" s="369" t="s">
        <v>64</v>
      </c>
      <c r="AO28" s="367" t="s">
        <v>1324</v>
      </c>
      <c r="AP28" s="370" t="s">
        <v>11</v>
      </c>
      <c r="AQ28" s="376" t="s">
        <v>1373</v>
      </c>
      <c r="AR28" s="369">
        <v>1.5983333333333333E-3</v>
      </c>
      <c r="AS28" s="369">
        <v>1.5983333333333333E-3</v>
      </c>
      <c r="AT28" s="369"/>
      <c r="AW28" s="662"/>
      <c r="AX28" s="663"/>
      <c r="AY28" s="663"/>
      <c r="AZ28" s="663"/>
      <c r="BA28" s="663"/>
      <c r="BB28" s="674"/>
      <c r="BC28" s="663"/>
      <c r="BD28" s="663"/>
      <c r="BE28" s="663"/>
      <c r="BF28" s="663"/>
      <c r="BG28" s="675"/>
      <c r="BH28" s="664"/>
      <c r="BI28" s="665"/>
      <c r="BJ28" s="665"/>
      <c r="BK28" s="665"/>
      <c r="BL28" s="218"/>
      <c r="BM28" s="664"/>
      <c r="BN28" s="664"/>
      <c r="BO28" s="664"/>
      <c r="BP28" s="664"/>
      <c r="BQ28" s="664"/>
      <c r="BR28" s="664"/>
      <c r="BS28" s="664"/>
      <c r="BT28" s="664"/>
      <c r="BU28" s="664"/>
      <c r="BV28" s="666"/>
      <c r="BW28" s="663"/>
    </row>
    <row r="29" spans="2:75" ht="15.75" customHeight="1">
      <c r="B29" s="363" t="s">
        <v>771</v>
      </c>
      <c r="C29" s="364">
        <v>30910199000156</v>
      </c>
      <c r="D29" s="365" t="s">
        <v>11</v>
      </c>
      <c r="E29" s="365" t="s">
        <v>621</v>
      </c>
      <c r="F29" s="365" t="s">
        <v>692</v>
      </c>
      <c r="G29" s="366" t="s">
        <v>738</v>
      </c>
      <c r="H29" s="366" t="s">
        <v>34</v>
      </c>
      <c r="I29" s="366" t="s">
        <v>34</v>
      </c>
      <c r="J29" s="366" t="s">
        <v>608</v>
      </c>
      <c r="K29" s="367" t="s">
        <v>48</v>
      </c>
      <c r="L29" s="368" t="s">
        <v>715</v>
      </c>
      <c r="M29" s="368" t="s">
        <v>34</v>
      </c>
      <c r="N29" s="367">
        <v>477664</v>
      </c>
      <c r="O29" s="367" t="s">
        <v>1321</v>
      </c>
      <c r="P29" s="371">
        <v>43336</v>
      </c>
      <c r="Q29" s="372">
        <v>643022955.78999996</v>
      </c>
      <c r="R29" s="372">
        <v>630687552.91484106</v>
      </c>
      <c r="S29" s="367">
        <v>31</v>
      </c>
      <c r="T29" s="369">
        <v>6.7007830327898699E-2</v>
      </c>
      <c r="U29" s="369">
        <v>0.86622330132873782</v>
      </c>
      <c r="V29" s="369">
        <v>0.10327491195265925</v>
      </c>
      <c r="W29" s="369">
        <v>1.0124394611040426</v>
      </c>
      <c r="X29" s="369">
        <v>0.2036328890212471</v>
      </c>
      <c r="Y29" s="369">
        <v>1.5441851895107139</v>
      </c>
      <c r="Z29" s="369">
        <v>0.29353267937500438</v>
      </c>
      <c r="AA29" s="369">
        <v>1.6685349094168165</v>
      </c>
      <c r="AB29" s="369">
        <v>3.6017926739333413E-2</v>
      </c>
      <c r="AC29" s="373">
        <v>4.9846334755788563E-2</v>
      </c>
      <c r="AD29" s="541">
        <v>32319373000116</v>
      </c>
      <c r="AE29" s="370" t="s">
        <v>2287</v>
      </c>
      <c r="AF29" s="370" t="s">
        <v>2253</v>
      </c>
      <c r="AG29" s="374" t="s">
        <v>1439</v>
      </c>
      <c r="AH29" s="374" t="s">
        <v>2248</v>
      </c>
      <c r="AI29" s="374">
        <v>500</v>
      </c>
      <c r="AJ29" s="374">
        <v>100</v>
      </c>
      <c r="AK29" s="374">
        <v>100</v>
      </c>
      <c r="AL29" s="673">
        <v>6.9999999999999993E-3</v>
      </c>
      <c r="AM29" s="673" t="s">
        <v>34</v>
      </c>
      <c r="AN29" s="369" t="s">
        <v>636</v>
      </c>
      <c r="AO29" s="367" t="s">
        <v>1324</v>
      </c>
      <c r="AP29" s="370" t="s">
        <v>11</v>
      </c>
      <c r="AQ29" s="376" t="s">
        <v>675</v>
      </c>
      <c r="AR29" s="369">
        <v>1.9600000000000004E-3</v>
      </c>
      <c r="AS29" s="369">
        <v>1.9600000000000004E-3</v>
      </c>
      <c r="AT29" s="369"/>
      <c r="AW29" s="662"/>
      <c r="AX29" s="663"/>
      <c r="AY29" s="663"/>
      <c r="AZ29" s="663"/>
      <c r="BA29" s="663"/>
      <c r="BB29" s="674"/>
      <c r="BC29" s="663"/>
      <c r="BD29" s="663"/>
      <c r="BE29" s="663"/>
      <c r="BF29" s="663"/>
      <c r="BG29" s="675"/>
      <c r="BH29" s="664"/>
      <c r="BI29" s="665"/>
      <c r="BJ29" s="665"/>
      <c r="BK29" s="665"/>
      <c r="BL29" s="218"/>
      <c r="BM29" s="664"/>
      <c r="BN29" s="664"/>
      <c r="BO29" s="664"/>
      <c r="BP29" s="664"/>
      <c r="BQ29" s="664"/>
      <c r="BR29" s="664"/>
      <c r="BS29" s="664"/>
      <c r="BT29" s="664"/>
      <c r="BU29" s="664"/>
      <c r="BV29" s="666"/>
      <c r="BW29" s="663"/>
    </row>
    <row r="30" spans="2:75" ht="15.75" customHeight="1">
      <c r="B30" s="363" t="s">
        <v>772</v>
      </c>
      <c r="C30" s="364">
        <v>37368116000198</v>
      </c>
      <c r="D30" s="365" t="s">
        <v>11</v>
      </c>
      <c r="E30" s="365" t="s">
        <v>621</v>
      </c>
      <c r="F30" s="365" t="s">
        <v>692</v>
      </c>
      <c r="G30" s="366" t="s">
        <v>866</v>
      </c>
      <c r="H30" s="366" t="s">
        <v>34</v>
      </c>
      <c r="I30" s="366"/>
      <c r="J30" s="366" t="s">
        <v>608</v>
      </c>
      <c r="K30" s="367" t="s">
        <v>48</v>
      </c>
      <c r="L30" s="368" t="s">
        <v>715</v>
      </c>
      <c r="M30" s="368" t="s">
        <v>34</v>
      </c>
      <c r="N30" s="367">
        <v>547263</v>
      </c>
      <c r="O30" s="367" t="s">
        <v>1321</v>
      </c>
      <c r="P30" s="371">
        <v>44041</v>
      </c>
      <c r="Q30" s="372">
        <v>39749749.409999996</v>
      </c>
      <c r="R30" s="372">
        <v>55493641.621388875</v>
      </c>
      <c r="S30" s="367">
        <v>31</v>
      </c>
      <c r="T30" s="369">
        <v>4.5558817931812268E-2</v>
      </c>
      <c r="U30" s="369">
        <v>0.58894773163694647</v>
      </c>
      <c r="V30" s="369">
        <v>6.2798709258773844E-2</v>
      </c>
      <c r="W30" s="369">
        <v>0.61563733299648971</v>
      </c>
      <c r="X30" s="369">
        <v>0.17306534251846273</v>
      </c>
      <c r="Y30" s="369">
        <v>1.3123859314627933</v>
      </c>
      <c r="Z30" s="369" t="s">
        <v>1419</v>
      </c>
      <c r="AA30" s="369" t="s">
        <v>1419</v>
      </c>
      <c r="AB30" s="369">
        <v>6.5377679878984518E-2</v>
      </c>
      <c r="AC30" s="373">
        <v>-0.52181275136622463</v>
      </c>
      <c r="AD30" s="541">
        <v>37368078000173</v>
      </c>
      <c r="AE30" s="370" t="s">
        <v>2287</v>
      </c>
      <c r="AF30" s="370" t="s">
        <v>2253</v>
      </c>
      <c r="AG30" s="374" t="s">
        <v>1439</v>
      </c>
      <c r="AH30" s="374" t="s">
        <v>2248</v>
      </c>
      <c r="AI30" s="374">
        <v>500</v>
      </c>
      <c r="AJ30" s="374">
        <v>100</v>
      </c>
      <c r="AK30" s="374">
        <v>100</v>
      </c>
      <c r="AL30" s="673">
        <v>6.9999999999999993E-3</v>
      </c>
      <c r="AM30" s="673" t="s">
        <v>34</v>
      </c>
      <c r="AN30" s="369" t="s">
        <v>636</v>
      </c>
      <c r="AO30" s="367" t="s">
        <v>1324</v>
      </c>
      <c r="AP30" s="370" t="s">
        <v>11</v>
      </c>
      <c r="AQ30" s="376" t="s">
        <v>675</v>
      </c>
      <c r="AR30" s="369">
        <v>1.8666666666666666E-3</v>
      </c>
      <c r="AS30" s="369">
        <v>1.8666666666666666E-3</v>
      </c>
      <c r="AT30" s="369"/>
      <c r="AW30" s="662"/>
      <c r="AX30" s="663"/>
      <c r="AY30" s="663"/>
      <c r="AZ30" s="663"/>
      <c r="BA30" s="663"/>
      <c r="BB30" s="674"/>
      <c r="BC30" s="663"/>
      <c r="BD30" s="663"/>
      <c r="BE30" s="663"/>
      <c r="BF30" s="663"/>
      <c r="BG30" s="675"/>
      <c r="BH30" s="664"/>
      <c r="BI30" s="665"/>
      <c r="BJ30" s="665"/>
      <c r="BK30" s="665"/>
      <c r="BL30" s="218"/>
      <c r="BM30" s="664"/>
      <c r="BN30" s="664"/>
      <c r="BO30" s="664"/>
      <c r="BP30" s="664"/>
      <c r="BQ30" s="664"/>
      <c r="BR30" s="664"/>
      <c r="BS30" s="664"/>
      <c r="BT30" s="664"/>
      <c r="BU30" s="664"/>
      <c r="BV30" s="666"/>
      <c r="BW30" s="663"/>
    </row>
    <row r="31" spans="2:75" ht="15.75" customHeight="1">
      <c r="B31" s="363" t="s">
        <v>292</v>
      </c>
      <c r="C31" s="364">
        <v>24140256000162</v>
      </c>
      <c r="D31" s="365" t="s">
        <v>13</v>
      </c>
      <c r="E31" s="365" t="s">
        <v>616</v>
      </c>
      <c r="F31" s="365" t="s">
        <v>617</v>
      </c>
      <c r="G31" s="366" t="s">
        <v>34</v>
      </c>
      <c r="H31" s="366" t="s">
        <v>865</v>
      </c>
      <c r="I31" s="366" t="s">
        <v>34</v>
      </c>
      <c r="J31" s="366" t="s">
        <v>608</v>
      </c>
      <c r="K31" s="367" t="s">
        <v>48</v>
      </c>
      <c r="L31" s="368" t="s">
        <v>715</v>
      </c>
      <c r="M31" s="368" t="s">
        <v>34</v>
      </c>
      <c r="N31" s="367">
        <v>427977</v>
      </c>
      <c r="O31" s="367" t="s">
        <v>1321</v>
      </c>
      <c r="P31" s="371">
        <v>42500</v>
      </c>
      <c r="Q31" s="372">
        <v>622151666.51999998</v>
      </c>
      <c r="R31" s="372">
        <v>538023822.02928579</v>
      </c>
      <c r="S31" s="367">
        <v>31</v>
      </c>
      <c r="T31" s="369">
        <v>0.1309293432338472</v>
      </c>
      <c r="U31" s="369">
        <v>1.6925491749522688</v>
      </c>
      <c r="V31" s="369">
        <v>0.22693557480227855</v>
      </c>
      <c r="W31" s="369">
        <v>2.2247274455530426</v>
      </c>
      <c r="X31" s="369">
        <v>0.20449431920362482</v>
      </c>
      <c r="Y31" s="369">
        <v>1.5507175710715648</v>
      </c>
      <c r="Z31" s="369">
        <v>0.43228124225074449</v>
      </c>
      <c r="AA31" s="369">
        <v>2.4572267214580359</v>
      </c>
      <c r="AB31" s="369">
        <v>5.6969561436926955E-2</v>
      </c>
      <c r="AC31" s="373">
        <v>1.9144414290086567</v>
      </c>
      <c r="AD31" s="541">
        <v>24119428000116</v>
      </c>
      <c r="AE31" s="370" t="s">
        <v>2461</v>
      </c>
      <c r="AF31" s="370" t="s">
        <v>2247</v>
      </c>
      <c r="AG31" s="374" t="s">
        <v>59</v>
      </c>
      <c r="AH31" s="374" t="s">
        <v>2248</v>
      </c>
      <c r="AI31" s="374">
        <v>1000</v>
      </c>
      <c r="AJ31" s="374">
        <v>500</v>
      </c>
      <c r="AK31" s="374">
        <v>1000</v>
      </c>
      <c r="AL31" s="369">
        <v>1.8500000000000003E-2</v>
      </c>
      <c r="AM31" s="369">
        <v>0.2</v>
      </c>
      <c r="AN31" s="369" t="s">
        <v>64</v>
      </c>
      <c r="AO31" s="367" t="s">
        <v>1324</v>
      </c>
      <c r="AP31" s="370" t="s">
        <v>13</v>
      </c>
      <c r="AQ31" s="376" t="s">
        <v>674</v>
      </c>
      <c r="AR31" s="369">
        <v>4.933333333333333E-3</v>
      </c>
      <c r="AS31" s="369">
        <v>4.933333333333333E-3</v>
      </c>
      <c r="AT31" s="369"/>
      <c r="AW31" s="662"/>
      <c r="AX31" s="663"/>
      <c r="AY31" s="663"/>
      <c r="AZ31" s="663"/>
      <c r="BA31" s="663"/>
      <c r="BB31" s="674"/>
      <c r="BC31" s="663"/>
      <c r="BD31" s="663"/>
      <c r="BE31" s="663"/>
      <c r="BF31" s="663"/>
      <c r="BG31" s="675"/>
      <c r="BH31" s="664"/>
      <c r="BI31" s="665"/>
      <c r="BJ31" s="665"/>
      <c r="BK31" s="665"/>
      <c r="BL31" s="218"/>
      <c r="BM31" s="664"/>
      <c r="BN31" s="664"/>
      <c r="BO31" s="664"/>
      <c r="BP31" s="664"/>
      <c r="BQ31" s="664"/>
      <c r="BR31" s="664"/>
      <c r="BS31" s="664"/>
      <c r="BT31" s="664"/>
      <c r="BU31" s="664"/>
      <c r="BV31" s="666"/>
      <c r="BW31" s="663"/>
    </row>
    <row r="32" spans="2:75" ht="15.75" customHeight="1">
      <c r="B32" s="363" t="s">
        <v>961</v>
      </c>
      <c r="C32" s="364">
        <v>37287419000186</v>
      </c>
      <c r="D32" s="365" t="s">
        <v>13</v>
      </c>
      <c r="E32" s="365" t="s">
        <v>615</v>
      </c>
      <c r="F32" s="365" t="s">
        <v>619</v>
      </c>
      <c r="G32" s="366" t="s">
        <v>34</v>
      </c>
      <c r="H32" s="366" t="s">
        <v>1337</v>
      </c>
      <c r="I32" s="366" t="s">
        <v>34</v>
      </c>
      <c r="J32" s="366" t="s">
        <v>611</v>
      </c>
      <c r="K32" s="367" t="s">
        <v>48</v>
      </c>
      <c r="L32" s="368" t="s">
        <v>715</v>
      </c>
      <c r="M32" s="368" t="s">
        <v>34</v>
      </c>
      <c r="N32" s="367">
        <v>541941</v>
      </c>
      <c r="O32" s="367" t="s">
        <v>1321</v>
      </c>
      <c r="P32" s="371">
        <v>44012</v>
      </c>
      <c r="Q32" s="372">
        <v>574911140.00999999</v>
      </c>
      <c r="R32" s="372">
        <v>469589631.78547621</v>
      </c>
      <c r="S32" s="367">
        <v>31</v>
      </c>
      <c r="T32" s="369">
        <v>0.15047570597265358</v>
      </c>
      <c r="U32" s="369">
        <v>1.9452288211626381</v>
      </c>
      <c r="V32" s="369">
        <v>0.21029275429321714</v>
      </c>
      <c r="W32" s="369">
        <v>2.0615721553779291</v>
      </c>
      <c r="X32" s="369">
        <v>0.29213301249842738</v>
      </c>
      <c r="Y32" s="369">
        <v>2.2152977028192691</v>
      </c>
      <c r="Z32" s="369" t="s">
        <v>1419</v>
      </c>
      <c r="AA32" s="369" t="s">
        <v>1419</v>
      </c>
      <c r="AB32" s="369">
        <v>3.784107190042664E-2</v>
      </c>
      <c r="AC32" s="373">
        <v>2.4971430328588626</v>
      </c>
      <c r="AD32" s="541">
        <v>36986798000130</v>
      </c>
      <c r="AE32" s="370" t="s">
        <v>2258</v>
      </c>
      <c r="AF32" s="370" t="s">
        <v>2244</v>
      </c>
      <c r="AG32" s="374" t="s">
        <v>1438</v>
      </c>
      <c r="AH32" s="374" t="s">
        <v>2248</v>
      </c>
      <c r="AI32" s="374">
        <v>500</v>
      </c>
      <c r="AJ32" s="374">
        <v>100</v>
      </c>
      <c r="AK32" s="374">
        <v>100</v>
      </c>
      <c r="AL32" s="369">
        <v>0</v>
      </c>
      <c r="AM32" s="369" t="s">
        <v>34</v>
      </c>
      <c r="AN32" s="369" t="s">
        <v>34</v>
      </c>
      <c r="AO32" s="367" t="s">
        <v>1324</v>
      </c>
      <c r="AP32" s="370" t="s">
        <v>13</v>
      </c>
      <c r="AQ32" s="376" t="s">
        <v>668</v>
      </c>
      <c r="AR32" s="369">
        <v>5.0666666666666664E-3</v>
      </c>
      <c r="AS32" s="369">
        <v>5.0666666666666664E-3</v>
      </c>
      <c r="AT32" s="369"/>
      <c r="AW32" s="662"/>
      <c r="AX32" s="663"/>
      <c r="AY32" s="663"/>
      <c r="AZ32" s="663"/>
      <c r="BA32" s="663"/>
      <c r="BB32" s="674"/>
      <c r="BC32" s="663"/>
      <c r="BD32" s="663"/>
      <c r="BE32" s="663"/>
      <c r="BF32" s="663"/>
      <c r="BG32" s="675"/>
      <c r="BH32" s="664"/>
      <c r="BI32" s="665"/>
      <c r="BJ32" s="665"/>
      <c r="BK32" s="665"/>
      <c r="BL32" s="218"/>
      <c r="BM32" s="664"/>
      <c r="BN32" s="664"/>
      <c r="BO32" s="664"/>
      <c r="BP32" s="664"/>
      <c r="BQ32" s="664"/>
      <c r="BR32" s="664"/>
      <c r="BS32" s="664"/>
      <c r="BT32" s="664"/>
      <c r="BU32" s="664"/>
      <c r="BV32" s="666"/>
      <c r="BW32" s="663"/>
    </row>
    <row r="33" spans="2:75" ht="15.75" customHeight="1">
      <c r="B33" s="363" t="s">
        <v>516</v>
      </c>
      <c r="C33" s="364">
        <v>35828684000107</v>
      </c>
      <c r="D33" s="365" t="s">
        <v>13</v>
      </c>
      <c r="E33" s="365" t="s">
        <v>615</v>
      </c>
      <c r="F33" s="365" t="s">
        <v>619</v>
      </c>
      <c r="G33" s="366" t="s">
        <v>34</v>
      </c>
      <c r="H33" s="366" t="s">
        <v>1337</v>
      </c>
      <c r="I33" s="366" t="s">
        <v>34</v>
      </c>
      <c r="J33" s="366" t="s">
        <v>611</v>
      </c>
      <c r="K33" s="367" t="s">
        <v>48</v>
      </c>
      <c r="L33" s="368" t="s">
        <v>715</v>
      </c>
      <c r="M33" s="368" t="s">
        <v>34</v>
      </c>
      <c r="N33" s="367">
        <v>541419</v>
      </c>
      <c r="O33" s="367" t="s">
        <v>1324</v>
      </c>
      <c r="P33" s="371">
        <v>44012</v>
      </c>
      <c r="Q33" s="372">
        <v>405751713.69</v>
      </c>
      <c r="R33" s="372">
        <v>353178947.3776589</v>
      </c>
      <c r="S33" s="367">
        <v>31</v>
      </c>
      <c r="T33" s="369">
        <v>0.15130426242004935</v>
      </c>
      <c r="U33" s="369">
        <v>1.9559397320769041</v>
      </c>
      <c r="V33" s="369">
        <v>0.21154282547948644</v>
      </c>
      <c r="W33" s="369">
        <v>2.0738270329105126</v>
      </c>
      <c r="X33" s="369">
        <v>0.29451305436663766</v>
      </c>
      <c r="Y33" s="369">
        <v>2.2333459926656221</v>
      </c>
      <c r="Z33" s="369" t="s">
        <v>1419</v>
      </c>
      <c r="AA33" s="369" t="s">
        <v>1419</v>
      </c>
      <c r="AB33" s="369">
        <v>3.8261336413319254E-2</v>
      </c>
      <c r="AC33" s="373">
        <v>2.497131049700041</v>
      </c>
      <c r="AD33" s="541">
        <v>35828652000101</v>
      </c>
      <c r="AE33" s="370" t="s">
        <v>2392</v>
      </c>
      <c r="AF33" s="370" t="s">
        <v>736</v>
      </c>
      <c r="AG33" s="374" t="s">
        <v>736</v>
      </c>
      <c r="AH33" s="374" t="s">
        <v>2248</v>
      </c>
      <c r="AI33" s="374">
        <v>500</v>
      </c>
      <c r="AJ33" s="374">
        <v>100</v>
      </c>
      <c r="AK33" s="374">
        <v>100</v>
      </c>
      <c r="AL33" s="369">
        <v>1.9E-2</v>
      </c>
      <c r="AM33" s="369">
        <v>0.2</v>
      </c>
      <c r="AN33" s="369" t="s">
        <v>64</v>
      </c>
      <c r="AO33" s="367" t="s">
        <v>1324</v>
      </c>
      <c r="AP33" s="370" t="s">
        <v>13</v>
      </c>
      <c r="AQ33" s="376" t="s">
        <v>668</v>
      </c>
      <c r="AR33" s="369">
        <v>5.0672999999999994E-3</v>
      </c>
      <c r="AS33" s="369">
        <v>5.0672999999999994E-3</v>
      </c>
      <c r="AT33" s="369"/>
      <c r="AW33" s="662"/>
      <c r="AX33" s="663"/>
      <c r="AY33" s="663"/>
      <c r="AZ33" s="663"/>
      <c r="BA33" s="663"/>
      <c r="BB33" s="674"/>
      <c r="BC33" s="663"/>
      <c r="BD33" s="663"/>
      <c r="BE33" s="663"/>
      <c r="BF33" s="663"/>
      <c r="BG33" s="675"/>
      <c r="BH33" s="664"/>
      <c r="BI33" s="665"/>
      <c r="BJ33" s="665"/>
      <c r="BK33" s="665"/>
      <c r="BL33" s="218"/>
      <c r="BM33" s="664"/>
      <c r="BN33" s="664"/>
      <c r="BO33" s="664"/>
      <c r="BP33" s="664"/>
      <c r="BQ33" s="664"/>
      <c r="BR33" s="664"/>
      <c r="BS33" s="664"/>
      <c r="BT33" s="664"/>
      <c r="BU33" s="664"/>
      <c r="BV33" s="666"/>
      <c r="BW33" s="663"/>
    </row>
    <row r="34" spans="2:75" ht="15.75" customHeight="1">
      <c r="B34" s="363" t="s">
        <v>41</v>
      </c>
      <c r="C34" s="364">
        <v>15799713000134</v>
      </c>
      <c r="D34" s="365" t="s">
        <v>13</v>
      </c>
      <c r="E34" s="365" t="s">
        <v>615</v>
      </c>
      <c r="F34" s="365" t="s">
        <v>619</v>
      </c>
      <c r="G34" s="366" t="s">
        <v>34</v>
      </c>
      <c r="H34" s="366" t="s">
        <v>865</v>
      </c>
      <c r="I34" s="366" t="s">
        <v>34</v>
      </c>
      <c r="J34" s="366" t="s">
        <v>611</v>
      </c>
      <c r="K34" s="367" t="s">
        <v>48</v>
      </c>
      <c r="L34" s="368" t="s">
        <v>715</v>
      </c>
      <c r="M34" s="368" t="s">
        <v>34</v>
      </c>
      <c r="N34" s="367">
        <v>320153</v>
      </c>
      <c r="O34" s="367" t="s">
        <v>1324</v>
      </c>
      <c r="P34" s="371">
        <v>41243</v>
      </c>
      <c r="Q34" s="372">
        <v>5291496714.5299997</v>
      </c>
      <c r="R34" s="372">
        <v>4797593551.9763498</v>
      </c>
      <c r="S34" s="367">
        <v>31</v>
      </c>
      <c r="T34" s="369">
        <v>0.15461213676850361</v>
      </c>
      <c r="U34" s="369">
        <v>1.9987012694148127</v>
      </c>
      <c r="V34" s="369">
        <v>0.23581554571592966</v>
      </c>
      <c r="W34" s="369">
        <v>2.3117808527789689</v>
      </c>
      <c r="X34" s="369">
        <v>0.28694003176797622</v>
      </c>
      <c r="Y34" s="369">
        <v>2.1759183865805229</v>
      </c>
      <c r="Z34" s="369">
        <v>0.54268822199224309</v>
      </c>
      <c r="AA34" s="369">
        <v>3.0848157869556361</v>
      </c>
      <c r="AB34" s="369">
        <v>6.3119575765374705E-2</v>
      </c>
      <c r="AC34" s="373">
        <v>1.8481729631444674</v>
      </c>
      <c r="AD34" s="541">
        <v>15487918000184</v>
      </c>
      <c r="AE34" s="370" t="s">
        <v>2409</v>
      </c>
      <c r="AF34" s="370" t="s">
        <v>2250</v>
      </c>
      <c r="AG34" s="374" t="s">
        <v>719</v>
      </c>
      <c r="AH34" s="374" t="s">
        <v>2248</v>
      </c>
      <c r="AI34" s="374">
        <v>5000</v>
      </c>
      <c r="AJ34" s="374">
        <v>1000</v>
      </c>
      <c r="AK34" s="374">
        <v>5000</v>
      </c>
      <c r="AL34" s="369">
        <v>1.9574999999999999E-2</v>
      </c>
      <c r="AM34" s="369">
        <v>0.2</v>
      </c>
      <c r="AN34" s="369" t="s">
        <v>64</v>
      </c>
      <c r="AO34" s="367" t="s">
        <v>1324</v>
      </c>
      <c r="AP34" s="370" t="s">
        <v>13</v>
      </c>
      <c r="AQ34" s="376" t="s">
        <v>664</v>
      </c>
      <c r="AR34" s="369">
        <v>4.8937499999999997E-3</v>
      </c>
      <c r="AS34" s="369">
        <v>4.8937499999999997E-3</v>
      </c>
      <c r="AT34" s="369"/>
      <c r="AW34" s="662"/>
      <c r="AX34" s="663"/>
      <c r="AY34" s="663"/>
      <c r="AZ34" s="663"/>
      <c r="BA34" s="663"/>
      <c r="BB34" s="674"/>
      <c r="BC34" s="663"/>
      <c r="BD34" s="663"/>
      <c r="BE34" s="663"/>
      <c r="BF34" s="663"/>
      <c r="BG34" s="675"/>
      <c r="BH34" s="664"/>
      <c r="BI34" s="665"/>
      <c r="BJ34" s="665"/>
      <c r="BK34" s="665"/>
      <c r="BL34" s="218"/>
      <c r="BM34" s="664"/>
      <c r="BN34" s="664"/>
      <c r="BO34" s="664"/>
      <c r="BP34" s="664"/>
      <c r="BQ34" s="664"/>
      <c r="BR34" s="664"/>
      <c r="BS34" s="664"/>
      <c r="BT34" s="664"/>
      <c r="BU34" s="664"/>
      <c r="BV34" s="666"/>
      <c r="BW34" s="663"/>
    </row>
    <row r="35" spans="2:75" ht="15.75" customHeight="1">
      <c r="B35" s="363" t="s">
        <v>254</v>
      </c>
      <c r="C35" s="364">
        <v>28558421000151</v>
      </c>
      <c r="D35" s="365" t="s">
        <v>13</v>
      </c>
      <c r="E35" s="365" t="s">
        <v>616</v>
      </c>
      <c r="F35" s="365" t="s">
        <v>619</v>
      </c>
      <c r="G35" s="366" t="s">
        <v>34</v>
      </c>
      <c r="H35" s="366" t="s">
        <v>865</v>
      </c>
      <c r="I35" s="366" t="s">
        <v>34</v>
      </c>
      <c r="J35" s="366" t="s">
        <v>611</v>
      </c>
      <c r="K35" s="367" t="s">
        <v>48</v>
      </c>
      <c r="L35" s="368" t="s">
        <v>715</v>
      </c>
      <c r="M35" s="368" t="s">
        <v>34</v>
      </c>
      <c r="N35" s="367">
        <v>452750</v>
      </c>
      <c r="O35" s="367" t="s">
        <v>1321</v>
      </c>
      <c r="P35" s="371">
        <v>43046</v>
      </c>
      <c r="Q35" s="372">
        <v>46255540.969999999</v>
      </c>
      <c r="R35" s="372">
        <v>28344445.303928573</v>
      </c>
      <c r="S35" s="367">
        <v>31</v>
      </c>
      <c r="T35" s="369">
        <v>0.21553637273549286</v>
      </c>
      <c r="U35" s="369">
        <v>2.7862807590358045</v>
      </c>
      <c r="V35" s="369">
        <v>0.29695507160657719</v>
      </c>
      <c r="W35" s="369">
        <v>2.9111526408978352</v>
      </c>
      <c r="X35" s="369">
        <v>0.37821993677668075</v>
      </c>
      <c r="Y35" s="369">
        <v>2.8681104882192678</v>
      </c>
      <c r="Z35" s="369">
        <v>0.42153506888747483</v>
      </c>
      <c r="AA35" s="369">
        <v>2.3961419882779409</v>
      </c>
      <c r="AB35" s="369">
        <v>5.4920380560658046E-2</v>
      </c>
      <c r="AC35" s="373">
        <v>2.9953216635933537</v>
      </c>
      <c r="AD35" s="541">
        <v>0</v>
      </c>
      <c r="AE35" s="370" t="s">
        <v>2429</v>
      </c>
      <c r="AF35" s="370" t="s">
        <v>2250</v>
      </c>
      <c r="AG35" s="374" t="s">
        <v>719</v>
      </c>
      <c r="AH35" s="374" t="s">
        <v>2245</v>
      </c>
      <c r="AI35" s="374">
        <v>50000</v>
      </c>
      <c r="AJ35" s="374">
        <v>10000</v>
      </c>
      <c r="AK35" s="374">
        <v>20000</v>
      </c>
      <c r="AL35" s="369">
        <v>0.02</v>
      </c>
      <c r="AM35" s="369">
        <v>0.2</v>
      </c>
      <c r="AN35" s="369" t="s">
        <v>64</v>
      </c>
      <c r="AO35" s="367" t="s">
        <v>1324</v>
      </c>
      <c r="AP35" s="370" t="s">
        <v>13</v>
      </c>
      <c r="AQ35" s="376" t="s">
        <v>664</v>
      </c>
      <c r="AR35" s="369">
        <v>4.0000000000000001E-3</v>
      </c>
      <c r="AS35" s="369">
        <v>4.0000000000000001E-3</v>
      </c>
      <c r="AT35" s="369"/>
      <c r="AW35" s="662"/>
      <c r="AX35" s="663"/>
      <c r="AY35" s="663"/>
      <c r="AZ35" s="663"/>
      <c r="BA35" s="663"/>
      <c r="BB35" s="674"/>
      <c r="BC35" s="663"/>
      <c r="BD35" s="663"/>
      <c r="BE35" s="663"/>
      <c r="BF35" s="663"/>
      <c r="BG35" s="675"/>
      <c r="BH35" s="664"/>
      <c r="BI35" s="665"/>
      <c r="BJ35" s="665"/>
      <c r="BK35" s="665"/>
      <c r="BL35" s="218"/>
      <c r="BM35" s="664"/>
      <c r="BN35" s="664"/>
      <c r="BO35" s="664"/>
      <c r="BP35" s="664"/>
      <c r="BQ35" s="664"/>
      <c r="BR35" s="664"/>
      <c r="BS35" s="664"/>
      <c r="BT35" s="664"/>
      <c r="BU35" s="664"/>
      <c r="BV35" s="666"/>
      <c r="BW35" s="663"/>
    </row>
    <row r="36" spans="2:75" ht="15.75" customHeight="1">
      <c r="B36" s="363" t="s">
        <v>256</v>
      </c>
      <c r="C36" s="364">
        <v>29726133000121</v>
      </c>
      <c r="D36" s="365" t="s">
        <v>13</v>
      </c>
      <c r="E36" s="365" t="s">
        <v>615</v>
      </c>
      <c r="F36" s="365" t="s">
        <v>619</v>
      </c>
      <c r="G36" s="366" t="s">
        <v>34</v>
      </c>
      <c r="H36" s="366" t="s">
        <v>865</v>
      </c>
      <c r="I36" s="366" t="s">
        <v>34</v>
      </c>
      <c r="J36" s="366" t="s">
        <v>611</v>
      </c>
      <c r="K36" s="367" t="s">
        <v>48</v>
      </c>
      <c r="L36" s="368" t="s">
        <v>715</v>
      </c>
      <c r="M36" s="368" t="s">
        <v>34</v>
      </c>
      <c r="N36" s="367">
        <v>465501</v>
      </c>
      <c r="O36" s="367" t="s">
        <v>1321</v>
      </c>
      <c r="P36" s="371">
        <v>43236</v>
      </c>
      <c r="Q36" s="372">
        <v>2342853462.77</v>
      </c>
      <c r="R36" s="372">
        <v>1738077384.6755545</v>
      </c>
      <c r="S36" s="367">
        <v>31</v>
      </c>
      <c r="T36" s="369">
        <v>0.16028525173603114</v>
      </c>
      <c r="U36" s="369">
        <v>2.0720387338863815</v>
      </c>
      <c r="V36" s="369">
        <v>0.23442702828583206</v>
      </c>
      <c r="W36" s="369">
        <v>2.2981687391292764</v>
      </c>
      <c r="X36" s="369">
        <v>0.40957397410747709</v>
      </c>
      <c r="Y36" s="369">
        <v>3.1058738490903597</v>
      </c>
      <c r="Z36" s="369">
        <v>0.60226310000038152</v>
      </c>
      <c r="AA36" s="369">
        <v>3.4234587070300804</v>
      </c>
      <c r="AB36" s="369">
        <v>5.2054524826844618E-2</v>
      </c>
      <c r="AC36" s="373">
        <v>2.2071467056216321</v>
      </c>
      <c r="AD36" s="541">
        <v>29726117000139</v>
      </c>
      <c r="AE36" s="370" t="s">
        <v>2429</v>
      </c>
      <c r="AF36" s="370" t="s">
        <v>2250</v>
      </c>
      <c r="AG36" s="374" t="s">
        <v>719</v>
      </c>
      <c r="AH36" s="374" t="s">
        <v>2248</v>
      </c>
      <c r="AI36" s="374">
        <v>50000</v>
      </c>
      <c r="AJ36" s="374">
        <v>10000</v>
      </c>
      <c r="AK36" s="374">
        <v>20000</v>
      </c>
      <c r="AL36" s="369">
        <v>0.02</v>
      </c>
      <c r="AM36" s="369">
        <v>0.2</v>
      </c>
      <c r="AN36" s="369" t="s">
        <v>64</v>
      </c>
      <c r="AO36" s="367" t="s">
        <v>1324</v>
      </c>
      <c r="AP36" s="370" t="s">
        <v>13</v>
      </c>
      <c r="AQ36" s="376" t="s">
        <v>664</v>
      </c>
      <c r="AR36" s="369">
        <v>4.0000000000000001E-3</v>
      </c>
      <c r="AS36" s="369">
        <v>4.0000000000000001E-3</v>
      </c>
      <c r="AT36" s="369"/>
      <c r="AW36" s="662"/>
      <c r="AX36" s="663"/>
      <c r="AY36" s="663"/>
      <c r="AZ36" s="663"/>
      <c r="BA36" s="663"/>
      <c r="BB36" s="674"/>
      <c r="BC36" s="663"/>
      <c r="BD36" s="663"/>
      <c r="BE36" s="663"/>
      <c r="BF36" s="663"/>
      <c r="BG36" s="675"/>
      <c r="BH36" s="664"/>
      <c r="BI36" s="665"/>
      <c r="BJ36" s="665"/>
      <c r="BK36" s="665"/>
      <c r="BL36" s="218"/>
      <c r="BM36" s="664"/>
      <c r="BN36" s="664"/>
      <c r="BO36" s="664"/>
      <c r="BP36" s="664"/>
      <c r="BQ36" s="664"/>
      <c r="BR36" s="664"/>
      <c r="BS36" s="664"/>
      <c r="BT36" s="664"/>
      <c r="BU36" s="664"/>
      <c r="BV36" s="666"/>
      <c r="BW36" s="663"/>
    </row>
    <row r="37" spans="2:75" ht="15.75" customHeight="1">
      <c r="B37" s="363" t="s">
        <v>1040</v>
      </c>
      <c r="C37" s="364">
        <v>30338679000194</v>
      </c>
      <c r="D37" s="365" t="s">
        <v>13</v>
      </c>
      <c r="E37" s="365" t="s">
        <v>615</v>
      </c>
      <c r="F37" s="365" t="s">
        <v>619</v>
      </c>
      <c r="G37" s="366" t="s">
        <v>34</v>
      </c>
      <c r="H37" s="366" t="s">
        <v>865</v>
      </c>
      <c r="I37" s="366" t="s">
        <v>34</v>
      </c>
      <c r="J37" s="366" t="s">
        <v>611</v>
      </c>
      <c r="K37" s="367" t="s">
        <v>48</v>
      </c>
      <c r="L37" s="368" t="s">
        <v>715</v>
      </c>
      <c r="M37" s="368" t="s">
        <v>34</v>
      </c>
      <c r="N37" s="367">
        <v>469025</v>
      </c>
      <c r="O37" s="367" t="s">
        <v>1321</v>
      </c>
      <c r="P37" s="371">
        <v>43280</v>
      </c>
      <c r="Q37" s="372">
        <v>1260691713.97</v>
      </c>
      <c r="R37" s="372">
        <v>1130030194.8769047</v>
      </c>
      <c r="S37" s="367">
        <v>31</v>
      </c>
      <c r="T37" s="369">
        <v>0.18671399883618767</v>
      </c>
      <c r="U37" s="369">
        <v>2.413688306049119</v>
      </c>
      <c r="V37" s="369">
        <v>0.22913671437342975</v>
      </c>
      <c r="W37" s="369">
        <v>2.2463059733783934</v>
      </c>
      <c r="X37" s="369">
        <v>0.28122751606601581</v>
      </c>
      <c r="Y37" s="369">
        <v>2.1325993422738132</v>
      </c>
      <c r="Z37" s="369">
        <v>0.41553003221724838</v>
      </c>
      <c r="AA37" s="369">
        <v>2.3620074130819697</v>
      </c>
      <c r="AB37" s="369">
        <v>5.6664441823476602E-2</v>
      </c>
      <c r="AC37" s="373">
        <v>1.9561194929519987</v>
      </c>
      <c r="AD37" s="541">
        <v>0</v>
      </c>
      <c r="AE37" s="370" t="s">
        <v>2258</v>
      </c>
      <c r="AF37" s="370" t="s">
        <v>2244</v>
      </c>
      <c r="AG37" s="374" t="s">
        <v>1438</v>
      </c>
      <c r="AH37" s="374" t="s">
        <v>2248</v>
      </c>
      <c r="AI37" s="374">
        <v>100</v>
      </c>
      <c r="AJ37" s="374">
        <v>100</v>
      </c>
      <c r="AK37" s="374">
        <v>100</v>
      </c>
      <c r="AL37" s="369">
        <v>0</v>
      </c>
      <c r="AM37" s="369" t="s">
        <v>34</v>
      </c>
      <c r="AN37" s="369" t="s">
        <v>34</v>
      </c>
      <c r="AO37" s="367" t="s">
        <v>1324</v>
      </c>
      <c r="AP37" s="370" t="s">
        <v>13</v>
      </c>
      <c r="AQ37" s="376" t="s">
        <v>664</v>
      </c>
      <c r="AR37" s="369">
        <v>4.7499999999999999E-3</v>
      </c>
      <c r="AS37" s="369">
        <v>4.7499999999999999E-3</v>
      </c>
      <c r="AT37" s="369"/>
      <c r="AW37" s="662"/>
      <c r="AX37" s="663"/>
      <c r="AY37" s="663"/>
      <c r="AZ37" s="663"/>
      <c r="BA37" s="663"/>
      <c r="BB37" s="674"/>
      <c r="BC37" s="663"/>
      <c r="BD37" s="663"/>
      <c r="BE37" s="663"/>
      <c r="BF37" s="663"/>
      <c r="BG37" s="675"/>
      <c r="BH37" s="664"/>
      <c r="BI37" s="665"/>
      <c r="BJ37" s="665"/>
      <c r="BK37" s="665"/>
      <c r="BL37" s="218"/>
      <c r="BM37" s="664"/>
      <c r="BN37" s="664"/>
      <c r="BO37" s="664"/>
      <c r="BP37" s="664"/>
      <c r="BQ37" s="664"/>
      <c r="BR37" s="664"/>
      <c r="BS37" s="664"/>
      <c r="BT37" s="664"/>
      <c r="BU37" s="664"/>
      <c r="BV37" s="666"/>
      <c r="BW37" s="663"/>
    </row>
    <row r="38" spans="2:75" ht="15.75" customHeight="1">
      <c r="B38" s="363" t="s">
        <v>1646</v>
      </c>
      <c r="C38" s="364">
        <v>36976786000124</v>
      </c>
      <c r="D38" s="365" t="s">
        <v>13</v>
      </c>
      <c r="E38" s="365" t="s">
        <v>615</v>
      </c>
      <c r="F38" s="365" t="s">
        <v>619</v>
      </c>
      <c r="G38" s="366" t="s">
        <v>34</v>
      </c>
      <c r="H38" s="366" t="s">
        <v>1337</v>
      </c>
      <c r="I38" s="366" t="s">
        <v>34</v>
      </c>
      <c r="J38" s="366" t="s">
        <v>611</v>
      </c>
      <c r="K38" s="367" t="s">
        <v>48</v>
      </c>
      <c r="L38" s="368" t="s">
        <v>715</v>
      </c>
      <c r="M38" s="368"/>
      <c r="N38" s="367">
        <v>544418</v>
      </c>
      <c r="O38" s="367" t="s">
        <v>1321</v>
      </c>
      <c r="P38" s="371">
        <v>44012</v>
      </c>
      <c r="Q38" s="372">
        <v>503736237.45999998</v>
      </c>
      <c r="R38" s="372">
        <v>312940794.8122223</v>
      </c>
      <c r="S38" s="367">
        <v>31</v>
      </c>
      <c r="T38" s="369">
        <v>0.17486024948469603</v>
      </c>
      <c r="U38" s="369">
        <v>1.9668129646528236</v>
      </c>
      <c r="V38" s="369">
        <v>0.2118446462093595</v>
      </c>
      <c r="W38" s="369">
        <v>1.9442483915792685</v>
      </c>
      <c r="X38" s="369">
        <v>0.33408814221729877</v>
      </c>
      <c r="Y38" s="369">
        <v>2.3492378075038687</v>
      </c>
      <c r="Z38" s="369" t="s">
        <v>1419</v>
      </c>
      <c r="AA38" s="369" t="s">
        <v>1419</v>
      </c>
      <c r="AB38" s="369">
        <v>3.7065143409596442E-2</v>
      </c>
      <c r="AC38" s="373">
        <v>2.4134697442257416</v>
      </c>
      <c r="AD38" s="541">
        <v>36017837000190</v>
      </c>
      <c r="AE38" s="370" t="s">
        <v>2453</v>
      </c>
      <c r="AF38" s="370" t="s">
        <v>2453</v>
      </c>
      <c r="AG38" s="374" t="s">
        <v>1442</v>
      </c>
      <c r="AH38" s="374" t="s">
        <v>2248</v>
      </c>
      <c r="AI38" s="374">
        <v>5000</v>
      </c>
      <c r="AJ38" s="374">
        <v>5000</v>
      </c>
      <c r="AK38" s="374">
        <v>5000</v>
      </c>
      <c r="AL38" s="369">
        <v>2.5000000000000001E-2</v>
      </c>
      <c r="AM38" s="369" t="s">
        <v>34</v>
      </c>
      <c r="AN38" s="369" t="s">
        <v>64</v>
      </c>
      <c r="AO38" s="367" t="s">
        <v>1324</v>
      </c>
      <c r="AP38" s="370" t="s">
        <v>13</v>
      </c>
      <c r="AQ38" s="376" t="s">
        <v>668</v>
      </c>
      <c r="AR38" s="369" t="s">
        <v>34</v>
      </c>
      <c r="AS38" s="369" t="s">
        <v>34</v>
      </c>
      <c r="AT38" s="369"/>
      <c r="AW38" s="662"/>
      <c r="AX38" s="663"/>
      <c r="AY38" s="663"/>
      <c r="AZ38" s="663"/>
      <c r="BA38" s="663"/>
      <c r="BB38" s="674"/>
      <c r="BC38" s="663"/>
      <c r="BD38" s="663"/>
      <c r="BE38" s="663"/>
      <c r="BF38" s="663"/>
      <c r="BG38" s="675"/>
      <c r="BH38" s="664"/>
      <c r="BI38" s="665"/>
      <c r="BJ38" s="665"/>
      <c r="BK38" s="665"/>
      <c r="BL38" s="218"/>
      <c r="BM38" s="664"/>
      <c r="BN38" s="664"/>
      <c r="BO38" s="664"/>
      <c r="BP38" s="664"/>
      <c r="BQ38" s="664"/>
      <c r="BR38" s="664"/>
      <c r="BS38" s="664"/>
      <c r="BT38" s="664"/>
      <c r="BU38" s="664"/>
      <c r="BV38" s="666"/>
      <c r="BW38" s="663"/>
    </row>
    <row r="39" spans="2:75" ht="15.75" customHeight="1">
      <c r="B39" s="363" t="s">
        <v>651</v>
      </c>
      <c r="C39" s="364">
        <v>29148660000104</v>
      </c>
      <c r="D39" s="365" t="s">
        <v>13</v>
      </c>
      <c r="E39" s="365" t="s">
        <v>615</v>
      </c>
      <c r="F39" s="365" t="s">
        <v>619</v>
      </c>
      <c r="G39" s="366" t="s">
        <v>34</v>
      </c>
      <c r="H39" s="366" t="s">
        <v>1337</v>
      </c>
      <c r="I39" s="366" t="s">
        <v>34</v>
      </c>
      <c r="J39" s="366" t="s">
        <v>611</v>
      </c>
      <c r="K39" s="367" t="s">
        <v>48</v>
      </c>
      <c r="L39" s="368" t="s">
        <v>715</v>
      </c>
      <c r="M39" s="368" t="s">
        <v>34</v>
      </c>
      <c r="N39" s="367">
        <v>462081</v>
      </c>
      <c r="O39" s="367" t="s">
        <v>1321</v>
      </c>
      <c r="P39" s="371">
        <v>43188</v>
      </c>
      <c r="Q39" s="372">
        <v>183498198.93000001</v>
      </c>
      <c r="R39" s="372">
        <v>118305909.12111111</v>
      </c>
      <c r="S39" s="367">
        <v>31</v>
      </c>
      <c r="T39" s="369">
        <v>0.15564417131751207</v>
      </c>
      <c r="U39" s="369">
        <v>2.0120425814637604</v>
      </c>
      <c r="V39" s="369">
        <v>0.22050798610305611</v>
      </c>
      <c r="W39" s="369">
        <v>2.16171558414548</v>
      </c>
      <c r="X39" s="369">
        <v>0.24881961627488081</v>
      </c>
      <c r="Y39" s="369">
        <v>1.8868443509207393</v>
      </c>
      <c r="Z39" s="369">
        <v>0.45341230173899305</v>
      </c>
      <c r="AA39" s="369">
        <v>2.5773425140306996</v>
      </c>
      <c r="AB39" s="369">
        <v>3.5775460751624202E-2</v>
      </c>
      <c r="AC39" s="373">
        <v>2.8743344636323154</v>
      </c>
      <c r="AD39" s="541">
        <v>28581119000114</v>
      </c>
      <c r="AE39" s="370" t="s">
        <v>2258</v>
      </c>
      <c r="AF39" s="370" t="s">
        <v>2244</v>
      </c>
      <c r="AG39" s="374" t="s">
        <v>1438</v>
      </c>
      <c r="AH39" s="374" t="s">
        <v>2245</v>
      </c>
      <c r="AI39" s="374">
        <v>10000</v>
      </c>
      <c r="AJ39" s="374">
        <v>10000</v>
      </c>
      <c r="AK39" s="374">
        <v>10000</v>
      </c>
      <c r="AL39" s="369">
        <v>0</v>
      </c>
      <c r="AM39" s="369" t="s">
        <v>34</v>
      </c>
      <c r="AN39" s="369" t="s">
        <v>34</v>
      </c>
      <c r="AO39" s="367" t="s">
        <v>1324</v>
      </c>
      <c r="AP39" s="370" t="s">
        <v>13</v>
      </c>
      <c r="AQ39" s="376" t="s">
        <v>664</v>
      </c>
      <c r="AR39" s="369">
        <v>4.7499999999999999E-3</v>
      </c>
      <c r="AS39" s="369">
        <v>4.7499999999999999E-3</v>
      </c>
      <c r="AT39" s="369"/>
      <c r="AW39" s="662"/>
      <c r="AX39" s="663"/>
      <c r="AY39" s="663"/>
      <c r="AZ39" s="663"/>
      <c r="BA39" s="663"/>
      <c r="BB39" s="674"/>
      <c r="BC39" s="663"/>
      <c r="BD39" s="663"/>
      <c r="BE39" s="663"/>
      <c r="BF39" s="663"/>
      <c r="BG39" s="675"/>
      <c r="BH39" s="664"/>
      <c r="BI39" s="665"/>
      <c r="BJ39" s="665"/>
      <c r="BK39" s="665"/>
      <c r="BL39" s="218"/>
      <c r="BM39" s="664"/>
      <c r="BN39" s="664"/>
      <c r="BO39" s="664"/>
      <c r="BP39" s="664"/>
      <c r="BQ39" s="664"/>
      <c r="BR39" s="664"/>
      <c r="BS39" s="664"/>
      <c r="BT39" s="664"/>
      <c r="BU39" s="664"/>
      <c r="BV39" s="666"/>
      <c r="BW39" s="663"/>
    </row>
    <row r="40" spans="2:75" ht="15.75" customHeight="1">
      <c r="B40" s="363" t="s">
        <v>1224</v>
      </c>
      <c r="C40" s="364">
        <v>29177024000100</v>
      </c>
      <c r="D40" s="365" t="s">
        <v>14</v>
      </c>
      <c r="E40" s="365" t="s">
        <v>607</v>
      </c>
      <c r="F40" s="365" t="s">
        <v>1317</v>
      </c>
      <c r="G40" s="366"/>
      <c r="H40" s="366" t="s">
        <v>34</v>
      </c>
      <c r="I40" s="366" t="s">
        <v>34</v>
      </c>
      <c r="J40" s="366" t="s">
        <v>608</v>
      </c>
      <c r="K40" s="367" t="s">
        <v>48</v>
      </c>
      <c r="L40" s="368" t="s">
        <v>715</v>
      </c>
      <c r="M40" s="368" t="s">
        <v>34</v>
      </c>
      <c r="N40" s="367">
        <v>463698</v>
      </c>
      <c r="O40" s="367" t="s">
        <v>1321</v>
      </c>
      <c r="P40" s="371">
        <v>43216</v>
      </c>
      <c r="Q40" s="372">
        <v>352375886.14999998</v>
      </c>
      <c r="R40" s="372">
        <v>334913597.54408753</v>
      </c>
      <c r="S40" s="367">
        <v>32</v>
      </c>
      <c r="T40" s="369">
        <v>0.10823270706921639</v>
      </c>
      <c r="U40" s="369">
        <v>1.3991453292915905</v>
      </c>
      <c r="V40" s="369">
        <v>2.9434782763952949E-2</v>
      </c>
      <c r="W40" s="369">
        <v>0.28855929320870971</v>
      </c>
      <c r="X40" s="369">
        <v>1.1491525403099243</v>
      </c>
      <c r="Y40" s="369">
        <v>8.714232468852547</v>
      </c>
      <c r="Z40" s="369">
        <v>1.8022416161822954</v>
      </c>
      <c r="AA40" s="369">
        <v>10.244525611958187</v>
      </c>
      <c r="AB40" s="369">
        <v>0.23719617549934152</v>
      </c>
      <c r="AC40" s="373">
        <v>-0.16909112836886009</v>
      </c>
      <c r="AD40" s="541">
        <v>29088410000118</v>
      </c>
      <c r="AE40" s="370" t="s">
        <v>2395</v>
      </c>
      <c r="AF40" s="370" t="s">
        <v>2244</v>
      </c>
      <c r="AG40" s="374" t="s">
        <v>1438</v>
      </c>
      <c r="AH40" s="374" t="s">
        <v>2248</v>
      </c>
      <c r="AI40" s="374">
        <v>50</v>
      </c>
      <c r="AJ40" s="374">
        <v>50</v>
      </c>
      <c r="AK40" s="374">
        <v>30</v>
      </c>
      <c r="AL40" s="369">
        <v>0.02</v>
      </c>
      <c r="AM40" s="369">
        <v>0.2</v>
      </c>
      <c r="AN40" s="369" t="s">
        <v>34</v>
      </c>
      <c r="AO40" s="367" t="s">
        <v>1324</v>
      </c>
      <c r="AP40" s="370" t="s">
        <v>716</v>
      </c>
      <c r="AQ40" s="376" t="s">
        <v>667</v>
      </c>
      <c r="AR40" s="369">
        <v>5.3333333333333332E-3</v>
      </c>
      <c r="AS40" s="369">
        <v>5.3333333333333332E-3</v>
      </c>
      <c r="AT40" s="369"/>
      <c r="AW40" s="662"/>
      <c r="AX40" s="663"/>
      <c r="AY40" s="663"/>
      <c r="AZ40" s="663"/>
      <c r="BA40" s="663"/>
      <c r="BB40" s="674"/>
      <c r="BC40" s="663"/>
      <c r="BD40" s="663"/>
      <c r="BE40" s="663"/>
      <c r="BF40" s="663"/>
      <c r="BG40" s="675"/>
      <c r="BH40" s="664"/>
      <c r="BI40" s="665"/>
      <c r="BJ40" s="665"/>
      <c r="BK40" s="665"/>
      <c r="BL40" s="218"/>
      <c r="BM40" s="664"/>
      <c r="BN40" s="664"/>
      <c r="BO40" s="664"/>
      <c r="BP40" s="664"/>
      <c r="BQ40" s="664"/>
      <c r="BR40" s="664"/>
      <c r="BS40" s="664"/>
      <c r="BT40" s="664"/>
      <c r="BU40" s="664"/>
      <c r="BV40" s="666"/>
      <c r="BW40" s="663"/>
    </row>
    <row r="41" spans="2:75" ht="15.75" customHeight="1">
      <c r="B41" s="363" t="s">
        <v>1087</v>
      </c>
      <c r="C41" s="364">
        <v>31922843000179</v>
      </c>
      <c r="D41" s="365" t="s">
        <v>13</v>
      </c>
      <c r="E41" s="365" t="s">
        <v>616</v>
      </c>
      <c r="F41" s="365" t="s">
        <v>617</v>
      </c>
      <c r="G41" s="366" t="s">
        <v>34</v>
      </c>
      <c r="H41" s="366" t="s">
        <v>865</v>
      </c>
      <c r="I41" s="366" t="s">
        <v>34</v>
      </c>
      <c r="J41" s="366" t="s">
        <v>608</v>
      </c>
      <c r="K41" s="367" t="s">
        <v>48</v>
      </c>
      <c r="L41" s="368" t="s">
        <v>715</v>
      </c>
      <c r="M41" s="368" t="s">
        <v>1416</v>
      </c>
      <c r="N41" s="367">
        <v>480819</v>
      </c>
      <c r="O41" s="367" t="s">
        <v>1321</v>
      </c>
      <c r="P41" s="371">
        <v>43434</v>
      </c>
      <c r="Q41" s="372">
        <v>26457639.690000001</v>
      </c>
      <c r="R41" s="372">
        <v>25512561.281349208</v>
      </c>
      <c r="S41" s="367">
        <v>32</v>
      </c>
      <c r="T41" s="369">
        <v>7.2641382127581755E-2</v>
      </c>
      <c r="U41" s="369">
        <v>0.93904932500758775</v>
      </c>
      <c r="V41" s="369">
        <v>8.4689408836585489E-2</v>
      </c>
      <c r="W41" s="369">
        <v>0.83023938556381149</v>
      </c>
      <c r="X41" s="369">
        <v>0.16575945401008063</v>
      </c>
      <c r="Y41" s="369">
        <v>1.2569840517120079</v>
      </c>
      <c r="Z41" s="369">
        <v>0.24822095835964064</v>
      </c>
      <c r="AA41" s="369">
        <v>1.4109683976373855</v>
      </c>
      <c r="AB41" s="369">
        <v>5.175116209043467E-2</v>
      </c>
      <c r="AC41" s="373">
        <v>-0.28039360315105061</v>
      </c>
      <c r="AD41" s="541">
        <v>30658578000109</v>
      </c>
      <c r="AE41" s="370" t="s">
        <v>2469</v>
      </c>
      <c r="AF41" s="370" t="s">
        <v>2247</v>
      </c>
      <c r="AG41" s="374" t="s">
        <v>59</v>
      </c>
      <c r="AH41" s="374" t="s">
        <v>2248</v>
      </c>
      <c r="AI41" s="374">
        <v>1000</v>
      </c>
      <c r="AJ41" s="374">
        <v>1000</v>
      </c>
      <c r="AK41" s="374">
        <v>1000</v>
      </c>
      <c r="AL41" s="369">
        <v>0.02</v>
      </c>
      <c r="AM41" s="369">
        <v>0.2</v>
      </c>
      <c r="AN41" s="369" t="s">
        <v>64</v>
      </c>
      <c r="AO41" s="367" t="s">
        <v>1324</v>
      </c>
      <c r="AP41" s="370" t="s">
        <v>13</v>
      </c>
      <c r="AQ41" s="376" t="s">
        <v>674</v>
      </c>
      <c r="AR41" s="369" t="s">
        <v>34</v>
      </c>
      <c r="AS41" s="369" t="s">
        <v>34</v>
      </c>
      <c r="AT41" s="369"/>
      <c r="AW41" s="662"/>
      <c r="AX41" s="663"/>
      <c r="AY41" s="663"/>
      <c r="AZ41" s="663"/>
      <c r="BA41" s="663"/>
      <c r="BB41" s="674"/>
      <c r="BC41" s="663"/>
      <c r="BD41" s="663"/>
      <c r="BE41" s="663"/>
      <c r="BF41" s="663"/>
      <c r="BG41" s="675"/>
      <c r="BH41" s="664"/>
      <c r="BI41" s="665"/>
      <c r="BJ41" s="665"/>
      <c r="BK41" s="665"/>
      <c r="BL41" s="218"/>
      <c r="BM41" s="664"/>
      <c r="BN41" s="664"/>
      <c r="BO41" s="664"/>
      <c r="BP41" s="664"/>
      <c r="BQ41" s="664"/>
      <c r="BR41" s="664"/>
      <c r="BS41" s="664"/>
      <c r="BT41" s="664"/>
      <c r="BU41" s="664"/>
      <c r="BV41" s="666"/>
      <c r="BW41" s="663"/>
    </row>
    <row r="42" spans="2:75" ht="15.75" customHeight="1">
      <c r="B42" s="363" t="s">
        <v>646</v>
      </c>
      <c r="C42" s="364">
        <v>32073525000143</v>
      </c>
      <c r="D42" s="365" t="s">
        <v>14</v>
      </c>
      <c r="E42" s="365" t="s">
        <v>614</v>
      </c>
      <c r="F42" s="365" t="s">
        <v>689</v>
      </c>
      <c r="G42" s="366"/>
      <c r="H42" s="366" t="s">
        <v>865</v>
      </c>
      <c r="I42" s="366" t="s">
        <v>34</v>
      </c>
      <c r="J42" s="366" t="s">
        <v>608</v>
      </c>
      <c r="K42" s="367" t="s">
        <v>48</v>
      </c>
      <c r="L42" s="368" t="s">
        <v>715</v>
      </c>
      <c r="M42" s="368" t="s">
        <v>34</v>
      </c>
      <c r="N42" s="367">
        <v>485675</v>
      </c>
      <c r="O42" s="367" t="s">
        <v>1321</v>
      </c>
      <c r="P42" s="371">
        <v>43461</v>
      </c>
      <c r="Q42" s="372">
        <v>743709167.04999995</v>
      </c>
      <c r="R42" s="372">
        <v>585249435.06793654</v>
      </c>
      <c r="S42" s="367">
        <v>32</v>
      </c>
      <c r="T42" s="369">
        <v>0.15924514614955787</v>
      </c>
      <c r="U42" s="369">
        <v>2.0585930859608101</v>
      </c>
      <c r="V42" s="369">
        <v>0.15461018483594602</v>
      </c>
      <c r="W42" s="369">
        <v>1.5156967869239706</v>
      </c>
      <c r="X42" s="369">
        <v>0.36953838329088629</v>
      </c>
      <c r="Y42" s="369">
        <v>2.8022766910407082</v>
      </c>
      <c r="Z42" s="369">
        <v>0.67756588679432128</v>
      </c>
      <c r="AA42" s="369">
        <v>3.8515041594464403</v>
      </c>
      <c r="AB42" s="369">
        <v>0.16461533049601917</v>
      </c>
      <c r="AC42" s="373">
        <v>0.36547124018733934</v>
      </c>
      <c r="AD42" s="541">
        <v>32071783000190</v>
      </c>
      <c r="AE42" s="370" t="s">
        <v>2252</v>
      </c>
      <c r="AF42" s="370" t="s">
        <v>2253</v>
      </c>
      <c r="AG42" s="374" t="s">
        <v>1439</v>
      </c>
      <c r="AH42" s="374" t="s">
        <v>2245</v>
      </c>
      <c r="AI42" s="374">
        <v>50000</v>
      </c>
      <c r="AJ42" s="374">
        <v>5000</v>
      </c>
      <c r="AK42" s="374">
        <v>25000</v>
      </c>
      <c r="AL42" s="673">
        <v>1.9E-2</v>
      </c>
      <c r="AM42" s="673">
        <v>0.2</v>
      </c>
      <c r="AN42" s="369" t="s">
        <v>34</v>
      </c>
      <c r="AO42" s="367" t="s">
        <v>1324</v>
      </c>
      <c r="AP42" s="370" t="s">
        <v>716</v>
      </c>
      <c r="AQ42" s="376" t="s">
        <v>659</v>
      </c>
      <c r="AR42" s="369">
        <v>4.7499999999999999E-3</v>
      </c>
      <c r="AS42" s="369">
        <v>4.7499999999999999E-3</v>
      </c>
      <c r="AT42" s="369"/>
      <c r="AW42" s="662"/>
      <c r="AX42" s="663"/>
      <c r="AY42" s="663"/>
      <c r="AZ42" s="663"/>
      <c r="BA42" s="663"/>
      <c r="BB42" s="674"/>
      <c r="BC42" s="663"/>
      <c r="BD42" s="663"/>
      <c r="BE42" s="663"/>
      <c r="BF42" s="663"/>
      <c r="BG42" s="675"/>
      <c r="BH42" s="664"/>
      <c r="BI42" s="665"/>
      <c r="BJ42" s="665"/>
      <c r="BK42" s="665"/>
      <c r="BL42" s="218"/>
      <c r="BM42" s="664"/>
      <c r="BN42" s="664"/>
      <c r="BO42" s="664"/>
      <c r="BP42" s="664"/>
      <c r="BQ42" s="664"/>
      <c r="BR42" s="664"/>
      <c r="BS42" s="664"/>
      <c r="BT42" s="664"/>
      <c r="BU42" s="664"/>
      <c r="BV42" s="666"/>
      <c r="BW42" s="663"/>
    </row>
    <row r="43" spans="2:75" ht="15.75" customHeight="1">
      <c r="B43" s="363" t="s">
        <v>176</v>
      </c>
      <c r="C43" s="364">
        <v>41907541000185</v>
      </c>
      <c r="D43" s="365" t="s">
        <v>14</v>
      </c>
      <c r="E43" s="365" t="s">
        <v>614</v>
      </c>
      <c r="F43" s="365" t="s">
        <v>689</v>
      </c>
      <c r="G43" s="366"/>
      <c r="H43" s="366" t="s">
        <v>865</v>
      </c>
      <c r="I43" s="366" t="s">
        <v>34</v>
      </c>
      <c r="J43" s="366" t="s">
        <v>608</v>
      </c>
      <c r="K43" s="367" t="s">
        <v>48</v>
      </c>
      <c r="L43" s="368" t="s">
        <v>715</v>
      </c>
      <c r="M43" s="368" t="s">
        <v>34</v>
      </c>
      <c r="N43" s="367">
        <v>594474</v>
      </c>
      <c r="O43" s="367" t="s">
        <v>1321</v>
      </c>
      <c r="P43" s="371">
        <v>44349</v>
      </c>
      <c r="Q43" s="372">
        <v>389845488.12</v>
      </c>
      <c r="R43" s="372">
        <v>322657898.43992072</v>
      </c>
      <c r="S43" s="367">
        <v>32</v>
      </c>
      <c r="T43" s="369">
        <v>5.4109452756681664E-2</v>
      </c>
      <c r="U43" s="369">
        <v>0.6994834569426357</v>
      </c>
      <c r="V43" s="369">
        <v>-1.0745578445324089E-2</v>
      </c>
      <c r="W43" s="369">
        <v>-0.10534259913406785</v>
      </c>
      <c r="X43" s="369" t="s">
        <v>1419</v>
      </c>
      <c r="Y43" s="369" t="s">
        <v>1419</v>
      </c>
      <c r="Z43" s="369" t="s">
        <v>1419</v>
      </c>
      <c r="AA43" s="369" t="s">
        <v>1419</v>
      </c>
      <c r="AB43" s="369">
        <v>0.11034693775672084</v>
      </c>
      <c r="AC43" s="373">
        <v>-0.9233229983727782</v>
      </c>
      <c r="AD43" s="541">
        <v>41907552000165</v>
      </c>
      <c r="AE43" s="370" t="s">
        <v>2258</v>
      </c>
      <c r="AF43" s="370" t="s">
        <v>2244</v>
      </c>
      <c r="AG43" s="374" t="s">
        <v>1438</v>
      </c>
      <c r="AH43" s="374" t="s">
        <v>2245</v>
      </c>
      <c r="AI43" s="374">
        <v>5000</v>
      </c>
      <c r="AJ43" s="374">
        <v>1000</v>
      </c>
      <c r="AK43" s="374">
        <v>1000</v>
      </c>
      <c r="AL43" s="369">
        <v>0</v>
      </c>
      <c r="AM43" s="369" t="s">
        <v>34</v>
      </c>
      <c r="AN43" s="369" t="s">
        <v>34</v>
      </c>
      <c r="AO43" s="367" t="s">
        <v>1324</v>
      </c>
      <c r="AP43" s="370" t="s">
        <v>13</v>
      </c>
      <c r="AQ43" s="376" t="s">
        <v>668</v>
      </c>
      <c r="AR43" s="369">
        <v>4.0000000000000001E-3</v>
      </c>
      <c r="AS43" s="369">
        <v>4.0000000000000001E-3</v>
      </c>
      <c r="AT43" s="369"/>
      <c r="AW43" s="662"/>
      <c r="AX43" s="663"/>
      <c r="AY43" s="663"/>
      <c r="AZ43" s="663"/>
      <c r="BA43" s="663"/>
      <c r="BB43" s="674"/>
      <c r="BC43" s="663"/>
      <c r="BD43" s="663"/>
      <c r="BE43" s="663"/>
      <c r="BF43" s="663"/>
      <c r="BG43" s="675"/>
      <c r="BH43" s="664"/>
      <c r="BI43" s="665"/>
      <c r="BJ43" s="665"/>
      <c r="BK43" s="665"/>
      <c r="BL43" s="218"/>
      <c r="BM43" s="664"/>
      <c r="BN43" s="664"/>
      <c r="BO43" s="664"/>
      <c r="BP43" s="664"/>
      <c r="BQ43" s="664"/>
      <c r="BR43" s="664"/>
      <c r="BS43" s="664"/>
      <c r="BT43" s="664"/>
      <c r="BU43" s="664"/>
      <c r="BV43" s="666"/>
      <c r="BW43" s="663"/>
    </row>
    <row r="44" spans="2:75" ht="15.75" customHeight="1">
      <c r="B44" s="363" t="s">
        <v>1093</v>
      </c>
      <c r="C44" s="364">
        <v>37467515000106</v>
      </c>
      <c r="D44" s="365" t="s">
        <v>14</v>
      </c>
      <c r="E44" s="365" t="s">
        <v>614</v>
      </c>
      <c r="F44" s="365" t="s">
        <v>689</v>
      </c>
      <c r="G44" s="366"/>
      <c r="H44" s="366" t="s">
        <v>865</v>
      </c>
      <c r="I44" s="366" t="s">
        <v>34</v>
      </c>
      <c r="J44" s="366" t="s">
        <v>608</v>
      </c>
      <c r="K44" s="367" t="s">
        <v>48</v>
      </c>
      <c r="L44" s="368" t="s">
        <v>715</v>
      </c>
      <c r="M44" s="368" t="s">
        <v>1416</v>
      </c>
      <c r="N44" s="367">
        <v>574759</v>
      </c>
      <c r="O44" s="367" t="s">
        <v>1321</v>
      </c>
      <c r="P44" s="371">
        <v>44225</v>
      </c>
      <c r="Q44" s="372">
        <v>337706043.41000003</v>
      </c>
      <c r="R44" s="372">
        <v>231342673.52904767</v>
      </c>
      <c r="S44" s="367">
        <v>32</v>
      </c>
      <c r="T44" s="369">
        <v>0.20053524105069087</v>
      </c>
      <c r="U44" s="369">
        <v>2.5923582018049651</v>
      </c>
      <c r="V44" s="369">
        <v>4.6820803872954064E-2</v>
      </c>
      <c r="W44" s="369">
        <v>0.45900043432930837</v>
      </c>
      <c r="X44" s="369" t="s">
        <v>1419</v>
      </c>
      <c r="Y44" s="369" t="s">
        <v>1419</v>
      </c>
      <c r="Z44" s="369" t="s">
        <v>1419</v>
      </c>
      <c r="AA44" s="369" t="s">
        <v>1419</v>
      </c>
      <c r="AB44" s="369">
        <v>0.16240664957611842</v>
      </c>
      <c r="AC44" s="373">
        <v>-0.23547296773281978</v>
      </c>
      <c r="AD44" s="541">
        <v>37467474000158</v>
      </c>
      <c r="AE44" s="370" t="s">
        <v>2475</v>
      </c>
      <c r="AF44" s="370" t="s">
        <v>736</v>
      </c>
      <c r="AG44" s="374" t="s">
        <v>736</v>
      </c>
      <c r="AH44" s="374" t="s">
        <v>2245</v>
      </c>
      <c r="AI44" s="374" t="s">
        <v>1429</v>
      </c>
      <c r="AJ44" s="374" t="s">
        <v>1429</v>
      </c>
      <c r="AK44" s="374" t="s">
        <v>1429</v>
      </c>
      <c r="AL44" s="369">
        <v>1.8000000000000002E-2</v>
      </c>
      <c r="AM44" s="369">
        <v>0.2</v>
      </c>
      <c r="AN44" s="369" t="s">
        <v>64</v>
      </c>
      <c r="AO44" s="367" t="s">
        <v>1324</v>
      </c>
      <c r="AP44" s="370" t="s">
        <v>13</v>
      </c>
      <c r="AQ44" s="376" t="s">
        <v>668</v>
      </c>
      <c r="AR44" s="369">
        <v>3.5999999999999995E-3</v>
      </c>
      <c r="AS44" s="369">
        <v>3.5999999999999995E-3</v>
      </c>
      <c r="AT44" s="369"/>
      <c r="AW44" s="662"/>
      <c r="AX44" s="663"/>
      <c r="AY44" s="663"/>
      <c r="AZ44" s="663"/>
      <c r="BA44" s="663"/>
      <c r="BB44" s="674"/>
      <c r="BC44" s="663"/>
      <c r="BD44" s="663"/>
      <c r="BE44" s="663"/>
      <c r="BF44" s="663"/>
      <c r="BG44" s="675"/>
      <c r="BH44" s="664"/>
      <c r="BI44" s="665"/>
      <c r="BJ44" s="665"/>
      <c r="BK44" s="665"/>
      <c r="BL44" s="218"/>
      <c r="BM44" s="664"/>
      <c r="BN44" s="664"/>
      <c r="BO44" s="664"/>
      <c r="BP44" s="664"/>
      <c r="BQ44" s="664"/>
      <c r="BR44" s="664"/>
      <c r="BS44" s="664"/>
      <c r="BT44" s="664"/>
      <c r="BU44" s="664"/>
      <c r="BV44" s="666"/>
      <c r="BW44" s="663"/>
    </row>
    <row r="45" spans="2:75" ht="15.75" customHeight="1">
      <c r="B45" s="363" t="s">
        <v>535</v>
      </c>
      <c r="C45" s="364">
        <v>37495383000126</v>
      </c>
      <c r="D45" s="365" t="s">
        <v>14</v>
      </c>
      <c r="E45" s="365" t="s">
        <v>614</v>
      </c>
      <c r="F45" s="365"/>
      <c r="G45" s="366"/>
      <c r="H45" s="366" t="s">
        <v>865</v>
      </c>
      <c r="I45" s="366" t="s">
        <v>34</v>
      </c>
      <c r="J45" s="366" t="s">
        <v>608</v>
      </c>
      <c r="K45" s="367" t="s">
        <v>48</v>
      </c>
      <c r="L45" s="368" t="s">
        <v>715</v>
      </c>
      <c r="M45" s="368" t="s">
        <v>34</v>
      </c>
      <c r="N45" s="367">
        <v>593559</v>
      </c>
      <c r="O45" s="367" t="s">
        <v>1321</v>
      </c>
      <c r="P45" s="371">
        <v>44316</v>
      </c>
      <c r="Q45" s="372">
        <v>50415599.880000003</v>
      </c>
      <c r="R45" s="372">
        <v>35254838.503492057</v>
      </c>
      <c r="S45" s="367">
        <v>32</v>
      </c>
      <c r="T45" s="369">
        <v>0.17188220886885985</v>
      </c>
      <c r="U45" s="369">
        <v>2.2219548622524163</v>
      </c>
      <c r="V45" s="369">
        <v>9.2075561739139999E-2</v>
      </c>
      <c r="W45" s="369">
        <v>0.90264838134898573</v>
      </c>
      <c r="X45" s="369" t="s">
        <v>1419</v>
      </c>
      <c r="Y45" s="369" t="s">
        <v>1419</v>
      </c>
      <c r="Z45" s="369" t="s">
        <v>1419</v>
      </c>
      <c r="AA45" s="369" t="s">
        <v>1419</v>
      </c>
      <c r="AB45" s="369">
        <v>0.15674486255354012</v>
      </c>
      <c r="AC45" s="373">
        <v>2.044670799141652E-2</v>
      </c>
      <c r="AD45" s="541">
        <v>37487877000169</v>
      </c>
      <c r="AE45" s="370" t="s">
        <v>2392</v>
      </c>
      <c r="AF45" s="370" t="s">
        <v>736</v>
      </c>
      <c r="AG45" s="374" t="s">
        <v>736</v>
      </c>
      <c r="AH45" s="374" t="s">
        <v>2245</v>
      </c>
      <c r="AI45" s="374">
        <v>25000</v>
      </c>
      <c r="AJ45" s="374">
        <v>5000</v>
      </c>
      <c r="AK45" s="374">
        <v>10000</v>
      </c>
      <c r="AL45" s="369">
        <v>1.9E-2</v>
      </c>
      <c r="AM45" s="369">
        <v>0.2</v>
      </c>
      <c r="AN45" s="369" t="s">
        <v>2257</v>
      </c>
      <c r="AO45" s="367" t="s">
        <v>1324</v>
      </c>
      <c r="AP45" s="370" t="s">
        <v>13</v>
      </c>
      <c r="AQ45" s="376" t="s">
        <v>668</v>
      </c>
      <c r="AR45" s="369">
        <v>5.0672999999999994E-3</v>
      </c>
      <c r="AS45" s="369">
        <v>5.0672999999999994E-3</v>
      </c>
      <c r="AT45" s="369"/>
      <c r="AW45" s="662"/>
      <c r="AX45" s="663"/>
      <c r="AY45" s="663"/>
      <c r="AZ45" s="663"/>
      <c r="BA45" s="663"/>
      <c r="BB45" s="674"/>
      <c r="BC45" s="663"/>
      <c r="BD45" s="663"/>
      <c r="BE45" s="663"/>
      <c r="BF45" s="663"/>
      <c r="BG45" s="675"/>
      <c r="BH45" s="664"/>
      <c r="BI45" s="665"/>
      <c r="BJ45" s="665"/>
      <c r="BK45" s="665"/>
      <c r="BL45" s="218"/>
      <c r="BM45" s="664"/>
      <c r="BN45" s="664"/>
      <c r="BO45" s="664"/>
      <c r="BP45" s="664"/>
      <c r="BQ45" s="664"/>
      <c r="BR45" s="664"/>
      <c r="BS45" s="664"/>
      <c r="BT45" s="664"/>
      <c r="BU45" s="664"/>
      <c r="BV45" s="666"/>
      <c r="BW45" s="663"/>
    </row>
    <row r="46" spans="2:75" ht="15.75" customHeight="1">
      <c r="B46" s="363" t="s">
        <v>1226</v>
      </c>
      <c r="C46" s="364">
        <v>29177013000112</v>
      </c>
      <c r="D46" s="365" t="s">
        <v>14</v>
      </c>
      <c r="E46" s="365" t="s">
        <v>607</v>
      </c>
      <c r="F46" s="365"/>
      <c r="G46" s="366"/>
      <c r="H46" s="366" t="s">
        <v>34</v>
      </c>
      <c r="I46" s="366" t="s">
        <v>34</v>
      </c>
      <c r="J46" s="366" t="s">
        <v>608</v>
      </c>
      <c r="K46" s="367" t="s">
        <v>48</v>
      </c>
      <c r="L46" s="368" t="s">
        <v>715</v>
      </c>
      <c r="M46" s="368" t="s">
        <v>34</v>
      </c>
      <c r="N46" s="367">
        <v>463396</v>
      </c>
      <c r="O46" s="367" t="s">
        <v>1321</v>
      </c>
      <c r="P46" s="371">
        <v>43214</v>
      </c>
      <c r="Q46" s="372">
        <v>166381883.96000001</v>
      </c>
      <c r="R46" s="372">
        <v>196252438.27472204</v>
      </c>
      <c r="S46" s="367">
        <v>32</v>
      </c>
      <c r="T46" s="369">
        <v>6.5893072764172E-2</v>
      </c>
      <c r="U46" s="369">
        <v>0.8518126127225365</v>
      </c>
      <c r="V46" s="369">
        <v>-4.1467529488986465E-2</v>
      </c>
      <c r="W46" s="369">
        <v>-0.4065204454339349</v>
      </c>
      <c r="X46" s="369">
        <v>0.78473043079327742</v>
      </c>
      <c r="Y46" s="369">
        <v>5.9507534112670033</v>
      </c>
      <c r="Z46" s="369">
        <v>1.3465565881379415</v>
      </c>
      <c r="AA46" s="369">
        <v>7.6542641848166255</v>
      </c>
      <c r="AB46" s="369">
        <v>0.25070727134656184</v>
      </c>
      <c r="AC46" s="373">
        <v>-0.43143746333503347</v>
      </c>
      <c r="AD46" s="541">
        <v>29088425000186</v>
      </c>
      <c r="AE46" s="370" t="s">
        <v>2395</v>
      </c>
      <c r="AF46" s="370" t="s">
        <v>2244</v>
      </c>
      <c r="AG46" s="374" t="s">
        <v>1438</v>
      </c>
      <c r="AH46" s="374" t="s">
        <v>2248</v>
      </c>
      <c r="AI46" s="374">
        <v>50</v>
      </c>
      <c r="AJ46" s="374">
        <v>50</v>
      </c>
      <c r="AK46" s="374">
        <v>30</v>
      </c>
      <c r="AL46" s="369">
        <v>0.02</v>
      </c>
      <c r="AM46" s="369">
        <v>0.2</v>
      </c>
      <c r="AN46" s="369" t="s">
        <v>34</v>
      </c>
      <c r="AO46" s="367" t="s">
        <v>1324</v>
      </c>
      <c r="AP46" s="370" t="s">
        <v>716</v>
      </c>
      <c r="AQ46" s="376" t="s">
        <v>681</v>
      </c>
      <c r="AR46" s="369">
        <v>5.3333333333333332E-3</v>
      </c>
      <c r="AS46" s="369">
        <v>5.3333333333333332E-3</v>
      </c>
      <c r="AT46" s="369"/>
      <c r="AW46" s="662"/>
      <c r="AX46" s="663"/>
      <c r="AY46" s="663"/>
      <c r="AZ46" s="663"/>
      <c r="BA46" s="663"/>
      <c r="BB46" s="674"/>
      <c r="BC46" s="663"/>
      <c r="BD46" s="663"/>
      <c r="BE46" s="663"/>
      <c r="BF46" s="663"/>
      <c r="BG46" s="675"/>
      <c r="BH46" s="664"/>
      <c r="BI46" s="665"/>
      <c r="BJ46" s="665"/>
      <c r="BK46" s="665"/>
      <c r="BL46" s="218"/>
      <c r="BM46" s="664"/>
      <c r="BN46" s="664"/>
      <c r="BO46" s="664"/>
      <c r="BP46" s="664"/>
      <c r="BQ46" s="664"/>
      <c r="BR46" s="664"/>
      <c r="BS46" s="664"/>
      <c r="BT46" s="664"/>
      <c r="BU46" s="664"/>
      <c r="BV46" s="666"/>
      <c r="BW46" s="663"/>
    </row>
    <row r="47" spans="2:75" ht="15.75" customHeight="1">
      <c r="B47" s="363" t="s">
        <v>212</v>
      </c>
      <c r="C47" s="364">
        <v>11052478000181</v>
      </c>
      <c r="D47" s="365" t="s">
        <v>13</v>
      </c>
      <c r="E47" s="365" t="s">
        <v>616</v>
      </c>
      <c r="F47" s="365" t="s">
        <v>610</v>
      </c>
      <c r="G47" s="366" t="s">
        <v>34</v>
      </c>
      <c r="H47" s="366" t="s">
        <v>865</v>
      </c>
      <c r="I47" s="366" t="s">
        <v>34</v>
      </c>
      <c r="J47" s="366" t="s">
        <v>611</v>
      </c>
      <c r="K47" s="367" t="s">
        <v>48</v>
      </c>
      <c r="L47" s="368" t="s">
        <v>715</v>
      </c>
      <c r="M47" s="368" t="s">
        <v>1416</v>
      </c>
      <c r="N47" s="367">
        <v>340091</v>
      </c>
      <c r="O47" s="367" t="s">
        <v>1321</v>
      </c>
      <c r="P47" s="371">
        <v>40975</v>
      </c>
      <c r="Q47" s="372">
        <v>633329530.24000001</v>
      </c>
      <c r="R47" s="372">
        <v>512346279.22865087</v>
      </c>
      <c r="S47" s="367">
        <v>33</v>
      </c>
      <c r="T47" s="369">
        <v>9.2843419953269501E-2</v>
      </c>
      <c r="U47" s="369">
        <v>1.2002050110416329</v>
      </c>
      <c r="V47" s="369">
        <v>0.14327015600675952</v>
      </c>
      <c r="W47" s="369">
        <v>1.4045265863433227</v>
      </c>
      <c r="X47" s="369">
        <v>0.17990275639709075</v>
      </c>
      <c r="Y47" s="369">
        <v>1.3642352829927946</v>
      </c>
      <c r="Z47" s="369">
        <v>0.3443555930592308</v>
      </c>
      <c r="AA47" s="369">
        <v>1.9574288269900382</v>
      </c>
      <c r="AB47" s="369">
        <v>5.7215161889134517E-2</v>
      </c>
      <c r="AC47" s="373">
        <v>0.67124855939197536</v>
      </c>
      <c r="AD47" s="541">
        <v>22099965000116</v>
      </c>
      <c r="AE47" s="370" t="s">
        <v>2394</v>
      </c>
      <c r="AF47" s="370" t="s">
        <v>2253</v>
      </c>
      <c r="AG47" s="374" t="s">
        <v>1439</v>
      </c>
      <c r="AH47" s="374" t="s">
        <v>2248</v>
      </c>
      <c r="AI47" s="374">
        <v>50000</v>
      </c>
      <c r="AJ47" s="374">
        <v>20000</v>
      </c>
      <c r="AK47" s="374">
        <v>20000</v>
      </c>
      <c r="AL47" s="369">
        <v>9.4999999999999998E-3</v>
      </c>
      <c r="AM47" s="369">
        <v>0.27500000000000002</v>
      </c>
      <c r="AN47" s="369" t="s">
        <v>64</v>
      </c>
      <c r="AO47" s="367" t="s">
        <v>1324</v>
      </c>
      <c r="AP47" s="370" t="s">
        <v>13</v>
      </c>
      <c r="AQ47" s="376" t="s">
        <v>668</v>
      </c>
      <c r="AR47" s="369">
        <v>1.9E-3</v>
      </c>
      <c r="AS47" s="369">
        <v>1.9E-3</v>
      </c>
      <c r="AT47" s="369"/>
      <c r="AW47" s="662"/>
      <c r="AX47" s="663"/>
      <c r="AY47" s="663"/>
      <c r="AZ47" s="663"/>
      <c r="BA47" s="663"/>
      <c r="BB47" s="674"/>
      <c r="BC47" s="663"/>
      <c r="BD47" s="663"/>
      <c r="BE47" s="663"/>
      <c r="BF47" s="663"/>
      <c r="BG47" s="675"/>
      <c r="BH47" s="664"/>
      <c r="BI47" s="665"/>
      <c r="BJ47" s="665"/>
      <c r="BK47" s="665"/>
      <c r="BL47" s="218"/>
      <c r="BM47" s="664"/>
      <c r="BN47" s="664"/>
      <c r="BO47" s="664"/>
      <c r="BP47" s="664"/>
      <c r="BQ47" s="664"/>
      <c r="BR47" s="664"/>
      <c r="BS47" s="664"/>
      <c r="BT47" s="664"/>
      <c r="BU47" s="664"/>
      <c r="BV47" s="666"/>
      <c r="BW47" s="663"/>
    </row>
    <row r="48" spans="2:75" ht="15.75" customHeight="1">
      <c r="B48" s="363" t="s">
        <v>26</v>
      </c>
      <c r="C48" s="364">
        <v>28581159000166</v>
      </c>
      <c r="D48" s="365" t="s">
        <v>14</v>
      </c>
      <c r="E48" s="365" t="s">
        <v>614</v>
      </c>
      <c r="F48" s="365" t="s">
        <v>689</v>
      </c>
      <c r="G48" s="366"/>
      <c r="H48" s="366" t="s">
        <v>865</v>
      </c>
      <c r="I48" s="366" t="s">
        <v>34</v>
      </c>
      <c r="J48" s="366" t="s">
        <v>608</v>
      </c>
      <c r="K48" s="367" t="s">
        <v>48</v>
      </c>
      <c r="L48" s="368" t="s">
        <v>715</v>
      </c>
      <c r="M48" s="368" t="s">
        <v>34</v>
      </c>
      <c r="N48" s="367">
        <v>464244</v>
      </c>
      <c r="O48" s="367" t="s">
        <v>1321</v>
      </c>
      <c r="P48" s="371">
        <v>43188</v>
      </c>
      <c r="Q48" s="372">
        <v>64636313.359999999</v>
      </c>
      <c r="R48" s="372">
        <v>72727350.863849178</v>
      </c>
      <c r="S48" s="367">
        <v>33</v>
      </c>
      <c r="T48" s="369">
        <v>0.12104194831063597</v>
      </c>
      <c r="U48" s="369">
        <v>1.5647328909446501</v>
      </c>
      <c r="V48" s="369">
        <v>1.5052931953757565E-2</v>
      </c>
      <c r="W48" s="369">
        <v>0.14756906616666166</v>
      </c>
      <c r="X48" s="369">
        <v>0.1897920727892275</v>
      </c>
      <c r="Y48" s="369">
        <v>1.4392277656930215</v>
      </c>
      <c r="Z48" s="369">
        <v>0.43481787180532061</v>
      </c>
      <c r="AA48" s="369">
        <v>2.4716457461917742</v>
      </c>
      <c r="AB48" s="369">
        <v>0.12572524380148822</v>
      </c>
      <c r="AC48" s="373">
        <v>-0.59118830637135467</v>
      </c>
      <c r="AD48" s="541">
        <v>28581136000151</v>
      </c>
      <c r="AE48" s="370" t="s">
        <v>2569</v>
      </c>
      <c r="AF48" s="370" t="s">
        <v>2247</v>
      </c>
      <c r="AG48" s="374" t="s">
        <v>59</v>
      </c>
      <c r="AH48" s="374" t="s">
        <v>2245</v>
      </c>
      <c r="AI48" s="374">
        <v>1000</v>
      </c>
      <c r="AJ48" s="374">
        <v>1000</v>
      </c>
      <c r="AK48" s="374">
        <v>1000</v>
      </c>
      <c r="AL48" s="369">
        <v>1.9E-2</v>
      </c>
      <c r="AM48" s="369">
        <v>0.2</v>
      </c>
      <c r="AN48" s="369" t="s">
        <v>2257</v>
      </c>
      <c r="AO48" s="367" t="s">
        <v>1324</v>
      </c>
      <c r="AP48" s="370" t="s">
        <v>13</v>
      </c>
      <c r="AQ48" s="376" t="s">
        <v>668</v>
      </c>
      <c r="AR48" s="369">
        <v>4.7499999999999999E-3</v>
      </c>
      <c r="AS48" s="369">
        <v>4.7499999999999999E-3</v>
      </c>
      <c r="AT48" s="369"/>
      <c r="AW48" s="662"/>
      <c r="AX48" s="663"/>
      <c r="AY48" s="663"/>
      <c r="AZ48" s="663"/>
      <c r="BA48" s="663"/>
      <c r="BB48" s="674"/>
      <c r="BC48" s="663"/>
      <c r="BD48" s="663"/>
      <c r="BE48" s="663"/>
      <c r="BF48" s="663"/>
      <c r="BG48" s="675"/>
      <c r="BH48" s="664"/>
      <c r="BI48" s="665"/>
      <c r="BJ48" s="665"/>
      <c r="BK48" s="665"/>
      <c r="BL48" s="218"/>
      <c r="BM48" s="664"/>
      <c r="BN48" s="664"/>
      <c r="BO48" s="664"/>
      <c r="BP48" s="664"/>
      <c r="BQ48" s="664"/>
      <c r="BR48" s="664"/>
      <c r="BS48" s="664"/>
      <c r="BT48" s="664"/>
      <c r="BU48" s="664"/>
      <c r="BV48" s="666"/>
      <c r="BW48" s="663"/>
    </row>
    <row r="49" spans="2:75" ht="15.75" customHeight="1">
      <c r="B49" s="363" t="s">
        <v>999</v>
      </c>
      <c r="C49" s="364">
        <v>29993583000180</v>
      </c>
      <c r="D49" s="365" t="s">
        <v>13</v>
      </c>
      <c r="E49" s="365" t="s">
        <v>615</v>
      </c>
      <c r="F49" s="365" t="s">
        <v>619</v>
      </c>
      <c r="G49" s="366" t="s">
        <v>34</v>
      </c>
      <c r="H49" s="366" t="s">
        <v>1337</v>
      </c>
      <c r="I49" s="366" t="s">
        <v>34</v>
      </c>
      <c r="J49" s="366" t="s">
        <v>611</v>
      </c>
      <c r="K49" s="367" t="s">
        <v>48</v>
      </c>
      <c r="L49" s="368" t="s">
        <v>715</v>
      </c>
      <c r="M49" s="368" t="s">
        <v>34</v>
      </c>
      <c r="N49" s="367">
        <v>469068</v>
      </c>
      <c r="O49" s="367" t="s">
        <v>1324</v>
      </c>
      <c r="P49" s="371">
        <v>43280</v>
      </c>
      <c r="Q49" s="372">
        <v>209514898.55000001</v>
      </c>
      <c r="R49" s="372">
        <v>226969790.20222238</v>
      </c>
      <c r="S49" s="367">
        <v>43</v>
      </c>
      <c r="T49" s="369">
        <v>9.9680976539747501E-2</v>
      </c>
      <c r="U49" s="369">
        <v>1.2885954395986825</v>
      </c>
      <c r="V49" s="369">
        <v>0.11982181140402681</v>
      </c>
      <c r="W49" s="369">
        <v>1.1746544041791305</v>
      </c>
      <c r="X49" s="369">
        <v>0.13795117316526961</v>
      </c>
      <c r="Y49" s="369">
        <v>1.046108806398216</v>
      </c>
      <c r="Z49" s="369">
        <v>0.42657817472667592</v>
      </c>
      <c r="AA49" s="369">
        <v>2.4248086367836792</v>
      </c>
      <c r="AB49" s="369">
        <v>4.5438564218148243E-2</v>
      </c>
      <c r="AC49" s="373">
        <v>0.37565087327515378</v>
      </c>
      <c r="AD49" s="541">
        <v>11419627000106</v>
      </c>
      <c r="AE49" s="370" t="s">
        <v>2419</v>
      </c>
      <c r="AF49" s="370" t="s">
        <v>2247</v>
      </c>
      <c r="AG49" s="374" t="s">
        <v>59</v>
      </c>
      <c r="AH49" s="374" t="s">
        <v>2248</v>
      </c>
      <c r="AI49" s="374">
        <v>10000</v>
      </c>
      <c r="AJ49" s="374">
        <v>0</v>
      </c>
      <c r="AK49" s="374">
        <v>10000</v>
      </c>
      <c r="AL49" s="369">
        <v>0.02</v>
      </c>
      <c r="AM49" s="369">
        <v>0.2</v>
      </c>
      <c r="AN49" s="369" t="s">
        <v>64</v>
      </c>
      <c r="AO49" s="367" t="s">
        <v>1324</v>
      </c>
      <c r="AP49" s="370" t="s">
        <v>13</v>
      </c>
      <c r="AQ49" s="376" t="s">
        <v>668</v>
      </c>
      <c r="AR49" s="369">
        <v>4.6666666666666662E-3</v>
      </c>
      <c r="AS49" s="369">
        <v>4.6666666666666662E-3</v>
      </c>
      <c r="AT49" s="369"/>
      <c r="AW49" s="662"/>
      <c r="AX49" s="663"/>
      <c r="AY49" s="663"/>
      <c r="AZ49" s="663"/>
      <c r="BA49" s="663"/>
      <c r="BB49" s="674"/>
      <c r="BC49" s="663"/>
      <c r="BD49" s="663"/>
      <c r="BE49" s="663"/>
      <c r="BF49" s="663"/>
      <c r="BG49" s="675"/>
      <c r="BH49" s="664"/>
      <c r="BI49" s="665"/>
      <c r="BJ49" s="665"/>
      <c r="BK49" s="665"/>
      <c r="BL49" s="218"/>
      <c r="BM49" s="664"/>
      <c r="BN49" s="664"/>
      <c r="BO49" s="664"/>
      <c r="BP49" s="664"/>
      <c r="BQ49" s="664"/>
      <c r="BR49" s="664"/>
      <c r="BS49" s="664"/>
      <c r="BT49" s="664"/>
      <c r="BU49" s="664"/>
      <c r="BV49" s="666"/>
      <c r="BW49" s="663"/>
    </row>
    <row r="50" spans="2:75" ht="15.75" customHeight="1">
      <c r="B50" s="363" t="s">
        <v>20</v>
      </c>
      <c r="C50" s="364">
        <v>33599991000120</v>
      </c>
      <c r="D50" s="365" t="s">
        <v>11</v>
      </c>
      <c r="E50" s="365" t="s">
        <v>620</v>
      </c>
      <c r="F50" s="365" t="s">
        <v>663</v>
      </c>
      <c r="G50" s="366" t="s">
        <v>738</v>
      </c>
      <c r="H50" s="366" t="s">
        <v>34</v>
      </c>
      <c r="I50" s="366"/>
      <c r="J50" s="366" t="s">
        <v>608</v>
      </c>
      <c r="K50" s="367" t="s">
        <v>48</v>
      </c>
      <c r="L50" s="368" t="s">
        <v>715</v>
      </c>
      <c r="M50" s="368" t="s">
        <v>34</v>
      </c>
      <c r="N50" s="367">
        <v>500399</v>
      </c>
      <c r="O50" s="367" t="s">
        <v>1321</v>
      </c>
      <c r="P50" s="371">
        <v>43644</v>
      </c>
      <c r="Q50" s="372">
        <v>185914080.28999999</v>
      </c>
      <c r="R50" s="372">
        <v>162490761.43448415</v>
      </c>
      <c r="S50" s="367">
        <v>60</v>
      </c>
      <c r="T50" s="369">
        <v>5.8093272429671883E-2</v>
      </c>
      <c r="U50" s="369">
        <v>0.75098307142275389</v>
      </c>
      <c r="V50" s="369">
        <v>9.4517077890315271E-2</v>
      </c>
      <c r="W50" s="369">
        <v>0.92658340341422663</v>
      </c>
      <c r="X50" s="369">
        <v>0.1817992835447082</v>
      </c>
      <c r="Y50" s="369">
        <v>1.3786169928773424</v>
      </c>
      <c r="Z50" s="369">
        <v>0.26310147253226446</v>
      </c>
      <c r="AA50" s="369">
        <v>1.4955540642826128</v>
      </c>
      <c r="AB50" s="369">
        <v>2.0537877681448012E-2</v>
      </c>
      <c r="AC50" s="373">
        <v>-0.32192309075952358</v>
      </c>
      <c r="AD50" s="541">
        <v>0</v>
      </c>
      <c r="AE50" s="370" t="s">
        <v>2279</v>
      </c>
      <c r="AF50" s="370" t="s">
        <v>2244</v>
      </c>
      <c r="AG50" s="374" t="s">
        <v>1438</v>
      </c>
      <c r="AH50" s="374" t="s">
        <v>2245</v>
      </c>
      <c r="AI50" s="374">
        <v>5000</v>
      </c>
      <c r="AJ50" s="374">
        <v>1000</v>
      </c>
      <c r="AK50" s="374">
        <v>1000</v>
      </c>
      <c r="AL50" s="369">
        <v>0.01</v>
      </c>
      <c r="AM50" s="369">
        <v>0.2</v>
      </c>
      <c r="AN50" s="369" t="s">
        <v>64</v>
      </c>
      <c r="AO50" s="367" t="s">
        <v>1324</v>
      </c>
      <c r="AP50" s="370" t="s">
        <v>13</v>
      </c>
      <c r="AQ50" s="376" t="s">
        <v>668</v>
      </c>
      <c r="AR50" s="369">
        <v>3.4999999999999996E-3</v>
      </c>
      <c r="AS50" s="369">
        <v>3.4999999999999996E-3</v>
      </c>
      <c r="AT50" s="369"/>
      <c r="AW50" s="662"/>
      <c r="AX50" s="663"/>
      <c r="AY50" s="663"/>
      <c r="AZ50" s="663"/>
      <c r="BA50" s="663"/>
      <c r="BB50" s="674"/>
      <c r="BC50" s="663"/>
      <c r="BD50" s="663"/>
      <c r="BE50" s="663"/>
      <c r="BF50" s="663"/>
      <c r="BG50" s="675"/>
      <c r="BH50" s="664"/>
      <c r="BI50" s="665"/>
      <c r="BJ50" s="665"/>
      <c r="BK50" s="665"/>
      <c r="BL50" s="218"/>
      <c r="BM50" s="664"/>
      <c r="BN50" s="664"/>
      <c r="BO50" s="664"/>
      <c r="BP50" s="664"/>
      <c r="BQ50" s="664"/>
      <c r="BR50" s="664"/>
      <c r="BS50" s="664"/>
      <c r="BT50" s="664"/>
      <c r="BU50" s="664"/>
      <c r="BV50" s="666"/>
      <c r="BW50" s="663"/>
    </row>
    <row r="51" spans="2:75" ht="15.75" customHeight="1">
      <c r="B51" s="363" t="s">
        <v>773</v>
      </c>
      <c r="C51" s="364">
        <v>32102131000176</v>
      </c>
      <c r="D51" s="365" t="s">
        <v>11</v>
      </c>
      <c r="E51" s="365" t="s">
        <v>620</v>
      </c>
      <c r="F51" s="365" t="s">
        <v>663</v>
      </c>
      <c r="G51" s="366" t="s">
        <v>738</v>
      </c>
      <c r="H51" s="366" t="s">
        <v>34</v>
      </c>
      <c r="I51" s="366"/>
      <c r="J51" s="366" t="s">
        <v>608</v>
      </c>
      <c r="K51" s="367" t="s">
        <v>48</v>
      </c>
      <c r="L51" s="368" t="s">
        <v>715</v>
      </c>
      <c r="M51" s="368" t="s">
        <v>34</v>
      </c>
      <c r="N51" s="367">
        <v>485357</v>
      </c>
      <c r="O51" s="367" t="s">
        <v>1324</v>
      </c>
      <c r="P51" s="371">
        <v>43447</v>
      </c>
      <c r="Q51" s="372">
        <v>462909875.31</v>
      </c>
      <c r="R51" s="372">
        <v>364741279.20591247</v>
      </c>
      <c r="S51" s="367">
        <v>61</v>
      </c>
      <c r="T51" s="369">
        <v>9.5616480493036837E-2</v>
      </c>
      <c r="U51" s="369">
        <v>1.2360529058889549</v>
      </c>
      <c r="V51" s="369">
        <v>0.13284031042805844</v>
      </c>
      <c r="W51" s="369">
        <v>1.3022792250292896</v>
      </c>
      <c r="X51" s="369">
        <v>0.2240674455912639</v>
      </c>
      <c r="Y51" s="369">
        <v>1.6991441441339348</v>
      </c>
      <c r="Z51" s="369">
        <v>0.26629863841196011</v>
      </c>
      <c r="AA51" s="369">
        <v>1.5137277916264542</v>
      </c>
      <c r="AB51" s="369">
        <v>2.7518193361133802E-3</v>
      </c>
      <c r="AC51" s="373">
        <v>10.03357930847856</v>
      </c>
      <c r="AD51" s="541">
        <v>34962302000162</v>
      </c>
      <c r="AE51" s="370" t="s">
        <v>2287</v>
      </c>
      <c r="AF51" s="370" t="s">
        <v>2253</v>
      </c>
      <c r="AG51" s="374" t="s">
        <v>1439</v>
      </c>
      <c r="AH51" s="374" t="s">
        <v>2245</v>
      </c>
      <c r="AI51" s="374">
        <v>1000</v>
      </c>
      <c r="AJ51" s="374">
        <v>1000</v>
      </c>
      <c r="AK51" s="374">
        <v>1000</v>
      </c>
      <c r="AL51" s="673">
        <v>6.9999999999999993E-3</v>
      </c>
      <c r="AM51" s="673" t="s">
        <v>34</v>
      </c>
      <c r="AN51" s="369" t="s">
        <v>64</v>
      </c>
      <c r="AO51" s="367" t="s">
        <v>1324</v>
      </c>
      <c r="AP51" s="370" t="s">
        <v>11</v>
      </c>
      <c r="AQ51" s="376" t="s">
        <v>669</v>
      </c>
      <c r="AR51" s="369">
        <v>1.8666666666666666E-3</v>
      </c>
      <c r="AS51" s="369">
        <v>1.8666666666666666E-3</v>
      </c>
      <c r="AT51" s="369"/>
      <c r="AW51" s="662"/>
      <c r="AX51" s="663"/>
      <c r="AY51" s="663"/>
      <c r="AZ51" s="663"/>
      <c r="BA51" s="663"/>
      <c r="BB51" s="674"/>
      <c r="BC51" s="663"/>
      <c r="BD51" s="663"/>
      <c r="BE51" s="663"/>
      <c r="BF51" s="663"/>
      <c r="BG51" s="675"/>
      <c r="BH51" s="664"/>
      <c r="BI51" s="665"/>
      <c r="BJ51" s="665"/>
      <c r="BK51" s="665"/>
      <c r="BL51" s="218"/>
      <c r="BM51" s="664"/>
      <c r="BN51" s="664"/>
      <c r="BO51" s="664"/>
      <c r="BP51" s="664"/>
      <c r="BQ51" s="664"/>
      <c r="BR51" s="664"/>
      <c r="BS51" s="664"/>
      <c r="BT51" s="664"/>
      <c r="BU51" s="664"/>
      <c r="BV51" s="666"/>
      <c r="BW51" s="663"/>
    </row>
    <row r="52" spans="2:75" ht="15.75" customHeight="1">
      <c r="B52" s="363" t="s">
        <v>538</v>
      </c>
      <c r="C52" s="364">
        <v>12831360000114</v>
      </c>
      <c r="D52" s="365" t="s">
        <v>13</v>
      </c>
      <c r="E52" s="365" t="s">
        <v>615</v>
      </c>
      <c r="F52" s="365" t="s">
        <v>619</v>
      </c>
      <c r="G52" s="366" t="s">
        <v>34</v>
      </c>
      <c r="H52" s="366" t="s">
        <v>1338</v>
      </c>
      <c r="I52" s="366" t="s">
        <v>34</v>
      </c>
      <c r="J52" s="366" t="s">
        <v>611</v>
      </c>
      <c r="K52" s="367" t="s">
        <v>48</v>
      </c>
      <c r="L52" s="368" t="s">
        <v>715</v>
      </c>
      <c r="M52" s="368" t="s">
        <v>1416</v>
      </c>
      <c r="N52" s="367">
        <v>262773</v>
      </c>
      <c r="O52" s="367" t="s">
        <v>1321</v>
      </c>
      <c r="P52" s="371">
        <v>40513</v>
      </c>
      <c r="Q52" s="372">
        <v>960549916.95000005</v>
      </c>
      <c r="R52" s="372">
        <v>964890758.05265939</v>
      </c>
      <c r="S52" s="367">
        <v>61</v>
      </c>
      <c r="T52" s="369">
        <v>0.227172807317084</v>
      </c>
      <c r="U52" s="369">
        <v>2.9367072200872535</v>
      </c>
      <c r="V52" s="369">
        <v>0.31489973188842435</v>
      </c>
      <c r="W52" s="369">
        <v>3.0870703138538431</v>
      </c>
      <c r="X52" s="369">
        <v>0.40001814506254951</v>
      </c>
      <c r="Y52" s="369">
        <v>3.0334102615255145</v>
      </c>
      <c r="Z52" s="369">
        <v>0.48918222850964632</v>
      </c>
      <c r="AA52" s="369">
        <v>2.7806703739854997</v>
      </c>
      <c r="AB52" s="369">
        <v>7.524015039199819E-2</v>
      </c>
      <c r="AC52" s="373">
        <v>2.3866578580963016</v>
      </c>
      <c r="AD52" s="541">
        <v>12798221000136</v>
      </c>
      <c r="AE52" s="370" t="s">
        <v>2534</v>
      </c>
      <c r="AF52" s="370" t="s">
        <v>2247</v>
      </c>
      <c r="AG52" s="374" t="s">
        <v>59</v>
      </c>
      <c r="AH52" s="374" t="s">
        <v>2245</v>
      </c>
      <c r="AI52" s="374">
        <v>50000</v>
      </c>
      <c r="AJ52" s="374">
        <v>10000</v>
      </c>
      <c r="AK52" s="374">
        <v>50000</v>
      </c>
      <c r="AL52" s="369">
        <v>6.9999999999999993E-3</v>
      </c>
      <c r="AM52" s="369">
        <v>0.2</v>
      </c>
      <c r="AN52" s="369" t="s">
        <v>64</v>
      </c>
      <c r="AO52" s="367" t="s">
        <v>1324</v>
      </c>
      <c r="AP52" s="370" t="s">
        <v>13</v>
      </c>
      <c r="AQ52" s="376" t="s">
        <v>664</v>
      </c>
      <c r="AR52" s="369">
        <v>3.16666E-3</v>
      </c>
      <c r="AS52" s="369">
        <v>3.16666E-3</v>
      </c>
      <c r="AT52" s="369"/>
      <c r="AW52" s="662"/>
      <c r="AX52" s="663"/>
      <c r="AY52" s="663"/>
      <c r="AZ52" s="663"/>
      <c r="BA52" s="663"/>
      <c r="BB52" s="674"/>
      <c r="BC52" s="663"/>
      <c r="BD52" s="663"/>
      <c r="BE52" s="663"/>
      <c r="BF52" s="663"/>
      <c r="BG52" s="675"/>
      <c r="BH52" s="664"/>
      <c r="BI52" s="665"/>
      <c r="BJ52" s="665"/>
      <c r="BK52" s="665"/>
      <c r="BL52" s="218"/>
      <c r="BM52" s="664"/>
      <c r="BN52" s="664"/>
      <c r="BO52" s="664"/>
      <c r="BP52" s="664"/>
      <c r="BQ52" s="664"/>
      <c r="BR52" s="664"/>
      <c r="BS52" s="664"/>
      <c r="BT52" s="664"/>
      <c r="BU52" s="664"/>
      <c r="BV52" s="666"/>
      <c r="BW52" s="663"/>
    </row>
    <row r="53" spans="2:75" ht="15.75" customHeight="1">
      <c r="B53" s="363" t="s">
        <v>434</v>
      </c>
      <c r="C53" s="364">
        <v>30593439000136</v>
      </c>
      <c r="D53" s="365" t="s">
        <v>13</v>
      </c>
      <c r="E53" s="365" t="s">
        <v>615</v>
      </c>
      <c r="F53" s="365" t="s">
        <v>619</v>
      </c>
      <c r="G53" s="366" t="s">
        <v>34</v>
      </c>
      <c r="H53" s="366" t="s">
        <v>1338</v>
      </c>
      <c r="I53" s="366" t="s">
        <v>34</v>
      </c>
      <c r="J53" s="366" t="s">
        <v>611</v>
      </c>
      <c r="K53" s="367" t="s">
        <v>48</v>
      </c>
      <c r="L53" s="368" t="s">
        <v>715</v>
      </c>
      <c r="M53" s="368" t="s">
        <v>1416</v>
      </c>
      <c r="N53" s="367">
        <v>486124</v>
      </c>
      <c r="O53" s="367" t="s">
        <v>1324</v>
      </c>
      <c r="P53" s="371">
        <v>43462</v>
      </c>
      <c r="Q53" s="372">
        <v>875689539.36000001</v>
      </c>
      <c r="R53" s="372">
        <v>556217467.59976196</v>
      </c>
      <c r="S53" s="367">
        <v>61</v>
      </c>
      <c r="T53" s="369">
        <v>0.2519168234883582</v>
      </c>
      <c r="U53" s="369">
        <v>3.2565779467042417</v>
      </c>
      <c r="V53" s="369">
        <v>0.375048652534407</v>
      </c>
      <c r="W53" s="369">
        <v>3.6767308582532756</v>
      </c>
      <c r="X53" s="369">
        <v>0.42599942575801797</v>
      </c>
      <c r="Y53" s="369">
        <v>3.2304310328129904</v>
      </c>
      <c r="Z53" s="369">
        <v>0.80963871554437294</v>
      </c>
      <c r="AA53" s="369">
        <v>4.6022489345226001</v>
      </c>
      <c r="AB53" s="369">
        <v>7.1626063474898416E-2</v>
      </c>
      <c r="AC53" s="373">
        <v>3.128593521717308</v>
      </c>
      <c r="AD53" s="541">
        <v>28692461000191</v>
      </c>
      <c r="AE53" s="370" t="s">
        <v>2569</v>
      </c>
      <c r="AF53" s="370" t="s">
        <v>2247</v>
      </c>
      <c r="AG53" s="374" t="s">
        <v>59</v>
      </c>
      <c r="AH53" s="374" t="s">
        <v>2245</v>
      </c>
      <c r="AI53" s="374">
        <v>1000</v>
      </c>
      <c r="AJ53" s="374">
        <v>1000</v>
      </c>
      <c r="AK53" s="374">
        <v>1000</v>
      </c>
      <c r="AL53" s="369">
        <v>1.9E-2</v>
      </c>
      <c r="AM53" s="369">
        <v>0.2</v>
      </c>
      <c r="AN53" s="369" t="s">
        <v>64</v>
      </c>
      <c r="AO53" s="367" t="s">
        <v>1324</v>
      </c>
      <c r="AP53" s="370" t="s">
        <v>13</v>
      </c>
      <c r="AQ53" s="376" t="s">
        <v>664</v>
      </c>
      <c r="AR53" s="369">
        <v>1.2666666666666666E-3</v>
      </c>
      <c r="AS53" s="369">
        <v>1.2666666666666666E-3</v>
      </c>
      <c r="AT53" s="369"/>
      <c r="AW53" s="662"/>
      <c r="AX53" s="663"/>
      <c r="AY53" s="663"/>
      <c r="AZ53" s="663"/>
      <c r="BA53" s="663"/>
      <c r="BB53" s="674"/>
      <c r="BC53" s="663"/>
      <c r="BD53" s="663"/>
      <c r="BE53" s="663"/>
      <c r="BF53" s="663"/>
      <c r="BG53" s="675"/>
      <c r="BH53" s="664"/>
      <c r="BI53" s="665"/>
      <c r="BJ53" s="665"/>
      <c r="BK53" s="665"/>
      <c r="BL53" s="218"/>
      <c r="BM53" s="664"/>
      <c r="BN53" s="664"/>
      <c r="BO53" s="664"/>
      <c r="BP53" s="664"/>
      <c r="BQ53" s="664"/>
      <c r="BR53" s="664"/>
      <c r="BS53" s="664"/>
      <c r="BT53" s="664"/>
      <c r="BU53" s="664"/>
      <c r="BV53" s="666"/>
      <c r="BW53" s="663"/>
    </row>
    <row r="54" spans="2:75" ht="15.75" customHeight="1">
      <c r="B54" s="363" t="s">
        <v>359</v>
      </c>
      <c r="C54" s="364">
        <v>32295829000155</v>
      </c>
      <c r="D54" s="365" t="s">
        <v>14</v>
      </c>
      <c r="E54" s="365" t="s">
        <v>614</v>
      </c>
      <c r="F54" s="365"/>
      <c r="G54" s="366"/>
      <c r="H54" s="366" t="s">
        <v>1338</v>
      </c>
      <c r="I54" s="366" t="s">
        <v>34</v>
      </c>
      <c r="J54" s="366" t="s">
        <v>608</v>
      </c>
      <c r="K54" s="367" t="s">
        <v>48</v>
      </c>
      <c r="L54" s="368" t="s">
        <v>715</v>
      </c>
      <c r="M54" s="368" t="s">
        <v>34</v>
      </c>
      <c r="N54" s="367">
        <v>488720</v>
      </c>
      <c r="O54" s="367" t="s">
        <v>1321</v>
      </c>
      <c r="P54" s="371">
        <v>43521</v>
      </c>
      <c r="Q54" s="372">
        <v>4517832.66</v>
      </c>
      <c r="R54" s="372">
        <v>5515215.5374603225</v>
      </c>
      <c r="S54" s="367">
        <v>61</v>
      </c>
      <c r="T54" s="369">
        <v>0.18456871064082048</v>
      </c>
      <c r="U54" s="369">
        <v>2.3859557468273227</v>
      </c>
      <c r="V54" s="369">
        <v>1.7598963029162862E-2</v>
      </c>
      <c r="W54" s="369">
        <v>0.17252868395959758</v>
      </c>
      <c r="X54" s="369">
        <v>0.23879729405501138</v>
      </c>
      <c r="Y54" s="369">
        <v>1.8108432608669038</v>
      </c>
      <c r="Z54" s="369">
        <v>0.35841106901100006</v>
      </c>
      <c r="AA54" s="369">
        <v>2.0373247089202211</v>
      </c>
      <c r="AB54" s="369">
        <v>0.18386063650394413</v>
      </c>
      <c r="AC54" s="373">
        <v>-0.34187791845850807</v>
      </c>
      <c r="AD54" s="541">
        <v>32041623000107</v>
      </c>
      <c r="AE54" s="370" t="s">
        <v>2258</v>
      </c>
      <c r="AF54" s="370" t="s">
        <v>2244</v>
      </c>
      <c r="AG54" s="374" t="s">
        <v>1438</v>
      </c>
      <c r="AH54" s="374" t="s">
        <v>2245</v>
      </c>
      <c r="AI54" s="374">
        <v>500</v>
      </c>
      <c r="AJ54" s="374">
        <v>100</v>
      </c>
      <c r="AK54" s="374">
        <v>100</v>
      </c>
      <c r="AL54" s="369">
        <v>0</v>
      </c>
      <c r="AM54" s="369" t="s">
        <v>34</v>
      </c>
      <c r="AN54" s="369" t="s">
        <v>34</v>
      </c>
      <c r="AO54" s="367" t="s">
        <v>1324</v>
      </c>
      <c r="AP54" s="370" t="s">
        <v>716</v>
      </c>
      <c r="AQ54" s="376" t="s">
        <v>659</v>
      </c>
      <c r="AR54" s="369">
        <v>7.9333333333333339E-3</v>
      </c>
      <c r="AS54" s="369">
        <v>7.9333333333333339E-3</v>
      </c>
      <c r="AT54" s="369"/>
      <c r="AW54" s="662"/>
      <c r="AX54" s="663"/>
      <c r="AY54" s="663"/>
      <c r="AZ54" s="663"/>
      <c r="BA54" s="663"/>
      <c r="BB54" s="674"/>
      <c r="BC54" s="663"/>
      <c r="BD54" s="663"/>
      <c r="BE54" s="663"/>
      <c r="BF54" s="663"/>
      <c r="BG54" s="675"/>
      <c r="BH54" s="664"/>
      <c r="BI54" s="665"/>
      <c r="BJ54" s="665"/>
      <c r="BK54" s="665"/>
      <c r="BL54" s="218"/>
      <c r="BM54" s="664"/>
      <c r="BN54" s="664"/>
      <c r="BO54" s="664"/>
      <c r="BP54" s="664"/>
      <c r="BQ54" s="664"/>
      <c r="BR54" s="664"/>
      <c r="BS54" s="664"/>
      <c r="BT54" s="664"/>
      <c r="BU54" s="664"/>
      <c r="BV54" s="666"/>
      <c r="BW54" s="663"/>
    </row>
    <row r="55" spans="2:75" ht="15.75" customHeight="1">
      <c r="B55" s="363" t="s">
        <v>648</v>
      </c>
      <c r="C55" s="364">
        <v>30556738000109</v>
      </c>
      <c r="D55" s="365" t="s">
        <v>13</v>
      </c>
      <c r="E55" s="365" t="s">
        <v>615</v>
      </c>
      <c r="F55" s="365" t="s">
        <v>619</v>
      </c>
      <c r="G55" s="366" t="s">
        <v>34</v>
      </c>
      <c r="H55" s="366" t="s">
        <v>865</v>
      </c>
      <c r="I55" s="366" t="s">
        <v>34</v>
      </c>
      <c r="J55" s="366" t="s">
        <v>611</v>
      </c>
      <c r="K55" s="367" t="s">
        <v>48</v>
      </c>
      <c r="L55" s="368" t="s">
        <v>715</v>
      </c>
      <c r="M55" s="368" t="s">
        <v>34</v>
      </c>
      <c r="N55" s="367">
        <v>476080</v>
      </c>
      <c r="O55" s="367" t="s">
        <v>1321</v>
      </c>
      <c r="P55" s="371">
        <v>43375</v>
      </c>
      <c r="Q55" s="372">
        <v>744112869.74000001</v>
      </c>
      <c r="R55" s="372">
        <v>558291905.47972214</v>
      </c>
      <c r="S55" s="367">
        <v>90</v>
      </c>
      <c r="T55" s="369">
        <v>0.18248392530443258</v>
      </c>
      <c r="U55" s="369">
        <v>2.3590053198725824</v>
      </c>
      <c r="V55" s="369">
        <v>0.19159215478208269</v>
      </c>
      <c r="W55" s="369">
        <v>1.8782437503142251</v>
      </c>
      <c r="X55" s="369">
        <v>0.32033237894196409</v>
      </c>
      <c r="Y55" s="369">
        <v>2.4291386212730228</v>
      </c>
      <c r="Z55" s="369">
        <v>0.48295213311651541</v>
      </c>
      <c r="AA55" s="369">
        <v>2.7452564920471429</v>
      </c>
      <c r="AB55" s="369">
        <v>6.0240923843302298E-2</v>
      </c>
      <c r="AC55" s="373">
        <v>1.3281179455378533</v>
      </c>
      <c r="AD55" s="541">
        <v>24300684000105</v>
      </c>
      <c r="AE55" s="370" t="s">
        <v>2390</v>
      </c>
      <c r="AF55" s="370" t="s">
        <v>2250</v>
      </c>
      <c r="AG55" s="374" t="s">
        <v>719</v>
      </c>
      <c r="AH55" s="374" t="s">
        <v>2245</v>
      </c>
      <c r="AI55" s="374">
        <v>50000</v>
      </c>
      <c r="AJ55" s="374">
        <v>25000</v>
      </c>
      <c r="AK55" s="374">
        <v>50000</v>
      </c>
      <c r="AL55" s="369">
        <v>1.975E-2</v>
      </c>
      <c r="AM55" s="369">
        <v>0.2</v>
      </c>
      <c r="AN55" s="369" t="s">
        <v>64</v>
      </c>
      <c r="AO55" s="367" t="s">
        <v>1324</v>
      </c>
      <c r="AP55" s="370" t="s">
        <v>13</v>
      </c>
      <c r="AQ55" s="376" t="s">
        <v>668</v>
      </c>
      <c r="AR55" s="369">
        <v>3.9500000000000004E-3</v>
      </c>
      <c r="AS55" s="369">
        <v>3.9500000000000004E-3</v>
      </c>
      <c r="AT55" s="369"/>
      <c r="AW55" s="662"/>
      <c r="AX55" s="663"/>
      <c r="AY55" s="663"/>
      <c r="AZ55" s="663"/>
      <c r="BA55" s="663"/>
      <c r="BB55" s="674"/>
      <c r="BC55" s="663"/>
      <c r="BD55" s="663"/>
      <c r="BE55" s="663"/>
      <c r="BF55" s="663"/>
      <c r="BG55" s="675"/>
      <c r="BH55" s="664"/>
      <c r="BI55" s="665"/>
      <c r="BJ55" s="665"/>
      <c r="BK55" s="665"/>
      <c r="BL55" s="218"/>
      <c r="BM55" s="664"/>
      <c r="BN55" s="664"/>
      <c r="BO55" s="664"/>
      <c r="BP55" s="664"/>
      <c r="BQ55" s="664"/>
      <c r="BR55" s="664"/>
      <c r="BS55" s="664"/>
      <c r="BT55" s="664"/>
      <c r="BU55" s="664"/>
      <c r="BV55" s="666"/>
      <c r="BW55" s="663"/>
    </row>
    <row r="56" spans="2:75" ht="15.75" customHeight="1">
      <c r="B56" s="363" t="s">
        <v>18</v>
      </c>
      <c r="C56" s="364">
        <v>37806055000101</v>
      </c>
      <c r="D56" s="365" t="s">
        <v>11</v>
      </c>
      <c r="E56" s="365" t="s">
        <v>620</v>
      </c>
      <c r="F56" s="365" t="s">
        <v>685</v>
      </c>
      <c r="G56" s="366" t="s">
        <v>738</v>
      </c>
      <c r="H56" s="366" t="s">
        <v>34</v>
      </c>
      <c r="I56" s="366" t="s">
        <v>1319</v>
      </c>
      <c r="J56" s="366" t="s">
        <v>608</v>
      </c>
      <c r="K56" s="367" t="s">
        <v>48</v>
      </c>
      <c r="L56" s="368" t="s">
        <v>715</v>
      </c>
      <c r="M56" s="368" t="s">
        <v>34</v>
      </c>
      <c r="N56" s="367">
        <v>551791</v>
      </c>
      <c r="O56" s="367" t="s">
        <v>1321</v>
      </c>
      <c r="P56" s="371">
        <v>44069</v>
      </c>
      <c r="Q56" s="372">
        <v>134838741.62</v>
      </c>
      <c r="R56" s="372">
        <v>104349584.08178571</v>
      </c>
      <c r="S56" s="367">
        <v>91</v>
      </c>
      <c r="T56" s="369">
        <v>9.9779881428285089E-2</v>
      </c>
      <c r="U56" s="369">
        <v>1.2898740023971993</v>
      </c>
      <c r="V56" s="369">
        <v>0.13875957348128964</v>
      </c>
      <c r="W56" s="369">
        <v>1.3603077953997353</v>
      </c>
      <c r="X56" s="369">
        <v>0.19455520917035862</v>
      </c>
      <c r="Y56" s="369">
        <v>1.475347494145113</v>
      </c>
      <c r="Z56" s="369" t="s">
        <v>1419</v>
      </c>
      <c r="AA56" s="369" t="s">
        <v>1419</v>
      </c>
      <c r="AB56" s="369">
        <v>1.402393455777768E-3</v>
      </c>
      <c r="AC56" s="373">
        <v>23.404266386728597</v>
      </c>
      <c r="AD56" s="541">
        <v>0</v>
      </c>
      <c r="AE56" s="370" t="s">
        <v>2370</v>
      </c>
      <c r="AF56" s="370" t="s">
        <v>2244</v>
      </c>
      <c r="AG56" s="374" t="s">
        <v>1438</v>
      </c>
      <c r="AH56" s="374" t="s">
        <v>2245</v>
      </c>
      <c r="AI56" s="374">
        <v>5000</v>
      </c>
      <c r="AJ56" s="374">
        <v>5000</v>
      </c>
      <c r="AK56" s="374">
        <v>5000</v>
      </c>
      <c r="AL56" s="369">
        <v>1.9799999999999998E-2</v>
      </c>
      <c r="AM56" s="369">
        <v>0.2</v>
      </c>
      <c r="AN56" s="369" t="s">
        <v>34</v>
      </c>
      <c r="AO56" s="367" t="s">
        <v>1324</v>
      </c>
      <c r="AP56" s="370" t="s">
        <v>13</v>
      </c>
      <c r="AQ56" s="376" t="s">
        <v>668</v>
      </c>
      <c r="AR56" s="369">
        <v>1.0500000000000001E-2</v>
      </c>
      <c r="AS56" s="369">
        <v>1.0500000000000001E-2</v>
      </c>
      <c r="AT56" s="369"/>
      <c r="AW56" s="662"/>
      <c r="AX56" s="663"/>
      <c r="AY56" s="663"/>
      <c r="AZ56" s="663"/>
      <c r="BA56" s="663"/>
      <c r="BB56" s="674"/>
      <c r="BC56" s="663"/>
      <c r="BD56" s="663"/>
      <c r="BE56" s="663"/>
      <c r="BF56" s="663"/>
      <c r="BG56" s="675"/>
      <c r="BH56" s="664"/>
      <c r="BI56" s="665"/>
      <c r="BJ56" s="665"/>
      <c r="BK56" s="665"/>
      <c r="BL56" s="218"/>
      <c r="BM56" s="664"/>
      <c r="BN56" s="664"/>
      <c r="BO56" s="664"/>
      <c r="BP56" s="664"/>
      <c r="BQ56" s="664"/>
      <c r="BR56" s="664"/>
      <c r="BS56" s="664"/>
      <c r="BT56" s="664"/>
      <c r="BU56" s="664"/>
      <c r="BV56" s="666"/>
      <c r="BW56" s="663"/>
    </row>
    <row r="57" spans="2:75" ht="15.75" customHeight="1">
      <c r="B57" s="363" t="s">
        <v>165</v>
      </c>
      <c r="C57" s="364">
        <v>35726908000161</v>
      </c>
      <c r="D57" s="365" t="s">
        <v>13</v>
      </c>
      <c r="E57" s="365" t="s">
        <v>615</v>
      </c>
      <c r="F57" s="365" t="s">
        <v>619</v>
      </c>
      <c r="G57" s="366" t="s">
        <v>34</v>
      </c>
      <c r="H57" s="366" t="s">
        <v>865</v>
      </c>
      <c r="I57" s="366" t="s">
        <v>34</v>
      </c>
      <c r="J57" s="366" t="s">
        <v>611</v>
      </c>
      <c r="K57" s="367" t="s">
        <v>48</v>
      </c>
      <c r="L57" s="368" t="s">
        <v>715</v>
      </c>
      <c r="M57" s="368" t="s">
        <v>1416</v>
      </c>
      <c r="N57" s="367">
        <v>532541</v>
      </c>
      <c r="O57" s="367" t="s">
        <v>1324</v>
      </c>
      <c r="P57" s="371">
        <v>43921</v>
      </c>
      <c r="Q57" s="372">
        <v>1069324942.87</v>
      </c>
      <c r="R57" s="372">
        <v>744462147.47615111</v>
      </c>
      <c r="S57" s="367">
        <v>91</v>
      </c>
      <c r="T57" s="369">
        <v>0.25325969098892909</v>
      </c>
      <c r="U57" s="369">
        <v>3.2739374569868374</v>
      </c>
      <c r="V57" s="369">
        <v>0.35323052176284642</v>
      </c>
      <c r="W57" s="369">
        <v>3.4628402226380928</v>
      </c>
      <c r="X57" s="369">
        <v>0.52037315659559091</v>
      </c>
      <c r="Y57" s="369">
        <v>3.9460841777381459</v>
      </c>
      <c r="Z57" s="369" t="s">
        <v>1419</v>
      </c>
      <c r="AA57" s="369" t="s">
        <v>1419</v>
      </c>
      <c r="AB57" s="369">
        <v>6.8136567763140907E-2</v>
      </c>
      <c r="AC57" s="373">
        <v>3.0502483702549879</v>
      </c>
      <c r="AD57" s="541">
        <v>35803288000117</v>
      </c>
      <c r="AE57" s="370" t="s">
        <v>2336</v>
      </c>
      <c r="AF57" s="370" t="s">
        <v>2244</v>
      </c>
      <c r="AG57" s="374" t="s">
        <v>1438</v>
      </c>
      <c r="AH57" s="374" t="s">
        <v>2245</v>
      </c>
      <c r="AI57" s="374">
        <v>50000</v>
      </c>
      <c r="AJ57" s="374">
        <v>10000</v>
      </c>
      <c r="AK57" s="374">
        <v>50000</v>
      </c>
      <c r="AL57" s="369">
        <v>1.9E-2</v>
      </c>
      <c r="AM57" s="369">
        <v>0.2</v>
      </c>
      <c r="AN57" s="369" t="s">
        <v>34</v>
      </c>
      <c r="AO57" s="367" t="s">
        <v>1324</v>
      </c>
      <c r="AP57" s="370" t="s">
        <v>13</v>
      </c>
      <c r="AQ57" s="376" t="s">
        <v>664</v>
      </c>
      <c r="AR57" s="369" t="s">
        <v>34</v>
      </c>
      <c r="AS57" s="369" t="s">
        <v>34</v>
      </c>
      <c r="AT57" s="369"/>
      <c r="AW57" s="662"/>
      <c r="AX57" s="663"/>
      <c r="AY57" s="663"/>
      <c r="AZ57" s="663"/>
      <c r="BA57" s="663"/>
      <c r="BB57" s="674"/>
      <c r="BC57" s="663"/>
      <c r="BD57" s="663"/>
      <c r="BE57" s="663"/>
      <c r="BF57" s="663"/>
      <c r="BG57" s="675"/>
      <c r="BH57" s="664"/>
      <c r="BI57" s="665"/>
      <c r="BJ57" s="665"/>
      <c r="BK57" s="665"/>
      <c r="BL57" s="218"/>
      <c r="BM57" s="664"/>
      <c r="BN57" s="664"/>
      <c r="BO57" s="664"/>
      <c r="BP57" s="664"/>
      <c r="BQ57" s="664"/>
      <c r="BR57" s="664"/>
      <c r="BS57" s="664"/>
      <c r="BT57" s="664"/>
      <c r="BU57" s="664"/>
      <c r="BV57" s="666"/>
      <c r="BW57" s="663"/>
    </row>
    <row r="58" spans="2:75" ht="15.75" customHeight="1">
      <c r="B58" s="363" t="s">
        <v>1286</v>
      </c>
      <c r="C58" s="364">
        <v>46329524000121</v>
      </c>
      <c r="D58" s="365" t="s">
        <v>14</v>
      </c>
      <c r="E58" s="365" t="s">
        <v>607</v>
      </c>
      <c r="F58" s="365" t="s">
        <v>1317</v>
      </c>
      <c r="G58" s="366"/>
      <c r="H58" s="366" t="s">
        <v>34</v>
      </c>
      <c r="I58" s="366" t="s">
        <v>34</v>
      </c>
      <c r="J58" s="366" t="s">
        <v>608</v>
      </c>
      <c r="K58" s="367" t="s">
        <v>48</v>
      </c>
      <c r="L58" s="368"/>
      <c r="M58" s="368" t="s">
        <v>1416</v>
      </c>
      <c r="N58" s="367">
        <v>659622</v>
      </c>
      <c r="O58" s="367" t="s">
        <v>1321</v>
      </c>
      <c r="P58" s="371">
        <v>44725</v>
      </c>
      <c r="Q58" s="372">
        <v>72542707.579999998</v>
      </c>
      <c r="R58" s="372" t="s">
        <v>1419</v>
      </c>
      <c r="S58" s="367">
        <v>122</v>
      </c>
      <c r="T58" s="369" t="s">
        <v>1419</v>
      </c>
      <c r="U58" s="369" t="s">
        <v>1419</v>
      </c>
      <c r="V58" s="369" t="s">
        <v>1419</v>
      </c>
      <c r="W58" s="369" t="s">
        <v>1419</v>
      </c>
      <c r="X58" s="369" t="s">
        <v>1419</v>
      </c>
      <c r="Y58" s="369" t="s">
        <v>1419</v>
      </c>
      <c r="Z58" s="369" t="s">
        <v>1419</v>
      </c>
      <c r="AA58" s="369" t="s">
        <v>1419</v>
      </c>
      <c r="AB58" s="369" t="s">
        <v>1419</v>
      </c>
      <c r="AC58" s="373" t="s">
        <v>1419</v>
      </c>
      <c r="AD58" s="541">
        <v>46465003000100</v>
      </c>
      <c r="AE58" s="370" t="s">
        <v>2258</v>
      </c>
      <c r="AF58" s="370" t="s">
        <v>2244</v>
      </c>
      <c r="AG58" s="374" t="s">
        <v>1438</v>
      </c>
      <c r="AH58" s="374" t="s">
        <v>2245</v>
      </c>
      <c r="AI58" s="374" t="s">
        <v>1429</v>
      </c>
      <c r="AJ58" s="374" t="s">
        <v>1429</v>
      </c>
      <c r="AK58" s="374" t="s">
        <v>1429</v>
      </c>
      <c r="AL58" s="673">
        <v>0</v>
      </c>
      <c r="AM58" s="673" t="s">
        <v>34</v>
      </c>
      <c r="AN58" s="369" t="s">
        <v>2262</v>
      </c>
      <c r="AO58" s="367" t="s">
        <v>1324</v>
      </c>
      <c r="AP58" s="370" t="s">
        <v>716</v>
      </c>
      <c r="AQ58" s="376" t="s">
        <v>659</v>
      </c>
      <c r="AR58" s="369" t="s">
        <v>34</v>
      </c>
      <c r="AS58" s="369" t="s">
        <v>34</v>
      </c>
      <c r="AT58" s="369"/>
      <c r="AW58" s="662"/>
      <c r="AX58" s="663"/>
      <c r="AY58" s="663"/>
      <c r="AZ58" s="663"/>
      <c r="BA58" s="663"/>
      <c r="BB58" s="674"/>
      <c r="BC58" s="663"/>
      <c r="BD58" s="663"/>
      <c r="BE58" s="663"/>
      <c r="BF58" s="663"/>
      <c r="BG58" s="675"/>
      <c r="BH58" s="664"/>
      <c r="BI58" s="665"/>
      <c r="BJ58" s="665"/>
      <c r="BK58" s="665"/>
      <c r="BL58" s="218"/>
      <c r="BM58" s="664"/>
      <c r="BN58" s="664"/>
      <c r="BO58" s="664"/>
      <c r="BP58" s="664"/>
      <c r="BQ58" s="664"/>
      <c r="BR58" s="664"/>
      <c r="BS58" s="664"/>
      <c r="BT58" s="664"/>
      <c r="BU58" s="664"/>
      <c r="BV58" s="666"/>
      <c r="BW58" s="663"/>
    </row>
    <row r="59" spans="2:75" ht="15.75" customHeight="1">
      <c r="B59" s="363" t="s">
        <v>100</v>
      </c>
      <c r="C59" s="364">
        <v>34218678000167</v>
      </c>
      <c r="D59" s="365" t="s">
        <v>11</v>
      </c>
      <c r="E59" s="365" t="s">
        <v>620</v>
      </c>
      <c r="F59" s="365" t="s">
        <v>685</v>
      </c>
      <c r="G59" s="366" t="s">
        <v>738</v>
      </c>
      <c r="H59" s="366" t="s">
        <v>34</v>
      </c>
      <c r="I59" s="366" t="s">
        <v>1319</v>
      </c>
      <c r="J59" s="366" t="s">
        <v>608</v>
      </c>
      <c r="K59" s="367" t="s">
        <v>48</v>
      </c>
      <c r="L59" s="368" t="s">
        <v>715</v>
      </c>
      <c r="M59" s="368" t="s">
        <v>34</v>
      </c>
      <c r="N59" s="367">
        <v>523496</v>
      </c>
      <c r="O59" s="367" t="s">
        <v>1321</v>
      </c>
      <c r="P59" s="371">
        <v>43826</v>
      </c>
      <c r="Q59" s="372">
        <v>322713730.58999997</v>
      </c>
      <c r="R59" s="372">
        <v>194749423.50555569</v>
      </c>
      <c r="S59" s="367">
        <v>180</v>
      </c>
      <c r="T59" s="369">
        <v>9.4913279683340956E-2</v>
      </c>
      <c r="U59" s="369">
        <v>1.2269624917703204</v>
      </c>
      <c r="V59" s="369">
        <v>0.13245547943943037</v>
      </c>
      <c r="W59" s="369">
        <v>1.2985065945677758</v>
      </c>
      <c r="X59" s="369">
        <v>0.21110927984115535</v>
      </c>
      <c r="Y59" s="369">
        <v>1.6008800192633459</v>
      </c>
      <c r="Z59" s="369" t="s">
        <v>1419</v>
      </c>
      <c r="AA59" s="369" t="s">
        <v>1419</v>
      </c>
      <c r="AB59" s="369">
        <v>3.1955944672346363E-3</v>
      </c>
      <c r="AC59" s="373">
        <v>8.5342432987347916</v>
      </c>
      <c r="AD59" s="541">
        <v>0</v>
      </c>
      <c r="AE59" s="370" t="s">
        <v>101</v>
      </c>
      <c r="AF59" s="370" t="s">
        <v>736</v>
      </c>
      <c r="AG59" s="374" t="s">
        <v>736</v>
      </c>
      <c r="AH59" s="374" t="s">
        <v>2245</v>
      </c>
      <c r="AI59" s="374">
        <v>5000</v>
      </c>
      <c r="AJ59" s="374" t="s">
        <v>1429</v>
      </c>
      <c r="AK59" s="374" t="s">
        <v>1429</v>
      </c>
      <c r="AL59" s="673">
        <v>1.1000000000000001E-2</v>
      </c>
      <c r="AM59" s="673">
        <v>0.2</v>
      </c>
      <c r="AN59" s="369" t="s">
        <v>64</v>
      </c>
      <c r="AO59" s="367" t="s">
        <v>1324</v>
      </c>
      <c r="AP59" s="370" t="s">
        <v>13</v>
      </c>
      <c r="AQ59" s="376" t="s">
        <v>671</v>
      </c>
      <c r="AR59" s="369">
        <v>2.7499999999999998E-3</v>
      </c>
      <c r="AS59" s="369">
        <v>2.7499999999999998E-3</v>
      </c>
      <c r="AT59" s="369"/>
      <c r="AW59" s="662"/>
      <c r="AX59" s="663"/>
      <c r="AY59" s="663"/>
      <c r="AZ59" s="663"/>
      <c r="BA59" s="663"/>
      <c r="BB59" s="674"/>
      <c r="BC59" s="663"/>
      <c r="BD59" s="663"/>
      <c r="BE59" s="663"/>
      <c r="BF59" s="663"/>
      <c r="BG59" s="675"/>
      <c r="BH59" s="664"/>
      <c r="BI59" s="665"/>
      <c r="BJ59" s="665"/>
      <c r="BK59" s="665"/>
      <c r="BL59" s="218"/>
      <c r="BM59" s="664"/>
      <c r="BN59" s="664"/>
      <c r="BO59" s="664"/>
      <c r="BP59" s="664"/>
      <c r="BQ59" s="664"/>
      <c r="BR59" s="664"/>
      <c r="BS59" s="664"/>
      <c r="BT59" s="664"/>
      <c r="BU59" s="664"/>
      <c r="BV59" s="666"/>
      <c r="BW59" s="663"/>
    </row>
    <row r="60" spans="2:75" ht="15.75" customHeight="1">
      <c r="B60" s="363" t="s">
        <v>576</v>
      </c>
      <c r="C60" s="364">
        <v>43096273000194</v>
      </c>
      <c r="D60" s="365" t="s">
        <v>14</v>
      </c>
      <c r="E60" s="365" t="s">
        <v>607</v>
      </c>
      <c r="F60" s="365"/>
      <c r="G60" s="366"/>
      <c r="H60" s="366" t="s">
        <v>34</v>
      </c>
      <c r="I60" s="366" t="s">
        <v>34</v>
      </c>
      <c r="J60" s="366" t="s">
        <v>612</v>
      </c>
      <c r="K60" s="367" t="s">
        <v>48</v>
      </c>
      <c r="L60" s="368" t="s">
        <v>715</v>
      </c>
      <c r="M60" s="368" t="s">
        <v>1416</v>
      </c>
      <c r="N60" s="367">
        <v>616370</v>
      </c>
      <c r="O60" s="367" t="s">
        <v>1321</v>
      </c>
      <c r="P60" s="371">
        <v>44434</v>
      </c>
      <c r="Q60" s="372">
        <v>30784967.670000002</v>
      </c>
      <c r="R60" s="372">
        <v>33315229.171349205</v>
      </c>
      <c r="S60" s="367">
        <v>212</v>
      </c>
      <c r="T60" s="369">
        <v>-0.10561329629961469</v>
      </c>
      <c r="U60" s="369">
        <v>-1.3652836950127718</v>
      </c>
      <c r="V60" s="369">
        <v>-3.6022114346546563E-2</v>
      </c>
      <c r="W60" s="369">
        <v>-0.35313716901122683</v>
      </c>
      <c r="X60" s="369" t="s">
        <v>1419</v>
      </c>
      <c r="Y60" s="369" t="s">
        <v>1419</v>
      </c>
      <c r="Z60" s="369" t="s">
        <v>1419</v>
      </c>
      <c r="AA60" s="369" t="s">
        <v>1419</v>
      </c>
      <c r="AB60" s="369">
        <v>0.16837839531087839</v>
      </c>
      <c r="AC60" s="373">
        <v>-0.71164983873214893</v>
      </c>
      <c r="AD60" s="541">
        <v>0</v>
      </c>
      <c r="AE60" s="370" t="s">
        <v>2258</v>
      </c>
      <c r="AF60" s="370" t="s">
        <v>2244</v>
      </c>
      <c r="AG60" s="374" t="s">
        <v>1438</v>
      </c>
      <c r="AH60" s="374" t="s">
        <v>726</v>
      </c>
      <c r="AI60" s="374">
        <v>10000</v>
      </c>
      <c r="AJ60" s="374">
        <v>10000</v>
      </c>
      <c r="AK60" s="374">
        <v>10000</v>
      </c>
      <c r="AL60" s="673">
        <v>7.4999999999999997E-3</v>
      </c>
      <c r="AM60" s="673" t="s">
        <v>34</v>
      </c>
      <c r="AN60" s="369" t="s">
        <v>2262</v>
      </c>
      <c r="AO60" s="367" t="s">
        <v>1324</v>
      </c>
      <c r="AP60" s="370" t="s">
        <v>716</v>
      </c>
      <c r="AQ60" s="376" t="s">
        <v>687</v>
      </c>
      <c r="AR60" s="369" t="s">
        <v>34</v>
      </c>
      <c r="AS60" s="369" t="s">
        <v>34</v>
      </c>
      <c r="AT60" s="369"/>
      <c r="AW60" s="662"/>
      <c r="AX60" s="663"/>
      <c r="AY60" s="663"/>
      <c r="AZ60" s="663"/>
      <c r="BA60" s="663"/>
      <c r="BB60" s="674"/>
      <c r="BC60" s="663"/>
      <c r="BD60" s="663"/>
      <c r="BE60" s="663"/>
      <c r="BF60" s="663"/>
      <c r="BG60" s="675"/>
      <c r="BH60" s="664"/>
      <c r="BI60" s="665"/>
      <c r="BJ60" s="665"/>
      <c r="BK60" s="665"/>
      <c r="BL60" s="218"/>
      <c r="BM60" s="664"/>
      <c r="BN60" s="664"/>
      <c r="BO60" s="664"/>
      <c r="BP60" s="664"/>
      <c r="BQ60" s="664"/>
      <c r="BR60" s="664"/>
      <c r="BS60" s="664"/>
      <c r="BT60" s="664"/>
      <c r="BU60" s="664"/>
      <c r="BV60" s="666"/>
      <c r="BW60" s="663"/>
    </row>
    <row r="61" spans="2:75" ht="15.75" customHeight="1">
      <c r="B61" s="363" t="s">
        <v>1049</v>
      </c>
      <c r="C61" s="364">
        <v>30877877000126</v>
      </c>
      <c r="D61" s="365" t="s">
        <v>11</v>
      </c>
      <c r="E61" s="365" t="s">
        <v>620</v>
      </c>
      <c r="F61" s="365" t="s">
        <v>685</v>
      </c>
      <c r="G61" s="366" t="s">
        <v>738</v>
      </c>
      <c r="H61" s="366" t="s">
        <v>34</v>
      </c>
      <c r="I61" s="366" t="s">
        <v>1319</v>
      </c>
      <c r="J61" s="366" t="s">
        <v>608</v>
      </c>
      <c r="K61" s="367" t="s">
        <v>48</v>
      </c>
      <c r="L61" s="368" t="s">
        <v>715</v>
      </c>
      <c r="M61" s="368" t="s">
        <v>34</v>
      </c>
      <c r="N61" s="367">
        <v>471331</v>
      </c>
      <c r="O61" s="367" t="s">
        <v>1321</v>
      </c>
      <c r="P61" s="371">
        <v>43311</v>
      </c>
      <c r="Q61" s="372">
        <v>58841348.590000004</v>
      </c>
      <c r="R61" s="372">
        <v>46958930.899285696</v>
      </c>
      <c r="S61" s="367">
        <v>271</v>
      </c>
      <c r="T61" s="369">
        <v>9.4116528873928962E-2</v>
      </c>
      <c r="U61" s="369">
        <v>1.2166627385461384</v>
      </c>
      <c r="V61" s="369">
        <v>0.14697581971801466</v>
      </c>
      <c r="W61" s="369">
        <v>1.4408544814721584</v>
      </c>
      <c r="X61" s="369">
        <v>0.23379409328674017</v>
      </c>
      <c r="Y61" s="369">
        <v>1.7729030805569004</v>
      </c>
      <c r="Z61" s="369">
        <v>0.30961810397509959</v>
      </c>
      <c r="AA61" s="369">
        <v>1.759969677549609</v>
      </c>
      <c r="AB61" s="369">
        <v>7.7530159421063741E-3</v>
      </c>
      <c r="AC61" s="373">
        <v>5.1649348942836273</v>
      </c>
      <c r="AD61" s="541">
        <v>22672424000135</v>
      </c>
      <c r="AE61" s="370" t="s">
        <v>2258</v>
      </c>
      <c r="AF61" s="370" t="s">
        <v>2244</v>
      </c>
      <c r="AG61" s="374" t="s">
        <v>1438</v>
      </c>
      <c r="AH61" s="374" t="s">
        <v>726</v>
      </c>
      <c r="AI61" s="374">
        <v>50000</v>
      </c>
      <c r="AJ61" s="374">
        <v>50000</v>
      </c>
      <c r="AK61" s="374">
        <v>0</v>
      </c>
      <c r="AL61" s="369">
        <v>0</v>
      </c>
      <c r="AM61" s="369" t="s">
        <v>34</v>
      </c>
      <c r="AN61" s="369" t="s">
        <v>34</v>
      </c>
      <c r="AO61" s="367" t="s">
        <v>1324</v>
      </c>
      <c r="AP61" s="370" t="s">
        <v>13</v>
      </c>
      <c r="AQ61" s="376" t="s">
        <v>679</v>
      </c>
      <c r="AR61" s="369">
        <v>6.6666666666666662E-3</v>
      </c>
      <c r="AS61" s="369">
        <v>6.6666666666666662E-3</v>
      </c>
      <c r="AT61" s="369"/>
      <c r="AW61" s="662"/>
      <c r="AX61" s="663"/>
      <c r="AY61" s="663"/>
      <c r="AZ61" s="663"/>
      <c r="BA61" s="663"/>
      <c r="BB61" s="674"/>
      <c r="BC61" s="663"/>
      <c r="BD61" s="663"/>
      <c r="BE61" s="663"/>
      <c r="BF61" s="663"/>
      <c r="BG61" s="675"/>
      <c r="BH61" s="664"/>
      <c r="BI61" s="665"/>
      <c r="BJ61" s="665"/>
      <c r="BK61" s="665"/>
      <c r="BL61" s="218"/>
      <c r="BM61" s="664"/>
      <c r="BN61" s="664"/>
      <c r="BO61" s="664"/>
      <c r="BP61" s="664"/>
      <c r="BQ61" s="664"/>
      <c r="BR61" s="664"/>
      <c r="BS61" s="664"/>
      <c r="BT61" s="664"/>
      <c r="BU61" s="664"/>
      <c r="BV61" s="666"/>
      <c r="BW61" s="663"/>
    </row>
    <row r="62" spans="2:75" ht="15.75" customHeight="1">
      <c r="B62" s="363" t="s">
        <v>1136</v>
      </c>
      <c r="C62" s="364">
        <v>18719154000101</v>
      </c>
      <c r="D62" s="365" t="s">
        <v>11</v>
      </c>
      <c r="E62" s="365" t="s">
        <v>620</v>
      </c>
      <c r="F62" s="365" t="s">
        <v>672</v>
      </c>
      <c r="G62" s="366" t="s">
        <v>738</v>
      </c>
      <c r="H62" s="366" t="s">
        <v>34</v>
      </c>
      <c r="I62" s="366"/>
      <c r="J62" s="366" t="s">
        <v>608</v>
      </c>
      <c r="K62" s="367" t="s">
        <v>48</v>
      </c>
      <c r="L62" s="368" t="s">
        <v>1339</v>
      </c>
      <c r="M62" s="368" t="s">
        <v>1416</v>
      </c>
      <c r="N62" s="367">
        <v>361445</v>
      </c>
      <c r="O62" s="367" t="s">
        <v>1321</v>
      </c>
      <c r="P62" s="371">
        <v>41698</v>
      </c>
      <c r="Q62" s="372">
        <v>4429327174.8400002</v>
      </c>
      <c r="R62" s="372">
        <v>3873838851.9058709</v>
      </c>
      <c r="S62" s="367">
        <v>0</v>
      </c>
      <c r="T62" s="369">
        <v>8.2563302071404943E-2</v>
      </c>
      <c r="U62" s="369">
        <v>1.0673119206952981</v>
      </c>
      <c r="V62" s="369">
        <v>0.11205540560532024</v>
      </c>
      <c r="W62" s="369">
        <v>1.098517658546637</v>
      </c>
      <c r="X62" s="369">
        <v>0.1748586393070557</v>
      </c>
      <c r="Y62" s="369">
        <v>1.3259848267819745</v>
      </c>
      <c r="Z62" s="369">
        <v>0.19375469987852179</v>
      </c>
      <c r="AA62" s="369">
        <v>1.1013645271090082</v>
      </c>
      <c r="AB62" s="369">
        <v>1.7793491481935841E-3</v>
      </c>
      <c r="AC62" s="373">
        <v>5.1040623518151262</v>
      </c>
      <c r="AD62" s="541">
        <v>0</v>
      </c>
      <c r="AE62" s="370" t="s">
        <v>2501</v>
      </c>
      <c r="AF62" s="370" t="s">
        <v>2247</v>
      </c>
      <c r="AG62" s="374" t="s">
        <v>59</v>
      </c>
      <c r="AH62" s="374" t="s">
        <v>2248</v>
      </c>
      <c r="AI62" s="374">
        <v>20000</v>
      </c>
      <c r="AJ62" s="374">
        <v>100</v>
      </c>
      <c r="AK62" s="374">
        <v>1000</v>
      </c>
      <c r="AL62" s="369">
        <v>4.0000000000000001E-3</v>
      </c>
      <c r="AM62" s="369" t="s">
        <v>34</v>
      </c>
      <c r="AN62" s="369" t="s">
        <v>64</v>
      </c>
      <c r="AO62" s="367" t="s">
        <v>1324</v>
      </c>
      <c r="AP62" s="370" t="s">
        <v>11</v>
      </c>
      <c r="AQ62" s="376" t="s">
        <v>677</v>
      </c>
      <c r="AR62" s="369">
        <v>6.6666666666666664E-4</v>
      </c>
      <c r="AS62" s="369">
        <v>6.6666666666666664E-4</v>
      </c>
      <c r="AT62" s="369"/>
      <c r="AW62" s="662"/>
      <c r="AX62" s="663"/>
      <c r="AY62" s="663"/>
      <c r="AZ62" s="663"/>
      <c r="BA62" s="663"/>
      <c r="BB62" s="674"/>
      <c r="BC62" s="663"/>
      <c r="BD62" s="663"/>
      <c r="BE62" s="663"/>
      <c r="BF62" s="663"/>
      <c r="BG62" s="675"/>
      <c r="BH62" s="664"/>
      <c r="BI62" s="665"/>
      <c r="BJ62" s="665"/>
      <c r="BK62" s="665"/>
      <c r="BL62" s="218"/>
      <c r="BM62" s="664"/>
      <c r="BN62" s="664"/>
      <c r="BO62" s="664"/>
      <c r="BP62" s="664"/>
      <c r="BQ62" s="664"/>
      <c r="BR62" s="664"/>
      <c r="BS62" s="664"/>
      <c r="BT62" s="664"/>
      <c r="BU62" s="664"/>
      <c r="BV62" s="666"/>
      <c r="BW62" s="663"/>
    </row>
    <row r="63" spans="2:75" ht="15.75" customHeight="1">
      <c r="B63" s="363" t="s">
        <v>770</v>
      </c>
      <c r="C63" s="364">
        <v>30921203000181</v>
      </c>
      <c r="D63" s="365" t="s">
        <v>11</v>
      </c>
      <c r="E63" s="365" t="s">
        <v>620</v>
      </c>
      <c r="F63" s="365" t="s">
        <v>663</v>
      </c>
      <c r="G63" s="366" t="s">
        <v>738</v>
      </c>
      <c r="H63" s="366" t="s">
        <v>34</v>
      </c>
      <c r="I63" s="366" t="s">
        <v>1304</v>
      </c>
      <c r="J63" s="366" t="s">
        <v>608</v>
      </c>
      <c r="K63" s="367" t="s">
        <v>48</v>
      </c>
      <c r="L63" s="368" t="s">
        <v>1339</v>
      </c>
      <c r="M63" s="368" t="s">
        <v>34</v>
      </c>
      <c r="N63" s="367">
        <v>474819</v>
      </c>
      <c r="O63" s="367" t="s">
        <v>1324</v>
      </c>
      <c r="P63" s="371">
        <v>43336</v>
      </c>
      <c r="Q63" s="372">
        <v>823565621.47000003</v>
      </c>
      <c r="R63" s="372">
        <v>717151610.39305556</v>
      </c>
      <c r="S63" s="367">
        <v>1</v>
      </c>
      <c r="T63" s="369">
        <v>8.5168234658835162E-2</v>
      </c>
      <c r="U63" s="369">
        <v>1.1009863926873147</v>
      </c>
      <c r="V63" s="369">
        <v>0.11639531226275257</v>
      </c>
      <c r="W63" s="369">
        <v>1.1410632552885327</v>
      </c>
      <c r="X63" s="369">
        <v>0.17673891419195664</v>
      </c>
      <c r="Y63" s="369">
        <v>1.340243292805948</v>
      </c>
      <c r="Z63" s="369">
        <v>0.20011456913455672</v>
      </c>
      <c r="AA63" s="369">
        <v>1.137516085755274</v>
      </c>
      <c r="AB63" s="369">
        <v>1.576882463940955E-3</v>
      </c>
      <c r="AC63" s="373">
        <v>8.2303198014544119</v>
      </c>
      <c r="AD63" s="541">
        <v>34474989000197</v>
      </c>
      <c r="AE63" s="370" t="s">
        <v>2287</v>
      </c>
      <c r="AF63" s="370" t="s">
        <v>2253</v>
      </c>
      <c r="AG63" s="374" t="s">
        <v>1439</v>
      </c>
      <c r="AH63" s="374" t="s">
        <v>2248</v>
      </c>
      <c r="AI63" s="374">
        <v>1000</v>
      </c>
      <c r="AJ63" s="374">
        <v>1000</v>
      </c>
      <c r="AK63" s="374">
        <v>1000</v>
      </c>
      <c r="AL63" s="673">
        <v>4.0000000000000001E-3</v>
      </c>
      <c r="AM63" s="673" t="s">
        <v>34</v>
      </c>
      <c r="AN63" s="369" t="s">
        <v>64</v>
      </c>
      <c r="AO63" s="367" t="s">
        <v>1324</v>
      </c>
      <c r="AP63" s="370" t="s">
        <v>11</v>
      </c>
      <c r="AQ63" s="376" t="s">
        <v>662</v>
      </c>
      <c r="AR63" s="369">
        <v>1.1200000000000001E-3</v>
      </c>
      <c r="AS63" s="369">
        <v>1.1200000000000001E-3</v>
      </c>
      <c r="AT63" s="369"/>
      <c r="AW63" s="662"/>
      <c r="AX63" s="663"/>
      <c r="AY63" s="663"/>
      <c r="AZ63" s="663"/>
      <c r="BA63" s="663"/>
      <c r="BB63" s="674"/>
      <c r="BC63" s="663"/>
      <c r="BD63" s="663"/>
      <c r="BE63" s="663"/>
      <c r="BF63" s="663"/>
      <c r="BG63" s="675"/>
      <c r="BH63" s="664"/>
      <c r="BI63" s="665"/>
      <c r="BJ63" s="665"/>
      <c r="BK63" s="665"/>
      <c r="BL63" s="218"/>
      <c r="BM63" s="664"/>
      <c r="BN63" s="664"/>
      <c r="BO63" s="664"/>
      <c r="BP63" s="664"/>
      <c r="BQ63" s="664"/>
      <c r="BR63" s="664"/>
      <c r="BS63" s="664"/>
      <c r="BT63" s="664"/>
      <c r="BU63" s="664"/>
      <c r="BV63" s="666"/>
      <c r="BW63" s="663"/>
    </row>
    <row r="64" spans="2:75" ht="15.75" customHeight="1">
      <c r="B64" s="363" t="s">
        <v>901</v>
      </c>
      <c r="C64" s="364">
        <v>13615411000133</v>
      </c>
      <c r="D64" s="365" t="s">
        <v>11</v>
      </c>
      <c r="E64" s="365" t="s">
        <v>620</v>
      </c>
      <c r="F64" s="365" t="s">
        <v>663</v>
      </c>
      <c r="G64" s="366" t="s">
        <v>738</v>
      </c>
      <c r="H64" s="366" t="s">
        <v>34</v>
      </c>
      <c r="I64" s="366"/>
      <c r="J64" s="366" t="s">
        <v>608</v>
      </c>
      <c r="K64" s="367" t="s">
        <v>48</v>
      </c>
      <c r="L64" s="368" t="s">
        <v>1339</v>
      </c>
      <c r="M64" s="368" t="s">
        <v>34</v>
      </c>
      <c r="N64" s="367">
        <v>284491</v>
      </c>
      <c r="O64" s="367" t="s">
        <v>1324</v>
      </c>
      <c r="P64" s="371">
        <v>40777</v>
      </c>
      <c r="Q64" s="372">
        <v>2868811532.25</v>
      </c>
      <c r="R64" s="372">
        <v>2217600029.0125008</v>
      </c>
      <c r="S64" s="367">
        <v>1</v>
      </c>
      <c r="T64" s="369">
        <v>8.5962432882894069E-2</v>
      </c>
      <c r="U64" s="369">
        <v>1.1112531481424199</v>
      </c>
      <c r="V64" s="369">
        <v>0.11462270025355958</v>
      </c>
      <c r="W64" s="369">
        <v>1.1236857304531054</v>
      </c>
      <c r="X64" s="369">
        <v>0.18748999356686258</v>
      </c>
      <c r="Y64" s="369">
        <v>1.421770680752851</v>
      </c>
      <c r="Z64" s="369">
        <v>0.20404746936468676</v>
      </c>
      <c r="AA64" s="369">
        <v>1.1598719656634251</v>
      </c>
      <c r="AB64" s="369">
        <v>5.3464317580742583E-3</v>
      </c>
      <c r="AC64" s="373">
        <v>2.1325415330459299</v>
      </c>
      <c r="AD64" s="541">
        <v>13106998000155</v>
      </c>
      <c r="AE64" s="370" t="s">
        <v>2334</v>
      </c>
      <c r="AF64" s="370" t="s">
        <v>2253</v>
      </c>
      <c r="AG64" s="374" t="s">
        <v>1439</v>
      </c>
      <c r="AH64" s="374" t="s">
        <v>2248</v>
      </c>
      <c r="AI64" s="374">
        <v>1000</v>
      </c>
      <c r="AJ64" s="374">
        <v>1000</v>
      </c>
      <c r="AK64" s="374">
        <v>1000</v>
      </c>
      <c r="AL64" s="369">
        <v>3.2000000000000002E-3</v>
      </c>
      <c r="AM64" s="369" t="s">
        <v>34</v>
      </c>
      <c r="AN64" s="369" t="s">
        <v>64</v>
      </c>
      <c r="AO64" s="367" t="s">
        <v>1324</v>
      </c>
      <c r="AP64" s="370" t="s">
        <v>11</v>
      </c>
      <c r="AQ64" s="376" t="s">
        <v>1373</v>
      </c>
      <c r="AR64" s="369">
        <v>9.6000000000000002E-4</v>
      </c>
      <c r="AS64" s="369">
        <v>9.6000000000000002E-4</v>
      </c>
      <c r="AT64" s="369"/>
      <c r="AW64" s="662"/>
      <c r="AX64" s="663"/>
      <c r="AY64" s="663"/>
      <c r="AZ64" s="663"/>
      <c r="BA64" s="663"/>
      <c r="BB64" s="674"/>
      <c r="BC64" s="663"/>
      <c r="BD64" s="663"/>
      <c r="BE64" s="663"/>
      <c r="BF64" s="663"/>
      <c r="BG64" s="675"/>
      <c r="BH64" s="664"/>
      <c r="BI64" s="665"/>
      <c r="BJ64" s="665"/>
      <c r="BK64" s="665"/>
      <c r="BL64" s="218"/>
      <c r="BM64" s="664"/>
      <c r="BN64" s="664"/>
      <c r="BO64" s="664"/>
      <c r="BP64" s="664"/>
      <c r="BQ64" s="664"/>
      <c r="BR64" s="664"/>
      <c r="BS64" s="664"/>
      <c r="BT64" s="664"/>
      <c r="BU64" s="664"/>
      <c r="BV64" s="666"/>
      <c r="BW64" s="663"/>
    </row>
    <row r="65" spans="2:75" ht="15.75" customHeight="1">
      <c r="B65" s="363" t="s">
        <v>978</v>
      </c>
      <c r="C65" s="364">
        <v>7900255000150</v>
      </c>
      <c r="D65" s="365" t="s">
        <v>11</v>
      </c>
      <c r="E65" s="365" t="s">
        <v>620</v>
      </c>
      <c r="F65" s="365" t="s">
        <v>663</v>
      </c>
      <c r="G65" s="366" t="s">
        <v>738</v>
      </c>
      <c r="H65" s="366" t="s">
        <v>34</v>
      </c>
      <c r="I65" s="366"/>
      <c r="J65" s="366" t="s">
        <v>608</v>
      </c>
      <c r="K65" s="367" t="s">
        <v>48</v>
      </c>
      <c r="L65" s="368" t="s">
        <v>1339</v>
      </c>
      <c r="M65" s="368" t="s">
        <v>1416</v>
      </c>
      <c r="N65" s="367">
        <v>157491</v>
      </c>
      <c r="O65" s="367" t="s">
        <v>1324</v>
      </c>
      <c r="P65" s="371">
        <v>38854</v>
      </c>
      <c r="Q65" s="372">
        <v>1037792907.62</v>
      </c>
      <c r="R65" s="372">
        <v>1183620477.5614674</v>
      </c>
      <c r="S65" s="367">
        <v>1</v>
      </c>
      <c r="T65" s="369">
        <v>8.4909727543412972E-2</v>
      </c>
      <c r="U65" s="369">
        <v>1.0976446207504795</v>
      </c>
      <c r="V65" s="369">
        <v>0.11423852942272417</v>
      </c>
      <c r="W65" s="369">
        <v>1.1199195717453527</v>
      </c>
      <c r="X65" s="369">
        <v>0.16299355719399977</v>
      </c>
      <c r="Y65" s="369">
        <v>1.2360097537013301</v>
      </c>
      <c r="Z65" s="369">
        <v>0.20874488370445654</v>
      </c>
      <c r="AA65" s="369">
        <v>1.1865735916172693</v>
      </c>
      <c r="AB65" s="369">
        <v>1.8117111119863283E-3</v>
      </c>
      <c r="AC65" s="373">
        <v>6.0959056980937669</v>
      </c>
      <c r="AD65" s="541">
        <v>0</v>
      </c>
      <c r="AE65" s="370" t="s">
        <v>2410</v>
      </c>
      <c r="AF65" s="370" t="s">
        <v>2250</v>
      </c>
      <c r="AG65" s="374" t="s">
        <v>719</v>
      </c>
      <c r="AH65" s="374" t="s">
        <v>2248</v>
      </c>
      <c r="AI65" s="374">
        <v>500</v>
      </c>
      <c r="AJ65" s="374">
        <v>500</v>
      </c>
      <c r="AK65" s="374">
        <v>500</v>
      </c>
      <c r="AL65" s="369">
        <v>3.4999999999999996E-3</v>
      </c>
      <c r="AM65" s="369">
        <v>0.2</v>
      </c>
      <c r="AN65" s="369" t="s">
        <v>64</v>
      </c>
      <c r="AO65" s="367" t="s">
        <v>1324</v>
      </c>
      <c r="AP65" s="370" t="s">
        <v>11</v>
      </c>
      <c r="AQ65" s="376" t="s">
        <v>677</v>
      </c>
      <c r="AR65" s="369">
        <v>8.7500000000000002E-4</v>
      </c>
      <c r="AS65" s="369">
        <v>8.7500000000000002E-4</v>
      </c>
      <c r="AT65" s="369"/>
      <c r="AW65" s="662"/>
      <c r="AX65" s="663"/>
      <c r="AY65" s="663"/>
      <c r="AZ65" s="663"/>
      <c r="BA65" s="663"/>
      <c r="BB65" s="674"/>
      <c r="BC65" s="663"/>
      <c r="BD65" s="663"/>
      <c r="BE65" s="663"/>
      <c r="BF65" s="663"/>
      <c r="BG65" s="675"/>
      <c r="BH65" s="664"/>
      <c r="BI65" s="665"/>
      <c r="BJ65" s="665"/>
      <c r="BK65" s="665"/>
      <c r="BL65" s="218"/>
      <c r="BM65" s="664"/>
      <c r="BN65" s="664"/>
      <c r="BO65" s="664"/>
      <c r="BP65" s="664"/>
      <c r="BQ65" s="664"/>
      <c r="BR65" s="664"/>
      <c r="BS65" s="664"/>
      <c r="BT65" s="664"/>
      <c r="BU65" s="664"/>
      <c r="BV65" s="666"/>
      <c r="BW65" s="663"/>
    </row>
    <row r="66" spans="2:75" ht="15.75" customHeight="1">
      <c r="B66" s="363" t="s">
        <v>1201</v>
      </c>
      <c r="C66" s="364">
        <v>4899128000190</v>
      </c>
      <c r="D66" s="365" t="s">
        <v>11</v>
      </c>
      <c r="E66" s="365" t="s">
        <v>620</v>
      </c>
      <c r="F66" s="365" t="s">
        <v>663</v>
      </c>
      <c r="G66" s="366" t="s">
        <v>738</v>
      </c>
      <c r="H66" s="366" t="s">
        <v>34</v>
      </c>
      <c r="I66" s="366"/>
      <c r="J66" s="366" t="s">
        <v>608</v>
      </c>
      <c r="K66" s="367" t="s">
        <v>48</v>
      </c>
      <c r="L66" s="368" t="s">
        <v>1339</v>
      </c>
      <c r="M66" s="368" t="s">
        <v>34</v>
      </c>
      <c r="N66" s="367">
        <v>109215</v>
      </c>
      <c r="O66" s="367" t="s">
        <v>1321</v>
      </c>
      <c r="P66" s="371">
        <v>37428</v>
      </c>
      <c r="Q66" s="372">
        <v>3520690411.8699999</v>
      </c>
      <c r="R66" s="372">
        <v>2178008680.0928173</v>
      </c>
      <c r="S66" s="367">
        <v>1</v>
      </c>
      <c r="T66" s="369">
        <v>8.5703242640660093E-2</v>
      </c>
      <c r="U66" s="369">
        <v>1.1079025452919553</v>
      </c>
      <c r="V66" s="369">
        <v>0.12042089039048776</v>
      </c>
      <c r="W66" s="369">
        <v>1.1805273814079982</v>
      </c>
      <c r="X66" s="369">
        <v>0.18232039581137105</v>
      </c>
      <c r="Y66" s="369">
        <v>1.3825686818609877</v>
      </c>
      <c r="Z66" s="369">
        <v>0.16809371745635571</v>
      </c>
      <c r="AA66" s="369">
        <v>0.95549918403211254</v>
      </c>
      <c r="AB66" s="369">
        <v>3.7050483216722854E-3</v>
      </c>
      <c r="AC66" s="373">
        <v>4.4762749372878279</v>
      </c>
      <c r="AD66" s="541">
        <v>0</v>
      </c>
      <c r="AE66" s="370" t="s">
        <v>2424</v>
      </c>
      <c r="AF66" s="370" t="s">
        <v>2424</v>
      </c>
      <c r="AG66" s="374" t="s">
        <v>719</v>
      </c>
      <c r="AH66" s="374" t="s">
        <v>2248</v>
      </c>
      <c r="AI66" s="374">
        <v>1000</v>
      </c>
      <c r="AJ66" s="374">
        <v>1000</v>
      </c>
      <c r="AK66" s="374">
        <v>1000</v>
      </c>
      <c r="AL66" s="369">
        <v>3.0000000000000001E-3</v>
      </c>
      <c r="AM66" s="369" t="s">
        <v>34</v>
      </c>
      <c r="AN66" s="369" t="s">
        <v>64</v>
      </c>
      <c r="AO66" s="367" t="s">
        <v>1324</v>
      </c>
      <c r="AP66" s="370" t="s">
        <v>11</v>
      </c>
      <c r="AQ66" s="376" t="s">
        <v>669</v>
      </c>
      <c r="AR66" s="369">
        <v>1E-3</v>
      </c>
      <c r="AS66" s="369">
        <v>1E-3</v>
      </c>
      <c r="AT66" s="369"/>
      <c r="AW66" s="662"/>
      <c r="AX66" s="663"/>
      <c r="AY66" s="663"/>
      <c r="AZ66" s="663"/>
      <c r="BA66" s="663"/>
      <c r="BB66" s="674"/>
      <c r="BC66" s="663"/>
      <c r="BD66" s="663"/>
      <c r="BE66" s="663"/>
      <c r="BF66" s="663"/>
      <c r="BG66" s="675"/>
      <c r="BH66" s="664"/>
      <c r="BI66" s="665"/>
      <c r="BJ66" s="665"/>
      <c r="BK66" s="665"/>
      <c r="BL66" s="218"/>
      <c r="BM66" s="664"/>
      <c r="BN66" s="664"/>
      <c r="BO66" s="664"/>
      <c r="BP66" s="664"/>
      <c r="BQ66" s="664"/>
      <c r="BR66" s="664"/>
      <c r="BS66" s="664"/>
      <c r="BT66" s="664"/>
      <c r="BU66" s="664"/>
      <c r="BV66" s="666"/>
      <c r="BW66" s="663"/>
    </row>
    <row r="67" spans="2:75" ht="15.75" customHeight="1">
      <c r="B67" s="363" t="s">
        <v>1380</v>
      </c>
      <c r="C67" s="364">
        <v>7539298000151</v>
      </c>
      <c r="D67" s="365" t="s">
        <v>11</v>
      </c>
      <c r="E67" s="365" t="s">
        <v>621</v>
      </c>
      <c r="F67" s="365" t="s">
        <v>672</v>
      </c>
      <c r="G67" s="366" t="s">
        <v>738</v>
      </c>
      <c r="H67" s="366" t="s">
        <v>34</v>
      </c>
      <c r="I67" s="366"/>
      <c r="J67" s="366" t="s">
        <v>608</v>
      </c>
      <c r="K67" s="367" t="s">
        <v>48</v>
      </c>
      <c r="L67" s="368" t="s">
        <v>1339</v>
      </c>
      <c r="M67" s="368" t="s">
        <v>1416</v>
      </c>
      <c r="N67" s="367">
        <v>152900</v>
      </c>
      <c r="O67" s="367" t="s">
        <v>1321</v>
      </c>
      <c r="P67" s="371">
        <v>38700</v>
      </c>
      <c r="Q67" s="372">
        <v>1011192185.6799999</v>
      </c>
      <c r="R67" s="372">
        <v>1263664629.2649205</v>
      </c>
      <c r="S67" s="367">
        <v>1</v>
      </c>
      <c r="T67" s="369">
        <v>6.5011731157941455E-2</v>
      </c>
      <c r="U67" s="369">
        <v>0.8404193377573338</v>
      </c>
      <c r="V67" s="369">
        <v>9.6735919131475612E-2</v>
      </c>
      <c r="W67" s="369">
        <v>0.94833546679536573</v>
      </c>
      <c r="X67" s="369">
        <v>0.14678707006783398</v>
      </c>
      <c r="Y67" s="369">
        <v>1.1131130177442516</v>
      </c>
      <c r="Z67" s="369">
        <v>0.25210894405714268</v>
      </c>
      <c r="AA67" s="369">
        <v>1.4330689687813147</v>
      </c>
      <c r="AB67" s="369">
        <v>2.6267317077180743E-2</v>
      </c>
      <c r="AC67" s="373">
        <v>-0.16953683241633821</v>
      </c>
      <c r="AD67" s="541">
        <v>0</v>
      </c>
      <c r="AE67" s="370" t="s">
        <v>2279</v>
      </c>
      <c r="AF67" s="370" t="s">
        <v>2244</v>
      </c>
      <c r="AG67" s="374" t="s">
        <v>1438</v>
      </c>
      <c r="AH67" s="374" t="s">
        <v>2248</v>
      </c>
      <c r="AI67" s="374">
        <v>3000</v>
      </c>
      <c r="AJ67" s="374">
        <v>1000</v>
      </c>
      <c r="AK67" s="374">
        <v>1000</v>
      </c>
      <c r="AL67" s="369">
        <v>2E-3</v>
      </c>
      <c r="AM67" s="369" t="s">
        <v>34</v>
      </c>
      <c r="AN67" s="369" t="s">
        <v>2257</v>
      </c>
      <c r="AO67" s="367" t="s">
        <v>1324</v>
      </c>
      <c r="AP67" s="370" t="s">
        <v>11</v>
      </c>
      <c r="AQ67" s="376" t="s">
        <v>676</v>
      </c>
      <c r="AR67" s="369">
        <v>6.9999999999999999E-4</v>
      </c>
      <c r="AS67" s="369">
        <v>6.9999999999999999E-4</v>
      </c>
      <c r="AT67" s="369"/>
      <c r="AW67" s="662"/>
      <c r="AX67" s="663"/>
      <c r="AY67" s="663"/>
      <c r="AZ67" s="663"/>
      <c r="BA67" s="663"/>
      <c r="BB67" s="674"/>
      <c r="BC67" s="663"/>
      <c r="BD67" s="663"/>
      <c r="BE67" s="663"/>
      <c r="BF67" s="663"/>
      <c r="BG67" s="675"/>
      <c r="BH67" s="664"/>
      <c r="BI67" s="665"/>
      <c r="BJ67" s="665"/>
      <c r="BK67" s="665"/>
      <c r="BL67" s="218"/>
      <c r="BM67" s="664"/>
      <c r="BN67" s="664"/>
      <c r="BO67" s="664"/>
      <c r="BP67" s="664"/>
      <c r="BQ67" s="664"/>
      <c r="BR67" s="664"/>
      <c r="BS67" s="664"/>
      <c r="BT67" s="664"/>
      <c r="BU67" s="664"/>
      <c r="BV67" s="666"/>
      <c r="BW67" s="663"/>
    </row>
    <row r="68" spans="2:75" ht="15.75" customHeight="1">
      <c r="B68" s="363" t="s">
        <v>1181</v>
      </c>
      <c r="C68" s="364">
        <v>17899612000160</v>
      </c>
      <c r="D68" s="365" t="s">
        <v>11</v>
      </c>
      <c r="E68" s="365" t="s">
        <v>620</v>
      </c>
      <c r="F68" s="365" t="s">
        <v>663</v>
      </c>
      <c r="G68" s="366" t="s">
        <v>738</v>
      </c>
      <c r="H68" s="366" t="s">
        <v>34</v>
      </c>
      <c r="I68" s="366" t="s">
        <v>1304</v>
      </c>
      <c r="J68" s="366" t="s">
        <v>608</v>
      </c>
      <c r="K68" s="367" t="s">
        <v>48</v>
      </c>
      <c r="L68" s="368" t="s">
        <v>1339</v>
      </c>
      <c r="M68" s="368" t="s">
        <v>34</v>
      </c>
      <c r="N68" s="367">
        <v>377856</v>
      </c>
      <c r="O68" s="367" t="s">
        <v>1321</v>
      </c>
      <c r="P68" s="371">
        <v>41913</v>
      </c>
      <c r="Q68" s="372">
        <v>352748757.50999999</v>
      </c>
      <c r="R68" s="372">
        <v>470779828.51638877</v>
      </c>
      <c r="S68" s="367">
        <v>2</v>
      </c>
      <c r="T68" s="369">
        <v>8.0625213607009361E-2</v>
      </c>
      <c r="U68" s="369">
        <v>1.0422578728372986</v>
      </c>
      <c r="V68" s="369">
        <v>0.10764357964557814</v>
      </c>
      <c r="W68" s="369">
        <v>1.0552670121629959</v>
      </c>
      <c r="X68" s="369">
        <v>0.14285405544009122</v>
      </c>
      <c r="Y68" s="369">
        <v>1.0832882533484782</v>
      </c>
      <c r="Z68" s="369">
        <v>0.19243057531043473</v>
      </c>
      <c r="AA68" s="369">
        <v>1.0938377737983582</v>
      </c>
      <c r="AB68" s="369">
        <v>1.9419512813983384E-3</v>
      </c>
      <c r="AC68" s="373">
        <v>2.629007038274811</v>
      </c>
      <c r="AD68" s="541">
        <v>0</v>
      </c>
      <c r="AE68" s="370" t="s">
        <v>2467</v>
      </c>
      <c r="AF68" s="370" t="s">
        <v>2244</v>
      </c>
      <c r="AG68" s="374" t="s">
        <v>1438</v>
      </c>
      <c r="AH68" s="374" t="s">
        <v>2248</v>
      </c>
      <c r="AI68" s="374">
        <v>100</v>
      </c>
      <c r="AJ68" s="374">
        <v>100</v>
      </c>
      <c r="AK68" s="374">
        <v>100</v>
      </c>
      <c r="AL68" s="369">
        <v>8.0000000000000002E-3</v>
      </c>
      <c r="AM68" s="369">
        <v>0.2</v>
      </c>
      <c r="AN68" s="369" t="s">
        <v>64</v>
      </c>
      <c r="AO68" s="367" t="s">
        <v>1324</v>
      </c>
      <c r="AP68" s="370" t="s">
        <v>13</v>
      </c>
      <c r="AQ68" s="376" t="s">
        <v>686</v>
      </c>
      <c r="AR68" s="369">
        <v>1.5999999999999999E-3</v>
      </c>
      <c r="AS68" s="369">
        <v>1.5999999999999999E-3</v>
      </c>
      <c r="AT68" s="369"/>
      <c r="AW68" s="662"/>
      <c r="AX68" s="663"/>
      <c r="AY68" s="663"/>
      <c r="AZ68" s="663"/>
      <c r="BA68" s="663"/>
      <c r="BB68" s="674"/>
      <c r="BC68" s="663"/>
      <c r="BD68" s="663"/>
      <c r="BE68" s="663"/>
      <c r="BF68" s="663"/>
      <c r="BG68" s="675"/>
      <c r="BH68" s="664"/>
      <c r="BI68" s="665"/>
      <c r="BJ68" s="665"/>
      <c r="BK68" s="665"/>
      <c r="BL68" s="218"/>
      <c r="BM68" s="664"/>
      <c r="BN68" s="664"/>
      <c r="BO68" s="664"/>
      <c r="BP68" s="664"/>
      <c r="BQ68" s="664"/>
      <c r="BR68" s="664"/>
      <c r="BS68" s="664"/>
      <c r="BT68" s="664"/>
      <c r="BU68" s="664"/>
      <c r="BV68" s="666"/>
      <c r="BW68" s="663"/>
    </row>
    <row r="69" spans="2:75" ht="15.75" customHeight="1">
      <c r="B69" s="363" t="s">
        <v>864</v>
      </c>
      <c r="C69" s="364">
        <v>9814233000100</v>
      </c>
      <c r="D69" s="365" t="s">
        <v>11</v>
      </c>
      <c r="E69" s="365" t="s">
        <v>621</v>
      </c>
      <c r="F69" s="365" t="s">
        <v>672</v>
      </c>
      <c r="G69" s="366" t="s">
        <v>865</v>
      </c>
      <c r="H69" s="366" t="s">
        <v>34</v>
      </c>
      <c r="I69" s="366"/>
      <c r="J69" s="366" t="s">
        <v>608</v>
      </c>
      <c r="K69" s="367" t="s">
        <v>48</v>
      </c>
      <c r="L69" s="368" t="s">
        <v>1339</v>
      </c>
      <c r="M69" s="368" t="s">
        <v>1416</v>
      </c>
      <c r="N69" s="367">
        <v>215163</v>
      </c>
      <c r="O69" s="367" t="s">
        <v>1321</v>
      </c>
      <c r="P69" s="371">
        <v>39652</v>
      </c>
      <c r="Q69" s="372">
        <v>370353898.31</v>
      </c>
      <c r="R69" s="372">
        <v>372223366.54285717</v>
      </c>
      <c r="S69" s="367">
        <v>2</v>
      </c>
      <c r="T69" s="369">
        <v>4.330950065638306E-2</v>
      </c>
      <c r="U69" s="369">
        <v>0.55987036819265013</v>
      </c>
      <c r="V69" s="369">
        <v>5.1985975994290889E-2</v>
      </c>
      <c r="W69" s="369">
        <v>0.50963639208672606</v>
      </c>
      <c r="X69" s="369">
        <v>7.897856119445068E-2</v>
      </c>
      <c r="Y69" s="369">
        <v>0.59890877682637633</v>
      </c>
      <c r="Z69" s="369">
        <v>0.15947117381542775</v>
      </c>
      <c r="AA69" s="369">
        <v>0.90648585064963738</v>
      </c>
      <c r="AB69" s="369">
        <v>5.4310404774508117E-2</v>
      </c>
      <c r="AC69" s="373">
        <v>-0.82860047814200777</v>
      </c>
      <c r="AD69" s="541">
        <v>0</v>
      </c>
      <c r="AE69" s="370" t="s">
        <v>2279</v>
      </c>
      <c r="AF69" s="370" t="s">
        <v>2244</v>
      </c>
      <c r="AG69" s="374" t="s">
        <v>1438</v>
      </c>
      <c r="AH69" s="374" t="s">
        <v>2248</v>
      </c>
      <c r="AI69" s="374">
        <v>3000</v>
      </c>
      <c r="AJ69" s="374">
        <v>1000</v>
      </c>
      <c r="AK69" s="374">
        <v>1000</v>
      </c>
      <c r="AL69" s="369">
        <v>2E-3</v>
      </c>
      <c r="AM69" s="369" t="s">
        <v>34</v>
      </c>
      <c r="AN69" s="369" t="s">
        <v>2257</v>
      </c>
      <c r="AO69" s="367" t="s">
        <v>1324</v>
      </c>
      <c r="AP69" s="370" t="s">
        <v>11</v>
      </c>
      <c r="AQ69" s="376" t="s">
        <v>680</v>
      </c>
      <c r="AR69" s="369">
        <v>6.9999999999999999E-4</v>
      </c>
      <c r="AS69" s="369">
        <v>6.9999999999999999E-4</v>
      </c>
      <c r="AT69" s="369"/>
      <c r="AW69" s="662"/>
      <c r="AX69" s="663"/>
      <c r="AY69" s="663"/>
      <c r="AZ69" s="663"/>
      <c r="BA69" s="663"/>
      <c r="BB69" s="674"/>
      <c r="BC69" s="663"/>
      <c r="BD69" s="663"/>
      <c r="BE69" s="663"/>
      <c r="BF69" s="663"/>
      <c r="BG69" s="675"/>
      <c r="BH69" s="664"/>
      <c r="BI69" s="665"/>
      <c r="BJ69" s="665"/>
      <c r="BK69" s="665"/>
      <c r="BL69" s="218"/>
      <c r="BM69" s="664"/>
      <c r="BN69" s="664"/>
      <c r="BO69" s="664"/>
      <c r="BP69" s="664"/>
      <c r="BQ69" s="664"/>
      <c r="BR69" s="664"/>
      <c r="BS69" s="664"/>
      <c r="BT69" s="664"/>
      <c r="BU69" s="664"/>
      <c r="BV69" s="666"/>
      <c r="BW69" s="663"/>
    </row>
    <row r="70" spans="2:75" ht="15.75" customHeight="1">
      <c r="B70" s="363" t="s">
        <v>1379</v>
      </c>
      <c r="C70" s="364">
        <v>20374752000120</v>
      </c>
      <c r="D70" s="365" t="s">
        <v>11</v>
      </c>
      <c r="E70" s="365" t="s">
        <v>621</v>
      </c>
      <c r="F70" s="365" t="s">
        <v>672</v>
      </c>
      <c r="G70" s="366" t="s">
        <v>866</v>
      </c>
      <c r="H70" s="366" t="s">
        <v>34</v>
      </c>
      <c r="I70" s="366"/>
      <c r="J70" s="366" t="s">
        <v>608</v>
      </c>
      <c r="K70" s="367" t="s">
        <v>48</v>
      </c>
      <c r="L70" s="368" t="s">
        <v>1339</v>
      </c>
      <c r="M70" s="368" t="s">
        <v>1416</v>
      </c>
      <c r="N70" s="367">
        <v>377546</v>
      </c>
      <c r="O70" s="367" t="s">
        <v>1321</v>
      </c>
      <c r="P70" s="371">
        <v>41865</v>
      </c>
      <c r="Q70" s="372">
        <v>273580988.24000001</v>
      </c>
      <c r="R70" s="372">
        <v>266877825.49579346</v>
      </c>
      <c r="S70" s="367">
        <v>2</v>
      </c>
      <c r="T70" s="369">
        <v>2.4593917272172527E-2</v>
      </c>
      <c r="U70" s="369">
        <v>0.31793036885179238</v>
      </c>
      <c r="V70" s="369">
        <v>1.137215122360602E-2</v>
      </c>
      <c r="W70" s="369">
        <v>0.11148510745474316</v>
      </c>
      <c r="X70" s="369">
        <v>1.8962644077506585E-2</v>
      </c>
      <c r="Y70" s="369">
        <v>0.14379717480408311</v>
      </c>
      <c r="Z70" s="369">
        <v>8.1984346909282468E-2</v>
      </c>
      <c r="AA70" s="369">
        <v>0.46602560619533212</v>
      </c>
      <c r="AB70" s="369">
        <v>8.8171142456182794E-2</v>
      </c>
      <c r="AC70" s="373">
        <v>-0.92988401373954022</v>
      </c>
      <c r="AD70" s="541">
        <v>0</v>
      </c>
      <c r="AE70" s="370" t="s">
        <v>2279</v>
      </c>
      <c r="AF70" s="370" t="s">
        <v>2244</v>
      </c>
      <c r="AG70" s="374" t="s">
        <v>1438</v>
      </c>
      <c r="AH70" s="374" t="s">
        <v>2248</v>
      </c>
      <c r="AI70" s="374">
        <v>3000</v>
      </c>
      <c r="AJ70" s="374">
        <v>1000</v>
      </c>
      <c r="AK70" s="374">
        <v>1000</v>
      </c>
      <c r="AL70" s="369">
        <v>2E-3</v>
      </c>
      <c r="AM70" s="369" t="s">
        <v>34</v>
      </c>
      <c r="AN70" s="369" t="s">
        <v>2257</v>
      </c>
      <c r="AO70" s="367" t="s">
        <v>1324</v>
      </c>
      <c r="AP70" s="370" t="s">
        <v>11</v>
      </c>
      <c r="AQ70" s="376" t="s">
        <v>680</v>
      </c>
      <c r="AR70" s="369">
        <v>6.9999999999999999E-4</v>
      </c>
      <c r="AS70" s="369">
        <v>6.9999999999999999E-4</v>
      </c>
      <c r="AT70" s="369"/>
      <c r="AW70" s="662"/>
      <c r="AX70" s="663"/>
      <c r="AY70" s="663"/>
      <c r="AZ70" s="663"/>
      <c r="BA70" s="663"/>
      <c r="BB70" s="674"/>
      <c r="BC70" s="663"/>
      <c r="BD70" s="663"/>
      <c r="BE70" s="663"/>
      <c r="BF70" s="663"/>
      <c r="BG70" s="675"/>
      <c r="BH70" s="664"/>
      <c r="BI70" s="665"/>
      <c r="BJ70" s="665"/>
      <c r="BK70" s="665"/>
      <c r="BL70" s="218"/>
      <c r="BM70" s="664"/>
      <c r="BN70" s="664"/>
      <c r="BO70" s="664"/>
      <c r="BP70" s="664"/>
      <c r="BQ70" s="664"/>
      <c r="BR70" s="664"/>
      <c r="BS70" s="664"/>
      <c r="BT70" s="664"/>
      <c r="BU70" s="664"/>
      <c r="BV70" s="666"/>
      <c r="BW70" s="663"/>
    </row>
    <row r="71" spans="2:75" ht="15.75" customHeight="1">
      <c r="B71" s="363" t="s">
        <v>752</v>
      </c>
      <c r="C71" s="364">
        <v>9620860000100</v>
      </c>
      <c r="D71" s="365" t="s">
        <v>11</v>
      </c>
      <c r="E71" s="365" t="s">
        <v>620</v>
      </c>
      <c r="F71" s="365" t="s">
        <v>663</v>
      </c>
      <c r="G71" s="366" t="s">
        <v>738</v>
      </c>
      <c r="H71" s="366" t="s">
        <v>34</v>
      </c>
      <c r="I71" s="366"/>
      <c r="J71" s="366" t="s">
        <v>608</v>
      </c>
      <c r="K71" s="367" t="s">
        <v>48</v>
      </c>
      <c r="L71" s="368" t="s">
        <v>1339</v>
      </c>
      <c r="M71" s="368" t="s">
        <v>34</v>
      </c>
      <c r="N71" s="367">
        <v>212660</v>
      </c>
      <c r="O71" s="367" t="s">
        <v>1321</v>
      </c>
      <c r="P71" s="371">
        <v>39632</v>
      </c>
      <c r="Q71" s="372">
        <v>230673790.72</v>
      </c>
      <c r="R71" s="372">
        <v>276058281.5906747</v>
      </c>
      <c r="S71" s="367">
        <v>4</v>
      </c>
      <c r="T71" s="369">
        <v>7.7183103630743988E-2</v>
      </c>
      <c r="U71" s="369">
        <v>0.99776104533838206</v>
      </c>
      <c r="V71" s="369">
        <v>0.10183836030139459</v>
      </c>
      <c r="W71" s="369">
        <v>0.99835645147319219</v>
      </c>
      <c r="X71" s="369">
        <v>0.13964990270518562</v>
      </c>
      <c r="Y71" s="369">
        <v>1.0589905810915414</v>
      </c>
      <c r="Z71" s="369">
        <v>0.19338826593910752</v>
      </c>
      <c r="AA71" s="369">
        <v>1.0992815978037953</v>
      </c>
      <c r="AB71" s="369">
        <v>2.7254623206598755E-3</v>
      </c>
      <c r="AC71" s="373">
        <v>-5.4922530418748998E-2</v>
      </c>
      <c r="AD71" s="541">
        <v>0</v>
      </c>
      <c r="AE71" s="370" t="s">
        <v>2277</v>
      </c>
      <c r="AF71" s="370" t="s">
        <v>2253</v>
      </c>
      <c r="AG71" s="374" t="s">
        <v>1439</v>
      </c>
      <c r="AH71" s="374" t="s">
        <v>2248</v>
      </c>
      <c r="AI71" s="374">
        <v>1000</v>
      </c>
      <c r="AJ71" s="374">
        <v>500</v>
      </c>
      <c r="AK71" s="374">
        <v>500</v>
      </c>
      <c r="AL71" s="673">
        <v>0.01</v>
      </c>
      <c r="AM71" s="673">
        <v>0.2</v>
      </c>
      <c r="AN71" s="369" t="s">
        <v>64</v>
      </c>
      <c r="AO71" s="367" t="s">
        <v>1324</v>
      </c>
      <c r="AP71" s="370" t="s">
        <v>13</v>
      </c>
      <c r="AQ71" s="376" t="s">
        <v>668</v>
      </c>
      <c r="AR71" s="369">
        <v>4.1999999999999997E-3</v>
      </c>
      <c r="AS71" s="369">
        <v>4.1999999999999997E-3</v>
      </c>
      <c r="AT71" s="369"/>
      <c r="AW71" s="662"/>
      <c r="AX71" s="663"/>
      <c r="AY71" s="663"/>
      <c r="AZ71" s="663"/>
      <c r="BA71" s="663"/>
      <c r="BB71" s="674"/>
      <c r="BC71" s="663"/>
      <c r="BD71" s="663"/>
      <c r="BE71" s="663"/>
      <c r="BF71" s="663"/>
      <c r="BG71" s="675"/>
      <c r="BH71" s="664"/>
      <c r="BI71" s="665"/>
      <c r="BJ71" s="665"/>
      <c r="BK71" s="665"/>
      <c r="BL71" s="218"/>
      <c r="BM71" s="664"/>
      <c r="BN71" s="664"/>
      <c r="BO71" s="664"/>
      <c r="BP71" s="664"/>
      <c r="BQ71" s="664"/>
      <c r="BR71" s="664"/>
      <c r="BS71" s="664"/>
      <c r="BT71" s="664"/>
      <c r="BU71" s="664"/>
      <c r="BV71" s="666"/>
      <c r="BW71" s="663"/>
    </row>
    <row r="72" spans="2:75" ht="15.75" customHeight="1">
      <c r="B72" s="363" t="s">
        <v>801</v>
      </c>
      <c r="C72" s="364">
        <v>33361657000133</v>
      </c>
      <c r="D72" s="365" t="s">
        <v>13</v>
      </c>
      <c r="E72" s="365" t="s">
        <v>616</v>
      </c>
      <c r="F72" s="365" t="s">
        <v>618</v>
      </c>
      <c r="G72" s="366" t="s">
        <v>34</v>
      </c>
      <c r="H72" s="366" t="s">
        <v>865</v>
      </c>
      <c r="I72" s="366" t="s">
        <v>34</v>
      </c>
      <c r="J72" s="366" t="s">
        <v>611</v>
      </c>
      <c r="K72" s="367"/>
      <c r="L72" s="368" t="s">
        <v>1339</v>
      </c>
      <c r="M72" s="368" t="s">
        <v>34</v>
      </c>
      <c r="N72" s="367">
        <v>501891</v>
      </c>
      <c r="O72" s="367" t="s">
        <v>1321</v>
      </c>
      <c r="P72" s="371">
        <v>43641</v>
      </c>
      <c r="Q72" s="372">
        <v>225407213.21000001</v>
      </c>
      <c r="R72" s="372">
        <v>359489157.90380937</v>
      </c>
      <c r="S72" s="367">
        <v>5</v>
      </c>
      <c r="T72" s="369">
        <v>5.3352737483266743E-2</v>
      </c>
      <c r="U72" s="369">
        <v>0.68970125090647871</v>
      </c>
      <c r="V72" s="369">
        <v>7.8102363236456585E-2</v>
      </c>
      <c r="W72" s="369">
        <v>0.76566431334569818</v>
      </c>
      <c r="X72" s="369">
        <v>0.14777289998078613</v>
      </c>
      <c r="Y72" s="369">
        <v>1.120588745060572</v>
      </c>
      <c r="Z72" s="369">
        <v>0.20187311581209388</v>
      </c>
      <c r="AA72" s="369">
        <v>1.1475122351705871</v>
      </c>
      <c r="AB72" s="369">
        <v>6.2414101723507379E-2</v>
      </c>
      <c r="AC72" s="373">
        <v>-0.32044295200289624</v>
      </c>
      <c r="AD72" s="541">
        <v>33361873000189</v>
      </c>
      <c r="AE72" s="370" t="s">
        <v>2307</v>
      </c>
      <c r="AF72" s="370" t="s">
        <v>728</v>
      </c>
      <c r="AG72" s="374" t="s">
        <v>728</v>
      </c>
      <c r="AH72" s="374" t="s">
        <v>2245</v>
      </c>
      <c r="AI72" s="374">
        <v>10000</v>
      </c>
      <c r="AJ72" s="374">
        <v>5000</v>
      </c>
      <c r="AK72" s="374">
        <v>5000</v>
      </c>
      <c r="AL72" s="369">
        <v>9.0000000000000011E-3</v>
      </c>
      <c r="AM72" s="369" t="s">
        <v>34</v>
      </c>
      <c r="AN72" s="369" t="s">
        <v>34</v>
      </c>
      <c r="AO72" s="367" t="s">
        <v>1324</v>
      </c>
      <c r="AP72" s="370" t="s">
        <v>13</v>
      </c>
      <c r="AQ72" s="376" t="s">
        <v>679</v>
      </c>
      <c r="AR72" s="369">
        <v>5.3333999999999994E-3</v>
      </c>
      <c r="AS72" s="369">
        <v>5.3333999999999994E-3</v>
      </c>
      <c r="AT72" s="369"/>
      <c r="AW72" s="662"/>
      <c r="AX72" s="663"/>
      <c r="AY72" s="663"/>
      <c r="AZ72" s="663"/>
      <c r="BA72" s="663"/>
      <c r="BB72" s="674"/>
      <c r="BC72" s="663"/>
      <c r="BD72" s="663"/>
      <c r="BE72" s="663"/>
      <c r="BF72" s="663"/>
      <c r="BG72" s="675"/>
      <c r="BH72" s="664"/>
      <c r="BI72" s="665"/>
      <c r="BJ72" s="665"/>
      <c r="BK72" s="665"/>
      <c r="BL72" s="218"/>
      <c r="BM72" s="664"/>
      <c r="BN72" s="664"/>
      <c r="BO72" s="664"/>
      <c r="BP72" s="664"/>
      <c r="BQ72" s="664"/>
      <c r="BR72" s="664"/>
      <c r="BS72" s="664"/>
      <c r="BT72" s="664"/>
      <c r="BU72" s="664"/>
      <c r="BV72" s="666"/>
      <c r="BW72" s="663"/>
    </row>
    <row r="73" spans="2:75" ht="15.75" customHeight="1">
      <c r="B73" s="363" t="s">
        <v>874</v>
      </c>
      <c r="C73" s="364">
        <v>31964074000171</v>
      </c>
      <c r="D73" s="365" t="s">
        <v>14</v>
      </c>
      <c r="E73" s="365" t="s">
        <v>607</v>
      </c>
      <c r="F73" s="365" t="s">
        <v>1317</v>
      </c>
      <c r="G73" s="366"/>
      <c r="H73" s="366" t="s">
        <v>34</v>
      </c>
      <c r="I73" s="366" t="s">
        <v>34</v>
      </c>
      <c r="J73" s="366" t="s">
        <v>696</v>
      </c>
      <c r="K73" s="367"/>
      <c r="L73" s="368" t="s">
        <v>1339</v>
      </c>
      <c r="M73" s="368" t="s">
        <v>34</v>
      </c>
      <c r="N73" s="367">
        <v>482315</v>
      </c>
      <c r="O73" s="367" t="s">
        <v>1321</v>
      </c>
      <c r="P73" s="371">
        <v>43445</v>
      </c>
      <c r="Q73" s="372">
        <v>59521808.43</v>
      </c>
      <c r="R73" s="372">
        <v>145617789.34313479</v>
      </c>
      <c r="S73" s="367">
        <v>5</v>
      </c>
      <c r="T73" s="369">
        <v>-0.31095399544322566</v>
      </c>
      <c r="U73" s="369">
        <v>-4.0197629915207997</v>
      </c>
      <c r="V73" s="369">
        <v>-0.24152402579943777</v>
      </c>
      <c r="W73" s="369">
        <v>-2.3677430452436732</v>
      </c>
      <c r="X73" s="369">
        <v>1.2916170403928895E-2</v>
      </c>
      <c r="Y73" s="369">
        <v>9.7945666531610978E-2</v>
      </c>
      <c r="Z73" s="369">
        <v>0.56198924506081416</v>
      </c>
      <c r="AA73" s="369">
        <v>3.1945290592425253</v>
      </c>
      <c r="AB73" s="369">
        <v>0.22610830401032037</v>
      </c>
      <c r="AC73" s="373">
        <v>-1.53894338910938</v>
      </c>
      <c r="AD73" s="541">
        <v>0</v>
      </c>
      <c r="AE73" s="370" t="s">
        <v>2279</v>
      </c>
      <c r="AF73" s="370" t="s">
        <v>2244</v>
      </c>
      <c r="AG73" s="374" t="s">
        <v>1438</v>
      </c>
      <c r="AH73" s="374" t="s">
        <v>2245</v>
      </c>
      <c r="AI73" s="374">
        <v>5000</v>
      </c>
      <c r="AJ73" s="374">
        <v>5000</v>
      </c>
      <c r="AK73" s="374">
        <v>5000</v>
      </c>
      <c r="AL73" s="369">
        <v>0.01</v>
      </c>
      <c r="AM73" s="369" t="s">
        <v>34</v>
      </c>
      <c r="AN73" s="369" t="s">
        <v>34</v>
      </c>
      <c r="AO73" s="367" t="s">
        <v>1324</v>
      </c>
      <c r="AP73" s="370" t="s">
        <v>13</v>
      </c>
      <c r="AQ73" s="376" t="s">
        <v>679</v>
      </c>
      <c r="AR73" s="369">
        <v>4.0000000000000001E-3</v>
      </c>
      <c r="AS73" s="369">
        <v>4.0000000000000001E-3</v>
      </c>
      <c r="AT73" s="369"/>
      <c r="AW73" s="662"/>
      <c r="AX73" s="663"/>
      <c r="AY73" s="663"/>
      <c r="AZ73" s="663"/>
      <c r="BA73" s="663"/>
      <c r="BB73" s="674"/>
      <c r="BC73" s="663"/>
      <c r="BD73" s="663"/>
      <c r="BE73" s="663"/>
      <c r="BF73" s="663"/>
      <c r="BG73" s="675"/>
      <c r="BH73" s="664"/>
      <c r="BI73" s="665"/>
      <c r="BJ73" s="665"/>
      <c r="BK73" s="665"/>
      <c r="BL73" s="218"/>
      <c r="BM73" s="664"/>
      <c r="BN73" s="664"/>
      <c r="BO73" s="664"/>
      <c r="BP73" s="664"/>
      <c r="BQ73" s="664"/>
      <c r="BR73" s="664"/>
      <c r="BS73" s="664"/>
      <c r="BT73" s="664"/>
      <c r="BU73" s="664"/>
      <c r="BV73" s="666"/>
      <c r="BW73" s="663"/>
    </row>
    <row r="74" spans="2:75" ht="15.75" customHeight="1">
      <c r="B74" s="363" t="s">
        <v>720</v>
      </c>
      <c r="C74" s="364">
        <v>18860059000115</v>
      </c>
      <c r="D74" s="365" t="s">
        <v>13</v>
      </c>
      <c r="E74" s="365" t="s">
        <v>615</v>
      </c>
      <c r="F74" s="365" t="s">
        <v>619</v>
      </c>
      <c r="G74" s="366" t="s">
        <v>34</v>
      </c>
      <c r="H74" s="366" t="s">
        <v>1337</v>
      </c>
      <c r="I74" s="366" t="s">
        <v>34</v>
      </c>
      <c r="J74" s="366" t="s">
        <v>608</v>
      </c>
      <c r="K74" s="367" t="s">
        <v>48</v>
      </c>
      <c r="L74" s="368" t="s">
        <v>1339</v>
      </c>
      <c r="M74" s="368" t="s">
        <v>34</v>
      </c>
      <c r="N74" s="367">
        <v>350273</v>
      </c>
      <c r="O74" s="367" t="s">
        <v>1321</v>
      </c>
      <c r="P74" s="371">
        <v>41547</v>
      </c>
      <c r="Q74" s="372">
        <v>939281092.88</v>
      </c>
      <c r="R74" s="372">
        <v>535640798.37011862</v>
      </c>
      <c r="S74" s="367">
        <v>5</v>
      </c>
      <c r="T74" s="369">
        <v>0.11979101757561228</v>
      </c>
      <c r="U74" s="369">
        <v>1.5485618651746267</v>
      </c>
      <c r="V74" s="369">
        <v>0.14892911113392082</v>
      </c>
      <c r="W74" s="369">
        <v>1.4600032686374838</v>
      </c>
      <c r="X74" s="369">
        <v>0.19416570005504563</v>
      </c>
      <c r="Y74" s="369">
        <v>1.4723937757652545</v>
      </c>
      <c r="Z74" s="369">
        <v>0.25143913460214828</v>
      </c>
      <c r="AA74" s="369">
        <v>1.4292615546947631</v>
      </c>
      <c r="AB74" s="369">
        <v>2.1839811476745085E-2</v>
      </c>
      <c r="AC74" s="373">
        <v>1.9209831210894246</v>
      </c>
      <c r="AD74" s="541">
        <v>18422264000107</v>
      </c>
      <c r="AE74" s="370" t="s">
        <v>2252</v>
      </c>
      <c r="AF74" s="370" t="s">
        <v>2253</v>
      </c>
      <c r="AG74" s="374" t="s">
        <v>1439</v>
      </c>
      <c r="AH74" s="374" t="s">
        <v>2248</v>
      </c>
      <c r="AI74" s="374">
        <v>50000</v>
      </c>
      <c r="AJ74" s="374">
        <v>5000</v>
      </c>
      <c r="AK74" s="374">
        <v>25000</v>
      </c>
      <c r="AL74" s="673">
        <v>1.9E-2</v>
      </c>
      <c r="AM74" s="673">
        <v>0.2</v>
      </c>
      <c r="AN74" s="369" t="s">
        <v>64</v>
      </c>
      <c r="AO74" s="367" t="s">
        <v>1324</v>
      </c>
      <c r="AP74" s="370" t="s">
        <v>13</v>
      </c>
      <c r="AQ74" s="376" t="s">
        <v>664</v>
      </c>
      <c r="AR74" s="369">
        <v>4.7499999999999999E-3</v>
      </c>
      <c r="AS74" s="369">
        <v>4.7499999999999999E-3</v>
      </c>
      <c r="AT74" s="369"/>
      <c r="AW74" s="662"/>
      <c r="AX74" s="663"/>
      <c r="AY74" s="663"/>
      <c r="AZ74" s="663"/>
      <c r="BA74" s="663"/>
      <c r="BB74" s="674"/>
      <c r="BC74" s="663"/>
      <c r="BD74" s="663"/>
      <c r="BE74" s="663"/>
      <c r="BF74" s="663"/>
      <c r="BG74" s="675"/>
      <c r="BH74" s="664"/>
      <c r="BI74" s="665"/>
      <c r="BJ74" s="665"/>
      <c r="BK74" s="665"/>
      <c r="BL74" s="218"/>
      <c r="BM74" s="664"/>
      <c r="BN74" s="664"/>
      <c r="BO74" s="664"/>
      <c r="BP74" s="664"/>
      <c r="BQ74" s="664"/>
      <c r="BR74" s="664"/>
      <c r="BS74" s="664"/>
      <c r="BT74" s="664"/>
      <c r="BU74" s="664"/>
      <c r="BV74" s="666"/>
      <c r="BW74" s="663"/>
    </row>
    <row r="75" spans="2:75" ht="15.75" customHeight="1">
      <c r="B75" s="363" t="s">
        <v>582</v>
      </c>
      <c r="C75" s="364">
        <v>41063334000191</v>
      </c>
      <c r="D75" s="365" t="s">
        <v>14</v>
      </c>
      <c r="E75" s="365" t="s">
        <v>607</v>
      </c>
      <c r="F75" s="365" t="s">
        <v>672</v>
      </c>
      <c r="G75" s="366"/>
      <c r="H75" s="366" t="s">
        <v>34</v>
      </c>
      <c r="I75" s="366" t="s">
        <v>34</v>
      </c>
      <c r="J75" s="366" t="s">
        <v>612</v>
      </c>
      <c r="K75" s="367" t="s">
        <v>49</v>
      </c>
      <c r="L75" s="368" t="s">
        <v>1339</v>
      </c>
      <c r="M75" s="368" t="s">
        <v>34</v>
      </c>
      <c r="N75" s="367">
        <v>596949</v>
      </c>
      <c r="O75" s="367" t="s">
        <v>1321</v>
      </c>
      <c r="P75" s="371">
        <v>44364</v>
      </c>
      <c r="Q75" s="372">
        <v>3844360.77</v>
      </c>
      <c r="R75" s="372">
        <v>5154163.9840476168</v>
      </c>
      <c r="S75" s="367">
        <v>5</v>
      </c>
      <c r="T75" s="369">
        <v>-0.28188919407933</v>
      </c>
      <c r="U75" s="369">
        <v>-3.6440366313820287</v>
      </c>
      <c r="V75" s="369">
        <v>-0.27701843912327317</v>
      </c>
      <c r="W75" s="369">
        <v>-2.7157069797397968</v>
      </c>
      <c r="X75" s="369" t="s">
        <v>1419</v>
      </c>
      <c r="Y75" s="369" t="s">
        <v>1419</v>
      </c>
      <c r="Z75" s="369" t="s">
        <v>1419</v>
      </c>
      <c r="AA75" s="369" t="s">
        <v>1419</v>
      </c>
      <c r="AB75" s="369">
        <v>0.26575314072592493</v>
      </c>
      <c r="AC75" s="373">
        <v>-1.4533319642242652</v>
      </c>
      <c r="AD75" s="541">
        <v>42115133000153</v>
      </c>
      <c r="AE75" s="370" t="s">
        <v>2279</v>
      </c>
      <c r="AF75" s="370" t="s">
        <v>2244</v>
      </c>
      <c r="AG75" s="374" t="s">
        <v>1438</v>
      </c>
      <c r="AH75" s="374" t="s">
        <v>2245</v>
      </c>
      <c r="AI75" s="374">
        <v>5000</v>
      </c>
      <c r="AJ75" s="374">
        <v>5000</v>
      </c>
      <c r="AK75" s="374">
        <v>5000</v>
      </c>
      <c r="AL75" s="369">
        <v>0.01</v>
      </c>
      <c r="AM75" s="369" t="s">
        <v>34</v>
      </c>
      <c r="AN75" s="369" t="s">
        <v>34</v>
      </c>
      <c r="AO75" s="367" t="s">
        <v>1324</v>
      </c>
      <c r="AP75" s="370" t="s">
        <v>716</v>
      </c>
      <c r="AQ75" s="376" t="s">
        <v>687</v>
      </c>
      <c r="AR75" s="369">
        <v>8.0000000000000002E-3</v>
      </c>
      <c r="AS75" s="369">
        <v>8.0000000000000002E-3</v>
      </c>
      <c r="AT75" s="369"/>
      <c r="AW75" s="662"/>
      <c r="AX75" s="663"/>
      <c r="AY75" s="663"/>
      <c r="AZ75" s="663"/>
      <c r="BA75" s="663"/>
      <c r="BB75" s="674"/>
      <c r="BC75" s="663"/>
      <c r="BD75" s="663"/>
      <c r="BE75" s="663"/>
      <c r="BF75" s="663"/>
      <c r="BG75" s="675"/>
      <c r="BH75" s="664"/>
      <c r="BI75" s="665"/>
      <c r="BJ75" s="665"/>
      <c r="BK75" s="665"/>
      <c r="BL75" s="218"/>
      <c r="BM75" s="664"/>
      <c r="BN75" s="664"/>
      <c r="BO75" s="664"/>
      <c r="BP75" s="664"/>
      <c r="BQ75" s="664"/>
      <c r="BR75" s="664"/>
      <c r="BS75" s="664"/>
      <c r="BT75" s="664"/>
      <c r="BU75" s="664"/>
      <c r="BV75" s="666"/>
      <c r="BW75" s="663"/>
    </row>
    <row r="76" spans="2:75" ht="15.75" customHeight="1">
      <c r="B76" s="363" t="s">
        <v>503</v>
      </c>
      <c r="C76" s="364">
        <v>41373608000149</v>
      </c>
      <c r="D76" s="365" t="s">
        <v>14</v>
      </c>
      <c r="E76" s="365" t="s">
        <v>15</v>
      </c>
      <c r="F76" s="365" t="s">
        <v>699</v>
      </c>
      <c r="G76" s="366"/>
      <c r="H76" s="366" t="s">
        <v>34</v>
      </c>
      <c r="I76" s="366" t="s">
        <v>34</v>
      </c>
      <c r="J76" s="366" t="s">
        <v>611</v>
      </c>
      <c r="K76" s="367" t="s">
        <v>49</v>
      </c>
      <c r="L76" s="368" t="s">
        <v>1339</v>
      </c>
      <c r="M76" s="368" t="s">
        <v>1416</v>
      </c>
      <c r="N76" s="367">
        <v>586511</v>
      </c>
      <c r="O76" s="367" t="s">
        <v>1321</v>
      </c>
      <c r="P76" s="371">
        <v>44313</v>
      </c>
      <c r="Q76" s="372">
        <v>30612961.23</v>
      </c>
      <c r="R76" s="372">
        <v>37371186.890277781</v>
      </c>
      <c r="S76" s="367">
        <v>6</v>
      </c>
      <c r="T76" s="369">
        <v>-0.16159617025368844</v>
      </c>
      <c r="U76" s="369">
        <v>-2.0889852334310071</v>
      </c>
      <c r="V76" s="369">
        <v>9.0976053026872172E-2</v>
      </c>
      <c r="W76" s="369">
        <v>0.89186951950267479</v>
      </c>
      <c r="X76" s="369" t="s">
        <v>1419</v>
      </c>
      <c r="Y76" s="369" t="s">
        <v>1419</v>
      </c>
      <c r="Z76" s="369" t="s">
        <v>1419</v>
      </c>
      <c r="AA76" s="369" t="s">
        <v>1419</v>
      </c>
      <c r="AB76" s="369">
        <v>0.49460922896876119</v>
      </c>
      <c r="AC76" s="373">
        <v>0.23072819926486496</v>
      </c>
      <c r="AD76" s="541">
        <v>0</v>
      </c>
      <c r="AE76" s="370" t="s">
        <v>2364</v>
      </c>
      <c r="AF76" s="370" t="s">
        <v>2244</v>
      </c>
      <c r="AG76" s="374" t="s">
        <v>1438</v>
      </c>
      <c r="AH76" s="374" t="s">
        <v>2248</v>
      </c>
      <c r="AI76" s="374">
        <v>1000</v>
      </c>
      <c r="AJ76" s="374">
        <v>100</v>
      </c>
      <c r="AK76" s="374">
        <v>100</v>
      </c>
      <c r="AL76" s="369">
        <v>9.0000000000000011E-3</v>
      </c>
      <c r="AM76" s="369">
        <v>0.1</v>
      </c>
      <c r="AN76" s="369" t="s">
        <v>34</v>
      </c>
      <c r="AO76" s="367" t="s">
        <v>1324</v>
      </c>
      <c r="AP76" s="370" t="s">
        <v>13</v>
      </c>
      <c r="AQ76" s="376" t="s">
        <v>668</v>
      </c>
      <c r="AR76" s="369">
        <v>2.9996999999999997E-3</v>
      </c>
      <c r="AS76" s="369">
        <v>2.9996999999999997E-3</v>
      </c>
      <c r="AT76" s="369"/>
      <c r="AW76" s="662"/>
      <c r="AX76" s="663"/>
      <c r="AY76" s="663"/>
      <c r="AZ76" s="663"/>
      <c r="BA76" s="663"/>
      <c r="BB76" s="674"/>
      <c r="BC76" s="663"/>
      <c r="BD76" s="663"/>
      <c r="BE76" s="663"/>
      <c r="BF76" s="663"/>
      <c r="BG76" s="675"/>
      <c r="BH76" s="664"/>
      <c r="BI76" s="665"/>
      <c r="BJ76" s="665"/>
      <c r="BK76" s="665"/>
      <c r="BL76" s="218"/>
      <c r="BM76" s="664"/>
      <c r="BN76" s="664"/>
      <c r="BO76" s="664"/>
      <c r="BP76" s="664"/>
      <c r="BQ76" s="664"/>
      <c r="BR76" s="664"/>
      <c r="BS76" s="664"/>
      <c r="BT76" s="664"/>
      <c r="BU76" s="664"/>
      <c r="BV76" s="666"/>
      <c r="BW76" s="663"/>
    </row>
    <row r="77" spans="2:75" ht="15.75" customHeight="1">
      <c r="B77" s="363" t="s">
        <v>510</v>
      </c>
      <c r="C77" s="364">
        <v>40503169000189</v>
      </c>
      <c r="D77" s="365" t="s">
        <v>14</v>
      </c>
      <c r="E77" s="365" t="s">
        <v>607</v>
      </c>
      <c r="F77" s="365" t="s">
        <v>699</v>
      </c>
      <c r="G77" s="366"/>
      <c r="H77" s="366" t="s">
        <v>34</v>
      </c>
      <c r="I77" s="366" t="s">
        <v>34</v>
      </c>
      <c r="J77" s="366" t="s">
        <v>611</v>
      </c>
      <c r="K77" s="367" t="s">
        <v>48</v>
      </c>
      <c r="L77" s="368" t="s">
        <v>1339</v>
      </c>
      <c r="M77" s="368" t="s">
        <v>1416</v>
      </c>
      <c r="N77" s="367">
        <v>572330</v>
      </c>
      <c r="O77" s="367" t="s">
        <v>1321</v>
      </c>
      <c r="P77" s="371">
        <v>44225</v>
      </c>
      <c r="Q77" s="372">
        <v>71812244.209999993</v>
      </c>
      <c r="R77" s="372">
        <v>81330603.293571383</v>
      </c>
      <c r="S77" s="367">
        <v>6</v>
      </c>
      <c r="T77" s="369">
        <v>-6.2152267073195877E-2</v>
      </c>
      <c r="U77" s="369">
        <v>-0.80345448741971592</v>
      </c>
      <c r="V77" s="369">
        <v>0.16950157177662684</v>
      </c>
      <c r="W77" s="369">
        <v>1.6616821717987185</v>
      </c>
      <c r="X77" s="369" t="s">
        <v>1419</v>
      </c>
      <c r="Y77" s="369" t="s">
        <v>1419</v>
      </c>
      <c r="Z77" s="369" t="s">
        <v>1419</v>
      </c>
      <c r="AA77" s="369" t="s">
        <v>1419</v>
      </c>
      <c r="AB77" s="369">
        <v>0.54991346845812916</v>
      </c>
      <c r="AC77" s="373">
        <v>0.37666630665322798</v>
      </c>
      <c r="AD77" s="541">
        <v>0</v>
      </c>
      <c r="AE77" s="370" t="s">
        <v>2364</v>
      </c>
      <c r="AF77" s="370" t="s">
        <v>2244</v>
      </c>
      <c r="AG77" s="374" t="s">
        <v>1438</v>
      </c>
      <c r="AH77" s="374" t="s">
        <v>2248</v>
      </c>
      <c r="AI77" s="374">
        <v>0</v>
      </c>
      <c r="AJ77" s="374">
        <v>0</v>
      </c>
      <c r="AK77" s="374">
        <v>0</v>
      </c>
      <c r="AL77" s="369">
        <v>2.5000000000000001E-3</v>
      </c>
      <c r="AM77" s="369" t="s">
        <v>34</v>
      </c>
      <c r="AN77" s="369" t="s">
        <v>34</v>
      </c>
      <c r="AO77" s="367" t="s">
        <v>1324</v>
      </c>
      <c r="AP77" s="370" t="s">
        <v>13</v>
      </c>
      <c r="AQ77" s="376" t="s">
        <v>668</v>
      </c>
      <c r="AR77" s="369">
        <v>8.3325000000000001E-4</v>
      </c>
      <c r="AS77" s="369">
        <v>8.3325000000000001E-4</v>
      </c>
      <c r="AT77" s="369"/>
      <c r="AW77" s="662"/>
      <c r="AX77" s="663"/>
      <c r="AY77" s="663"/>
      <c r="AZ77" s="663"/>
      <c r="BA77" s="663"/>
      <c r="BB77" s="674"/>
      <c r="BC77" s="663"/>
      <c r="BD77" s="663"/>
      <c r="BE77" s="663"/>
      <c r="BF77" s="663"/>
      <c r="BG77" s="675"/>
      <c r="BH77" s="664"/>
      <c r="BI77" s="665"/>
      <c r="BJ77" s="665"/>
      <c r="BK77" s="665"/>
      <c r="BL77" s="218"/>
      <c r="BM77" s="664"/>
      <c r="BN77" s="664"/>
      <c r="BO77" s="664"/>
      <c r="BP77" s="664"/>
      <c r="BQ77" s="664"/>
      <c r="BR77" s="664"/>
      <c r="BS77" s="664"/>
      <c r="BT77" s="664"/>
      <c r="BU77" s="664"/>
      <c r="BV77" s="666"/>
      <c r="BW77" s="663"/>
    </row>
    <row r="78" spans="2:75" ht="15.75" customHeight="1">
      <c r="B78" s="363" t="s">
        <v>1128</v>
      </c>
      <c r="C78" s="364">
        <v>32225478000106</v>
      </c>
      <c r="D78" s="365" t="s">
        <v>11</v>
      </c>
      <c r="E78" s="365" t="s">
        <v>661</v>
      </c>
      <c r="F78" s="365"/>
      <c r="G78" s="366" t="s">
        <v>738</v>
      </c>
      <c r="H78" s="366" t="s">
        <v>34</v>
      </c>
      <c r="I78" s="366" t="s">
        <v>34</v>
      </c>
      <c r="J78" s="366" t="s">
        <v>611</v>
      </c>
      <c r="K78" s="367" t="s">
        <v>49</v>
      </c>
      <c r="L78" s="368" t="s">
        <v>1339</v>
      </c>
      <c r="M78" s="368" t="s">
        <v>34</v>
      </c>
      <c r="N78" s="367">
        <v>488755</v>
      </c>
      <c r="O78" s="367" t="s">
        <v>1321</v>
      </c>
      <c r="P78" s="371">
        <v>43523</v>
      </c>
      <c r="Q78" s="372">
        <v>207532598.43000001</v>
      </c>
      <c r="R78" s="372">
        <v>246035411.49865085</v>
      </c>
      <c r="S78" s="367">
        <v>6</v>
      </c>
      <c r="T78" s="369">
        <v>-0.14752892435153564</v>
      </c>
      <c r="U78" s="369">
        <v>-1.9071351999895785</v>
      </c>
      <c r="V78" s="369">
        <v>-7.7718653003480354E-2</v>
      </c>
      <c r="W78" s="369">
        <v>-0.76190267003708279</v>
      </c>
      <c r="X78" s="369">
        <v>-7.0265991079427215E-2</v>
      </c>
      <c r="Y78" s="369">
        <v>-0.53283977491387524</v>
      </c>
      <c r="Z78" s="369">
        <v>0.24741982429753362</v>
      </c>
      <c r="AA78" s="369">
        <v>1.4064144919101096</v>
      </c>
      <c r="AB78" s="369">
        <v>0.1456646742344804</v>
      </c>
      <c r="AC78" s="373">
        <v>-1.1498304438814482</v>
      </c>
      <c r="AD78" s="541">
        <v>32225606000111</v>
      </c>
      <c r="AE78" s="370" t="s">
        <v>2499</v>
      </c>
      <c r="AF78" s="370" t="s">
        <v>2253</v>
      </c>
      <c r="AG78" s="374" t="s">
        <v>1439</v>
      </c>
      <c r="AH78" s="374" t="s">
        <v>2245</v>
      </c>
      <c r="AI78" s="374">
        <v>25000</v>
      </c>
      <c r="AJ78" s="374">
        <v>0</v>
      </c>
      <c r="AK78" s="374">
        <v>10000</v>
      </c>
      <c r="AL78" s="369">
        <v>9.300000000000001E-3</v>
      </c>
      <c r="AM78" s="369" t="s">
        <v>34</v>
      </c>
      <c r="AN78" s="369" t="s">
        <v>34</v>
      </c>
      <c r="AO78" s="367" t="s">
        <v>1324</v>
      </c>
      <c r="AP78" s="370" t="s">
        <v>13</v>
      </c>
      <c r="AQ78" s="376" t="s">
        <v>679</v>
      </c>
      <c r="AR78" s="369">
        <v>4.3499199999999993E-3</v>
      </c>
      <c r="AS78" s="369">
        <v>4.3499199999999993E-3</v>
      </c>
      <c r="AT78" s="369"/>
      <c r="AW78" s="662"/>
      <c r="AX78" s="663"/>
      <c r="AY78" s="663"/>
      <c r="AZ78" s="663"/>
      <c r="BA78" s="663"/>
      <c r="BB78" s="674"/>
      <c r="BC78" s="663"/>
      <c r="BD78" s="663"/>
      <c r="BE78" s="663"/>
      <c r="BF78" s="663"/>
      <c r="BG78" s="675"/>
      <c r="BH78" s="664"/>
      <c r="BI78" s="665"/>
      <c r="BJ78" s="665"/>
      <c r="BK78" s="665"/>
      <c r="BL78" s="218"/>
      <c r="BM78" s="664"/>
      <c r="BN78" s="664"/>
      <c r="BO78" s="664"/>
      <c r="BP78" s="664"/>
      <c r="BQ78" s="664"/>
      <c r="BR78" s="664"/>
      <c r="BS78" s="664"/>
      <c r="BT78" s="664"/>
      <c r="BU78" s="664"/>
      <c r="BV78" s="666"/>
      <c r="BW78" s="663"/>
    </row>
    <row r="79" spans="2:75" ht="15.75" customHeight="1">
      <c r="B79" s="363" t="s">
        <v>1129</v>
      </c>
      <c r="C79" s="364">
        <v>23729512000199</v>
      </c>
      <c r="D79" s="365" t="s">
        <v>11</v>
      </c>
      <c r="E79" s="365" t="s">
        <v>661</v>
      </c>
      <c r="F79" s="365"/>
      <c r="G79" s="366" t="s">
        <v>738</v>
      </c>
      <c r="H79" s="366" t="s">
        <v>34</v>
      </c>
      <c r="I79" s="366" t="s">
        <v>34</v>
      </c>
      <c r="J79" s="366" t="s">
        <v>611</v>
      </c>
      <c r="K79" s="367" t="s">
        <v>48</v>
      </c>
      <c r="L79" s="368" t="s">
        <v>1339</v>
      </c>
      <c r="M79" s="368" t="s">
        <v>34</v>
      </c>
      <c r="N79" s="367">
        <v>414069</v>
      </c>
      <c r="O79" s="367" t="s">
        <v>1321</v>
      </c>
      <c r="P79" s="371">
        <v>42403</v>
      </c>
      <c r="Q79" s="372">
        <v>421094517.43000001</v>
      </c>
      <c r="R79" s="372">
        <v>690370646.45186496</v>
      </c>
      <c r="S79" s="367">
        <v>6</v>
      </c>
      <c r="T79" s="369">
        <v>-2.6771431128282952E-2</v>
      </c>
      <c r="U79" s="369">
        <v>-0.34607951547986515</v>
      </c>
      <c r="V79" s="369">
        <v>-9.7883883548312012E-3</v>
      </c>
      <c r="W79" s="369">
        <v>-9.5958935656949809E-2</v>
      </c>
      <c r="X79" s="369">
        <v>7.1633133378304903E-2</v>
      </c>
      <c r="Y79" s="369">
        <v>0.54320706332208657</v>
      </c>
      <c r="Z79" s="369">
        <v>0.12694181686394868</v>
      </c>
      <c r="AA79" s="369">
        <v>0.72157844010172245</v>
      </c>
      <c r="AB79" s="369">
        <v>5.2889249895443094E-2</v>
      </c>
      <c r="AC79" s="373">
        <v>-1.9964479528408094</v>
      </c>
      <c r="AD79" s="541">
        <v>23720107000100</v>
      </c>
      <c r="AE79" s="370" t="s">
        <v>2499</v>
      </c>
      <c r="AF79" s="370" t="s">
        <v>2253</v>
      </c>
      <c r="AG79" s="374" t="s">
        <v>1439</v>
      </c>
      <c r="AH79" s="374" t="s">
        <v>2245</v>
      </c>
      <c r="AI79" s="374">
        <v>25000</v>
      </c>
      <c r="AJ79" s="374">
        <v>0</v>
      </c>
      <c r="AK79" s="374">
        <v>10000</v>
      </c>
      <c r="AL79" s="369">
        <v>9.300000000000001E-3</v>
      </c>
      <c r="AM79" s="369" t="s">
        <v>34</v>
      </c>
      <c r="AN79" s="369" t="s">
        <v>34</v>
      </c>
      <c r="AO79" s="367" t="s">
        <v>1324</v>
      </c>
      <c r="AP79" s="370" t="s">
        <v>13</v>
      </c>
      <c r="AQ79" s="376" t="s">
        <v>679</v>
      </c>
      <c r="AR79" s="369">
        <v>4.3499199999999993E-3</v>
      </c>
      <c r="AS79" s="369">
        <v>4.3499199999999993E-3</v>
      </c>
      <c r="AT79" s="369"/>
      <c r="AW79" s="662"/>
      <c r="AX79" s="663"/>
      <c r="AY79" s="663"/>
      <c r="AZ79" s="663"/>
      <c r="BA79" s="663"/>
      <c r="BB79" s="674"/>
      <c r="BC79" s="663"/>
      <c r="BD79" s="663"/>
      <c r="BE79" s="663"/>
      <c r="BF79" s="663"/>
      <c r="BG79" s="675"/>
      <c r="BH79" s="664"/>
      <c r="BI79" s="665"/>
      <c r="BJ79" s="665"/>
      <c r="BK79" s="665"/>
      <c r="BL79" s="218"/>
      <c r="BM79" s="664"/>
      <c r="BN79" s="664"/>
      <c r="BO79" s="664"/>
      <c r="BP79" s="664"/>
      <c r="BQ79" s="664"/>
      <c r="BR79" s="664"/>
      <c r="BS79" s="664"/>
      <c r="BT79" s="664"/>
      <c r="BU79" s="664"/>
      <c r="BV79" s="666"/>
      <c r="BW79" s="663"/>
    </row>
    <row r="80" spans="2:75" ht="15.75" customHeight="1">
      <c r="B80" s="363" t="s">
        <v>211</v>
      </c>
      <c r="C80" s="364">
        <v>29826089000121</v>
      </c>
      <c r="D80" s="365" t="s">
        <v>13</v>
      </c>
      <c r="E80" s="365" t="s">
        <v>616</v>
      </c>
      <c r="F80" s="365" t="s">
        <v>610</v>
      </c>
      <c r="G80" s="366" t="s">
        <v>34</v>
      </c>
      <c r="H80" s="366" t="s">
        <v>1338</v>
      </c>
      <c r="I80" s="366" t="s">
        <v>34</v>
      </c>
      <c r="J80" s="366" t="s">
        <v>611</v>
      </c>
      <c r="K80" s="367" t="s">
        <v>48</v>
      </c>
      <c r="L80" s="368" t="s">
        <v>1339</v>
      </c>
      <c r="M80" s="368" t="s">
        <v>1416</v>
      </c>
      <c r="N80" s="367">
        <v>481645</v>
      </c>
      <c r="O80" s="367" t="s">
        <v>1321</v>
      </c>
      <c r="P80" s="371">
        <v>43307</v>
      </c>
      <c r="Q80" s="372">
        <v>276979377.32999998</v>
      </c>
      <c r="R80" s="372">
        <v>391763662.88563514</v>
      </c>
      <c r="S80" s="367">
        <v>13</v>
      </c>
      <c r="T80" s="369">
        <v>6.7889531282496751E-3</v>
      </c>
      <c r="U80" s="369">
        <v>8.7762122166042539E-2</v>
      </c>
      <c r="V80" s="369">
        <v>6.3812993179759303E-3</v>
      </c>
      <c r="W80" s="369">
        <v>6.2558070691909093E-2</v>
      </c>
      <c r="X80" s="369">
        <v>4.8384491972385923E-2</v>
      </c>
      <c r="Y80" s="369">
        <v>0.36690839218002075</v>
      </c>
      <c r="Z80" s="369">
        <v>0.16909225199020983</v>
      </c>
      <c r="AA80" s="369">
        <v>0.96117517803571495</v>
      </c>
      <c r="AB80" s="369">
        <v>7.35465363429577E-2</v>
      </c>
      <c r="AC80" s="373">
        <v>-1.1978402640044912</v>
      </c>
      <c r="AD80" s="541">
        <v>26450646000164</v>
      </c>
      <c r="AE80" s="370" t="s">
        <v>2394</v>
      </c>
      <c r="AF80" s="370" t="s">
        <v>2253</v>
      </c>
      <c r="AG80" s="374" t="s">
        <v>1439</v>
      </c>
      <c r="AH80" s="374" t="s">
        <v>2248</v>
      </c>
      <c r="AI80" s="374">
        <v>25000</v>
      </c>
      <c r="AJ80" s="374">
        <v>10000</v>
      </c>
      <c r="AK80" s="374">
        <v>20000</v>
      </c>
      <c r="AL80" s="369">
        <v>1.4499999999999999E-2</v>
      </c>
      <c r="AM80" s="369">
        <v>0.2</v>
      </c>
      <c r="AN80" s="369" t="s">
        <v>64</v>
      </c>
      <c r="AO80" s="367" t="s">
        <v>1324</v>
      </c>
      <c r="AP80" s="370" t="s">
        <v>13</v>
      </c>
      <c r="AQ80" s="376" t="s">
        <v>668</v>
      </c>
      <c r="AR80" s="369">
        <v>2.8999999999999998E-3</v>
      </c>
      <c r="AS80" s="369">
        <v>2.8999999999999998E-3</v>
      </c>
      <c r="AT80" s="369"/>
      <c r="AW80" s="662"/>
      <c r="AX80" s="663"/>
      <c r="AY80" s="663"/>
      <c r="AZ80" s="663"/>
      <c r="BA80" s="663"/>
      <c r="BB80" s="674"/>
      <c r="BC80" s="663"/>
      <c r="BD80" s="663"/>
      <c r="BE80" s="663"/>
      <c r="BF80" s="663"/>
      <c r="BG80" s="675"/>
      <c r="BH80" s="664"/>
      <c r="BI80" s="665"/>
      <c r="BJ80" s="665"/>
      <c r="BK80" s="665"/>
      <c r="BL80" s="218"/>
      <c r="BM80" s="664"/>
      <c r="BN80" s="664"/>
      <c r="BO80" s="664"/>
      <c r="BP80" s="664"/>
      <c r="BQ80" s="664"/>
      <c r="BR80" s="664"/>
      <c r="BS80" s="664"/>
      <c r="BT80" s="664"/>
      <c r="BU80" s="664"/>
      <c r="BV80" s="666"/>
      <c r="BW80" s="663"/>
    </row>
    <row r="81" spans="2:75" ht="15.75" customHeight="1">
      <c r="B81" s="363" t="s">
        <v>990</v>
      </c>
      <c r="C81" s="364">
        <v>35939847000110</v>
      </c>
      <c r="D81" s="365" t="s">
        <v>14</v>
      </c>
      <c r="E81" s="365" t="s">
        <v>607</v>
      </c>
      <c r="F81" s="365"/>
      <c r="G81" s="366"/>
      <c r="H81" s="366" t="s">
        <v>34</v>
      </c>
      <c r="I81" s="366" t="s">
        <v>34</v>
      </c>
      <c r="J81" s="366" t="s">
        <v>611</v>
      </c>
      <c r="K81" s="367" t="s">
        <v>49</v>
      </c>
      <c r="L81" s="368" t="s">
        <v>1339</v>
      </c>
      <c r="M81" s="368" t="s">
        <v>1416</v>
      </c>
      <c r="N81" s="367">
        <v>532010</v>
      </c>
      <c r="O81" s="367" t="s">
        <v>1321</v>
      </c>
      <c r="P81" s="371">
        <v>43917</v>
      </c>
      <c r="Q81" s="372">
        <v>92386784.010000005</v>
      </c>
      <c r="R81" s="372">
        <v>124699445.48670623</v>
      </c>
      <c r="S81" s="367">
        <v>14</v>
      </c>
      <c r="T81" s="369">
        <v>-0.33888412531413825</v>
      </c>
      <c r="U81" s="369">
        <v>-4.3808212318030435</v>
      </c>
      <c r="V81" s="369">
        <v>-0.31483277922620223</v>
      </c>
      <c r="W81" s="369">
        <v>-3.0864139538920869</v>
      </c>
      <c r="X81" s="369">
        <v>-0.13765406222466225</v>
      </c>
      <c r="Y81" s="369">
        <v>-1.0438557601622536</v>
      </c>
      <c r="Z81" s="369" t="s">
        <v>1419</v>
      </c>
      <c r="AA81" s="369" t="s">
        <v>1419</v>
      </c>
      <c r="AB81" s="369">
        <v>0.27584177023310663</v>
      </c>
      <c r="AC81" s="373">
        <v>-1.5842089333781253</v>
      </c>
      <c r="AD81" s="541">
        <v>35916505000185</v>
      </c>
      <c r="AE81" s="370" t="s">
        <v>2417</v>
      </c>
      <c r="AF81" s="370" t="s">
        <v>2253</v>
      </c>
      <c r="AG81" s="374" t="s">
        <v>1439</v>
      </c>
      <c r="AH81" s="374" t="s">
        <v>2248</v>
      </c>
      <c r="AI81" s="374">
        <v>20000</v>
      </c>
      <c r="AJ81" s="374">
        <v>5000</v>
      </c>
      <c r="AK81" s="374">
        <v>0</v>
      </c>
      <c r="AL81" s="369">
        <v>1.4999999999999999E-2</v>
      </c>
      <c r="AM81" s="369">
        <v>0.15</v>
      </c>
      <c r="AN81" s="369" t="s">
        <v>34</v>
      </c>
      <c r="AO81" s="367" t="s">
        <v>1324</v>
      </c>
      <c r="AP81" s="370" t="s">
        <v>716</v>
      </c>
      <c r="AQ81" s="376" t="s">
        <v>659</v>
      </c>
      <c r="AR81" s="369">
        <v>2.4999999999999996E-3</v>
      </c>
      <c r="AS81" s="369">
        <v>2.4999999999999996E-3</v>
      </c>
      <c r="AT81" s="369"/>
      <c r="AW81" s="662"/>
      <c r="AX81" s="663"/>
      <c r="AY81" s="663"/>
      <c r="AZ81" s="663"/>
      <c r="BA81" s="663"/>
      <c r="BB81" s="674"/>
      <c r="BC81" s="663"/>
      <c r="BD81" s="663"/>
      <c r="BE81" s="663"/>
      <c r="BF81" s="663"/>
      <c r="BG81" s="675"/>
      <c r="BH81" s="664"/>
      <c r="BI81" s="665"/>
      <c r="BJ81" s="665"/>
      <c r="BK81" s="665"/>
      <c r="BL81" s="218"/>
      <c r="BM81" s="664"/>
      <c r="BN81" s="664"/>
      <c r="BO81" s="664"/>
      <c r="BP81" s="664"/>
      <c r="BQ81" s="664"/>
      <c r="BR81" s="664"/>
      <c r="BS81" s="664"/>
      <c r="BT81" s="664"/>
      <c r="BU81" s="664"/>
      <c r="BV81" s="666"/>
      <c r="BW81" s="663"/>
    </row>
    <row r="82" spans="2:75" ht="15.75" customHeight="1">
      <c r="B82" s="363" t="s">
        <v>1099</v>
      </c>
      <c r="C82" s="364">
        <v>31353372000125</v>
      </c>
      <c r="D82" s="365" t="s">
        <v>13</v>
      </c>
      <c r="E82" s="365" t="s">
        <v>616</v>
      </c>
      <c r="F82" s="365" t="s">
        <v>617</v>
      </c>
      <c r="G82" s="366" t="s">
        <v>34</v>
      </c>
      <c r="H82" s="366" t="s">
        <v>1337</v>
      </c>
      <c r="I82" s="366" t="s">
        <v>34</v>
      </c>
      <c r="J82" s="366" t="s">
        <v>608</v>
      </c>
      <c r="K82" s="367" t="s">
        <v>48</v>
      </c>
      <c r="L82" s="368" t="s">
        <v>1339</v>
      </c>
      <c r="M82" s="368" t="s">
        <v>34</v>
      </c>
      <c r="N82" s="367">
        <v>479561</v>
      </c>
      <c r="O82" s="367" t="s">
        <v>1321</v>
      </c>
      <c r="P82" s="371">
        <v>43425</v>
      </c>
      <c r="Q82" s="372">
        <v>52133950.600000001</v>
      </c>
      <c r="R82" s="372">
        <v>67637070.446825415</v>
      </c>
      <c r="S82" s="367">
        <v>15</v>
      </c>
      <c r="T82" s="369">
        <v>7.267258692767653E-2</v>
      </c>
      <c r="U82" s="369">
        <v>0.93945271554900844</v>
      </c>
      <c r="V82" s="369">
        <v>8.5038814841778887E-2</v>
      </c>
      <c r="W82" s="369">
        <v>0.83366473273589792</v>
      </c>
      <c r="X82" s="369">
        <v>0.10275812301771303</v>
      </c>
      <c r="Y82" s="369">
        <v>0.77923351394045193</v>
      </c>
      <c r="Z82" s="369">
        <v>0.1753012221069763</v>
      </c>
      <c r="AA82" s="369">
        <v>0.9964689770546491</v>
      </c>
      <c r="AB82" s="369">
        <v>2.101811062819248E-2</v>
      </c>
      <c r="AC82" s="373">
        <v>-0.72808915458781909</v>
      </c>
      <c r="AD82" s="541">
        <v>11403956000150</v>
      </c>
      <c r="AE82" s="370" t="s">
        <v>2258</v>
      </c>
      <c r="AF82" s="370" t="s">
        <v>2244</v>
      </c>
      <c r="AG82" s="374" t="s">
        <v>1438</v>
      </c>
      <c r="AH82" s="374" t="s">
        <v>2248</v>
      </c>
      <c r="AI82" s="374">
        <v>5000</v>
      </c>
      <c r="AJ82" s="374">
        <v>0</v>
      </c>
      <c r="AK82" s="374">
        <v>0</v>
      </c>
      <c r="AL82" s="369">
        <v>0</v>
      </c>
      <c r="AM82" s="369" t="s">
        <v>34</v>
      </c>
      <c r="AN82" s="369" t="s">
        <v>34</v>
      </c>
      <c r="AO82" s="367" t="s">
        <v>1324</v>
      </c>
      <c r="AP82" s="370" t="s">
        <v>13</v>
      </c>
      <c r="AQ82" s="376" t="s">
        <v>668</v>
      </c>
      <c r="AR82" s="369">
        <v>5.0000000000000001E-3</v>
      </c>
      <c r="AS82" s="369">
        <v>5.0000000000000001E-3</v>
      </c>
      <c r="AT82" s="369"/>
      <c r="AW82" s="662"/>
      <c r="AX82" s="663"/>
      <c r="AY82" s="663"/>
      <c r="AZ82" s="663"/>
      <c r="BA82" s="663"/>
      <c r="BB82" s="674"/>
      <c r="BC82" s="663"/>
      <c r="BD82" s="663"/>
      <c r="BE82" s="663"/>
      <c r="BF82" s="663"/>
      <c r="BG82" s="675"/>
      <c r="BH82" s="664"/>
      <c r="BI82" s="665"/>
      <c r="BJ82" s="665"/>
      <c r="BK82" s="665"/>
      <c r="BL82" s="218"/>
      <c r="BM82" s="664"/>
      <c r="BN82" s="664"/>
      <c r="BO82" s="664"/>
      <c r="BP82" s="664"/>
      <c r="BQ82" s="664"/>
      <c r="BR82" s="664"/>
      <c r="BS82" s="664"/>
      <c r="BT82" s="664"/>
      <c r="BU82" s="664"/>
      <c r="BV82" s="666"/>
      <c r="BW82" s="663"/>
    </row>
    <row r="83" spans="2:75" ht="15.75" customHeight="1">
      <c r="B83" s="363" t="s">
        <v>1144</v>
      </c>
      <c r="C83" s="364">
        <v>22918359000185</v>
      </c>
      <c r="D83" s="365" t="s">
        <v>13</v>
      </c>
      <c r="E83" s="365" t="s">
        <v>615</v>
      </c>
      <c r="F83" s="365" t="s">
        <v>619</v>
      </c>
      <c r="G83" s="366" t="s">
        <v>34</v>
      </c>
      <c r="H83" s="366" t="s">
        <v>1337</v>
      </c>
      <c r="I83" s="366" t="s">
        <v>34</v>
      </c>
      <c r="J83" s="366" t="s">
        <v>611</v>
      </c>
      <c r="K83" s="367" t="s">
        <v>48</v>
      </c>
      <c r="L83" s="368" t="s">
        <v>1339</v>
      </c>
      <c r="M83" s="368" t="s">
        <v>34</v>
      </c>
      <c r="N83" s="367">
        <v>413259</v>
      </c>
      <c r="O83" s="367" t="s">
        <v>1321</v>
      </c>
      <c r="P83" s="371">
        <v>42422</v>
      </c>
      <c r="Q83" s="372">
        <v>1231109559.74</v>
      </c>
      <c r="R83" s="372">
        <v>1325854215.8242068</v>
      </c>
      <c r="S83" s="367">
        <v>15</v>
      </c>
      <c r="T83" s="369">
        <v>0.11570476762256843</v>
      </c>
      <c r="U83" s="369">
        <v>1.495738114471773</v>
      </c>
      <c r="V83" s="369">
        <v>0.12751052252514117</v>
      </c>
      <c r="W83" s="369">
        <v>1.2500294821807849</v>
      </c>
      <c r="X83" s="369">
        <v>0.24494266794697461</v>
      </c>
      <c r="Y83" s="369">
        <v>1.8574447474616615</v>
      </c>
      <c r="Z83" s="369">
        <v>0.3818019286691996</v>
      </c>
      <c r="AA83" s="369">
        <v>2.1702859382595765</v>
      </c>
      <c r="AB83" s="369">
        <v>4.3889090734310958E-2</v>
      </c>
      <c r="AC83" s="373">
        <v>0.54337210555362181</v>
      </c>
      <c r="AD83" s="541">
        <v>22918378000101</v>
      </c>
      <c r="AE83" s="370" t="s">
        <v>2504</v>
      </c>
      <c r="AF83" s="370" t="s">
        <v>2247</v>
      </c>
      <c r="AG83" s="374" t="s">
        <v>59</v>
      </c>
      <c r="AH83" s="374" t="s">
        <v>2248</v>
      </c>
      <c r="AI83" s="374">
        <v>1000</v>
      </c>
      <c r="AJ83" s="374">
        <v>1000</v>
      </c>
      <c r="AK83" s="374">
        <v>1000</v>
      </c>
      <c r="AL83" s="369">
        <v>1.8000000000000002E-2</v>
      </c>
      <c r="AM83" s="369">
        <v>0.2</v>
      </c>
      <c r="AN83" s="369" t="s">
        <v>64</v>
      </c>
      <c r="AO83" s="367" t="s">
        <v>1324</v>
      </c>
      <c r="AP83" s="370" t="s">
        <v>13</v>
      </c>
      <c r="AQ83" s="376" t="s">
        <v>664</v>
      </c>
      <c r="AR83" s="369">
        <v>5.0003999999999995E-3</v>
      </c>
      <c r="AS83" s="369">
        <v>5.0003999999999995E-3</v>
      </c>
      <c r="AT83" s="369"/>
      <c r="AW83" s="662"/>
      <c r="AX83" s="663"/>
      <c r="AY83" s="663"/>
      <c r="AZ83" s="663"/>
      <c r="BA83" s="663"/>
      <c r="BB83" s="674"/>
      <c r="BC83" s="663"/>
      <c r="BD83" s="663"/>
      <c r="BE83" s="663"/>
      <c r="BF83" s="663"/>
      <c r="BG83" s="675"/>
      <c r="BH83" s="664"/>
      <c r="BI83" s="665"/>
      <c r="BJ83" s="665"/>
      <c r="BK83" s="665"/>
      <c r="BL83" s="218"/>
      <c r="BM83" s="664"/>
      <c r="BN83" s="664"/>
      <c r="BO83" s="664"/>
      <c r="BP83" s="664"/>
      <c r="BQ83" s="664"/>
      <c r="BR83" s="664"/>
      <c r="BS83" s="664"/>
      <c r="BT83" s="664"/>
      <c r="BU83" s="664"/>
      <c r="BV83" s="666"/>
      <c r="BW83" s="663"/>
    </row>
    <row r="84" spans="2:75" ht="15.75" customHeight="1">
      <c r="B84" s="363" t="s">
        <v>372</v>
      </c>
      <c r="C84" s="364">
        <v>7279819000189</v>
      </c>
      <c r="D84" s="365" t="s">
        <v>13</v>
      </c>
      <c r="E84" s="365" t="s">
        <v>616</v>
      </c>
      <c r="F84" s="365" t="s">
        <v>617</v>
      </c>
      <c r="G84" s="366" t="s">
        <v>34</v>
      </c>
      <c r="H84" s="366" t="s">
        <v>1337</v>
      </c>
      <c r="I84" s="366" t="s">
        <v>34</v>
      </c>
      <c r="J84" s="366" t="s">
        <v>608</v>
      </c>
      <c r="K84" s="367" t="s">
        <v>48</v>
      </c>
      <c r="L84" s="368" t="s">
        <v>1339</v>
      </c>
      <c r="M84" s="368" t="s">
        <v>34</v>
      </c>
      <c r="N84" s="367">
        <v>148040</v>
      </c>
      <c r="O84" s="367" t="s">
        <v>1324</v>
      </c>
      <c r="P84" s="371">
        <v>38468</v>
      </c>
      <c r="Q84" s="372">
        <v>147054931.06999999</v>
      </c>
      <c r="R84" s="372">
        <v>154132935.01992068</v>
      </c>
      <c r="S84" s="367">
        <v>16</v>
      </c>
      <c r="T84" s="369">
        <v>8.5231781633680059E-2</v>
      </c>
      <c r="U84" s="369">
        <v>1.10180787683432</v>
      </c>
      <c r="V84" s="369">
        <v>0.10592125235323113</v>
      </c>
      <c r="W84" s="369">
        <v>1.0383824456914417</v>
      </c>
      <c r="X84" s="369">
        <v>0.14388120773007662</v>
      </c>
      <c r="Y84" s="369">
        <v>1.0910773357564874</v>
      </c>
      <c r="Z84" s="369">
        <v>0.26496670461580418</v>
      </c>
      <c r="AA84" s="369">
        <v>1.5061566481318009</v>
      </c>
      <c r="AB84" s="369">
        <v>1.720412513690037E-2</v>
      </c>
      <c r="AC84" s="373">
        <v>0.21472041910839473</v>
      </c>
      <c r="AD84" s="541">
        <v>0</v>
      </c>
      <c r="AE84" s="370" t="s">
        <v>2526</v>
      </c>
      <c r="AF84" s="370" t="s">
        <v>2244</v>
      </c>
      <c r="AG84" s="374" t="s">
        <v>1438</v>
      </c>
      <c r="AH84" s="374" t="s">
        <v>2248</v>
      </c>
      <c r="AI84" s="374">
        <v>5000</v>
      </c>
      <c r="AJ84" s="374">
        <v>5000</v>
      </c>
      <c r="AK84" s="374">
        <v>5000</v>
      </c>
      <c r="AL84" s="369">
        <v>0.02</v>
      </c>
      <c r="AM84" s="369">
        <v>0.2</v>
      </c>
      <c r="AN84" s="369" t="s">
        <v>2262</v>
      </c>
      <c r="AO84" s="367" t="s">
        <v>1324</v>
      </c>
      <c r="AP84" s="370" t="s">
        <v>13</v>
      </c>
      <c r="AQ84" s="376" t="s">
        <v>664</v>
      </c>
      <c r="AR84" s="369">
        <v>4.0000000000000001E-3</v>
      </c>
      <c r="AS84" s="369">
        <v>4.0000000000000001E-3</v>
      </c>
      <c r="AT84" s="369"/>
      <c r="AW84" s="662"/>
      <c r="AX84" s="663"/>
      <c r="AY84" s="663"/>
      <c r="AZ84" s="663"/>
      <c r="BA84" s="663"/>
      <c r="BB84" s="674"/>
      <c r="BC84" s="663"/>
      <c r="BD84" s="663"/>
      <c r="BE84" s="663"/>
      <c r="BF84" s="663"/>
      <c r="BG84" s="675"/>
      <c r="BH84" s="664"/>
      <c r="BI84" s="665"/>
      <c r="BJ84" s="665"/>
      <c r="BK84" s="665"/>
      <c r="BL84" s="218"/>
      <c r="BM84" s="664"/>
      <c r="BN84" s="664"/>
      <c r="BO84" s="664"/>
      <c r="BP84" s="664"/>
      <c r="BQ84" s="664"/>
      <c r="BR84" s="664"/>
      <c r="BS84" s="664"/>
      <c r="BT84" s="664"/>
      <c r="BU84" s="664"/>
      <c r="BV84" s="666"/>
      <c r="BW84" s="663"/>
    </row>
    <row r="85" spans="2:75" ht="15.75" customHeight="1">
      <c r="B85" s="363" t="s">
        <v>173</v>
      </c>
      <c r="C85" s="364">
        <v>31416575000113</v>
      </c>
      <c r="D85" s="365" t="s">
        <v>13</v>
      </c>
      <c r="E85" s="365" t="s">
        <v>616</v>
      </c>
      <c r="F85" s="365" t="s">
        <v>610</v>
      </c>
      <c r="G85" s="366" t="s">
        <v>34</v>
      </c>
      <c r="H85" s="366" t="s">
        <v>865</v>
      </c>
      <c r="I85" s="366" t="s">
        <v>34</v>
      </c>
      <c r="J85" s="366"/>
      <c r="K85" s="367" t="s">
        <v>48</v>
      </c>
      <c r="L85" s="368" t="s">
        <v>1339</v>
      </c>
      <c r="M85" s="368" t="s">
        <v>34</v>
      </c>
      <c r="N85" s="367">
        <v>483311</v>
      </c>
      <c r="O85" s="367" t="s">
        <v>1321</v>
      </c>
      <c r="P85" s="371">
        <v>43446</v>
      </c>
      <c r="Q85" s="372">
        <v>162355140.34999999</v>
      </c>
      <c r="R85" s="372">
        <v>153779906.77289683</v>
      </c>
      <c r="S85" s="367">
        <v>17</v>
      </c>
      <c r="T85" s="369">
        <v>6.2186476181522954E-2</v>
      </c>
      <c r="U85" s="369">
        <v>0.80389671524004058</v>
      </c>
      <c r="V85" s="369">
        <v>0.12009087197004287</v>
      </c>
      <c r="W85" s="369">
        <v>1.1772920973933985</v>
      </c>
      <c r="X85" s="369">
        <v>0.2242190168088205</v>
      </c>
      <c r="Y85" s="369">
        <v>1.7002935362111773</v>
      </c>
      <c r="Z85" s="369">
        <v>0.27901613927644298</v>
      </c>
      <c r="AA85" s="369">
        <v>1.5860181894046825</v>
      </c>
      <c r="AB85" s="369">
        <v>6.0570489674205655E-2</v>
      </c>
      <c r="AC85" s="373">
        <v>0.29900291822285902</v>
      </c>
      <c r="AD85" s="541">
        <v>31392821000144</v>
      </c>
      <c r="AE85" s="370" t="s">
        <v>2344</v>
      </c>
      <c r="AF85" s="370" t="s">
        <v>2253</v>
      </c>
      <c r="AG85" s="374" t="s">
        <v>1439</v>
      </c>
      <c r="AH85" s="374" t="s">
        <v>2248</v>
      </c>
      <c r="AI85" s="374">
        <v>1000</v>
      </c>
      <c r="AJ85" s="374">
        <v>1</v>
      </c>
      <c r="AK85" s="374">
        <v>1000</v>
      </c>
      <c r="AL85" s="369">
        <v>1.4999999999999999E-2</v>
      </c>
      <c r="AM85" s="369">
        <v>0.2</v>
      </c>
      <c r="AN85" s="369" t="s">
        <v>64</v>
      </c>
      <c r="AO85" s="367" t="s">
        <v>1324</v>
      </c>
      <c r="AP85" s="370" t="s">
        <v>13</v>
      </c>
      <c r="AQ85" s="376" t="s">
        <v>668</v>
      </c>
      <c r="AR85" s="369">
        <v>4.9999999999999992E-3</v>
      </c>
      <c r="AS85" s="369">
        <v>4.9999999999999992E-3</v>
      </c>
      <c r="AT85" s="369"/>
      <c r="AW85" s="662"/>
      <c r="AX85" s="663"/>
      <c r="AY85" s="663"/>
      <c r="AZ85" s="663"/>
      <c r="BA85" s="663"/>
      <c r="BB85" s="674"/>
      <c r="BC85" s="663"/>
      <c r="BD85" s="663"/>
      <c r="BE85" s="663"/>
      <c r="BF85" s="663"/>
      <c r="BG85" s="675"/>
      <c r="BH85" s="664"/>
      <c r="BI85" s="665"/>
      <c r="BJ85" s="665"/>
      <c r="BK85" s="665"/>
      <c r="BL85" s="218"/>
      <c r="BM85" s="664"/>
      <c r="BN85" s="664"/>
      <c r="BO85" s="664"/>
      <c r="BP85" s="664"/>
      <c r="BQ85" s="664"/>
      <c r="BR85" s="664"/>
      <c r="BS85" s="664"/>
      <c r="BT85" s="664"/>
      <c r="BU85" s="664"/>
      <c r="BV85" s="666"/>
      <c r="BW85" s="663"/>
    </row>
    <row r="86" spans="2:75" ht="15.75" customHeight="1">
      <c r="B86" s="363" t="s">
        <v>433</v>
      </c>
      <c r="C86" s="364">
        <v>30593403000152</v>
      </c>
      <c r="D86" s="365" t="s">
        <v>14</v>
      </c>
      <c r="E86" s="365" t="s">
        <v>607</v>
      </c>
      <c r="F86" s="365" t="s">
        <v>689</v>
      </c>
      <c r="G86" s="366"/>
      <c r="H86" s="366" t="s">
        <v>34</v>
      </c>
      <c r="I86" s="366" t="s">
        <v>34</v>
      </c>
      <c r="J86" s="366" t="s">
        <v>608</v>
      </c>
      <c r="K86" s="367" t="s">
        <v>48</v>
      </c>
      <c r="L86" s="368" t="s">
        <v>1339</v>
      </c>
      <c r="M86" s="368" t="s">
        <v>34</v>
      </c>
      <c r="N86" s="367">
        <v>485691</v>
      </c>
      <c r="O86" s="367" t="s">
        <v>1321</v>
      </c>
      <c r="P86" s="371">
        <v>43461</v>
      </c>
      <c r="Q86" s="372">
        <v>182646736.66</v>
      </c>
      <c r="R86" s="372">
        <v>134242708.63924605</v>
      </c>
      <c r="S86" s="367">
        <v>17</v>
      </c>
      <c r="T86" s="369">
        <v>4.7265979266756242E-2</v>
      </c>
      <c r="U86" s="369">
        <v>0.6110165394198519</v>
      </c>
      <c r="V86" s="369">
        <v>-3.8525369377606977E-2</v>
      </c>
      <c r="W86" s="369">
        <v>-0.37767743853781371</v>
      </c>
      <c r="X86" s="369">
        <v>0.20267155100642187</v>
      </c>
      <c r="Y86" s="369">
        <v>1.5368951887071018</v>
      </c>
      <c r="Z86" s="369">
        <v>0.24966099363825456</v>
      </c>
      <c r="AA86" s="369">
        <v>1.4191540250035617</v>
      </c>
      <c r="AB86" s="369">
        <v>0.17869329127026584</v>
      </c>
      <c r="AC86" s="373">
        <v>-0.67421960039531925</v>
      </c>
      <c r="AD86" s="541">
        <v>30630170000110</v>
      </c>
      <c r="AE86" s="370" t="s">
        <v>2569</v>
      </c>
      <c r="AF86" s="370" t="s">
        <v>2247</v>
      </c>
      <c r="AG86" s="374" t="s">
        <v>59</v>
      </c>
      <c r="AH86" s="374" t="s">
        <v>2248</v>
      </c>
      <c r="AI86" s="374">
        <v>1000</v>
      </c>
      <c r="AJ86" s="374">
        <v>1000</v>
      </c>
      <c r="AK86" s="374">
        <v>1000</v>
      </c>
      <c r="AL86" s="369">
        <v>1.9E-2</v>
      </c>
      <c r="AM86" s="369">
        <v>0.2</v>
      </c>
      <c r="AN86" s="369" t="s">
        <v>666</v>
      </c>
      <c r="AO86" s="367" t="s">
        <v>1324</v>
      </c>
      <c r="AP86" s="370" t="s">
        <v>716</v>
      </c>
      <c r="AQ86" s="376" t="s">
        <v>659</v>
      </c>
      <c r="AR86" s="369">
        <v>4.7499999999999999E-3</v>
      </c>
      <c r="AS86" s="369">
        <v>4.7499999999999999E-3</v>
      </c>
      <c r="AT86" s="369"/>
      <c r="AW86" s="662"/>
      <c r="AX86" s="663"/>
      <c r="AY86" s="663"/>
      <c r="AZ86" s="663"/>
      <c r="BA86" s="663"/>
      <c r="BB86" s="674"/>
      <c r="BC86" s="663"/>
      <c r="BD86" s="663"/>
      <c r="BE86" s="663"/>
      <c r="BF86" s="663"/>
      <c r="BG86" s="675"/>
      <c r="BH86" s="664"/>
      <c r="BI86" s="665"/>
      <c r="BJ86" s="665"/>
      <c r="BK86" s="665"/>
      <c r="BL86" s="218"/>
      <c r="BM86" s="664"/>
      <c r="BN86" s="664"/>
      <c r="BO86" s="664"/>
      <c r="BP86" s="664"/>
      <c r="BQ86" s="664"/>
      <c r="BR86" s="664"/>
      <c r="BS86" s="664"/>
      <c r="BT86" s="664"/>
      <c r="BU86" s="664"/>
      <c r="BV86" s="666"/>
      <c r="BW86" s="663"/>
    </row>
    <row r="87" spans="2:75" ht="15.75" customHeight="1">
      <c r="B87" s="363" t="s">
        <v>1033</v>
      </c>
      <c r="C87" s="364">
        <v>35372675000146</v>
      </c>
      <c r="D87" s="365" t="s">
        <v>14</v>
      </c>
      <c r="E87" s="365" t="s">
        <v>607</v>
      </c>
      <c r="F87" s="365"/>
      <c r="G87" s="366"/>
      <c r="H87" s="366" t="s">
        <v>34</v>
      </c>
      <c r="I87" s="366" t="s">
        <v>34</v>
      </c>
      <c r="J87" s="366" t="s">
        <v>608</v>
      </c>
      <c r="K87" s="367" t="s">
        <v>48</v>
      </c>
      <c r="L87" s="368" t="s">
        <v>1339</v>
      </c>
      <c r="M87" s="368" t="s">
        <v>34</v>
      </c>
      <c r="N87" s="367">
        <v>523968</v>
      </c>
      <c r="O87" s="367" t="s">
        <v>1321</v>
      </c>
      <c r="P87" s="371">
        <v>43819</v>
      </c>
      <c r="Q87" s="372">
        <v>371662772.64999998</v>
      </c>
      <c r="R87" s="372">
        <v>406356602.49753946</v>
      </c>
      <c r="S87" s="367">
        <v>17</v>
      </c>
      <c r="T87" s="369">
        <v>7.4974283500874872E-2</v>
      </c>
      <c r="U87" s="369">
        <v>0.96920719639902941</v>
      </c>
      <c r="V87" s="369">
        <v>-7.5103513125582055E-2</v>
      </c>
      <c r="W87" s="369">
        <v>-0.73626555489817358</v>
      </c>
      <c r="X87" s="369">
        <v>0.19168700119111537</v>
      </c>
      <c r="Y87" s="369">
        <v>1.4535973519982728</v>
      </c>
      <c r="Z87" s="369" t="s">
        <v>1419</v>
      </c>
      <c r="AA87" s="369" t="s">
        <v>1419</v>
      </c>
      <c r="AB87" s="369">
        <v>0.20159621067675274</v>
      </c>
      <c r="AC87" s="373">
        <v>-0.76835601775838225</v>
      </c>
      <c r="AD87" s="541">
        <v>35372771000194</v>
      </c>
      <c r="AE87" s="370" t="s">
        <v>2430</v>
      </c>
      <c r="AF87" s="370" t="s">
        <v>2247</v>
      </c>
      <c r="AG87" s="374" t="s">
        <v>59</v>
      </c>
      <c r="AH87" s="374" t="s">
        <v>2248</v>
      </c>
      <c r="AI87" s="374">
        <v>1</v>
      </c>
      <c r="AJ87" s="374">
        <v>1</v>
      </c>
      <c r="AK87" s="374">
        <v>1</v>
      </c>
      <c r="AL87" s="369">
        <v>0.02</v>
      </c>
      <c r="AM87" s="369">
        <v>0.2</v>
      </c>
      <c r="AN87" s="369" t="s">
        <v>666</v>
      </c>
      <c r="AO87" s="367" t="s">
        <v>1324</v>
      </c>
      <c r="AP87" s="370" t="s">
        <v>716</v>
      </c>
      <c r="AQ87" s="376" t="s">
        <v>659</v>
      </c>
      <c r="AR87" s="369">
        <v>4.6666666666666662E-3</v>
      </c>
      <c r="AS87" s="369">
        <v>4.6666666666666662E-3</v>
      </c>
      <c r="AT87" s="369"/>
      <c r="AW87" s="662"/>
      <c r="AX87" s="663"/>
      <c r="AY87" s="663"/>
      <c r="AZ87" s="663"/>
      <c r="BA87" s="663"/>
      <c r="BB87" s="674"/>
      <c r="BC87" s="663"/>
      <c r="BD87" s="663"/>
      <c r="BE87" s="663"/>
      <c r="BF87" s="663"/>
      <c r="BG87" s="675"/>
      <c r="BH87" s="664"/>
      <c r="BI87" s="665"/>
      <c r="BJ87" s="665"/>
      <c r="BK87" s="665"/>
      <c r="BL87" s="218"/>
      <c r="BM87" s="664"/>
      <c r="BN87" s="664"/>
      <c r="BO87" s="664"/>
      <c r="BP87" s="664"/>
      <c r="BQ87" s="664"/>
      <c r="BR87" s="664"/>
      <c r="BS87" s="664"/>
      <c r="BT87" s="664"/>
      <c r="BU87" s="664"/>
      <c r="BV87" s="666"/>
      <c r="BW87" s="663"/>
    </row>
    <row r="88" spans="2:75" ht="15.75" customHeight="1">
      <c r="B88" s="363" t="s">
        <v>66</v>
      </c>
      <c r="C88" s="364">
        <v>35618055000144</v>
      </c>
      <c r="D88" s="365" t="s">
        <v>13</v>
      </c>
      <c r="E88" s="365" t="s">
        <v>616</v>
      </c>
      <c r="F88" s="365" t="s">
        <v>618</v>
      </c>
      <c r="G88" s="366" t="s">
        <v>34</v>
      </c>
      <c r="H88" s="366" t="s">
        <v>1338</v>
      </c>
      <c r="I88" s="366" t="s">
        <v>34</v>
      </c>
      <c r="J88" s="366" t="s">
        <v>611</v>
      </c>
      <c r="K88" s="367" t="s">
        <v>48</v>
      </c>
      <c r="L88" s="368" t="s">
        <v>1339</v>
      </c>
      <c r="M88" s="368" t="s">
        <v>34</v>
      </c>
      <c r="N88" s="367">
        <v>519790</v>
      </c>
      <c r="O88" s="367" t="s">
        <v>1321</v>
      </c>
      <c r="P88" s="371">
        <v>43826</v>
      </c>
      <c r="Q88" s="372">
        <v>478992348.19999999</v>
      </c>
      <c r="R88" s="372">
        <v>712390279.15127027</v>
      </c>
      <c r="S88" s="367">
        <v>18</v>
      </c>
      <c r="T88" s="369">
        <v>8.0481978291454759E-2</v>
      </c>
      <c r="U88" s="369">
        <v>1.0404062419562594</v>
      </c>
      <c r="V88" s="369">
        <v>0.11968384383946451</v>
      </c>
      <c r="W88" s="369">
        <v>1.173301860719405</v>
      </c>
      <c r="X88" s="369">
        <v>0.16466647534307266</v>
      </c>
      <c r="Y88" s="369">
        <v>1.2486957959289808</v>
      </c>
      <c r="Z88" s="369" t="s">
        <v>1419</v>
      </c>
      <c r="AA88" s="369" t="s">
        <v>1419</v>
      </c>
      <c r="AB88" s="369">
        <v>7.594161015106822E-2</v>
      </c>
      <c r="AC88" s="373">
        <v>0.24660405106227398</v>
      </c>
      <c r="AD88" s="541">
        <v>35618088000194</v>
      </c>
      <c r="AE88" s="370" t="s">
        <v>2252</v>
      </c>
      <c r="AF88" s="370" t="s">
        <v>2253</v>
      </c>
      <c r="AG88" s="374" t="s">
        <v>1439</v>
      </c>
      <c r="AH88" s="374" t="s">
        <v>2245</v>
      </c>
      <c r="AI88" s="374">
        <v>50000</v>
      </c>
      <c r="AJ88" s="374">
        <v>5000</v>
      </c>
      <c r="AK88" s="374">
        <v>25000</v>
      </c>
      <c r="AL88" s="673">
        <v>1.9E-2</v>
      </c>
      <c r="AM88" s="673">
        <v>0.2</v>
      </c>
      <c r="AN88" s="369" t="s">
        <v>64</v>
      </c>
      <c r="AO88" s="367" t="s">
        <v>1324</v>
      </c>
      <c r="AP88" s="370" t="s">
        <v>13</v>
      </c>
      <c r="AQ88" s="376" t="s">
        <v>671</v>
      </c>
      <c r="AR88" s="369">
        <v>3.7999999999999996E-3</v>
      </c>
      <c r="AS88" s="369">
        <v>3.7999999999999996E-3</v>
      </c>
      <c r="AT88" s="369"/>
      <c r="AW88" s="662"/>
      <c r="AX88" s="663"/>
      <c r="AY88" s="663"/>
      <c r="AZ88" s="663"/>
      <c r="BA88" s="663"/>
      <c r="BB88" s="674"/>
      <c r="BC88" s="663"/>
      <c r="BD88" s="663"/>
      <c r="BE88" s="663"/>
      <c r="BF88" s="663"/>
      <c r="BG88" s="675"/>
      <c r="BH88" s="664"/>
      <c r="BI88" s="665"/>
      <c r="BJ88" s="665"/>
      <c r="BK88" s="665"/>
      <c r="BL88" s="218"/>
      <c r="BM88" s="664"/>
      <c r="BN88" s="664"/>
      <c r="BO88" s="664"/>
      <c r="BP88" s="664"/>
      <c r="BQ88" s="664"/>
      <c r="BR88" s="664"/>
      <c r="BS88" s="664"/>
      <c r="BT88" s="664"/>
      <c r="BU88" s="664"/>
      <c r="BV88" s="666"/>
      <c r="BW88" s="663"/>
    </row>
    <row r="89" spans="2:75" ht="15.75" customHeight="1">
      <c r="B89" s="363" t="s">
        <v>65</v>
      </c>
      <c r="C89" s="364">
        <v>21983042000160</v>
      </c>
      <c r="D89" s="365" t="s">
        <v>13</v>
      </c>
      <c r="E89" s="365" t="s">
        <v>615</v>
      </c>
      <c r="F89" s="365" t="s">
        <v>619</v>
      </c>
      <c r="G89" s="366" t="s">
        <v>34</v>
      </c>
      <c r="H89" s="366" t="s">
        <v>1337</v>
      </c>
      <c r="I89" s="366" t="s">
        <v>34</v>
      </c>
      <c r="J89" s="366" t="s">
        <v>611</v>
      </c>
      <c r="K89" s="367" t="s">
        <v>48</v>
      </c>
      <c r="L89" s="368" t="s">
        <v>1339</v>
      </c>
      <c r="M89" s="368" t="s">
        <v>34</v>
      </c>
      <c r="N89" s="367">
        <v>396729</v>
      </c>
      <c r="O89" s="367" t="s">
        <v>1321</v>
      </c>
      <c r="P89" s="371">
        <v>42153</v>
      </c>
      <c r="Q89" s="372">
        <v>678603426.64999998</v>
      </c>
      <c r="R89" s="372">
        <v>727525671.39785659</v>
      </c>
      <c r="S89" s="367">
        <v>18</v>
      </c>
      <c r="T89" s="369">
        <v>7.1971349791794204E-2</v>
      </c>
      <c r="U89" s="369">
        <v>0.93038768622503421</v>
      </c>
      <c r="V89" s="369">
        <v>9.9269709489079094E-2</v>
      </c>
      <c r="W89" s="369">
        <v>0.97317508462412372</v>
      </c>
      <c r="X89" s="369">
        <v>0.12402252340096243</v>
      </c>
      <c r="Y89" s="369">
        <v>0.94048532494929904</v>
      </c>
      <c r="Z89" s="369">
        <v>0.17627075555948735</v>
      </c>
      <c r="AA89" s="369">
        <v>1.0019801195100873</v>
      </c>
      <c r="AB89" s="369">
        <v>2.3854553674504595E-2</v>
      </c>
      <c r="AC89" s="373">
        <v>-9.2507347236399418E-2</v>
      </c>
      <c r="AD89" s="541">
        <v>21983079000198</v>
      </c>
      <c r="AE89" s="370" t="s">
        <v>2252</v>
      </c>
      <c r="AF89" s="370" t="s">
        <v>2253</v>
      </c>
      <c r="AG89" s="374" t="s">
        <v>1439</v>
      </c>
      <c r="AH89" s="374" t="s">
        <v>2248</v>
      </c>
      <c r="AI89" s="374">
        <v>50000</v>
      </c>
      <c r="AJ89" s="374">
        <v>5000</v>
      </c>
      <c r="AK89" s="374">
        <v>25000</v>
      </c>
      <c r="AL89" s="673">
        <v>1.9E-2</v>
      </c>
      <c r="AM89" s="673">
        <v>0.2</v>
      </c>
      <c r="AN89" s="369" t="s">
        <v>64</v>
      </c>
      <c r="AO89" s="367" t="s">
        <v>1324</v>
      </c>
      <c r="AP89" s="370" t="s">
        <v>13</v>
      </c>
      <c r="AQ89" s="376" t="s">
        <v>671</v>
      </c>
      <c r="AR89" s="369">
        <v>3.7999999999999996E-3</v>
      </c>
      <c r="AS89" s="369">
        <v>3.7999999999999996E-3</v>
      </c>
      <c r="AT89" s="369"/>
      <c r="AW89" s="662"/>
      <c r="AX89" s="663"/>
      <c r="AY89" s="663"/>
      <c r="AZ89" s="663"/>
      <c r="BA89" s="663"/>
      <c r="BB89" s="674"/>
      <c r="BC89" s="663"/>
      <c r="BD89" s="663"/>
      <c r="BE89" s="663"/>
      <c r="BF89" s="663"/>
      <c r="BG89" s="675"/>
      <c r="BH89" s="664"/>
      <c r="BI89" s="665"/>
      <c r="BJ89" s="665"/>
      <c r="BK89" s="665"/>
      <c r="BL89" s="218"/>
      <c r="BM89" s="664"/>
      <c r="BN89" s="664"/>
      <c r="BO89" s="664"/>
      <c r="BP89" s="664"/>
      <c r="BQ89" s="664"/>
      <c r="BR89" s="664"/>
      <c r="BS89" s="664"/>
      <c r="BT89" s="664"/>
      <c r="BU89" s="664"/>
      <c r="BV89" s="666"/>
      <c r="BW89" s="663"/>
    </row>
    <row r="90" spans="2:75" ht="15.75" customHeight="1">
      <c r="B90" s="363" t="s">
        <v>1001</v>
      </c>
      <c r="C90" s="364">
        <v>29993579000112</v>
      </c>
      <c r="D90" s="365" t="s">
        <v>13</v>
      </c>
      <c r="E90" s="365" t="s">
        <v>615</v>
      </c>
      <c r="F90" s="365" t="s">
        <v>619</v>
      </c>
      <c r="G90" s="366" t="s">
        <v>34</v>
      </c>
      <c r="H90" s="366" t="s">
        <v>1337</v>
      </c>
      <c r="I90" s="366" t="s">
        <v>34</v>
      </c>
      <c r="J90" s="366" t="s">
        <v>611</v>
      </c>
      <c r="K90" s="367" t="s">
        <v>48</v>
      </c>
      <c r="L90" s="368" t="s">
        <v>1339</v>
      </c>
      <c r="M90" s="368" t="s">
        <v>34</v>
      </c>
      <c r="N90" s="367">
        <v>487465</v>
      </c>
      <c r="O90" s="367" t="s">
        <v>1321</v>
      </c>
      <c r="P90" s="371">
        <v>43481</v>
      </c>
      <c r="Q90" s="372">
        <v>7643670.0199999996</v>
      </c>
      <c r="R90" s="372">
        <v>10814859.958650792</v>
      </c>
      <c r="S90" s="367">
        <v>22</v>
      </c>
      <c r="T90" s="369">
        <v>0.11407616397026832</v>
      </c>
      <c r="U90" s="369">
        <v>1.4746848371854007</v>
      </c>
      <c r="V90" s="369">
        <v>0.13499091292802246</v>
      </c>
      <c r="W90" s="369">
        <v>1.3233623205744174</v>
      </c>
      <c r="X90" s="369">
        <v>0.17124819105218791</v>
      </c>
      <c r="Y90" s="369">
        <v>1.2986061417892967</v>
      </c>
      <c r="Z90" s="369">
        <v>0.24353837856651617</v>
      </c>
      <c r="AA90" s="369">
        <v>1.3843510960558592</v>
      </c>
      <c r="AB90" s="369">
        <v>2.369648151278422E-2</v>
      </c>
      <c r="AC90" s="373">
        <v>1.2568914080021292</v>
      </c>
      <c r="AD90" s="541">
        <v>35825021000120</v>
      </c>
      <c r="AE90" s="370" t="s">
        <v>59</v>
      </c>
      <c r="AF90" s="370" t="s">
        <v>2247</v>
      </c>
      <c r="AG90" s="374" t="s">
        <v>59</v>
      </c>
      <c r="AH90" s="374" t="s">
        <v>2248</v>
      </c>
      <c r="AI90" s="374">
        <v>500</v>
      </c>
      <c r="AJ90" s="374">
        <v>1</v>
      </c>
      <c r="AK90" s="374">
        <v>500</v>
      </c>
      <c r="AL90" s="369">
        <v>0.02</v>
      </c>
      <c r="AM90" s="369">
        <v>0.2</v>
      </c>
      <c r="AN90" s="369" t="s">
        <v>64</v>
      </c>
      <c r="AO90" s="367" t="s">
        <v>1324</v>
      </c>
      <c r="AP90" s="370" t="s">
        <v>13</v>
      </c>
      <c r="AQ90" s="376" t="s">
        <v>686</v>
      </c>
      <c r="AR90" s="369">
        <v>4.6666666666666662E-3</v>
      </c>
      <c r="AS90" s="369">
        <v>4.6666666666666662E-3</v>
      </c>
      <c r="AT90" s="369"/>
      <c r="AW90" s="662"/>
      <c r="AX90" s="663"/>
      <c r="AY90" s="663"/>
      <c r="AZ90" s="663"/>
      <c r="BA90" s="663"/>
      <c r="BB90" s="674"/>
      <c r="BC90" s="663"/>
      <c r="BD90" s="663"/>
      <c r="BE90" s="663"/>
      <c r="BF90" s="663"/>
      <c r="BG90" s="675"/>
      <c r="BH90" s="664"/>
      <c r="BI90" s="665"/>
      <c r="BJ90" s="665"/>
      <c r="BK90" s="665"/>
      <c r="BL90" s="218"/>
      <c r="BM90" s="664"/>
      <c r="BN90" s="664"/>
      <c r="BO90" s="664"/>
      <c r="BP90" s="664"/>
      <c r="BQ90" s="664"/>
      <c r="BR90" s="664"/>
      <c r="BS90" s="664"/>
      <c r="BT90" s="664"/>
      <c r="BU90" s="664"/>
      <c r="BV90" s="666"/>
      <c r="BW90" s="663"/>
    </row>
    <row r="91" spans="2:75" ht="15.75" customHeight="1">
      <c r="B91" s="363" t="s">
        <v>1002</v>
      </c>
      <c r="C91" s="364">
        <v>37567202000120</v>
      </c>
      <c r="D91" s="365" t="s">
        <v>14</v>
      </c>
      <c r="E91" s="365" t="s">
        <v>614</v>
      </c>
      <c r="F91" s="365"/>
      <c r="G91" s="366"/>
      <c r="H91" s="366" t="s">
        <v>1337</v>
      </c>
      <c r="I91" s="366" t="s">
        <v>34</v>
      </c>
      <c r="J91" s="366" t="s">
        <v>608</v>
      </c>
      <c r="K91" s="367" t="s">
        <v>48</v>
      </c>
      <c r="L91" s="368" t="s">
        <v>1339</v>
      </c>
      <c r="M91" s="368" t="s">
        <v>34</v>
      </c>
      <c r="N91" s="367">
        <v>548219</v>
      </c>
      <c r="O91" s="367" t="s">
        <v>1321</v>
      </c>
      <c r="P91" s="371">
        <v>44042</v>
      </c>
      <c r="Q91" s="372">
        <v>39792661.630000003</v>
      </c>
      <c r="R91" s="372">
        <v>28856545.302738119</v>
      </c>
      <c r="S91" s="367">
        <v>23</v>
      </c>
      <c r="T91" s="369">
        <v>7.657415390332889E-2</v>
      </c>
      <c r="U91" s="369">
        <v>0.98988903335644629</v>
      </c>
      <c r="V91" s="369">
        <v>7.2613047581924883E-2</v>
      </c>
      <c r="W91" s="369">
        <v>0.71185066511279882</v>
      </c>
      <c r="X91" s="369">
        <v>0.19853325805537159</v>
      </c>
      <c r="Y91" s="369">
        <v>1.5055137614947143</v>
      </c>
      <c r="Z91" s="369" t="s">
        <v>1419</v>
      </c>
      <c r="AA91" s="369" t="s">
        <v>1419</v>
      </c>
      <c r="AB91" s="369">
        <v>3.34358131005561E-2</v>
      </c>
      <c r="AC91" s="373">
        <v>-0.79218195587246043</v>
      </c>
      <c r="AD91" s="541">
        <v>37347996000116</v>
      </c>
      <c r="AE91" s="370" t="s">
        <v>59</v>
      </c>
      <c r="AF91" s="370" t="s">
        <v>2247</v>
      </c>
      <c r="AG91" s="374" t="s">
        <v>59</v>
      </c>
      <c r="AH91" s="374" t="s">
        <v>2245</v>
      </c>
      <c r="AI91" s="374">
        <v>100</v>
      </c>
      <c r="AJ91" s="374" t="s">
        <v>1429</v>
      </c>
      <c r="AK91" s="374" t="s">
        <v>1429</v>
      </c>
      <c r="AL91" s="369">
        <v>0.02</v>
      </c>
      <c r="AM91" s="369">
        <v>0.2</v>
      </c>
      <c r="AN91" s="369" t="s">
        <v>2257</v>
      </c>
      <c r="AO91" s="367" t="s">
        <v>1324</v>
      </c>
      <c r="AP91" s="370" t="s">
        <v>13</v>
      </c>
      <c r="AQ91" s="376" t="s">
        <v>668</v>
      </c>
      <c r="AR91" s="369">
        <v>4.6666666666666662E-3</v>
      </c>
      <c r="AS91" s="369">
        <v>4.6666666666666662E-3</v>
      </c>
      <c r="AT91" s="369"/>
      <c r="AW91" s="662"/>
      <c r="AX91" s="663"/>
      <c r="AY91" s="663"/>
      <c r="AZ91" s="663"/>
      <c r="BA91" s="663"/>
      <c r="BB91" s="674"/>
      <c r="BC91" s="663"/>
      <c r="BD91" s="663"/>
      <c r="BE91" s="663"/>
      <c r="BF91" s="663"/>
      <c r="BG91" s="675"/>
      <c r="BH91" s="664"/>
      <c r="BI91" s="665"/>
      <c r="BJ91" s="665"/>
      <c r="BK91" s="665"/>
      <c r="BL91" s="218"/>
      <c r="BM91" s="664"/>
      <c r="BN91" s="664"/>
      <c r="BO91" s="664"/>
      <c r="BP91" s="664"/>
      <c r="BQ91" s="664"/>
      <c r="BR91" s="664"/>
      <c r="BS91" s="664"/>
      <c r="BT91" s="664"/>
      <c r="BU91" s="664"/>
      <c r="BV91" s="666"/>
      <c r="BW91" s="663"/>
    </row>
    <row r="92" spans="2:75" ht="15.75" customHeight="1">
      <c r="B92" s="363" t="s">
        <v>1098</v>
      </c>
      <c r="C92" s="364">
        <v>30338686000196</v>
      </c>
      <c r="D92" s="365" t="s">
        <v>11</v>
      </c>
      <c r="E92" s="365" t="s">
        <v>661</v>
      </c>
      <c r="F92" s="365"/>
      <c r="G92" s="366" t="s">
        <v>738</v>
      </c>
      <c r="H92" s="366" t="s">
        <v>34</v>
      </c>
      <c r="I92" s="366" t="s">
        <v>1304</v>
      </c>
      <c r="J92" s="366" t="s">
        <v>611</v>
      </c>
      <c r="K92" s="367" t="s">
        <v>48</v>
      </c>
      <c r="L92" s="368" t="s">
        <v>1339</v>
      </c>
      <c r="M92" s="368" t="s">
        <v>34</v>
      </c>
      <c r="N92" s="367">
        <v>475572</v>
      </c>
      <c r="O92" s="367" t="s">
        <v>1321</v>
      </c>
      <c r="P92" s="371">
        <v>43311</v>
      </c>
      <c r="Q92" s="372">
        <v>26744568.780000001</v>
      </c>
      <c r="R92" s="372">
        <v>44526811.628293656</v>
      </c>
      <c r="S92" s="367">
        <v>26</v>
      </c>
      <c r="T92" s="369">
        <v>-1.0947801659480505E-2</v>
      </c>
      <c r="U92" s="369">
        <v>-0.14152436885900918</v>
      </c>
      <c r="V92" s="369">
        <v>9.2587314101715279E-3</v>
      </c>
      <c r="W92" s="369">
        <v>9.076652656666595E-2</v>
      </c>
      <c r="X92" s="369">
        <v>9.3832628571244081E-2</v>
      </c>
      <c r="Y92" s="369">
        <v>0.71154986814264864</v>
      </c>
      <c r="Z92" s="369">
        <v>0.12165905032046154</v>
      </c>
      <c r="AA92" s="369">
        <v>0.69154948245763503</v>
      </c>
      <c r="AB92" s="369">
        <v>5.0896500787649387E-2</v>
      </c>
      <c r="AC92" s="373">
        <v>-1.7024395841579958</v>
      </c>
      <c r="AD92" s="541">
        <v>29853005000149</v>
      </c>
      <c r="AE92" s="370" t="s">
        <v>2258</v>
      </c>
      <c r="AF92" s="370" t="s">
        <v>2244</v>
      </c>
      <c r="AG92" s="374" t="s">
        <v>1438</v>
      </c>
      <c r="AH92" s="374" t="s">
        <v>2245</v>
      </c>
      <c r="AI92" s="374">
        <v>5000</v>
      </c>
      <c r="AJ92" s="374">
        <v>1000</v>
      </c>
      <c r="AK92" s="374">
        <v>1000</v>
      </c>
      <c r="AL92" s="369">
        <v>0</v>
      </c>
      <c r="AM92" s="369" t="s">
        <v>34</v>
      </c>
      <c r="AN92" s="369" t="s">
        <v>34</v>
      </c>
      <c r="AO92" s="367" t="s">
        <v>1324</v>
      </c>
      <c r="AP92" s="370" t="s">
        <v>13</v>
      </c>
      <c r="AQ92" s="376" t="s">
        <v>679</v>
      </c>
      <c r="AR92" s="369">
        <v>5.6666666666666671E-3</v>
      </c>
      <c r="AS92" s="369">
        <v>5.6666666666666671E-3</v>
      </c>
      <c r="AT92" s="369"/>
      <c r="AW92" s="662"/>
      <c r="AX92" s="663"/>
      <c r="AY92" s="663"/>
      <c r="AZ92" s="663"/>
      <c r="BA92" s="663"/>
      <c r="BB92" s="674"/>
      <c r="BC92" s="663"/>
      <c r="BD92" s="663"/>
      <c r="BE92" s="663"/>
      <c r="BF92" s="663"/>
      <c r="BG92" s="675"/>
      <c r="BH92" s="664"/>
      <c r="BI92" s="665"/>
      <c r="BJ92" s="665"/>
      <c r="BK92" s="665"/>
      <c r="BL92" s="218"/>
      <c r="BM92" s="664"/>
      <c r="BN92" s="664"/>
      <c r="BO92" s="664"/>
      <c r="BP92" s="664"/>
      <c r="BQ92" s="664"/>
      <c r="BR92" s="664"/>
      <c r="BS92" s="664"/>
      <c r="BT92" s="664"/>
      <c r="BU92" s="664"/>
      <c r="BV92" s="666"/>
      <c r="BW92" s="663"/>
    </row>
    <row r="93" spans="2:75" ht="15.75" customHeight="1">
      <c r="B93" s="363" t="s">
        <v>600</v>
      </c>
      <c r="C93" s="364">
        <v>8940189000104</v>
      </c>
      <c r="D93" s="365" t="s">
        <v>14</v>
      </c>
      <c r="E93" s="365" t="s">
        <v>607</v>
      </c>
      <c r="F93" s="365"/>
      <c r="G93" s="366"/>
      <c r="H93" s="366" t="s">
        <v>34</v>
      </c>
      <c r="I93" s="366" t="s">
        <v>34</v>
      </c>
      <c r="J93" s="366" t="s">
        <v>608</v>
      </c>
      <c r="K93" s="367" t="s">
        <v>48</v>
      </c>
      <c r="L93" s="368" t="s">
        <v>1339</v>
      </c>
      <c r="M93" s="368" t="s">
        <v>1416</v>
      </c>
      <c r="N93" s="367">
        <v>195571</v>
      </c>
      <c r="O93" s="367" t="s">
        <v>1324</v>
      </c>
      <c r="P93" s="371">
        <v>39328</v>
      </c>
      <c r="Q93" s="372">
        <v>52673801.960000001</v>
      </c>
      <c r="R93" s="372">
        <v>91764360.546190515</v>
      </c>
      <c r="S93" s="367">
        <v>29</v>
      </c>
      <c r="T93" s="369">
        <v>-0.10915616076456736</v>
      </c>
      <c r="U93" s="369">
        <v>-1.4110829954523478</v>
      </c>
      <c r="V93" s="369">
        <v>-0.32057405668003724</v>
      </c>
      <c r="W93" s="369">
        <v>-3.1426976702517195</v>
      </c>
      <c r="X93" s="369">
        <v>-0.26253227238616084</v>
      </c>
      <c r="Y93" s="369">
        <v>-1.9908299132612257</v>
      </c>
      <c r="Z93" s="369">
        <v>-9.4646404712435794E-2</v>
      </c>
      <c r="AA93" s="369">
        <v>-0.5380008476389736</v>
      </c>
      <c r="AB93" s="369">
        <v>0.26248230993890287</v>
      </c>
      <c r="AC93" s="373">
        <v>-1.7106904428391854</v>
      </c>
      <c r="AD93" s="541">
        <v>8927452000125</v>
      </c>
      <c r="AE93" s="370" t="s">
        <v>2558</v>
      </c>
      <c r="AF93" s="370" t="s">
        <v>2244</v>
      </c>
      <c r="AG93" s="374" t="s">
        <v>1438</v>
      </c>
      <c r="AH93" s="374" t="s">
        <v>2245</v>
      </c>
      <c r="AI93" s="374">
        <v>100000</v>
      </c>
      <c r="AJ93" s="374">
        <v>10000</v>
      </c>
      <c r="AK93" s="374">
        <v>100000</v>
      </c>
      <c r="AL93" s="369">
        <v>1.3000000000000001E-2</v>
      </c>
      <c r="AM93" s="369">
        <v>0.2</v>
      </c>
      <c r="AN93" s="369" t="s">
        <v>2262</v>
      </c>
      <c r="AO93" s="367" t="s">
        <v>1324</v>
      </c>
      <c r="AP93" s="370" t="s">
        <v>716</v>
      </c>
      <c r="AQ93" s="376" t="s">
        <v>659</v>
      </c>
      <c r="AR93" s="369">
        <v>2.1666666666666666E-3</v>
      </c>
      <c r="AS93" s="369">
        <v>2.1666666666666666E-3</v>
      </c>
      <c r="AT93" s="369"/>
      <c r="AW93" s="662"/>
      <c r="AX93" s="663"/>
      <c r="AY93" s="663"/>
      <c r="AZ93" s="663"/>
      <c r="BA93" s="663"/>
      <c r="BB93" s="674"/>
      <c r="BC93" s="663"/>
      <c r="BD93" s="663"/>
      <c r="BE93" s="663"/>
      <c r="BF93" s="663"/>
      <c r="BG93" s="675"/>
      <c r="BH93" s="664"/>
      <c r="BI93" s="665"/>
      <c r="BJ93" s="665"/>
      <c r="BK93" s="665"/>
      <c r="BL93" s="218"/>
      <c r="BM93" s="664"/>
      <c r="BN93" s="664"/>
      <c r="BO93" s="664"/>
      <c r="BP93" s="664"/>
      <c r="BQ93" s="664"/>
      <c r="BR93" s="664"/>
      <c r="BS93" s="664"/>
      <c r="BT93" s="664"/>
      <c r="BU93" s="664"/>
      <c r="BV93" s="666"/>
      <c r="BW93" s="663"/>
    </row>
    <row r="94" spans="2:75" ht="15.75" customHeight="1">
      <c r="B94" s="363" t="s">
        <v>1137</v>
      </c>
      <c r="C94" s="364">
        <v>35378376000119</v>
      </c>
      <c r="D94" s="365" t="s">
        <v>11</v>
      </c>
      <c r="E94" s="365" t="s">
        <v>620</v>
      </c>
      <c r="F94" s="365" t="s">
        <v>663</v>
      </c>
      <c r="G94" s="366" t="s">
        <v>738</v>
      </c>
      <c r="H94" s="366" t="s">
        <v>34</v>
      </c>
      <c r="I94" s="366"/>
      <c r="J94" s="366" t="s">
        <v>608</v>
      </c>
      <c r="K94" s="367" t="s">
        <v>48</v>
      </c>
      <c r="L94" s="368" t="s">
        <v>1339</v>
      </c>
      <c r="M94" s="368" t="s">
        <v>34</v>
      </c>
      <c r="N94" s="367">
        <v>523666</v>
      </c>
      <c r="O94" s="367" t="s">
        <v>1321</v>
      </c>
      <c r="P94" s="371">
        <v>43798</v>
      </c>
      <c r="Q94" s="372">
        <v>188773205.41</v>
      </c>
      <c r="R94" s="372">
        <v>138799630.59543645</v>
      </c>
      <c r="S94" s="367">
        <v>30</v>
      </c>
      <c r="T94" s="369">
        <v>8.7585314670949765E-2</v>
      </c>
      <c r="U94" s="369">
        <v>1.1322324577729035</v>
      </c>
      <c r="V94" s="369">
        <v>0.12115508666049113</v>
      </c>
      <c r="W94" s="369">
        <v>1.1877249598120112</v>
      </c>
      <c r="X94" s="369">
        <v>0.19003941628852528</v>
      </c>
      <c r="Y94" s="369">
        <v>1.4411034163807528</v>
      </c>
      <c r="Z94" s="369" t="s">
        <v>1419</v>
      </c>
      <c r="AA94" s="369" t="s">
        <v>1419</v>
      </c>
      <c r="AB94" s="369">
        <v>3.1627820883810059E-3</v>
      </c>
      <c r="AC94" s="373">
        <v>5.450371173745272</v>
      </c>
      <c r="AD94" s="541">
        <v>35377796000180</v>
      </c>
      <c r="AE94" s="370" t="s">
        <v>2501</v>
      </c>
      <c r="AF94" s="370" t="s">
        <v>2247</v>
      </c>
      <c r="AG94" s="374" t="s">
        <v>59</v>
      </c>
      <c r="AH94" s="374" t="s">
        <v>2248</v>
      </c>
      <c r="AI94" s="374">
        <v>20000</v>
      </c>
      <c r="AJ94" s="374">
        <v>0</v>
      </c>
      <c r="AK94" s="374">
        <v>1000</v>
      </c>
      <c r="AL94" s="369">
        <v>5.0000000000000001E-3</v>
      </c>
      <c r="AM94" s="369">
        <v>0.2</v>
      </c>
      <c r="AN94" s="369" t="s">
        <v>64</v>
      </c>
      <c r="AO94" s="367" t="s">
        <v>1324</v>
      </c>
      <c r="AP94" s="370" t="s">
        <v>11</v>
      </c>
      <c r="AQ94" s="376" t="s">
        <v>675</v>
      </c>
      <c r="AR94" s="369">
        <v>1.3333333333333333E-3</v>
      </c>
      <c r="AS94" s="369">
        <v>1.3333333333333333E-3</v>
      </c>
      <c r="AT94" s="369"/>
      <c r="AW94" s="662"/>
      <c r="AX94" s="663"/>
      <c r="AY94" s="663"/>
      <c r="AZ94" s="663"/>
      <c r="BA94" s="663"/>
      <c r="BB94" s="674"/>
      <c r="BC94" s="663"/>
      <c r="BD94" s="663"/>
      <c r="BE94" s="663"/>
      <c r="BF94" s="663"/>
      <c r="BG94" s="675"/>
      <c r="BH94" s="664"/>
      <c r="BI94" s="665"/>
      <c r="BJ94" s="665"/>
      <c r="BK94" s="665"/>
      <c r="BL94" s="218"/>
      <c r="BM94" s="664"/>
      <c r="BN94" s="664"/>
      <c r="BO94" s="664"/>
      <c r="BP94" s="664"/>
      <c r="BQ94" s="664"/>
      <c r="BR94" s="664"/>
      <c r="BS94" s="664"/>
      <c r="BT94" s="664"/>
      <c r="BU94" s="664"/>
      <c r="BV94" s="666"/>
      <c r="BW94" s="663"/>
    </row>
    <row r="95" spans="2:75" ht="15.75" customHeight="1">
      <c r="B95" s="363" t="s">
        <v>24</v>
      </c>
      <c r="C95" s="364">
        <v>24592505000150</v>
      </c>
      <c r="D95" s="365" t="s">
        <v>13</v>
      </c>
      <c r="E95" s="365" t="s">
        <v>615</v>
      </c>
      <c r="F95" s="365" t="s">
        <v>619</v>
      </c>
      <c r="G95" s="366" t="s">
        <v>34</v>
      </c>
      <c r="H95" s="366" t="s">
        <v>1338</v>
      </c>
      <c r="I95" s="366" t="s">
        <v>34</v>
      </c>
      <c r="J95" s="366" t="s">
        <v>611</v>
      </c>
      <c r="K95" s="367" t="s">
        <v>48</v>
      </c>
      <c r="L95" s="368" t="s">
        <v>1339</v>
      </c>
      <c r="M95" s="368" t="s">
        <v>34</v>
      </c>
      <c r="N95" s="367">
        <v>425257</v>
      </c>
      <c r="O95" s="367" t="s">
        <v>1321</v>
      </c>
      <c r="P95" s="371">
        <v>42650</v>
      </c>
      <c r="Q95" s="372">
        <v>441076467.56999999</v>
      </c>
      <c r="R95" s="372">
        <v>605865048.05869031</v>
      </c>
      <c r="S95" s="367">
        <v>30</v>
      </c>
      <c r="T95" s="369">
        <v>9.2521197196588467E-2</v>
      </c>
      <c r="U95" s="369">
        <v>1.1960395745741386</v>
      </c>
      <c r="V95" s="369">
        <v>5.9114329736854376E-2</v>
      </c>
      <c r="W95" s="369">
        <v>0.57951809409183852</v>
      </c>
      <c r="X95" s="369">
        <v>6.8598796271975404E-2</v>
      </c>
      <c r="Y95" s="369">
        <v>0.52019713382544264</v>
      </c>
      <c r="Z95" s="369">
        <v>0.24306485797624955</v>
      </c>
      <c r="AA95" s="369">
        <v>1.3816594515109664</v>
      </c>
      <c r="AB95" s="369">
        <v>7.3824261677888178E-2</v>
      </c>
      <c r="AC95" s="373">
        <v>-0.50115200426537798</v>
      </c>
      <c r="AD95" s="541">
        <v>20216114000180</v>
      </c>
      <c r="AE95" s="370" t="s">
        <v>2389</v>
      </c>
      <c r="AF95" s="370" t="s">
        <v>2253</v>
      </c>
      <c r="AG95" s="374" t="s">
        <v>1439</v>
      </c>
      <c r="AH95" s="374" t="s">
        <v>2245</v>
      </c>
      <c r="AI95" s="374">
        <v>500</v>
      </c>
      <c r="AJ95" s="374">
        <v>100</v>
      </c>
      <c r="AK95" s="374">
        <v>500</v>
      </c>
      <c r="AL95" s="369">
        <v>1.95E-2</v>
      </c>
      <c r="AM95" s="369">
        <v>0.2</v>
      </c>
      <c r="AN95" s="369" t="s">
        <v>64</v>
      </c>
      <c r="AO95" s="367" t="s">
        <v>1324</v>
      </c>
      <c r="AP95" s="370" t="s">
        <v>13</v>
      </c>
      <c r="AQ95" s="376" t="s">
        <v>664</v>
      </c>
      <c r="AR95" s="369">
        <v>4.875E-3</v>
      </c>
      <c r="AS95" s="369">
        <v>4.875E-3</v>
      </c>
      <c r="AT95" s="369"/>
      <c r="AW95" s="662"/>
      <c r="AX95" s="663"/>
      <c r="AY95" s="663"/>
      <c r="AZ95" s="663"/>
      <c r="BA95" s="663"/>
      <c r="BB95" s="674"/>
      <c r="BC95" s="663"/>
      <c r="BD95" s="663"/>
      <c r="BE95" s="663"/>
      <c r="BF95" s="663"/>
      <c r="BG95" s="675"/>
      <c r="BH95" s="664"/>
      <c r="BI95" s="665"/>
      <c r="BJ95" s="665"/>
      <c r="BK95" s="665"/>
      <c r="BL95" s="218"/>
      <c r="BM95" s="664"/>
      <c r="BN95" s="664"/>
      <c r="BO95" s="664"/>
      <c r="BP95" s="664"/>
      <c r="BQ95" s="664"/>
      <c r="BR95" s="664"/>
      <c r="BS95" s="664"/>
      <c r="BT95" s="664"/>
      <c r="BU95" s="664"/>
      <c r="BV95" s="666"/>
      <c r="BW95" s="663"/>
    </row>
    <row r="96" spans="2:75" ht="15.75" customHeight="1">
      <c r="B96" s="363" t="s">
        <v>959</v>
      </c>
      <c r="C96" s="364">
        <v>18391171000154</v>
      </c>
      <c r="D96" s="365" t="s">
        <v>13</v>
      </c>
      <c r="E96" s="365" t="s">
        <v>615</v>
      </c>
      <c r="F96" s="365" t="s">
        <v>619</v>
      </c>
      <c r="G96" s="366" t="s">
        <v>34</v>
      </c>
      <c r="H96" s="366" t="s">
        <v>1338</v>
      </c>
      <c r="I96" s="366" t="s">
        <v>34</v>
      </c>
      <c r="J96" s="366" t="s">
        <v>611</v>
      </c>
      <c r="K96" s="367" t="s">
        <v>49</v>
      </c>
      <c r="L96" s="368" t="s">
        <v>1339</v>
      </c>
      <c r="M96" s="368" t="s">
        <v>34</v>
      </c>
      <c r="N96" s="367">
        <v>344095</v>
      </c>
      <c r="O96" s="367" t="s">
        <v>1324</v>
      </c>
      <c r="P96" s="371">
        <v>41500</v>
      </c>
      <c r="Q96" s="372">
        <v>32754456.870000001</v>
      </c>
      <c r="R96" s="372">
        <v>38433872.934285715</v>
      </c>
      <c r="S96" s="367">
        <v>30</v>
      </c>
      <c r="T96" s="369">
        <v>-3.2935195434817821E-3</v>
      </c>
      <c r="U96" s="369">
        <v>-4.2575969972239093E-2</v>
      </c>
      <c r="V96" s="369">
        <v>6.3692216065712293E-2</v>
      </c>
      <c r="W96" s="369">
        <v>0.62439668735473142</v>
      </c>
      <c r="X96" s="369">
        <v>7.013274067596087E-2</v>
      </c>
      <c r="Y96" s="369">
        <v>0.53182931289804847</v>
      </c>
      <c r="Z96" s="369">
        <v>0.4874490119175956</v>
      </c>
      <c r="AA96" s="369">
        <v>2.7708182089878077</v>
      </c>
      <c r="AB96" s="369">
        <v>0.18245391388482934</v>
      </c>
      <c r="AC96" s="373">
        <v>-0.10346198698967382</v>
      </c>
      <c r="AD96" s="541">
        <v>18391155000161</v>
      </c>
      <c r="AE96" s="370" t="s">
        <v>2390</v>
      </c>
      <c r="AF96" s="370" t="s">
        <v>2250</v>
      </c>
      <c r="AG96" s="374" t="s">
        <v>719</v>
      </c>
      <c r="AH96" s="374" t="s">
        <v>2245</v>
      </c>
      <c r="AI96" s="374">
        <v>50000</v>
      </c>
      <c r="AJ96" s="374">
        <v>25000</v>
      </c>
      <c r="AK96" s="374">
        <v>50000</v>
      </c>
      <c r="AL96" s="369">
        <v>1.975E-2</v>
      </c>
      <c r="AM96" s="369">
        <v>0.2</v>
      </c>
      <c r="AN96" s="369" t="s">
        <v>2257</v>
      </c>
      <c r="AO96" s="367" t="s">
        <v>1324</v>
      </c>
      <c r="AP96" s="370" t="s">
        <v>13</v>
      </c>
      <c r="AQ96" s="376" t="s">
        <v>668</v>
      </c>
      <c r="AR96" s="369">
        <v>3.9499999999999995E-3</v>
      </c>
      <c r="AS96" s="369">
        <v>3.9499999999999995E-3</v>
      </c>
      <c r="AT96" s="369"/>
      <c r="AW96" s="662"/>
      <c r="AX96" s="663"/>
      <c r="AY96" s="663"/>
      <c r="AZ96" s="663"/>
      <c r="BA96" s="663"/>
      <c r="BB96" s="674"/>
      <c r="BC96" s="663"/>
      <c r="BD96" s="663"/>
      <c r="BE96" s="663"/>
      <c r="BF96" s="663"/>
      <c r="BG96" s="675"/>
      <c r="BH96" s="664"/>
      <c r="BI96" s="665"/>
      <c r="BJ96" s="665"/>
      <c r="BK96" s="665"/>
      <c r="BL96" s="218"/>
      <c r="BM96" s="664"/>
      <c r="BN96" s="664"/>
      <c r="BO96" s="664"/>
      <c r="BP96" s="664"/>
      <c r="BQ96" s="664"/>
      <c r="BR96" s="664"/>
      <c r="BS96" s="664"/>
      <c r="BT96" s="664"/>
      <c r="BU96" s="664"/>
      <c r="BV96" s="666"/>
      <c r="BW96" s="663"/>
    </row>
    <row r="97" spans="2:75" ht="15.75" customHeight="1">
      <c r="B97" s="363" t="s">
        <v>1221</v>
      </c>
      <c r="C97" s="364">
        <v>45126795000117</v>
      </c>
      <c r="D97" s="365" t="s">
        <v>13</v>
      </c>
      <c r="E97" s="365" t="s">
        <v>615</v>
      </c>
      <c r="F97" s="365" t="s">
        <v>619</v>
      </c>
      <c r="G97" s="366" t="s">
        <v>34</v>
      </c>
      <c r="H97" s="366" t="s">
        <v>1338</v>
      </c>
      <c r="I97" s="366" t="s">
        <v>34</v>
      </c>
      <c r="J97" s="366" t="s">
        <v>611</v>
      </c>
      <c r="K97" s="367" t="s">
        <v>48</v>
      </c>
      <c r="L97" s="368" t="s">
        <v>1339</v>
      </c>
      <c r="M97" s="368" t="s">
        <v>34</v>
      </c>
      <c r="N97" s="367">
        <v>640506</v>
      </c>
      <c r="O97" s="367" t="s">
        <v>1321</v>
      </c>
      <c r="P97" s="371">
        <v>44617</v>
      </c>
      <c r="Q97" s="372">
        <v>150054238.72999999</v>
      </c>
      <c r="R97" s="372" t="s">
        <v>1419</v>
      </c>
      <c r="S97" s="367">
        <v>30</v>
      </c>
      <c r="T97" s="369" t="s">
        <v>1419</v>
      </c>
      <c r="U97" s="369" t="s">
        <v>1419</v>
      </c>
      <c r="V97" s="369" t="s">
        <v>1419</v>
      </c>
      <c r="W97" s="369" t="s">
        <v>1419</v>
      </c>
      <c r="X97" s="369" t="s">
        <v>1419</v>
      </c>
      <c r="Y97" s="369" t="s">
        <v>1419</v>
      </c>
      <c r="Z97" s="369" t="s">
        <v>1419</v>
      </c>
      <c r="AA97" s="369" t="s">
        <v>1419</v>
      </c>
      <c r="AB97" s="369" t="s">
        <v>1419</v>
      </c>
      <c r="AC97" s="373" t="s">
        <v>1419</v>
      </c>
      <c r="AD97" s="541">
        <v>45127361000131</v>
      </c>
      <c r="AE97" s="370" t="s">
        <v>2546</v>
      </c>
      <c r="AF97" s="370" t="s">
        <v>2244</v>
      </c>
      <c r="AG97" s="374" t="s">
        <v>1438</v>
      </c>
      <c r="AH97" s="374" t="s">
        <v>2248</v>
      </c>
      <c r="AI97" s="374">
        <v>1000</v>
      </c>
      <c r="AJ97" s="374">
        <v>1000</v>
      </c>
      <c r="AK97" s="374">
        <v>1000</v>
      </c>
      <c r="AL97" s="369">
        <v>1.9E-2</v>
      </c>
      <c r="AM97" s="369">
        <v>0.2</v>
      </c>
      <c r="AN97" s="369" t="s">
        <v>2262</v>
      </c>
      <c r="AO97" s="367" t="s">
        <v>1324</v>
      </c>
      <c r="AP97" s="370" t="s">
        <v>13</v>
      </c>
      <c r="AQ97" s="376" t="s">
        <v>664</v>
      </c>
      <c r="AR97" s="369">
        <v>5.0666666666666664E-3</v>
      </c>
      <c r="AS97" s="369">
        <v>5.0666666666666664E-3</v>
      </c>
      <c r="AT97" s="369"/>
      <c r="AW97" s="662"/>
      <c r="AX97" s="663"/>
      <c r="AY97" s="663"/>
      <c r="AZ97" s="663"/>
      <c r="BA97" s="663"/>
      <c r="BB97" s="674"/>
      <c r="BC97" s="663"/>
      <c r="BD97" s="663"/>
      <c r="BE97" s="663"/>
      <c r="BF97" s="663"/>
      <c r="BG97" s="675"/>
      <c r="BH97" s="664"/>
      <c r="BI97" s="665"/>
      <c r="BJ97" s="665"/>
      <c r="BK97" s="665"/>
      <c r="BL97" s="218"/>
      <c r="BM97" s="664"/>
      <c r="BN97" s="664"/>
      <c r="BO97" s="664"/>
      <c r="BP97" s="664"/>
      <c r="BQ97" s="664"/>
      <c r="BR97" s="664"/>
      <c r="BS97" s="664"/>
      <c r="BT97" s="664"/>
      <c r="BU97" s="664"/>
      <c r="BV97" s="666"/>
      <c r="BW97" s="663"/>
    </row>
    <row r="98" spans="2:75" ht="15.75" customHeight="1">
      <c r="B98" s="363" t="s">
        <v>1222</v>
      </c>
      <c r="C98" s="364">
        <v>45126753000186</v>
      </c>
      <c r="D98" s="365" t="s">
        <v>14</v>
      </c>
      <c r="E98" s="365" t="s">
        <v>614</v>
      </c>
      <c r="F98" s="365" t="s">
        <v>689</v>
      </c>
      <c r="G98" s="366"/>
      <c r="H98" s="366" t="s">
        <v>1338</v>
      </c>
      <c r="I98" s="366" t="s">
        <v>34</v>
      </c>
      <c r="J98" s="366" t="s">
        <v>608</v>
      </c>
      <c r="K98" s="367" t="s">
        <v>48</v>
      </c>
      <c r="L98" s="368" t="s">
        <v>1339</v>
      </c>
      <c r="M98" s="368" t="s">
        <v>1416</v>
      </c>
      <c r="N98" s="367">
        <v>640565</v>
      </c>
      <c r="O98" s="367" t="s">
        <v>1321</v>
      </c>
      <c r="P98" s="371">
        <v>44617</v>
      </c>
      <c r="Q98" s="372">
        <v>56166883.520000003</v>
      </c>
      <c r="R98" s="372" t="s">
        <v>1419</v>
      </c>
      <c r="S98" s="367">
        <v>30</v>
      </c>
      <c r="T98" s="369" t="s">
        <v>1419</v>
      </c>
      <c r="U98" s="369" t="s">
        <v>1419</v>
      </c>
      <c r="V98" s="369" t="s">
        <v>1419</v>
      </c>
      <c r="W98" s="369" t="s">
        <v>1419</v>
      </c>
      <c r="X98" s="369" t="s">
        <v>1419</v>
      </c>
      <c r="Y98" s="369" t="s">
        <v>1419</v>
      </c>
      <c r="Z98" s="369" t="s">
        <v>1419</v>
      </c>
      <c r="AA98" s="369" t="s">
        <v>1419</v>
      </c>
      <c r="AB98" s="369" t="s">
        <v>1419</v>
      </c>
      <c r="AC98" s="373" t="s">
        <v>1419</v>
      </c>
      <c r="AD98" s="541">
        <v>45127329000156</v>
      </c>
      <c r="AE98" s="370" t="s">
        <v>2546</v>
      </c>
      <c r="AF98" s="370" t="s">
        <v>2244</v>
      </c>
      <c r="AG98" s="374" t="s">
        <v>1438</v>
      </c>
      <c r="AH98" s="374" t="s">
        <v>2248</v>
      </c>
      <c r="AI98" s="374">
        <v>1000</v>
      </c>
      <c r="AJ98" s="374">
        <v>1000</v>
      </c>
      <c r="AK98" s="374">
        <v>1000</v>
      </c>
      <c r="AL98" s="369">
        <v>1.9E-2</v>
      </c>
      <c r="AM98" s="369">
        <v>0.2</v>
      </c>
      <c r="AN98" s="369" t="s">
        <v>2262</v>
      </c>
      <c r="AO98" s="367" t="s">
        <v>1324</v>
      </c>
      <c r="AP98" s="370" t="s">
        <v>13</v>
      </c>
      <c r="AQ98" s="376" t="s">
        <v>668</v>
      </c>
      <c r="AR98" s="369" t="s">
        <v>34</v>
      </c>
      <c r="AS98" s="369" t="s">
        <v>34</v>
      </c>
      <c r="AT98" s="369"/>
      <c r="AW98" s="662"/>
      <c r="AX98" s="663"/>
      <c r="AY98" s="663"/>
      <c r="AZ98" s="663"/>
      <c r="BA98" s="663"/>
      <c r="BB98" s="674"/>
      <c r="BC98" s="663"/>
      <c r="BD98" s="663"/>
      <c r="BE98" s="663"/>
      <c r="BF98" s="663"/>
      <c r="BG98" s="675"/>
      <c r="BH98" s="664"/>
      <c r="BI98" s="665"/>
      <c r="BJ98" s="665"/>
      <c r="BK98" s="665"/>
      <c r="BL98" s="218"/>
      <c r="BM98" s="664"/>
      <c r="BN98" s="664"/>
      <c r="BO98" s="664"/>
      <c r="BP98" s="664"/>
      <c r="BQ98" s="664"/>
      <c r="BR98" s="664"/>
      <c r="BS98" s="664"/>
      <c r="BT98" s="664"/>
      <c r="BU98" s="664"/>
      <c r="BV98" s="666"/>
      <c r="BW98" s="663"/>
    </row>
    <row r="99" spans="2:75" ht="15.75" customHeight="1">
      <c r="B99" s="363" t="s">
        <v>314</v>
      </c>
      <c r="C99" s="364">
        <v>26396708000105</v>
      </c>
      <c r="D99" s="365" t="s">
        <v>13</v>
      </c>
      <c r="E99" s="365" t="s">
        <v>616</v>
      </c>
      <c r="F99" s="365" t="s">
        <v>618</v>
      </c>
      <c r="G99" s="366" t="s">
        <v>34</v>
      </c>
      <c r="H99" s="366" t="s">
        <v>865</v>
      </c>
      <c r="I99" s="366" t="s">
        <v>34</v>
      </c>
      <c r="J99" s="366" t="s">
        <v>611</v>
      </c>
      <c r="K99" s="367" t="s">
        <v>48</v>
      </c>
      <c r="L99" s="368" t="s">
        <v>1339</v>
      </c>
      <c r="M99" s="368" t="s">
        <v>1416</v>
      </c>
      <c r="N99" s="367">
        <v>432091</v>
      </c>
      <c r="O99" s="367" t="s">
        <v>1321</v>
      </c>
      <c r="P99" s="371">
        <v>42718</v>
      </c>
      <c r="Q99" s="372">
        <v>301308877.18000001</v>
      </c>
      <c r="R99" s="372">
        <v>337360896.32988089</v>
      </c>
      <c r="S99" s="367">
        <v>31</v>
      </c>
      <c r="T99" s="369">
        <v>0.12812715574036515</v>
      </c>
      <c r="U99" s="369">
        <v>1.656324750289238</v>
      </c>
      <c r="V99" s="369">
        <v>0.17806259140469716</v>
      </c>
      <c r="W99" s="369">
        <v>1.7456087899372823</v>
      </c>
      <c r="X99" s="369">
        <v>0.22659457276152617</v>
      </c>
      <c r="Y99" s="369">
        <v>1.7183078085453449</v>
      </c>
      <c r="Z99" s="369">
        <v>0.18906502484902199</v>
      </c>
      <c r="AA99" s="369">
        <v>1.0747068939037321</v>
      </c>
      <c r="AB99" s="369">
        <v>6.5694086450085065E-2</v>
      </c>
      <c r="AC99" s="373">
        <v>1.0490651693764088</v>
      </c>
      <c r="AD99" s="541">
        <v>23648930000151</v>
      </c>
      <c r="AE99" s="370" t="s">
        <v>2477</v>
      </c>
      <c r="AF99" s="370" t="s">
        <v>2244</v>
      </c>
      <c r="AG99" s="374" t="s">
        <v>1438</v>
      </c>
      <c r="AH99" s="374" t="s">
        <v>726</v>
      </c>
      <c r="AI99" s="374">
        <v>10000</v>
      </c>
      <c r="AJ99" s="374">
        <v>10000</v>
      </c>
      <c r="AK99" s="374">
        <v>10000</v>
      </c>
      <c r="AL99" s="369">
        <v>0.02</v>
      </c>
      <c r="AM99" s="369">
        <v>0.2</v>
      </c>
      <c r="AN99" s="369" t="s">
        <v>34</v>
      </c>
      <c r="AO99" s="367" t="s">
        <v>1324</v>
      </c>
      <c r="AP99" s="370" t="s">
        <v>13</v>
      </c>
      <c r="AQ99" s="376" t="s">
        <v>668</v>
      </c>
      <c r="AR99" s="369" t="s">
        <v>34</v>
      </c>
      <c r="AS99" s="369" t="s">
        <v>34</v>
      </c>
      <c r="AT99" s="369"/>
      <c r="AW99" s="662"/>
      <c r="AX99" s="663"/>
      <c r="AY99" s="663"/>
      <c r="AZ99" s="663"/>
      <c r="BA99" s="663"/>
      <c r="BB99" s="674"/>
      <c r="BC99" s="663"/>
      <c r="BD99" s="663"/>
      <c r="BE99" s="663"/>
      <c r="BF99" s="663"/>
      <c r="BG99" s="675"/>
      <c r="BH99" s="664"/>
      <c r="BI99" s="665"/>
      <c r="BJ99" s="665"/>
      <c r="BK99" s="665"/>
      <c r="BL99" s="218"/>
      <c r="BM99" s="664"/>
      <c r="BN99" s="664"/>
      <c r="BO99" s="664"/>
      <c r="BP99" s="664"/>
      <c r="BQ99" s="664"/>
      <c r="BR99" s="664"/>
      <c r="BS99" s="664"/>
      <c r="BT99" s="664"/>
      <c r="BU99" s="664"/>
      <c r="BV99" s="666"/>
      <c r="BW99" s="663"/>
    </row>
    <row r="100" spans="2:75" ht="15.75" customHeight="1">
      <c r="B100" s="363" t="s">
        <v>19</v>
      </c>
      <c r="C100" s="364">
        <v>37310657000165</v>
      </c>
      <c r="D100" s="365" t="s">
        <v>11</v>
      </c>
      <c r="E100" s="365" t="s">
        <v>620</v>
      </c>
      <c r="F100" s="365" t="s">
        <v>663</v>
      </c>
      <c r="G100" s="366" t="s">
        <v>738</v>
      </c>
      <c r="H100" s="366" t="s">
        <v>34</v>
      </c>
      <c r="I100" s="366"/>
      <c r="J100" s="366" t="s">
        <v>608</v>
      </c>
      <c r="K100" s="367" t="s">
        <v>48</v>
      </c>
      <c r="L100" s="368" t="s">
        <v>1339</v>
      </c>
      <c r="M100" s="368" t="s">
        <v>34</v>
      </c>
      <c r="N100" s="367">
        <v>546887</v>
      </c>
      <c r="O100" s="367" t="s">
        <v>1321</v>
      </c>
      <c r="P100" s="371">
        <v>44043</v>
      </c>
      <c r="Q100" s="372">
        <v>1208126598.1800001</v>
      </c>
      <c r="R100" s="372">
        <v>958319360.59654725</v>
      </c>
      <c r="S100" s="367">
        <v>31</v>
      </c>
      <c r="T100" s="369">
        <v>8.418814540306796E-2</v>
      </c>
      <c r="U100" s="369">
        <v>1.0883165875828502</v>
      </c>
      <c r="V100" s="369">
        <v>0.11618289351949596</v>
      </c>
      <c r="W100" s="369">
        <v>1.138980841332569</v>
      </c>
      <c r="X100" s="369">
        <v>0.20154067573080225</v>
      </c>
      <c r="Y100" s="369">
        <v>1.5283195560566538</v>
      </c>
      <c r="Z100" s="369" t="s">
        <v>1419</v>
      </c>
      <c r="AA100" s="369" t="s">
        <v>1419</v>
      </c>
      <c r="AB100" s="369">
        <v>4.9303520050811653E-3</v>
      </c>
      <c r="AC100" s="373">
        <v>2.595906998936198</v>
      </c>
      <c r="AD100" s="541">
        <v>37322048000126</v>
      </c>
      <c r="AE100" s="370" t="s">
        <v>2409</v>
      </c>
      <c r="AF100" s="370" t="s">
        <v>2250</v>
      </c>
      <c r="AG100" s="374" t="s">
        <v>719</v>
      </c>
      <c r="AH100" s="374" t="s">
        <v>2248</v>
      </c>
      <c r="AI100" s="374">
        <v>1000</v>
      </c>
      <c r="AJ100" s="374">
        <v>100</v>
      </c>
      <c r="AK100" s="374">
        <v>1000</v>
      </c>
      <c r="AL100" s="369">
        <v>7.5749999999999993E-3</v>
      </c>
      <c r="AM100" s="369">
        <v>0.2</v>
      </c>
      <c r="AN100" s="369" t="s">
        <v>64</v>
      </c>
      <c r="AO100" s="367" t="s">
        <v>1324</v>
      </c>
      <c r="AP100" s="370" t="s">
        <v>13</v>
      </c>
      <c r="AQ100" s="376" t="s">
        <v>688</v>
      </c>
      <c r="AR100" s="369">
        <v>1.5529333333333332E-3</v>
      </c>
      <c r="AS100" s="369">
        <v>1.5529333333333332E-3</v>
      </c>
      <c r="AT100" s="369"/>
      <c r="AW100" s="662"/>
      <c r="AX100" s="663"/>
      <c r="AY100" s="663"/>
      <c r="AZ100" s="663"/>
      <c r="BA100" s="663"/>
      <c r="BB100" s="674"/>
      <c r="BC100" s="663"/>
      <c r="BD100" s="663"/>
      <c r="BE100" s="663"/>
      <c r="BF100" s="663"/>
      <c r="BG100" s="675"/>
      <c r="BH100" s="664"/>
      <c r="BI100" s="665"/>
      <c r="BJ100" s="665"/>
      <c r="BK100" s="665"/>
      <c r="BL100" s="218"/>
      <c r="BM100" s="664"/>
      <c r="BN100" s="664"/>
      <c r="BO100" s="664"/>
      <c r="BP100" s="664"/>
      <c r="BQ100" s="664"/>
      <c r="BR100" s="664"/>
      <c r="BS100" s="664"/>
      <c r="BT100" s="664"/>
      <c r="BU100" s="664"/>
      <c r="BV100" s="666"/>
      <c r="BW100" s="663"/>
    </row>
    <row r="101" spans="2:75" ht="15.75" customHeight="1">
      <c r="B101" s="363" t="s">
        <v>381</v>
      </c>
      <c r="C101" s="364">
        <v>14188162000100</v>
      </c>
      <c r="D101" s="365" t="s">
        <v>11</v>
      </c>
      <c r="E101" s="365" t="s">
        <v>620</v>
      </c>
      <c r="F101" s="365" t="s">
        <v>663</v>
      </c>
      <c r="G101" s="366" t="s">
        <v>738</v>
      </c>
      <c r="H101" s="366" t="s">
        <v>34</v>
      </c>
      <c r="I101" s="366"/>
      <c r="J101" s="366" t="s">
        <v>608</v>
      </c>
      <c r="K101" s="367" t="s">
        <v>48</v>
      </c>
      <c r="L101" s="368" t="s">
        <v>1339</v>
      </c>
      <c r="M101" s="368" t="s">
        <v>34</v>
      </c>
      <c r="N101" s="367">
        <v>296430</v>
      </c>
      <c r="O101" s="367" t="s">
        <v>1321</v>
      </c>
      <c r="P101" s="371">
        <v>40946</v>
      </c>
      <c r="Q101" s="372">
        <v>1951239064.27</v>
      </c>
      <c r="R101" s="372">
        <v>1614873428.3599997</v>
      </c>
      <c r="S101" s="367">
        <v>31</v>
      </c>
      <c r="T101" s="369">
        <v>8.8382998778722355E-2</v>
      </c>
      <c r="U101" s="369">
        <v>1.1425442759271551</v>
      </c>
      <c r="V101" s="369">
        <v>0.11991681146387312</v>
      </c>
      <c r="W101" s="369">
        <v>1.1755857224206774</v>
      </c>
      <c r="X101" s="369">
        <v>0.18813529101480819</v>
      </c>
      <c r="Y101" s="369">
        <v>1.4266640885257118</v>
      </c>
      <c r="Z101" s="369">
        <v>0.20483902159303802</v>
      </c>
      <c r="AA101" s="369">
        <v>1.1643714051413152</v>
      </c>
      <c r="AB101" s="369">
        <v>1.8697067738675803E-3</v>
      </c>
      <c r="AC101" s="373">
        <v>8.6267691688853656</v>
      </c>
      <c r="AD101" s="541">
        <v>14188164000107</v>
      </c>
      <c r="AE101" s="370" t="s">
        <v>2533</v>
      </c>
      <c r="AF101" s="370" t="s">
        <v>2253</v>
      </c>
      <c r="AG101" s="374" t="s">
        <v>1439</v>
      </c>
      <c r="AH101" s="374" t="s">
        <v>2248</v>
      </c>
      <c r="AI101" s="374">
        <v>1000</v>
      </c>
      <c r="AJ101" s="374">
        <v>100</v>
      </c>
      <c r="AK101" s="374">
        <v>100</v>
      </c>
      <c r="AL101" s="369">
        <v>3.0000000000000001E-3</v>
      </c>
      <c r="AM101" s="369">
        <v>0.2</v>
      </c>
      <c r="AN101" s="369" t="s">
        <v>64</v>
      </c>
      <c r="AO101" s="367" t="s">
        <v>1324</v>
      </c>
      <c r="AP101" s="370" t="s">
        <v>11</v>
      </c>
      <c r="AQ101" s="376" t="s">
        <v>1372</v>
      </c>
      <c r="AR101" s="369">
        <v>1.4E-3</v>
      </c>
      <c r="AS101" s="369">
        <v>1.4E-3</v>
      </c>
      <c r="AT101" s="369"/>
      <c r="AW101" s="662"/>
      <c r="AX101" s="663"/>
      <c r="AY101" s="663"/>
      <c r="AZ101" s="663"/>
      <c r="BA101" s="663"/>
      <c r="BB101" s="674"/>
      <c r="BC101" s="663"/>
      <c r="BD101" s="663"/>
      <c r="BE101" s="663"/>
      <c r="BF101" s="663"/>
      <c r="BG101" s="675"/>
      <c r="BH101" s="664"/>
      <c r="BI101" s="665"/>
      <c r="BJ101" s="665"/>
      <c r="BK101" s="665"/>
      <c r="BL101" s="218"/>
      <c r="BM101" s="664"/>
      <c r="BN101" s="664"/>
      <c r="BO101" s="664"/>
      <c r="BP101" s="664"/>
      <c r="BQ101" s="664"/>
      <c r="BR101" s="664"/>
      <c r="BS101" s="664"/>
      <c r="BT101" s="664"/>
      <c r="BU101" s="664"/>
      <c r="BV101" s="666"/>
      <c r="BW101" s="663"/>
    </row>
    <row r="102" spans="2:75" ht="15.75" customHeight="1">
      <c r="B102" s="363" t="s">
        <v>847</v>
      </c>
      <c r="C102" s="364">
        <v>30934757000113</v>
      </c>
      <c r="D102" s="365" t="s">
        <v>11</v>
      </c>
      <c r="E102" s="365" t="s">
        <v>620</v>
      </c>
      <c r="F102" s="365" t="s">
        <v>692</v>
      </c>
      <c r="G102" s="366" t="s">
        <v>738</v>
      </c>
      <c r="H102" s="366" t="s">
        <v>34</v>
      </c>
      <c r="I102" s="366"/>
      <c r="J102" s="366" t="s">
        <v>608</v>
      </c>
      <c r="K102" s="367" t="s">
        <v>48</v>
      </c>
      <c r="L102" s="368"/>
      <c r="M102" s="368" t="s">
        <v>34</v>
      </c>
      <c r="N102" s="367">
        <v>483400</v>
      </c>
      <c r="O102" s="367" t="s">
        <v>1321</v>
      </c>
      <c r="P102" s="371">
        <v>43437</v>
      </c>
      <c r="Q102" s="372">
        <v>446969789.81999999</v>
      </c>
      <c r="R102" s="372">
        <v>279328409.59051579</v>
      </c>
      <c r="S102" s="367">
        <v>31</v>
      </c>
      <c r="T102" s="369">
        <v>8.8221821405476186E-2</v>
      </c>
      <c r="U102" s="369">
        <v>1.1404607045643818</v>
      </c>
      <c r="V102" s="369">
        <v>0.12148376632693458</v>
      </c>
      <c r="W102" s="369">
        <v>1.1909471195609578</v>
      </c>
      <c r="X102" s="369">
        <v>0.22907325882411378</v>
      </c>
      <c r="Y102" s="369">
        <v>1.7371041352374199</v>
      </c>
      <c r="Z102" s="369">
        <v>0.21080751951568599</v>
      </c>
      <c r="AA102" s="369">
        <v>1.1982982822506172</v>
      </c>
      <c r="AB102" s="369">
        <v>4.9637686692548377E-3</v>
      </c>
      <c r="AC102" s="373">
        <v>3.5333791346232402</v>
      </c>
      <c r="AD102" s="541">
        <v>31094141000144</v>
      </c>
      <c r="AE102" s="370" t="s">
        <v>2279</v>
      </c>
      <c r="AF102" s="370" t="s">
        <v>2244</v>
      </c>
      <c r="AG102" s="374" t="s">
        <v>1438</v>
      </c>
      <c r="AH102" s="374" t="s">
        <v>2248</v>
      </c>
      <c r="AI102" s="374">
        <v>500</v>
      </c>
      <c r="AJ102" s="374">
        <v>100</v>
      </c>
      <c r="AK102" s="374">
        <v>100</v>
      </c>
      <c r="AL102" s="369">
        <v>8.0000000000000002E-3</v>
      </c>
      <c r="AM102" s="369">
        <v>0.2</v>
      </c>
      <c r="AN102" s="369" t="s">
        <v>34</v>
      </c>
      <c r="AO102" s="367" t="s">
        <v>1324</v>
      </c>
      <c r="AP102" s="370" t="s">
        <v>11</v>
      </c>
      <c r="AQ102" s="376" t="s">
        <v>675</v>
      </c>
      <c r="AR102" s="369">
        <v>2.8E-3</v>
      </c>
      <c r="AS102" s="369">
        <v>2.8E-3</v>
      </c>
      <c r="AT102" s="369"/>
      <c r="AW102" s="662"/>
      <c r="AX102" s="663"/>
      <c r="AY102" s="663"/>
      <c r="AZ102" s="663"/>
      <c r="BA102" s="663"/>
      <c r="BB102" s="674"/>
      <c r="BC102" s="663"/>
      <c r="BD102" s="663"/>
      <c r="BE102" s="663"/>
      <c r="BF102" s="663"/>
      <c r="BG102" s="675"/>
      <c r="BH102" s="664"/>
      <c r="BI102" s="665"/>
      <c r="BJ102" s="665"/>
      <c r="BK102" s="665"/>
      <c r="BL102" s="218"/>
      <c r="BM102" s="664"/>
      <c r="BN102" s="664"/>
      <c r="BO102" s="664"/>
      <c r="BP102" s="664"/>
      <c r="BQ102" s="664"/>
      <c r="BR102" s="664"/>
      <c r="BS102" s="664"/>
      <c r="BT102" s="664"/>
      <c r="BU102" s="664"/>
      <c r="BV102" s="666"/>
      <c r="BW102" s="663"/>
    </row>
    <row r="103" spans="2:75" ht="15.75" customHeight="1">
      <c r="B103" s="363" t="s">
        <v>848</v>
      </c>
      <c r="C103" s="364">
        <v>34096235000140</v>
      </c>
      <c r="D103" s="365" t="s">
        <v>11</v>
      </c>
      <c r="E103" s="365" t="s">
        <v>621</v>
      </c>
      <c r="F103" s="365" t="s">
        <v>692</v>
      </c>
      <c r="G103" s="366" t="s">
        <v>738</v>
      </c>
      <c r="H103" s="366" t="s">
        <v>34</v>
      </c>
      <c r="I103" s="366"/>
      <c r="J103" s="366" t="s">
        <v>608</v>
      </c>
      <c r="K103" s="367" t="s">
        <v>48</v>
      </c>
      <c r="L103" s="368" t="s">
        <v>1339</v>
      </c>
      <c r="M103" s="368" t="s">
        <v>34</v>
      </c>
      <c r="N103" s="367">
        <v>503681</v>
      </c>
      <c r="O103" s="367" t="s">
        <v>1321</v>
      </c>
      <c r="P103" s="371">
        <v>43677</v>
      </c>
      <c r="Q103" s="372">
        <v>153637670.16999999</v>
      </c>
      <c r="R103" s="372">
        <v>109211051.68134914</v>
      </c>
      <c r="S103" s="367">
        <v>31</v>
      </c>
      <c r="T103" s="369">
        <v>8.5578057284382503E-2</v>
      </c>
      <c r="U103" s="369">
        <v>1.1062842497575058</v>
      </c>
      <c r="V103" s="369">
        <v>0.12564868784647798</v>
      </c>
      <c r="W103" s="369">
        <v>1.2317772768475608</v>
      </c>
      <c r="X103" s="369">
        <v>0.22504935613338239</v>
      </c>
      <c r="Y103" s="369">
        <v>1.7065901501492284</v>
      </c>
      <c r="Z103" s="369">
        <v>0.2837587634690375</v>
      </c>
      <c r="AA103" s="369">
        <v>1.6129768028184861</v>
      </c>
      <c r="AB103" s="369">
        <v>2.9131244154841918E-2</v>
      </c>
      <c r="AC103" s="373">
        <v>0.7434374876931229</v>
      </c>
      <c r="AD103" s="541">
        <v>34172617000106</v>
      </c>
      <c r="AE103" s="370" t="s">
        <v>2279</v>
      </c>
      <c r="AF103" s="370" t="s">
        <v>2244</v>
      </c>
      <c r="AG103" s="374" t="s">
        <v>1438</v>
      </c>
      <c r="AH103" s="374" t="s">
        <v>2248</v>
      </c>
      <c r="AI103" s="374">
        <v>500</v>
      </c>
      <c r="AJ103" s="374">
        <v>100</v>
      </c>
      <c r="AK103" s="374">
        <v>100</v>
      </c>
      <c r="AL103" s="369">
        <v>8.0000000000000002E-3</v>
      </c>
      <c r="AM103" s="369">
        <v>0.2</v>
      </c>
      <c r="AN103" s="369" t="s">
        <v>34</v>
      </c>
      <c r="AO103" s="367" t="s">
        <v>1324</v>
      </c>
      <c r="AP103" s="370" t="s">
        <v>11</v>
      </c>
      <c r="AQ103" s="376" t="s">
        <v>675</v>
      </c>
      <c r="AR103" s="369">
        <v>2.8E-3</v>
      </c>
      <c r="AS103" s="369">
        <v>2.8E-3</v>
      </c>
      <c r="AT103" s="369"/>
      <c r="AW103" s="662"/>
      <c r="AX103" s="663"/>
      <c r="AY103" s="663"/>
      <c r="AZ103" s="663"/>
      <c r="BA103" s="663"/>
      <c r="BB103" s="674"/>
      <c r="BC103" s="663"/>
      <c r="BD103" s="663"/>
      <c r="BE103" s="663"/>
      <c r="BF103" s="663"/>
      <c r="BG103" s="675"/>
      <c r="BH103" s="664"/>
      <c r="BI103" s="665"/>
      <c r="BJ103" s="665"/>
      <c r="BK103" s="665"/>
      <c r="BL103" s="218"/>
      <c r="BM103" s="664"/>
      <c r="BN103" s="664"/>
      <c r="BO103" s="664"/>
      <c r="BP103" s="664"/>
      <c r="BQ103" s="664"/>
      <c r="BR103" s="664"/>
      <c r="BS103" s="664"/>
      <c r="BT103" s="664"/>
      <c r="BU103" s="664"/>
      <c r="BV103" s="666"/>
      <c r="BW103" s="663"/>
    </row>
    <row r="104" spans="2:75" ht="15.75" customHeight="1">
      <c r="B104" s="363" t="s">
        <v>1010</v>
      </c>
      <c r="C104" s="364">
        <v>41594333000173</v>
      </c>
      <c r="D104" s="365" t="s">
        <v>11</v>
      </c>
      <c r="E104" s="365" t="s">
        <v>621</v>
      </c>
      <c r="F104" s="365" t="s">
        <v>692</v>
      </c>
      <c r="G104" s="366" t="s">
        <v>738</v>
      </c>
      <c r="H104" s="366" t="s">
        <v>34</v>
      </c>
      <c r="I104" s="366"/>
      <c r="J104" s="366" t="s">
        <v>608</v>
      </c>
      <c r="K104" s="367" t="s">
        <v>48</v>
      </c>
      <c r="L104" s="368" t="s">
        <v>1339</v>
      </c>
      <c r="M104" s="368" t="s">
        <v>34</v>
      </c>
      <c r="N104" s="367">
        <v>602957</v>
      </c>
      <c r="O104" s="367" t="s">
        <v>1321</v>
      </c>
      <c r="P104" s="371">
        <v>44397</v>
      </c>
      <c r="Q104" s="372">
        <v>28813276.780000001</v>
      </c>
      <c r="R104" s="372">
        <v>10009424.587420633</v>
      </c>
      <c r="S104" s="367">
        <v>31</v>
      </c>
      <c r="T104" s="369">
        <v>8.5050741417316722E-2</v>
      </c>
      <c r="U104" s="369">
        <v>1.099467534621714</v>
      </c>
      <c r="V104" s="369">
        <v>0.12374967406443305</v>
      </c>
      <c r="W104" s="369">
        <v>1.2131605919841155</v>
      </c>
      <c r="X104" s="369" t="s">
        <v>1419</v>
      </c>
      <c r="Y104" s="369" t="s">
        <v>1419</v>
      </c>
      <c r="Z104" s="369" t="s">
        <v>1419</v>
      </c>
      <c r="AA104" s="369" t="s">
        <v>1419</v>
      </c>
      <c r="AB104" s="369">
        <v>2.8413242239103808E-2</v>
      </c>
      <c r="AC104" s="373">
        <v>0.70204697702281293</v>
      </c>
      <c r="AD104" s="541">
        <v>41594289000100</v>
      </c>
      <c r="AE104" s="370" t="s">
        <v>2423</v>
      </c>
      <c r="AF104" s="370" t="s">
        <v>2253</v>
      </c>
      <c r="AG104" s="374" t="s">
        <v>1439</v>
      </c>
      <c r="AH104" s="374" t="s">
        <v>2248</v>
      </c>
      <c r="AI104" s="374">
        <v>50000</v>
      </c>
      <c r="AJ104" s="374">
        <v>10000</v>
      </c>
      <c r="AK104" s="374">
        <v>50000</v>
      </c>
      <c r="AL104" s="369">
        <v>8.5000000000000006E-3</v>
      </c>
      <c r="AM104" s="369">
        <v>0.2</v>
      </c>
      <c r="AN104" s="369" t="s">
        <v>2353</v>
      </c>
      <c r="AO104" s="367" t="s">
        <v>1324</v>
      </c>
      <c r="AP104" s="370" t="s">
        <v>13</v>
      </c>
      <c r="AQ104" s="376" t="s">
        <v>668</v>
      </c>
      <c r="AR104" s="369">
        <v>2.2669500000000002E-3</v>
      </c>
      <c r="AS104" s="369">
        <v>2.2669500000000002E-3</v>
      </c>
      <c r="AT104" s="369"/>
      <c r="AW104" s="662"/>
      <c r="AX104" s="663"/>
      <c r="AY104" s="663"/>
      <c r="AZ104" s="663"/>
      <c r="BA104" s="663"/>
      <c r="BB104" s="674"/>
      <c r="BC104" s="663"/>
      <c r="BD104" s="663"/>
      <c r="BE104" s="663"/>
      <c r="BF104" s="663"/>
      <c r="BG104" s="675"/>
      <c r="BH104" s="664"/>
      <c r="BI104" s="665"/>
      <c r="BJ104" s="665"/>
      <c r="BK104" s="665"/>
      <c r="BL104" s="218"/>
      <c r="BM104" s="664"/>
      <c r="BN104" s="664"/>
      <c r="BO104" s="664"/>
      <c r="BP104" s="664"/>
      <c r="BQ104" s="664"/>
      <c r="BR104" s="664"/>
      <c r="BS104" s="664"/>
      <c r="BT104" s="664"/>
      <c r="BU104" s="664"/>
      <c r="BV104" s="666"/>
      <c r="BW104" s="663"/>
    </row>
    <row r="105" spans="2:75" ht="15.75" customHeight="1">
      <c r="B105" s="363" t="s">
        <v>72</v>
      </c>
      <c r="C105" s="364">
        <v>34774662000130</v>
      </c>
      <c r="D105" s="365" t="s">
        <v>13</v>
      </c>
      <c r="E105" s="365" t="s">
        <v>615</v>
      </c>
      <c r="F105" s="365" t="s">
        <v>619</v>
      </c>
      <c r="G105" s="366" t="s">
        <v>34</v>
      </c>
      <c r="H105" s="366" t="s">
        <v>1337</v>
      </c>
      <c r="I105" s="366" t="s">
        <v>34</v>
      </c>
      <c r="J105" s="366" t="s">
        <v>611</v>
      </c>
      <c r="K105" s="367" t="s">
        <v>48</v>
      </c>
      <c r="L105" s="368" t="s">
        <v>1339</v>
      </c>
      <c r="M105" s="368" t="s">
        <v>34</v>
      </c>
      <c r="N105" s="367">
        <v>509061</v>
      </c>
      <c r="O105" s="367" t="s">
        <v>1321</v>
      </c>
      <c r="P105" s="371">
        <v>43738</v>
      </c>
      <c r="Q105" s="372">
        <v>297525116.48000002</v>
      </c>
      <c r="R105" s="372">
        <v>278996192.13325381</v>
      </c>
      <c r="S105" s="367">
        <v>31</v>
      </c>
      <c r="T105" s="369">
        <v>9.2043617124130117E-2</v>
      </c>
      <c r="U105" s="369">
        <v>1.1898658037627377</v>
      </c>
      <c r="V105" s="369">
        <v>0.10658850223798488</v>
      </c>
      <c r="W105" s="369">
        <v>1.0449237256690174</v>
      </c>
      <c r="X105" s="369">
        <v>0.17506757427565112</v>
      </c>
      <c r="Y105" s="369">
        <v>1.3275692186040748</v>
      </c>
      <c r="Z105" s="369" t="s">
        <v>1419</v>
      </c>
      <c r="AA105" s="369" t="s">
        <v>1419</v>
      </c>
      <c r="AB105" s="369">
        <v>4.3561412888314256E-2</v>
      </c>
      <c r="AC105" s="373">
        <v>0.11696156896395893</v>
      </c>
      <c r="AD105" s="541">
        <v>34687549000118</v>
      </c>
      <c r="AE105" s="370" t="s">
        <v>2264</v>
      </c>
      <c r="AF105" s="370" t="s">
        <v>2247</v>
      </c>
      <c r="AG105" s="374" t="s">
        <v>59</v>
      </c>
      <c r="AH105" s="374" t="s">
        <v>2248</v>
      </c>
      <c r="AI105" s="374">
        <v>500</v>
      </c>
      <c r="AJ105" s="374">
        <v>100</v>
      </c>
      <c r="AK105" s="374">
        <v>100</v>
      </c>
      <c r="AL105" s="673">
        <v>1.9199999999999998E-2</v>
      </c>
      <c r="AM105" s="673">
        <v>0.2</v>
      </c>
      <c r="AN105" s="369" t="s">
        <v>64</v>
      </c>
      <c r="AO105" s="367" t="s">
        <v>1324</v>
      </c>
      <c r="AP105" s="370" t="s">
        <v>13</v>
      </c>
      <c r="AQ105" s="376" t="s">
        <v>664</v>
      </c>
      <c r="AR105" s="369">
        <v>4.7999999999999996E-3</v>
      </c>
      <c r="AS105" s="369">
        <v>4.7999999999999996E-3</v>
      </c>
      <c r="AT105" s="369"/>
      <c r="AW105" s="662"/>
      <c r="AX105" s="663"/>
      <c r="AY105" s="663"/>
      <c r="AZ105" s="663"/>
      <c r="BA105" s="663"/>
      <c r="BB105" s="674"/>
      <c r="BC105" s="663"/>
      <c r="BD105" s="663"/>
      <c r="BE105" s="663"/>
      <c r="BF105" s="663"/>
      <c r="BG105" s="675"/>
      <c r="BH105" s="664"/>
      <c r="BI105" s="665"/>
      <c r="BJ105" s="665"/>
      <c r="BK105" s="665"/>
      <c r="BL105" s="218"/>
      <c r="BM105" s="664"/>
      <c r="BN105" s="664"/>
      <c r="BO105" s="664"/>
      <c r="BP105" s="664"/>
      <c r="BQ105" s="664"/>
      <c r="BR105" s="664"/>
      <c r="BS105" s="664"/>
      <c r="BT105" s="664"/>
      <c r="BU105" s="664"/>
      <c r="BV105" s="666"/>
      <c r="BW105" s="663"/>
    </row>
    <row r="106" spans="2:75" ht="15.75" customHeight="1">
      <c r="B106" s="363" t="s">
        <v>461</v>
      </c>
      <c r="C106" s="364">
        <v>20226378000115</v>
      </c>
      <c r="D106" s="365" t="s">
        <v>13</v>
      </c>
      <c r="E106" s="365" t="s">
        <v>615</v>
      </c>
      <c r="F106" s="365" t="s">
        <v>619</v>
      </c>
      <c r="G106" s="366" t="s">
        <v>34</v>
      </c>
      <c r="H106" s="366" t="s">
        <v>1338</v>
      </c>
      <c r="I106" s="366" t="s">
        <v>34</v>
      </c>
      <c r="J106" s="366" t="s">
        <v>611</v>
      </c>
      <c r="K106" s="367" t="s">
        <v>48</v>
      </c>
      <c r="L106" s="368" t="s">
        <v>1339</v>
      </c>
      <c r="M106" s="368" t="s">
        <v>34</v>
      </c>
      <c r="N106" s="367">
        <v>376711</v>
      </c>
      <c r="O106" s="367" t="s">
        <v>1321</v>
      </c>
      <c r="P106" s="371">
        <v>41852</v>
      </c>
      <c r="Q106" s="372">
        <v>921265550.33000004</v>
      </c>
      <c r="R106" s="372">
        <v>736063910.41936529</v>
      </c>
      <c r="S106" s="367">
        <v>31</v>
      </c>
      <c r="T106" s="369">
        <v>0.10040071395560934</v>
      </c>
      <c r="U106" s="369">
        <v>1.2978996256528619</v>
      </c>
      <c r="V106" s="369">
        <v>0.11194539355140654</v>
      </c>
      <c r="W106" s="369">
        <v>1.0974391725670953</v>
      </c>
      <c r="X106" s="369">
        <v>0.27497991066672212</v>
      </c>
      <c r="Y106" s="369">
        <v>2.0852226155875369</v>
      </c>
      <c r="Z106" s="369">
        <v>0.27524182955472098</v>
      </c>
      <c r="AA106" s="369">
        <v>1.5645637893595041</v>
      </c>
      <c r="AB106" s="369">
        <v>7.7629725300409777E-2</v>
      </c>
      <c r="AC106" s="373">
        <v>0.1543120458199142</v>
      </c>
      <c r="AD106" s="541">
        <v>20226388000150</v>
      </c>
      <c r="AE106" s="370" t="s">
        <v>2258</v>
      </c>
      <c r="AF106" s="370" t="s">
        <v>2244</v>
      </c>
      <c r="AG106" s="374" t="s">
        <v>1438</v>
      </c>
      <c r="AH106" s="374" t="s">
        <v>2248</v>
      </c>
      <c r="AI106" s="374">
        <v>500</v>
      </c>
      <c r="AJ106" s="374">
        <v>100</v>
      </c>
      <c r="AK106" s="374">
        <v>100</v>
      </c>
      <c r="AL106" s="369">
        <v>0</v>
      </c>
      <c r="AM106" s="369" t="s">
        <v>34</v>
      </c>
      <c r="AN106" s="369" t="s">
        <v>34</v>
      </c>
      <c r="AO106" s="367" t="s">
        <v>1324</v>
      </c>
      <c r="AP106" s="370" t="s">
        <v>13</v>
      </c>
      <c r="AQ106" s="376" t="s">
        <v>664</v>
      </c>
      <c r="AR106" s="369">
        <v>4.0000000000000001E-3</v>
      </c>
      <c r="AS106" s="369">
        <v>4.0000000000000001E-3</v>
      </c>
      <c r="AT106" s="369"/>
      <c r="AW106" s="662"/>
      <c r="AX106" s="663"/>
      <c r="AY106" s="663"/>
      <c r="AZ106" s="663"/>
      <c r="BA106" s="663"/>
      <c r="BB106" s="674"/>
      <c r="BC106" s="663"/>
      <c r="BD106" s="663"/>
      <c r="BE106" s="663"/>
      <c r="BF106" s="663"/>
      <c r="BG106" s="675"/>
      <c r="BH106" s="664"/>
      <c r="BI106" s="665"/>
      <c r="BJ106" s="665"/>
      <c r="BK106" s="665"/>
      <c r="BL106" s="218"/>
      <c r="BM106" s="664"/>
      <c r="BN106" s="664"/>
      <c r="BO106" s="664"/>
      <c r="BP106" s="664"/>
      <c r="BQ106" s="664"/>
      <c r="BR106" s="664"/>
      <c r="BS106" s="664"/>
      <c r="BT106" s="664"/>
      <c r="BU106" s="664"/>
      <c r="BV106" s="666"/>
      <c r="BW106" s="663"/>
    </row>
    <row r="107" spans="2:75" ht="15.75" customHeight="1">
      <c r="B107" s="363" t="s">
        <v>1017</v>
      </c>
      <c r="C107" s="364">
        <v>32300350000160</v>
      </c>
      <c r="D107" s="365" t="s">
        <v>13</v>
      </c>
      <c r="E107" s="365" t="s">
        <v>615</v>
      </c>
      <c r="F107" s="365" t="s">
        <v>619</v>
      </c>
      <c r="G107" s="366" t="s">
        <v>34</v>
      </c>
      <c r="H107" s="366" t="s">
        <v>1337</v>
      </c>
      <c r="I107" s="366" t="s">
        <v>34</v>
      </c>
      <c r="J107" s="366"/>
      <c r="K107" s="367" t="s">
        <v>48</v>
      </c>
      <c r="L107" s="368" t="s">
        <v>1339</v>
      </c>
      <c r="M107" s="368" t="s">
        <v>1416</v>
      </c>
      <c r="N107" s="367">
        <v>487181</v>
      </c>
      <c r="O107" s="367" t="s">
        <v>1321</v>
      </c>
      <c r="P107" s="371">
        <v>43507</v>
      </c>
      <c r="Q107" s="372">
        <v>442774382.04000002</v>
      </c>
      <c r="R107" s="372">
        <v>531189169.50011903</v>
      </c>
      <c r="S107" s="367">
        <v>31</v>
      </c>
      <c r="T107" s="369">
        <v>0.11151668030511774</v>
      </c>
      <c r="U107" s="369">
        <v>1.4415978922824759</v>
      </c>
      <c r="V107" s="369">
        <v>0.13729620325482594</v>
      </c>
      <c r="W107" s="369">
        <v>1.3459618740577179</v>
      </c>
      <c r="X107" s="369">
        <v>0.13296055031130605</v>
      </c>
      <c r="Y107" s="369">
        <v>1.0082640066973183</v>
      </c>
      <c r="Z107" s="369">
        <v>0.25304832119480647</v>
      </c>
      <c r="AA107" s="369">
        <v>1.4384086929668376</v>
      </c>
      <c r="AB107" s="369">
        <v>2.1639840918209353E-2</v>
      </c>
      <c r="AC107" s="373">
        <v>1.4680139239131555</v>
      </c>
      <c r="AD107" s="541">
        <v>0</v>
      </c>
      <c r="AE107" s="370" t="s">
        <v>2258</v>
      </c>
      <c r="AF107" s="370" t="s">
        <v>2244</v>
      </c>
      <c r="AG107" s="374" t="s">
        <v>1438</v>
      </c>
      <c r="AH107" s="374" t="s">
        <v>2248</v>
      </c>
      <c r="AI107" s="374">
        <v>20000</v>
      </c>
      <c r="AJ107" s="374">
        <v>20000</v>
      </c>
      <c r="AK107" s="374">
        <v>20000</v>
      </c>
      <c r="AL107" s="369">
        <v>0</v>
      </c>
      <c r="AM107" s="369" t="s">
        <v>34</v>
      </c>
      <c r="AN107" s="369" t="s">
        <v>34</v>
      </c>
      <c r="AO107" s="367" t="s">
        <v>1324</v>
      </c>
      <c r="AP107" s="370" t="s">
        <v>13</v>
      </c>
      <c r="AQ107" s="376" t="s">
        <v>668</v>
      </c>
      <c r="AR107" s="369">
        <v>2.6666666666666666E-3</v>
      </c>
      <c r="AS107" s="369">
        <v>2.6666666666666666E-3</v>
      </c>
      <c r="AT107" s="369"/>
      <c r="AW107" s="662"/>
      <c r="AX107" s="663"/>
      <c r="AY107" s="663"/>
      <c r="AZ107" s="663"/>
      <c r="BA107" s="663"/>
      <c r="BB107" s="674"/>
      <c r="BC107" s="663"/>
      <c r="BD107" s="663"/>
      <c r="BE107" s="663"/>
      <c r="BF107" s="663"/>
      <c r="BG107" s="675"/>
      <c r="BH107" s="664"/>
      <c r="BI107" s="665"/>
      <c r="BJ107" s="665"/>
      <c r="BK107" s="665"/>
      <c r="BL107" s="218"/>
      <c r="BM107" s="664"/>
      <c r="BN107" s="664"/>
      <c r="BO107" s="664"/>
      <c r="BP107" s="664"/>
      <c r="BQ107" s="664"/>
      <c r="BR107" s="664"/>
      <c r="BS107" s="664"/>
      <c r="BT107" s="664"/>
      <c r="BU107" s="664"/>
      <c r="BV107" s="666"/>
      <c r="BW107" s="663"/>
    </row>
    <row r="108" spans="2:75" ht="15.75" customHeight="1">
      <c r="B108" s="363" t="s">
        <v>250</v>
      </c>
      <c r="C108" s="364">
        <v>13812165000100</v>
      </c>
      <c r="D108" s="365" t="s">
        <v>13</v>
      </c>
      <c r="E108" s="365" t="s">
        <v>615</v>
      </c>
      <c r="F108" s="365" t="s">
        <v>619</v>
      </c>
      <c r="G108" s="366" t="s">
        <v>34</v>
      </c>
      <c r="H108" s="366" t="s">
        <v>1337</v>
      </c>
      <c r="I108" s="366" t="s">
        <v>34</v>
      </c>
      <c r="J108" s="366" t="s">
        <v>611</v>
      </c>
      <c r="K108" s="367" t="s">
        <v>48</v>
      </c>
      <c r="L108" s="368" t="s">
        <v>1339</v>
      </c>
      <c r="M108" s="368" t="s">
        <v>1416</v>
      </c>
      <c r="N108" s="367">
        <v>285560</v>
      </c>
      <c r="O108" s="367" t="s">
        <v>1321</v>
      </c>
      <c r="P108" s="371">
        <v>40786</v>
      </c>
      <c r="Q108" s="372">
        <v>981840733.99000001</v>
      </c>
      <c r="R108" s="372">
        <v>1240869610.4779761</v>
      </c>
      <c r="S108" s="367">
        <v>31</v>
      </c>
      <c r="T108" s="369">
        <v>0.11349327743886461</v>
      </c>
      <c r="U108" s="369">
        <v>1.4671497492253542</v>
      </c>
      <c r="V108" s="369">
        <v>0.13939063471765878</v>
      </c>
      <c r="W108" s="369">
        <v>1.3664943056178809</v>
      </c>
      <c r="X108" s="369">
        <v>0.13500569158453679</v>
      </c>
      <c r="Y108" s="369">
        <v>1.0237726844937152</v>
      </c>
      <c r="Z108" s="369">
        <v>0.25652614711336552</v>
      </c>
      <c r="AA108" s="369">
        <v>1.4581777829582689</v>
      </c>
      <c r="AB108" s="369">
        <v>2.2534416247466101E-2</v>
      </c>
      <c r="AC108" s="373">
        <v>1.4922993140595402</v>
      </c>
      <c r="AD108" s="541">
        <v>97548167000123</v>
      </c>
      <c r="AE108" s="370" t="s">
        <v>2423</v>
      </c>
      <c r="AF108" s="370" t="s">
        <v>2253</v>
      </c>
      <c r="AG108" s="374" t="s">
        <v>1439</v>
      </c>
      <c r="AH108" s="374" t="s">
        <v>2248</v>
      </c>
      <c r="AI108" s="374">
        <v>100000</v>
      </c>
      <c r="AJ108" s="374">
        <v>50000</v>
      </c>
      <c r="AK108" s="374">
        <v>100000</v>
      </c>
      <c r="AL108" s="369">
        <v>1.8500000000000003E-2</v>
      </c>
      <c r="AM108" s="369">
        <v>0.2</v>
      </c>
      <c r="AN108" s="369" t="s">
        <v>64</v>
      </c>
      <c r="AO108" s="367" t="s">
        <v>1324</v>
      </c>
      <c r="AP108" s="370" t="s">
        <v>13</v>
      </c>
      <c r="AQ108" s="376" t="s">
        <v>668</v>
      </c>
      <c r="AR108" s="369">
        <v>2.4666666666666665E-3</v>
      </c>
      <c r="AS108" s="369">
        <v>2.4666666666666665E-3</v>
      </c>
      <c r="AT108" s="369"/>
      <c r="AW108" s="662"/>
      <c r="AX108" s="663"/>
      <c r="AY108" s="663"/>
      <c r="AZ108" s="663"/>
      <c r="BA108" s="663"/>
      <c r="BB108" s="674"/>
      <c r="BC108" s="663"/>
      <c r="BD108" s="663"/>
      <c r="BE108" s="663"/>
      <c r="BF108" s="663"/>
      <c r="BG108" s="675"/>
      <c r="BH108" s="664"/>
      <c r="BI108" s="665"/>
      <c r="BJ108" s="665"/>
      <c r="BK108" s="665"/>
      <c r="BL108" s="218"/>
      <c r="BM108" s="664"/>
      <c r="BN108" s="664"/>
      <c r="BO108" s="664"/>
      <c r="BP108" s="664"/>
      <c r="BQ108" s="664"/>
      <c r="BR108" s="664"/>
      <c r="BS108" s="664"/>
      <c r="BT108" s="664"/>
      <c r="BU108" s="664"/>
      <c r="BV108" s="666"/>
      <c r="BW108" s="663"/>
    </row>
    <row r="109" spans="2:75" ht="15.75" customHeight="1">
      <c r="B109" s="363" t="s">
        <v>1028</v>
      </c>
      <c r="C109" s="364">
        <v>17429959000140</v>
      </c>
      <c r="D109" s="365" t="s">
        <v>13</v>
      </c>
      <c r="E109" s="365" t="s">
        <v>615</v>
      </c>
      <c r="F109" s="365" t="s">
        <v>619</v>
      </c>
      <c r="G109" s="366" t="s">
        <v>34</v>
      </c>
      <c r="H109" s="366" t="s">
        <v>1337</v>
      </c>
      <c r="I109" s="366" t="s">
        <v>34</v>
      </c>
      <c r="J109" s="366" t="s">
        <v>611</v>
      </c>
      <c r="K109" s="367" t="s">
        <v>48</v>
      </c>
      <c r="L109" s="368" t="s">
        <v>1339</v>
      </c>
      <c r="M109" s="368" t="s">
        <v>34</v>
      </c>
      <c r="N109" s="367">
        <v>329118</v>
      </c>
      <c r="O109" s="367" t="s">
        <v>1324</v>
      </c>
      <c r="P109" s="371">
        <v>41332</v>
      </c>
      <c r="Q109" s="372">
        <v>87656429.439999998</v>
      </c>
      <c r="R109" s="372">
        <v>92912135.248412654</v>
      </c>
      <c r="S109" s="367">
        <v>31</v>
      </c>
      <c r="T109" s="369">
        <v>0.11764274862699198</v>
      </c>
      <c r="U109" s="369">
        <v>1.5207907731737398</v>
      </c>
      <c r="V109" s="369">
        <v>0.15547533717782858</v>
      </c>
      <c r="W109" s="369">
        <v>1.5241781727148391</v>
      </c>
      <c r="X109" s="369">
        <v>0.25215376200098016</v>
      </c>
      <c r="Y109" s="369">
        <v>1.9121277836444968</v>
      </c>
      <c r="Z109" s="369">
        <v>0.27538457028682162</v>
      </c>
      <c r="AA109" s="369">
        <v>1.5653751739556341</v>
      </c>
      <c r="AB109" s="369">
        <v>4.1619392075538532E-2</v>
      </c>
      <c r="AC109" s="373">
        <v>1.1596367188600887</v>
      </c>
      <c r="AD109" s="541">
        <v>0</v>
      </c>
      <c r="AE109" s="370" t="s">
        <v>2258</v>
      </c>
      <c r="AF109" s="370" t="s">
        <v>2244</v>
      </c>
      <c r="AG109" s="374" t="s">
        <v>1438</v>
      </c>
      <c r="AH109" s="374" t="s">
        <v>2248</v>
      </c>
      <c r="AI109" s="374">
        <v>10000</v>
      </c>
      <c r="AJ109" s="374">
        <v>10000</v>
      </c>
      <c r="AK109" s="374">
        <v>10000</v>
      </c>
      <c r="AL109" s="369">
        <v>0</v>
      </c>
      <c r="AM109" s="369" t="s">
        <v>34</v>
      </c>
      <c r="AN109" s="369" t="s">
        <v>2262</v>
      </c>
      <c r="AO109" s="367" t="s">
        <v>1324</v>
      </c>
      <c r="AP109" s="370" t="s">
        <v>13</v>
      </c>
      <c r="AQ109" s="376" t="s">
        <v>668</v>
      </c>
      <c r="AR109" s="369">
        <v>4.0000000000000001E-3</v>
      </c>
      <c r="AS109" s="369">
        <v>4.0000000000000001E-3</v>
      </c>
      <c r="AT109" s="369"/>
      <c r="AW109" s="662"/>
      <c r="AX109" s="663"/>
      <c r="AY109" s="663"/>
      <c r="AZ109" s="663"/>
      <c r="BA109" s="663"/>
      <c r="BB109" s="674"/>
      <c r="BC109" s="663"/>
      <c r="BD109" s="663"/>
      <c r="BE109" s="663"/>
      <c r="BF109" s="663"/>
      <c r="BG109" s="675"/>
      <c r="BH109" s="664"/>
      <c r="BI109" s="665"/>
      <c r="BJ109" s="665"/>
      <c r="BK109" s="665"/>
      <c r="BL109" s="218"/>
      <c r="BM109" s="664"/>
      <c r="BN109" s="664"/>
      <c r="BO109" s="664"/>
      <c r="BP109" s="664"/>
      <c r="BQ109" s="664"/>
      <c r="BR109" s="664"/>
      <c r="BS109" s="664"/>
      <c r="BT109" s="664"/>
      <c r="BU109" s="664"/>
      <c r="BV109" s="666"/>
      <c r="BW109" s="663"/>
    </row>
    <row r="110" spans="2:75" ht="15.75" customHeight="1">
      <c r="B110" s="363" t="s">
        <v>285</v>
      </c>
      <c r="C110" s="364">
        <v>32397723000162</v>
      </c>
      <c r="D110" s="365" t="s">
        <v>13</v>
      </c>
      <c r="E110" s="365" t="s">
        <v>615</v>
      </c>
      <c r="F110" s="365" t="s">
        <v>619</v>
      </c>
      <c r="G110" s="366" t="s">
        <v>34</v>
      </c>
      <c r="H110" s="366" t="s">
        <v>1338</v>
      </c>
      <c r="I110" s="366" t="s">
        <v>34</v>
      </c>
      <c r="J110" s="366" t="s">
        <v>611</v>
      </c>
      <c r="K110" s="367" t="s">
        <v>48</v>
      </c>
      <c r="L110" s="368" t="s">
        <v>1339</v>
      </c>
      <c r="M110" s="368" t="s">
        <v>1416</v>
      </c>
      <c r="N110" s="367">
        <v>486280</v>
      </c>
      <c r="O110" s="367" t="s">
        <v>1321</v>
      </c>
      <c r="P110" s="371">
        <v>43497</v>
      </c>
      <c r="Q110" s="372">
        <v>1048828353.51</v>
      </c>
      <c r="R110" s="372">
        <v>779886124.98400843</v>
      </c>
      <c r="S110" s="367">
        <v>31</v>
      </c>
      <c r="T110" s="369">
        <v>0.24111743375701944</v>
      </c>
      <c r="U110" s="369">
        <v>3.1169721278075642</v>
      </c>
      <c r="V110" s="369">
        <v>0.20983583819991947</v>
      </c>
      <c r="W110" s="369">
        <v>2.0570928498571446</v>
      </c>
      <c r="X110" s="369">
        <v>0.26659591757476298</v>
      </c>
      <c r="Y110" s="369">
        <v>2.0216452729304151</v>
      </c>
      <c r="Z110" s="369">
        <v>0.62768471634272949</v>
      </c>
      <c r="AA110" s="369">
        <v>3.5679634157096163</v>
      </c>
      <c r="AB110" s="369">
        <v>0.1268295866738699</v>
      </c>
      <c r="AC110" s="373">
        <v>0.79982215399249545</v>
      </c>
      <c r="AD110" s="541">
        <v>37098935000162</v>
      </c>
      <c r="AE110" s="370" t="s">
        <v>2456</v>
      </c>
      <c r="AF110" s="370" t="s">
        <v>2244</v>
      </c>
      <c r="AG110" s="374" t="s">
        <v>1438</v>
      </c>
      <c r="AH110" s="374" t="s">
        <v>2248</v>
      </c>
      <c r="AI110" s="374">
        <v>5000</v>
      </c>
      <c r="AJ110" s="374">
        <v>1000</v>
      </c>
      <c r="AK110" s="374">
        <v>1000</v>
      </c>
      <c r="AL110" s="369">
        <v>0.02</v>
      </c>
      <c r="AM110" s="369">
        <v>0.2</v>
      </c>
      <c r="AN110" s="369" t="s">
        <v>34</v>
      </c>
      <c r="AO110" s="367" t="s">
        <v>1324</v>
      </c>
      <c r="AP110" s="370" t="s">
        <v>13</v>
      </c>
      <c r="AQ110" s="376" t="s">
        <v>668</v>
      </c>
      <c r="AR110" s="369" t="s">
        <v>34</v>
      </c>
      <c r="AS110" s="369" t="s">
        <v>34</v>
      </c>
      <c r="AT110" s="369"/>
      <c r="AW110" s="662"/>
      <c r="AX110" s="663"/>
      <c r="AY110" s="663"/>
      <c r="AZ110" s="663"/>
      <c r="BA110" s="663"/>
      <c r="BB110" s="674"/>
      <c r="BC110" s="663"/>
      <c r="BD110" s="663"/>
      <c r="BE110" s="663"/>
      <c r="BF110" s="663"/>
      <c r="BG110" s="675"/>
      <c r="BH110" s="664"/>
      <c r="BI110" s="665"/>
      <c r="BJ110" s="665"/>
      <c r="BK110" s="665"/>
      <c r="BL110" s="218"/>
      <c r="BM110" s="664"/>
      <c r="BN110" s="664"/>
      <c r="BO110" s="664"/>
      <c r="BP110" s="664"/>
      <c r="BQ110" s="664"/>
      <c r="BR110" s="664"/>
      <c r="BS110" s="664"/>
      <c r="BT110" s="664"/>
      <c r="BU110" s="664"/>
      <c r="BV110" s="666"/>
      <c r="BW110" s="663"/>
    </row>
    <row r="111" spans="2:75" ht="15.75" customHeight="1">
      <c r="B111" s="363" t="s">
        <v>44</v>
      </c>
      <c r="C111" s="364">
        <v>30317454000151</v>
      </c>
      <c r="D111" s="365" t="s">
        <v>14</v>
      </c>
      <c r="E111" s="365" t="s">
        <v>614</v>
      </c>
      <c r="F111" s="365" t="s">
        <v>1317</v>
      </c>
      <c r="G111" s="366"/>
      <c r="H111" s="366" t="s">
        <v>865</v>
      </c>
      <c r="I111" s="366" t="s">
        <v>34</v>
      </c>
      <c r="J111" s="366" t="s">
        <v>608</v>
      </c>
      <c r="K111" s="367" t="s">
        <v>48</v>
      </c>
      <c r="L111" s="368" t="s">
        <v>1339</v>
      </c>
      <c r="M111" s="368" t="s">
        <v>34</v>
      </c>
      <c r="N111" s="367">
        <v>466999</v>
      </c>
      <c r="O111" s="367" t="s">
        <v>1321</v>
      </c>
      <c r="P111" s="371">
        <v>43250</v>
      </c>
      <c r="Q111" s="372">
        <v>919600065.28999996</v>
      </c>
      <c r="R111" s="372">
        <v>1280131051.1292856</v>
      </c>
      <c r="S111" s="367">
        <v>32</v>
      </c>
      <c r="T111" s="369">
        <v>2.224417102388565E-2</v>
      </c>
      <c r="U111" s="369">
        <v>0.28755474047350066</v>
      </c>
      <c r="V111" s="369">
        <v>-7.4490509258922311E-2</v>
      </c>
      <c r="W111" s="369">
        <v>-0.73025606728224435</v>
      </c>
      <c r="X111" s="369">
        <v>8.9518285016707555E-3</v>
      </c>
      <c r="Y111" s="369">
        <v>6.7883341722257559E-2</v>
      </c>
      <c r="Z111" s="369">
        <v>0.26898999762645048</v>
      </c>
      <c r="AA111" s="369">
        <v>1.5290263499086847</v>
      </c>
      <c r="AB111" s="369">
        <v>0.10942341614756879</v>
      </c>
      <c r="AC111" s="373">
        <v>-1.5405820092033824</v>
      </c>
      <c r="AD111" s="541">
        <v>30317436000170</v>
      </c>
      <c r="AE111" s="370" t="s">
        <v>2357</v>
      </c>
      <c r="AF111" s="370" t="s">
        <v>2253</v>
      </c>
      <c r="AG111" s="374" t="s">
        <v>1439</v>
      </c>
      <c r="AH111" s="374" t="s">
        <v>2248</v>
      </c>
      <c r="AI111" s="374">
        <v>500</v>
      </c>
      <c r="AJ111" s="374">
        <v>100</v>
      </c>
      <c r="AK111" s="374">
        <v>100</v>
      </c>
      <c r="AL111" s="369">
        <v>1.8500000000000003E-2</v>
      </c>
      <c r="AM111" s="369">
        <v>0.2</v>
      </c>
      <c r="AN111" s="369" t="s">
        <v>2276</v>
      </c>
      <c r="AO111" s="367" t="s">
        <v>1324</v>
      </c>
      <c r="AP111" s="370" t="s">
        <v>13</v>
      </c>
      <c r="AQ111" s="376" t="s">
        <v>668</v>
      </c>
      <c r="AR111" s="369">
        <v>4.6249999999999998E-3</v>
      </c>
      <c r="AS111" s="369">
        <v>4.6249999999999998E-3</v>
      </c>
      <c r="AT111" s="369"/>
      <c r="AW111" s="662"/>
      <c r="AX111" s="663"/>
      <c r="AY111" s="663"/>
      <c r="AZ111" s="663"/>
      <c r="BA111" s="663"/>
      <c r="BB111" s="674"/>
      <c r="BC111" s="663"/>
      <c r="BD111" s="663"/>
      <c r="BE111" s="663"/>
      <c r="BF111" s="663"/>
      <c r="BG111" s="675"/>
      <c r="BH111" s="664"/>
      <c r="BI111" s="665"/>
      <c r="BJ111" s="665"/>
      <c r="BK111" s="665"/>
      <c r="BL111" s="218"/>
      <c r="BM111" s="664"/>
      <c r="BN111" s="664"/>
      <c r="BO111" s="664"/>
      <c r="BP111" s="664"/>
      <c r="BQ111" s="664"/>
      <c r="BR111" s="664"/>
      <c r="BS111" s="664"/>
      <c r="BT111" s="664"/>
      <c r="BU111" s="664"/>
      <c r="BV111" s="666"/>
      <c r="BW111" s="663"/>
    </row>
    <row r="112" spans="2:75" ht="15.75" customHeight="1">
      <c r="B112" s="363" t="s">
        <v>1228</v>
      </c>
      <c r="C112" s="364">
        <v>8968733000126</v>
      </c>
      <c r="D112" s="365" t="s">
        <v>14</v>
      </c>
      <c r="E112" s="365" t="s">
        <v>607</v>
      </c>
      <c r="F112" s="365" t="s">
        <v>1317</v>
      </c>
      <c r="G112" s="366"/>
      <c r="H112" s="366" t="s">
        <v>34</v>
      </c>
      <c r="I112" s="366" t="s">
        <v>34</v>
      </c>
      <c r="J112" s="366" t="s">
        <v>608</v>
      </c>
      <c r="K112" s="367" t="s">
        <v>48</v>
      </c>
      <c r="L112" s="368" t="s">
        <v>1339</v>
      </c>
      <c r="M112" s="368" t="s">
        <v>34</v>
      </c>
      <c r="N112" s="367">
        <v>475823</v>
      </c>
      <c r="O112" s="367" t="s">
        <v>1321</v>
      </c>
      <c r="P112" s="371">
        <v>43298</v>
      </c>
      <c r="Q112" s="372">
        <v>252908691.58000001</v>
      </c>
      <c r="R112" s="372">
        <v>272855102.75111109</v>
      </c>
      <c r="S112" s="367">
        <v>32</v>
      </c>
      <c r="T112" s="369">
        <v>6.2686164008815215E-2</v>
      </c>
      <c r="U112" s="369">
        <v>0.81035627731320137</v>
      </c>
      <c r="V112" s="369">
        <v>-6.0534315190900023E-2</v>
      </c>
      <c r="W112" s="369">
        <v>-0.59343869959696416</v>
      </c>
      <c r="X112" s="369">
        <v>0.91773725006161389</v>
      </c>
      <c r="Y112" s="369">
        <v>6.9593682838707274</v>
      </c>
      <c r="Z112" s="369">
        <v>1.2319401624361705</v>
      </c>
      <c r="AA112" s="369">
        <v>7.0027472638278656</v>
      </c>
      <c r="AB112" s="369">
        <v>0.2314926452748359</v>
      </c>
      <c r="AC112" s="373">
        <v>-0.57399491205192155</v>
      </c>
      <c r="AD112" s="541">
        <v>42190558000127</v>
      </c>
      <c r="AE112" s="370" t="s">
        <v>2395</v>
      </c>
      <c r="AF112" s="370" t="s">
        <v>2244</v>
      </c>
      <c r="AG112" s="374" t="s">
        <v>1438</v>
      </c>
      <c r="AH112" s="374" t="s">
        <v>2248</v>
      </c>
      <c r="AI112" s="374">
        <v>50</v>
      </c>
      <c r="AJ112" s="374">
        <v>50</v>
      </c>
      <c r="AK112" s="374">
        <v>30</v>
      </c>
      <c r="AL112" s="369">
        <v>0.02</v>
      </c>
      <c r="AM112" s="369">
        <v>0.2</v>
      </c>
      <c r="AN112" s="369" t="s">
        <v>2262</v>
      </c>
      <c r="AO112" s="367" t="s">
        <v>1324</v>
      </c>
      <c r="AP112" s="370" t="s">
        <v>716</v>
      </c>
      <c r="AQ112" s="376" t="s">
        <v>659</v>
      </c>
      <c r="AR112" s="369">
        <v>5.3333333333333332E-3</v>
      </c>
      <c r="AS112" s="369">
        <v>5.3333333333333332E-3</v>
      </c>
      <c r="AT112" s="369"/>
      <c r="AW112" s="662"/>
      <c r="AX112" s="663"/>
      <c r="AY112" s="663"/>
      <c r="AZ112" s="663"/>
      <c r="BA112" s="663"/>
      <c r="BB112" s="674"/>
      <c r="BC112" s="663"/>
      <c r="BD112" s="663"/>
      <c r="BE112" s="663"/>
      <c r="BF112" s="663"/>
      <c r="BG112" s="675"/>
      <c r="BH112" s="664"/>
      <c r="BI112" s="665"/>
      <c r="BJ112" s="665"/>
      <c r="BK112" s="665"/>
      <c r="BL112" s="218"/>
      <c r="BM112" s="664"/>
      <c r="BN112" s="664"/>
      <c r="BO112" s="664"/>
      <c r="BP112" s="664"/>
      <c r="BQ112" s="664"/>
      <c r="BR112" s="664"/>
      <c r="BS112" s="664"/>
      <c r="BT112" s="664"/>
      <c r="BU112" s="664"/>
      <c r="BV112" s="666"/>
      <c r="BW112" s="663"/>
    </row>
    <row r="113" spans="2:75" ht="15.75" customHeight="1">
      <c r="B113" s="363" t="s">
        <v>29</v>
      </c>
      <c r="C113" s="364">
        <v>26269603000187</v>
      </c>
      <c r="D113" s="365" t="s">
        <v>14</v>
      </c>
      <c r="E113" s="365" t="s">
        <v>607</v>
      </c>
      <c r="F113" s="365" t="s">
        <v>1317</v>
      </c>
      <c r="G113" s="366"/>
      <c r="H113" s="366" t="s">
        <v>34</v>
      </c>
      <c r="I113" s="366" t="s">
        <v>34</v>
      </c>
      <c r="J113" s="366" t="s">
        <v>608</v>
      </c>
      <c r="K113" s="367" t="s">
        <v>48</v>
      </c>
      <c r="L113" s="368" t="s">
        <v>1339</v>
      </c>
      <c r="M113" s="368" t="s">
        <v>1416</v>
      </c>
      <c r="N113" s="367">
        <v>441449</v>
      </c>
      <c r="O113" s="367" t="s">
        <v>1321</v>
      </c>
      <c r="P113" s="371">
        <v>42888</v>
      </c>
      <c r="Q113" s="372">
        <v>567910066.63999999</v>
      </c>
      <c r="R113" s="372">
        <v>877725911.44996035</v>
      </c>
      <c r="S113" s="367">
        <v>32</v>
      </c>
      <c r="T113" s="369">
        <v>-5.0968458100829617E-3</v>
      </c>
      <c r="U113" s="369">
        <v>-6.5887920596280236E-2</v>
      </c>
      <c r="V113" s="369">
        <v>-0.2310007851061171</v>
      </c>
      <c r="W113" s="369">
        <v>-2.2645800995178273</v>
      </c>
      <c r="X113" s="369">
        <v>-0.12778272380462874</v>
      </c>
      <c r="Y113" s="369">
        <v>-0.96899960769037374</v>
      </c>
      <c r="Z113" s="369">
        <v>0.16887776287223843</v>
      </c>
      <c r="AA113" s="369">
        <v>0.95995595235431108</v>
      </c>
      <c r="AB113" s="369">
        <v>0.2465411218563105</v>
      </c>
      <c r="AC113" s="373">
        <v>-1.3358664000146074</v>
      </c>
      <c r="AD113" s="541">
        <v>26859564000178</v>
      </c>
      <c r="AE113" s="370" t="s">
        <v>2553</v>
      </c>
      <c r="AF113" s="370" t="s">
        <v>2247</v>
      </c>
      <c r="AG113" s="374" t="s">
        <v>59</v>
      </c>
      <c r="AH113" s="374" t="s">
        <v>2245</v>
      </c>
      <c r="AI113" s="374">
        <v>5000</v>
      </c>
      <c r="AJ113" s="374">
        <v>1000</v>
      </c>
      <c r="AK113" s="374">
        <v>5000</v>
      </c>
      <c r="AL113" s="369">
        <v>1.9E-2</v>
      </c>
      <c r="AM113" s="369">
        <v>0.2</v>
      </c>
      <c r="AN113" s="369" t="s">
        <v>2276</v>
      </c>
      <c r="AO113" s="367" t="s">
        <v>1324</v>
      </c>
      <c r="AP113" s="370" t="s">
        <v>716</v>
      </c>
      <c r="AQ113" s="376" t="s">
        <v>659</v>
      </c>
      <c r="AR113" s="369">
        <v>3.1666666666666666E-3</v>
      </c>
      <c r="AS113" s="369">
        <v>3.1666666666666666E-3</v>
      </c>
      <c r="AT113" s="369"/>
      <c r="AW113" s="662"/>
      <c r="AX113" s="663"/>
      <c r="AY113" s="663"/>
      <c r="AZ113" s="663"/>
      <c r="BA113" s="663"/>
      <c r="BB113" s="674"/>
      <c r="BC113" s="663"/>
      <c r="BD113" s="663"/>
      <c r="BE113" s="663"/>
      <c r="BF113" s="663"/>
      <c r="BG113" s="675"/>
      <c r="BH113" s="664"/>
      <c r="BI113" s="665"/>
      <c r="BJ113" s="665"/>
      <c r="BK113" s="665"/>
      <c r="BL113" s="218"/>
      <c r="BM113" s="664"/>
      <c r="BN113" s="664"/>
      <c r="BO113" s="664"/>
      <c r="BP113" s="664"/>
      <c r="BQ113" s="664"/>
      <c r="BR113" s="664"/>
      <c r="BS113" s="664"/>
      <c r="BT113" s="664"/>
      <c r="BU113" s="664"/>
      <c r="BV113" s="666"/>
      <c r="BW113" s="663"/>
    </row>
    <row r="114" spans="2:75" ht="15.75" customHeight="1">
      <c r="B114" s="363" t="s">
        <v>1234</v>
      </c>
      <c r="C114" s="364">
        <v>26831831000107</v>
      </c>
      <c r="D114" s="365" t="s">
        <v>13</v>
      </c>
      <c r="E114" s="365" t="s">
        <v>616</v>
      </c>
      <c r="F114" s="365" t="s">
        <v>617</v>
      </c>
      <c r="G114" s="366" t="s">
        <v>34</v>
      </c>
      <c r="H114" s="366" t="s">
        <v>1338</v>
      </c>
      <c r="I114" s="366" t="s">
        <v>34</v>
      </c>
      <c r="J114" s="366" t="s">
        <v>608</v>
      </c>
      <c r="K114" s="367" t="s">
        <v>48</v>
      </c>
      <c r="L114" s="368" t="s">
        <v>1339</v>
      </c>
      <c r="M114" s="368" t="s">
        <v>34</v>
      </c>
      <c r="N114" s="367">
        <v>441910</v>
      </c>
      <c r="O114" s="367" t="s">
        <v>1321</v>
      </c>
      <c r="P114" s="371">
        <v>42893</v>
      </c>
      <c r="Q114" s="372">
        <v>63957698.100000001</v>
      </c>
      <c r="R114" s="372">
        <v>75532302.811904743</v>
      </c>
      <c r="S114" s="367">
        <v>32</v>
      </c>
      <c r="T114" s="369">
        <v>6.6183773336040419E-2</v>
      </c>
      <c r="U114" s="369">
        <v>0.85557055575441487</v>
      </c>
      <c r="V114" s="369">
        <v>-3.7029445152347518E-2</v>
      </c>
      <c r="W114" s="369">
        <v>-0.36301237915564333</v>
      </c>
      <c r="X114" s="369">
        <v>-6.5127579573019956E-3</v>
      </c>
      <c r="Y114" s="369">
        <v>-4.9387426701412919E-2</v>
      </c>
      <c r="Z114" s="369">
        <v>0.14429017534658262</v>
      </c>
      <c r="AA114" s="369">
        <v>0.82019213385120615</v>
      </c>
      <c r="AB114" s="369">
        <v>8.2273851874342968E-2</v>
      </c>
      <c r="AC114" s="373">
        <v>-1.5984150454866048</v>
      </c>
      <c r="AD114" s="541">
        <v>39773766000144</v>
      </c>
      <c r="AE114" s="370" t="s">
        <v>2258</v>
      </c>
      <c r="AF114" s="370" t="s">
        <v>2244</v>
      </c>
      <c r="AG114" s="374" t="s">
        <v>1438</v>
      </c>
      <c r="AH114" s="374" t="s">
        <v>2248</v>
      </c>
      <c r="AI114" s="374">
        <v>20000</v>
      </c>
      <c r="AJ114" s="374">
        <v>5000</v>
      </c>
      <c r="AK114" s="374">
        <v>5000</v>
      </c>
      <c r="AL114" s="369">
        <v>0</v>
      </c>
      <c r="AM114" s="369" t="s">
        <v>34</v>
      </c>
      <c r="AN114" s="369" t="s">
        <v>34</v>
      </c>
      <c r="AO114" s="367" t="s">
        <v>1324</v>
      </c>
      <c r="AP114" s="370" t="s">
        <v>13</v>
      </c>
      <c r="AQ114" s="376" t="s">
        <v>674</v>
      </c>
      <c r="AR114" s="369">
        <v>3.8E-3</v>
      </c>
      <c r="AS114" s="369">
        <v>3.8E-3</v>
      </c>
      <c r="AT114" s="369"/>
      <c r="AW114" s="662"/>
      <c r="AX114" s="663"/>
      <c r="AY114" s="663"/>
      <c r="AZ114" s="663"/>
      <c r="BA114" s="663"/>
      <c r="BB114" s="674"/>
      <c r="BC114" s="663"/>
      <c r="BD114" s="663"/>
      <c r="BE114" s="663"/>
      <c r="BF114" s="663"/>
      <c r="BG114" s="675"/>
      <c r="BH114" s="664"/>
      <c r="BI114" s="665"/>
      <c r="BJ114" s="665"/>
      <c r="BK114" s="665"/>
      <c r="BL114" s="218"/>
      <c r="BM114" s="664"/>
      <c r="BN114" s="664"/>
      <c r="BO114" s="664"/>
      <c r="BP114" s="664"/>
      <c r="BQ114" s="664"/>
      <c r="BR114" s="664"/>
      <c r="BS114" s="664"/>
      <c r="BT114" s="664"/>
      <c r="BU114" s="664"/>
      <c r="BV114" s="666"/>
      <c r="BW114" s="663"/>
    </row>
    <row r="115" spans="2:75" ht="15.75" customHeight="1">
      <c r="B115" s="363" t="s">
        <v>42</v>
      </c>
      <c r="C115" s="364">
        <v>35432385000140</v>
      </c>
      <c r="D115" s="365" t="s">
        <v>13</v>
      </c>
      <c r="E115" s="365" t="s">
        <v>616</v>
      </c>
      <c r="F115" s="365" t="s">
        <v>619</v>
      </c>
      <c r="G115" s="366" t="s">
        <v>34</v>
      </c>
      <c r="H115" s="366" t="s">
        <v>865</v>
      </c>
      <c r="I115" s="366" t="s">
        <v>34</v>
      </c>
      <c r="J115" s="366" t="s">
        <v>611</v>
      </c>
      <c r="K115" s="367" t="s">
        <v>48</v>
      </c>
      <c r="L115" s="368" t="s">
        <v>1339</v>
      </c>
      <c r="M115" s="368" t="s">
        <v>1416</v>
      </c>
      <c r="N115" s="367">
        <v>518174</v>
      </c>
      <c r="O115" s="367" t="s">
        <v>1321</v>
      </c>
      <c r="P115" s="371">
        <v>43812</v>
      </c>
      <c r="Q115" s="372">
        <v>275704942.38</v>
      </c>
      <c r="R115" s="372">
        <v>509456336.94119078</v>
      </c>
      <c r="S115" s="367">
        <v>32</v>
      </c>
      <c r="T115" s="369">
        <v>-2.2602085514360826E-2</v>
      </c>
      <c r="U115" s="369">
        <v>-0.29218157095011316</v>
      </c>
      <c r="V115" s="369">
        <v>-1.7183388121116749E-2</v>
      </c>
      <c r="W115" s="369">
        <v>-0.16845466028825876</v>
      </c>
      <c r="X115" s="369">
        <v>6.2139612027473756E-2</v>
      </c>
      <c r="Y115" s="369">
        <v>0.47121596632042495</v>
      </c>
      <c r="Z115" s="369" t="s">
        <v>1419</v>
      </c>
      <c r="AA115" s="369" t="s">
        <v>1419</v>
      </c>
      <c r="AB115" s="369">
        <v>5.505618242627526E-2</v>
      </c>
      <c r="AC115" s="373">
        <v>-2.0519760939576344</v>
      </c>
      <c r="AD115" s="541">
        <v>32785900000188</v>
      </c>
      <c r="AE115" s="370" t="s">
        <v>2357</v>
      </c>
      <c r="AF115" s="370" t="s">
        <v>2253</v>
      </c>
      <c r="AG115" s="374" t="s">
        <v>1439</v>
      </c>
      <c r="AH115" s="374" t="s">
        <v>2245</v>
      </c>
      <c r="AI115" s="374">
        <v>500</v>
      </c>
      <c r="AJ115" s="374">
        <v>100</v>
      </c>
      <c r="AK115" s="374">
        <v>100</v>
      </c>
      <c r="AL115" s="369">
        <v>1.3500000000000002E-2</v>
      </c>
      <c r="AM115" s="369">
        <v>0.15</v>
      </c>
      <c r="AN115" s="369" t="s">
        <v>34</v>
      </c>
      <c r="AO115" s="367" t="s">
        <v>1324</v>
      </c>
      <c r="AP115" s="370" t="s">
        <v>13</v>
      </c>
      <c r="AQ115" s="376" t="s">
        <v>668</v>
      </c>
      <c r="AR115" s="369">
        <v>3.1499999999999996E-3</v>
      </c>
      <c r="AS115" s="369">
        <v>3.1499999999999996E-3</v>
      </c>
      <c r="AT115" s="369"/>
      <c r="AW115" s="662"/>
      <c r="AX115" s="663"/>
      <c r="AY115" s="663"/>
      <c r="AZ115" s="663"/>
      <c r="BA115" s="663"/>
      <c r="BB115" s="674"/>
      <c r="BC115" s="663"/>
      <c r="BD115" s="663"/>
      <c r="BE115" s="663"/>
      <c r="BF115" s="663"/>
      <c r="BG115" s="675"/>
      <c r="BH115" s="664"/>
      <c r="BI115" s="665"/>
      <c r="BJ115" s="665"/>
      <c r="BK115" s="665"/>
      <c r="BL115" s="218"/>
      <c r="BM115" s="664"/>
      <c r="BN115" s="664"/>
      <c r="BO115" s="664"/>
      <c r="BP115" s="664"/>
      <c r="BQ115" s="664"/>
      <c r="BR115" s="664"/>
      <c r="BS115" s="664"/>
      <c r="BT115" s="664"/>
      <c r="BU115" s="664"/>
      <c r="BV115" s="666"/>
      <c r="BW115" s="663"/>
    </row>
    <row r="116" spans="2:75" ht="15.75" customHeight="1">
      <c r="B116" s="363" t="s">
        <v>649</v>
      </c>
      <c r="C116" s="364">
        <v>17162002000180</v>
      </c>
      <c r="D116" s="365" t="s">
        <v>13</v>
      </c>
      <c r="E116" s="365" t="s">
        <v>615</v>
      </c>
      <c r="F116" s="365" t="s">
        <v>619</v>
      </c>
      <c r="G116" s="366" t="s">
        <v>34</v>
      </c>
      <c r="H116" s="366" t="s">
        <v>1337</v>
      </c>
      <c r="I116" s="366" t="s">
        <v>34</v>
      </c>
      <c r="J116" s="366" t="s">
        <v>611</v>
      </c>
      <c r="K116" s="367" t="s">
        <v>48</v>
      </c>
      <c r="L116" s="368" t="s">
        <v>1339</v>
      </c>
      <c r="M116" s="368" t="s">
        <v>34</v>
      </c>
      <c r="N116" s="367">
        <v>326860</v>
      </c>
      <c r="O116" s="367" t="s">
        <v>1321</v>
      </c>
      <c r="P116" s="371">
        <v>41284</v>
      </c>
      <c r="Q116" s="372">
        <v>1571070429.99</v>
      </c>
      <c r="R116" s="372">
        <v>1713894191.3927774</v>
      </c>
      <c r="S116" s="367">
        <v>32</v>
      </c>
      <c r="T116" s="369">
        <v>7.948046020993571E-2</v>
      </c>
      <c r="U116" s="369">
        <v>1.0274594222387934</v>
      </c>
      <c r="V116" s="369">
        <v>8.657037473191842E-2</v>
      </c>
      <c r="W116" s="369">
        <v>0.84867914079012341</v>
      </c>
      <c r="X116" s="369">
        <v>0.1113184730634984</v>
      </c>
      <c r="Y116" s="369">
        <v>0.84414820341553909</v>
      </c>
      <c r="Z116" s="369">
        <v>0.23752689770621971</v>
      </c>
      <c r="AA116" s="369">
        <v>1.3501798899943993</v>
      </c>
      <c r="AB116" s="369">
        <v>3.5259064666037732E-2</v>
      </c>
      <c r="AC116" s="373">
        <v>-0.38267250879237985</v>
      </c>
      <c r="AD116" s="541">
        <v>17248340000139</v>
      </c>
      <c r="AE116" s="370" t="s">
        <v>2479</v>
      </c>
      <c r="AF116" s="370" t="s">
        <v>2253</v>
      </c>
      <c r="AG116" s="374" t="s">
        <v>1439</v>
      </c>
      <c r="AH116" s="374" t="s">
        <v>2248</v>
      </c>
      <c r="AI116" s="374">
        <v>10000</v>
      </c>
      <c r="AJ116" s="374">
        <v>1000</v>
      </c>
      <c r="AK116" s="374">
        <v>0</v>
      </c>
      <c r="AL116" s="369">
        <v>0.02</v>
      </c>
      <c r="AM116" s="369">
        <v>0.2</v>
      </c>
      <c r="AN116" s="369" t="s">
        <v>64</v>
      </c>
      <c r="AO116" s="367" t="s">
        <v>1324</v>
      </c>
      <c r="AP116" s="370" t="s">
        <v>13</v>
      </c>
      <c r="AQ116" s="376" t="s">
        <v>668</v>
      </c>
      <c r="AR116" s="369">
        <v>5.0000000000000001E-3</v>
      </c>
      <c r="AS116" s="369">
        <v>5.0000000000000001E-3</v>
      </c>
      <c r="AT116" s="369"/>
      <c r="AW116" s="662"/>
      <c r="AX116" s="663"/>
      <c r="AY116" s="663"/>
      <c r="AZ116" s="663"/>
      <c r="BA116" s="663"/>
      <c r="BB116" s="674"/>
      <c r="BC116" s="663"/>
      <c r="BD116" s="663"/>
      <c r="BE116" s="663"/>
      <c r="BF116" s="663"/>
      <c r="BG116" s="675"/>
      <c r="BH116" s="664"/>
      <c r="BI116" s="665"/>
      <c r="BJ116" s="665"/>
      <c r="BK116" s="665"/>
      <c r="BL116" s="218"/>
      <c r="BM116" s="664"/>
      <c r="BN116" s="664"/>
      <c r="BO116" s="664"/>
      <c r="BP116" s="664"/>
      <c r="BQ116" s="664"/>
      <c r="BR116" s="664"/>
      <c r="BS116" s="664"/>
      <c r="BT116" s="664"/>
      <c r="BU116" s="664"/>
      <c r="BV116" s="666"/>
      <c r="BW116" s="663"/>
    </row>
    <row r="117" spans="2:75" ht="15.75" customHeight="1">
      <c r="B117" s="363" t="s">
        <v>183</v>
      </c>
      <c r="C117" s="364">
        <v>40920066000114</v>
      </c>
      <c r="D117" s="365" t="s">
        <v>14</v>
      </c>
      <c r="E117" s="365" t="s">
        <v>614</v>
      </c>
      <c r="F117" s="365" t="s">
        <v>610</v>
      </c>
      <c r="G117" s="366"/>
      <c r="H117" s="366" t="s">
        <v>865</v>
      </c>
      <c r="I117" s="366" t="s">
        <v>34</v>
      </c>
      <c r="J117" s="366" t="s">
        <v>608</v>
      </c>
      <c r="K117" s="367" t="s">
        <v>48</v>
      </c>
      <c r="L117" s="368" t="s">
        <v>1339</v>
      </c>
      <c r="M117" s="368" t="s">
        <v>34</v>
      </c>
      <c r="N117" s="367">
        <v>588849</v>
      </c>
      <c r="O117" s="367" t="s">
        <v>1321</v>
      </c>
      <c r="P117" s="371">
        <v>44277</v>
      </c>
      <c r="Q117" s="372">
        <v>110252563.78</v>
      </c>
      <c r="R117" s="372">
        <v>55398032.074920669</v>
      </c>
      <c r="S117" s="367">
        <v>32</v>
      </c>
      <c r="T117" s="369">
        <v>0.1008306491902784</v>
      </c>
      <c r="U117" s="369">
        <v>1.3034574823467759</v>
      </c>
      <c r="V117" s="369">
        <v>0.12992078833859289</v>
      </c>
      <c r="W117" s="369">
        <v>1.2736581464434777</v>
      </c>
      <c r="X117" s="369" t="s">
        <v>1419</v>
      </c>
      <c r="Y117" s="369" t="s">
        <v>1419</v>
      </c>
      <c r="Z117" s="369" t="s">
        <v>1419</v>
      </c>
      <c r="AA117" s="369" t="s">
        <v>1419</v>
      </c>
      <c r="AB117" s="369">
        <v>0.10230597832481304</v>
      </c>
      <c r="AC117" s="373">
        <v>0.29551165184830996</v>
      </c>
      <c r="AD117" s="541">
        <v>0</v>
      </c>
      <c r="AE117" s="370" t="s">
        <v>2358</v>
      </c>
      <c r="AF117" s="370" t="s">
        <v>2244</v>
      </c>
      <c r="AG117" s="374" t="s">
        <v>1438</v>
      </c>
      <c r="AH117" s="374" t="s">
        <v>2248</v>
      </c>
      <c r="AI117" s="374">
        <v>500</v>
      </c>
      <c r="AJ117" s="374">
        <v>500</v>
      </c>
      <c r="AK117" s="374">
        <v>500</v>
      </c>
      <c r="AL117" s="369">
        <v>1.8000000000000002E-2</v>
      </c>
      <c r="AM117" s="369">
        <v>0.2</v>
      </c>
      <c r="AN117" s="369" t="s">
        <v>34</v>
      </c>
      <c r="AO117" s="367" t="s">
        <v>1324</v>
      </c>
      <c r="AP117" s="370" t="s">
        <v>13</v>
      </c>
      <c r="AQ117" s="376" t="s">
        <v>674</v>
      </c>
      <c r="AR117" s="369">
        <v>4.0000000000000001E-3</v>
      </c>
      <c r="AS117" s="369">
        <v>4.0000000000000001E-3</v>
      </c>
      <c r="AT117" s="369"/>
      <c r="AW117" s="662"/>
      <c r="AX117" s="663"/>
      <c r="AY117" s="663"/>
      <c r="AZ117" s="663"/>
      <c r="BA117" s="663"/>
      <c r="BB117" s="674"/>
      <c r="BC117" s="663"/>
      <c r="BD117" s="663"/>
      <c r="BE117" s="663"/>
      <c r="BF117" s="663"/>
      <c r="BG117" s="675"/>
      <c r="BH117" s="664"/>
      <c r="BI117" s="665"/>
      <c r="BJ117" s="665"/>
      <c r="BK117" s="665"/>
      <c r="BL117" s="218"/>
      <c r="BM117" s="664"/>
      <c r="BN117" s="664"/>
      <c r="BO117" s="664"/>
      <c r="BP117" s="664"/>
      <c r="BQ117" s="664"/>
      <c r="BR117" s="664"/>
      <c r="BS117" s="664"/>
      <c r="BT117" s="664"/>
      <c r="BU117" s="664"/>
      <c r="BV117" s="666"/>
      <c r="BW117" s="663"/>
    </row>
    <row r="118" spans="2:75" ht="15.75" customHeight="1">
      <c r="B118" s="363" t="s">
        <v>204</v>
      </c>
      <c r="C118" s="364">
        <v>21917184000129</v>
      </c>
      <c r="D118" s="365" t="s">
        <v>14</v>
      </c>
      <c r="E118" s="365" t="s">
        <v>607</v>
      </c>
      <c r="F118" s="365" t="s">
        <v>689</v>
      </c>
      <c r="G118" s="366"/>
      <c r="H118" s="366" t="s">
        <v>34</v>
      </c>
      <c r="I118" s="366" t="s">
        <v>34</v>
      </c>
      <c r="J118" s="366" t="s">
        <v>608</v>
      </c>
      <c r="K118" s="367" t="s">
        <v>48</v>
      </c>
      <c r="L118" s="368"/>
      <c r="M118" s="368" t="s">
        <v>34</v>
      </c>
      <c r="N118" s="367">
        <v>394181</v>
      </c>
      <c r="O118" s="367" t="s">
        <v>1321</v>
      </c>
      <c r="P118" s="371">
        <v>42073</v>
      </c>
      <c r="Q118" s="372">
        <v>665684292.61000001</v>
      </c>
      <c r="R118" s="372">
        <v>677083891.94674587</v>
      </c>
      <c r="S118" s="367">
        <v>32</v>
      </c>
      <c r="T118" s="369">
        <v>0.21552859777821887</v>
      </c>
      <c r="U118" s="369">
        <v>2.7861802506455966</v>
      </c>
      <c r="V118" s="369">
        <v>-7.3503415709020525E-2</v>
      </c>
      <c r="W118" s="369">
        <v>-0.72057924991366651</v>
      </c>
      <c r="X118" s="369">
        <v>-8.4533412716444878E-2</v>
      </c>
      <c r="Y118" s="369">
        <v>-0.64103222501504042</v>
      </c>
      <c r="Z118" s="369">
        <v>0.34064458661005426</v>
      </c>
      <c r="AA118" s="369">
        <v>1.9363342632681859</v>
      </c>
      <c r="AB118" s="369">
        <v>0.27224075131937275</v>
      </c>
      <c r="AC118" s="373">
        <v>-0.50119303286451167</v>
      </c>
      <c r="AD118" s="541">
        <v>21917206000150</v>
      </c>
      <c r="AE118" s="370" t="s">
        <v>2381</v>
      </c>
      <c r="AF118" s="370" t="s">
        <v>2253</v>
      </c>
      <c r="AG118" s="374" t="s">
        <v>1439</v>
      </c>
      <c r="AH118" s="374" t="s">
        <v>2248</v>
      </c>
      <c r="AI118" s="374">
        <v>10000</v>
      </c>
      <c r="AJ118" s="374">
        <v>5000</v>
      </c>
      <c r="AK118" s="374">
        <v>5000</v>
      </c>
      <c r="AL118" s="369">
        <v>0.02</v>
      </c>
      <c r="AM118" s="369">
        <v>0.2</v>
      </c>
      <c r="AN118" s="369" t="s">
        <v>666</v>
      </c>
      <c r="AO118" s="367" t="s">
        <v>1324</v>
      </c>
      <c r="AP118" s="370" t="s">
        <v>716</v>
      </c>
      <c r="AQ118" s="376" t="s">
        <v>670</v>
      </c>
      <c r="AR118" s="369">
        <v>4.4999999999999997E-3</v>
      </c>
      <c r="AS118" s="369">
        <v>4.4999999999999997E-3</v>
      </c>
      <c r="AT118" s="369"/>
      <c r="AW118" s="662"/>
      <c r="AX118" s="663"/>
      <c r="AY118" s="663"/>
      <c r="AZ118" s="663"/>
      <c r="BA118" s="663"/>
      <c r="BB118" s="674"/>
      <c r="BC118" s="663"/>
      <c r="BD118" s="663"/>
      <c r="BE118" s="663"/>
      <c r="BF118" s="663"/>
      <c r="BG118" s="675"/>
      <c r="BH118" s="664"/>
      <c r="BI118" s="665"/>
      <c r="BJ118" s="665"/>
      <c r="BK118" s="665"/>
      <c r="BL118" s="218"/>
      <c r="BM118" s="664"/>
      <c r="BN118" s="664"/>
      <c r="BO118" s="664"/>
      <c r="BP118" s="664"/>
      <c r="BQ118" s="664"/>
      <c r="BR118" s="664"/>
      <c r="BS118" s="664"/>
      <c r="BT118" s="664"/>
      <c r="BU118" s="664"/>
      <c r="BV118" s="666"/>
      <c r="BW118" s="663"/>
    </row>
    <row r="119" spans="2:75" ht="15.75" customHeight="1">
      <c r="B119" s="363" t="s">
        <v>131</v>
      </c>
      <c r="C119" s="364">
        <v>8323402000139</v>
      </c>
      <c r="D119" s="365" t="s">
        <v>14</v>
      </c>
      <c r="E119" s="365" t="s">
        <v>607</v>
      </c>
      <c r="F119" s="365"/>
      <c r="G119" s="366"/>
      <c r="H119" s="366" t="s">
        <v>34</v>
      </c>
      <c r="I119" s="366" t="s">
        <v>34</v>
      </c>
      <c r="J119" s="366" t="s">
        <v>608</v>
      </c>
      <c r="K119" s="367" t="s">
        <v>48</v>
      </c>
      <c r="L119" s="368"/>
      <c r="M119" s="368" t="s">
        <v>1416</v>
      </c>
      <c r="N119" s="367">
        <v>212962</v>
      </c>
      <c r="O119" s="367" t="s">
        <v>1321</v>
      </c>
      <c r="P119" s="371">
        <v>39637</v>
      </c>
      <c r="Q119" s="372">
        <v>776566893.41999996</v>
      </c>
      <c r="R119" s="372">
        <v>1304257432.337023</v>
      </c>
      <c r="S119" s="367">
        <v>32</v>
      </c>
      <c r="T119" s="369">
        <v>-0.13040532884291178</v>
      </c>
      <c r="U119" s="369">
        <v>-1.685775138642801</v>
      </c>
      <c r="V119" s="369">
        <v>-0.35033315901940032</v>
      </c>
      <c r="W119" s="369">
        <v>-3.4344363797382589</v>
      </c>
      <c r="X119" s="369">
        <v>-0.20736963724060431</v>
      </c>
      <c r="Y119" s="369">
        <v>-1.572521630077836</v>
      </c>
      <c r="Z119" s="369">
        <v>-6.6470713024383121E-2</v>
      </c>
      <c r="AA119" s="369">
        <v>-0.37784108185555121</v>
      </c>
      <c r="AB119" s="369">
        <v>0.28344950058232576</v>
      </c>
      <c r="AC119" s="373">
        <v>-1.7217030490215228</v>
      </c>
      <c r="AD119" s="541">
        <v>15165493000197</v>
      </c>
      <c r="AE119" s="370" t="s">
        <v>2311</v>
      </c>
      <c r="AF119" s="370" t="s">
        <v>2253</v>
      </c>
      <c r="AG119" s="374" t="s">
        <v>1439</v>
      </c>
      <c r="AH119" s="374" t="s">
        <v>2248</v>
      </c>
      <c r="AI119" s="374">
        <v>150000</v>
      </c>
      <c r="AJ119" s="374">
        <v>10000</v>
      </c>
      <c r="AK119" s="374">
        <v>150000</v>
      </c>
      <c r="AL119" s="369">
        <v>1.8000000000000002E-2</v>
      </c>
      <c r="AM119" s="369">
        <v>0.2</v>
      </c>
      <c r="AN119" s="369" t="s">
        <v>666</v>
      </c>
      <c r="AO119" s="367" t="s">
        <v>1324</v>
      </c>
      <c r="AP119" s="370" t="s">
        <v>716</v>
      </c>
      <c r="AQ119" s="376" t="s">
        <v>665</v>
      </c>
      <c r="AR119" s="369" t="s">
        <v>34</v>
      </c>
      <c r="AS119" s="369" t="s">
        <v>34</v>
      </c>
      <c r="AT119" s="369"/>
      <c r="AW119" s="662"/>
      <c r="AX119" s="663"/>
      <c r="AY119" s="663"/>
      <c r="AZ119" s="663"/>
      <c r="BA119" s="663"/>
      <c r="BB119" s="674"/>
      <c r="BC119" s="663"/>
      <c r="BD119" s="663"/>
      <c r="BE119" s="663"/>
      <c r="BF119" s="663"/>
      <c r="BG119" s="675"/>
      <c r="BH119" s="664"/>
      <c r="BI119" s="665"/>
      <c r="BJ119" s="665"/>
      <c r="BK119" s="665"/>
      <c r="BL119" s="218"/>
      <c r="BM119" s="664"/>
      <c r="BN119" s="664"/>
      <c r="BO119" s="664"/>
      <c r="BP119" s="664"/>
      <c r="BQ119" s="664"/>
      <c r="BR119" s="664"/>
      <c r="BS119" s="664"/>
      <c r="BT119" s="664"/>
      <c r="BU119" s="664"/>
      <c r="BV119" s="666"/>
      <c r="BW119" s="663"/>
    </row>
    <row r="120" spans="2:75" ht="15.75" customHeight="1">
      <c r="B120" s="363" t="s">
        <v>25</v>
      </c>
      <c r="C120" s="364">
        <v>38954217000103</v>
      </c>
      <c r="D120" s="365" t="s">
        <v>14</v>
      </c>
      <c r="E120" s="365" t="s">
        <v>614</v>
      </c>
      <c r="F120" s="365"/>
      <c r="G120" s="366"/>
      <c r="H120" s="366" t="s">
        <v>1338</v>
      </c>
      <c r="I120" s="366" t="s">
        <v>34</v>
      </c>
      <c r="J120" s="366" t="s">
        <v>608</v>
      </c>
      <c r="K120" s="367" t="s">
        <v>48</v>
      </c>
      <c r="L120" s="368" t="s">
        <v>1339</v>
      </c>
      <c r="M120" s="368" t="s">
        <v>34</v>
      </c>
      <c r="N120" s="367">
        <v>558958</v>
      </c>
      <c r="O120" s="367" t="s">
        <v>1321</v>
      </c>
      <c r="P120" s="371">
        <v>44134</v>
      </c>
      <c r="Q120" s="372">
        <v>113915525.48999999</v>
      </c>
      <c r="R120" s="372">
        <v>131745544.59190477</v>
      </c>
      <c r="S120" s="367">
        <v>32</v>
      </c>
      <c r="T120" s="369">
        <v>9.9095753851614621E-2</v>
      </c>
      <c r="U120" s="369">
        <v>1.2810301516846239</v>
      </c>
      <c r="V120" s="369">
        <v>-7.4712548951456292E-2</v>
      </c>
      <c r="W120" s="369">
        <v>-0.73243279871103373</v>
      </c>
      <c r="X120" s="369" t="s">
        <v>1419</v>
      </c>
      <c r="Y120" s="369" t="s">
        <v>1419</v>
      </c>
      <c r="Z120" s="369" t="s">
        <v>1419</v>
      </c>
      <c r="AA120" s="369" t="s">
        <v>1419</v>
      </c>
      <c r="AB120" s="369">
        <v>0.20534153784388451</v>
      </c>
      <c r="AC120" s="373">
        <v>-0.74894530881111809</v>
      </c>
      <c r="AD120" s="541">
        <v>38948845000186</v>
      </c>
      <c r="AE120" s="370" t="s">
        <v>2404</v>
      </c>
      <c r="AF120" s="370" t="s">
        <v>2244</v>
      </c>
      <c r="AG120" s="374" t="s">
        <v>1438</v>
      </c>
      <c r="AH120" s="374" t="s">
        <v>2248</v>
      </c>
      <c r="AI120" s="374">
        <v>1000</v>
      </c>
      <c r="AJ120" s="374">
        <v>0</v>
      </c>
      <c r="AK120" s="374">
        <v>1000</v>
      </c>
      <c r="AL120" s="369">
        <v>1.8500000000000003E-2</v>
      </c>
      <c r="AM120" s="369">
        <v>0.2</v>
      </c>
      <c r="AN120" s="369" t="s">
        <v>34</v>
      </c>
      <c r="AO120" s="367" t="s">
        <v>1324</v>
      </c>
      <c r="AP120" s="370" t="s">
        <v>13</v>
      </c>
      <c r="AQ120" s="376" t="s">
        <v>668</v>
      </c>
      <c r="AR120" s="369">
        <v>4.933333333333333E-3</v>
      </c>
      <c r="AS120" s="369">
        <v>4.933333333333333E-3</v>
      </c>
      <c r="AT120" s="369"/>
      <c r="AW120" s="662"/>
      <c r="AX120" s="663"/>
      <c r="AY120" s="663"/>
      <c r="AZ120" s="663"/>
      <c r="BA120" s="663"/>
      <c r="BB120" s="674"/>
      <c r="BC120" s="663"/>
      <c r="BD120" s="663"/>
      <c r="BE120" s="663"/>
      <c r="BF120" s="663"/>
      <c r="BG120" s="675"/>
      <c r="BH120" s="664"/>
      <c r="BI120" s="665"/>
      <c r="BJ120" s="665"/>
      <c r="BK120" s="665"/>
      <c r="BL120" s="218"/>
      <c r="BM120" s="664"/>
      <c r="BN120" s="664"/>
      <c r="BO120" s="664"/>
      <c r="BP120" s="664"/>
      <c r="BQ120" s="664"/>
      <c r="BR120" s="664"/>
      <c r="BS120" s="664"/>
      <c r="BT120" s="664"/>
      <c r="BU120" s="664"/>
      <c r="BV120" s="666"/>
      <c r="BW120" s="663"/>
    </row>
    <row r="121" spans="2:75" ht="15.75" customHeight="1">
      <c r="B121" s="363" t="s">
        <v>991</v>
      </c>
      <c r="C121" s="364">
        <v>29544764000120</v>
      </c>
      <c r="D121" s="365" t="s">
        <v>14</v>
      </c>
      <c r="E121" s="365" t="s">
        <v>607</v>
      </c>
      <c r="F121" s="365"/>
      <c r="G121" s="366"/>
      <c r="H121" s="366" t="s">
        <v>34</v>
      </c>
      <c r="I121" s="366" t="s">
        <v>34</v>
      </c>
      <c r="J121" s="366" t="s">
        <v>611</v>
      </c>
      <c r="K121" s="367" t="s">
        <v>48</v>
      </c>
      <c r="L121" s="368" t="s">
        <v>1339</v>
      </c>
      <c r="M121" s="368" t="s">
        <v>1416</v>
      </c>
      <c r="N121" s="367">
        <v>5193</v>
      </c>
      <c r="O121" s="367" t="s">
        <v>1321</v>
      </c>
      <c r="P121" s="371">
        <v>33057</v>
      </c>
      <c r="Q121" s="372">
        <v>414737901.98000002</v>
      </c>
      <c r="R121" s="372">
        <v>520221268.86321473</v>
      </c>
      <c r="S121" s="367">
        <v>32</v>
      </c>
      <c r="T121" s="369">
        <v>-0.23184698250786928</v>
      </c>
      <c r="U121" s="369">
        <v>-2.9971311950904429</v>
      </c>
      <c r="V121" s="369">
        <v>-0.25899622175713122</v>
      </c>
      <c r="W121" s="369">
        <v>-2.5390289880273396</v>
      </c>
      <c r="X121" s="369">
        <v>-0.11999409528352445</v>
      </c>
      <c r="Y121" s="369">
        <v>-0.90993702272829979</v>
      </c>
      <c r="Z121" s="369">
        <v>0.18404449020464853</v>
      </c>
      <c r="AA121" s="369">
        <v>1.0461685473867106</v>
      </c>
      <c r="AB121" s="369">
        <v>0.23640248373527464</v>
      </c>
      <c r="AC121" s="373">
        <v>-1.5600155008449339</v>
      </c>
      <c r="AD121" s="541">
        <v>11435298000189</v>
      </c>
      <c r="AE121" s="370" t="s">
        <v>2417</v>
      </c>
      <c r="AF121" s="370" t="s">
        <v>2253</v>
      </c>
      <c r="AG121" s="374" t="s">
        <v>1439</v>
      </c>
      <c r="AH121" s="374" t="s">
        <v>2245</v>
      </c>
      <c r="AI121" s="374">
        <v>20000</v>
      </c>
      <c r="AJ121" s="374">
        <v>5000</v>
      </c>
      <c r="AK121" s="374">
        <v>0</v>
      </c>
      <c r="AL121" s="369">
        <v>0.02</v>
      </c>
      <c r="AM121" s="369">
        <v>0.2</v>
      </c>
      <c r="AN121" s="369" t="s">
        <v>2276</v>
      </c>
      <c r="AO121" s="367" t="s">
        <v>1324</v>
      </c>
      <c r="AP121" s="370" t="s">
        <v>716</v>
      </c>
      <c r="AQ121" s="376" t="s">
        <v>659</v>
      </c>
      <c r="AR121" s="369">
        <v>3.3339999999999997E-3</v>
      </c>
      <c r="AS121" s="369">
        <v>3.3339999999999997E-3</v>
      </c>
      <c r="AT121" s="369"/>
      <c r="AW121" s="662"/>
      <c r="AX121" s="663"/>
      <c r="AY121" s="663"/>
      <c r="AZ121" s="663"/>
      <c r="BA121" s="663"/>
      <c r="BB121" s="674"/>
      <c r="BC121" s="663"/>
      <c r="BD121" s="663"/>
      <c r="BE121" s="663"/>
      <c r="BF121" s="663"/>
      <c r="BG121" s="675"/>
      <c r="BH121" s="664"/>
      <c r="BI121" s="665"/>
      <c r="BJ121" s="665"/>
      <c r="BK121" s="665"/>
      <c r="BL121" s="218"/>
      <c r="BM121" s="664"/>
      <c r="BN121" s="664"/>
      <c r="BO121" s="664"/>
      <c r="BP121" s="664"/>
      <c r="BQ121" s="664"/>
      <c r="BR121" s="664"/>
      <c r="BS121" s="664"/>
      <c r="BT121" s="664"/>
      <c r="BU121" s="664"/>
      <c r="BV121" s="666"/>
      <c r="BW121" s="663"/>
    </row>
    <row r="122" spans="2:75" ht="15.75" customHeight="1">
      <c r="B122" s="363" t="s">
        <v>247</v>
      </c>
      <c r="C122" s="364">
        <v>11228311000129</v>
      </c>
      <c r="D122" s="365" t="s">
        <v>14</v>
      </c>
      <c r="E122" s="365" t="s">
        <v>607</v>
      </c>
      <c r="F122" s="365"/>
      <c r="G122" s="366"/>
      <c r="H122" s="366" t="s">
        <v>34</v>
      </c>
      <c r="I122" s="366" t="s">
        <v>34</v>
      </c>
      <c r="J122" s="366" t="s">
        <v>608</v>
      </c>
      <c r="K122" s="367" t="s">
        <v>48</v>
      </c>
      <c r="L122" s="368" t="s">
        <v>1339</v>
      </c>
      <c r="M122" s="368" t="s">
        <v>34</v>
      </c>
      <c r="N122" s="367">
        <v>241474</v>
      </c>
      <c r="O122" s="367" t="s">
        <v>1321</v>
      </c>
      <c r="P122" s="371">
        <v>40147</v>
      </c>
      <c r="Q122" s="372">
        <v>74540441.890000001</v>
      </c>
      <c r="R122" s="372">
        <v>93104303.508055508</v>
      </c>
      <c r="S122" s="367">
        <v>32</v>
      </c>
      <c r="T122" s="369">
        <v>-3.8411846663696125E-2</v>
      </c>
      <c r="U122" s="369">
        <v>-0.49655743909837974</v>
      </c>
      <c r="V122" s="369">
        <v>-0.19306201039753179</v>
      </c>
      <c r="W122" s="369">
        <v>-1.8926532501537232</v>
      </c>
      <c r="X122" s="369">
        <v>-7.5341292227378287E-2</v>
      </c>
      <c r="Y122" s="369">
        <v>-0.57132670550078568</v>
      </c>
      <c r="Z122" s="369">
        <v>0.10043324414943022</v>
      </c>
      <c r="AA122" s="369">
        <v>0.57089511902427192</v>
      </c>
      <c r="AB122" s="369">
        <v>0.24839376536553978</v>
      </c>
      <c r="AC122" s="373">
        <v>-1.1303733076942106</v>
      </c>
      <c r="AD122" s="541">
        <v>11228490000102</v>
      </c>
      <c r="AE122" s="370" t="s">
        <v>2423</v>
      </c>
      <c r="AF122" s="370" t="s">
        <v>2253</v>
      </c>
      <c r="AG122" s="374" t="s">
        <v>1439</v>
      </c>
      <c r="AH122" s="374" t="s">
        <v>2248</v>
      </c>
      <c r="AI122" s="374">
        <v>100000</v>
      </c>
      <c r="AJ122" s="374">
        <v>50000</v>
      </c>
      <c r="AK122" s="374">
        <v>100000</v>
      </c>
      <c r="AL122" s="369">
        <v>2.6000000000000002E-2</v>
      </c>
      <c r="AM122" s="369" t="s">
        <v>34</v>
      </c>
      <c r="AN122" s="369" t="s">
        <v>2262</v>
      </c>
      <c r="AO122" s="367" t="s">
        <v>1324</v>
      </c>
      <c r="AP122" s="370" t="s">
        <v>716</v>
      </c>
      <c r="AQ122" s="376" t="s">
        <v>659</v>
      </c>
      <c r="AR122" s="369">
        <v>5.1999999999999998E-3</v>
      </c>
      <c r="AS122" s="369">
        <v>5.1999999999999998E-3</v>
      </c>
      <c r="AT122" s="369"/>
      <c r="AW122" s="662"/>
      <c r="AX122" s="663"/>
      <c r="AY122" s="663"/>
      <c r="AZ122" s="663"/>
      <c r="BA122" s="663"/>
      <c r="BB122" s="674"/>
      <c r="BC122" s="663"/>
      <c r="BD122" s="663"/>
      <c r="BE122" s="663"/>
      <c r="BF122" s="663"/>
      <c r="BG122" s="675"/>
      <c r="BH122" s="664"/>
      <c r="BI122" s="665"/>
      <c r="BJ122" s="665"/>
      <c r="BK122" s="665"/>
      <c r="BL122" s="218"/>
      <c r="BM122" s="664"/>
      <c r="BN122" s="664"/>
      <c r="BO122" s="664"/>
      <c r="BP122" s="664"/>
      <c r="BQ122" s="664"/>
      <c r="BR122" s="664"/>
      <c r="BS122" s="664"/>
      <c r="BT122" s="664"/>
      <c r="BU122" s="664"/>
      <c r="BV122" s="666"/>
      <c r="BW122" s="663"/>
    </row>
    <row r="123" spans="2:75" ht="15.75" customHeight="1">
      <c r="B123" s="363" t="s">
        <v>294</v>
      </c>
      <c r="C123" s="364">
        <v>30995144000196</v>
      </c>
      <c r="D123" s="365" t="s">
        <v>14</v>
      </c>
      <c r="E123" s="365" t="s">
        <v>614</v>
      </c>
      <c r="F123" s="365"/>
      <c r="G123" s="366"/>
      <c r="H123" s="366" t="s">
        <v>865</v>
      </c>
      <c r="I123" s="366" t="s">
        <v>34</v>
      </c>
      <c r="J123" s="366" t="s">
        <v>608</v>
      </c>
      <c r="K123" s="367" t="s">
        <v>48</v>
      </c>
      <c r="L123" s="368" t="s">
        <v>1339</v>
      </c>
      <c r="M123" s="368" t="s">
        <v>34</v>
      </c>
      <c r="N123" s="367">
        <v>489719</v>
      </c>
      <c r="O123" s="367" t="s">
        <v>1321</v>
      </c>
      <c r="P123" s="371">
        <v>43510</v>
      </c>
      <c r="Q123" s="372">
        <v>108989077.92</v>
      </c>
      <c r="R123" s="372">
        <v>99473231.504523709</v>
      </c>
      <c r="S123" s="367">
        <v>32</v>
      </c>
      <c r="T123" s="369">
        <v>0.17462574269071296</v>
      </c>
      <c r="U123" s="369">
        <v>2.2574210594541961</v>
      </c>
      <c r="V123" s="369">
        <v>0.20878985687777551</v>
      </c>
      <c r="W123" s="369">
        <v>2.0468387354154713</v>
      </c>
      <c r="X123" s="369">
        <v>0.256426538722069</v>
      </c>
      <c r="Y123" s="369">
        <v>1.9445290257154821</v>
      </c>
      <c r="Z123" s="369">
        <v>0.56225577791541759</v>
      </c>
      <c r="AA123" s="369">
        <v>3.1960441183949144</v>
      </c>
      <c r="AB123" s="369">
        <v>0.14846749223179398</v>
      </c>
      <c r="AC123" s="373">
        <v>0.69734393400867145</v>
      </c>
      <c r="AD123" s="541">
        <v>30995158000100</v>
      </c>
      <c r="AE123" s="370" t="s">
        <v>2461</v>
      </c>
      <c r="AF123" s="370" t="s">
        <v>2247</v>
      </c>
      <c r="AG123" s="374" t="s">
        <v>59</v>
      </c>
      <c r="AH123" s="374" t="s">
        <v>2248</v>
      </c>
      <c r="AI123" s="374">
        <v>1000</v>
      </c>
      <c r="AJ123" s="374">
        <v>500</v>
      </c>
      <c r="AK123" s="374">
        <v>1000</v>
      </c>
      <c r="AL123" s="369">
        <v>0.02</v>
      </c>
      <c r="AM123" s="369">
        <v>0.2</v>
      </c>
      <c r="AN123" s="369" t="s">
        <v>64</v>
      </c>
      <c r="AO123" s="367" t="s">
        <v>1324</v>
      </c>
      <c r="AP123" s="370" t="s">
        <v>13</v>
      </c>
      <c r="AQ123" s="376" t="s">
        <v>668</v>
      </c>
      <c r="AR123" s="369">
        <v>5.3333333333333332E-3</v>
      </c>
      <c r="AS123" s="369">
        <v>5.3333333333333332E-3</v>
      </c>
      <c r="AT123" s="369"/>
      <c r="AW123" s="662"/>
      <c r="AX123" s="663"/>
      <c r="AY123" s="663"/>
      <c r="AZ123" s="663"/>
      <c r="BA123" s="663"/>
      <c r="BB123" s="674"/>
      <c r="BC123" s="663"/>
      <c r="BD123" s="663"/>
      <c r="BE123" s="663"/>
      <c r="BF123" s="663"/>
      <c r="BG123" s="675"/>
      <c r="BH123" s="664"/>
      <c r="BI123" s="665"/>
      <c r="BJ123" s="665"/>
      <c r="BK123" s="665"/>
      <c r="BL123" s="218"/>
      <c r="BM123" s="664"/>
      <c r="BN123" s="664"/>
      <c r="BO123" s="664"/>
      <c r="BP123" s="664"/>
      <c r="BQ123" s="664"/>
      <c r="BR123" s="664"/>
      <c r="BS123" s="664"/>
      <c r="BT123" s="664"/>
      <c r="BU123" s="664"/>
      <c r="BV123" s="666"/>
      <c r="BW123" s="663"/>
    </row>
    <row r="124" spans="2:75" ht="15.75" customHeight="1">
      <c r="B124" s="363" t="s">
        <v>1307</v>
      </c>
      <c r="C124" s="364">
        <v>15334585000153</v>
      </c>
      <c r="D124" s="365" t="s">
        <v>14</v>
      </c>
      <c r="E124" s="365" t="s">
        <v>607</v>
      </c>
      <c r="F124" s="365"/>
      <c r="G124" s="366"/>
      <c r="H124" s="366" t="s">
        <v>34</v>
      </c>
      <c r="I124" s="366" t="s">
        <v>34</v>
      </c>
      <c r="J124" s="366" t="s">
        <v>608</v>
      </c>
      <c r="K124" s="367" t="s">
        <v>48</v>
      </c>
      <c r="L124" s="368" t="s">
        <v>1339</v>
      </c>
      <c r="M124" s="368" t="s">
        <v>1416</v>
      </c>
      <c r="N124" s="367">
        <v>320021</v>
      </c>
      <c r="O124" s="367" t="s">
        <v>1321</v>
      </c>
      <c r="P124" s="371">
        <v>41096</v>
      </c>
      <c r="Q124" s="372">
        <v>54433241.340000004</v>
      </c>
      <c r="R124" s="372">
        <v>59053558.866269886</v>
      </c>
      <c r="S124" s="367">
        <v>32</v>
      </c>
      <c r="T124" s="369">
        <v>6.2562340585780696E-2</v>
      </c>
      <c r="U124" s="369">
        <v>0.80875558775560907</v>
      </c>
      <c r="V124" s="369">
        <v>-5.1579813106600647E-2</v>
      </c>
      <c r="W124" s="369">
        <v>-0.50565463768617935</v>
      </c>
      <c r="X124" s="369">
        <v>0.13137423262823833</v>
      </c>
      <c r="Y124" s="369">
        <v>0.99623467153527312</v>
      </c>
      <c r="Z124" s="369">
        <v>0.14444430236263184</v>
      </c>
      <c r="AA124" s="369">
        <v>0.82106824177659954</v>
      </c>
      <c r="AB124" s="369">
        <v>0.21827220199051484</v>
      </c>
      <c r="AC124" s="373">
        <v>-0.57868074454294172</v>
      </c>
      <c r="AD124" s="541">
        <v>15350712000108</v>
      </c>
      <c r="AE124" s="370" t="s">
        <v>2534</v>
      </c>
      <c r="AF124" s="370" t="s">
        <v>2247</v>
      </c>
      <c r="AG124" s="374" t="s">
        <v>59</v>
      </c>
      <c r="AH124" s="374" t="s">
        <v>2248</v>
      </c>
      <c r="AI124" s="374">
        <v>5000</v>
      </c>
      <c r="AJ124" s="374">
        <v>5000</v>
      </c>
      <c r="AK124" s="374">
        <v>5000</v>
      </c>
      <c r="AL124" s="369">
        <v>6.9999999999999993E-3</v>
      </c>
      <c r="AM124" s="369">
        <v>0.2</v>
      </c>
      <c r="AN124" s="369" t="s">
        <v>2295</v>
      </c>
      <c r="AO124" s="367" t="s">
        <v>1324</v>
      </c>
      <c r="AP124" s="370" t="s">
        <v>716</v>
      </c>
      <c r="AQ124" s="376" t="s">
        <v>659</v>
      </c>
      <c r="AR124" s="369">
        <v>3.16666E-3</v>
      </c>
      <c r="AS124" s="369">
        <v>3.16666E-3</v>
      </c>
      <c r="AT124" s="369"/>
      <c r="AW124" s="662"/>
      <c r="AX124" s="663"/>
      <c r="AY124" s="663"/>
      <c r="AZ124" s="663"/>
      <c r="BA124" s="663"/>
      <c r="BB124" s="674"/>
      <c r="BC124" s="663"/>
      <c r="BD124" s="663"/>
      <c r="BE124" s="663"/>
      <c r="BF124" s="663"/>
      <c r="BG124" s="675"/>
      <c r="BH124" s="664"/>
      <c r="BI124" s="665"/>
      <c r="BJ124" s="665"/>
      <c r="BK124" s="665"/>
      <c r="BL124" s="218"/>
      <c r="BM124" s="664"/>
      <c r="BN124" s="664"/>
      <c r="BO124" s="664"/>
      <c r="BP124" s="664"/>
      <c r="BQ124" s="664"/>
      <c r="BR124" s="664"/>
      <c r="BS124" s="664"/>
      <c r="BT124" s="664"/>
      <c r="BU124" s="664"/>
      <c r="BV124" s="666"/>
      <c r="BW124" s="663"/>
    </row>
    <row r="125" spans="2:75" ht="15.75" customHeight="1">
      <c r="B125" s="363" t="s">
        <v>411</v>
      </c>
      <c r="C125" s="364">
        <v>26210505000174</v>
      </c>
      <c r="D125" s="365" t="s">
        <v>14</v>
      </c>
      <c r="E125" s="365" t="s">
        <v>614</v>
      </c>
      <c r="F125" s="365"/>
      <c r="G125" s="366"/>
      <c r="H125" s="366" t="s">
        <v>1338</v>
      </c>
      <c r="I125" s="366" t="s">
        <v>34</v>
      </c>
      <c r="J125" s="366" t="s">
        <v>608</v>
      </c>
      <c r="K125" s="367" t="s">
        <v>48</v>
      </c>
      <c r="L125" s="368" t="s">
        <v>1339</v>
      </c>
      <c r="M125" s="368" t="s">
        <v>34</v>
      </c>
      <c r="N125" s="367">
        <v>444571</v>
      </c>
      <c r="O125" s="367" t="s">
        <v>1324</v>
      </c>
      <c r="P125" s="371">
        <v>42893</v>
      </c>
      <c r="Q125" s="372">
        <v>276216872.76999998</v>
      </c>
      <c r="R125" s="372">
        <v>333557004.99626994</v>
      </c>
      <c r="S125" s="367">
        <v>32</v>
      </c>
      <c r="T125" s="369">
        <v>0.18531720679426966</v>
      </c>
      <c r="U125" s="369">
        <v>2.3956317026954634</v>
      </c>
      <c r="V125" s="369">
        <v>-9.9083685548634115E-2</v>
      </c>
      <c r="W125" s="369">
        <v>-0.97135142799294794</v>
      </c>
      <c r="X125" s="369">
        <v>9.9902562120650629E-3</v>
      </c>
      <c r="Y125" s="369">
        <v>7.5757927691526492E-2</v>
      </c>
      <c r="Z125" s="369">
        <v>0.42672187683518614</v>
      </c>
      <c r="AA125" s="369">
        <v>2.425625486154988</v>
      </c>
      <c r="AB125" s="369">
        <v>0.21584835383249326</v>
      </c>
      <c r="AC125" s="373">
        <v>-0.82552734194847177</v>
      </c>
      <c r="AD125" s="541">
        <v>26859401000195</v>
      </c>
      <c r="AE125" s="370" t="s">
        <v>2553</v>
      </c>
      <c r="AF125" s="370" t="s">
        <v>2247</v>
      </c>
      <c r="AG125" s="374" t="s">
        <v>59</v>
      </c>
      <c r="AH125" s="374" t="s">
        <v>2245</v>
      </c>
      <c r="AI125" s="374">
        <v>5000</v>
      </c>
      <c r="AJ125" s="374">
        <v>1000</v>
      </c>
      <c r="AK125" s="374">
        <v>5000</v>
      </c>
      <c r="AL125" s="369">
        <v>1.9E-2</v>
      </c>
      <c r="AM125" s="369">
        <v>0.2</v>
      </c>
      <c r="AN125" s="369" t="s">
        <v>2276</v>
      </c>
      <c r="AO125" s="367" t="s">
        <v>1324</v>
      </c>
      <c r="AP125" s="370" t="s">
        <v>13</v>
      </c>
      <c r="AQ125" s="376" t="s">
        <v>668</v>
      </c>
      <c r="AR125" s="369">
        <v>4.7499999999999999E-3</v>
      </c>
      <c r="AS125" s="369">
        <v>4.7499999999999999E-3</v>
      </c>
      <c r="AT125" s="369"/>
      <c r="AW125" s="662"/>
      <c r="AX125" s="663"/>
      <c r="AY125" s="663"/>
      <c r="AZ125" s="663"/>
      <c r="BA125" s="663"/>
      <c r="BB125" s="674"/>
      <c r="BC125" s="663"/>
      <c r="BD125" s="663"/>
      <c r="BE125" s="663"/>
      <c r="BF125" s="663"/>
      <c r="BG125" s="675"/>
      <c r="BH125" s="664"/>
      <c r="BI125" s="665"/>
      <c r="BJ125" s="665"/>
      <c r="BK125" s="665"/>
      <c r="BL125" s="218"/>
      <c r="BM125" s="664"/>
      <c r="BN125" s="664"/>
      <c r="BO125" s="664"/>
      <c r="BP125" s="664"/>
      <c r="BQ125" s="664"/>
      <c r="BR125" s="664"/>
      <c r="BS125" s="664"/>
      <c r="BT125" s="664"/>
      <c r="BU125" s="664"/>
      <c r="BV125" s="666"/>
      <c r="BW125" s="663"/>
    </row>
    <row r="126" spans="2:75" ht="15.75" customHeight="1">
      <c r="B126" s="363" t="s">
        <v>1233</v>
      </c>
      <c r="C126" s="364">
        <v>38971881000160</v>
      </c>
      <c r="D126" s="365" t="s">
        <v>14</v>
      </c>
      <c r="E126" s="365" t="s">
        <v>614</v>
      </c>
      <c r="F126" s="365"/>
      <c r="G126" s="366"/>
      <c r="H126" s="366" t="s">
        <v>1338</v>
      </c>
      <c r="I126" s="366" t="s">
        <v>34</v>
      </c>
      <c r="J126" s="366" t="s">
        <v>608</v>
      </c>
      <c r="K126" s="367" t="s">
        <v>48</v>
      </c>
      <c r="L126" s="368" t="s">
        <v>1339</v>
      </c>
      <c r="M126" s="368" t="s">
        <v>34</v>
      </c>
      <c r="N126" s="367">
        <v>557927</v>
      </c>
      <c r="O126" s="367" t="s">
        <v>1321</v>
      </c>
      <c r="P126" s="371">
        <v>44127</v>
      </c>
      <c r="Q126" s="372">
        <v>129603858.73999999</v>
      </c>
      <c r="R126" s="372">
        <v>117491206.50579366</v>
      </c>
      <c r="S126" s="367">
        <v>32</v>
      </c>
      <c r="T126" s="369">
        <v>0.17847692967481499</v>
      </c>
      <c r="U126" s="369">
        <v>2.3072061052776269</v>
      </c>
      <c r="V126" s="369">
        <v>-9.7168341409837766E-2</v>
      </c>
      <c r="W126" s="369">
        <v>-0.95257465102894845</v>
      </c>
      <c r="X126" s="369" t="s">
        <v>1419</v>
      </c>
      <c r="Y126" s="369" t="s">
        <v>1419</v>
      </c>
      <c r="Z126" s="369" t="s">
        <v>1419</v>
      </c>
      <c r="AA126" s="369" t="s">
        <v>1419</v>
      </c>
      <c r="AB126" s="369">
        <v>0.20922356629411978</v>
      </c>
      <c r="AC126" s="373">
        <v>-0.84823798185190424</v>
      </c>
      <c r="AD126" s="541">
        <v>38452194000139</v>
      </c>
      <c r="AE126" s="370" t="s">
        <v>2258</v>
      </c>
      <c r="AF126" s="370" t="s">
        <v>2244</v>
      </c>
      <c r="AG126" s="374" t="s">
        <v>1438</v>
      </c>
      <c r="AH126" s="374" t="s">
        <v>2245</v>
      </c>
      <c r="AI126" s="374">
        <v>10000</v>
      </c>
      <c r="AJ126" s="374">
        <v>10000</v>
      </c>
      <c r="AK126" s="374">
        <v>10000</v>
      </c>
      <c r="AL126" s="369">
        <v>0</v>
      </c>
      <c r="AM126" s="369" t="s">
        <v>34</v>
      </c>
      <c r="AN126" s="369" t="s">
        <v>34</v>
      </c>
      <c r="AO126" s="367" t="s">
        <v>1324</v>
      </c>
      <c r="AP126" s="370" t="s">
        <v>716</v>
      </c>
      <c r="AQ126" s="376" t="s">
        <v>659</v>
      </c>
      <c r="AR126" s="369">
        <v>3.7999999999999996E-3</v>
      </c>
      <c r="AS126" s="369">
        <v>3.7999999999999996E-3</v>
      </c>
      <c r="AT126" s="369"/>
      <c r="AW126" s="662"/>
      <c r="AX126" s="663"/>
      <c r="AY126" s="663"/>
      <c r="AZ126" s="663"/>
      <c r="BA126" s="663"/>
      <c r="BB126" s="674"/>
      <c r="BC126" s="663"/>
      <c r="BD126" s="663"/>
      <c r="BE126" s="663"/>
      <c r="BF126" s="663"/>
      <c r="BG126" s="675"/>
      <c r="BH126" s="664"/>
      <c r="BI126" s="665"/>
      <c r="BJ126" s="665"/>
      <c r="BK126" s="665"/>
      <c r="BL126" s="218"/>
      <c r="BM126" s="664"/>
      <c r="BN126" s="664"/>
      <c r="BO126" s="664"/>
      <c r="BP126" s="664"/>
      <c r="BQ126" s="664"/>
      <c r="BR126" s="664"/>
      <c r="BS126" s="664"/>
      <c r="BT126" s="664"/>
      <c r="BU126" s="664"/>
      <c r="BV126" s="666"/>
      <c r="BW126" s="663"/>
    </row>
    <row r="127" spans="2:75" ht="15.75" customHeight="1">
      <c r="B127" s="363" t="s">
        <v>465</v>
      </c>
      <c r="C127" s="364">
        <v>11741429000156</v>
      </c>
      <c r="D127" s="365" t="s">
        <v>14</v>
      </c>
      <c r="E127" s="365" t="s">
        <v>607</v>
      </c>
      <c r="F127" s="365" t="s">
        <v>1317</v>
      </c>
      <c r="G127" s="366"/>
      <c r="H127" s="366" t="s">
        <v>34</v>
      </c>
      <c r="I127" s="366" t="s">
        <v>34</v>
      </c>
      <c r="J127" s="366" t="s">
        <v>608</v>
      </c>
      <c r="K127" s="367" t="s">
        <v>48</v>
      </c>
      <c r="L127" s="368" t="s">
        <v>1339</v>
      </c>
      <c r="M127" s="368" t="s">
        <v>34</v>
      </c>
      <c r="N127" s="367">
        <v>349836</v>
      </c>
      <c r="O127" s="367" t="s">
        <v>1321</v>
      </c>
      <c r="P127" s="371">
        <v>41556</v>
      </c>
      <c r="Q127" s="372">
        <v>25457492.18</v>
      </c>
      <c r="R127" s="372">
        <v>36923187.442460343</v>
      </c>
      <c r="S127" s="367">
        <v>33</v>
      </c>
      <c r="T127" s="369">
        <v>-4.7230542944467491E-2</v>
      </c>
      <c r="U127" s="369">
        <v>-0.61055844716511543</v>
      </c>
      <c r="V127" s="369">
        <v>-0.21794834665596818</v>
      </c>
      <c r="W127" s="369">
        <v>-2.1366225588072618</v>
      </c>
      <c r="X127" s="369">
        <v>-0.12212843640272719</v>
      </c>
      <c r="Y127" s="369">
        <v>-0.92612211916079556</v>
      </c>
      <c r="Z127" s="369">
        <v>-3.3098717842083403E-2</v>
      </c>
      <c r="AA127" s="369">
        <v>-0.18814384243022778</v>
      </c>
      <c r="AB127" s="369">
        <v>0.22846084709932138</v>
      </c>
      <c r="AC127" s="373">
        <v>-1.3865575459137727</v>
      </c>
      <c r="AD127" s="541">
        <v>0</v>
      </c>
      <c r="AE127" s="370" t="s">
        <v>2505</v>
      </c>
      <c r="AF127" s="370" t="s">
        <v>2244</v>
      </c>
      <c r="AG127" s="374" t="s">
        <v>1438</v>
      </c>
      <c r="AH127" s="374" t="s">
        <v>2248</v>
      </c>
      <c r="AI127" s="374">
        <v>500</v>
      </c>
      <c r="AJ127" s="374">
        <v>500</v>
      </c>
      <c r="AK127" s="374">
        <v>500</v>
      </c>
      <c r="AL127" s="369">
        <v>0.02</v>
      </c>
      <c r="AM127" s="369">
        <v>0.2</v>
      </c>
      <c r="AN127" s="369" t="s">
        <v>34</v>
      </c>
      <c r="AO127" s="367" t="s">
        <v>1324</v>
      </c>
      <c r="AP127" s="370" t="s">
        <v>716</v>
      </c>
      <c r="AQ127" s="376" t="s">
        <v>659</v>
      </c>
      <c r="AR127" s="369">
        <v>5.3340000000000002E-3</v>
      </c>
      <c r="AS127" s="369">
        <v>5.3340000000000002E-3</v>
      </c>
      <c r="AT127" s="369"/>
      <c r="AW127" s="662"/>
      <c r="AX127" s="663"/>
      <c r="AY127" s="663"/>
      <c r="AZ127" s="663"/>
      <c r="BA127" s="663"/>
      <c r="BB127" s="674"/>
      <c r="BC127" s="663"/>
      <c r="BD127" s="663"/>
      <c r="BE127" s="663"/>
      <c r="BF127" s="663"/>
      <c r="BG127" s="675"/>
      <c r="BH127" s="664"/>
      <c r="BI127" s="665"/>
      <c r="BJ127" s="665"/>
      <c r="BK127" s="665"/>
      <c r="BL127" s="218"/>
      <c r="BM127" s="664"/>
      <c r="BN127" s="664"/>
      <c r="BO127" s="664"/>
      <c r="BP127" s="664"/>
      <c r="BQ127" s="664"/>
      <c r="BR127" s="664"/>
      <c r="BS127" s="664"/>
      <c r="BT127" s="664"/>
      <c r="BU127" s="664"/>
      <c r="BV127" s="666"/>
      <c r="BW127" s="663"/>
    </row>
    <row r="128" spans="2:75" ht="15.75" customHeight="1">
      <c r="B128" s="363" t="s">
        <v>396</v>
      </c>
      <c r="C128" s="364">
        <v>22232927000190</v>
      </c>
      <c r="D128" s="365" t="s">
        <v>14</v>
      </c>
      <c r="E128" s="365" t="s">
        <v>607</v>
      </c>
      <c r="F128" s="365"/>
      <c r="G128" s="366"/>
      <c r="H128" s="366" t="s">
        <v>34</v>
      </c>
      <c r="I128" s="366" t="s">
        <v>34</v>
      </c>
      <c r="J128" s="366" t="s">
        <v>608</v>
      </c>
      <c r="K128" s="367" t="s">
        <v>48</v>
      </c>
      <c r="L128" s="368" t="s">
        <v>1339</v>
      </c>
      <c r="M128" s="368" t="s">
        <v>34</v>
      </c>
      <c r="N128" s="367">
        <v>401463</v>
      </c>
      <c r="O128" s="367" t="s">
        <v>1324</v>
      </c>
      <c r="P128" s="371">
        <v>42220</v>
      </c>
      <c r="Q128" s="372">
        <v>431962180.27999997</v>
      </c>
      <c r="R128" s="372">
        <v>464315243.55646813</v>
      </c>
      <c r="S128" s="367">
        <v>33</v>
      </c>
      <c r="T128" s="369">
        <v>0.16624084558967711</v>
      </c>
      <c r="U128" s="369">
        <v>2.1490278580534188</v>
      </c>
      <c r="V128" s="369">
        <v>0.16237851680962967</v>
      </c>
      <c r="W128" s="369">
        <v>1.5918524155118587</v>
      </c>
      <c r="X128" s="369">
        <v>0.48037917004023045</v>
      </c>
      <c r="Y128" s="369">
        <v>3.6428025123592573</v>
      </c>
      <c r="Z128" s="369">
        <v>0.85776693320908204</v>
      </c>
      <c r="AA128" s="369">
        <v>4.8758253263320652</v>
      </c>
      <c r="AB128" s="369">
        <v>0.19662273178272718</v>
      </c>
      <c r="AC128" s="373">
        <v>0.36922880351667298</v>
      </c>
      <c r="AD128" s="541">
        <v>27389566000103</v>
      </c>
      <c r="AE128" s="370" t="s">
        <v>2543</v>
      </c>
      <c r="AF128" s="370" t="s">
        <v>2244</v>
      </c>
      <c r="AG128" s="374" t="s">
        <v>1438</v>
      </c>
      <c r="AH128" s="374" t="s">
        <v>2248</v>
      </c>
      <c r="AI128" s="374">
        <v>1000</v>
      </c>
      <c r="AJ128" s="374">
        <v>1000</v>
      </c>
      <c r="AK128" s="374">
        <v>1000</v>
      </c>
      <c r="AL128" s="369">
        <v>0.02</v>
      </c>
      <c r="AM128" s="369">
        <v>0.2</v>
      </c>
      <c r="AN128" s="369" t="s">
        <v>34</v>
      </c>
      <c r="AO128" s="367" t="s">
        <v>1324</v>
      </c>
      <c r="AP128" s="370" t="s">
        <v>716</v>
      </c>
      <c r="AQ128" s="376" t="s">
        <v>659</v>
      </c>
      <c r="AR128" s="369">
        <v>3.7499999999999999E-3</v>
      </c>
      <c r="AS128" s="369">
        <v>3.7499999999999999E-3</v>
      </c>
      <c r="AT128" s="369"/>
      <c r="AW128" s="662"/>
      <c r="AX128" s="663"/>
      <c r="AY128" s="663"/>
      <c r="AZ128" s="663"/>
      <c r="BA128" s="663"/>
      <c r="BB128" s="674"/>
      <c r="BC128" s="663"/>
      <c r="BD128" s="663"/>
      <c r="BE128" s="663"/>
      <c r="BF128" s="663"/>
      <c r="BG128" s="675"/>
      <c r="BH128" s="664"/>
      <c r="BI128" s="665"/>
      <c r="BJ128" s="665"/>
      <c r="BK128" s="665"/>
      <c r="BL128" s="218"/>
      <c r="BM128" s="664"/>
      <c r="BN128" s="664"/>
      <c r="BO128" s="664"/>
      <c r="BP128" s="664"/>
      <c r="BQ128" s="664"/>
      <c r="BR128" s="664"/>
      <c r="BS128" s="664"/>
      <c r="BT128" s="664"/>
      <c r="BU128" s="664"/>
      <c r="BV128" s="666"/>
      <c r="BW128" s="663"/>
    </row>
    <row r="129" spans="2:75" ht="15.75" customHeight="1">
      <c r="B129" s="363" t="s">
        <v>644</v>
      </c>
      <c r="C129" s="364">
        <v>20146294000171</v>
      </c>
      <c r="D129" s="365" t="s">
        <v>11</v>
      </c>
      <c r="E129" s="365" t="s">
        <v>620</v>
      </c>
      <c r="F129" s="365" t="s">
        <v>663</v>
      </c>
      <c r="G129" s="366" t="s">
        <v>738</v>
      </c>
      <c r="H129" s="366" t="s">
        <v>34</v>
      </c>
      <c r="I129" s="366" t="s">
        <v>34</v>
      </c>
      <c r="J129" s="366" t="s">
        <v>608</v>
      </c>
      <c r="K129" s="367" t="s">
        <v>48</v>
      </c>
      <c r="L129" s="368" t="s">
        <v>1339</v>
      </c>
      <c r="M129" s="368" t="s">
        <v>34</v>
      </c>
      <c r="N129" s="367">
        <v>381934</v>
      </c>
      <c r="O129" s="367" t="s">
        <v>1321</v>
      </c>
      <c r="P129" s="371">
        <v>41949</v>
      </c>
      <c r="Q129" s="372">
        <v>1331921508.6600001</v>
      </c>
      <c r="R129" s="372">
        <v>975511294.13892841</v>
      </c>
      <c r="S129" s="367">
        <v>45</v>
      </c>
      <c r="T129" s="369">
        <v>9.1821324721498954E-2</v>
      </c>
      <c r="U129" s="369">
        <v>1.1869921864865893</v>
      </c>
      <c r="V129" s="369">
        <v>0.12198386307616826</v>
      </c>
      <c r="W129" s="369">
        <v>1.1958497398945982</v>
      </c>
      <c r="X129" s="369">
        <v>0.20738254328053496</v>
      </c>
      <c r="Y129" s="369">
        <v>1.5726194989231486</v>
      </c>
      <c r="Z129" s="369">
        <v>0.25090202378730875</v>
      </c>
      <c r="AA129" s="369">
        <v>1.4262084426981934</v>
      </c>
      <c r="AB129" s="369">
        <v>5.7699651418286037E-3</v>
      </c>
      <c r="AC129" s="373">
        <v>3.1177340564059275</v>
      </c>
      <c r="AD129" s="541">
        <v>20146318000192</v>
      </c>
      <c r="AE129" s="370" t="s">
        <v>2334</v>
      </c>
      <c r="AF129" s="370" t="s">
        <v>2253</v>
      </c>
      <c r="AG129" s="374" t="s">
        <v>1439</v>
      </c>
      <c r="AH129" s="374" t="s">
        <v>2248</v>
      </c>
      <c r="AI129" s="374">
        <v>1000</v>
      </c>
      <c r="AJ129" s="374">
        <v>1000</v>
      </c>
      <c r="AK129" s="374">
        <v>1000</v>
      </c>
      <c r="AL129" s="369">
        <v>5.5000000000000005E-3</v>
      </c>
      <c r="AM129" s="369">
        <v>0.15</v>
      </c>
      <c r="AN129" s="369" t="s">
        <v>64</v>
      </c>
      <c r="AO129" s="367" t="s">
        <v>1324</v>
      </c>
      <c r="AP129" s="370" t="s">
        <v>11</v>
      </c>
      <c r="AQ129" s="376" t="s">
        <v>1373</v>
      </c>
      <c r="AR129" s="369">
        <v>1.6499999999999998E-3</v>
      </c>
      <c r="AS129" s="369">
        <v>1.6499999999999998E-3</v>
      </c>
      <c r="AT129" s="369"/>
      <c r="AW129" s="662"/>
      <c r="AX129" s="663"/>
      <c r="AY129" s="663"/>
      <c r="AZ129" s="663"/>
      <c r="BA129" s="663"/>
      <c r="BB129" s="674"/>
      <c r="BC129" s="663"/>
      <c r="BD129" s="663"/>
      <c r="BE129" s="663"/>
      <c r="BF129" s="663"/>
      <c r="BG129" s="675"/>
      <c r="BH129" s="664"/>
      <c r="BI129" s="665"/>
      <c r="BJ129" s="665"/>
      <c r="BK129" s="665"/>
      <c r="BL129" s="218"/>
      <c r="BM129" s="664"/>
      <c r="BN129" s="664"/>
      <c r="BO129" s="664"/>
      <c r="BP129" s="664"/>
      <c r="BQ129" s="664"/>
      <c r="BR129" s="664"/>
      <c r="BS129" s="664"/>
      <c r="BT129" s="664"/>
      <c r="BU129" s="664"/>
      <c r="BV129" s="666"/>
      <c r="BW129" s="663"/>
    </row>
    <row r="130" spans="2:75" ht="15.75" customHeight="1">
      <c r="B130" s="363" t="s">
        <v>1007</v>
      </c>
      <c r="C130" s="364">
        <v>20824446000148</v>
      </c>
      <c r="D130" s="365" t="s">
        <v>11</v>
      </c>
      <c r="E130" s="365" t="s">
        <v>620</v>
      </c>
      <c r="F130" s="365" t="s">
        <v>663</v>
      </c>
      <c r="G130" s="366" t="s">
        <v>738</v>
      </c>
      <c r="H130" s="366" t="s">
        <v>34</v>
      </c>
      <c r="I130" s="366"/>
      <c r="J130" s="366" t="s">
        <v>608</v>
      </c>
      <c r="K130" s="367" t="s">
        <v>48</v>
      </c>
      <c r="L130" s="368" t="s">
        <v>1339</v>
      </c>
      <c r="M130" s="368" t="s">
        <v>1416</v>
      </c>
      <c r="N130" s="367">
        <v>391573</v>
      </c>
      <c r="O130" s="367" t="s">
        <v>1321</v>
      </c>
      <c r="P130" s="371">
        <v>41992</v>
      </c>
      <c r="Q130" s="372">
        <v>518922013.56</v>
      </c>
      <c r="R130" s="372">
        <v>412054359.66285706</v>
      </c>
      <c r="S130" s="367">
        <v>46</v>
      </c>
      <c r="T130" s="369">
        <v>8.9523050704364726E-2</v>
      </c>
      <c r="U130" s="369">
        <v>1.1572819496868285</v>
      </c>
      <c r="V130" s="369">
        <v>0.11934750908759062</v>
      </c>
      <c r="W130" s="369">
        <v>1.1700046555366608</v>
      </c>
      <c r="X130" s="369">
        <v>0.19846732306651016</v>
      </c>
      <c r="Y130" s="369">
        <v>1.5050137644963919</v>
      </c>
      <c r="Z130" s="369">
        <v>0.20845394106567805</v>
      </c>
      <c r="AA130" s="369">
        <v>1.1849197793382638</v>
      </c>
      <c r="AB130" s="369">
        <v>1.9747977527039308E-3</v>
      </c>
      <c r="AC130" s="373">
        <v>7.9101918840779772</v>
      </c>
      <c r="AD130" s="541">
        <v>20833920000106</v>
      </c>
      <c r="AE130" s="370" t="s">
        <v>2423</v>
      </c>
      <c r="AF130" s="370" t="s">
        <v>2253</v>
      </c>
      <c r="AG130" s="374" t="s">
        <v>1439</v>
      </c>
      <c r="AH130" s="374" t="s">
        <v>2248</v>
      </c>
      <c r="AI130" s="374">
        <v>100000</v>
      </c>
      <c r="AJ130" s="374">
        <v>50000</v>
      </c>
      <c r="AK130" s="374">
        <v>100000</v>
      </c>
      <c r="AL130" s="369">
        <v>6.0000000000000001E-3</v>
      </c>
      <c r="AM130" s="369">
        <v>0.2</v>
      </c>
      <c r="AN130" s="369" t="s">
        <v>2262</v>
      </c>
      <c r="AO130" s="367" t="s">
        <v>1324</v>
      </c>
      <c r="AP130" s="370" t="s">
        <v>11</v>
      </c>
      <c r="AQ130" s="376" t="s">
        <v>675</v>
      </c>
      <c r="AR130" s="369" t="s">
        <v>34</v>
      </c>
      <c r="AS130" s="369" t="s">
        <v>34</v>
      </c>
      <c r="AT130" s="369"/>
      <c r="AW130" s="662"/>
      <c r="AX130" s="663"/>
      <c r="AY130" s="663"/>
      <c r="AZ130" s="663"/>
      <c r="BA130" s="663"/>
      <c r="BB130" s="674"/>
      <c r="BC130" s="663"/>
      <c r="BD130" s="663"/>
      <c r="BE130" s="663"/>
      <c r="BF130" s="663"/>
      <c r="BG130" s="675"/>
      <c r="BH130" s="664"/>
      <c r="BI130" s="665"/>
      <c r="BJ130" s="665"/>
      <c r="BK130" s="665"/>
      <c r="BL130" s="218"/>
      <c r="BM130" s="664"/>
      <c r="BN130" s="664"/>
      <c r="BO130" s="664"/>
      <c r="BP130" s="664"/>
      <c r="BQ130" s="664"/>
      <c r="BR130" s="664"/>
      <c r="BS130" s="664"/>
      <c r="BT130" s="664"/>
      <c r="BU130" s="664"/>
      <c r="BV130" s="666"/>
      <c r="BW130" s="663"/>
    </row>
    <row r="131" spans="2:75" ht="15.75" customHeight="1">
      <c r="B131" s="363" t="s">
        <v>383</v>
      </c>
      <c r="C131" s="364">
        <v>35343590000130</v>
      </c>
      <c r="D131" s="365" t="s">
        <v>11</v>
      </c>
      <c r="E131" s="365" t="s">
        <v>620</v>
      </c>
      <c r="F131" s="365" t="s">
        <v>663</v>
      </c>
      <c r="G131" s="366" t="s">
        <v>738</v>
      </c>
      <c r="H131" s="366" t="s">
        <v>34</v>
      </c>
      <c r="I131" s="366"/>
      <c r="J131" s="366" t="s">
        <v>608</v>
      </c>
      <c r="K131" s="367" t="s">
        <v>48</v>
      </c>
      <c r="L131" s="368" t="s">
        <v>1339</v>
      </c>
      <c r="M131" s="368" t="s">
        <v>34</v>
      </c>
      <c r="N131" s="367">
        <v>519421</v>
      </c>
      <c r="O131" s="367" t="s">
        <v>1321</v>
      </c>
      <c r="P131" s="371">
        <v>43819</v>
      </c>
      <c r="Q131" s="372">
        <v>336951112.20999998</v>
      </c>
      <c r="R131" s="372">
        <v>211756594.31019837</v>
      </c>
      <c r="S131" s="367">
        <v>46</v>
      </c>
      <c r="T131" s="369">
        <v>8.7590871946483295E-2</v>
      </c>
      <c r="U131" s="369">
        <v>1.1323042977584019</v>
      </c>
      <c r="V131" s="369">
        <v>0.11726759377364049</v>
      </c>
      <c r="W131" s="369">
        <v>1.1496145307737078</v>
      </c>
      <c r="X131" s="369">
        <v>0.18845601082839525</v>
      </c>
      <c r="Y131" s="369">
        <v>1.4290961651342802</v>
      </c>
      <c r="Z131" s="369" t="s">
        <v>1419</v>
      </c>
      <c r="AA131" s="369" t="s">
        <v>1419</v>
      </c>
      <c r="AB131" s="369">
        <v>2.2269542501345972E-3</v>
      </c>
      <c r="AC131" s="373">
        <v>6.1792257396061698</v>
      </c>
      <c r="AD131" s="541">
        <v>35505971000178</v>
      </c>
      <c r="AE131" s="370" t="s">
        <v>2258</v>
      </c>
      <c r="AF131" s="370" t="s">
        <v>2244</v>
      </c>
      <c r="AG131" s="374" t="s">
        <v>1438</v>
      </c>
      <c r="AH131" s="374" t="s">
        <v>2248</v>
      </c>
      <c r="AI131" s="374">
        <v>1000</v>
      </c>
      <c r="AJ131" s="374">
        <v>500</v>
      </c>
      <c r="AK131" s="374">
        <v>1000</v>
      </c>
      <c r="AL131" s="369">
        <v>0</v>
      </c>
      <c r="AM131" s="369" t="s">
        <v>34</v>
      </c>
      <c r="AN131" s="369" t="s">
        <v>64</v>
      </c>
      <c r="AO131" s="367" t="s">
        <v>1324</v>
      </c>
      <c r="AP131" s="370" t="s">
        <v>11</v>
      </c>
      <c r="AQ131" s="376" t="s">
        <v>675</v>
      </c>
      <c r="AR131" s="369">
        <v>1.3998000000000001E-3</v>
      </c>
      <c r="AS131" s="369">
        <v>1.3998000000000001E-3</v>
      </c>
      <c r="AT131" s="369"/>
      <c r="AW131" s="662"/>
      <c r="AX131" s="663"/>
      <c r="AY131" s="663"/>
      <c r="AZ131" s="663"/>
      <c r="BA131" s="663"/>
      <c r="BB131" s="674"/>
      <c r="BC131" s="663"/>
      <c r="BD131" s="663"/>
      <c r="BE131" s="663"/>
      <c r="BF131" s="663"/>
      <c r="BG131" s="675"/>
      <c r="BH131" s="664"/>
      <c r="BI131" s="665"/>
      <c r="BJ131" s="665"/>
      <c r="BK131" s="665"/>
      <c r="BL131" s="218"/>
      <c r="BM131" s="664"/>
      <c r="BN131" s="664"/>
      <c r="BO131" s="664"/>
      <c r="BP131" s="664"/>
      <c r="BQ131" s="664"/>
      <c r="BR131" s="664"/>
      <c r="BS131" s="664"/>
      <c r="BT131" s="664"/>
      <c r="BU131" s="664"/>
      <c r="BV131" s="666"/>
      <c r="BW131" s="663"/>
    </row>
    <row r="132" spans="2:75" ht="15.75" customHeight="1">
      <c r="B132" s="363" t="s">
        <v>492</v>
      </c>
      <c r="C132" s="364">
        <v>34781162000126</v>
      </c>
      <c r="D132" s="365" t="s">
        <v>11</v>
      </c>
      <c r="E132" s="365" t="s">
        <v>620</v>
      </c>
      <c r="F132" s="365" t="s">
        <v>663</v>
      </c>
      <c r="G132" s="366" t="s">
        <v>738</v>
      </c>
      <c r="H132" s="366" t="s">
        <v>34</v>
      </c>
      <c r="I132" s="366"/>
      <c r="J132" s="366" t="s">
        <v>611</v>
      </c>
      <c r="K132" s="367" t="s">
        <v>48</v>
      </c>
      <c r="L132" s="368" t="s">
        <v>1339</v>
      </c>
      <c r="M132" s="368" t="s">
        <v>34</v>
      </c>
      <c r="N132" s="367">
        <v>599743</v>
      </c>
      <c r="O132" s="367" t="s">
        <v>1321</v>
      </c>
      <c r="P132" s="371">
        <v>44355</v>
      </c>
      <c r="Q132" s="372">
        <v>298516071.42000002</v>
      </c>
      <c r="R132" s="372">
        <v>255051702.32996023</v>
      </c>
      <c r="S132" s="367">
        <v>46</v>
      </c>
      <c r="T132" s="369">
        <v>7.6732469492545308E-2</v>
      </c>
      <c r="U132" s="369">
        <v>0.99193560987850016</v>
      </c>
      <c r="V132" s="369">
        <v>0.10339617297321935</v>
      </c>
      <c r="W132" s="369">
        <v>1.0136282245702855</v>
      </c>
      <c r="X132" s="369" t="s">
        <v>1419</v>
      </c>
      <c r="Y132" s="369" t="s">
        <v>1419</v>
      </c>
      <c r="Z132" s="369" t="s">
        <v>1419</v>
      </c>
      <c r="AA132" s="369" t="s">
        <v>1419</v>
      </c>
      <c r="AB132" s="369">
        <v>1.8491408492666995E-2</v>
      </c>
      <c r="AC132" s="373">
        <v>7.733514921731742E-2</v>
      </c>
      <c r="AD132" s="541">
        <v>35646238000173</v>
      </c>
      <c r="AE132" s="370" t="s">
        <v>2534</v>
      </c>
      <c r="AF132" s="370" t="s">
        <v>2247</v>
      </c>
      <c r="AG132" s="374" t="s">
        <v>59</v>
      </c>
      <c r="AH132" s="374" t="s">
        <v>2245</v>
      </c>
      <c r="AI132" s="374">
        <v>1000</v>
      </c>
      <c r="AJ132" s="374">
        <v>500</v>
      </c>
      <c r="AK132" s="374">
        <v>1000</v>
      </c>
      <c r="AL132" s="369">
        <v>4.0000000000000001E-3</v>
      </c>
      <c r="AM132" s="369">
        <v>0.2</v>
      </c>
      <c r="AN132" s="369" t="s">
        <v>64</v>
      </c>
      <c r="AO132" s="367" t="s">
        <v>1324</v>
      </c>
      <c r="AP132" s="370" t="s">
        <v>13</v>
      </c>
      <c r="AQ132" s="376" t="s">
        <v>668</v>
      </c>
      <c r="AR132" s="369">
        <v>1.3333333333333333E-3</v>
      </c>
      <c r="AS132" s="369">
        <v>1.3333333333333333E-3</v>
      </c>
      <c r="AT132" s="369"/>
      <c r="AW132" s="662"/>
      <c r="AX132" s="663"/>
      <c r="AY132" s="663"/>
      <c r="AZ132" s="663"/>
      <c r="BA132" s="663"/>
      <c r="BB132" s="674"/>
      <c r="BC132" s="663"/>
      <c r="BD132" s="663"/>
      <c r="BE132" s="663"/>
      <c r="BF132" s="663"/>
      <c r="BG132" s="675"/>
      <c r="BH132" s="664"/>
      <c r="BI132" s="665"/>
      <c r="BJ132" s="665"/>
      <c r="BK132" s="665"/>
      <c r="BL132" s="218"/>
      <c r="BM132" s="664"/>
      <c r="BN132" s="664"/>
      <c r="BO132" s="664"/>
      <c r="BP132" s="664"/>
      <c r="BQ132" s="664"/>
      <c r="BR132" s="664"/>
      <c r="BS132" s="664"/>
      <c r="BT132" s="664"/>
      <c r="BU132" s="664"/>
      <c r="BV132" s="666"/>
      <c r="BW132" s="663"/>
    </row>
    <row r="133" spans="2:75" ht="15.75" customHeight="1">
      <c r="B133" s="363" t="s">
        <v>1009</v>
      </c>
      <c r="C133" s="364">
        <v>32227355000104</v>
      </c>
      <c r="D133" s="365" t="s">
        <v>11</v>
      </c>
      <c r="E133" s="365" t="s">
        <v>620</v>
      </c>
      <c r="F133" s="365" t="s">
        <v>692</v>
      </c>
      <c r="G133" s="366" t="s">
        <v>738</v>
      </c>
      <c r="H133" s="366" t="s">
        <v>34</v>
      </c>
      <c r="I133" s="366"/>
      <c r="J133" s="366" t="s">
        <v>608</v>
      </c>
      <c r="K133" s="367" t="s">
        <v>48</v>
      </c>
      <c r="L133" s="368" t="s">
        <v>1339</v>
      </c>
      <c r="M133" s="368" t="s">
        <v>34</v>
      </c>
      <c r="N133" s="367">
        <v>491055</v>
      </c>
      <c r="O133" s="367" t="s">
        <v>1321</v>
      </c>
      <c r="P133" s="371">
        <v>43544</v>
      </c>
      <c r="Q133" s="372">
        <v>12841027.01</v>
      </c>
      <c r="R133" s="372">
        <v>17629264.52198413</v>
      </c>
      <c r="S133" s="367">
        <v>46</v>
      </c>
      <c r="T133" s="369">
        <v>8.1237216933496281E-2</v>
      </c>
      <c r="U133" s="369">
        <v>1.0501693592904415</v>
      </c>
      <c r="V133" s="369">
        <v>0.10375414827778906</v>
      </c>
      <c r="W133" s="369">
        <v>1.0171375795297286</v>
      </c>
      <c r="X133" s="369">
        <v>0.17685302435552219</v>
      </c>
      <c r="Y133" s="369">
        <v>1.3411086109055805</v>
      </c>
      <c r="Z133" s="369">
        <v>0.19147794303784749</v>
      </c>
      <c r="AA133" s="369">
        <v>1.0884227031287712</v>
      </c>
      <c r="AB133" s="369">
        <v>1.661501355203817E-2</v>
      </c>
      <c r="AC133" s="373">
        <v>0.10363574369455647</v>
      </c>
      <c r="AD133" s="541">
        <v>32227954000128</v>
      </c>
      <c r="AE133" s="370" t="s">
        <v>2423</v>
      </c>
      <c r="AF133" s="370" t="s">
        <v>2253</v>
      </c>
      <c r="AG133" s="374" t="s">
        <v>1439</v>
      </c>
      <c r="AH133" s="374" t="s">
        <v>2245</v>
      </c>
      <c r="AI133" s="374">
        <v>50000</v>
      </c>
      <c r="AJ133" s="374">
        <v>10000</v>
      </c>
      <c r="AK133" s="374">
        <v>50000</v>
      </c>
      <c r="AL133" s="369">
        <v>4.5000000000000005E-3</v>
      </c>
      <c r="AM133" s="369">
        <v>0.2</v>
      </c>
      <c r="AN133" s="369" t="s">
        <v>64</v>
      </c>
      <c r="AO133" s="367" t="s">
        <v>1324</v>
      </c>
      <c r="AP133" s="370" t="s">
        <v>11</v>
      </c>
      <c r="AQ133" s="376" t="s">
        <v>675</v>
      </c>
      <c r="AR133" s="369">
        <v>8.1809999999999988E-4</v>
      </c>
      <c r="AS133" s="369">
        <v>8.1809999999999988E-4</v>
      </c>
      <c r="AT133" s="369"/>
      <c r="AW133" s="662"/>
      <c r="AX133" s="663"/>
      <c r="AY133" s="663"/>
      <c r="AZ133" s="663"/>
      <c r="BA133" s="663"/>
      <c r="BB133" s="674"/>
      <c r="BC133" s="663"/>
      <c r="BD133" s="663"/>
      <c r="BE133" s="663"/>
      <c r="BF133" s="663"/>
      <c r="BG133" s="675"/>
      <c r="BH133" s="664"/>
      <c r="BI133" s="665"/>
      <c r="BJ133" s="665"/>
      <c r="BK133" s="665"/>
      <c r="BL133" s="218"/>
      <c r="BM133" s="664"/>
      <c r="BN133" s="664"/>
      <c r="BO133" s="664"/>
      <c r="BP133" s="664"/>
      <c r="BQ133" s="664"/>
      <c r="BR133" s="664"/>
      <c r="BS133" s="664"/>
      <c r="BT133" s="664"/>
      <c r="BU133" s="664"/>
      <c r="BV133" s="666"/>
      <c r="BW133" s="663"/>
    </row>
    <row r="134" spans="2:75" ht="15.75" customHeight="1">
      <c r="B134" s="363" t="s">
        <v>764</v>
      </c>
      <c r="C134" s="364">
        <v>44417227000102</v>
      </c>
      <c r="D134" s="365" t="s">
        <v>13</v>
      </c>
      <c r="E134" s="365" t="s">
        <v>615</v>
      </c>
      <c r="F134" s="365" t="s">
        <v>619</v>
      </c>
      <c r="G134" s="366" t="s">
        <v>34</v>
      </c>
      <c r="H134" s="366" t="s">
        <v>1338</v>
      </c>
      <c r="I134" s="366" t="s">
        <v>34</v>
      </c>
      <c r="J134" s="366" t="s">
        <v>611</v>
      </c>
      <c r="K134" s="367" t="s">
        <v>48</v>
      </c>
      <c r="L134" s="368" t="s">
        <v>1339</v>
      </c>
      <c r="M134" s="368" t="s">
        <v>34</v>
      </c>
      <c r="N134" s="367">
        <v>631108</v>
      </c>
      <c r="O134" s="367" t="s">
        <v>1321</v>
      </c>
      <c r="P134" s="371">
        <v>44552</v>
      </c>
      <c r="Q134" s="372">
        <v>18477637.350000001</v>
      </c>
      <c r="R134" s="372" t="s">
        <v>1419</v>
      </c>
      <c r="S134" s="367">
        <v>46</v>
      </c>
      <c r="T134" s="369">
        <v>0.10773355978723398</v>
      </c>
      <c r="U134" s="369">
        <v>1.3926927549531545</v>
      </c>
      <c r="V134" s="369" t="s">
        <v>1419</v>
      </c>
      <c r="W134" s="369" t="s">
        <v>1419</v>
      </c>
      <c r="X134" s="369" t="s">
        <v>1419</v>
      </c>
      <c r="Y134" s="369" t="s">
        <v>1419</v>
      </c>
      <c r="Z134" s="369" t="s">
        <v>1419</v>
      </c>
      <c r="AA134" s="369" t="s">
        <v>1419</v>
      </c>
      <c r="AB134" s="369" t="s">
        <v>1419</v>
      </c>
      <c r="AC134" s="373" t="s">
        <v>1419</v>
      </c>
      <c r="AD134" s="541">
        <v>0</v>
      </c>
      <c r="AE134" s="370" t="s">
        <v>2282</v>
      </c>
      <c r="AF134" s="370" t="s">
        <v>2244</v>
      </c>
      <c r="AG134" s="374" t="s">
        <v>1438</v>
      </c>
      <c r="AH134" s="374" t="s">
        <v>2248</v>
      </c>
      <c r="AI134" s="374">
        <v>0</v>
      </c>
      <c r="AJ134" s="374">
        <v>0</v>
      </c>
      <c r="AK134" s="374">
        <v>0</v>
      </c>
      <c r="AL134" s="673">
        <v>1.6E-2</v>
      </c>
      <c r="AM134" s="673" t="s">
        <v>34</v>
      </c>
      <c r="AN134" s="369" t="s">
        <v>64</v>
      </c>
      <c r="AO134" s="367" t="s">
        <v>1324</v>
      </c>
      <c r="AP134" s="370" t="s">
        <v>13</v>
      </c>
      <c r="AQ134" s="376" t="s">
        <v>664</v>
      </c>
      <c r="AR134" s="369">
        <v>5.4000000000000003E-3</v>
      </c>
      <c r="AS134" s="369">
        <v>5.4000000000000003E-3</v>
      </c>
      <c r="AT134" s="369"/>
      <c r="AW134" s="662"/>
      <c r="AX134" s="663"/>
      <c r="AY134" s="663"/>
      <c r="AZ134" s="663"/>
      <c r="BA134" s="663"/>
      <c r="BB134" s="674"/>
      <c r="BC134" s="663"/>
      <c r="BD134" s="663"/>
      <c r="BE134" s="663"/>
      <c r="BF134" s="663"/>
      <c r="BG134" s="675"/>
      <c r="BH134" s="664"/>
      <c r="BI134" s="665"/>
      <c r="BJ134" s="665"/>
      <c r="BK134" s="665"/>
      <c r="BL134" s="218"/>
      <c r="BM134" s="664"/>
      <c r="BN134" s="664"/>
      <c r="BO134" s="664"/>
      <c r="BP134" s="664"/>
      <c r="BQ134" s="664"/>
      <c r="BR134" s="664"/>
      <c r="BS134" s="664"/>
      <c r="BT134" s="664"/>
      <c r="BU134" s="664"/>
      <c r="BV134" s="666"/>
      <c r="BW134" s="663"/>
    </row>
    <row r="135" spans="2:75" ht="15.75" customHeight="1">
      <c r="B135" s="363" t="s">
        <v>1273</v>
      </c>
      <c r="C135" s="364">
        <v>41681126000156</v>
      </c>
      <c r="D135" s="365" t="s">
        <v>14</v>
      </c>
      <c r="E135" s="365" t="s">
        <v>607</v>
      </c>
      <c r="F135" s="365" t="s">
        <v>1317</v>
      </c>
      <c r="G135" s="366"/>
      <c r="H135" s="366" t="s">
        <v>34</v>
      </c>
      <c r="I135" s="366" t="s">
        <v>34</v>
      </c>
      <c r="J135" s="366" t="s">
        <v>608</v>
      </c>
      <c r="K135" s="367" t="s">
        <v>48</v>
      </c>
      <c r="L135" s="368" t="s">
        <v>1339</v>
      </c>
      <c r="M135" s="368" t="s">
        <v>34</v>
      </c>
      <c r="N135" s="367">
        <v>606715</v>
      </c>
      <c r="O135" s="367" t="s">
        <v>1321</v>
      </c>
      <c r="P135" s="371">
        <v>44375</v>
      </c>
      <c r="Q135" s="372">
        <v>40015932.350000001</v>
      </c>
      <c r="R135" s="372">
        <v>21570627.780952372</v>
      </c>
      <c r="S135" s="367">
        <v>47</v>
      </c>
      <c r="T135" s="369">
        <v>-9.1387952338244816E-2</v>
      </c>
      <c r="U135" s="369">
        <v>-1.1813898971020484</v>
      </c>
      <c r="V135" s="369">
        <v>-0.25749992953947098</v>
      </c>
      <c r="W135" s="369">
        <v>-2.5243603210891723</v>
      </c>
      <c r="X135" s="369" t="s">
        <v>1419</v>
      </c>
      <c r="Y135" s="369" t="s">
        <v>1419</v>
      </c>
      <c r="Z135" s="369" t="s">
        <v>1419</v>
      </c>
      <c r="AA135" s="369" t="s">
        <v>1419</v>
      </c>
      <c r="AB135" s="369">
        <v>0.23014981663002376</v>
      </c>
      <c r="AC135" s="373">
        <v>-1.6002365126511835</v>
      </c>
      <c r="AD135" s="541">
        <v>0</v>
      </c>
      <c r="AE135" s="370" t="s">
        <v>2573</v>
      </c>
      <c r="AF135" s="370" t="s">
        <v>2247</v>
      </c>
      <c r="AG135" s="374" t="s">
        <v>59</v>
      </c>
      <c r="AH135" s="374" t="s">
        <v>2245</v>
      </c>
      <c r="AI135" s="374">
        <v>300000</v>
      </c>
      <c r="AJ135" s="374">
        <v>1000</v>
      </c>
      <c r="AK135" s="374">
        <v>300000</v>
      </c>
      <c r="AL135" s="369">
        <v>0.01</v>
      </c>
      <c r="AM135" s="369">
        <v>0.1</v>
      </c>
      <c r="AN135" s="369" t="s">
        <v>666</v>
      </c>
      <c r="AO135" s="367" t="s">
        <v>1324</v>
      </c>
      <c r="AP135" s="370" t="s">
        <v>716</v>
      </c>
      <c r="AQ135" s="376" t="s">
        <v>659</v>
      </c>
      <c r="AR135" s="369">
        <v>4.5000000000000005E-3</v>
      </c>
      <c r="AS135" s="369">
        <v>4.5000000000000005E-3</v>
      </c>
      <c r="AT135" s="369"/>
      <c r="AW135" s="662"/>
      <c r="AX135" s="663"/>
      <c r="AY135" s="663"/>
      <c r="AZ135" s="663"/>
      <c r="BA135" s="663"/>
      <c r="BB135" s="674"/>
      <c r="BC135" s="663"/>
      <c r="BD135" s="663"/>
      <c r="BE135" s="663"/>
      <c r="BF135" s="663"/>
      <c r="BG135" s="675"/>
      <c r="BH135" s="664"/>
      <c r="BI135" s="665"/>
      <c r="BJ135" s="665"/>
      <c r="BK135" s="665"/>
      <c r="BL135" s="218"/>
      <c r="BM135" s="664"/>
      <c r="BN135" s="664"/>
      <c r="BO135" s="664"/>
      <c r="BP135" s="664"/>
      <c r="BQ135" s="664"/>
      <c r="BR135" s="664"/>
      <c r="BS135" s="664"/>
      <c r="BT135" s="664"/>
      <c r="BU135" s="664"/>
      <c r="BV135" s="666"/>
      <c r="BW135" s="663"/>
    </row>
    <row r="136" spans="2:75" ht="15.75" customHeight="1">
      <c r="B136" s="363" t="s">
        <v>438</v>
      </c>
      <c r="C136" s="364">
        <v>24140275000199</v>
      </c>
      <c r="D136" s="365" t="s">
        <v>13</v>
      </c>
      <c r="E136" s="365" t="s">
        <v>615</v>
      </c>
      <c r="F136" s="365" t="s">
        <v>619</v>
      </c>
      <c r="G136" s="366" t="s">
        <v>34</v>
      </c>
      <c r="H136" s="366" t="s">
        <v>865</v>
      </c>
      <c r="I136" s="366" t="s">
        <v>34</v>
      </c>
      <c r="J136" s="366" t="s">
        <v>611</v>
      </c>
      <c r="K136" s="367" t="s">
        <v>48</v>
      </c>
      <c r="L136" s="368" t="s">
        <v>1339</v>
      </c>
      <c r="M136" s="368" t="s">
        <v>1416</v>
      </c>
      <c r="N136" s="367">
        <v>420808</v>
      </c>
      <c r="O136" s="367" t="s">
        <v>1321</v>
      </c>
      <c r="P136" s="371">
        <v>42564</v>
      </c>
      <c r="Q136" s="372">
        <v>424907541.95999998</v>
      </c>
      <c r="R136" s="372">
        <v>423902290.92373037</v>
      </c>
      <c r="S136" s="367">
        <v>47</v>
      </c>
      <c r="T136" s="369">
        <v>0.11177775752764352</v>
      </c>
      <c r="U136" s="369">
        <v>1.444972888495476</v>
      </c>
      <c r="V136" s="369">
        <v>0.11044002663839891</v>
      </c>
      <c r="W136" s="369">
        <v>1.0826815432711445</v>
      </c>
      <c r="X136" s="369">
        <v>0.19322386131810143</v>
      </c>
      <c r="Y136" s="369">
        <v>1.4652516415280639</v>
      </c>
      <c r="Z136" s="369">
        <v>0.28922990977778507</v>
      </c>
      <c r="AA136" s="369">
        <v>1.6440765721188226</v>
      </c>
      <c r="AB136" s="369">
        <v>5.4785357468539145E-2</v>
      </c>
      <c r="AC136" s="373">
        <v>0.16649123685329231</v>
      </c>
      <c r="AD136" s="541">
        <v>0</v>
      </c>
      <c r="AE136" s="370" t="s">
        <v>2573</v>
      </c>
      <c r="AF136" s="370" t="s">
        <v>2247</v>
      </c>
      <c r="AG136" s="374" t="s">
        <v>59</v>
      </c>
      <c r="AH136" s="374" t="s">
        <v>2245</v>
      </c>
      <c r="AI136" s="374">
        <v>300000</v>
      </c>
      <c r="AJ136" s="374">
        <v>1000</v>
      </c>
      <c r="AK136" s="374">
        <v>300000</v>
      </c>
      <c r="AL136" s="369">
        <v>0.01</v>
      </c>
      <c r="AM136" s="369" t="s">
        <v>34</v>
      </c>
      <c r="AN136" s="369" t="s">
        <v>64</v>
      </c>
      <c r="AO136" s="367" t="s">
        <v>1324</v>
      </c>
      <c r="AP136" s="370" t="s">
        <v>13</v>
      </c>
      <c r="AQ136" s="376" t="s">
        <v>668</v>
      </c>
      <c r="AR136" s="369">
        <v>3.0000000000000001E-3</v>
      </c>
      <c r="AS136" s="369">
        <v>3.0000000000000001E-3</v>
      </c>
      <c r="AT136" s="369"/>
      <c r="AW136" s="662"/>
      <c r="AX136" s="663"/>
      <c r="AY136" s="663"/>
      <c r="AZ136" s="663"/>
      <c r="BA136" s="663"/>
      <c r="BB136" s="674"/>
      <c r="BC136" s="663"/>
      <c r="BD136" s="663"/>
      <c r="BE136" s="663"/>
      <c r="BF136" s="663"/>
      <c r="BG136" s="675"/>
      <c r="BH136" s="664"/>
      <c r="BI136" s="665"/>
      <c r="BJ136" s="665"/>
      <c r="BK136" s="665"/>
      <c r="BL136" s="218"/>
      <c r="BM136" s="664"/>
      <c r="BN136" s="664"/>
      <c r="BO136" s="664"/>
      <c r="BP136" s="664"/>
      <c r="BQ136" s="664"/>
      <c r="BR136" s="664"/>
      <c r="BS136" s="664"/>
      <c r="BT136" s="664"/>
      <c r="BU136" s="664"/>
      <c r="BV136" s="666"/>
      <c r="BW136" s="663"/>
    </row>
    <row r="137" spans="2:75" ht="15.75" customHeight="1">
      <c r="B137" s="363" t="s">
        <v>200</v>
      </c>
      <c r="C137" s="364">
        <v>601692000123</v>
      </c>
      <c r="D137" s="365" t="s">
        <v>14</v>
      </c>
      <c r="E137" s="365" t="s">
        <v>607</v>
      </c>
      <c r="F137" s="365"/>
      <c r="G137" s="366"/>
      <c r="H137" s="366" t="s">
        <v>34</v>
      </c>
      <c r="I137" s="366" t="s">
        <v>34</v>
      </c>
      <c r="J137" s="366" t="s">
        <v>608</v>
      </c>
      <c r="K137" s="367" t="s">
        <v>48</v>
      </c>
      <c r="L137" s="368"/>
      <c r="M137" s="368" t="s">
        <v>34</v>
      </c>
      <c r="N137" s="367">
        <v>24813</v>
      </c>
      <c r="O137" s="367" t="s">
        <v>1321</v>
      </c>
      <c r="P137" s="371">
        <v>34851</v>
      </c>
      <c r="Q137" s="372">
        <v>150791574.03999999</v>
      </c>
      <c r="R137" s="372">
        <v>183652025.50539693</v>
      </c>
      <c r="S137" s="367">
        <v>59</v>
      </c>
      <c r="T137" s="369">
        <v>-9.0972963308520227E-2</v>
      </c>
      <c r="U137" s="369">
        <v>-1.1760252529166721</v>
      </c>
      <c r="V137" s="369">
        <v>-0.25819083415360999</v>
      </c>
      <c r="W137" s="369">
        <v>-2.5311334965098773</v>
      </c>
      <c r="X137" s="369">
        <v>-0.22416757460262215</v>
      </c>
      <c r="Y137" s="369">
        <v>-1.6999034406165556</v>
      </c>
      <c r="Z137" s="369">
        <v>-0.14484386717636633</v>
      </c>
      <c r="AA137" s="369">
        <v>-0.82333949771208903</v>
      </c>
      <c r="AB137" s="369">
        <v>0.29138496106766826</v>
      </c>
      <c r="AC137" s="373">
        <v>-1.2127908638453431</v>
      </c>
      <c r="AD137" s="541">
        <v>9441424000166</v>
      </c>
      <c r="AE137" s="370" t="s">
        <v>2375</v>
      </c>
      <c r="AF137" s="370" t="s">
        <v>2253</v>
      </c>
      <c r="AG137" s="374" t="s">
        <v>1439</v>
      </c>
      <c r="AH137" s="374" t="s">
        <v>2248</v>
      </c>
      <c r="AI137" s="374">
        <v>300000</v>
      </c>
      <c r="AJ137" s="374">
        <v>30000</v>
      </c>
      <c r="AK137" s="374">
        <v>300000</v>
      </c>
      <c r="AL137" s="369">
        <v>0.02</v>
      </c>
      <c r="AM137" s="369">
        <v>0.2</v>
      </c>
      <c r="AN137" s="369" t="s">
        <v>34</v>
      </c>
      <c r="AO137" s="367" t="s">
        <v>1324</v>
      </c>
      <c r="AP137" s="370" t="s">
        <v>716</v>
      </c>
      <c r="AQ137" s="376" t="s">
        <v>665</v>
      </c>
      <c r="AR137" s="369">
        <v>5.0000000000000001E-3</v>
      </c>
      <c r="AS137" s="369">
        <v>5.0000000000000001E-3</v>
      </c>
      <c r="AT137" s="369"/>
      <c r="AW137" s="662"/>
      <c r="AX137" s="663"/>
      <c r="AY137" s="663"/>
      <c r="AZ137" s="663"/>
      <c r="BA137" s="663"/>
      <c r="BB137" s="674"/>
      <c r="BC137" s="663"/>
      <c r="BD137" s="663"/>
      <c r="BE137" s="663"/>
      <c r="BF137" s="663"/>
      <c r="BG137" s="675"/>
      <c r="BH137" s="664"/>
      <c r="BI137" s="665"/>
      <c r="BJ137" s="665"/>
      <c r="BK137" s="665"/>
      <c r="BL137" s="218"/>
      <c r="BM137" s="664"/>
      <c r="BN137" s="664"/>
      <c r="BO137" s="664"/>
      <c r="BP137" s="664"/>
      <c r="BQ137" s="664"/>
      <c r="BR137" s="664"/>
      <c r="BS137" s="664"/>
      <c r="BT137" s="664"/>
      <c r="BU137" s="664"/>
      <c r="BV137" s="666"/>
      <c r="BW137" s="663"/>
    </row>
    <row r="138" spans="2:75" ht="15.75" customHeight="1">
      <c r="B138" s="363" t="s">
        <v>258</v>
      </c>
      <c r="C138" s="364">
        <v>12105992000109</v>
      </c>
      <c r="D138" s="365" t="s">
        <v>13</v>
      </c>
      <c r="E138" s="365" t="s">
        <v>615</v>
      </c>
      <c r="F138" s="365" t="s">
        <v>619</v>
      </c>
      <c r="G138" s="366" t="s">
        <v>34</v>
      </c>
      <c r="H138" s="366" t="s">
        <v>1338</v>
      </c>
      <c r="I138" s="366" t="s">
        <v>34</v>
      </c>
      <c r="J138" s="366" t="s">
        <v>611</v>
      </c>
      <c r="K138" s="367" t="s">
        <v>48</v>
      </c>
      <c r="L138" s="368" t="s">
        <v>1339</v>
      </c>
      <c r="M138" s="368" t="s">
        <v>1416</v>
      </c>
      <c r="N138" s="367">
        <v>255343</v>
      </c>
      <c r="O138" s="367" t="s">
        <v>1324</v>
      </c>
      <c r="P138" s="371">
        <v>40422</v>
      </c>
      <c r="Q138" s="372">
        <v>2439103580.8200002</v>
      </c>
      <c r="R138" s="372">
        <v>2249387210.3833327</v>
      </c>
      <c r="S138" s="367">
        <v>61</v>
      </c>
      <c r="T138" s="369">
        <v>0.14858742165618377</v>
      </c>
      <c r="U138" s="369">
        <v>1.9208186012457169</v>
      </c>
      <c r="V138" s="369">
        <v>0.1988667507830435</v>
      </c>
      <c r="W138" s="369">
        <v>1.949559115447032</v>
      </c>
      <c r="X138" s="369">
        <v>0.3639277990633436</v>
      </c>
      <c r="Y138" s="369">
        <v>2.759730611621436</v>
      </c>
      <c r="Z138" s="369">
        <v>0.36272818723949052</v>
      </c>
      <c r="AA138" s="369">
        <v>2.0618646084900178</v>
      </c>
      <c r="AB138" s="369">
        <v>7.0854447009592855E-2</v>
      </c>
      <c r="AC138" s="373">
        <v>1.2249019945672033</v>
      </c>
      <c r="AD138" s="541">
        <v>12083748000184</v>
      </c>
      <c r="AE138" s="370" t="s">
        <v>2429</v>
      </c>
      <c r="AF138" s="370" t="s">
        <v>2250</v>
      </c>
      <c r="AG138" s="374" t="s">
        <v>719</v>
      </c>
      <c r="AH138" s="374" t="s">
        <v>2245</v>
      </c>
      <c r="AI138" s="374">
        <v>100000</v>
      </c>
      <c r="AJ138" s="374">
        <v>50000</v>
      </c>
      <c r="AK138" s="374">
        <v>100000</v>
      </c>
      <c r="AL138" s="369">
        <v>0.02</v>
      </c>
      <c r="AM138" s="369">
        <v>0.2</v>
      </c>
      <c r="AN138" s="369" t="s">
        <v>64</v>
      </c>
      <c r="AO138" s="367" t="s">
        <v>1324</v>
      </c>
      <c r="AP138" s="370" t="s">
        <v>13</v>
      </c>
      <c r="AQ138" s="376" t="s">
        <v>668</v>
      </c>
      <c r="AR138" s="369" t="s">
        <v>34</v>
      </c>
      <c r="AS138" s="369" t="s">
        <v>34</v>
      </c>
      <c r="AT138" s="369"/>
      <c r="AW138" s="662"/>
      <c r="AX138" s="663"/>
      <c r="AY138" s="663"/>
      <c r="AZ138" s="663"/>
      <c r="BA138" s="663"/>
      <c r="BB138" s="674"/>
      <c r="BC138" s="663"/>
      <c r="BD138" s="663"/>
      <c r="BE138" s="663"/>
      <c r="BF138" s="663"/>
      <c r="BG138" s="675"/>
      <c r="BH138" s="664"/>
      <c r="BI138" s="665"/>
      <c r="BJ138" s="665"/>
      <c r="BK138" s="665"/>
      <c r="BL138" s="218"/>
      <c r="BM138" s="664"/>
      <c r="BN138" s="664"/>
      <c r="BO138" s="664"/>
      <c r="BP138" s="664"/>
      <c r="BQ138" s="664"/>
      <c r="BR138" s="664"/>
      <c r="BS138" s="664"/>
      <c r="BT138" s="664"/>
      <c r="BU138" s="664"/>
      <c r="BV138" s="666"/>
      <c r="BW138" s="663"/>
    </row>
    <row r="139" spans="2:75" ht="15.75" customHeight="1">
      <c r="B139" s="363" t="s">
        <v>46</v>
      </c>
      <c r="C139" s="364">
        <v>34581406000127</v>
      </c>
      <c r="D139" s="365" t="s">
        <v>14</v>
      </c>
      <c r="E139" s="365" t="s">
        <v>607</v>
      </c>
      <c r="F139" s="365" t="s">
        <v>1317</v>
      </c>
      <c r="G139" s="366"/>
      <c r="H139" s="366" t="s">
        <v>34</v>
      </c>
      <c r="I139" s="366" t="s">
        <v>34</v>
      </c>
      <c r="J139" s="366" t="s">
        <v>608</v>
      </c>
      <c r="K139" s="367" t="s">
        <v>48</v>
      </c>
      <c r="L139" s="368" t="s">
        <v>1339</v>
      </c>
      <c r="M139" s="368" t="s">
        <v>1416</v>
      </c>
      <c r="N139" s="367">
        <v>507113</v>
      </c>
      <c r="O139" s="367" t="s">
        <v>1321</v>
      </c>
      <c r="P139" s="371">
        <v>43725</v>
      </c>
      <c r="Q139" s="372">
        <v>325036116.47000003</v>
      </c>
      <c r="R139" s="372">
        <v>372906796.45376998</v>
      </c>
      <c r="S139" s="367">
        <v>62</v>
      </c>
      <c r="T139" s="369">
        <v>-5.7841895190463344E-2</v>
      </c>
      <c r="U139" s="369">
        <v>-0.7477334687873517</v>
      </c>
      <c r="V139" s="369">
        <v>-0.27710168408410962</v>
      </c>
      <c r="W139" s="369">
        <v>-2.7165230587051075</v>
      </c>
      <c r="X139" s="369">
        <v>-0.21405088885937384</v>
      </c>
      <c r="Y139" s="369">
        <v>-1.6231867748228086</v>
      </c>
      <c r="Z139" s="369" t="s">
        <v>1419</v>
      </c>
      <c r="AA139" s="369" t="s">
        <v>1419</v>
      </c>
      <c r="AB139" s="369">
        <v>0.25424376767240997</v>
      </c>
      <c r="AC139" s="373">
        <v>-1.5307758206907245</v>
      </c>
      <c r="AD139" s="541">
        <v>34270949000123</v>
      </c>
      <c r="AE139" s="370" t="s">
        <v>2258</v>
      </c>
      <c r="AF139" s="370" t="s">
        <v>2244</v>
      </c>
      <c r="AG139" s="374" t="s">
        <v>1438</v>
      </c>
      <c r="AH139" s="374" t="s">
        <v>2245</v>
      </c>
      <c r="AI139" s="374">
        <v>10000</v>
      </c>
      <c r="AJ139" s="374">
        <v>10000</v>
      </c>
      <c r="AK139" s="374">
        <v>10000</v>
      </c>
      <c r="AL139" s="673">
        <v>0</v>
      </c>
      <c r="AM139" s="673" t="s">
        <v>34</v>
      </c>
      <c r="AN139" s="369" t="s">
        <v>34</v>
      </c>
      <c r="AO139" s="367" t="s">
        <v>1324</v>
      </c>
      <c r="AP139" s="370" t="s">
        <v>716</v>
      </c>
      <c r="AQ139" s="376" t="s">
        <v>659</v>
      </c>
      <c r="AR139" s="369">
        <v>2.2839506172839504E-3</v>
      </c>
      <c r="AS139" s="369">
        <v>2.2839506172839504E-3</v>
      </c>
      <c r="AT139" s="369"/>
      <c r="AW139" s="662"/>
      <c r="AX139" s="663"/>
      <c r="AY139" s="663"/>
      <c r="AZ139" s="663"/>
      <c r="BA139" s="663"/>
      <c r="BB139" s="674"/>
      <c r="BC139" s="663"/>
      <c r="BD139" s="663"/>
      <c r="BE139" s="663"/>
      <c r="BF139" s="663"/>
      <c r="BG139" s="675"/>
      <c r="BH139" s="664"/>
      <c r="BI139" s="665"/>
      <c r="BJ139" s="665"/>
      <c r="BK139" s="665"/>
      <c r="BL139" s="218"/>
      <c r="BM139" s="664"/>
      <c r="BN139" s="664"/>
      <c r="BO139" s="664"/>
      <c r="BP139" s="664"/>
      <c r="BQ139" s="664"/>
      <c r="BR139" s="664"/>
      <c r="BS139" s="664"/>
      <c r="BT139" s="664"/>
      <c r="BU139" s="664"/>
      <c r="BV139" s="666"/>
      <c r="BW139" s="663"/>
    </row>
    <row r="140" spans="2:75" ht="15.75" customHeight="1">
      <c r="B140" s="363" t="s">
        <v>913</v>
      </c>
      <c r="C140" s="364">
        <v>27717327000135</v>
      </c>
      <c r="D140" s="365" t="s">
        <v>14</v>
      </c>
      <c r="E140" s="365" t="s">
        <v>607</v>
      </c>
      <c r="F140" s="365" t="s">
        <v>1317</v>
      </c>
      <c r="G140" s="366"/>
      <c r="H140" s="366" t="s">
        <v>34</v>
      </c>
      <c r="I140" s="366" t="s">
        <v>34</v>
      </c>
      <c r="J140" s="366" t="s">
        <v>608</v>
      </c>
      <c r="K140" s="367" t="s">
        <v>48</v>
      </c>
      <c r="L140" s="368" t="s">
        <v>1339</v>
      </c>
      <c r="M140" s="368" t="s">
        <v>34</v>
      </c>
      <c r="N140" s="367">
        <v>449792</v>
      </c>
      <c r="O140" s="367" t="s">
        <v>1321</v>
      </c>
      <c r="P140" s="371">
        <v>42982</v>
      </c>
      <c r="Q140" s="372">
        <v>75416027.230000004</v>
      </c>
      <c r="R140" s="372">
        <v>152412291.53301585</v>
      </c>
      <c r="S140" s="367">
        <v>62</v>
      </c>
      <c r="T140" s="369">
        <v>-8.5951894053384437E-2</v>
      </c>
      <c r="U140" s="369">
        <v>-1.1111169106363656</v>
      </c>
      <c r="V140" s="369">
        <v>-0.3248826344876321</v>
      </c>
      <c r="W140" s="369">
        <v>-3.1849361395098272</v>
      </c>
      <c r="X140" s="369">
        <v>-0.27866411026554894</v>
      </c>
      <c r="Y140" s="369">
        <v>-2.1131605704191658</v>
      </c>
      <c r="Z140" s="369">
        <v>-9.6214559622065932E-2</v>
      </c>
      <c r="AA140" s="369">
        <v>-0.54691474852272659</v>
      </c>
      <c r="AB140" s="369">
        <v>0.26094978121617562</v>
      </c>
      <c r="AC140" s="373">
        <v>-1.7463940233891491</v>
      </c>
      <c r="AD140" s="541">
        <v>34473526000100</v>
      </c>
      <c r="AE140" s="370" t="s">
        <v>2258</v>
      </c>
      <c r="AF140" s="370" t="s">
        <v>2244</v>
      </c>
      <c r="AG140" s="374" t="s">
        <v>1438</v>
      </c>
      <c r="AH140" s="374" t="s">
        <v>2248</v>
      </c>
      <c r="AI140" s="374">
        <v>5000</v>
      </c>
      <c r="AJ140" s="374">
        <v>1000</v>
      </c>
      <c r="AK140" s="374">
        <v>5000</v>
      </c>
      <c r="AL140" s="369">
        <v>0</v>
      </c>
      <c r="AM140" s="369" t="s">
        <v>34</v>
      </c>
      <c r="AN140" s="369" t="s">
        <v>34</v>
      </c>
      <c r="AO140" s="367" t="s">
        <v>1324</v>
      </c>
      <c r="AP140" s="370" t="s">
        <v>716</v>
      </c>
      <c r="AQ140" s="376" t="s">
        <v>665</v>
      </c>
      <c r="AR140" s="369">
        <v>5.3333333333333332E-3</v>
      </c>
      <c r="AS140" s="369">
        <v>5.3333333333333332E-3</v>
      </c>
      <c r="AT140" s="369"/>
      <c r="AW140" s="662"/>
      <c r="AX140" s="663"/>
      <c r="AY140" s="663"/>
      <c r="AZ140" s="663"/>
      <c r="BA140" s="663"/>
      <c r="BB140" s="674"/>
      <c r="BC140" s="663"/>
      <c r="BD140" s="663"/>
      <c r="BE140" s="663"/>
      <c r="BF140" s="663"/>
      <c r="BG140" s="675"/>
      <c r="BH140" s="664"/>
      <c r="BI140" s="665"/>
      <c r="BJ140" s="665"/>
      <c r="BK140" s="665"/>
      <c r="BL140" s="218"/>
      <c r="BM140" s="664"/>
      <c r="BN140" s="664"/>
      <c r="BO140" s="664"/>
      <c r="BP140" s="664"/>
      <c r="BQ140" s="664"/>
      <c r="BR140" s="664"/>
      <c r="BS140" s="664"/>
      <c r="BT140" s="664"/>
      <c r="BU140" s="664"/>
      <c r="BV140" s="666"/>
      <c r="BW140" s="663"/>
    </row>
    <row r="141" spans="2:75" ht="15.75" customHeight="1">
      <c r="B141" s="363" t="s">
        <v>1198</v>
      </c>
      <c r="C141" s="364">
        <v>17447468000121</v>
      </c>
      <c r="D141" s="365" t="s">
        <v>14</v>
      </c>
      <c r="E141" s="365" t="s">
        <v>614</v>
      </c>
      <c r="F141" s="365"/>
      <c r="G141" s="366"/>
      <c r="H141" s="366" t="s">
        <v>865</v>
      </c>
      <c r="I141" s="366" t="s">
        <v>34</v>
      </c>
      <c r="J141" s="366" t="s">
        <v>608</v>
      </c>
      <c r="K141" s="367" t="s">
        <v>48</v>
      </c>
      <c r="L141" s="368" t="s">
        <v>1339</v>
      </c>
      <c r="M141" s="368" t="s">
        <v>1416</v>
      </c>
      <c r="N141" s="367">
        <v>331155</v>
      </c>
      <c r="O141" s="367" t="s">
        <v>1321</v>
      </c>
      <c r="P141" s="371">
        <v>41353</v>
      </c>
      <c r="Q141" s="372">
        <v>131139578.97</v>
      </c>
      <c r="R141" s="372">
        <v>119233983.18507934</v>
      </c>
      <c r="S141" s="367">
        <v>62</v>
      </c>
      <c r="T141" s="369">
        <v>0.13220060891469143</v>
      </c>
      <c r="U141" s="369">
        <v>1.7089830745359169</v>
      </c>
      <c r="V141" s="369">
        <v>7.9250181052307411E-2</v>
      </c>
      <c r="W141" s="369">
        <v>0.77691676593997716</v>
      </c>
      <c r="X141" s="369">
        <v>0.32849990848505062</v>
      </c>
      <c r="Y141" s="369">
        <v>2.4910744815161561</v>
      </c>
      <c r="Z141" s="369">
        <v>0.31632752035788703</v>
      </c>
      <c r="AA141" s="369">
        <v>1.7981081753834118</v>
      </c>
      <c r="AB141" s="369">
        <v>0.16198021772291463</v>
      </c>
      <c r="AC141" s="373">
        <v>-4.8131310812850804E-2</v>
      </c>
      <c r="AD141" s="541">
        <v>17735052000109</v>
      </c>
      <c r="AE141" s="370" t="s">
        <v>2258</v>
      </c>
      <c r="AF141" s="370" t="s">
        <v>2244</v>
      </c>
      <c r="AG141" s="374" t="s">
        <v>1438</v>
      </c>
      <c r="AH141" s="374" t="s">
        <v>2245</v>
      </c>
      <c r="AI141" s="374">
        <v>5000</v>
      </c>
      <c r="AJ141" s="374">
        <v>5000</v>
      </c>
      <c r="AK141" s="374">
        <v>5000</v>
      </c>
      <c r="AL141" s="369">
        <v>0</v>
      </c>
      <c r="AM141" s="369" t="s">
        <v>34</v>
      </c>
      <c r="AN141" s="369" t="s">
        <v>2262</v>
      </c>
      <c r="AO141" s="367" t="s">
        <v>1324</v>
      </c>
      <c r="AP141" s="370" t="s">
        <v>716</v>
      </c>
      <c r="AQ141" s="376" t="s">
        <v>659</v>
      </c>
      <c r="AR141" s="369">
        <v>3.3333333333333331E-3</v>
      </c>
      <c r="AS141" s="369">
        <v>3.3333333333333331E-3</v>
      </c>
      <c r="AT141" s="369"/>
      <c r="AW141" s="662"/>
      <c r="AX141" s="663"/>
      <c r="AY141" s="663"/>
      <c r="AZ141" s="663"/>
      <c r="BA141" s="663"/>
      <c r="BB141" s="674"/>
      <c r="BC141" s="663"/>
      <c r="BD141" s="663"/>
      <c r="BE141" s="663"/>
      <c r="BF141" s="663"/>
      <c r="BG141" s="675"/>
      <c r="BH141" s="664"/>
      <c r="BI141" s="665"/>
      <c r="BJ141" s="665"/>
      <c r="BK141" s="665"/>
      <c r="BL141" s="218"/>
      <c r="BM141" s="664"/>
      <c r="BN141" s="664"/>
      <c r="BO141" s="664"/>
      <c r="BP141" s="664"/>
      <c r="BQ141" s="664"/>
      <c r="BR141" s="664"/>
      <c r="BS141" s="664"/>
      <c r="BT141" s="664"/>
      <c r="BU141" s="664"/>
      <c r="BV141" s="666"/>
      <c r="BW141" s="663"/>
    </row>
    <row r="142" spans="2:75" ht="15.75" customHeight="1">
      <c r="B142" s="363" t="s">
        <v>243</v>
      </c>
      <c r="C142" s="364">
        <v>19488866000111</v>
      </c>
      <c r="D142" s="365" t="s">
        <v>11</v>
      </c>
      <c r="E142" s="365" t="s">
        <v>620</v>
      </c>
      <c r="F142" s="365" t="s">
        <v>663</v>
      </c>
      <c r="G142" s="366" t="s">
        <v>738</v>
      </c>
      <c r="H142" s="366" t="s">
        <v>34</v>
      </c>
      <c r="I142" s="366"/>
      <c r="J142" s="366" t="s">
        <v>608</v>
      </c>
      <c r="K142" s="367" t="s">
        <v>48</v>
      </c>
      <c r="L142" s="368" t="s">
        <v>1339</v>
      </c>
      <c r="M142" s="368" t="s">
        <v>34</v>
      </c>
      <c r="N142" s="367">
        <v>425338</v>
      </c>
      <c r="O142" s="367" t="s">
        <v>1321</v>
      </c>
      <c r="P142" s="371">
        <v>42551</v>
      </c>
      <c r="Q142" s="372">
        <v>576336343</v>
      </c>
      <c r="R142" s="372">
        <v>414029785.15519845</v>
      </c>
      <c r="S142" s="367">
        <v>76</v>
      </c>
      <c r="T142" s="369">
        <v>9.0146879912603062E-2</v>
      </c>
      <c r="U142" s="369">
        <v>1.1653463116215637</v>
      </c>
      <c r="V142" s="369">
        <v>0.1189423656208386</v>
      </c>
      <c r="W142" s="369">
        <v>1.1660328948699825</v>
      </c>
      <c r="X142" s="369">
        <v>0.21258817921009343</v>
      </c>
      <c r="Y142" s="369">
        <v>1.6120947818356759</v>
      </c>
      <c r="Z142" s="369">
        <v>0.19866145666730595</v>
      </c>
      <c r="AA142" s="369">
        <v>1.1292561234094147</v>
      </c>
      <c r="AB142" s="369">
        <v>2.8312156416509982E-3</v>
      </c>
      <c r="AC142" s="373">
        <v>5.3902304817843829</v>
      </c>
      <c r="AD142" s="541">
        <v>18990334000115</v>
      </c>
      <c r="AE142" s="370" t="s">
        <v>2423</v>
      </c>
      <c r="AF142" s="370" t="s">
        <v>2253</v>
      </c>
      <c r="AG142" s="374" t="s">
        <v>1439</v>
      </c>
      <c r="AH142" s="374" t="s">
        <v>2248</v>
      </c>
      <c r="AI142" s="374">
        <v>100000</v>
      </c>
      <c r="AJ142" s="374">
        <v>50000</v>
      </c>
      <c r="AK142" s="374">
        <v>100000</v>
      </c>
      <c r="AL142" s="369">
        <v>7.4999999999999997E-3</v>
      </c>
      <c r="AM142" s="369">
        <v>0.2</v>
      </c>
      <c r="AN142" s="369" t="s">
        <v>64</v>
      </c>
      <c r="AO142" s="367" t="s">
        <v>1324</v>
      </c>
      <c r="AP142" s="370" t="s">
        <v>13</v>
      </c>
      <c r="AQ142" s="376" t="s">
        <v>671</v>
      </c>
      <c r="AR142" s="369">
        <v>1E-3</v>
      </c>
      <c r="AS142" s="369">
        <v>1E-3</v>
      </c>
      <c r="AT142" s="369"/>
      <c r="AW142" s="662"/>
      <c r="AX142" s="663"/>
      <c r="AY142" s="663"/>
      <c r="AZ142" s="663"/>
      <c r="BA142" s="663"/>
      <c r="BB142" s="674"/>
      <c r="BC142" s="663"/>
      <c r="BD142" s="663"/>
      <c r="BE142" s="663"/>
      <c r="BF142" s="663"/>
      <c r="BG142" s="675"/>
      <c r="BH142" s="664"/>
      <c r="BI142" s="665"/>
      <c r="BJ142" s="665"/>
      <c r="BK142" s="665"/>
      <c r="BL142" s="218"/>
      <c r="BM142" s="664"/>
      <c r="BN142" s="664"/>
      <c r="BO142" s="664"/>
      <c r="BP142" s="664"/>
      <c r="BQ142" s="664"/>
      <c r="BR142" s="664"/>
      <c r="BS142" s="664"/>
      <c r="BT142" s="664"/>
      <c r="BU142" s="664"/>
      <c r="BV142" s="666"/>
      <c r="BW142" s="663"/>
    </row>
    <row r="143" spans="2:75" ht="15.75" customHeight="1">
      <c r="B143" s="363" t="s">
        <v>249</v>
      </c>
      <c r="C143" s="364">
        <v>21946695000179</v>
      </c>
      <c r="D143" s="365" t="s">
        <v>11</v>
      </c>
      <c r="E143" s="365" t="s">
        <v>620</v>
      </c>
      <c r="F143" s="365" t="s">
        <v>663</v>
      </c>
      <c r="G143" s="366" t="s">
        <v>738</v>
      </c>
      <c r="H143" s="366" t="s">
        <v>34</v>
      </c>
      <c r="I143" s="366"/>
      <c r="J143" s="366" t="s">
        <v>608</v>
      </c>
      <c r="K143" s="367" t="s">
        <v>48</v>
      </c>
      <c r="L143" s="368" t="s">
        <v>1339</v>
      </c>
      <c r="M143" s="368" t="s">
        <v>34</v>
      </c>
      <c r="N143" s="367">
        <v>393185</v>
      </c>
      <c r="O143" s="367" t="s">
        <v>1321</v>
      </c>
      <c r="P143" s="371">
        <v>42118</v>
      </c>
      <c r="Q143" s="372">
        <v>327919925.73000002</v>
      </c>
      <c r="R143" s="372">
        <v>342931780.14373022</v>
      </c>
      <c r="S143" s="367">
        <v>76</v>
      </c>
      <c r="T143" s="369">
        <v>8.7314327036811967E-2</v>
      </c>
      <c r="U143" s="369">
        <v>1.1287293477346669</v>
      </c>
      <c r="V143" s="369">
        <v>0.11049730768022203</v>
      </c>
      <c r="W143" s="369">
        <v>1.0832430890136524</v>
      </c>
      <c r="X143" s="369">
        <v>0.22309032086324643</v>
      </c>
      <c r="Y143" s="369">
        <v>1.6917344298163628</v>
      </c>
      <c r="Z143" s="369">
        <v>0.17917301327133872</v>
      </c>
      <c r="AA143" s="369">
        <v>1.0184774932221352</v>
      </c>
      <c r="AB143" s="369">
        <v>6.7166321318470647E-3</v>
      </c>
      <c r="AC143" s="373">
        <v>1.1464267141977618</v>
      </c>
      <c r="AD143" s="541">
        <v>21762085000115</v>
      </c>
      <c r="AE143" s="370" t="s">
        <v>2423</v>
      </c>
      <c r="AF143" s="370" t="s">
        <v>2253</v>
      </c>
      <c r="AG143" s="374" t="s">
        <v>1439</v>
      </c>
      <c r="AH143" s="374" t="s">
        <v>2248</v>
      </c>
      <c r="AI143" s="374">
        <v>100000</v>
      </c>
      <c r="AJ143" s="374">
        <v>50000</v>
      </c>
      <c r="AK143" s="374">
        <v>100000</v>
      </c>
      <c r="AL143" s="369">
        <v>8.5000000000000006E-3</v>
      </c>
      <c r="AM143" s="369">
        <v>0.2</v>
      </c>
      <c r="AN143" s="369" t="s">
        <v>64</v>
      </c>
      <c r="AO143" s="367" t="s">
        <v>1324</v>
      </c>
      <c r="AP143" s="370" t="s">
        <v>13</v>
      </c>
      <c r="AQ143" s="376" t="s">
        <v>671</v>
      </c>
      <c r="AR143" s="369">
        <v>1.6665666666666665E-3</v>
      </c>
      <c r="AS143" s="369">
        <v>1.6665666666666665E-3</v>
      </c>
      <c r="AT143" s="369"/>
      <c r="AW143" s="662"/>
      <c r="AX143" s="663"/>
      <c r="AY143" s="663"/>
      <c r="AZ143" s="663"/>
      <c r="BA143" s="663"/>
      <c r="BB143" s="674"/>
      <c r="BC143" s="663"/>
      <c r="BD143" s="663"/>
      <c r="BE143" s="663"/>
      <c r="BF143" s="663"/>
      <c r="BG143" s="675"/>
      <c r="BH143" s="664"/>
      <c r="BI143" s="665"/>
      <c r="BJ143" s="665"/>
      <c r="BK143" s="665"/>
      <c r="BL143" s="218"/>
      <c r="BM143" s="664"/>
      <c r="BN143" s="664"/>
      <c r="BO143" s="664"/>
      <c r="BP143" s="664"/>
      <c r="BQ143" s="664"/>
      <c r="BR143" s="664"/>
      <c r="BS143" s="664"/>
      <c r="BT143" s="664"/>
      <c r="BU143" s="664"/>
      <c r="BV143" s="666"/>
      <c r="BW143" s="663"/>
    </row>
    <row r="144" spans="2:75" ht="15.75" customHeight="1">
      <c r="B144" s="363" t="s">
        <v>1016</v>
      </c>
      <c r="C144" s="364">
        <v>26525450000191</v>
      </c>
      <c r="D144" s="365" t="s">
        <v>11</v>
      </c>
      <c r="E144" s="365" t="s">
        <v>620</v>
      </c>
      <c r="F144" s="365" t="s">
        <v>663</v>
      </c>
      <c r="G144" s="366" t="s">
        <v>738</v>
      </c>
      <c r="H144" s="366" t="s">
        <v>34</v>
      </c>
      <c r="I144" s="366"/>
      <c r="J144" s="366" t="s">
        <v>611</v>
      </c>
      <c r="K144" s="367" t="s">
        <v>48</v>
      </c>
      <c r="L144" s="368" t="s">
        <v>1339</v>
      </c>
      <c r="M144" s="368" t="s">
        <v>34</v>
      </c>
      <c r="N144" s="367">
        <v>444456</v>
      </c>
      <c r="O144" s="367" t="s">
        <v>1321</v>
      </c>
      <c r="P144" s="371">
        <v>42754</v>
      </c>
      <c r="Q144" s="372">
        <v>123214972.52</v>
      </c>
      <c r="R144" s="372">
        <v>140474322.83630961</v>
      </c>
      <c r="S144" s="367">
        <v>76</v>
      </c>
      <c r="T144" s="369">
        <v>8.1994216607156556E-2</v>
      </c>
      <c r="U144" s="369">
        <v>1.0599552418240799</v>
      </c>
      <c r="V144" s="369">
        <v>9.7303882433552813E-2</v>
      </c>
      <c r="W144" s="369">
        <v>0.95390340627466053</v>
      </c>
      <c r="X144" s="369">
        <v>0.23360340470767627</v>
      </c>
      <c r="Y144" s="369">
        <v>1.7714570544212667</v>
      </c>
      <c r="Z144" s="369">
        <v>0.14736897421939466</v>
      </c>
      <c r="AA144" s="369">
        <v>0.83769302475472673</v>
      </c>
      <c r="AB144" s="369">
        <v>1.3080325510591198E-2</v>
      </c>
      <c r="AC144" s="373">
        <v>-0.32060437788296559</v>
      </c>
      <c r="AD144" s="541">
        <v>0</v>
      </c>
      <c r="AE144" s="370" t="s">
        <v>2423</v>
      </c>
      <c r="AF144" s="370" t="s">
        <v>2253</v>
      </c>
      <c r="AG144" s="374" t="s">
        <v>1439</v>
      </c>
      <c r="AH144" s="374" t="s">
        <v>726</v>
      </c>
      <c r="AI144" s="374">
        <v>100000</v>
      </c>
      <c r="AJ144" s="374">
        <v>50000</v>
      </c>
      <c r="AK144" s="374">
        <v>100000</v>
      </c>
      <c r="AL144" s="369">
        <v>1.3000000000000001E-2</v>
      </c>
      <c r="AM144" s="369">
        <v>0.2</v>
      </c>
      <c r="AN144" s="369" t="s">
        <v>64</v>
      </c>
      <c r="AO144" s="367" t="s">
        <v>1324</v>
      </c>
      <c r="AP144" s="370" t="s">
        <v>13</v>
      </c>
      <c r="AQ144" s="376" t="s">
        <v>679</v>
      </c>
      <c r="AR144" s="369">
        <v>2.0002666666666664E-3</v>
      </c>
      <c r="AS144" s="369">
        <v>2.0002666666666664E-3</v>
      </c>
      <c r="AT144" s="369"/>
      <c r="AW144" s="662"/>
      <c r="AX144" s="663"/>
      <c r="AY144" s="663"/>
      <c r="AZ144" s="663"/>
      <c r="BA144" s="663"/>
      <c r="BB144" s="674"/>
      <c r="BC144" s="663"/>
      <c r="BD144" s="663"/>
      <c r="BE144" s="663"/>
      <c r="BF144" s="663"/>
      <c r="BG144" s="675"/>
      <c r="BH144" s="664"/>
      <c r="BI144" s="665"/>
      <c r="BJ144" s="665"/>
      <c r="BK144" s="665"/>
      <c r="BL144" s="218"/>
      <c r="BM144" s="664"/>
      <c r="BN144" s="664"/>
      <c r="BO144" s="664"/>
      <c r="BP144" s="664"/>
      <c r="BQ144" s="664"/>
      <c r="BR144" s="664"/>
      <c r="BS144" s="664"/>
      <c r="BT144" s="664"/>
      <c r="BU144" s="664"/>
      <c r="BV144" s="666"/>
      <c r="BW144" s="663"/>
    </row>
    <row r="145" spans="2:75" ht="15.75" customHeight="1">
      <c r="B145" s="363" t="s">
        <v>375</v>
      </c>
      <c r="C145" s="364">
        <v>25423215000146</v>
      </c>
      <c r="D145" s="365" t="s">
        <v>13</v>
      </c>
      <c r="E145" s="365" t="s">
        <v>616</v>
      </c>
      <c r="F145" s="365" t="s">
        <v>617</v>
      </c>
      <c r="G145" s="366" t="s">
        <v>34</v>
      </c>
      <c r="H145" s="366" t="s">
        <v>1338</v>
      </c>
      <c r="I145" s="366" t="s">
        <v>34</v>
      </c>
      <c r="J145" s="366" t="s">
        <v>608</v>
      </c>
      <c r="K145" s="367" t="s">
        <v>48</v>
      </c>
      <c r="L145" s="368" t="s">
        <v>1339</v>
      </c>
      <c r="M145" s="368" t="s">
        <v>1416</v>
      </c>
      <c r="N145" s="367">
        <v>428035</v>
      </c>
      <c r="O145" s="367" t="s">
        <v>1321</v>
      </c>
      <c r="P145" s="371">
        <v>42677</v>
      </c>
      <c r="Q145" s="372">
        <v>254165199.18000001</v>
      </c>
      <c r="R145" s="372">
        <v>277670602.60123003</v>
      </c>
      <c r="S145" s="367">
        <v>77</v>
      </c>
      <c r="T145" s="369">
        <v>0.11084835139601412</v>
      </c>
      <c r="U145" s="369">
        <v>1.4329582740291427</v>
      </c>
      <c r="V145" s="369">
        <v>9.3096863405803365E-2</v>
      </c>
      <c r="W145" s="369">
        <v>0.91266055264471435</v>
      </c>
      <c r="X145" s="369">
        <v>0.23928114709756376</v>
      </c>
      <c r="Y145" s="369">
        <v>1.8145124063855882</v>
      </c>
      <c r="Z145" s="369">
        <v>0.41164107467953692</v>
      </c>
      <c r="AA145" s="369">
        <v>2.3399013176832311</v>
      </c>
      <c r="AB145" s="369">
        <v>0.10238768640090619</v>
      </c>
      <c r="AC145" s="373">
        <v>-2.8278200454801703E-2</v>
      </c>
      <c r="AD145" s="541">
        <v>25423226000126</v>
      </c>
      <c r="AE145" s="370" t="s">
        <v>2530</v>
      </c>
      <c r="AF145" s="370" t="s">
        <v>2250</v>
      </c>
      <c r="AG145" s="374" t="s">
        <v>719</v>
      </c>
      <c r="AH145" s="374" t="s">
        <v>2245</v>
      </c>
      <c r="AI145" s="374">
        <v>100000</v>
      </c>
      <c r="AJ145" s="374">
        <v>50000</v>
      </c>
      <c r="AK145" s="374">
        <v>100000</v>
      </c>
      <c r="AL145" s="369">
        <v>1.8500000000000003E-2</v>
      </c>
      <c r="AM145" s="369">
        <v>0.2</v>
      </c>
      <c r="AN145" s="369" t="s">
        <v>64</v>
      </c>
      <c r="AO145" s="367" t="s">
        <v>1324</v>
      </c>
      <c r="AP145" s="370" t="s">
        <v>13</v>
      </c>
      <c r="AQ145" s="376" t="s">
        <v>668</v>
      </c>
      <c r="AR145" s="369">
        <v>3.6999999999999993E-3</v>
      </c>
      <c r="AS145" s="369">
        <v>3.6999999999999993E-3</v>
      </c>
      <c r="AT145" s="369"/>
      <c r="AW145" s="662"/>
      <c r="AX145" s="663"/>
      <c r="AY145" s="663"/>
      <c r="AZ145" s="663"/>
      <c r="BA145" s="663"/>
      <c r="BB145" s="674"/>
      <c r="BC145" s="663"/>
      <c r="BD145" s="663"/>
      <c r="BE145" s="663"/>
      <c r="BF145" s="663"/>
      <c r="BG145" s="675"/>
      <c r="BH145" s="664"/>
      <c r="BI145" s="665"/>
      <c r="BJ145" s="665"/>
      <c r="BK145" s="665"/>
      <c r="BL145" s="218"/>
      <c r="BM145" s="664"/>
      <c r="BN145" s="664"/>
      <c r="BO145" s="664"/>
      <c r="BP145" s="664"/>
      <c r="BQ145" s="664"/>
      <c r="BR145" s="664"/>
      <c r="BS145" s="664"/>
      <c r="BT145" s="664"/>
      <c r="BU145" s="664"/>
      <c r="BV145" s="666"/>
      <c r="BW145" s="663"/>
    </row>
    <row r="146" spans="2:75" ht="15.75" customHeight="1">
      <c r="B146" s="363" t="s">
        <v>1184</v>
      </c>
      <c r="C146" s="364">
        <v>19366052000104</v>
      </c>
      <c r="D146" s="365" t="s">
        <v>13</v>
      </c>
      <c r="E146" s="365" t="s">
        <v>616</v>
      </c>
      <c r="F146" s="365" t="s">
        <v>617</v>
      </c>
      <c r="G146" s="366" t="s">
        <v>34</v>
      </c>
      <c r="H146" s="366" t="s">
        <v>1337</v>
      </c>
      <c r="I146" s="366" t="s">
        <v>34</v>
      </c>
      <c r="J146" s="366" t="s">
        <v>608</v>
      </c>
      <c r="K146" s="367" t="s">
        <v>48</v>
      </c>
      <c r="L146" s="368" t="s">
        <v>1339</v>
      </c>
      <c r="M146" s="368" t="s">
        <v>34</v>
      </c>
      <c r="N146" s="367">
        <v>396941</v>
      </c>
      <c r="O146" s="367" t="s">
        <v>1324</v>
      </c>
      <c r="P146" s="371">
        <v>42163</v>
      </c>
      <c r="Q146" s="372">
        <v>1478017400.52</v>
      </c>
      <c r="R146" s="372">
        <v>1467760374.0115087</v>
      </c>
      <c r="S146" s="367">
        <v>91</v>
      </c>
      <c r="T146" s="369">
        <v>0.10238824671930824</v>
      </c>
      <c r="U146" s="369">
        <v>1.3235928496185614</v>
      </c>
      <c r="V146" s="369">
        <v>0.1276545029266849</v>
      </c>
      <c r="W146" s="369">
        <v>1.2514409715482635</v>
      </c>
      <c r="X146" s="369">
        <v>0.19398174520344869</v>
      </c>
      <c r="Y146" s="369">
        <v>1.4709988127082554</v>
      </c>
      <c r="Z146" s="369">
        <v>0.42957164056046571</v>
      </c>
      <c r="AA146" s="369">
        <v>2.4418244670294276</v>
      </c>
      <c r="AB146" s="369">
        <v>3.0040434172156533E-2</v>
      </c>
      <c r="AC146" s="373">
        <v>0.7811351680676718</v>
      </c>
      <c r="AD146" s="541">
        <v>32318967000102</v>
      </c>
      <c r="AE146" s="370" t="s">
        <v>2526</v>
      </c>
      <c r="AF146" s="370" t="s">
        <v>2253</v>
      </c>
      <c r="AG146" s="374" t="s">
        <v>1439</v>
      </c>
      <c r="AH146" s="374" t="s">
        <v>2248</v>
      </c>
      <c r="AI146" s="374">
        <v>50000</v>
      </c>
      <c r="AJ146" s="374">
        <v>5000</v>
      </c>
      <c r="AK146" s="374">
        <v>5000</v>
      </c>
      <c r="AL146" s="369">
        <v>1.9450000000000002E-2</v>
      </c>
      <c r="AM146" s="369">
        <v>0.2</v>
      </c>
      <c r="AN146" s="369" t="s">
        <v>64</v>
      </c>
      <c r="AO146" s="367" t="s">
        <v>1324</v>
      </c>
      <c r="AP146" s="370" t="s">
        <v>13</v>
      </c>
      <c r="AQ146" s="376" t="s">
        <v>668</v>
      </c>
      <c r="AR146" s="369">
        <v>3.8899999999999994E-3</v>
      </c>
      <c r="AS146" s="369">
        <v>3.8899999999999994E-3</v>
      </c>
      <c r="AT146" s="369"/>
      <c r="AW146" s="662"/>
      <c r="AX146" s="663"/>
      <c r="AY146" s="663"/>
      <c r="AZ146" s="663"/>
      <c r="BA146" s="663"/>
      <c r="BB146" s="674"/>
      <c r="BC146" s="663"/>
      <c r="BD146" s="663"/>
      <c r="BE146" s="663"/>
      <c r="BF146" s="663"/>
      <c r="BG146" s="675"/>
      <c r="BH146" s="664"/>
      <c r="BI146" s="665"/>
      <c r="BJ146" s="665"/>
      <c r="BK146" s="665"/>
      <c r="BL146" s="218"/>
      <c r="BM146" s="664"/>
      <c r="BN146" s="664"/>
      <c r="BO146" s="664"/>
      <c r="BP146" s="664"/>
      <c r="BQ146" s="664"/>
      <c r="BR146" s="664"/>
      <c r="BS146" s="664"/>
      <c r="BT146" s="664"/>
      <c r="BU146" s="664"/>
      <c r="BV146" s="666"/>
      <c r="BW146" s="663"/>
    </row>
    <row r="147" spans="2:75" ht="15.75" customHeight="1">
      <c r="B147" s="363" t="s">
        <v>43</v>
      </c>
      <c r="C147" s="364">
        <v>32068007000131</v>
      </c>
      <c r="D147" s="365" t="s">
        <v>14</v>
      </c>
      <c r="E147" s="365" t="s">
        <v>614</v>
      </c>
      <c r="F147" s="365"/>
      <c r="G147" s="366"/>
      <c r="H147" s="366" t="s">
        <v>865</v>
      </c>
      <c r="I147" s="366" t="s">
        <v>34</v>
      </c>
      <c r="J147" s="366" t="s">
        <v>608</v>
      </c>
      <c r="K147" s="367" t="s">
        <v>48</v>
      </c>
      <c r="L147" s="368" t="s">
        <v>1339</v>
      </c>
      <c r="M147" s="368" t="s">
        <v>34</v>
      </c>
      <c r="N147" s="367">
        <v>482544</v>
      </c>
      <c r="O147" s="367" t="s">
        <v>1324</v>
      </c>
      <c r="P147" s="371">
        <v>43454</v>
      </c>
      <c r="Q147" s="372">
        <v>884158128.36000001</v>
      </c>
      <c r="R147" s="372">
        <v>1062945874.6573014</v>
      </c>
      <c r="S147" s="367">
        <v>92</v>
      </c>
      <c r="T147" s="369">
        <v>9.0159993990920562E-2</v>
      </c>
      <c r="U147" s="369">
        <v>1.1655158398715977</v>
      </c>
      <c r="V147" s="369">
        <v>-1.8668492786545698E-2</v>
      </c>
      <c r="W147" s="369">
        <v>-0.1830136518063461</v>
      </c>
      <c r="X147" s="369">
        <v>0.11093781511009482</v>
      </c>
      <c r="Y147" s="369">
        <v>0.84126160500434655</v>
      </c>
      <c r="Z147" s="369">
        <v>0.52678239275015559</v>
      </c>
      <c r="AA147" s="369">
        <v>2.9944018970604662</v>
      </c>
      <c r="AB147" s="369">
        <v>0.16335882985711056</v>
      </c>
      <c r="AC147" s="373">
        <v>-0.62872409383284</v>
      </c>
      <c r="AD147" s="541">
        <v>32064571000186</v>
      </c>
      <c r="AE147" s="370" t="s">
        <v>2526</v>
      </c>
      <c r="AF147" s="370" t="s">
        <v>2244</v>
      </c>
      <c r="AG147" s="374" t="s">
        <v>1438</v>
      </c>
      <c r="AH147" s="374" t="s">
        <v>2245</v>
      </c>
      <c r="AI147" s="374">
        <v>50000</v>
      </c>
      <c r="AJ147" s="374">
        <v>5000</v>
      </c>
      <c r="AK147" s="374">
        <v>5000</v>
      </c>
      <c r="AL147" s="369">
        <v>1.9450000000000002E-2</v>
      </c>
      <c r="AM147" s="369">
        <v>0.2</v>
      </c>
      <c r="AN147" s="369" t="s">
        <v>2262</v>
      </c>
      <c r="AO147" s="367" t="s">
        <v>1324</v>
      </c>
      <c r="AP147" s="370" t="s">
        <v>716</v>
      </c>
      <c r="AQ147" s="376" t="s">
        <v>659</v>
      </c>
      <c r="AR147" s="369">
        <v>3.8999999999999998E-3</v>
      </c>
      <c r="AS147" s="369">
        <v>3.8999999999999998E-3</v>
      </c>
      <c r="AT147" s="369"/>
      <c r="AW147" s="662"/>
      <c r="AX147" s="663"/>
      <c r="AY147" s="663"/>
      <c r="AZ147" s="663"/>
      <c r="BA147" s="663"/>
      <c r="BB147" s="674"/>
      <c r="BC147" s="663"/>
      <c r="BD147" s="663"/>
      <c r="BE147" s="663"/>
      <c r="BF147" s="663"/>
      <c r="BG147" s="675"/>
      <c r="BH147" s="664"/>
      <c r="BI147" s="665"/>
      <c r="BJ147" s="665"/>
      <c r="BK147" s="665"/>
      <c r="BL147" s="218"/>
      <c r="BM147" s="664"/>
      <c r="BN147" s="664"/>
      <c r="BO147" s="664"/>
      <c r="BP147" s="664"/>
      <c r="BQ147" s="664"/>
      <c r="BR147" s="664"/>
      <c r="BS147" s="664"/>
      <c r="BT147" s="664"/>
      <c r="BU147" s="664"/>
      <c r="BV147" s="666"/>
      <c r="BW147" s="663"/>
    </row>
    <row r="148" spans="2:75" ht="15.75" customHeight="1">
      <c r="B148" s="363" t="s">
        <v>606</v>
      </c>
      <c r="C148" s="364">
        <v>41545099000194</v>
      </c>
      <c r="D148" s="365" t="s">
        <v>11</v>
      </c>
      <c r="E148" s="365" t="s">
        <v>620</v>
      </c>
      <c r="F148" s="365" t="s">
        <v>663</v>
      </c>
      <c r="G148" s="366" t="s">
        <v>738</v>
      </c>
      <c r="H148" s="366" t="s">
        <v>34</v>
      </c>
      <c r="I148" s="366"/>
      <c r="J148" s="366" t="s">
        <v>608</v>
      </c>
      <c r="K148" s="367" t="s">
        <v>48</v>
      </c>
      <c r="L148" s="368" t="s">
        <v>1339</v>
      </c>
      <c r="M148" s="368" t="s">
        <v>34</v>
      </c>
      <c r="N148" s="367">
        <v>591572</v>
      </c>
      <c r="O148" s="367" t="s">
        <v>1321</v>
      </c>
      <c r="P148" s="371">
        <v>44347</v>
      </c>
      <c r="Q148" s="372">
        <v>168603426</v>
      </c>
      <c r="R148" s="372">
        <v>116651389.36654758</v>
      </c>
      <c r="S148" s="367">
        <v>121</v>
      </c>
      <c r="T148" s="369">
        <v>8.4438975362377766E-2</v>
      </c>
      <c r="U148" s="369">
        <v>1.0915591154241826</v>
      </c>
      <c r="V148" s="369">
        <v>0.11973554738585568</v>
      </c>
      <c r="W148" s="369">
        <v>1.1738087283570113</v>
      </c>
      <c r="X148" s="369" t="s">
        <v>1419</v>
      </c>
      <c r="Y148" s="369" t="s">
        <v>1419</v>
      </c>
      <c r="Z148" s="369" t="s">
        <v>1419</v>
      </c>
      <c r="AA148" s="369" t="s">
        <v>1419</v>
      </c>
      <c r="AB148" s="369">
        <v>9.9404167330734653E-3</v>
      </c>
      <c r="AC148" s="373">
        <v>1.6111020365758408</v>
      </c>
      <c r="AD148" s="541">
        <v>41545043000130</v>
      </c>
      <c r="AE148" s="370" t="s">
        <v>2409</v>
      </c>
      <c r="AF148" s="370" t="s">
        <v>2250</v>
      </c>
      <c r="AG148" s="374" t="s">
        <v>719</v>
      </c>
      <c r="AH148" s="374" t="s">
        <v>2245</v>
      </c>
      <c r="AI148" s="374">
        <v>5000</v>
      </c>
      <c r="AJ148" s="374">
        <v>1000</v>
      </c>
      <c r="AK148" s="374">
        <v>5000</v>
      </c>
      <c r="AL148" s="369">
        <v>1.1575E-2</v>
      </c>
      <c r="AM148" s="369">
        <v>0.2</v>
      </c>
      <c r="AN148" s="369" t="s">
        <v>64</v>
      </c>
      <c r="AO148" s="367" t="s">
        <v>1324</v>
      </c>
      <c r="AP148" s="370" t="s">
        <v>13</v>
      </c>
      <c r="AQ148" s="376" t="s">
        <v>688</v>
      </c>
      <c r="AR148" s="369">
        <v>2.3702666666666661E-3</v>
      </c>
      <c r="AS148" s="369">
        <v>2.3702666666666661E-3</v>
      </c>
      <c r="AT148" s="369"/>
      <c r="AW148" s="662"/>
      <c r="AX148" s="663"/>
      <c r="AY148" s="663"/>
      <c r="AZ148" s="663"/>
      <c r="BA148" s="663"/>
      <c r="BB148" s="674"/>
      <c r="BC148" s="663"/>
      <c r="BD148" s="663"/>
      <c r="BE148" s="663"/>
      <c r="BF148" s="663"/>
      <c r="BG148" s="675"/>
      <c r="BH148" s="664"/>
      <c r="BI148" s="665"/>
      <c r="BJ148" s="665"/>
      <c r="BK148" s="665"/>
      <c r="BL148" s="218"/>
      <c r="BM148" s="664"/>
      <c r="BN148" s="664"/>
      <c r="BO148" s="664"/>
      <c r="BP148" s="664"/>
      <c r="BQ148" s="664"/>
      <c r="BR148" s="664"/>
      <c r="BS148" s="664"/>
      <c r="BT148" s="664"/>
      <c r="BU148" s="664"/>
      <c r="BV148" s="666"/>
      <c r="BW148" s="663"/>
    </row>
    <row r="149" spans="2:75" ht="15.75" customHeight="1">
      <c r="B149" s="363" t="s">
        <v>519</v>
      </c>
      <c r="C149" s="364">
        <v>39469191000170</v>
      </c>
      <c r="D149" s="365" t="s">
        <v>11</v>
      </c>
      <c r="E149" s="365" t="s">
        <v>620</v>
      </c>
      <c r="F149" s="365" t="s">
        <v>685</v>
      </c>
      <c r="G149" s="366" t="s">
        <v>738</v>
      </c>
      <c r="H149" s="366" t="s">
        <v>34</v>
      </c>
      <c r="I149" s="366" t="s">
        <v>1319</v>
      </c>
      <c r="J149" s="366" t="s">
        <v>608</v>
      </c>
      <c r="K149" s="367" t="s">
        <v>48</v>
      </c>
      <c r="L149" s="368" t="s">
        <v>1339</v>
      </c>
      <c r="M149" s="368" t="s">
        <v>34</v>
      </c>
      <c r="N149" s="367">
        <v>579610</v>
      </c>
      <c r="O149" s="367" t="s">
        <v>1321</v>
      </c>
      <c r="P149" s="371">
        <v>44252</v>
      </c>
      <c r="Q149" s="372">
        <v>49267296.009999998</v>
      </c>
      <c r="R149" s="372">
        <v>42848325.929126993</v>
      </c>
      <c r="S149" s="367">
        <v>151</v>
      </c>
      <c r="T149" s="369">
        <v>9.937898078414098E-2</v>
      </c>
      <c r="U149" s="369">
        <v>1.2846914815220123</v>
      </c>
      <c r="V149" s="369">
        <v>0.1381031590094588</v>
      </c>
      <c r="W149" s="369">
        <v>1.3538727386995566</v>
      </c>
      <c r="X149" s="369" t="s">
        <v>1419</v>
      </c>
      <c r="Y149" s="369" t="s">
        <v>1419</v>
      </c>
      <c r="Z149" s="369" t="s">
        <v>1419</v>
      </c>
      <c r="AA149" s="369" t="s">
        <v>1419</v>
      </c>
      <c r="AB149" s="369">
        <v>9.0952244771324176E-3</v>
      </c>
      <c r="AC149" s="373">
        <v>3.5496845160417316</v>
      </c>
      <c r="AD149" s="541">
        <v>0</v>
      </c>
      <c r="AE149" s="370" t="s">
        <v>2370</v>
      </c>
      <c r="AF149" s="370" t="s">
        <v>2244</v>
      </c>
      <c r="AG149" s="374" t="s">
        <v>1438</v>
      </c>
      <c r="AH149" s="374" t="s">
        <v>2245</v>
      </c>
      <c r="AI149" s="374">
        <v>5000</v>
      </c>
      <c r="AJ149" s="374">
        <v>5000</v>
      </c>
      <c r="AK149" s="374">
        <v>5000</v>
      </c>
      <c r="AL149" s="369">
        <v>1.95E-2</v>
      </c>
      <c r="AM149" s="369">
        <v>0.2</v>
      </c>
      <c r="AN149" s="369" t="s">
        <v>64</v>
      </c>
      <c r="AO149" s="367" t="s">
        <v>1324</v>
      </c>
      <c r="AP149" s="370" t="s">
        <v>13</v>
      </c>
      <c r="AQ149" s="376" t="s">
        <v>668</v>
      </c>
      <c r="AR149" s="369">
        <v>6.4999999999999997E-3</v>
      </c>
      <c r="AS149" s="369">
        <v>6.4999999999999997E-3</v>
      </c>
      <c r="AT149" s="369"/>
      <c r="AW149" s="662"/>
      <c r="AX149" s="663"/>
      <c r="AY149" s="663"/>
      <c r="AZ149" s="663"/>
      <c r="BA149" s="663"/>
      <c r="BB149" s="674"/>
      <c r="BC149" s="663"/>
      <c r="BD149" s="663"/>
      <c r="BE149" s="663"/>
      <c r="BF149" s="663"/>
      <c r="BG149" s="675"/>
      <c r="BH149" s="664"/>
      <c r="BI149" s="665"/>
      <c r="BJ149" s="665"/>
      <c r="BK149" s="665"/>
      <c r="BL149" s="218"/>
      <c r="BM149" s="664"/>
      <c r="BN149" s="664"/>
      <c r="BO149" s="664"/>
      <c r="BP149" s="664"/>
      <c r="BQ149" s="664"/>
      <c r="BR149" s="664"/>
      <c r="BS149" s="664"/>
      <c r="BT149" s="664"/>
      <c r="BU149" s="664"/>
      <c r="BV149" s="666"/>
      <c r="BW149" s="663"/>
    </row>
    <row r="150" spans="2:75" ht="15.75" customHeight="1">
      <c r="B150" s="363" t="s">
        <v>1048</v>
      </c>
      <c r="C150" s="364">
        <v>35420451000162</v>
      </c>
      <c r="D150" s="365" t="s">
        <v>11</v>
      </c>
      <c r="E150" s="365" t="s">
        <v>620</v>
      </c>
      <c r="F150" s="365" t="s">
        <v>685</v>
      </c>
      <c r="G150" s="366" t="s">
        <v>738</v>
      </c>
      <c r="H150" s="366" t="s">
        <v>34</v>
      </c>
      <c r="I150" s="366" t="s">
        <v>1319</v>
      </c>
      <c r="J150" s="366" t="s">
        <v>690</v>
      </c>
      <c r="K150" s="367" t="s">
        <v>48</v>
      </c>
      <c r="L150" s="368" t="s">
        <v>1339</v>
      </c>
      <c r="M150" s="368" t="s">
        <v>34</v>
      </c>
      <c r="N150" s="367">
        <v>535133</v>
      </c>
      <c r="O150" s="367" t="s">
        <v>1321</v>
      </c>
      <c r="P150" s="371">
        <v>43871</v>
      </c>
      <c r="Q150" s="372">
        <v>30553039.27</v>
      </c>
      <c r="R150" s="372">
        <v>21799312.630793668</v>
      </c>
      <c r="S150" s="367">
        <v>211</v>
      </c>
      <c r="T150" s="369">
        <v>0.10553165737850656</v>
      </c>
      <c r="U150" s="369">
        <v>1.3642283327452107</v>
      </c>
      <c r="V150" s="369">
        <v>0.18195143453248042</v>
      </c>
      <c r="W150" s="369">
        <v>1.7837324558515739</v>
      </c>
      <c r="X150" s="369">
        <v>0.28127756786304037</v>
      </c>
      <c r="Y150" s="369">
        <v>2.1329788941430876</v>
      </c>
      <c r="Z150" s="369" t="s">
        <v>1419</v>
      </c>
      <c r="AA150" s="369" t="s">
        <v>1419</v>
      </c>
      <c r="AB150" s="369">
        <v>1.250433545981448E-2</v>
      </c>
      <c r="AC150" s="373">
        <v>5.6098634865074795</v>
      </c>
      <c r="AD150" s="541">
        <v>22681938000157</v>
      </c>
      <c r="AE150" s="370" t="s">
        <v>2442</v>
      </c>
      <c r="AF150" s="370" t="s">
        <v>761</v>
      </c>
      <c r="AG150" s="374" t="s">
        <v>761</v>
      </c>
      <c r="AH150" s="374" t="s">
        <v>2245</v>
      </c>
      <c r="AI150" s="374">
        <v>50000</v>
      </c>
      <c r="AJ150" s="374">
        <v>10000</v>
      </c>
      <c r="AK150" s="374">
        <v>30000</v>
      </c>
      <c r="AL150" s="369">
        <v>0.02</v>
      </c>
      <c r="AM150" s="369">
        <v>0.2</v>
      </c>
      <c r="AN150" s="369" t="s">
        <v>64</v>
      </c>
      <c r="AO150" s="367" t="s">
        <v>1324</v>
      </c>
      <c r="AP150" s="370" t="s">
        <v>13</v>
      </c>
      <c r="AQ150" s="376" t="s">
        <v>679</v>
      </c>
      <c r="AR150" s="369">
        <v>5.3333333333333332E-3</v>
      </c>
      <c r="AS150" s="369">
        <v>5.3333333333333332E-3</v>
      </c>
      <c r="AT150" s="369"/>
      <c r="AW150" s="662"/>
      <c r="AX150" s="663"/>
      <c r="AY150" s="663"/>
      <c r="AZ150" s="663"/>
      <c r="BA150" s="663"/>
      <c r="BB150" s="674"/>
      <c r="BC150" s="663"/>
      <c r="BD150" s="663"/>
      <c r="BE150" s="663"/>
      <c r="BF150" s="663"/>
      <c r="BG150" s="675"/>
      <c r="BH150" s="664"/>
      <c r="BI150" s="665"/>
      <c r="BJ150" s="665"/>
      <c r="BK150" s="665"/>
      <c r="BL150" s="218"/>
      <c r="BM150" s="664"/>
      <c r="BN150" s="664"/>
      <c r="BO150" s="664"/>
      <c r="BP150" s="664"/>
      <c r="BQ150" s="664"/>
      <c r="BR150" s="664"/>
      <c r="BS150" s="664"/>
      <c r="BT150" s="664"/>
      <c r="BU150" s="664"/>
      <c r="BV150" s="666"/>
      <c r="BW150" s="663"/>
    </row>
    <row r="151" spans="2:75" ht="15.75" customHeight="1">
      <c r="B151" s="363" t="s">
        <v>1047</v>
      </c>
      <c r="C151" s="364">
        <v>34096240000153</v>
      </c>
      <c r="D151" s="365" t="s">
        <v>11</v>
      </c>
      <c r="E151" s="365" t="s">
        <v>620</v>
      </c>
      <c r="F151" s="365" t="s">
        <v>685</v>
      </c>
      <c r="G151" s="366" t="s">
        <v>738</v>
      </c>
      <c r="H151" s="366" t="s">
        <v>34</v>
      </c>
      <c r="I151" s="366" t="s">
        <v>1319</v>
      </c>
      <c r="J151" s="366" t="s">
        <v>608</v>
      </c>
      <c r="K151" s="367" t="s">
        <v>48</v>
      </c>
      <c r="L151" s="368" t="s">
        <v>1339</v>
      </c>
      <c r="M151" s="368" t="s">
        <v>34</v>
      </c>
      <c r="N151" s="367">
        <v>503843</v>
      </c>
      <c r="O151" s="367" t="s">
        <v>1321</v>
      </c>
      <c r="P151" s="371">
        <v>43682</v>
      </c>
      <c r="Q151" s="372">
        <v>62753784.649999999</v>
      </c>
      <c r="R151" s="372">
        <v>69979582.245873034</v>
      </c>
      <c r="S151" s="367">
        <v>271</v>
      </c>
      <c r="T151" s="369">
        <v>8.8183372652447911E-2</v>
      </c>
      <c r="U151" s="369">
        <v>1.1399636700295048</v>
      </c>
      <c r="V151" s="369">
        <v>0.12453491435592756</v>
      </c>
      <c r="W151" s="369">
        <v>1.2208585724764378</v>
      </c>
      <c r="X151" s="369">
        <v>0.22376752668622513</v>
      </c>
      <c r="Y151" s="369">
        <v>1.6968698045935926</v>
      </c>
      <c r="Z151" s="369">
        <v>0.33400955469299021</v>
      </c>
      <c r="AA151" s="369">
        <v>1.8986185908521256</v>
      </c>
      <c r="AB151" s="369">
        <v>5.491381739765485E-3</v>
      </c>
      <c r="AC151" s="373">
        <v>3.6893794898233097</v>
      </c>
      <c r="AD151" s="541">
        <v>0</v>
      </c>
      <c r="AE151" s="370" t="s">
        <v>2442</v>
      </c>
      <c r="AF151" s="370" t="s">
        <v>2244</v>
      </c>
      <c r="AG151" s="374" t="s">
        <v>1438</v>
      </c>
      <c r="AH151" s="374" t="s">
        <v>2245</v>
      </c>
      <c r="AI151" s="374">
        <v>5000</v>
      </c>
      <c r="AJ151" s="374">
        <v>5000</v>
      </c>
      <c r="AK151" s="374">
        <v>5000</v>
      </c>
      <c r="AL151" s="369">
        <v>0.02</v>
      </c>
      <c r="AM151" s="369">
        <v>0.2</v>
      </c>
      <c r="AN151" s="369" t="s">
        <v>34</v>
      </c>
      <c r="AO151" s="367" t="s">
        <v>1324</v>
      </c>
      <c r="AP151" s="370" t="s">
        <v>13</v>
      </c>
      <c r="AQ151" s="376" t="s">
        <v>668</v>
      </c>
      <c r="AR151" s="369">
        <v>3.3333333333333331E-3</v>
      </c>
      <c r="AS151" s="369">
        <v>3.3333333333333331E-3</v>
      </c>
      <c r="AT151" s="369"/>
      <c r="AW151" s="662"/>
      <c r="AX151" s="663"/>
      <c r="AY151" s="663"/>
      <c r="AZ151" s="663"/>
      <c r="BA151" s="663"/>
      <c r="BB151" s="674"/>
      <c r="BC151" s="663"/>
      <c r="BD151" s="663"/>
      <c r="BE151" s="663"/>
      <c r="BF151" s="663"/>
      <c r="BG151" s="675"/>
      <c r="BH151" s="664"/>
      <c r="BI151" s="665"/>
      <c r="BJ151" s="665"/>
      <c r="BK151" s="665"/>
      <c r="BL151" s="218"/>
      <c r="BM151" s="664"/>
      <c r="BN151" s="664"/>
      <c r="BO151" s="664"/>
      <c r="BP151" s="664"/>
      <c r="BQ151" s="664"/>
      <c r="BR151" s="664"/>
      <c r="BS151" s="664"/>
      <c r="BT151" s="664"/>
      <c r="BU151" s="664"/>
      <c r="BV151" s="666"/>
      <c r="BW151" s="663"/>
    </row>
    <row r="152" spans="2:75" ht="15.75" customHeight="1">
      <c r="B152" s="363" t="s">
        <v>473</v>
      </c>
      <c r="C152" s="364">
        <v>2733791000194</v>
      </c>
      <c r="D152" s="365" t="s">
        <v>11</v>
      </c>
      <c r="E152" s="365" t="s">
        <v>620</v>
      </c>
      <c r="F152" s="365" t="s">
        <v>663</v>
      </c>
      <c r="G152" s="366" t="s">
        <v>866</v>
      </c>
      <c r="H152" s="366" t="s">
        <v>34</v>
      </c>
      <c r="I152" s="366" t="s">
        <v>1304</v>
      </c>
      <c r="J152" s="366" t="s">
        <v>608</v>
      </c>
      <c r="K152" s="367" t="s">
        <v>48</v>
      </c>
      <c r="L152" s="368"/>
      <c r="M152" s="368" t="s">
        <v>34</v>
      </c>
      <c r="N152" s="367">
        <v>59447</v>
      </c>
      <c r="O152" s="367" t="s">
        <v>1321</v>
      </c>
      <c r="P152" s="371">
        <v>36059</v>
      </c>
      <c r="Q152" s="372">
        <v>138574701.36000001</v>
      </c>
      <c r="R152" s="372">
        <v>136012044.12579376</v>
      </c>
      <c r="S152" s="367">
        <v>0</v>
      </c>
      <c r="T152" s="369">
        <v>8.0935429742379883E-2</v>
      </c>
      <c r="U152" s="369">
        <v>1.046268097367643</v>
      </c>
      <c r="V152" s="369">
        <v>0.10535111951660237</v>
      </c>
      <c r="W152" s="369">
        <v>1.0327932375191922</v>
      </c>
      <c r="X152" s="369">
        <v>0.14490295139807752</v>
      </c>
      <c r="Y152" s="369">
        <v>1.0988254036014549</v>
      </c>
      <c r="Z152" s="369">
        <v>0.17303840998925235</v>
      </c>
      <c r="AA152" s="369">
        <v>0.98360641940037752</v>
      </c>
      <c r="AB152" s="369">
        <v>4.6532675934484891E-3</v>
      </c>
      <c r="AC152" s="373">
        <v>0.65366075677618429</v>
      </c>
      <c r="AD152" s="541">
        <v>0</v>
      </c>
      <c r="AE152" s="370" t="s">
        <v>2271</v>
      </c>
      <c r="AF152" s="370" t="s">
        <v>2271</v>
      </c>
      <c r="AG152" s="374" t="s">
        <v>719</v>
      </c>
      <c r="AH152" s="374" t="s">
        <v>2248</v>
      </c>
      <c r="AI152" s="374">
        <v>1000</v>
      </c>
      <c r="AJ152" s="374">
        <v>100</v>
      </c>
      <c r="AK152" s="374">
        <v>100</v>
      </c>
      <c r="AL152" s="673">
        <v>5.0000000000000001E-3</v>
      </c>
      <c r="AM152" s="673" t="s">
        <v>34</v>
      </c>
      <c r="AN152" s="369" t="s">
        <v>64</v>
      </c>
      <c r="AO152" s="367" t="s">
        <v>1324</v>
      </c>
      <c r="AP152" s="370" t="s">
        <v>11</v>
      </c>
      <c r="AQ152" s="376" t="s">
        <v>1372</v>
      </c>
      <c r="AR152" s="369">
        <v>1.3335E-3</v>
      </c>
      <c r="AS152" s="369">
        <v>1.3335E-3</v>
      </c>
      <c r="AT152" s="369"/>
      <c r="AW152" s="662"/>
      <c r="AX152" s="662"/>
      <c r="AY152" s="663"/>
      <c r="AZ152" s="663"/>
      <c r="BA152" s="663"/>
      <c r="BB152" s="664"/>
      <c r="BC152" s="663"/>
      <c r="BD152" s="663"/>
      <c r="BE152" s="663"/>
      <c r="BF152" s="663"/>
      <c r="BG152" s="664"/>
      <c r="BH152" s="664"/>
      <c r="BI152" s="665"/>
      <c r="BJ152" s="665"/>
      <c r="BK152" s="665"/>
      <c r="BL152" s="664"/>
      <c r="BM152" s="664"/>
      <c r="BN152" s="664"/>
      <c r="BO152" s="664"/>
      <c r="BP152" s="664"/>
      <c r="BQ152" s="664"/>
      <c r="BR152" s="664"/>
      <c r="BS152" s="664"/>
      <c r="BT152" s="667"/>
      <c r="BU152" s="668"/>
      <c r="BV152" s="666"/>
      <c r="BW152" s="669"/>
    </row>
    <row r="153" spans="2:75" ht="15.75" customHeight="1">
      <c r="B153" s="363" t="s">
        <v>474</v>
      </c>
      <c r="C153" s="364">
        <v>9636619000161</v>
      </c>
      <c r="D153" s="365" t="s">
        <v>11</v>
      </c>
      <c r="E153" s="365" t="s">
        <v>620</v>
      </c>
      <c r="F153" s="365" t="s">
        <v>663</v>
      </c>
      <c r="G153" s="366" t="s">
        <v>738</v>
      </c>
      <c r="H153" s="366" t="s">
        <v>34</v>
      </c>
      <c r="I153" s="366" t="s">
        <v>1304</v>
      </c>
      <c r="J153" s="366" t="s">
        <v>608</v>
      </c>
      <c r="K153" s="367" t="s">
        <v>48</v>
      </c>
      <c r="L153" s="368"/>
      <c r="M153" s="368" t="s">
        <v>1416</v>
      </c>
      <c r="N153" s="367">
        <v>218111</v>
      </c>
      <c r="O153" s="367" t="s">
        <v>1321</v>
      </c>
      <c r="P153" s="371">
        <v>39731</v>
      </c>
      <c r="Q153" s="372">
        <v>619122466.57000005</v>
      </c>
      <c r="R153" s="372">
        <v>642876560.52563477</v>
      </c>
      <c r="S153" s="367">
        <v>0</v>
      </c>
      <c r="T153" s="369">
        <v>7.6553259069936486E-2</v>
      </c>
      <c r="U153" s="369">
        <v>0.98961892176690047</v>
      </c>
      <c r="V153" s="369">
        <v>0.10104028852784919</v>
      </c>
      <c r="W153" s="369">
        <v>0.99053267955169166</v>
      </c>
      <c r="X153" s="369">
        <v>0.12656958193643697</v>
      </c>
      <c r="Y153" s="369">
        <v>0.95980013252385665</v>
      </c>
      <c r="Z153" s="369">
        <v>0.16637399569525924</v>
      </c>
      <c r="AA153" s="369">
        <v>0.94572372802843063</v>
      </c>
      <c r="AB153" s="369">
        <v>1.5422483499167787E-3</v>
      </c>
      <c r="AC153" s="373">
        <v>-0.56868435150045693</v>
      </c>
      <c r="AD153" s="541">
        <v>14167491000174</v>
      </c>
      <c r="AE153" s="370" t="s">
        <v>2263</v>
      </c>
      <c r="AF153" s="370" t="s">
        <v>728</v>
      </c>
      <c r="AG153" s="374" t="s">
        <v>728</v>
      </c>
      <c r="AH153" s="374" t="s">
        <v>2248</v>
      </c>
      <c r="AI153" s="374">
        <v>300</v>
      </c>
      <c r="AJ153" s="374">
        <v>100</v>
      </c>
      <c r="AK153" s="374">
        <v>0</v>
      </c>
      <c r="AL153" s="369">
        <v>2.2000000000000001E-3</v>
      </c>
      <c r="AM153" s="369" t="s">
        <v>34</v>
      </c>
      <c r="AN153" s="369" t="s">
        <v>64</v>
      </c>
      <c r="AO153" s="367" t="s">
        <v>1324</v>
      </c>
      <c r="AP153" s="370" t="s">
        <v>11</v>
      </c>
      <c r="AQ153" s="376" t="s">
        <v>684</v>
      </c>
      <c r="AR153" s="369">
        <v>5.8666666666666665E-4</v>
      </c>
      <c r="AS153" s="369">
        <v>5.8666666666666665E-4</v>
      </c>
      <c r="AT153" s="369"/>
      <c r="AW153" s="662"/>
      <c r="AX153" s="662"/>
      <c r="AY153" s="663"/>
      <c r="AZ153" s="663"/>
      <c r="BA153" s="663"/>
      <c r="BB153" s="664"/>
      <c r="BC153" s="663"/>
      <c r="BD153" s="663"/>
      <c r="BE153" s="663"/>
      <c r="BF153" s="663"/>
      <c r="BG153" s="664"/>
      <c r="BH153" s="664"/>
      <c r="BI153" s="665"/>
      <c r="BJ153" s="665"/>
      <c r="BK153" s="665"/>
      <c r="BL153" s="664"/>
      <c r="BM153" s="664"/>
      <c r="BN153" s="664"/>
      <c r="BO153" s="664"/>
      <c r="BP153" s="664"/>
      <c r="BQ153" s="664"/>
      <c r="BR153" s="664"/>
      <c r="BS153" s="664"/>
      <c r="BT153" s="667"/>
      <c r="BU153" s="668"/>
      <c r="BV153" s="666"/>
      <c r="BW153" s="669"/>
    </row>
    <row r="154" spans="2:75" ht="15.75" customHeight="1">
      <c r="B154" s="363" t="s">
        <v>148</v>
      </c>
      <c r="C154" s="364">
        <v>4501865000192</v>
      </c>
      <c r="D154" s="365" t="s">
        <v>11</v>
      </c>
      <c r="E154" s="365" t="s">
        <v>620</v>
      </c>
      <c r="F154" s="365" t="s">
        <v>663</v>
      </c>
      <c r="G154" s="366" t="s">
        <v>738</v>
      </c>
      <c r="H154" s="366" t="s">
        <v>34</v>
      </c>
      <c r="I154" s="366" t="s">
        <v>1304</v>
      </c>
      <c r="J154" s="366" t="s">
        <v>608</v>
      </c>
      <c r="K154" s="367" t="s">
        <v>48</v>
      </c>
      <c r="L154" s="368"/>
      <c r="M154" s="368" t="s">
        <v>1416</v>
      </c>
      <c r="N154" s="367">
        <v>91367</v>
      </c>
      <c r="O154" s="367" t="s">
        <v>1321</v>
      </c>
      <c r="P154" s="371">
        <v>37074</v>
      </c>
      <c r="Q154" s="372">
        <v>843308935.74000001</v>
      </c>
      <c r="R154" s="372">
        <v>839777846.7092067</v>
      </c>
      <c r="S154" s="367">
        <v>0</v>
      </c>
      <c r="T154" s="369">
        <v>8.0532938499925377E-2</v>
      </c>
      <c r="U154" s="369">
        <v>1.0410650145176423</v>
      </c>
      <c r="V154" s="369">
        <v>0.10656187370179304</v>
      </c>
      <c r="W154" s="369">
        <v>1.0446626769755611</v>
      </c>
      <c r="X154" s="369">
        <v>0.141542848120777</v>
      </c>
      <c r="Y154" s="369">
        <v>1.0733451300514758</v>
      </c>
      <c r="Z154" s="369">
        <v>0.13791178151583083</v>
      </c>
      <c r="AA154" s="369">
        <v>0.78393527551679998</v>
      </c>
      <c r="AB154" s="369">
        <v>1.5986467080750582E-3</v>
      </c>
      <c r="AC154" s="373">
        <v>2.5817736909739994</v>
      </c>
      <c r="AD154" s="541">
        <v>0</v>
      </c>
      <c r="AE154" s="370" t="s">
        <v>2279</v>
      </c>
      <c r="AF154" s="370" t="s">
        <v>2244</v>
      </c>
      <c r="AG154" s="374" t="s">
        <v>1438</v>
      </c>
      <c r="AH154" s="374" t="s">
        <v>2248</v>
      </c>
      <c r="AI154" s="374">
        <v>500</v>
      </c>
      <c r="AJ154" s="374">
        <v>100</v>
      </c>
      <c r="AK154" s="374">
        <v>100</v>
      </c>
      <c r="AL154" s="369">
        <v>2.5000000000000001E-3</v>
      </c>
      <c r="AM154" s="369" t="s">
        <v>34</v>
      </c>
      <c r="AN154" s="369" t="s">
        <v>2262</v>
      </c>
      <c r="AO154" s="367" t="s">
        <v>1324</v>
      </c>
      <c r="AP154" s="370" t="s">
        <v>11</v>
      </c>
      <c r="AQ154" s="376" t="s">
        <v>669</v>
      </c>
      <c r="AR154" s="369">
        <v>8.7499999999999991E-4</v>
      </c>
      <c r="AS154" s="369">
        <v>8.7499999999999991E-4</v>
      </c>
      <c r="AT154" s="369"/>
      <c r="AW154" s="662"/>
      <c r="AX154" s="662"/>
      <c r="AY154" s="663"/>
      <c r="AZ154" s="663"/>
      <c r="BA154" s="663"/>
      <c r="BB154" s="664"/>
      <c r="BC154" s="663"/>
      <c r="BD154" s="663"/>
      <c r="BE154" s="663"/>
      <c r="BF154" s="663"/>
      <c r="BG154" s="664"/>
      <c r="BH154" s="664"/>
      <c r="BI154" s="665"/>
      <c r="BJ154" s="665"/>
      <c r="BK154" s="665"/>
      <c r="BL154" s="664"/>
      <c r="BM154" s="664"/>
      <c r="BN154" s="664"/>
      <c r="BO154" s="664"/>
      <c r="BP154" s="664"/>
      <c r="BQ154" s="664"/>
      <c r="BR154" s="664"/>
      <c r="BS154" s="664"/>
      <c r="BT154" s="667"/>
      <c r="BU154" s="668"/>
      <c r="BV154" s="666"/>
      <c r="BW154" s="669"/>
    </row>
    <row r="155" spans="2:75" ht="15.75" customHeight="1">
      <c r="B155" s="363" t="s">
        <v>35</v>
      </c>
      <c r="C155" s="364">
        <v>27717359000130</v>
      </c>
      <c r="D155" s="365" t="s">
        <v>11</v>
      </c>
      <c r="E155" s="365" t="s">
        <v>620</v>
      </c>
      <c r="F155" s="365" t="s">
        <v>663</v>
      </c>
      <c r="G155" s="366" t="s">
        <v>738</v>
      </c>
      <c r="H155" s="366" t="s">
        <v>34</v>
      </c>
      <c r="I155" s="366" t="s">
        <v>1304</v>
      </c>
      <c r="J155" s="366" t="s">
        <v>608</v>
      </c>
      <c r="K155" s="367" t="s">
        <v>48</v>
      </c>
      <c r="L155" s="368"/>
      <c r="M155" s="368" t="s">
        <v>34</v>
      </c>
      <c r="N155" s="367">
        <v>453420</v>
      </c>
      <c r="O155" s="367" t="s">
        <v>1321</v>
      </c>
      <c r="P155" s="371">
        <v>43059</v>
      </c>
      <c r="Q155" s="372">
        <v>4715672196.3199997</v>
      </c>
      <c r="R155" s="372">
        <v>2279012140.0326982</v>
      </c>
      <c r="S155" s="367">
        <v>0</v>
      </c>
      <c r="T155" s="369">
        <v>8.085571250939716E-2</v>
      </c>
      <c r="U155" s="369">
        <v>1.0452375771375568</v>
      </c>
      <c r="V155" s="369">
        <v>0.1079139621002474</v>
      </c>
      <c r="W155" s="369">
        <v>1.057917664306111</v>
      </c>
      <c r="X155" s="369">
        <v>0.14338010413047675</v>
      </c>
      <c r="Y155" s="369">
        <v>1.0872773761299661</v>
      </c>
      <c r="Z155" s="369">
        <v>0.15942104915663924</v>
      </c>
      <c r="AA155" s="369">
        <v>0.90620092583925749</v>
      </c>
      <c r="AB155" s="369">
        <v>1.6107160272013509E-3</v>
      </c>
      <c r="AC155" s="373">
        <v>3.3208792440063455</v>
      </c>
      <c r="AD155" s="541">
        <v>0</v>
      </c>
      <c r="AE155" s="370" t="s">
        <v>2279</v>
      </c>
      <c r="AF155" s="370" t="s">
        <v>2244</v>
      </c>
      <c r="AG155" s="374" t="s">
        <v>1438</v>
      </c>
      <c r="AH155" s="374" t="s">
        <v>2248</v>
      </c>
      <c r="AI155" s="374">
        <v>500</v>
      </c>
      <c r="AJ155" s="374">
        <v>100</v>
      </c>
      <c r="AK155" s="374">
        <v>100</v>
      </c>
      <c r="AL155" s="369">
        <v>3.0000000000000001E-3</v>
      </c>
      <c r="AM155" s="369" t="s">
        <v>34</v>
      </c>
      <c r="AN155" s="369" t="s">
        <v>64</v>
      </c>
      <c r="AO155" s="367" t="s">
        <v>1324</v>
      </c>
      <c r="AP155" s="370" t="s">
        <v>11</v>
      </c>
      <c r="AQ155" s="376" t="s">
        <v>669</v>
      </c>
      <c r="AR155" s="369">
        <v>1.0499999999999999E-3</v>
      </c>
      <c r="AS155" s="369">
        <v>1.0499999999999999E-3</v>
      </c>
      <c r="AT155" s="369"/>
      <c r="AW155" s="662"/>
      <c r="AX155" s="662"/>
      <c r="AY155" s="663"/>
      <c r="AZ155" s="663"/>
      <c r="BA155" s="663"/>
      <c r="BB155" s="664"/>
      <c r="BC155" s="663"/>
      <c r="BD155" s="663"/>
      <c r="BE155" s="663"/>
      <c r="BF155" s="663"/>
      <c r="BG155" s="664"/>
      <c r="BH155" s="664"/>
      <c r="BI155" s="665"/>
      <c r="BJ155" s="665"/>
      <c r="BK155" s="665"/>
      <c r="BL155" s="664"/>
      <c r="BM155" s="664"/>
      <c r="BN155" s="664"/>
      <c r="BO155" s="664"/>
      <c r="BP155" s="664"/>
      <c r="BQ155" s="664"/>
      <c r="BR155" s="664"/>
      <c r="BS155" s="664"/>
      <c r="BT155" s="667"/>
      <c r="BU155" s="668"/>
      <c r="BV155" s="666"/>
      <c r="BW155" s="669"/>
    </row>
    <row r="156" spans="2:75" ht="15.75" customHeight="1">
      <c r="B156" s="363" t="s">
        <v>479</v>
      </c>
      <c r="C156" s="364">
        <v>6866051000187</v>
      </c>
      <c r="D156" s="365" t="s">
        <v>11</v>
      </c>
      <c r="E156" s="365" t="s">
        <v>620</v>
      </c>
      <c r="F156" s="365" t="s">
        <v>663</v>
      </c>
      <c r="G156" s="366" t="s">
        <v>738</v>
      </c>
      <c r="H156" s="366" t="s">
        <v>34</v>
      </c>
      <c r="I156" s="366"/>
      <c r="J156" s="366" t="s">
        <v>608</v>
      </c>
      <c r="K156" s="367" t="s">
        <v>48</v>
      </c>
      <c r="L156" s="368"/>
      <c r="M156" s="368" t="s">
        <v>1416</v>
      </c>
      <c r="N156" s="367">
        <v>142468</v>
      </c>
      <c r="O156" s="367" t="s">
        <v>1321</v>
      </c>
      <c r="P156" s="371">
        <v>38406</v>
      </c>
      <c r="Q156" s="372">
        <v>1370833927.29</v>
      </c>
      <c r="R156" s="372">
        <v>998494275.39563513</v>
      </c>
      <c r="S156" s="367">
        <v>0</v>
      </c>
      <c r="T156" s="369">
        <v>8.6420500465807182E-2</v>
      </c>
      <c r="U156" s="369">
        <v>1.1171746771929951</v>
      </c>
      <c r="V156" s="369">
        <v>0.11684516274258527</v>
      </c>
      <c r="W156" s="369">
        <v>1.1454732941718193</v>
      </c>
      <c r="X156" s="369">
        <v>0.16320293959468679</v>
      </c>
      <c r="Y156" s="369">
        <v>1.2375975384822619</v>
      </c>
      <c r="Z156" s="369">
        <v>0.19910730522903397</v>
      </c>
      <c r="AA156" s="369">
        <v>1.1317904711731475</v>
      </c>
      <c r="AB156" s="369">
        <v>1.6172802968333095E-3</v>
      </c>
      <c r="AC156" s="373">
        <v>8.2739866069530557</v>
      </c>
      <c r="AD156" s="541">
        <v>0</v>
      </c>
      <c r="AE156" s="370" t="s">
        <v>469</v>
      </c>
      <c r="AF156" s="370" t="s">
        <v>469</v>
      </c>
      <c r="AG156" s="374" t="s">
        <v>469</v>
      </c>
      <c r="AH156" s="374" t="s">
        <v>2248</v>
      </c>
      <c r="AI156" s="374">
        <v>1000</v>
      </c>
      <c r="AJ156" s="374">
        <v>1000</v>
      </c>
      <c r="AK156" s="374">
        <v>1000</v>
      </c>
      <c r="AL156" s="369">
        <v>2E-3</v>
      </c>
      <c r="AM156" s="369" t="s">
        <v>34</v>
      </c>
      <c r="AN156" s="369" t="s">
        <v>64</v>
      </c>
      <c r="AO156" s="367" t="s">
        <v>1324</v>
      </c>
      <c r="AP156" s="370" t="s">
        <v>11</v>
      </c>
      <c r="AQ156" s="376" t="s">
        <v>669</v>
      </c>
      <c r="AR156" s="369">
        <v>2.6660000000000003E-4</v>
      </c>
      <c r="AS156" s="369">
        <v>2.6660000000000003E-4</v>
      </c>
      <c r="AT156" s="369"/>
      <c r="AW156" s="662"/>
      <c r="AX156" s="662"/>
      <c r="AY156" s="663"/>
      <c r="AZ156" s="663"/>
      <c r="BA156" s="663"/>
      <c r="BB156" s="664"/>
      <c r="BC156" s="663"/>
      <c r="BD156" s="663"/>
      <c r="BE156" s="663"/>
      <c r="BF156" s="663"/>
      <c r="BG156" s="664"/>
      <c r="BH156" s="664"/>
      <c r="BI156" s="665"/>
      <c r="BJ156" s="665"/>
      <c r="BK156" s="665"/>
      <c r="BL156" s="664"/>
      <c r="BM156" s="664"/>
      <c r="BN156" s="664"/>
      <c r="BO156" s="664"/>
      <c r="BP156" s="664"/>
      <c r="BQ156" s="664"/>
      <c r="BR156" s="664"/>
      <c r="BS156" s="664"/>
      <c r="BT156" s="667"/>
      <c r="BU156" s="668"/>
      <c r="BV156" s="666"/>
      <c r="BW156" s="669"/>
    </row>
    <row r="157" spans="2:75" ht="15.75" customHeight="1">
      <c r="B157" s="363" t="s">
        <v>475</v>
      </c>
      <c r="C157" s="364">
        <v>9238487000110</v>
      </c>
      <c r="D157" s="365" t="s">
        <v>11</v>
      </c>
      <c r="E157" s="365" t="s">
        <v>620</v>
      </c>
      <c r="F157" s="365" t="s">
        <v>663</v>
      </c>
      <c r="G157" s="366" t="s">
        <v>738</v>
      </c>
      <c r="H157" s="366" t="s">
        <v>34</v>
      </c>
      <c r="I157" s="366" t="s">
        <v>1304</v>
      </c>
      <c r="J157" s="366" t="s">
        <v>608</v>
      </c>
      <c r="K157" s="367" t="s">
        <v>48</v>
      </c>
      <c r="L157" s="368"/>
      <c r="M157" s="368" t="s">
        <v>1416</v>
      </c>
      <c r="N157" s="367">
        <v>208401</v>
      </c>
      <c r="O157" s="367" t="s">
        <v>1321</v>
      </c>
      <c r="P157" s="371">
        <v>39568</v>
      </c>
      <c r="Q157" s="372">
        <v>2243421838.6100001</v>
      </c>
      <c r="R157" s="372">
        <v>2052611662.600157</v>
      </c>
      <c r="S157" s="367">
        <v>0</v>
      </c>
      <c r="T157" s="369">
        <v>7.7840758392161202E-2</v>
      </c>
      <c r="U157" s="369">
        <v>1.0062626768011784</v>
      </c>
      <c r="V157" s="369">
        <v>0.10311930577444528</v>
      </c>
      <c r="W157" s="369">
        <v>1.0109140002516757</v>
      </c>
      <c r="X157" s="369">
        <v>0.1262275582997141</v>
      </c>
      <c r="Y157" s="369">
        <v>0.95720650515438521</v>
      </c>
      <c r="Z157" s="369">
        <v>0.16767903712279342</v>
      </c>
      <c r="AA157" s="369">
        <v>0.95314200658164772</v>
      </c>
      <c r="AB157" s="369">
        <v>1.5727327152420035E-3</v>
      </c>
      <c r="AC157" s="373">
        <v>0.64230367343467054</v>
      </c>
      <c r="AD157" s="541">
        <v>0</v>
      </c>
      <c r="AE157" s="370" t="s">
        <v>469</v>
      </c>
      <c r="AF157" s="370" t="s">
        <v>469</v>
      </c>
      <c r="AG157" s="374" t="s">
        <v>469</v>
      </c>
      <c r="AH157" s="374" t="s">
        <v>2248</v>
      </c>
      <c r="AI157" s="374">
        <v>10000</v>
      </c>
      <c r="AJ157" s="374">
        <v>10000</v>
      </c>
      <c r="AK157" s="374">
        <v>10000</v>
      </c>
      <c r="AL157" s="369">
        <v>1.5E-3</v>
      </c>
      <c r="AM157" s="369" t="s">
        <v>34</v>
      </c>
      <c r="AN157" s="369" t="s">
        <v>64</v>
      </c>
      <c r="AO157" s="367" t="s">
        <v>1324</v>
      </c>
      <c r="AP157" s="370" t="s">
        <v>11</v>
      </c>
      <c r="AQ157" s="376" t="s">
        <v>680</v>
      </c>
      <c r="AR157" s="369">
        <v>1.9995000000000001E-4</v>
      </c>
      <c r="AS157" s="369">
        <v>1.9995000000000001E-4</v>
      </c>
      <c r="AT157" s="369"/>
      <c r="AW157" s="662"/>
      <c r="AX157" s="662"/>
      <c r="AY157" s="663"/>
      <c r="AZ157" s="663"/>
      <c r="BA157" s="663"/>
      <c r="BB157" s="664"/>
      <c r="BC157" s="663"/>
      <c r="BD157" s="663"/>
      <c r="BE157" s="663"/>
      <c r="BF157" s="663"/>
      <c r="BG157" s="664"/>
      <c r="BH157" s="664"/>
      <c r="BI157" s="665"/>
      <c r="BJ157" s="665"/>
      <c r="BK157" s="665"/>
      <c r="BL157" s="664"/>
      <c r="BM157" s="664"/>
      <c r="BN157" s="664"/>
      <c r="BO157" s="664"/>
      <c r="BP157" s="664"/>
      <c r="BQ157" s="664"/>
      <c r="BR157" s="664"/>
      <c r="BS157" s="664"/>
      <c r="BT157" s="667"/>
      <c r="BU157" s="668"/>
      <c r="BV157" s="666"/>
      <c r="BW157" s="669"/>
    </row>
    <row r="158" spans="2:75" ht="15.75" customHeight="1">
      <c r="B158" s="363" t="s">
        <v>476</v>
      </c>
      <c r="C158" s="364">
        <v>807777000162</v>
      </c>
      <c r="D158" s="365" t="s">
        <v>11</v>
      </c>
      <c r="E158" s="365" t="s">
        <v>620</v>
      </c>
      <c r="F158" s="365" t="s">
        <v>663</v>
      </c>
      <c r="G158" s="366" t="s">
        <v>738</v>
      </c>
      <c r="H158" s="366" t="s">
        <v>34</v>
      </c>
      <c r="I158" s="366" t="s">
        <v>1304</v>
      </c>
      <c r="J158" s="366" t="s">
        <v>608</v>
      </c>
      <c r="K158" s="367" t="s">
        <v>48</v>
      </c>
      <c r="L158" s="368"/>
      <c r="M158" s="368" t="s">
        <v>1416</v>
      </c>
      <c r="N158" s="367">
        <v>19119</v>
      </c>
      <c r="O158" s="367" t="s">
        <v>1321</v>
      </c>
      <c r="P158" s="371">
        <v>34974</v>
      </c>
      <c r="Q158" s="372">
        <v>508292963.69</v>
      </c>
      <c r="R158" s="372">
        <v>335332890.36464292</v>
      </c>
      <c r="S158" s="367">
        <v>0</v>
      </c>
      <c r="T158" s="369">
        <v>7.8443038330331394E-2</v>
      </c>
      <c r="U158" s="369">
        <v>1.0140484671157268</v>
      </c>
      <c r="V158" s="369">
        <v>0.10465733630486462</v>
      </c>
      <c r="W158" s="369">
        <v>1.0259918422167515</v>
      </c>
      <c r="X158" s="369">
        <v>0.13667399648355061</v>
      </c>
      <c r="Y158" s="369">
        <v>1.0364237436081225</v>
      </c>
      <c r="Z158" s="369">
        <v>0.17315194492776609</v>
      </c>
      <c r="AA158" s="369">
        <v>0.98425178879758413</v>
      </c>
      <c r="AB158" s="369">
        <v>1.5056997745612327E-3</v>
      </c>
      <c r="AC158" s="373">
        <v>1.596533821977534</v>
      </c>
      <c r="AD158" s="541">
        <v>0</v>
      </c>
      <c r="AE158" s="370" t="s">
        <v>2359</v>
      </c>
      <c r="AF158" s="370" t="s">
        <v>741</v>
      </c>
      <c r="AG158" s="374" t="s">
        <v>741</v>
      </c>
      <c r="AH158" s="374" t="s">
        <v>2248</v>
      </c>
      <c r="AI158" s="374">
        <v>1</v>
      </c>
      <c r="AJ158" s="374">
        <v>1</v>
      </c>
      <c r="AK158" s="374">
        <v>1</v>
      </c>
      <c r="AL158" s="369">
        <v>2.5000000000000001E-3</v>
      </c>
      <c r="AM158" s="369" t="s">
        <v>34</v>
      </c>
      <c r="AN158" s="369" t="s">
        <v>64</v>
      </c>
      <c r="AO158" s="367" t="s">
        <v>1324</v>
      </c>
      <c r="AP158" s="370" t="s">
        <v>11</v>
      </c>
      <c r="AQ158" s="376" t="s">
        <v>662</v>
      </c>
      <c r="AR158" s="369">
        <v>3.3333333333333332E-4</v>
      </c>
      <c r="AS158" s="369">
        <v>3.3333333333333332E-4</v>
      </c>
      <c r="AT158" s="369"/>
      <c r="AW158" s="662"/>
      <c r="AX158" s="662"/>
      <c r="AY158" s="663"/>
      <c r="AZ158" s="663"/>
      <c r="BA158" s="663"/>
      <c r="BB158" s="664"/>
      <c r="BC158" s="663"/>
      <c r="BD158" s="663"/>
      <c r="BE158" s="663"/>
      <c r="BF158" s="663"/>
      <c r="BG158" s="664"/>
      <c r="BH158" s="664"/>
      <c r="BI158" s="665"/>
      <c r="BJ158" s="665"/>
      <c r="BK158" s="665"/>
      <c r="BL158" s="664"/>
      <c r="BM158" s="664"/>
      <c r="BN158" s="664"/>
      <c r="BO158" s="664"/>
      <c r="BP158" s="664"/>
      <c r="BQ158" s="664"/>
      <c r="BR158" s="664"/>
      <c r="BS158" s="664"/>
      <c r="BT158" s="667"/>
      <c r="BU158" s="668"/>
      <c r="BV158" s="666"/>
      <c r="BW158" s="669"/>
    </row>
    <row r="159" spans="2:75" ht="15.75" customHeight="1">
      <c r="B159" s="363" t="s">
        <v>193</v>
      </c>
      <c r="C159" s="364">
        <v>40054275000122</v>
      </c>
      <c r="D159" s="365" t="s">
        <v>11</v>
      </c>
      <c r="E159" s="365" t="s">
        <v>620</v>
      </c>
      <c r="F159" s="365" t="s">
        <v>663</v>
      </c>
      <c r="G159" s="366" t="s">
        <v>738</v>
      </c>
      <c r="H159" s="366" t="s">
        <v>34</v>
      </c>
      <c r="I159" s="366" t="s">
        <v>1304</v>
      </c>
      <c r="J159" s="366" t="s">
        <v>608</v>
      </c>
      <c r="K159" s="367" t="s">
        <v>48</v>
      </c>
      <c r="L159" s="368"/>
      <c r="M159" s="368" t="s">
        <v>1416</v>
      </c>
      <c r="N159" s="367">
        <v>567833</v>
      </c>
      <c r="O159" s="367" t="s">
        <v>1321</v>
      </c>
      <c r="P159" s="371">
        <v>44193</v>
      </c>
      <c r="Q159" s="372">
        <v>553192688.89999998</v>
      </c>
      <c r="R159" s="372">
        <v>376973539.21698409</v>
      </c>
      <c r="S159" s="367">
        <v>0</v>
      </c>
      <c r="T159" s="369">
        <v>7.9475190460861045E-2</v>
      </c>
      <c r="U159" s="369">
        <v>1.0273912991639484</v>
      </c>
      <c r="V159" s="369">
        <v>0.10462741618316662</v>
      </c>
      <c r="W159" s="369">
        <v>1.0256985249791442</v>
      </c>
      <c r="X159" s="369" t="s">
        <v>1419</v>
      </c>
      <c r="Y159" s="369" t="s">
        <v>1419</v>
      </c>
      <c r="Z159" s="369" t="s">
        <v>1419</v>
      </c>
      <c r="AA159" s="369" t="s">
        <v>1419</v>
      </c>
      <c r="AB159" s="369">
        <v>1.6670566538005281E-3</v>
      </c>
      <c r="AC159" s="373">
        <v>1.4259017304930224</v>
      </c>
      <c r="AD159" s="541">
        <v>0</v>
      </c>
      <c r="AE159" s="370" t="s">
        <v>2349</v>
      </c>
      <c r="AF159" s="370" t="s">
        <v>2244</v>
      </c>
      <c r="AG159" s="374" t="s">
        <v>1438</v>
      </c>
      <c r="AH159" s="374" t="s">
        <v>2248</v>
      </c>
      <c r="AI159" s="374">
        <v>100</v>
      </c>
      <c r="AJ159" s="374">
        <v>100</v>
      </c>
      <c r="AK159" s="374">
        <v>100</v>
      </c>
      <c r="AL159" s="369">
        <v>2.5000000000000001E-3</v>
      </c>
      <c r="AM159" s="369" t="s">
        <v>34</v>
      </c>
      <c r="AN159" s="369" t="s">
        <v>34</v>
      </c>
      <c r="AO159" s="367" t="s">
        <v>1324</v>
      </c>
      <c r="AP159" s="370" t="s">
        <v>11</v>
      </c>
      <c r="AQ159" s="376" t="s">
        <v>669</v>
      </c>
      <c r="AR159" s="369">
        <v>3.3333333333333332E-4</v>
      </c>
      <c r="AS159" s="369">
        <v>3.3333333333333332E-4</v>
      </c>
      <c r="AT159" s="369"/>
      <c r="AW159" s="662"/>
      <c r="AX159" s="662"/>
      <c r="AY159" s="663"/>
      <c r="AZ159" s="663"/>
      <c r="BA159" s="663"/>
      <c r="BB159" s="664"/>
      <c r="BC159" s="663"/>
      <c r="BD159" s="663"/>
      <c r="BE159" s="663"/>
      <c r="BF159" s="663"/>
      <c r="BG159" s="664"/>
      <c r="BH159" s="664"/>
      <c r="BI159" s="665"/>
      <c r="BJ159" s="665"/>
      <c r="BK159" s="665"/>
      <c r="BL159" s="664"/>
      <c r="BM159" s="664"/>
      <c r="BN159" s="664"/>
      <c r="BO159" s="664"/>
      <c r="BP159" s="664"/>
      <c r="BQ159" s="664"/>
      <c r="BR159" s="664"/>
      <c r="BS159" s="664"/>
      <c r="BT159" s="667"/>
      <c r="BU159" s="668"/>
      <c r="BV159" s="666"/>
      <c r="BW159" s="669"/>
    </row>
    <row r="160" spans="2:75" ht="15.75" customHeight="1">
      <c r="B160" s="363" t="s">
        <v>1057</v>
      </c>
      <c r="C160" s="364">
        <v>26374829000148</v>
      </c>
      <c r="D160" s="365" t="s">
        <v>11</v>
      </c>
      <c r="E160" s="365" t="s">
        <v>620</v>
      </c>
      <c r="F160" s="365" t="s">
        <v>663</v>
      </c>
      <c r="G160" s="366" t="s">
        <v>738</v>
      </c>
      <c r="H160" s="366" t="s">
        <v>34</v>
      </c>
      <c r="I160" s="366" t="s">
        <v>1304</v>
      </c>
      <c r="J160" s="366" t="s">
        <v>608</v>
      </c>
      <c r="K160" s="367" t="s">
        <v>48</v>
      </c>
      <c r="L160" s="368"/>
      <c r="M160" s="368" t="s">
        <v>1416</v>
      </c>
      <c r="N160" s="367">
        <v>442984</v>
      </c>
      <c r="O160" s="367" t="s">
        <v>1321</v>
      </c>
      <c r="P160" s="371">
        <v>42832</v>
      </c>
      <c r="Q160" s="372">
        <v>305362937.57999998</v>
      </c>
      <c r="R160" s="372">
        <v>105743172.61587296</v>
      </c>
      <c r="S160" s="367">
        <v>0</v>
      </c>
      <c r="T160" s="369">
        <v>7.6499273807270063E-2</v>
      </c>
      <c r="U160" s="369">
        <v>0.98892104373949419</v>
      </c>
      <c r="V160" s="369">
        <v>0.1011493227918332</v>
      </c>
      <c r="W160" s="369">
        <v>0.99160157992045161</v>
      </c>
      <c r="X160" s="369">
        <v>0.11970395711930104</v>
      </c>
      <c r="Y160" s="369">
        <v>0.90773685232233525</v>
      </c>
      <c r="Z160" s="369">
        <v>0.15964493834154725</v>
      </c>
      <c r="AA160" s="369">
        <v>0.90747358454852045</v>
      </c>
      <c r="AB160" s="369">
        <v>1.7188295231151658E-3</v>
      </c>
      <c r="AC160" s="373">
        <v>-0.45246170166359617</v>
      </c>
      <c r="AD160" s="541">
        <v>0</v>
      </c>
      <c r="AE160" s="370" t="s">
        <v>2449</v>
      </c>
      <c r="AF160" s="370" t="s">
        <v>2244</v>
      </c>
      <c r="AG160" s="374" t="s">
        <v>1438</v>
      </c>
      <c r="AH160" s="374" t="s">
        <v>2245</v>
      </c>
      <c r="AI160" s="374">
        <v>0</v>
      </c>
      <c r="AJ160" s="374">
        <v>0</v>
      </c>
      <c r="AK160" s="374">
        <v>0</v>
      </c>
      <c r="AL160" s="369">
        <v>3.0000000000000001E-3</v>
      </c>
      <c r="AM160" s="369" t="s">
        <v>34</v>
      </c>
      <c r="AN160" s="369" t="s">
        <v>64</v>
      </c>
      <c r="AO160" s="367" t="s">
        <v>1324</v>
      </c>
      <c r="AP160" s="370" t="s">
        <v>11</v>
      </c>
      <c r="AQ160" s="376" t="s">
        <v>680</v>
      </c>
      <c r="AR160" s="369">
        <v>8.0009999999999999E-4</v>
      </c>
      <c r="AS160" s="369">
        <v>8.0009999999999999E-4</v>
      </c>
      <c r="AT160" s="369"/>
      <c r="AW160" s="662"/>
      <c r="AX160" s="662"/>
      <c r="AY160" s="663"/>
      <c r="AZ160" s="663"/>
      <c r="BA160" s="663"/>
      <c r="BB160" s="664"/>
      <c r="BC160" s="663"/>
      <c r="BD160" s="663"/>
      <c r="BE160" s="663"/>
      <c r="BF160" s="663"/>
      <c r="BG160" s="664"/>
      <c r="BH160" s="664"/>
      <c r="BI160" s="665"/>
      <c r="BJ160" s="665"/>
      <c r="BK160" s="665"/>
      <c r="BL160" s="664"/>
      <c r="BM160" s="664"/>
      <c r="BN160" s="664"/>
      <c r="BO160" s="664"/>
      <c r="BP160" s="664"/>
      <c r="BQ160" s="664"/>
      <c r="BR160" s="664"/>
      <c r="BS160" s="664"/>
      <c r="BT160" s="667"/>
      <c r="BU160" s="668"/>
      <c r="BV160" s="666"/>
      <c r="BW160" s="669"/>
    </row>
    <row r="161" spans="2:75" ht="15.75" customHeight="1">
      <c r="B161" s="363" t="s">
        <v>1058</v>
      </c>
      <c r="C161" s="364">
        <v>11435287000107</v>
      </c>
      <c r="D161" s="365" t="s">
        <v>11</v>
      </c>
      <c r="E161" s="365" t="s">
        <v>620</v>
      </c>
      <c r="F161" s="365" t="s">
        <v>663</v>
      </c>
      <c r="G161" s="366" t="s">
        <v>738</v>
      </c>
      <c r="H161" s="366" t="s">
        <v>34</v>
      </c>
      <c r="I161" s="366" t="s">
        <v>1304</v>
      </c>
      <c r="J161" s="366" t="s">
        <v>608</v>
      </c>
      <c r="K161" s="367" t="s">
        <v>48</v>
      </c>
      <c r="L161" s="368"/>
      <c r="M161" s="368" t="s">
        <v>34</v>
      </c>
      <c r="N161" s="367">
        <v>256765</v>
      </c>
      <c r="O161" s="367" t="s">
        <v>1321</v>
      </c>
      <c r="P161" s="371">
        <v>40422</v>
      </c>
      <c r="Q161" s="372">
        <v>672431455.71000004</v>
      </c>
      <c r="R161" s="372">
        <v>426302371.62353194</v>
      </c>
      <c r="S161" s="367">
        <v>0</v>
      </c>
      <c r="T161" s="369">
        <v>7.7858592171284435E-2</v>
      </c>
      <c r="U161" s="369">
        <v>1.0064932175447259</v>
      </c>
      <c r="V161" s="369">
        <v>0.10536835299665848</v>
      </c>
      <c r="W161" s="369">
        <v>1.0329621832479376</v>
      </c>
      <c r="X161" s="369">
        <v>0.14076270211285347</v>
      </c>
      <c r="Y161" s="369">
        <v>1.067429141151639</v>
      </c>
      <c r="Z161" s="369">
        <v>0.16944535994665499</v>
      </c>
      <c r="AA161" s="369">
        <v>0.96318235813360409</v>
      </c>
      <c r="AB161" s="369">
        <v>1.8751379563372791E-3</v>
      </c>
      <c r="AC161" s="373">
        <v>1.6255998009156321</v>
      </c>
      <c r="AD161" s="541">
        <v>0</v>
      </c>
      <c r="AE161" s="370" t="s">
        <v>2452</v>
      </c>
      <c r="AF161" s="370" t="s">
        <v>2250</v>
      </c>
      <c r="AG161" s="374" t="s">
        <v>719</v>
      </c>
      <c r="AH161" s="374" t="s">
        <v>2248</v>
      </c>
      <c r="AI161" s="374">
        <v>1000</v>
      </c>
      <c r="AJ161" s="374">
        <v>500</v>
      </c>
      <c r="AK161" s="374">
        <v>0</v>
      </c>
      <c r="AL161" s="369">
        <v>3.0000000000000001E-3</v>
      </c>
      <c r="AM161" s="369" t="s">
        <v>34</v>
      </c>
      <c r="AN161" s="369" t="s">
        <v>64</v>
      </c>
      <c r="AO161" s="367" t="s">
        <v>1324</v>
      </c>
      <c r="AP161" s="370" t="s">
        <v>11</v>
      </c>
      <c r="AQ161" s="376" t="s">
        <v>669</v>
      </c>
      <c r="AR161" s="369">
        <v>1.1999999999999999E-3</v>
      </c>
      <c r="AS161" s="369">
        <v>1.1999999999999999E-3</v>
      </c>
      <c r="AT161" s="369"/>
      <c r="AW161" s="662"/>
      <c r="AX161" s="662"/>
      <c r="AY161" s="663"/>
      <c r="AZ161" s="663"/>
      <c r="BA161" s="663"/>
      <c r="BB161" s="664"/>
      <c r="BC161" s="663"/>
      <c r="BD161" s="663"/>
      <c r="BE161" s="663"/>
      <c r="BF161" s="663"/>
      <c r="BG161" s="664"/>
      <c r="BH161" s="664"/>
      <c r="BI161" s="665"/>
      <c r="BJ161" s="665"/>
      <c r="BK161" s="665"/>
      <c r="BL161" s="664"/>
      <c r="BM161" s="664"/>
      <c r="BN161" s="664"/>
      <c r="BO161" s="664"/>
      <c r="BP161" s="664"/>
      <c r="BQ161" s="664"/>
      <c r="BR161" s="664"/>
      <c r="BS161" s="664"/>
      <c r="BT161" s="667"/>
      <c r="BU161" s="668"/>
      <c r="BV161" s="666"/>
      <c r="BW161" s="669"/>
    </row>
    <row r="162" spans="2:75" ht="15.75" customHeight="1">
      <c r="B162" s="363" t="s">
        <v>1067</v>
      </c>
      <c r="C162" s="364">
        <v>8610270000126</v>
      </c>
      <c r="D162" s="365" t="s">
        <v>11</v>
      </c>
      <c r="E162" s="365" t="s">
        <v>620</v>
      </c>
      <c r="F162" s="365" t="s">
        <v>663</v>
      </c>
      <c r="G162" s="366" t="s">
        <v>738</v>
      </c>
      <c r="H162" s="366" t="s">
        <v>34</v>
      </c>
      <c r="I162" s="366" t="s">
        <v>1304</v>
      </c>
      <c r="J162" s="366" t="s">
        <v>608</v>
      </c>
      <c r="K162" s="367" t="s">
        <v>48</v>
      </c>
      <c r="L162" s="368"/>
      <c r="M162" s="368" t="s">
        <v>34</v>
      </c>
      <c r="N162" s="367">
        <v>180203</v>
      </c>
      <c r="O162" s="367" t="s">
        <v>1321</v>
      </c>
      <c r="P162" s="371">
        <v>39160</v>
      </c>
      <c r="Q162" s="372">
        <v>106008271.56999999</v>
      </c>
      <c r="R162" s="372">
        <v>105933340.52686517</v>
      </c>
      <c r="S162" s="367">
        <v>0</v>
      </c>
      <c r="T162" s="369">
        <v>7.5610551302297546E-2</v>
      </c>
      <c r="U162" s="369">
        <v>0.97743235445564014</v>
      </c>
      <c r="V162" s="369">
        <v>0.10154275070472796</v>
      </c>
      <c r="W162" s="369">
        <v>0.99545848898561784</v>
      </c>
      <c r="X162" s="369">
        <v>0.12039623781237707</v>
      </c>
      <c r="Y162" s="369">
        <v>0.91298654257802214</v>
      </c>
      <c r="Z162" s="369">
        <v>0.15704579326790769</v>
      </c>
      <c r="AA162" s="369">
        <v>0.89269920133762792</v>
      </c>
      <c r="AB162" s="369">
        <v>6.1778892221894663E-3</v>
      </c>
      <c r="AC162" s="373">
        <v>-6.5203084842171369E-2</v>
      </c>
      <c r="AD162" s="541">
        <v>0</v>
      </c>
      <c r="AE162" s="370" t="s">
        <v>2455</v>
      </c>
      <c r="AF162" s="370" t="s">
        <v>2253</v>
      </c>
      <c r="AG162" s="374" t="s">
        <v>1439</v>
      </c>
      <c r="AH162" s="374" t="s">
        <v>2248</v>
      </c>
      <c r="AI162" s="374">
        <v>100</v>
      </c>
      <c r="AJ162" s="374">
        <v>0</v>
      </c>
      <c r="AK162" s="374">
        <v>0</v>
      </c>
      <c r="AL162" s="369">
        <v>4.5000000000000005E-3</v>
      </c>
      <c r="AM162" s="369" t="s">
        <v>34</v>
      </c>
      <c r="AN162" s="369" t="s">
        <v>34</v>
      </c>
      <c r="AO162" s="367" t="s">
        <v>1324</v>
      </c>
      <c r="AP162" s="370" t="s">
        <v>11</v>
      </c>
      <c r="AQ162" s="376" t="s">
        <v>675</v>
      </c>
      <c r="AR162" s="369">
        <v>1.4999999999999998E-3</v>
      </c>
      <c r="AS162" s="369">
        <v>1.4999999999999998E-3</v>
      </c>
      <c r="AT162" s="369"/>
      <c r="AW162" s="662"/>
      <c r="AX162" s="662"/>
      <c r="AY162" s="663"/>
      <c r="AZ162" s="663"/>
      <c r="BA162" s="663"/>
      <c r="BB162" s="664"/>
      <c r="BC162" s="663"/>
      <c r="BD162" s="663"/>
      <c r="BE162" s="663"/>
      <c r="BF162" s="663"/>
      <c r="BG162" s="664"/>
      <c r="BH162" s="664"/>
      <c r="BI162" s="665"/>
      <c r="BJ162" s="665"/>
      <c r="BK162" s="665"/>
      <c r="BL162" s="664"/>
      <c r="BM162" s="664"/>
      <c r="BN162" s="664"/>
      <c r="BO162" s="664"/>
      <c r="BP162" s="664"/>
      <c r="BQ162" s="664"/>
      <c r="BR162" s="664"/>
      <c r="BS162" s="664"/>
      <c r="BT162" s="667"/>
      <c r="BU162" s="668"/>
      <c r="BV162" s="666"/>
      <c r="BW162" s="669"/>
    </row>
    <row r="163" spans="2:75" ht="15.75" customHeight="1">
      <c r="B163" s="363" t="s">
        <v>310</v>
      </c>
      <c r="C163" s="364">
        <v>35726805000100</v>
      </c>
      <c r="D163" s="365" t="s">
        <v>11</v>
      </c>
      <c r="E163" s="365" t="s">
        <v>620</v>
      </c>
      <c r="F163" s="365" t="s">
        <v>663</v>
      </c>
      <c r="G163" s="366" t="s">
        <v>738</v>
      </c>
      <c r="H163" s="366" t="s">
        <v>34</v>
      </c>
      <c r="I163" s="366" t="s">
        <v>1304</v>
      </c>
      <c r="J163" s="366" t="s">
        <v>608</v>
      </c>
      <c r="K163" s="367" t="s">
        <v>48</v>
      </c>
      <c r="L163" s="368"/>
      <c r="M163" s="368" t="s">
        <v>1416</v>
      </c>
      <c r="N163" s="367">
        <v>522929</v>
      </c>
      <c r="O163" s="367" t="s">
        <v>1321</v>
      </c>
      <c r="P163" s="371">
        <v>43846</v>
      </c>
      <c r="Q163" s="372">
        <v>118316769.22</v>
      </c>
      <c r="R163" s="372">
        <v>83642551.898968339</v>
      </c>
      <c r="S163" s="367">
        <v>0</v>
      </c>
      <c r="T163" s="369">
        <v>7.8015913089023226E-2</v>
      </c>
      <c r="U163" s="369">
        <v>1.0085269357544471</v>
      </c>
      <c r="V163" s="369">
        <v>0.10281976112345159</v>
      </c>
      <c r="W163" s="369">
        <v>1.0079774610739161</v>
      </c>
      <c r="X163" s="369">
        <v>0.12969076537825019</v>
      </c>
      <c r="Y163" s="369">
        <v>0.98346863355902669</v>
      </c>
      <c r="Z163" s="369" t="s">
        <v>1419</v>
      </c>
      <c r="AA163" s="369" t="s">
        <v>1419</v>
      </c>
      <c r="AB163" s="369">
        <v>1.6446274430425211E-3</v>
      </c>
      <c r="AC163" s="373">
        <v>0.44909947221992907</v>
      </c>
      <c r="AD163" s="541">
        <v>0</v>
      </c>
      <c r="AE163" s="370" t="s">
        <v>2470</v>
      </c>
      <c r="AF163" s="370" t="s">
        <v>2244</v>
      </c>
      <c r="AG163" s="374" t="s">
        <v>1438</v>
      </c>
      <c r="AH163" s="374" t="s">
        <v>2248</v>
      </c>
      <c r="AI163" s="374">
        <v>30</v>
      </c>
      <c r="AJ163" s="374">
        <v>30</v>
      </c>
      <c r="AK163" s="374">
        <v>30</v>
      </c>
      <c r="AL163" s="369">
        <v>2.2000000000000001E-3</v>
      </c>
      <c r="AM163" s="369" t="s">
        <v>34</v>
      </c>
      <c r="AN163" s="369" t="s">
        <v>64</v>
      </c>
      <c r="AO163" s="367" t="s">
        <v>1324</v>
      </c>
      <c r="AP163" s="370" t="s">
        <v>11</v>
      </c>
      <c r="AQ163" s="376" t="s">
        <v>669</v>
      </c>
      <c r="AR163" s="369" t="s">
        <v>34</v>
      </c>
      <c r="AS163" s="369" t="s">
        <v>34</v>
      </c>
      <c r="AT163" s="369"/>
      <c r="AW163" s="662"/>
      <c r="AX163" s="662"/>
      <c r="AY163" s="663"/>
      <c r="AZ163" s="663"/>
      <c r="BA163" s="663"/>
      <c r="BB163" s="664"/>
      <c r="BC163" s="663"/>
      <c r="BD163" s="663"/>
      <c r="BE163" s="663"/>
      <c r="BF163" s="663"/>
      <c r="BG163" s="664"/>
      <c r="BH163" s="664"/>
      <c r="BI163" s="665"/>
      <c r="BJ163" s="665"/>
      <c r="BK163" s="665"/>
      <c r="BL163" s="664"/>
      <c r="BM163" s="664"/>
      <c r="BN163" s="664"/>
      <c r="BO163" s="664"/>
      <c r="BP163" s="664"/>
      <c r="BQ163" s="664"/>
      <c r="BR163" s="664"/>
      <c r="BS163" s="664"/>
      <c r="BT163" s="667"/>
      <c r="BU163" s="668"/>
      <c r="BV163" s="666"/>
      <c r="BW163" s="669"/>
    </row>
    <row r="164" spans="2:75" ht="15.75" customHeight="1">
      <c r="B164" s="363" t="s">
        <v>1196</v>
      </c>
      <c r="C164" s="364">
        <v>12923387000137</v>
      </c>
      <c r="D164" s="365" t="s">
        <v>11</v>
      </c>
      <c r="E164" s="365" t="s">
        <v>620</v>
      </c>
      <c r="F164" s="365" t="s">
        <v>663</v>
      </c>
      <c r="G164" s="366" t="s">
        <v>738</v>
      </c>
      <c r="H164" s="366" t="s">
        <v>34</v>
      </c>
      <c r="I164" s="366" t="s">
        <v>1304</v>
      </c>
      <c r="J164" s="366" t="s">
        <v>608</v>
      </c>
      <c r="K164" s="367" t="s">
        <v>48</v>
      </c>
      <c r="L164" s="368"/>
      <c r="M164" s="368" t="s">
        <v>1416</v>
      </c>
      <c r="N164" s="367">
        <v>389651</v>
      </c>
      <c r="O164" s="367" t="s">
        <v>1321</v>
      </c>
      <c r="P164" s="371">
        <v>40542</v>
      </c>
      <c r="Q164" s="372">
        <v>60755491.840000004</v>
      </c>
      <c r="R164" s="372">
        <v>64009500.657142885</v>
      </c>
      <c r="S164" s="367">
        <v>0</v>
      </c>
      <c r="T164" s="369">
        <v>7.7464009551649005E-2</v>
      </c>
      <c r="U164" s="369">
        <v>1.0013923710055233</v>
      </c>
      <c r="V164" s="369">
        <v>0.10185368381009718</v>
      </c>
      <c r="W164" s="369">
        <v>0.99850667309623453</v>
      </c>
      <c r="X164" s="369">
        <v>0.12455526465557942</v>
      </c>
      <c r="Y164" s="369">
        <v>0.94452519866112894</v>
      </c>
      <c r="Z164" s="369">
        <v>0.16191333076292791</v>
      </c>
      <c r="AA164" s="369">
        <v>0.92036786245784574</v>
      </c>
      <c r="AB164" s="369">
        <v>1.7033107613670067E-3</v>
      </c>
      <c r="AC164" s="373">
        <v>-8.1036438669811389E-2</v>
      </c>
      <c r="AD164" s="541">
        <v>0</v>
      </c>
      <c r="AE164" s="370" t="s">
        <v>2533</v>
      </c>
      <c r="AF164" s="370" t="s">
        <v>2253</v>
      </c>
      <c r="AG164" s="374" t="s">
        <v>1439</v>
      </c>
      <c r="AH164" s="374" t="s">
        <v>2248</v>
      </c>
      <c r="AI164" s="374">
        <v>500</v>
      </c>
      <c r="AJ164" s="374">
        <v>100</v>
      </c>
      <c r="AK164" s="374">
        <v>100</v>
      </c>
      <c r="AL164" s="369">
        <v>3.0000000000000001E-3</v>
      </c>
      <c r="AM164" s="369" t="s">
        <v>34</v>
      </c>
      <c r="AN164" s="369" t="s">
        <v>64</v>
      </c>
      <c r="AO164" s="367" t="s">
        <v>1324</v>
      </c>
      <c r="AP164" s="370" t="s">
        <v>11</v>
      </c>
      <c r="AQ164" s="376" t="s">
        <v>662</v>
      </c>
      <c r="AR164" s="369">
        <v>7.5000000000000002E-4</v>
      </c>
      <c r="AS164" s="369">
        <v>7.5000000000000002E-4</v>
      </c>
      <c r="AT164" s="369"/>
      <c r="AW164" s="662"/>
      <c r="AX164" s="662"/>
      <c r="AY164" s="663"/>
      <c r="AZ164" s="663"/>
      <c r="BA164" s="663"/>
      <c r="BB164" s="664"/>
      <c r="BC164" s="663"/>
      <c r="BD164" s="663"/>
      <c r="BE164" s="663"/>
      <c r="BF164" s="663"/>
      <c r="BG164" s="664"/>
      <c r="BH164" s="664"/>
      <c r="BI164" s="665"/>
      <c r="BJ164" s="665"/>
      <c r="BK164" s="665"/>
      <c r="BL164" s="664"/>
      <c r="BM164" s="664"/>
      <c r="BN164" s="664"/>
      <c r="BO164" s="664"/>
      <c r="BP164" s="664"/>
      <c r="BQ164" s="664"/>
      <c r="BR164" s="664"/>
      <c r="BS164" s="664"/>
      <c r="BT164" s="667"/>
      <c r="BU164" s="668"/>
      <c r="BV164" s="666"/>
      <c r="BW164" s="669"/>
    </row>
    <row r="165" spans="2:75" ht="15.75" customHeight="1">
      <c r="B165" s="363" t="s">
        <v>416</v>
      </c>
      <c r="C165" s="364">
        <v>30509221000150</v>
      </c>
      <c r="D165" s="365" t="s">
        <v>11</v>
      </c>
      <c r="E165" s="365" t="s">
        <v>620</v>
      </c>
      <c r="F165" s="365" t="s">
        <v>663</v>
      </c>
      <c r="G165" s="366" t="s">
        <v>738</v>
      </c>
      <c r="H165" s="366" t="s">
        <v>34</v>
      </c>
      <c r="I165" s="366" t="s">
        <v>1304</v>
      </c>
      <c r="J165" s="366" t="s">
        <v>608</v>
      </c>
      <c r="K165" s="367" t="s">
        <v>48</v>
      </c>
      <c r="L165" s="368"/>
      <c r="M165" s="368" t="s">
        <v>1416</v>
      </c>
      <c r="N165" s="367">
        <v>497606</v>
      </c>
      <c r="O165" s="367" t="s">
        <v>1321</v>
      </c>
      <c r="P165" s="371">
        <v>43616</v>
      </c>
      <c r="Q165" s="372">
        <v>1222062275.29</v>
      </c>
      <c r="R165" s="372">
        <v>572200123.36480129</v>
      </c>
      <c r="S165" s="367">
        <v>0</v>
      </c>
      <c r="T165" s="369">
        <v>7.9395604782524387E-2</v>
      </c>
      <c r="U165" s="369">
        <v>1.0263624795664488</v>
      </c>
      <c r="V165" s="369">
        <v>0.10522890259427564</v>
      </c>
      <c r="W165" s="369">
        <v>1.0315951030193538</v>
      </c>
      <c r="X165" s="369">
        <v>0.14245996969986674</v>
      </c>
      <c r="Y165" s="369">
        <v>1.0802998295905237</v>
      </c>
      <c r="Z165" s="369">
        <v>0.18900553746278881</v>
      </c>
      <c r="AA165" s="369">
        <v>1.0743687483152704</v>
      </c>
      <c r="AB165" s="369">
        <v>2.2579405910727016E-3</v>
      </c>
      <c r="AC165" s="373">
        <v>1.294452099195132</v>
      </c>
      <c r="AD165" s="541">
        <v>0</v>
      </c>
      <c r="AE165" s="370" t="s">
        <v>2556</v>
      </c>
      <c r="AF165" s="370" t="s">
        <v>736</v>
      </c>
      <c r="AG165" s="374" t="s">
        <v>736</v>
      </c>
      <c r="AH165" s="374" t="s">
        <v>2248</v>
      </c>
      <c r="AI165" s="374">
        <v>100</v>
      </c>
      <c r="AJ165" s="374">
        <v>100</v>
      </c>
      <c r="AK165" s="374">
        <v>100</v>
      </c>
      <c r="AL165" s="369">
        <v>4.0000000000000001E-3</v>
      </c>
      <c r="AM165" s="369" t="s">
        <v>34</v>
      </c>
      <c r="AN165" s="369" t="s">
        <v>64</v>
      </c>
      <c r="AO165" s="367" t="s">
        <v>1324</v>
      </c>
      <c r="AP165" s="370" t="s">
        <v>11</v>
      </c>
      <c r="AQ165" s="376" t="s">
        <v>675</v>
      </c>
      <c r="AR165" s="369">
        <v>7.9999999999999993E-4</v>
      </c>
      <c r="AS165" s="369">
        <v>7.9999999999999993E-4</v>
      </c>
      <c r="AT165" s="369"/>
      <c r="AW165" s="662"/>
      <c r="AX165" s="662"/>
      <c r="AY165" s="663"/>
      <c r="AZ165" s="663"/>
      <c r="BA165" s="663"/>
      <c r="BB165" s="663"/>
      <c r="BC165" s="663"/>
      <c r="BD165" s="663"/>
      <c r="BE165" s="663"/>
      <c r="BF165" s="663"/>
      <c r="BG165" s="664"/>
      <c r="BH165" s="664"/>
      <c r="BI165" s="665"/>
      <c r="BJ165" s="665"/>
      <c r="BK165" s="665"/>
      <c r="BL165" s="218"/>
      <c r="BM165" s="664"/>
      <c r="BN165" s="664"/>
      <c r="BO165" s="664"/>
      <c r="BP165" s="664"/>
      <c r="BQ165" s="664"/>
      <c r="BR165" s="664"/>
      <c r="BS165" s="664"/>
      <c r="BT165" s="664"/>
      <c r="BU165" s="664"/>
      <c r="BV165" s="666"/>
      <c r="BW165" s="663"/>
    </row>
    <row r="166" spans="2:75" ht="15.75" customHeight="1">
      <c r="B166" s="363" t="s">
        <v>1251</v>
      </c>
      <c r="C166" s="364">
        <v>44839845000140</v>
      </c>
      <c r="D166" s="365" t="s">
        <v>11</v>
      </c>
      <c r="E166" s="365" t="s">
        <v>620</v>
      </c>
      <c r="F166" s="365" t="s">
        <v>663</v>
      </c>
      <c r="G166" s="366" t="s">
        <v>738</v>
      </c>
      <c r="H166" s="366" t="s">
        <v>34</v>
      </c>
      <c r="I166" s="366"/>
      <c r="J166" s="366"/>
      <c r="K166" s="367" t="s">
        <v>48</v>
      </c>
      <c r="L166" s="368"/>
      <c r="M166" s="368" t="s">
        <v>1416</v>
      </c>
      <c r="N166" s="367">
        <v>640948</v>
      </c>
      <c r="O166" s="367" t="s">
        <v>1321</v>
      </c>
      <c r="P166" s="371">
        <v>44634</v>
      </c>
      <c r="Q166" s="372">
        <v>40436437.340000004</v>
      </c>
      <c r="R166" s="372" t="s">
        <v>1419</v>
      </c>
      <c r="S166" s="367">
        <v>0</v>
      </c>
      <c r="T166" s="369" t="s">
        <v>1419</v>
      </c>
      <c r="U166" s="369" t="s">
        <v>1419</v>
      </c>
      <c r="V166" s="369" t="s">
        <v>1419</v>
      </c>
      <c r="W166" s="369" t="s">
        <v>1419</v>
      </c>
      <c r="X166" s="369" t="s">
        <v>1419</v>
      </c>
      <c r="Y166" s="369" t="s">
        <v>1419</v>
      </c>
      <c r="Z166" s="369" t="s">
        <v>1419</v>
      </c>
      <c r="AA166" s="369" t="s">
        <v>1419</v>
      </c>
      <c r="AB166" s="369" t="s">
        <v>1419</v>
      </c>
      <c r="AC166" s="373" t="s">
        <v>1419</v>
      </c>
      <c r="AD166" s="541">
        <v>0</v>
      </c>
      <c r="AE166" s="370" t="s">
        <v>2562</v>
      </c>
      <c r="AF166" s="370" t="s">
        <v>2244</v>
      </c>
      <c r="AG166" s="374" t="s">
        <v>1438</v>
      </c>
      <c r="AH166" s="374" t="s">
        <v>2248</v>
      </c>
      <c r="AI166" s="374">
        <v>1000</v>
      </c>
      <c r="AJ166" s="374">
        <v>100</v>
      </c>
      <c r="AK166" s="374">
        <v>1000</v>
      </c>
      <c r="AL166" s="369">
        <v>1.4000000000000002E-3</v>
      </c>
      <c r="AM166" s="369" t="s">
        <v>34</v>
      </c>
      <c r="AN166" s="369" t="s">
        <v>2262</v>
      </c>
      <c r="AO166" s="367" t="s">
        <v>1324</v>
      </c>
      <c r="AP166" s="370" t="s">
        <v>11</v>
      </c>
      <c r="AQ166" s="376" t="s">
        <v>669</v>
      </c>
      <c r="AR166" s="369">
        <v>9.3333333333333072E-4</v>
      </c>
      <c r="AS166" s="369">
        <v>9.3333333333333072E-4</v>
      </c>
      <c r="AT166" s="369"/>
      <c r="AW166" s="662"/>
      <c r="AX166" s="662"/>
      <c r="AY166" s="663"/>
      <c r="AZ166" s="663"/>
      <c r="BA166" s="663"/>
      <c r="BB166" s="664"/>
      <c r="BC166" s="663"/>
      <c r="BD166" s="663"/>
      <c r="BE166" s="663"/>
      <c r="BF166" s="663"/>
      <c r="BG166" s="664"/>
      <c r="BH166" s="664"/>
      <c r="BI166" s="665"/>
      <c r="BJ166" s="665"/>
      <c r="BK166" s="665"/>
      <c r="BL166" s="664"/>
      <c r="BM166" s="664"/>
      <c r="BN166" s="664"/>
      <c r="BO166" s="664"/>
      <c r="BP166" s="664"/>
      <c r="BQ166" s="664"/>
      <c r="BR166" s="664"/>
      <c r="BS166" s="664"/>
      <c r="BT166" s="667"/>
      <c r="BU166" s="668"/>
      <c r="BV166" s="666"/>
      <c r="BW166" s="669"/>
    </row>
    <row r="167" spans="2:75" ht="15.75" customHeight="1">
      <c r="B167" s="363" t="s">
        <v>90</v>
      </c>
      <c r="C167" s="364">
        <v>24773832000109</v>
      </c>
      <c r="D167" s="365" t="s">
        <v>11</v>
      </c>
      <c r="E167" s="365" t="s">
        <v>620</v>
      </c>
      <c r="F167" s="365" t="s">
        <v>685</v>
      </c>
      <c r="G167" s="366" t="s">
        <v>738</v>
      </c>
      <c r="H167" s="366" t="s">
        <v>34</v>
      </c>
      <c r="I167" s="366" t="s">
        <v>1304</v>
      </c>
      <c r="J167" s="366" t="s">
        <v>608</v>
      </c>
      <c r="K167" s="367" t="s">
        <v>48</v>
      </c>
      <c r="L167" s="368"/>
      <c r="M167" s="368" t="s">
        <v>34</v>
      </c>
      <c r="N167" s="367">
        <v>420530</v>
      </c>
      <c r="O167" s="367" t="s">
        <v>1321</v>
      </c>
      <c r="P167" s="371">
        <v>42534</v>
      </c>
      <c r="Q167" s="372">
        <v>412741933.02999997</v>
      </c>
      <c r="R167" s="372">
        <v>242059182.6264683</v>
      </c>
      <c r="S167" s="367">
        <v>0</v>
      </c>
      <c r="T167" s="369">
        <v>7.8190244995797853E-2</v>
      </c>
      <c r="U167" s="369">
        <v>1.0107805583396627</v>
      </c>
      <c r="V167" s="369">
        <v>0.10480633139818241</v>
      </c>
      <c r="W167" s="369">
        <v>1.0274524923314179</v>
      </c>
      <c r="X167" s="369">
        <v>0.13880557472719568</v>
      </c>
      <c r="Y167" s="369">
        <v>1.0525878886533588</v>
      </c>
      <c r="Z167" s="369">
        <v>0.18455327083159601</v>
      </c>
      <c r="AA167" s="369">
        <v>1.0490606214109874</v>
      </c>
      <c r="AB167" s="369">
        <v>1.4190792661087223E-3</v>
      </c>
      <c r="AC167" s="373">
        <v>1.788975270732577</v>
      </c>
      <c r="AD167" s="541">
        <v>0</v>
      </c>
      <c r="AE167" s="370" t="s">
        <v>2285</v>
      </c>
      <c r="AF167" s="370" t="s">
        <v>761</v>
      </c>
      <c r="AG167" s="374" t="s">
        <v>1440</v>
      </c>
      <c r="AH167" s="374" t="s">
        <v>2248</v>
      </c>
      <c r="AI167" s="374">
        <v>1000</v>
      </c>
      <c r="AJ167" s="374">
        <v>1000</v>
      </c>
      <c r="AK167" s="374">
        <v>1000</v>
      </c>
      <c r="AL167" s="673">
        <v>5.0000000000000001E-3</v>
      </c>
      <c r="AM167" s="673" t="s">
        <v>34</v>
      </c>
      <c r="AN167" s="369" t="s">
        <v>64</v>
      </c>
      <c r="AO167" s="367" t="s">
        <v>1324</v>
      </c>
      <c r="AP167" s="370" t="s">
        <v>11</v>
      </c>
      <c r="AQ167" s="376" t="s">
        <v>669</v>
      </c>
      <c r="AR167" s="369">
        <v>1.3333333333333333E-3</v>
      </c>
      <c r="AS167" s="369">
        <v>1.3333333333333333E-3</v>
      </c>
      <c r="AT167" s="369"/>
      <c r="AW167" s="662"/>
      <c r="AX167" s="662"/>
      <c r="AY167" s="663"/>
      <c r="AZ167" s="663"/>
      <c r="BA167" s="663"/>
      <c r="BB167" s="664"/>
      <c r="BC167" s="663"/>
      <c r="BD167" s="663"/>
      <c r="BE167" s="663"/>
      <c r="BF167" s="663"/>
      <c r="BG167" s="664"/>
      <c r="BH167" s="664"/>
      <c r="BI167" s="665"/>
      <c r="BJ167" s="665"/>
      <c r="BK167" s="665"/>
      <c r="BL167" s="664"/>
      <c r="BM167" s="664"/>
      <c r="BN167" s="664"/>
      <c r="BO167" s="664"/>
      <c r="BP167" s="664"/>
      <c r="BQ167" s="664"/>
      <c r="BR167" s="664"/>
      <c r="BS167" s="664"/>
      <c r="BT167" s="667"/>
      <c r="BU167" s="668"/>
      <c r="BV167" s="666"/>
      <c r="BW167" s="669"/>
    </row>
    <row r="168" spans="2:75" ht="15.75" customHeight="1">
      <c r="B168" s="363" t="s">
        <v>487</v>
      </c>
      <c r="C168" s="364">
        <v>34867354000150</v>
      </c>
      <c r="D168" s="365" t="s">
        <v>11</v>
      </c>
      <c r="E168" s="365" t="s">
        <v>620</v>
      </c>
      <c r="F168" s="365" t="s">
        <v>685</v>
      </c>
      <c r="G168" s="366" t="s">
        <v>738</v>
      </c>
      <c r="H168" s="366" t="s">
        <v>34</v>
      </c>
      <c r="I168" s="366" t="s">
        <v>1319</v>
      </c>
      <c r="J168" s="366" t="s">
        <v>608</v>
      </c>
      <c r="K168" s="367" t="s">
        <v>48</v>
      </c>
      <c r="L168" s="368"/>
      <c r="M168" s="368" t="s">
        <v>34</v>
      </c>
      <c r="N168" s="367">
        <v>523453</v>
      </c>
      <c r="O168" s="367" t="s">
        <v>1321</v>
      </c>
      <c r="P168" s="371">
        <v>43844</v>
      </c>
      <c r="Q168" s="372">
        <v>339925921.83999997</v>
      </c>
      <c r="R168" s="372">
        <v>184075942.26718265</v>
      </c>
      <c r="S168" s="367">
        <v>0</v>
      </c>
      <c r="T168" s="369">
        <v>0.13496956904973101</v>
      </c>
      <c r="U168" s="369">
        <v>1.7447779626510007</v>
      </c>
      <c r="V168" s="369">
        <v>0.16500565453311955</v>
      </c>
      <c r="W168" s="369">
        <v>1.6176071496551854</v>
      </c>
      <c r="X168" s="369">
        <v>0.26727721280994565</v>
      </c>
      <c r="Y168" s="369">
        <v>2.0268116584632723</v>
      </c>
      <c r="Z168" s="369" t="s">
        <v>1419</v>
      </c>
      <c r="AA168" s="369" t="s">
        <v>1419</v>
      </c>
      <c r="AB168" s="369">
        <v>0.11555699566124844</v>
      </c>
      <c r="AC168" s="373">
        <v>0.53869449052346408</v>
      </c>
      <c r="AD168" s="541">
        <v>0</v>
      </c>
      <c r="AE168" s="370" t="s">
        <v>2407</v>
      </c>
      <c r="AF168" s="370" t="s">
        <v>976</v>
      </c>
      <c r="AG168" s="374" t="s">
        <v>976</v>
      </c>
      <c r="AH168" s="374" t="s">
        <v>726</v>
      </c>
      <c r="AI168" s="374">
        <v>1000</v>
      </c>
      <c r="AJ168" s="374">
        <v>1000</v>
      </c>
      <c r="AK168" s="374">
        <v>1000</v>
      </c>
      <c r="AL168" s="369">
        <v>3.0000000000000001E-5</v>
      </c>
      <c r="AM168" s="369">
        <v>0.3</v>
      </c>
      <c r="AN168" s="369" t="s">
        <v>64</v>
      </c>
      <c r="AO168" s="367" t="s">
        <v>1324</v>
      </c>
      <c r="AP168" s="370" t="s">
        <v>13</v>
      </c>
      <c r="AQ168" s="376" t="s">
        <v>679</v>
      </c>
      <c r="AR168" s="369">
        <v>2E-3</v>
      </c>
      <c r="AS168" s="369">
        <v>2E-3</v>
      </c>
      <c r="AT168" s="369"/>
      <c r="AW168" s="662"/>
      <c r="AX168" s="662"/>
      <c r="AY168" s="663"/>
      <c r="AZ168" s="663"/>
      <c r="BA168" s="663"/>
      <c r="BB168" s="664"/>
      <c r="BC168" s="663"/>
      <c r="BD168" s="663"/>
      <c r="BE168" s="663"/>
      <c r="BF168" s="663"/>
      <c r="BG168" s="664"/>
      <c r="BH168" s="664"/>
      <c r="BI168" s="665"/>
      <c r="BJ168" s="665"/>
      <c r="BK168" s="665"/>
      <c r="BL168" s="664"/>
      <c r="BM168" s="664"/>
      <c r="BN168" s="664"/>
      <c r="BO168" s="664"/>
      <c r="BP168" s="664"/>
      <c r="BQ168" s="664"/>
      <c r="BR168" s="664"/>
      <c r="BS168" s="664"/>
      <c r="BT168" s="667"/>
      <c r="BU168" s="668"/>
      <c r="BV168" s="666"/>
      <c r="BW168" s="669"/>
    </row>
    <row r="169" spans="2:75" ht="15.75" customHeight="1">
      <c r="B169" s="363" t="s">
        <v>1516</v>
      </c>
      <c r="C169" s="364">
        <v>25108905000100</v>
      </c>
      <c r="D169" s="365" t="s">
        <v>11</v>
      </c>
      <c r="E169" s="365" t="s">
        <v>621</v>
      </c>
      <c r="F169" s="365" t="s">
        <v>692</v>
      </c>
      <c r="G169" s="366" t="s">
        <v>738</v>
      </c>
      <c r="H169" s="366" t="s">
        <v>34</v>
      </c>
      <c r="I169" s="366"/>
      <c r="J169" s="366" t="s">
        <v>608</v>
      </c>
      <c r="K169" s="367" t="s">
        <v>48</v>
      </c>
      <c r="L169" s="368"/>
      <c r="M169" s="368"/>
      <c r="N169" s="367">
        <v>432016</v>
      </c>
      <c r="O169" s="367" t="s">
        <v>1321</v>
      </c>
      <c r="P169" s="371">
        <v>42733</v>
      </c>
      <c r="Q169" s="372">
        <v>500860645.56999999</v>
      </c>
      <c r="R169" s="372">
        <v>534864293.56289661</v>
      </c>
      <c r="S169" s="367">
        <v>0</v>
      </c>
      <c r="T169" s="369">
        <v>6.4380906075456323E-2</v>
      </c>
      <c r="U169" s="369">
        <v>0.72415086400975093</v>
      </c>
      <c r="V169" s="369">
        <v>9.2612220456388838E-2</v>
      </c>
      <c r="W169" s="369">
        <v>0.84996795474816844</v>
      </c>
      <c r="X169" s="369">
        <v>0.18749600665433719</v>
      </c>
      <c r="Y169" s="369">
        <v>1.3184326287817545</v>
      </c>
      <c r="Z169" s="369">
        <v>0.22481498078942042</v>
      </c>
      <c r="AA169" s="369">
        <v>1.2285157807432099</v>
      </c>
      <c r="AB169" s="369">
        <v>3.6642577227716959E-2</v>
      </c>
      <c r="AC169" s="373">
        <v>-0.38724720188376455</v>
      </c>
      <c r="AD169" s="541">
        <v>0</v>
      </c>
      <c r="AE169" s="370" t="s">
        <v>2263</v>
      </c>
      <c r="AF169" s="370" t="s">
        <v>728</v>
      </c>
      <c r="AG169" s="374" t="s">
        <v>728</v>
      </c>
      <c r="AH169" s="374" t="s">
        <v>2248</v>
      </c>
      <c r="AI169" s="374">
        <v>1000</v>
      </c>
      <c r="AJ169" s="374">
        <v>1000</v>
      </c>
      <c r="AK169" s="374">
        <v>1000</v>
      </c>
      <c r="AL169" s="369">
        <v>2.0000000000000001E-4</v>
      </c>
      <c r="AM169" s="369" t="s">
        <v>34</v>
      </c>
      <c r="AN169" s="369" t="s">
        <v>34</v>
      </c>
      <c r="AO169" s="367" t="s">
        <v>1324</v>
      </c>
      <c r="AP169" s="370" t="s">
        <v>11</v>
      </c>
      <c r="AQ169" s="376" t="s">
        <v>675</v>
      </c>
      <c r="AR169" s="369">
        <v>3.3000000000000004E-3</v>
      </c>
      <c r="AS169" s="369">
        <v>3.3000000000000004E-3</v>
      </c>
      <c r="AT169" s="369"/>
      <c r="AW169" s="662"/>
      <c r="AX169" s="662"/>
      <c r="AY169" s="663"/>
      <c r="AZ169" s="663"/>
      <c r="BA169" s="663"/>
      <c r="BB169" s="664"/>
      <c r="BC169" s="663"/>
      <c r="BD169" s="663"/>
      <c r="BE169" s="663"/>
      <c r="BF169" s="663"/>
      <c r="BG169" s="664"/>
      <c r="BH169" s="664"/>
      <c r="BI169" s="665"/>
      <c r="BJ169" s="665"/>
      <c r="BK169" s="665"/>
      <c r="BL169" s="664"/>
      <c r="BM169" s="664"/>
      <c r="BN169" s="664"/>
      <c r="BO169" s="664"/>
      <c r="BP169" s="664"/>
      <c r="BQ169" s="664"/>
      <c r="BR169" s="664"/>
      <c r="BS169" s="664"/>
      <c r="BT169" s="667"/>
      <c r="BU169" s="668"/>
      <c r="BV169" s="666"/>
      <c r="BW169" s="669"/>
    </row>
    <row r="170" spans="2:75" ht="15.75" customHeight="1">
      <c r="B170" s="363" t="s">
        <v>810</v>
      </c>
      <c r="C170" s="364">
        <v>9636393000107</v>
      </c>
      <c r="D170" s="365" t="s">
        <v>11</v>
      </c>
      <c r="E170" s="365" t="s">
        <v>620</v>
      </c>
      <c r="F170" s="365" t="s">
        <v>672</v>
      </c>
      <c r="G170" s="366" t="s">
        <v>738</v>
      </c>
      <c r="H170" s="366" t="s">
        <v>34</v>
      </c>
      <c r="I170" s="366"/>
      <c r="J170" s="366" t="s">
        <v>608</v>
      </c>
      <c r="K170" s="367" t="s">
        <v>48</v>
      </c>
      <c r="L170" s="368"/>
      <c r="M170" s="368" t="s">
        <v>34</v>
      </c>
      <c r="N170" s="367">
        <v>217018</v>
      </c>
      <c r="O170" s="367" t="s">
        <v>1321</v>
      </c>
      <c r="P170" s="371">
        <v>39706</v>
      </c>
      <c r="Q170" s="372">
        <v>2607300906.21</v>
      </c>
      <c r="R170" s="372">
        <v>1236068084.8405557</v>
      </c>
      <c r="S170" s="367">
        <v>0</v>
      </c>
      <c r="T170" s="369">
        <v>8.2870779758294821E-2</v>
      </c>
      <c r="U170" s="369">
        <v>1.0712867447676391</v>
      </c>
      <c r="V170" s="369">
        <v>0.11565162255560368</v>
      </c>
      <c r="W170" s="369">
        <v>1.1337726094569527</v>
      </c>
      <c r="X170" s="369">
        <v>0.14636187644631682</v>
      </c>
      <c r="Y170" s="369">
        <v>1.10988869727138</v>
      </c>
      <c r="Z170" s="369">
        <v>0.17613207773154027</v>
      </c>
      <c r="AA170" s="369">
        <v>1.001191829778312</v>
      </c>
      <c r="AB170" s="369">
        <v>1.7520036111370067E-3</v>
      </c>
      <c r="AC170" s="373">
        <v>7.0273098250547967</v>
      </c>
      <c r="AD170" s="541">
        <v>0</v>
      </c>
      <c r="AE170" s="370" t="s">
        <v>2263</v>
      </c>
      <c r="AF170" s="370" t="s">
        <v>728</v>
      </c>
      <c r="AG170" s="374" t="s">
        <v>728</v>
      </c>
      <c r="AH170" s="374" t="s">
        <v>2248</v>
      </c>
      <c r="AI170" s="374">
        <v>100</v>
      </c>
      <c r="AJ170" s="374">
        <v>100</v>
      </c>
      <c r="AK170" s="374">
        <v>100</v>
      </c>
      <c r="AL170" s="369">
        <v>3.4999999999999996E-3</v>
      </c>
      <c r="AM170" s="369" t="s">
        <v>34</v>
      </c>
      <c r="AN170" s="369" t="s">
        <v>64</v>
      </c>
      <c r="AO170" s="367" t="s">
        <v>1324</v>
      </c>
      <c r="AP170" s="370" t="s">
        <v>11</v>
      </c>
      <c r="AQ170" s="376" t="s">
        <v>662</v>
      </c>
      <c r="AR170" s="369">
        <v>1.1666666666666665E-3</v>
      </c>
      <c r="AS170" s="369">
        <v>1.1666666666666665E-3</v>
      </c>
      <c r="AT170" s="369"/>
      <c r="AW170" s="662"/>
      <c r="AX170" s="662"/>
      <c r="AY170" s="663"/>
      <c r="AZ170" s="663"/>
      <c r="BA170" s="663"/>
      <c r="BB170" s="664"/>
      <c r="BC170" s="663"/>
      <c r="BD170" s="663"/>
      <c r="BE170" s="663"/>
      <c r="BF170" s="663"/>
      <c r="BG170" s="664"/>
      <c r="BH170" s="664"/>
      <c r="BI170" s="665"/>
      <c r="BJ170" s="665"/>
      <c r="BK170" s="665"/>
      <c r="BL170" s="664"/>
      <c r="BM170" s="664"/>
      <c r="BN170" s="664"/>
      <c r="BO170" s="664"/>
      <c r="BP170" s="664"/>
      <c r="BQ170" s="664"/>
      <c r="BR170" s="664"/>
      <c r="BS170" s="664"/>
      <c r="BT170" s="667"/>
      <c r="BU170" s="668"/>
      <c r="BV170" s="666"/>
      <c r="BW170" s="669"/>
    </row>
    <row r="171" spans="2:75" ht="15.75" customHeight="1">
      <c r="B171" s="363" t="s">
        <v>1518</v>
      </c>
      <c r="C171" s="364">
        <v>17898543000170</v>
      </c>
      <c r="D171" s="365" t="s">
        <v>11</v>
      </c>
      <c r="E171" s="365" t="s">
        <v>620</v>
      </c>
      <c r="F171" s="365" t="s">
        <v>672</v>
      </c>
      <c r="G171" s="366" t="s">
        <v>738</v>
      </c>
      <c r="H171" s="366" t="s">
        <v>34</v>
      </c>
      <c r="I171" s="366"/>
      <c r="J171" s="366" t="s">
        <v>608</v>
      </c>
      <c r="K171" s="367" t="s">
        <v>48</v>
      </c>
      <c r="L171" s="368"/>
      <c r="M171" s="368"/>
      <c r="N171" s="367">
        <v>339423</v>
      </c>
      <c r="O171" s="367" t="s">
        <v>1321</v>
      </c>
      <c r="P171" s="371">
        <v>41442</v>
      </c>
      <c r="Q171" s="372">
        <v>2435344821.4400001</v>
      </c>
      <c r="R171" s="372">
        <v>2665371307.8814669</v>
      </c>
      <c r="S171" s="367">
        <v>0</v>
      </c>
      <c r="T171" s="369">
        <v>8.7725633454393437E-2</v>
      </c>
      <c r="U171" s="369">
        <v>0.98673033876451932</v>
      </c>
      <c r="V171" s="369">
        <v>0.10798148475731106</v>
      </c>
      <c r="W171" s="369">
        <v>0.99102258101091378</v>
      </c>
      <c r="X171" s="369">
        <v>0.13675574795211132</v>
      </c>
      <c r="Y171" s="369">
        <v>0.96163776226935627</v>
      </c>
      <c r="Z171" s="369">
        <v>0.16735449078931519</v>
      </c>
      <c r="AA171" s="369">
        <v>0.91451927354208207</v>
      </c>
      <c r="AB171" s="369">
        <v>1.36171402756506E-3</v>
      </c>
      <c r="AC171" s="373">
        <v>-0.64831763157318723</v>
      </c>
      <c r="AD171" s="541">
        <v>0</v>
      </c>
      <c r="AE171" s="370" t="s">
        <v>2287</v>
      </c>
      <c r="AF171" s="370" t="s">
        <v>2253</v>
      </c>
      <c r="AG171" s="374" t="s">
        <v>1439</v>
      </c>
      <c r="AH171" s="374" t="s">
        <v>2248</v>
      </c>
      <c r="AI171" s="374">
        <v>0</v>
      </c>
      <c r="AJ171" s="374">
        <v>0</v>
      </c>
      <c r="AK171" s="374">
        <v>0</v>
      </c>
      <c r="AL171" s="369">
        <v>2E-3</v>
      </c>
      <c r="AM171" s="369" t="s">
        <v>34</v>
      </c>
      <c r="AN171" s="369" t="s">
        <v>64</v>
      </c>
      <c r="AO171" s="367" t="s">
        <v>1324</v>
      </c>
      <c r="AP171" s="370" t="s">
        <v>11</v>
      </c>
      <c r="AQ171" s="376" t="s">
        <v>1519</v>
      </c>
      <c r="AR171" s="369" t="s">
        <v>34</v>
      </c>
      <c r="AS171" s="369" t="s">
        <v>34</v>
      </c>
      <c r="AT171" s="369"/>
      <c r="AW171" s="662"/>
      <c r="AX171" s="662"/>
      <c r="AY171" s="663"/>
      <c r="AZ171" s="663"/>
      <c r="BA171" s="663"/>
      <c r="BB171" s="664"/>
      <c r="BC171" s="663"/>
      <c r="BD171" s="663"/>
      <c r="BE171" s="663"/>
      <c r="BF171" s="663"/>
      <c r="BG171" s="664"/>
      <c r="BH171" s="664"/>
      <c r="BI171" s="665"/>
      <c r="BJ171" s="665"/>
      <c r="BK171" s="665"/>
      <c r="BL171" s="664"/>
      <c r="BM171" s="664"/>
      <c r="BN171" s="664"/>
      <c r="BO171" s="664"/>
      <c r="BP171" s="664"/>
      <c r="BQ171" s="664"/>
      <c r="BR171" s="664"/>
      <c r="BS171" s="664"/>
      <c r="BT171" s="667"/>
      <c r="BU171" s="668"/>
      <c r="BV171" s="666"/>
      <c r="BW171" s="669"/>
    </row>
    <row r="172" spans="2:75" ht="15.75" customHeight="1">
      <c r="B172" s="363" t="s">
        <v>815</v>
      </c>
      <c r="C172" s="364">
        <v>32158410000151</v>
      </c>
      <c r="D172" s="365" t="s">
        <v>11</v>
      </c>
      <c r="E172" s="365" t="s">
        <v>620</v>
      </c>
      <c r="F172" s="365" t="s">
        <v>672</v>
      </c>
      <c r="G172" s="366" t="s">
        <v>738</v>
      </c>
      <c r="H172" s="366" t="s">
        <v>34</v>
      </c>
      <c r="I172" s="366" t="s">
        <v>1304</v>
      </c>
      <c r="J172" s="366" t="s">
        <v>608</v>
      </c>
      <c r="K172" s="367" t="s">
        <v>48</v>
      </c>
      <c r="L172" s="368"/>
      <c r="M172" s="368" t="s">
        <v>1416</v>
      </c>
      <c r="N172" s="367">
        <v>484040</v>
      </c>
      <c r="O172" s="367" t="s">
        <v>1321</v>
      </c>
      <c r="P172" s="371">
        <v>43462</v>
      </c>
      <c r="Q172" s="372">
        <v>33329935.239999998</v>
      </c>
      <c r="R172" s="372">
        <v>33923472.502341285</v>
      </c>
      <c r="S172" s="367">
        <v>0</v>
      </c>
      <c r="T172" s="369">
        <v>7.6998152512314455E-2</v>
      </c>
      <c r="U172" s="369">
        <v>0.99537014613143115</v>
      </c>
      <c r="V172" s="369">
        <v>0.10157559032091346</v>
      </c>
      <c r="W172" s="369">
        <v>0.99578042703121938</v>
      </c>
      <c r="X172" s="369">
        <v>0.13016877924043468</v>
      </c>
      <c r="Y172" s="369">
        <v>0.9870934995122328</v>
      </c>
      <c r="Z172" s="369">
        <v>0.16693537380845469</v>
      </c>
      <c r="AA172" s="369">
        <v>0.94891478321602873</v>
      </c>
      <c r="AB172" s="369">
        <v>1.9172692974224537E-3</v>
      </c>
      <c r="AC172" s="373">
        <v>-0.20349795371401441</v>
      </c>
      <c r="AD172" s="541">
        <v>32312120000110</v>
      </c>
      <c r="AE172" s="370" t="s">
        <v>2314</v>
      </c>
      <c r="AF172" s="370" t="s">
        <v>2250</v>
      </c>
      <c r="AG172" s="374" t="s">
        <v>719</v>
      </c>
      <c r="AH172" s="374" t="s">
        <v>2248</v>
      </c>
      <c r="AI172" s="374">
        <v>30</v>
      </c>
      <c r="AJ172" s="374">
        <v>30</v>
      </c>
      <c r="AK172" s="374">
        <v>30</v>
      </c>
      <c r="AL172" s="369">
        <v>2.5000000000000001E-3</v>
      </c>
      <c r="AM172" s="369" t="s">
        <v>34</v>
      </c>
      <c r="AN172" s="369" t="s">
        <v>64</v>
      </c>
      <c r="AO172" s="367" t="s">
        <v>1324</v>
      </c>
      <c r="AP172" s="370" t="s">
        <v>11</v>
      </c>
      <c r="AQ172" s="376" t="s">
        <v>669</v>
      </c>
      <c r="AR172" s="369">
        <v>6.6666666666666664E-4</v>
      </c>
      <c r="AS172" s="369">
        <v>6.6666666666666664E-4</v>
      </c>
      <c r="AT172" s="369"/>
      <c r="AW172" s="662"/>
      <c r="AX172" s="662"/>
      <c r="AY172" s="663"/>
      <c r="AZ172" s="663"/>
      <c r="BA172" s="663"/>
      <c r="BB172" s="664"/>
      <c r="BC172" s="663"/>
      <c r="BD172" s="663"/>
      <c r="BE172" s="663"/>
      <c r="BF172" s="663"/>
      <c r="BG172" s="664"/>
      <c r="BH172" s="664"/>
      <c r="BI172" s="665"/>
      <c r="BJ172" s="665"/>
      <c r="BK172" s="665"/>
      <c r="BL172" s="664"/>
      <c r="BM172" s="664"/>
      <c r="BN172" s="664"/>
      <c r="BO172" s="664"/>
      <c r="BP172" s="664"/>
      <c r="BQ172" s="664"/>
      <c r="BR172" s="664"/>
      <c r="BS172" s="664"/>
      <c r="BT172" s="667"/>
      <c r="BU172" s="668"/>
      <c r="BV172" s="666"/>
      <c r="BW172" s="669"/>
    </row>
    <row r="173" spans="2:75" ht="15.75" customHeight="1">
      <c r="B173" s="363" t="s">
        <v>829</v>
      </c>
      <c r="C173" s="364">
        <v>11616354000181</v>
      </c>
      <c r="D173" s="365" t="s">
        <v>11</v>
      </c>
      <c r="E173" s="365" t="s">
        <v>620</v>
      </c>
      <c r="F173" s="365" t="s">
        <v>672</v>
      </c>
      <c r="G173" s="366" t="s">
        <v>738</v>
      </c>
      <c r="H173" s="366" t="s">
        <v>34</v>
      </c>
      <c r="I173" s="366" t="s">
        <v>1304</v>
      </c>
      <c r="J173" s="366" t="s">
        <v>608</v>
      </c>
      <c r="K173" s="367" t="s">
        <v>48</v>
      </c>
      <c r="L173" s="368"/>
      <c r="M173" s="368" t="s">
        <v>1416</v>
      </c>
      <c r="N173" s="367">
        <v>245062</v>
      </c>
      <c r="O173" s="367" t="s">
        <v>1321</v>
      </c>
      <c r="P173" s="371">
        <v>40259</v>
      </c>
      <c r="Q173" s="372">
        <v>258607948.81</v>
      </c>
      <c r="R173" s="372">
        <v>257356937.53869042</v>
      </c>
      <c r="S173" s="367">
        <v>0</v>
      </c>
      <c r="T173" s="369">
        <v>7.6741891951440877E-2</v>
      </c>
      <c r="U173" s="369">
        <v>0.99205741584373164</v>
      </c>
      <c r="V173" s="369">
        <v>0.10153239390433932</v>
      </c>
      <c r="W173" s="369">
        <v>0.99535695771141031</v>
      </c>
      <c r="X173" s="369">
        <v>0.12828076165436464</v>
      </c>
      <c r="Y173" s="369">
        <v>0.97277631917875074</v>
      </c>
      <c r="Z173" s="369">
        <v>0.16482917187977364</v>
      </c>
      <c r="AA173" s="369">
        <v>0.93694244864746201</v>
      </c>
      <c r="AB173" s="369">
        <v>1.5307394173028662E-3</v>
      </c>
      <c r="AC173" s="373">
        <v>-0.28094462930933778</v>
      </c>
      <c r="AD173" s="541">
        <v>0</v>
      </c>
      <c r="AE173" s="370" t="s">
        <v>2318</v>
      </c>
      <c r="AF173" s="370" t="s">
        <v>2253</v>
      </c>
      <c r="AG173" s="374" t="s">
        <v>1439</v>
      </c>
      <c r="AH173" s="374" t="s">
        <v>2248</v>
      </c>
      <c r="AI173" s="374">
        <v>3000</v>
      </c>
      <c r="AJ173" s="374">
        <v>0</v>
      </c>
      <c r="AK173" s="374">
        <v>0</v>
      </c>
      <c r="AL173" s="369">
        <v>1.5E-3</v>
      </c>
      <c r="AM173" s="369" t="s">
        <v>34</v>
      </c>
      <c r="AN173" s="369" t="s">
        <v>64</v>
      </c>
      <c r="AO173" s="367" t="s">
        <v>1324</v>
      </c>
      <c r="AP173" s="370" t="s">
        <v>11</v>
      </c>
      <c r="AQ173" s="376" t="s">
        <v>662</v>
      </c>
      <c r="AR173" s="369">
        <v>3.7500000000000001E-4</v>
      </c>
      <c r="AS173" s="369">
        <v>3.7500000000000001E-4</v>
      </c>
      <c r="AT173" s="369"/>
      <c r="AW173" s="662"/>
      <c r="AX173" s="662"/>
      <c r="AY173" s="663"/>
      <c r="AZ173" s="663"/>
      <c r="BA173" s="663"/>
      <c r="BB173" s="664"/>
      <c r="BC173" s="663"/>
      <c r="BD173" s="663"/>
      <c r="BE173" s="663"/>
      <c r="BF173" s="663"/>
      <c r="BG173" s="664"/>
      <c r="BH173" s="664"/>
      <c r="BI173" s="665"/>
      <c r="BJ173" s="665"/>
      <c r="BK173" s="665"/>
      <c r="BL173" s="664"/>
      <c r="BM173" s="664"/>
      <c r="BN173" s="664"/>
      <c r="BO173" s="664"/>
      <c r="BP173" s="664"/>
      <c r="BQ173" s="664"/>
      <c r="BR173" s="664"/>
      <c r="BS173" s="664"/>
      <c r="BT173" s="667"/>
      <c r="BU173" s="668"/>
      <c r="BV173" s="666"/>
      <c r="BW173" s="669"/>
    </row>
    <row r="174" spans="2:75" ht="15.75" customHeight="1">
      <c r="B174" s="363" t="s">
        <v>1536</v>
      </c>
      <c r="C174" s="364">
        <v>37953612000109</v>
      </c>
      <c r="D174" s="365" t="s">
        <v>11</v>
      </c>
      <c r="E174" s="365" t="s">
        <v>620</v>
      </c>
      <c r="F174" s="365" t="s">
        <v>672</v>
      </c>
      <c r="G174" s="366" t="s">
        <v>738</v>
      </c>
      <c r="H174" s="366" t="s">
        <v>34</v>
      </c>
      <c r="I174" s="366" t="s">
        <v>1304</v>
      </c>
      <c r="J174" s="366" t="s">
        <v>608</v>
      </c>
      <c r="K174" s="367" t="s">
        <v>48</v>
      </c>
      <c r="L174" s="368"/>
      <c r="M174" s="368"/>
      <c r="N174" s="367">
        <v>548065</v>
      </c>
      <c r="O174" s="367" t="s">
        <v>1321</v>
      </c>
      <c r="P174" s="371">
        <v>44055</v>
      </c>
      <c r="Q174" s="372">
        <v>96163540.150000006</v>
      </c>
      <c r="R174" s="372">
        <v>52910133.475357138</v>
      </c>
      <c r="S174" s="367">
        <v>0</v>
      </c>
      <c r="T174" s="369">
        <v>9.0757787967766124E-2</v>
      </c>
      <c r="U174" s="369">
        <v>1.0208357505165135</v>
      </c>
      <c r="V174" s="369">
        <v>0.11150719263726927</v>
      </c>
      <c r="W174" s="369">
        <v>1.0233804998795013</v>
      </c>
      <c r="X174" s="369">
        <v>0.14540895792048958</v>
      </c>
      <c r="Y174" s="369">
        <v>1.0224853214765355</v>
      </c>
      <c r="Z174" s="369" t="s">
        <v>1419</v>
      </c>
      <c r="AA174" s="369" t="s">
        <v>1419</v>
      </c>
      <c r="AB174" s="369">
        <v>1.3665615018689098E-3</v>
      </c>
      <c r="AC174" s="373">
        <v>1.6797957844900773</v>
      </c>
      <c r="AD174" s="541">
        <v>0</v>
      </c>
      <c r="AE174" s="370" t="s">
        <v>2279</v>
      </c>
      <c r="AF174" s="370" t="s">
        <v>2244</v>
      </c>
      <c r="AG174" s="374" t="s">
        <v>1438</v>
      </c>
      <c r="AH174" s="374" t="s">
        <v>2266</v>
      </c>
      <c r="AI174" s="374">
        <v>0</v>
      </c>
      <c r="AJ174" s="374">
        <v>50</v>
      </c>
      <c r="AK174" s="374">
        <v>1</v>
      </c>
      <c r="AL174" s="369">
        <v>0</v>
      </c>
      <c r="AM174" s="369" t="s">
        <v>34</v>
      </c>
      <c r="AN174" s="369" t="s">
        <v>64</v>
      </c>
      <c r="AO174" s="367" t="s">
        <v>1324</v>
      </c>
      <c r="AP174" s="370" t="s">
        <v>11</v>
      </c>
      <c r="AQ174" s="376" t="s">
        <v>684</v>
      </c>
      <c r="AR174" s="369" t="s">
        <v>34</v>
      </c>
      <c r="AS174" s="369" t="s">
        <v>34</v>
      </c>
      <c r="AT174" s="369"/>
      <c r="AW174" s="662"/>
      <c r="AX174" s="662"/>
      <c r="AY174" s="663"/>
      <c r="AZ174" s="663"/>
      <c r="BA174" s="663"/>
      <c r="BB174" s="664"/>
      <c r="BC174" s="663"/>
      <c r="BD174" s="663"/>
      <c r="BE174" s="663"/>
      <c r="BF174" s="663"/>
      <c r="BG174" s="664"/>
      <c r="BH174" s="664"/>
      <c r="BI174" s="665"/>
      <c r="BJ174" s="665"/>
      <c r="BK174" s="665"/>
      <c r="BL174" s="664"/>
      <c r="BM174" s="664"/>
      <c r="BN174" s="664"/>
      <c r="BO174" s="664"/>
      <c r="BP174" s="664"/>
      <c r="BQ174" s="664"/>
      <c r="BR174" s="664"/>
      <c r="BS174" s="664"/>
      <c r="BT174" s="667"/>
      <c r="BU174" s="668"/>
      <c r="BV174" s="666"/>
      <c r="BW174" s="669"/>
    </row>
    <row r="175" spans="2:75" ht="15.75" customHeight="1">
      <c r="B175" s="363" t="s">
        <v>1537</v>
      </c>
      <c r="C175" s="364">
        <v>11110904000196</v>
      </c>
      <c r="D175" s="365" t="s">
        <v>11</v>
      </c>
      <c r="E175" s="365" t="s">
        <v>620</v>
      </c>
      <c r="F175" s="365" t="s">
        <v>672</v>
      </c>
      <c r="G175" s="366" t="s">
        <v>738</v>
      </c>
      <c r="H175" s="366" t="s">
        <v>34</v>
      </c>
      <c r="I175" s="366" t="s">
        <v>1304</v>
      </c>
      <c r="J175" s="366" t="s">
        <v>608</v>
      </c>
      <c r="K175" s="367" t="s">
        <v>48</v>
      </c>
      <c r="L175" s="368"/>
      <c r="M175" s="368"/>
      <c r="N175" s="367">
        <v>236977</v>
      </c>
      <c r="O175" s="367" t="s">
        <v>1321</v>
      </c>
      <c r="P175" s="371">
        <v>40121</v>
      </c>
      <c r="Q175" s="372">
        <v>667299773.79999995</v>
      </c>
      <c r="R175" s="372">
        <v>487366108.29488117</v>
      </c>
      <c r="S175" s="367">
        <v>0</v>
      </c>
      <c r="T175" s="369">
        <v>8.556389629863026E-2</v>
      </c>
      <c r="U175" s="369">
        <v>0.96241530617903259</v>
      </c>
      <c r="V175" s="369">
        <v>0.10406254713189811</v>
      </c>
      <c r="W175" s="369">
        <v>0.95505571419956836</v>
      </c>
      <c r="X175" s="369">
        <v>0.13172305897127656</v>
      </c>
      <c r="Y175" s="369">
        <v>0.92624894796209734</v>
      </c>
      <c r="Z175" s="369">
        <v>0.16546544893459436</v>
      </c>
      <c r="AA175" s="369">
        <v>0.90419648401595731</v>
      </c>
      <c r="AB175" s="369">
        <v>1.4273532503102724E-3</v>
      </c>
      <c r="AC175" s="373">
        <v>-3.1018429526135143</v>
      </c>
      <c r="AD175" s="541">
        <v>0</v>
      </c>
      <c r="AE175" s="370" t="s">
        <v>2279</v>
      </c>
      <c r="AF175" s="370" t="s">
        <v>2244</v>
      </c>
      <c r="AG175" s="374" t="s">
        <v>1438</v>
      </c>
      <c r="AH175" s="374" t="s">
        <v>2327</v>
      </c>
      <c r="AI175" s="374">
        <v>3000</v>
      </c>
      <c r="AJ175" s="374">
        <v>1000</v>
      </c>
      <c r="AK175" s="374">
        <v>1000</v>
      </c>
      <c r="AL175" s="369">
        <v>5.0000000000000001E-3</v>
      </c>
      <c r="AM175" s="369" t="s">
        <v>34</v>
      </c>
      <c r="AN175" s="369" t="s">
        <v>64</v>
      </c>
      <c r="AO175" s="367" t="s">
        <v>1324</v>
      </c>
      <c r="AP175" s="370" t="s">
        <v>11</v>
      </c>
      <c r="AQ175" s="376" t="s">
        <v>669</v>
      </c>
      <c r="AR175" s="369">
        <v>1.7499999999999998E-3</v>
      </c>
      <c r="AS175" s="369">
        <v>1.7499999999999998E-3</v>
      </c>
      <c r="AT175" s="369"/>
      <c r="AW175" s="662"/>
      <c r="AX175" s="662"/>
      <c r="AY175" s="663"/>
      <c r="AZ175" s="663"/>
      <c r="BA175" s="663"/>
      <c r="BB175" s="663"/>
      <c r="BC175" s="663"/>
      <c r="BD175" s="663"/>
      <c r="BE175" s="663"/>
      <c r="BF175" s="663"/>
      <c r="BG175" s="664"/>
      <c r="BH175" s="664"/>
      <c r="BI175" s="665"/>
      <c r="BJ175" s="665"/>
      <c r="BK175" s="665"/>
      <c r="BL175" s="218"/>
      <c r="BM175" s="664"/>
      <c r="BN175" s="664"/>
      <c r="BO175" s="664"/>
      <c r="BP175" s="664"/>
      <c r="BQ175" s="664"/>
      <c r="BR175" s="664"/>
      <c r="BS175" s="664"/>
      <c r="BT175" s="664"/>
      <c r="BU175" s="664"/>
      <c r="BV175" s="666"/>
      <c r="BW175" s="663"/>
    </row>
    <row r="176" spans="2:75" ht="15.75" customHeight="1">
      <c r="B176" s="363" t="s">
        <v>1542</v>
      </c>
      <c r="C176" s="364">
        <v>9215250000113</v>
      </c>
      <c r="D176" s="365" t="s">
        <v>11</v>
      </c>
      <c r="E176" s="365" t="s">
        <v>620</v>
      </c>
      <c r="F176" s="365" t="s">
        <v>672</v>
      </c>
      <c r="G176" s="366" t="s">
        <v>738</v>
      </c>
      <c r="H176" s="366" t="s">
        <v>34</v>
      </c>
      <c r="I176" s="366" t="s">
        <v>1304</v>
      </c>
      <c r="J176" s="366" t="s">
        <v>608</v>
      </c>
      <c r="K176" s="367" t="s">
        <v>48</v>
      </c>
      <c r="L176" s="368"/>
      <c r="M176" s="368"/>
      <c r="N176" s="367">
        <v>204102</v>
      </c>
      <c r="O176" s="367" t="s">
        <v>1321</v>
      </c>
      <c r="P176" s="371">
        <v>39492</v>
      </c>
      <c r="Q176" s="372">
        <v>10698982404.83</v>
      </c>
      <c r="R176" s="372">
        <v>9127237641.6234856</v>
      </c>
      <c r="S176" s="367">
        <v>0</v>
      </c>
      <c r="T176" s="369">
        <v>8.8322811732032713E-2</v>
      </c>
      <c r="U176" s="369">
        <v>0.99344734838866933</v>
      </c>
      <c r="V176" s="369">
        <v>0.10842185449709252</v>
      </c>
      <c r="W176" s="369">
        <v>0.99506416607615134</v>
      </c>
      <c r="X176" s="369">
        <v>0.13713147620984656</v>
      </c>
      <c r="Y176" s="369">
        <v>0.96427980464344654</v>
      </c>
      <c r="Z176" s="369">
        <v>0.17112567314421123</v>
      </c>
      <c r="AA176" s="369">
        <v>0.93512713970287731</v>
      </c>
      <c r="AB176" s="369">
        <v>1.3447418186967397E-3</v>
      </c>
      <c r="AC176" s="373">
        <v>-0.36089510998525387</v>
      </c>
      <c r="AD176" s="541">
        <v>0</v>
      </c>
      <c r="AE176" s="370" t="s">
        <v>2279</v>
      </c>
      <c r="AF176" s="370" t="s">
        <v>2244</v>
      </c>
      <c r="AG176" s="374" t="s">
        <v>1438</v>
      </c>
      <c r="AH176" s="374" t="s">
        <v>2248</v>
      </c>
      <c r="AI176" s="374">
        <v>1000</v>
      </c>
      <c r="AJ176" s="374">
        <v>100</v>
      </c>
      <c r="AK176" s="374">
        <v>1000</v>
      </c>
      <c r="AL176" s="369">
        <v>2E-3</v>
      </c>
      <c r="AM176" s="369" t="s">
        <v>34</v>
      </c>
      <c r="AN176" s="369" t="s">
        <v>64</v>
      </c>
      <c r="AO176" s="367" t="s">
        <v>1324</v>
      </c>
      <c r="AP176" s="370" t="s">
        <v>11</v>
      </c>
      <c r="AQ176" s="376" t="s">
        <v>669</v>
      </c>
      <c r="AR176" s="369">
        <v>6.9999999999999999E-4</v>
      </c>
      <c r="AS176" s="369">
        <v>6.9999999999999999E-4</v>
      </c>
      <c r="AT176" s="369"/>
      <c r="AW176" s="662"/>
      <c r="AX176" s="662"/>
      <c r="AY176" s="663"/>
      <c r="AZ176" s="663"/>
      <c r="BA176" s="663"/>
      <c r="BB176" s="664"/>
      <c r="BC176" s="663"/>
      <c r="BD176" s="663"/>
      <c r="BE176" s="663"/>
      <c r="BF176" s="663"/>
      <c r="BG176" s="664"/>
      <c r="BH176" s="664"/>
      <c r="BI176" s="665"/>
      <c r="BJ176" s="665"/>
      <c r="BK176" s="665"/>
      <c r="BL176" s="664"/>
      <c r="BM176" s="664"/>
      <c r="BN176" s="664"/>
      <c r="BO176" s="664"/>
      <c r="BP176" s="664"/>
      <c r="BQ176" s="664"/>
      <c r="BR176" s="664"/>
      <c r="BS176" s="664"/>
      <c r="BT176" s="667"/>
      <c r="BU176" s="668"/>
      <c r="BV176" s="666"/>
      <c r="BW176" s="669"/>
    </row>
    <row r="177" spans="2:75" ht="15.75" customHeight="1">
      <c r="B177" s="363" t="s">
        <v>1543</v>
      </c>
      <c r="C177" s="364">
        <v>37927707000158</v>
      </c>
      <c r="D177" s="365" t="s">
        <v>11</v>
      </c>
      <c r="E177" s="365" t="s">
        <v>620</v>
      </c>
      <c r="F177" s="365" t="s">
        <v>672</v>
      </c>
      <c r="G177" s="366" t="s">
        <v>738</v>
      </c>
      <c r="H177" s="366" t="s">
        <v>34</v>
      </c>
      <c r="I177" s="366" t="s">
        <v>1304</v>
      </c>
      <c r="J177" s="366" t="s">
        <v>608</v>
      </c>
      <c r="K177" s="367" t="s">
        <v>48</v>
      </c>
      <c r="L177" s="368"/>
      <c r="M177" s="368"/>
      <c r="N177" s="367">
        <v>547999</v>
      </c>
      <c r="O177" s="367" t="s">
        <v>1321</v>
      </c>
      <c r="P177" s="371">
        <v>44054</v>
      </c>
      <c r="Q177" s="372">
        <v>487886575.26999998</v>
      </c>
      <c r="R177" s="372">
        <v>440246234.25857097</v>
      </c>
      <c r="S177" s="367">
        <v>0</v>
      </c>
      <c r="T177" s="369">
        <v>8.912339080948728E-2</v>
      </c>
      <c r="U177" s="369">
        <v>1.0024521926194632</v>
      </c>
      <c r="V177" s="369">
        <v>0.10949772736163266</v>
      </c>
      <c r="W177" s="369">
        <v>1.0049382135154183</v>
      </c>
      <c r="X177" s="369">
        <v>0.13409001627476314</v>
      </c>
      <c r="Y177" s="369">
        <v>0.94289289572149237</v>
      </c>
      <c r="Z177" s="369" t="s">
        <v>1419</v>
      </c>
      <c r="AA177" s="369" t="s">
        <v>1419</v>
      </c>
      <c r="AB177" s="369">
        <v>1.3451539031086E-3</v>
      </c>
      <c r="AC177" s="373">
        <v>0.36074096641673947</v>
      </c>
      <c r="AD177" s="541">
        <v>0</v>
      </c>
      <c r="AE177" s="370" t="s">
        <v>2279</v>
      </c>
      <c r="AF177" s="370" t="s">
        <v>2244</v>
      </c>
      <c r="AG177" s="374" t="s">
        <v>1438</v>
      </c>
      <c r="AH177" s="374" t="s">
        <v>2254</v>
      </c>
      <c r="AI177" s="374">
        <v>1000</v>
      </c>
      <c r="AJ177" s="374">
        <v>1000</v>
      </c>
      <c r="AK177" s="374">
        <v>1000</v>
      </c>
      <c r="AL177" s="369">
        <v>7.5000000000000002E-4</v>
      </c>
      <c r="AM177" s="369" t="s">
        <v>34</v>
      </c>
      <c r="AN177" s="369" t="s">
        <v>64</v>
      </c>
      <c r="AO177" s="367" t="s">
        <v>1321</v>
      </c>
      <c r="AP177" s="370" t="s">
        <v>11</v>
      </c>
      <c r="AQ177" s="376" t="s">
        <v>684</v>
      </c>
      <c r="AR177" s="369" t="s">
        <v>34</v>
      </c>
      <c r="AS177" s="369" t="s">
        <v>34</v>
      </c>
      <c r="AT177" s="369"/>
      <c r="AW177" s="662"/>
      <c r="AX177" s="662"/>
      <c r="AY177" s="663"/>
      <c r="AZ177" s="663"/>
      <c r="BA177" s="663"/>
      <c r="BB177" s="664"/>
      <c r="BC177" s="663"/>
      <c r="BD177" s="663"/>
      <c r="BE177" s="663"/>
      <c r="BF177" s="663"/>
      <c r="BG177" s="664"/>
      <c r="BH177" s="664"/>
      <c r="BI177" s="665"/>
      <c r="BJ177" s="665"/>
      <c r="BK177" s="665"/>
      <c r="BL177" s="664"/>
      <c r="BM177" s="664"/>
      <c r="BN177" s="664"/>
      <c r="BO177" s="664"/>
      <c r="BP177" s="664"/>
      <c r="BQ177" s="664"/>
      <c r="BR177" s="664"/>
      <c r="BS177" s="664"/>
      <c r="BT177" s="667"/>
      <c r="BU177" s="668"/>
      <c r="BV177" s="666"/>
      <c r="BW177" s="669"/>
    </row>
    <row r="178" spans="2:75" ht="15.75" customHeight="1">
      <c r="B178" s="363" t="s">
        <v>868</v>
      </c>
      <c r="C178" s="364">
        <v>840011000180</v>
      </c>
      <c r="D178" s="365" t="s">
        <v>11</v>
      </c>
      <c r="E178" s="365" t="s">
        <v>620</v>
      </c>
      <c r="F178" s="365" t="s">
        <v>672</v>
      </c>
      <c r="G178" s="366" t="s">
        <v>738</v>
      </c>
      <c r="H178" s="366" t="s">
        <v>34</v>
      </c>
      <c r="I178" s="366"/>
      <c r="J178" s="366" t="s">
        <v>608</v>
      </c>
      <c r="K178" s="367" t="s">
        <v>48</v>
      </c>
      <c r="L178" s="368"/>
      <c r="M178" s="368" t="s">
        <v>34</v>
      </c>
      <c r="N178" s="367">
        <v>108766</v>
      </c>
      <c r="O178" s="367" t="s">
        <v>1321</v>
      </c>
      <c r="P178" s="371">
        <v>34974</v>
      </c>
      <c r="Q178" s="372">
        <v>3445271758.04</v>
      </c>
      <c r="R178" s="372">
        <v>2869350722.3467894</v>
      </c>
      <c r="S178" s="367">
        <v>0</v>
      </c>
      <c r="T178" s="369">
        <v>8.1671761189475056E-2</v>
      </c>
      <c r="U178" s="369">
        <v>1.0557867977024216</v>
      </c>
      <c r="V178" s="369">
        <v>0.10843989897615569</v>
      </c>
      <c r="W178" s="369">
        <v>1.0630736042837061</v>
      </c>
      <c r="X178" s="369">
        <v>0.1455294411457102</v>
      </c>
      <c r="Y178" s="369">
        <v>1.1035761891662255</v>
      </c>
      <c r="Z178" s="369">
        <v>0.12575313737147353</v>
      </c>
      <c r="AA178" s="369">
        <v>0.71482160051055454</v>
      </c>
      <c r="AB178" s="369">
        <v>1.6810297823881372E-3</v>
      </c>
      <c r="AC178" s="373">
        <v>3.4644827019148838</v>
      </c>
      <c r="AD178" s="541">
        <v>0</v>
      </c>
      <c r="AE178" s="370" t="s">
        <v>2279</v>
      </c>
      <c r="AF178" s="370" t="s">
        <v>2244</v>
      </c>
      <c r="AG178" s="374" t="s">
        <v>1438</v>
      </c>
      <c r="AH178" s="374" t="s">
        <v>2248</v>
      </c>
      <c r="AI178" s="374">
        <v>500</v>
      </c>
      <c r="AJ178" s="374">
        <v>100</v>
      </c>
      <c r="AK178" s="374">
        <v>100</v>
      </c>
      <c r="AL178" s="369">
        <v>3.0000000000000001E-3</v>
      </c>
      <c r="AM178" s="369" t="s">
        <v>34</v>
      </c>
      <c r="AN178" s="369" t="s">
        <v>64</v>
      </c>
      <c r="AO178" s="367" t="s">
        <v>1324</v>
      </c>
      <c r="AP178" s="370" t="s">
        <v>11</v>
      </c>
      <c r="AQ178" s="376" t="s">
        <v>669</v>
      </c>
      <c r="AR178" s="369">
        <v>1.0499999999999999E-3</v>
      </c>
      <c r="AS178" s="369">
        <v>1.0499999999999999E-3</v>
      </c>
      <c r="AT178" s="369"/>
      <c r="AW178" s="662"/>
      <c r="AX178" s="662"/>
      <c r="AY178" s="663"/>
      <c r="AZ178" s="663"/>
      <c r="BA178" s="663"/>
      <c r="BB178" s="664"/>
      <c r="BC178" s="663"/>
      <c r="BD178" s="663"/>
      <c r="BE178" s="663"/>
      <c r="BF178" s="663"/>
      <c r="BG178" s="664"/>
      <c r="BH178" s="664"/>
      <c r="BI178" s="665"/>
      <c r="BJ178" s="665"/>
      <c r="BK178" s="665"/>
      <c r="BL178" s="664"/>
      <c r="BM178" s="664"/>
      <c r="BN178" s="664"/>
      <c r="BO178" s="664"/>
      <c r="BP178" s="664"/>
      <c r="BQ178" s="664"/>
      <c r="BR178" s="664"/>
      <c r="BS178" s="664"/>
      <c r="BT178" s="667"/>
      <c r="BU178" s="668"/>
      <c r="BV178" s="666"/>
      <c r="BW178" s="669"/>
    </row>
    <row r="179" spans="2:75" ht="15.75" customHeight="1">
      <c r="B179" s="363" t="s">
        <v>885</v>
      </c>
      <c r="C179" s="364">
        <v>8669394000187</v>
      </c>
      <c r="D179" s="365" t="s">
        <v>11</v>
      </c>
      <c r="E179" s="365" t="s">
        <v>620</v>
      </c>
      <c r="F179" s="365" t="s">
        <v>672</v>
      </c>
      <c r="G179" s="366" t="s">
        <v>738</v>
      </c>
      <c r="H179" s="366" t="s">
        <v>34</v>
      </c>
      <c r="I179" s="366" t="s">
        <v>1304</v>
      </c>
      <c r="J179" s="366" t="s">
        <v>608</v>
      </c>
      <c r="K179" s="367" t="s">
        <v>48</v>
      </c>
      <c r="L179" s="368"/>
      <c r="M179" s="368" t="s">
        <v>1416</v>
      </c>
      <c r="N179" s="367">
        <v>204285</v>
      </c>
      <c r="O179" s="367" t="s">
        <v>1321</v>
      </c>
      <c r="P179" s="371">
        <v>39338</v>
      </c>
      <c r="Q179" s="372">
        <v>422040478.97000003</v>
      </c>
      <c r="R179" s="372">
        <v>827828540.54765916</v>
      </c>
      <c r="S179" s="367">
        <v>0</v>
      </c>
      <c r="T179" s="369">
        <v>7.8029161170708461E-2</v>
      </c>
      <c r="U179" s="369">
        <v>1.0086981962921708</v>
      </c>
      <c r="V179" s="369">
        <v>0.10328593154423937</v>
      </c>
      <c r="W179" s="369">
        <v>1.012547489948125</v>
      </c>
      <c r="X179" s="369">
        <v>0.12541498010154029</v>
      </c>
      <c r="Y179" s="369">
        <v>0.95104457706423084</v>
      </c>
      <c r="Z179" s="369">
        <v>0.16585247475165366</v>
      </c>
      <c r="AA179" s="369">
        <v>0.94275923391400795</v>
      </c>
      <c r="AB179" s="369">
        <v>1.6432172019253098E-3</v>
      </c>
      <c r="AC179" s="373">
        <v>0.70677324164045519</v>
      </c>
      <c r="AD179" s="541">
        <v>10347582000130</v>
      </c>
      <c r="AE179" s="370" t="s">
        <v>469</v>
      </c>
      <c r="AF179" s="370" t="s">
        <v>469</v>
      </c>
      <c r="AG179" s="374" t="s">
        <v>469</v>
      </c>
      <c r="AH179" s="374" t="s">
        <v>2248</v>
      </c>
      <c r="AI179" s="374">
        <v>100</v>
      </c>
      <c r="AJ179" s="374">
        <v>100</v>
      </c>
      <c r="AK179" s="374">
        <v>100</v>
      </c>
      <c r="AL179" s="369">
        <v>5.0000000000000001E-4</v>
      </c>
      <c r="AM179" s="369" t="s">
        <v>34</v>
      </c>
      <c r="AN179" s="369" t="s">
        <v>64</v>
      </c>
      <c r="AO179" s="367" t="s">
        <v>1324</v>
      </c>
      <c r="AP179" s="370" t="s">
        <v>11</v>
      </c>
      <c r="AQ179" s="376" t="s">
        <v>662</v>
      </c>
      <c r="AR179" s="369">
        <v>1.4999999999999999E-4</v>
      </c>
      <c r="AS179" s="369">
        <v>1.4999999999999999E-4</v>
      </c>
      <c r="AT179" s="369"/>
      <c r="AW179" s="662"/>
      <c r="AX179" s="662"/>
      <c r="AY179" s="663"/>
      <c r="AZ179" s="663"/>
      <c r="BA179" s="663"/>
      <c r="BB179" s="664"/>
      <c r="BC179" s="663"/>
      <c r="BD179" s="663"/>
      <c r="BE179" s="663"/>
      <c r="BF179" s="663"/>
      <c r="BG179" s="664"/>
      <c r="BH179" s="664"/>
      <c r="BI179" s="665"/>
      <c r="BJ179" s="665"/>
      <c r="BK179" s="665"/>
      <c r="BL179" s="664"/>
      <c r="BM179" s="664"/>
      <c r="BN179" s="664"/>
      <c r="BO179" s="664"/>
      <c r="BP179" s="664"/>
      <c r="BQ179" s="664"/>
      <c r="BR179" s="664"/>
      <c r="BS179" s="664"/>
      <c r="BT179" s="667"/>
      <c r="BU179" s="668"/>
      <c r="BV179" s="666"/>
      <c r="BW179" s="669"/>
    </row>
    <row r="180" spans="2:75" ht="15.75" customHeight="1">
      <c r="B180" s="363" t="s">
        <v>890</v>
      </c>
      <c r="C180" s="364">
        <v>2546749000164</v>
      </c>
      <c r="D180" s="365" t="s">
        <v>11</v>
      </c>
      <c r="E180" s="365" t="s">
        <v>620</v>
      </c>
      <c r="F180" s="365" t="s">
        <v>672</v>
      </c>
      <c r="G180" s="366" t="s">
        <v>738</v>
      </c>
      <c r="H180" s="366" t="s">
        <v>34</v>
      </c>
      <c r="I180" s="366" t="s">
        <v>1304</v>
      </c>
      <c r="J180" s="366" t="s">
        <v>608</v>
      </c>
      <c r="K180" s="367" t="s">
        <v>48</v>
      </c>
      <c r="L180" s="368"/>
      <c r="M180" s="368" t="s">
        <v>1416</v>
      </c>
      <c r="N180" s="367">
        <v>62812</v>
      </c>
      <c r="O180" s="367" t="s">
        <v>1321</v>
      </c>
      <c r="P180" s="371">
        <v>36131</v>
      </c>
      <c r="Q180" s="372">
        <v>145394931.19999999</v>
      </c>
      <c r="R180" s="372">
        <v>46306555.997579381</v>
      </c>
      <c r="S180" s="367">
        <v>0</v>
      </c>
      <c r="T180" s="369">
        <v>8.3969510283433912E-2</v>
      </c>
      <c r="U180" s="369">
        <v>1.0854902487178391</v>
      </c>
      <c r="V180" s="369">
        <v>0.1169801406414126</v>
      </c>
      <c r="W180" s="369">
        <v>1.1467965289106912</v>
      </c>
      <c r="X180" s="369">
        <v>0.1461682127542403</v>
      </c>
      <c r="Y180" s="369">
        <v>1.1084201103133109</v>
      </c>
      <c r="Z180" s="369">
        <v>0.13745374979630354</v>
      </c>
      <c r="AA180" s="369">
        <v>0.7813316747344996</v>
      </c>
      <c r="AB180" s="369">
        <v>1.1691609583938696E-2</v>
      </c>
      <c r="AC180" s="373">
        <v>1.1605551576204307</v>
      </c>
      <c r="AD180" s="541">
        <v>2536364000116</v>
      </c>
      <c r="AE180" s="370" t="s">
        <v>2330</v>
      </c>
      <c r="AF180" s="370" t="s">
        <v>2330</v>
      </c>
      <c r="AG180" s="374" t="s">
        <v>719</v>
      </c>
      <c r="AH180" s="374" t="s">
        <v>2248</v>
      </c>
      <c r="AI180" s="374">
        <v>1000</v>
      </c>
      <c r="AJ180" s="374">
        <v>1000</v>
      </c>
      <c r="AK180" s="374">
        <v>1000</v>
      </c>
      <c r="AL180" s="369">
        <v>3.4999999999999996E-3</v>
      </c>
      <c r="AM180" s="369" t="s">
        <v>34</v>
      </c>
      <c r="AN180" s="369" t="s">
        <v>64</v>
      </c>
      <c r="AO180" s="367" t="s">
        <v>1324</v>
      </c>
      <c r="AP180" s="370" t="s">
        <v>11</v>
      </c>
      <c r="AQ180" s="376" t="s">
        <v>662</v>
      </c>
      <c r="AR180" s="369">
        <v>8.166666666666666E-4</v>
      </c>
      <c r="AS180" s="369">
        <v>8.166666666666666E-4</v>
      </c>
      <c r="AT180" s="369"/>
      <c r="AW180" s="662"/>
      <c r="AX180" s="662"/>
      <c r="AY180" s="663"/>
      <c r="AZ180" s="663"/>
      <c r="BA180" s="663"/>
      <c r="BB180" s="664"/>
      <c r="BC180" s="663"/>
      <c r="BD180" s="663"/>
      <c r="BE180" s="663"/>
      <c r="BF180" s="663"/>
      <c r="BG180" s="664"/>
      <c r="BH180" s="664"/>
      <c r="BI180" s="665"/>
      <c r="BJ180" s="665"/>
      <c r="BK180" s="665"/>
      <c r="BL180" s="664"/>
      <c r="BM180" s="664"/>
      <c r="BN180" s="664"/>
      <c r="BO180" s="664"/>
      <c r="BP180" s="664"/>
      <c r="BQ180" s="664"/>
      <c r="BR180" s="664"/>
      <c r="BS180" s="664"/>
      <c r="BT180" s="667"/>
      <c r="BU180" s="668"/>
      <c r="BV180" s="666"/>
      <c r="BW180" s="669"/>
    </row>
    <row r="181" spans="2:75" ht="15.75" customHeight="1">
      <c r="B181" s="363" t="s">
        <v>1587</v>
      </c>
      <c r="C181" s="364">
        <v>826901000137</v>
      </c>
      <c r="D181" s="365" t="s">
        <v>11</v>
      </c>
      <c r="E181" s="365" t="s">
        <v>620</v>
      </c>
      <c r="F181" s="365" t="s">
        <v>672</v>
      </c>
      <c r="G181" s="366" t="s">
        <v>738</v>
      </c>
      <c r="H181" s="366" t="s">
        <v>34</v>
      </c>
      <c r="I181" s="366" t="s">
        <v>1304</v>
      </c>
      <c r="J181" s="366" t="s">
        <v>608</v>
      </c>
      <c r="K181" s="367" t="s">
        <v>48</v>
      </c>
      <c r="L181" s="368"/>
      <c r="M181" s="368"/>
      <c r="N181" s="367">
        <v>7552</v>
      </c>
      <c r="O181" s="367" t="s">
        <v>1321</v>
      </c>
      <c r="P181" s="371">
        <v>34974</v>
      </c>
      <c r="Q181" s="372">
        <v>37729774.630000003</v>
      </c>
      <c r="R181" s="372">
        <v>34229158.554603167</v>
      </c>
      <c r="S181" s="367">
        <v>0</v>
      </c>
      <c r="T181" s="369">
        <v>8.5632419415489602E-2</v>
      </c>
      <c r="U181" s="369">
        <v>0.96318604827172971</v>
      </c>
      <c r="V181" s="369">
        <v>0.10435591187556525</v>
      </c>
      <c r="W181" s="369">
        <v>0.95774813027534322</v>
      </c>
      <c r="X181" s="369">
        <v>0.13084671853109753</v>
      </c>
      <c r="Y181" s="369">
        <v>0.92008670562494155</v>
      </c>
      <c r="Z181" s="369">
        <v>0.15088883774320871</v>
      </c>
      <c r="AA181" s="369">
        <v>0.82454166379225957</v>
      </c>
      <c r="AB181" s="369">
        <v>1.4390733720338771E-3</v>
      </c>
      <c r="AC181" s="373">
        <v>-2.8918788040225758</v>
      </c>
      <c r="AD181" s="541">
        <v>9329721000114</v>
      </c>
      <c r="AE181" s="370" t="s">
        <v>1561</v>
      </c>
      <c r="AF181" s="370" t="s">
        <v>2256</v>
      </c>
      <c r="AG181" s="374" t="s">
        <v>59</v>
      </c>
      <c r="AH181" s="374" t="s">
        <v>2248</v>
      </c>
      <c r="AI181" s="374">
        <v>1</v>
      </c>
      <c r="AJ181" s="374">
        <v>1</v>
      </c>
      <c r="AK181" s="374">
        <v>1</v>
      </c>
      <c r="AL181" s="369">
        <v>0.01</v>
      </c>
      <c r="AM181" s="369" t="s">
        <v>34</v>
      </c>
      <c r="AN181" s="369" t="s">
        <v>64</v>
      </c>
      <c r="AO181" s="367" t="s">
        <v>1324</v>
      </c>
      <c r="AP181" s="370" t="s">
        <v>11</v>
      </c>
      <c r="AQ181" s="376" t="s">
        <v>662</v>
      </c>
      <c r="AR181" s="369" t="s">
        <v>34</v>
      </c>
      <c r="AS181" s="369" t="s">
        <v>34</v>
      </c>
      <c r="AT181" s="369"/>
      <c r="AW181" s="662"/>
      <c r="AX181" s="662"/>
      <c r="AY181" s="663"/>
      <c r="AZ181" s="663"/>
      <c r="BA181" s="663"/>
      <c r="BB181" s="664"/>
      <c r="BC181" s="663"/>
      <c r="BD181" s="663"/>
      <c r="BE181" s="663"/>
      <c r="BF181" s="663"/>
      <c r="BG181" s="664"/>
      <c r="BH181" s="664"/>
      <c r="BI181" s="665"/>
      <c r="BJ181" s="665"/>
      <c r="BK181" s="665"/>
      <c r="BL181" s="664"/>
      <c r="BM181" s="664"/>
      <c r="BN181" s="664"/>
      <c r="BO181" s="664"/>
      <c r="BP181" s="664"/>
      <c r="BQ181" s="664"/>
      <c r="BR181" s="664"/>
      <c r="BS181" s="664"/>
      <c r="BT181" s="667"/>
      <c r="BU181" s="668"/>
      <c r="BV181" s="666"/>
      <c r="BW181" s="669"/>
    </row>
    <row r="182" spans="2:75" ht="15.75" customHeight="1">
      <c r="B182" s="363" t="s">
        <v>1594</v>
      </c>
      <c r="C182" s="364">
        <v>4299610000199</v>
      </c>
      <c r="D182" s="365" t="s">
        <v>11</v>
      </c>
      <c r="E182" s="365" t="s">
        <v>620</v>
      </c>
      <c r="F182" s="365" t="s">
        <v>672</v>
      </c>
      <c r="G182" s="366" t="s">
        <v>738</v>
      </c>
      <c r="H182" s="366" t="s">
        <v>34</v>
      </c>
      <c r="I182" s="366" t="s">
        <v>1304</v>
      </c>
      <c r="J182" s="366" t="s">
        <v>608</v>
      </c>
      <c r="K182" s="367" t="s">
        <v>48</v>
      </c>
      <c r="L182" s="368"/>
      <c r="M182" s="368"/>
      <c r="N182" s="367">
        <v>89796</v>
      </c>
      <c r="O182" s="367" t="s">
        <v>1321</v>
      </c>
      <c r="P182" s="371">
        <v>37020</v>
      </c>
      <c r="Q182" s="372">
        <v>3396887103.29</v>
      </c>
      <c r="R182" s="372">
        <v>3442186550.5433731</v>
      </c>
      <c r="S182" s="367">
        <v>0</v>
      </c>
      <c r="T182" s="369">
        <v>9.130696739638422E-2</v>
      </c>
      <c r="U182" s="369">
        <v>1.027012873237714</v>
      </c>
      <c r="V182" s="369">
        <v>0.1119738869254252</v>
      </c>
      <c r="W182" s="369">
        <v>1.0276636839738007</v>
      </c>
      <c r="X182" s="369">
        <v>0.14690496238248052</v>
      </c>
      <c r="Y182" s="369">
        <v>1.0330049113637387</v>
      </c>
      <c r="Z182" s="369">
        <v>0.17590148209281931</v>
      </c>
      <c r="AA182" s="369">
        <v>0.9612248518685772</v>
      </c>
      <c r="AB182" s="369">
        <v>1.4355995186401487E-3</v>
      </c>
      <c r="AC182" s="373">
        <v>1.8916167583514401</v>
      </c>
      <c r="AD182" s="541">
        <v>9329721000114</v>
      </c>
      <c r="AE182" s="370" t="s">
        <v>1561</v>
      </c>
      <c r="AF182" s="370" t="s">
        <v>2256</v>
      </c>
      <c r="AG182" s="374" t="s">
        <v>59</v>
      </c>
      <c r="AH182" s="374" t="s">
        <v>2248</v>
      </c>
      <c r="AI182" s="374">
        <v>1</v>
      </c>
      <c r="AJ182" s="374">
        <v>1</v>
      </c>
      <c r="AK182" s="374">
        <v>1</v>
      </c>
      <c r="AL182" s="369">
        <v>4.0000000000000001E-3</v>
      </c>
      <c r="AM182" s="369" t="s">
        <v>34</v>
      </c>
      <c r="AN182" s="369" t="s">
        <v>64</v>
      </c>
      <c r="AO182" s="367" t="s">
        <v>1324</v>
      </c>
      <c r="AP182" s="370" t="s">
        <v>11</v>
      </c>
      <c r="AQ182" s="376" t="s">
        <v>662</v>
      </c>
      <c r="AR182" s="369" t="s">
        <v>34</v>
      </c>
      <c r="AS182" s="369" t="s">
        <v>34</v>
      </c>
      <c r="AT182" s="369"/>
      <c r="AW182" s="662"/>
      <c r="AX182" s="662"/>
      <c r="AY182" s="663"/>
      <c r="AZ182" s="663"/>
      <c r="BA182" s="663"/>
      <c r="BB182" s="664"/>
      <c r="BC182" s="663"/>
      <c r="BD182" s="663"/>
      <c r="BE182" s="663"/>
      <c r="BF182" s="663"/>
      <c r="BG182" s="664"/>
      <c r="BH182" s="664"/>
      <c r="BI182" s="665"/>
      <c r="BJ182" s="665"/>
      <c r="BK182" s="665"/>
      <c r="BL182" s="664"/>
      <c r="BM182" s="664"/>
      <c r="BN182" s="664"/>
      <c r="BO182" s="664"/>
      <c r="BP182" s="664"/>
      <c r="BQ182" s="664"/>
      <c r="BR182" s="664"/>
      <c r="BS182" s="664"/>
      <c r="BT182" s="667"/>
      <c r="BU182" s="668"/>
      <c r="BV182" s="666"/>
      <c r="BW182" s="669"/>
    </row>
    <row r="183" spans="2:75" ht="15.75" customHeight="1">
      <c r="B183" s="363" t="s">
        <v>1596</v>
      </c>
      <c r="C183" s="364">
        <v>9639909000169</v>
      </c>
      <c r="D183" s="365" t="s">
        <v>11</v>
      </c>
      <c r="E183" s="365" t="s">
        <v>620</v>
      </c>
      <c r="F183" s="365" t="s">
        <v>672</v>
      </c>
      <c r="G183" s="366" t="s">
        <v>738</v>
      </c>
      <c r="H183" s="366" t="s">
        <v>34</v>
      </c>
      <c r="I183" s="366" t="s">
        <v>1304</v>
      </c>
      <c r="J183" s="366" t="s">
        <v>608</v>
      </c>
      <c r="K183" s="367" t="s">
        <v>48</v>
      </c>
      <c r="L183" s="368"/>
      <c r="M183" s="368"/>
      <c r="N183" s="367">
        <v>219746</v>
      </c>
      <c r="O183" s="367" t="s">
        <v>1321</v>
      </c>
      <c r="P183" s="371">
        <v>39759</v>
      </c>
      <c r="Q183" s="372">
        <v>256897225.63999999</v>
      </c>
      <c r="R183" s="372">
        <v>273494234.46579379</v>
      </c>
      <c r="S183" s="367">
        <v>0</v>
      </c>
      <c r="T183" s="369">
        <v>8.6881888201987501E-2</v>
      </c>
      <c r="U183" s="369">
        <v>0.97723996513079359</v>
      </c>
      <c r="V183" s="369">
        <v>0.10665343302731789</v>
      </c>
      <c r="W183" s="369">
        <v>0.97883410947681837</v>
      </c>
      <c r="X183" s="369">
        <v>0.13443556836468784</v>
      </c>
      <c r="Y183" s="369">
        <v>0.94532274560699081</v>
      </c>
      <c r="Z183" s="369">
        <v>0.16449031436985795</v>
      </c>
      <c r="AA183" s="369">
        <v>0.89886779908170489</v>
      </c>
      <c r="AB183" s="369">
        <v>1.4076253476562862E-3</v>
      </c>
      <c r="AC183" s="373">
        <v>-1.4795036003625739</v>
      </c>
      <c r="AD183" s="541">
        <v>9639924000107</v>
      </c>
      <c r="AE183" s="370" t="s">
        <v>1561</v>
      </c>
      <c r="AF183" s="370" t="s">
        <v>2256</v>
      </c>
      <c r="AG183" s="374" t="s">
        <v>59</v>
      </c>
      <c r="AH183" s="374" t="s">
        <v>2248</v>
      </c>
      <c r="AI183" s="374">
        <v>100</v>
      </c>
      <c r="AJ183" s="374">
        <v>1</v>
      </c>
      <c r="AK183" s="374">
        <v>100</v>
      </c>
      <c r="AL183" s="369">
        <v>4.0000000000000001E-3</v>
      </c>
      <c r="AM183" s="369" t="s">
        <v>34</v>
      </c>
      <c r="AN183" s="369" t="s">
        <v>64</v>
      </c>
      <c r="AO183" s="367" t="s">
        <v>1324</v>
      </c>
      <c r="AP183" s="370" t="s">
        <v>11</v>
      </c>
      <c r="AQ183" s="376" t="s">
        <v>662</v>
      </c>
      <c r="AR183" s="369" t="s">
        <v>34</v>
      </c>
      <c r="AS183" s="369" t="s">
        <v>34</v>
      </c>
      <c r="AT183" s="369"/>
      <c r="AW183" s="662"/>
      <c r="AX183" s="662"/>
      <c r="AY183" s="663"/>
      <c r="AZ183" s="663"/>
      <c r="BA183" s="663"/>
      <c r="BB183" s="664"/>
      <c r="BC183" s="663"/>
      <c r="BD183" s="663"/>
      <c r="BE183" s="663"/>
      <c r="BF183" s="663"/>
      <c r="BG183" s="664"/>
      <c r="BH183" s="664"/>
      <c r="BI183" s="665"/>
      <c r="BJ183" s="665"/>
      <c r="BK183" s="665"/>
      <c r="BL183" s="664"/>
      <c r="BM183" s="664"/>
      <c r="BN183" s="664"/>
      <c r="BO183" s="664"/>
      <c r="BP183" s="664"/>
      <c r="BQ183" s="664"/>
      <c r="BR183" s="664"/>
      <c r="BS183" s="664"/>
      <c r="BT183" s="667"/>
      <c r="BU183" s="668"/>
      <c r="BV183" s="666"/>
      <c r="BW183" s="669"/>
    </row>
    <row r="184" spans="2:75" ht="15.75" customHeight="1">
      <c r="B184" s="363" t="s">
        <v>918</v>
      </c>
      <c r="C184" s="364">
        <v>12265822000183</v>
      </c>
      <c r="D184" s="365" t="s">
        <v>11</v>
      </c>
      <c r="E184" s="365" t="s">
        <v>661</v>
      </c>
      <c r="F184" s="365" t="s">
        <v>672</v>
      </c>
      <c r="G184" s="366" t="s">
        <v>738</v>
      </c>
      <c r="H184" s="366" t="s">
        <v>34</v>
      </c>
      <c r="I184" s="366" t="s">
        <v>1304</v>
      </c>
      <c r="J184" s="366" t="s">
        <v>608</v>
      </c>
      <c r="K184" s="367" t="s">
        <v>48</v>
      </c>
      <c r="L184" s="368"/>
      <c r="M184" s="368" t="s">
        <v>1416</v>
      </c>
      <c r="N184" s="367">
        <v>259640</v>
      </c>
      <c r="O184" s="367" t="s">
        <v>1321</v>
      </c>
      <c r="P184" s="371">
        <v>40389</v>
      </c>
      <c r="Q184" s="372">
        <v>48950357.060000002</v>
      </c>
      <c r="R184" s="372">
        <v>36209903.546627</v>
      </c>
      <c r="S184" s="367">
        <v>0</v>
      </c>
      <c r="T184" s="369">
        <v>7.2821446844013815E-2</v>
      </c>
      <c r="U184" s="369">
        <v>0.94137705674218264</v>
      </c>
      <c r="V184" s="369">
        <v>8.8288698236010488E-2</v>
      </c>
      <c r="W184" s="369">
        <v>0.86552445674917122</v>
      </c>
      <c r="X184" s="369">
        <v>0.10771922105474707</v>
      </c>
      <c r="Y184" s="369">
        <v>0.81685442159107857</v>
      </c>
      <c r="Z184" s="369">
        <v>0.15821318215630908</v>
      </c>
      <c r="AA184" s="369">
        <v>0.89933501823307682</v>
      </c>
      <c r="AB184" s="369">
        <v>7.3207048868881904E-3</v>
      </c>
      <c r="AC184" s="373">
        <v>-1.7081290702242762</v>
      </c>
      <c r="AD184" s="541">
        <v>0</v>
      </c>
      <c r="AE184" s="370" t="s">
        <v>2359</v>
      </c>
      <c r="AF184" s="370" t="s">
        <v>741</v>
      </c>
      <c r="AG184" s="374" t="s">
        <v>741</v>
      </c>
      <c r="AH184" s="374" t="s">
        <v>2248</v>
      </c>
      <c r="AI184" s="374">
        <v>500</v>
      </c>
      <c r="AJ184" s="374">
        <v>500</v>
      </c>
      <c r="AK184" s="374">
        <v>500</v>
      </c>
      <c r="AL184" s="369">
        <v>2E-3</v>
      </c>
      <c r="AM184" s="369" t="s">
        <v>34</v>
      </c>
      <c r="AN184" s="369" t="s">
        <v>64</v>
      </c>
      <c r="AO184" s="367" t="s">
        <v>1324</v>
      </c>
      <c r="AP184" s="370" t="s">
        <v>11</v>
      </c>
      <c r="AQ184" s="376" t="s">
        <v>676</v>
      </c>
      <c r="AR184" s="369">
        <v>4.6666666666666666E-4</v>
      </c>
      <c r="AS184" s="369">
        <v>4.6666666666666666E-4</v>
      </c>
      <c r="AT184" s="369"/>
      <c r="AW184" s="662"/>
      <c r="AX184" s="662"/>
      <c r="AY184" s="663"/>
      <c r="AZ184" s="663"/>
      <c r="BA184" s="663"/>
      <c r="BB184" s="664"/>
      <c r="BC184" s="663"/>
      <c r="BD184" s="663"/>
      <c r="BE184" s="663"/>
      <c r="BF184" s="663"/>
      <c r="BG184" s="664"/>
      <c r="BH184" s="664"/>
      <c r="BI184" s="665"/>
      <c r="BJ184" s="665"/>
      <c r="BK184" s="665"/>
      <c r="BL184" s="664"/>
      <c r="BM184" s="664"/>
      <c r="BN184" s="664"/>
      <c r="BO184" s="664"/>
      <c r="BP184" s="664"/>
      <c r="BQ184" s="664"/>
      <c r="BR184" s="664"/>
      <c r="BS184" s="664"/>
      <c r="BT184" s="667"/>
      <c r="BU184" s="668"/>
      <c r="BV184" s="666"/>
      <c r="BW184" s="669"/>
    </row>
    <row r="185" spans="2:75" ht="15.75" customHeight="1">
      <c r="B185" s="363" t="s">
        <v>1004</v>
      </c>
      <c r="C185" s="364">
        <v>41745741000189</v>
      </c>
      <c r="D185" s="365" t="s">
        <v>11</v>
      </c>
      <c r="E185" s="365" t="s">
        <v>620</v>
      </c>
      <c r="F185" s="365" t="s">
        <v>672</v>
      </c>
      <c r="G185" s="366" t="s">
        <v>738</v>
      </c>
      <c r="H185" s="366" t="s">
        <v>34</v>
      </c>
      <c r="I185" s="366" t="s">
        <v>1304</v>
      </c>
      <c r="J185" s="366"/>
      <c r="K185" s="367" t="s">
        <v>48</v>
      </c>
      <c r="L185" s="368"/>
      <c r="M185" s="368" t="s">
        <v>1416</v>
      </c>
      <c r="N185" s="367">
        <v>627402</v>
      </c>
      <c r="O185" s="367" t="s">
        <v>1321</v>
      </c>
      <c r="P185" s="371">
        <v>44498</v>
      </c>
      <c r="Q185" s="372">
        <v>197533506.69</v>
      </c>
      <c r="R185" s="372" t="s">
        <v>1419</v>
      </c>
      <c r="S185" s="367">
        <v>0</v>
      </c>
      <c r="T185" s="369">
        <v>8.2304469324841145E-2</v>
      </c>
      <c r="U185" s="369">
        <v>1.0639659392611382</v>
      </c>
      <c r="V185" s="369" t="s">
        <v>1419</v>
      </c>
      <c r="W185" s="369" t="s">
        <v>1419</v>
      </c>
      <c r="X185" s="369" t="s">
        <v>1419</v>
      </c>
      <c r="Y185" s="369" t="s">
        <v>1419</v>
      </c>
      <c r="Z185" s="369" t="s">
        <v>1419</v>
      </c>
      <c r="AA185" s="369" t="s">
        <v>1419</v>
      </c>
      <c r="AB185" s="369" t="s">
        <v>1419</v>
      </c>
      <c r="AC185" s="373" t="s">
        <v>1419</v>
      </c>
      <c r="AD185" s="541">
        <v>0</v>
      </c>
      <c r="AE185" s="370" t="s">
        <v>2419</v>
      </c>
      <c r="AF185" s="370" t="s">
        <v>2247</v>
      </c>
      <c r="AG185" s="374" t="s">
        <v>59</v>
      </c>
      <c r="AH185" s="374" t="s">
        <v>2248</v>
      </c>
      <c r="AI185" s="374">
        <v>1</v>
      </c>
      <c r="AJ185" s="374">
        <v>1</v>
      </c>
      <c r="AK185" s="374">
        <v>1</v>
      </c>
      <c r="AL185" s="369">
        <v>3.0000000000000001E-3</v>
      </c>
      <c r="AM185" s="369" t="s">
        <v>34</v>
      </c>
      <c r="AN185" s="369" t="s">
        <v>64</v>
      </c>
      <c r="AO185" s="367" t="s">
        <v>1324</v>
      </c>
      <c r="AP185" s="370" t="s">
        <v>11</v>
      </c>
      <c r="AQ185" s="376" t="s">
        <v>662</v>
      </c>
      <c r="AR185" s="369">
        <v>6.9999999999999999E-4</v>
      </c>
      <c r="AS185" s="369">
        <v>6.9999999999999999E-4</v>
      </c>
      <c r="AT185" s="369"/>
      <c r="AW185" s="662"/>
      <c r="AX185" s="662"/>
      <c r="AY185" s="663"/>
      <c r="AZ185" s="663"/>
      <c r="BA185" s="663"/>
      <c r="BB185" s="664"/>
      <c r="BC185" s="663"/>
      <c r="BD185" s="663"/>
      <c r="BE185" s="663"/>
      <c r="BF185" s="663"/>
      <c r="BG185" s="664"/>
      <c r="BH185" s="664"/>
      <c r="BI185" s="665"/>
      <c r="BJ185" s="665"/>
      <c r="BK185" s="665"/>
      <c r="BL185" s="664"/>
      <c r="BM185" s="664"/>
      <c r="BN185" s="664"/>
      <c r="BO185" s="664"/>
      <c r="BP185" s="664"/>
      <c r="BQ185" s="664"/>
      <c r="BR185" s="664"/>
      <c r="BS185" s="664"/>
      <c r="BT185" s="667"/>
      <c r="BU185" s="668"/>
      <c r="BV185" s="666"/>
      <c r="BW185" s="669"/>
    </row>
    <row r="186" spans="2:75" ht="15.75" customHeight="1">
      <c r="B186" s="363" t="s">
        <v>1615</v>
      </c>
      <c r="C186" s="364">
        <v>10388050000141</v>
      </c>
      <c r="D186" s="365" t="s">
        <v>11</v>
      </c>
      <c r="E186" s="365" t="s">
        <v>620</v>
      </c>
      <c r="F186" s="365" t="s">
        <v>672</v>
      </c>
      <c r="G186" s="366" t="s">
        <v>738</v>
      </c>
      <c r="H186" s="366" t="s">
        <v>34</v>
      </c>
      <c r="I186" s="366" t="s">
        <v>1304</v>
      </c>
      <c r="J186" s="366" t="s">
        <v>608</v>
      </c>
      <c r="K186" s="367" t="s">
        <v>48</v>
      </c>
      <c r="L186" s="368"/>
      <c r="M186" s="368"/>
      <c r="N186" s="367">
        <v>222585</v>
      </c>
      <c r="O186" s="367" t="s">
        <v>1321</v>
      </c>
      <c r="P186" s="371">
        <v>39829</v>
      </c>
      <c r="Q186" s="372">
        <v>46039474.189999998</v>
      </c>
      <c r="R186" s="372">
        <v>54502906.735992044</v>
      </c>
      <c r="S186" s="367">
        <v>0</v>
      </c>
      <c r="T186" s="369">
        <v>8.7199914243692112E-2</v>
      </c>
      <c r="U186" s="369">
        <v>0.9808170945456558</v>
      </c>
      <c r="V186" s="369">
        <v>0.10688929658608259</v>
      </c>
      <c r="W186" s="369">
        <v>0.98099879644420696</v>
      </c>
      <c r="X186" s="369">
        <v>0.13733546812875153</v>
      </c>
      <c r="Y186" s="369">
        <v>0.96571423307043669</v>
      </c>
      <c r="Z186" s="369">
        <v>0.17302336155145626</v>
      </c>
      <c r="AA186" s="369">
        <v>0.94549717886595996</v>
      </c>
      <c r="AB186" s="369">
        <v>1.3792051714657028E-3</v>
      </c>
      <c r="AC186" s="373">
        <v>-1.355440704666939</v>
      </c>
      <c r="AD186" s="541">
        <v>35823433000121</v>
      </c>
      <c r="AE186" s="370" t="s">
        <v>59</v>
      </c>
      <c r="AF186" s="370" t="s">
        <v>59</v>
      </c>
      <c r="AG186" s="374" t="s">
        <v>59</v>
      </c>
      <c r="AH186" s="374" t="s">
        <v>2248</v>
      </c>
      <c r="AI186" s="374">
        <v>1000</v>
      </c>
      <c r="AJ186" s="374">
        <v>1000</v>
      </c>
      <c r="AK186" s="374">
        <v>1000</v>
      </c>
      <c r="AL186" s="369">
        <v>3.0000000000000001E-3</v>
      </c>
      <c r="AM186" s="369" t="s">
        <v>34</v>
      </c>
      <c r="AN186" s="369" t="s">
        <v>64</v>
      </c>
      <c r="AO186" s="367" t="s">
        <v>1324</v>
      </c>
      <c r="AP186" s="370" t="s">
        <v>11</v>
      </c>
      <c r="AQ186" s="376" t="s">
        <v>1519</v>
      </c>
      <c r="AR186" s="369" t="s">
        <v>34</v>
      </c>
      <c r="AS186" s="369" t="s">
        <v>34</v>
      </c>
      <c r="AT186" s="369"/>
      <c r="AW186" s="662"/>
      <c r="AX186" s="662"/>
      <c r="AY186" s="663"/>
      <c r="AZ186" s="663"/>
      <c r="BA186" s="663"/>
      <c r="BB186" s="664"/>
      <c r="BC186" s="663"/>
      <c r="BD186" s="663"/>
      <c r="BE186" s="663"/>
      <c r="BF186" s="663"/>
      <c r="BG186" s="664"/>
      <c r="BH186" s="664"/>
      <c r="BI186" s="665"/>
      <c r="BJ186" s="665"/>
      <c r="BK186" s="665"/>
      <c r="BL186" s="218"/>
      <c r="BM186" s="664"/>
      <c r="BN186" s="664"/>
      <c r="BO186" s="664"/>
      <c r="BP186" s="664"/>
      <c r="BQ186" s="664"/>
      <c r="BR186" s="664"/>
      <c r="BS186" s="664"/>
      <c r="BT186" s="667"/>
      <c r="BU186" s="668"/>
      <c r="BV186" s="666"/>
      <c r="BW186" s="669"/>
    </row>
    <row r="187" spans="2:75" ht="15.75" customHeight="1">
      <c r="B187" s="363" t="s">
        <v>1170</v>
      </c>
      <c r="C187" s="364">
        <v>3593195000119</v>
      </c>
      <c r="D187" s="365" t="s">
        <v>11</v>
      </c>
      <c r="E187" s="365" t="s">
        <v>620</v>
      </c>
      <c r="F187" s="365" t="s">
        <v>672</v>
      </c>
      <c r="G187" s="366" t="s">
        <v>738</v>
      </c>
      <c r="H187" s="366" t="s">
        <v>34</v>
      </c>
      <c r="I187" s="366" t="s">
        <v>1304</v>
      </c>
      <c r="J187" s="366" t="s">
        <v>608</v>
      </c>
      <c r="K187" s="367" t="s">
        <v>48</v>
      </c>
      <c r="L187" s="368"/>
      <c r="M187" s="368" t="s">
        <v>34</v>
      </c>
      <c r="N187" s="367">
        <v>137057</v>
      </c>
      <c r="O187" s="367" t="s">
        <v>1321</v>
      </c>
      <c r="P187" s="371">
        <v>36556</v>
      </c>
      <c r="Q187" s="372">
        <v>5671690865.6899996</v>
      </c>
      <c r="R187" s="372">
        <v>4631156914.236269</v>
      </c>
      <c r="S187" s="367">
        <v>0</v>
      </c>
      <c r="T187" s="369">
        <v>7.9744366097143526E-2</v>
      </c>
      <c r="U187" s="369">
        <v>1.0308709851522411</v>
      </c>
      <c r="V187" s="369">
        <v>0.10692414937719308</v>
      </c>
      <c r="W187" s="369">
        <v>1.0482141899484432</v>
      </c>
      <c r="X187" s="369">
        <v>0.15389790598607589</v>
      </c>
      <c r="Y187" s="369">
        <v>1.1670357782706433</v>
      </c>
      <c r="Z187" s="369">
        <v>0.17898730906955773</v>
      </c>
      <c r="AA187" s="369">
        <v>1.0174218903360894</v>
      </c>
      <c r="AB187" s="369">
        <v>1.7264723761913892E-3</v>
      </c>
      <c r="AC187" s="373">
        <v>2.5804191387296638</v>
      </c>
      <c r="AD187" s="541">
        <v>10347228000106</v>
      </c>
      <c r="AE187" s="370" t="s">
        <v>2453</v>
      </c>
      <c r="AF187" s="370" t="s">
        <v>2453</v>
      </c>
      <c r="AG187" s="374" t="s">
        <v>1442</v>
      </c>
      <c r="AH187" s="374" t="s">
        <v>2248</v>
      </c>
      <c r="AI187" s="374">
        <v>1000</v>
      </c>
      <c r="AJ187" s="374">
        <v>100</v>
      </c>
      <c r="AK187" s="374">
        <v>100</v>
      </c>
      <c r="AL187" s="369">
        <v>4.5000000000000005E-3</v>
      </c>
      <c r="AM187" s="369" t="s">
        <v>34</v>
      </c>
      <c r="AN187" s="369" t="s">
        <v>64</v>
      </c>
      <c r="AO187" s="367" t="s">
        <v>1324</v>
      </c>
      <c r="AP187" s="370" t="s">
        <v>11</v>
      </c>
      <c r="AQ187" s="376" t="s">
        <v>662</v>
      </c>
      <c r="AR187" s="369">
        <v>1.4999999999999998E-3</v>
      </c>
      <c r="AS187" s="369">
        <v>1.4999999999999998E-3</v>
      </c>
      <c r="AT187" s="369"/>
      <c r="AW187" s="662"/>
      <c r="AX187" s="662"/>
      <c r="AY187" s="663"/>
      <c r="AZ187" s="663"/>
      <c r="BA187" s="663"/>
      <c r="BB187" s="664"/>
      <c r="BC187" s="663"/>
      <c r="BD187" s="663"/>
      <c r="BE187" s="663"/>
      <c r="BF187" s="663"/>
      <c r="BG187" s="664"/>
      <c r="BH187" s="664"/>
      <c r="BI187" s="665"/>
      <c r="BJ187" s="665"/>
      <c r="BK187" s="665"/>
      <c r="BL187" s="664"/>
      <c r="BM187" s="664"/>
      <c r="BN187" s="664"/>
      <c r="BO187" s="664"/>
      <c r="BP187" s="664"/>
      <c r="BQ187" s="664"/>
      <c r="BR187" s="664"/>
      <c r="BS187" s="664"/>
      <c r="BT187" s="667"/>
      <c r="BU187" s="668"/>
      <c r="BV187" s="666"/>
      <c r="BW187" s="669"/>
    </row>
    <row r="188" spans="2:75" ht="15.75" customHeight="1">
      <c r="B188" s="363" t="s">
        <v>1712</v>
      </c>
      <c r="C188" s="364">
        <v>4839017000198</v>
      </c>
      <c r="D188" s="365" t="s">
        <v>11</v>
      </c>
      <c r="E188" s="365" t="s">
        <v>620</v>
      </c>
      <c r="F188" s="365" t="s">
        <v>672</v>
      </c>
      <c r="G188" s="366" t="s">
        <v>738</v>
      </c>
      <c r="H188" s="366" t="s">
        <v>34</v>
      </c>
      <c r="I188" s="366" t="s">
        <v>1304</v>
      </c>
      <c r="J188" s="366" t="s">
        <v>608</v>
      </c>
      <c r="K188" s="367" t="s">
        <v>48</v>
      </c>
      <c r="L188" s="368"/>
      <c r="M188" s="368"/>
      <c r="N188" s="367">
        <v>104019</v>
      </c>
      <c r="O188" s="367" t="s">
        <v>1321</v>
      </c>
      <c r="P188" s="371">
        <v>37293</v>
      </c>
      <c r="Q188" s="372">
        <v>1731770647.52</v>
      </c>
      <c r="R188" s="372">
        <v>1519679638.7103164</v>
      </c>
      <c r="S188" s="367">
        <v>0</v>
      </c>
      <c r="T188" s="369">
        <v>8.9524600706190727E-2</v>
      </c>
      <c r="U188" s="369">
        <v>1.0069649668417853</v>
      </c>
      <c r="V188" s="369">
        <v>0.11023447041755641</v>
      </c>
      <c r="W188" s="369">
        <v>1.0116998264573442</v>
      </c>
      <c r="X188" s="369">
        <v>0.14237464714398773</v>
      </c>
      <c r="Y188" s="369">
        <v>1.0011486839396122</v>
      </c>
      <c r="Z188" s="369">
        <v>0.17802510956598572</v>
      </c>
      <c r="AA188" s="369">
        <v>0.97282954944719846</v>
      </c>
      <c r="AB188" s="369">
        <v>1.4724043578255538E-3</v>
      </c>
      <c r="AC188" s="373">
        <v>0.78070797006381054</v>
      </c>
      <c r="AD188" s="541">
        <v>0</v>
      </c>
      <c r="AE188" s="370" t="s">
        <v>2424</v>
      </c>
      <c r="AF188" s="370" t="s">
        <v>2424</v>
      </c>
      <c r="AG188" s="374" t="s">
        <v>719</v>
      </c>
      <c r="AH188" s="374" t="s">
        <v>2248</v>
      </c>
      <c r="AI188" s="374">
        <v>1000</v>
      </c>
      <c r="AJ188" s="374">
        <v>1000</v>
      </c>
      <c r="AK188" s="374">
        <v>1000</v>
      </c>
      <c r="AL188" s="369">
        <v>1.5E-3</v>
      </c>
      <c r="AM188" s="369" t="s">
        <v>34</v>
      </c>
      <c r="AN188" s="369" t="s">
        <v>64</v>
      </c>
      <c r="AO188" s="367" t="s">
        <v>1324</v>
      </c>
      <c r="AP188" s="370" t="s">
        <v>11</v>
      </c>
      <c r="AQ188" s="376" t="s">
        <v>1519</v>
      </c>
      <c r="AR188" s="369" t="s">
        <v>34</v>
      </c>
      <c r="AS188" s="369" t="s">
        <v>34</v>
      </c>
      <c r="AT188" s="369"/>
      <c r="AW188" s="662"/>
      <c r="AX188" s="662"/>
      <c r="AY188" s="663"/>
      <c r="AZ188" s="663"/>
      <c r="BA188" s="663"/>
      <c r="BB188" s="664"/>
      <c r="BC188" s="663"/>
      <c r="BD188" s="663"/>
      <c r="BE188" s="663"/>
      <c r="BF188" s="663"/>
      <c r="BG188" s="664"/>
      <c r="BH188" s="664"/>
      <c r="BI188" s="665"/>
      <c r="BJ188" s="665"/>
      <c r="BK188" s="665"/>
      <c r="BL188" s="664"/>
      <c r="BM188" s="664"/>
      <c r="BN188" s="664"/>
      <c r="BO188" s="664"/>
      <c r="BP188" s="664"/>
      <c r="BQ188" s="664"/>
      <c r="BR188" s="664"/>
      <c r="BS188" s="664"/>
      <c r="BT188" s="667"/>
      <c r="BU188" s="668"/>
      <c r="BV188" s="666"/>
      <c r="BW188" s="669"/>
    </row>
    <row r="189" spans="2:75" ht="15.75" customHeight="1">
      <c r="B189" s="363" t="s">
        <v>1715</v>
      </c>
      <c r="C189" s="364">
        <v>27036105000157</v>
      </c>
      <c r="D189" s="365" t="s">
        <v>11</v>
      </c>
      <c r="E189" s="365" t="s">
        <v>620</v>
      </c>
      <c r="F189" s="365" t="s">
        <v>672</v>
      </c>
      <c r="G189" s="366" t="s">
        <v>738</v>
      </c>
      <c r="H189" s="366" t="s">
        <v>34</v>
      </c>
      <c r="I189" s="366" t="s">
        <v>1304</v>
      </c>
      <c r="J189" s="366" t="s">
        <v>608</v>
      </c>
      <c r="K189" s="367" t="s">
        <v>48</v>
      </c>
      <c r="L189" s="368"/>
      <c r="M189" s="368"/>
      <c r="N189" s="367">
        <v>436410</v>
      </c>
      <c r="O189" s="367" t="s">
        <v>1324</v>
      </c>
      <c r="P189" s="371">
        <v>42781</v>
      </c>
      <c r="Q189" s="372">
        <v>4959184.3899999997</v>
      </c>
      <c r="R189" s="372">
        <v>6843841.8969444437</v>
      </c>
      <c r="S189" s="367">
        <v>0</v>
      </c>
      <c r="T189" s="369">
        <v>8.8054927273747197E-2</v>
      </c>
      <c r="U189" s="369">
        <v>0.99043420716796515</v>
      </c>
      <c r="V189" s="369">
        <v>0.1079138108325477</v>
      </c>
      <c r="W189" s="369">
        <v>0.99040148946233153</v>
      </c>
      <c r="X189" s="369">
        <v>0.13417197025146677</v>
      </c>
      <c r="Y189" s="369">
        <v>0.94346917891211879</v>
      </c>
      <c r="Z189" s="369">
        <v>0.16761299167708765</v>
      </c>
      <c r="AA189" s="369">
        <v>0.91593186810695248</v>
      </c>
      <c r="AB189" s="369">
        <v>1.3533268112212863E-3</v>
      </c>
      <c r="AC189" s="373">
        <v>-0.69749584723158475</v>
      </c>
      <c r="AD189" s="541">
        <v>0</v>
      </c>
      <c r="AE189" s="370" t="s">
        <v>2279</v>
      </c>
      <c r="AF189" s="370" t="s">
        <v>2244</v>
      </c>
      <c r="AG189" s="374" t="s">
        <v>1438</v>
      </c>
      <c r="AH189" s="374" t="s">
        <v>2248</v>
      </c>
      <c r="AI189" s="374">
        <v>0</v>
      </c>
      <c r="AJ189" s="374">
        <v>0</v>
      </c>
      <c r="AK189" s="374">
        <v>0</v>
      </c>
      <c r="AL189" s="369">
        <v>0</v>
      </c>
      <c r="AM189" s="369" t="s">
        <v>34</v>
      </c>
      <c r="AN189" s="369" t="s">
        <v>34</v>
      </c>
      <c r="AO189" s="367" t="s">
        <v>1324</v>
      </c>
      <c r="AP189" s="370" t="s">
        <v>11</v>
      </c>
      <c r="AQ189" s="376" t="s">
        <v>684</v>
      </c>
      <c r="AR189" s="369" t="s">
        <v>34</v>
      </c>
      <c r="AS189" s="369" t="s">
        <v>34</v>
      </c>
      <c r="AT189" s="369"/>
      <c r="AW189" s="662"/>
      <c r="AX189" s="662"/>
      <c r="AY189" s="663"/>
      <c r="AZ189" s="663"/>
      <c r="BA189" s="663"/>
      <c r="BB189" s="664"/>
      <c r="BC189" s="663"/>
      <c r="BD189" s="663"/>
      <c r="BE189" s="663"/>
      <c r="BF189" s="663"/>
      <c r="BG189" s="664"/>
      <c r="BH189" s="664"/>
      <c r="BI189" s="665"/>
      <c r="BJ189" s="665"/>
      <c r="BK189" s="665"/>
      <c r="BL189" s="218"/>
      <c r="BM189" s="664"/>
      <c r="BN189" s="664"/>
      <c r="BO189" s="664"/>
      <c r="BP189" s="664"/>
      <c r="BQ189" s="664"/>
      <c r="BR189" s="664"/>
      <c r="BS189" s="664"/>
      <c r="BT189" s="667"/>
      <c r="BU189" s="668"/>
      <c r="BV189" s="666"/>
      <c r="BW189" s="669"/>
    </row>
    <row r="190" spans="2:75" ht="15.75" customHeight="1">
      <c r="B190" s="363" t="s">
        <v>1527</v>
      </c>
      <c r="C190" s="364">
        <v>16565016000181</v>
      </c>
      <c r="D190" s="365" t="s">
        <v>11</v>
      </c>
      <c r="E190" s="365"/>
      <c r="F190" s="365"/>
      <c r="G190" s="366"/>
      <c r="H190" s="366" t="s">
        <v>34</v>
      </c>
      <c r="I190" s="366"/>
      <c r="J190" s="366"/>
      <c r="K190" s="367"/>
      <c r="L190" s="368"/>
      <c r="M190" s="368"/>
      <c r="N190" s="367">
        <v>311715</v>
      </c>
      <c r="O190" s="367" t="s">
        <v>1321</v>
      </c>
      <c r="P190" s="371">
        <v>41138</v>
      </c>
      <c r="Q190" s="372">
        <v>2054424528.1800001</v>
      </c>
      <c r="R190" s="372">
        <v>2044275373.5107944</v>
      </c>
      <c r="S190" s="367">
        <v>0</v>
      </c>
      <c r="T190" s="369">
        <v>9.204103869757474E-2</v>
      </c>
      <c r="U190" s="369">
        <v>1.0352696437525442</v>
      </c>
      <c r="V190" s="369">
        <v>0.11239290349994224</v>
      </c>
      <c r="W190" s="369">
        <v>1.0315092959145655</v>
      </c>
      <c r="X190" s="369">
        <v>0.1473227422697545</v>
      </c>
      <c r="Y190" s="369">
        <v>1.0359426519847763</v>
      </c>
      <c r="Z190" s="369">
        <v>0.16683443775145324</v>
      </c>
      <c r="AA190" s="369">
        <v>0.91167741059507812</v>
      </c>
      <c r="AB190" s="369">
        <v>1.5624223823114385E-3</v>
      </c>
      <c r="AC190" s="373">
        <v>1.9794286667487915</v>
      </c>
      <c r="AD190" s="541">
        <v>16157572000119</v>
      </c>
      <c r="AE190" s="370" t="s">
        <v>2279</v>
      </c>
      <c r="AF190" s="370" t="s">
        <v>2244</v>
      </c>
      <c r="AG190" s="374" t="s">
        <v>1438</v>
      </c>
      <c r="AH190" s="374" t="s">
        <v>2248</v>
      </c>
      <c r="AI190" s="374">
        <v>500</v>
      </c>
      <c r="AJ190" s="374">
        <v>100</v>
      </c>
      <c r="AK190" s="374">
        <v>100</v>
      </c>
      <c r="AL190" s="369">
        <v>1.5E-3</v>
      </c>
      <c r="AM190" s="369" t="s">
        <v>34</v>
      </c>
      <c r="AN190" s="369" t="s">
        <v>2262</v>
      </c>
      <c r="AO190" s="367" t="s">
        <v>1324</v>
      </c>
      <c r="AP190" s="370" t="s">
        <v>11</v>
      </c>
      <c r="AQ190" s="376" t="s">
        <v>669</v>
      </c>
      <c r="AR190" s="369" t="s">
        <v>34</v>
      </c>
      <c r="AS190" s="369" t="s">
        <v>34</v>
      </c>
      <c r="AT190" s="369"/>
      <c r="AW190" s="662"/>
      <c r="AX190" s="662"/>
      <c r="AY190" s="663"/>
      <c r="AZ190" s="663"/>
      <c r="BA190" s="663"/>
      <c r="BB190" s="664"/>
      <c r="BC190" s="663"/>
      <c r="BD190" s="663"/>
      <c r="BE190" s="663"/>
      <c r="BF190" s="663"/>
      <c r="BG190" s="664"/>
      <c r="BH190" s="664"/>
      <c r="BI190" s="665"/>
      <c r="BJ190" s="665"/>
      <c r="BK190" s="665"/>
      <c r="BL190" s="664"/>
      <c r="BM190" s="664"/>
      <c r="BN190" s="664"/>
      <c r="BO190" s="664"/>
      <c r="BP190" s="664"/>
      <c r="BQ190" s="664"/>
      <c r="BR190" s="664"/>
      <c r="BS190" s="664"/>
      <c r="BT190" s="667"/>
      <c r="BU190" s="668"/>
      <c r="BV190" s="666"/>
      <c r="BW190" s="669"/>
    </row>
    <row r="191" spans="2:75" ht="15.75" customHeight="1">
      <c r="B191" s="363" t="s">
        <v>1586</v>
      </c>
      <c r="C191" s="364">
        <v>832453000184</v>
      </c>
      <c r="D191" s="365" t="s">
        <v>11</v>
      </c>
      <c r="E191" s="365"/>
      <c r="F191" s="365"/>
      <c r="G191" s="366"/>
      <c r="H191" s="366" t="s">
        <v>34</v>
      </c>
      <c r="I191" s="366"/>
      <c r="J191" s="366"/>
      <c r="K191" s="367"/>
      <c r="L191" s="368"/>
      <c r="M191" s="368"/>
      <c r="N191" s="367">
        <v>21369</v>
      </c>
      <c r="O191" s="367" t="s">
        <v>1321</v>
      </c>
      <c r="P191" s="371">
        <v>34974</v>
      </c>
      <c r="Q191" s="372">
        <v>4698254.1900000004</v>
      </c>
      <c r="R191" s="372">
        <v>4808821.4421031745</v>
      </c>
      <c r="S191" s="367">
        <v>0</v>
      </c>
      <c r="T191" s="369">
        <v>7.9233016615339658E-2</v>
      </c>
      <c r="U191" s="369">
        <v>0.89120611898270008</v>
      </c>
      <c r="V191" s="369">
        <v>9.6092213227597645E-2</v>
      </c>
      <c r="W191" s="369">
        <v>0.88190631367862549</v>
      </c>
      <c r="X191" s="369">
        <v>0.11554686229585887</v>
      </c>
      <c r="Y191" s="369">
        <v>0.81250132268184294</v>
      </c>
      <c r="Z191" s="369">
        <v>0.14249179405017265</v>
      </c>
      <c r="AA191" s="369">
        <v>0.77865548373316584</v>
      </c>
      <c r="AB191" s="369">
        <v>1.3818957624716422E-3</v>
      </c>
      <c r="AC191" s="373">
        <v>-8.4489092634864242</v>
      </c>
      <c r="AD191" s="541">
        <v>0</v>
      </c>
      <c r="AE191" s="370" t="s">
        <v>1561</v>
      </c>
      <c r="AF191" s="370" t="s">
        <v>2256</v>
      </c>
      <c r="AG191" s="374" t="s">
        <v>59</v>
      </c>
      <c r="AH191" s="374" t="s">
        <v>2248</v>
      </c>
      <c r="AI191" s="374">
        <v>1</v>
      </c>
      <c r="AJ191" s="374">
        <v>1</v>
      </c>
      <c r="AK191" s="374">
        <v>1</v>
      </c>
      <c r="AL191" s="369">
        <v>4.0000000000000001E-3</v>
      </c>
      <c r="AM191" s="369" t="s">
        <v>34</v>
      </c>
      <c r="AN191" s="369" t="s">
        <v>64</v>
      </c>
      <c r="AO191" s="367" t="s">
        <v>1324</v>
      </c>
      <c r="AP191" s="370" t="s">
        <v>11</v>
      </c>
      <c r="AQ191" s="376" t="s">
        <v>662</v>
      </c>
      <c r="AR191" s="369" t="s">
        <v>34</v>
      </c>
      <c r="AS191" s="369" t="s">
        <v>34</v>
      </c>
      <c r="AT191" s="369"/>
      <c r="AW191" s="662"/>
      <c r="AX191" s="662"/>
      <c r="AY191" s="663"/>
      <c r="AZ191" s="663"/>
      <c r="BA191" s="663"/>
      <c r="BB191" s="664"/>
      <c r="BC191" s="663"/>
      <c r="BD191" s="663"/>
      <c r="BE191" s="663"/>
      <c r="BF191" s="663"/>
      <c r="BG191" s="664"/>
      <c r="BH191" s="664"/>
      <c r="BI191" s="665"/>
      <c r="BJ191" s="665"/>
      <c r="BK191" s="665"/>
      <c r="BL191" s="664"/>
      <c r="BM191" s="664"/>
      <c r="BN191" s="664"/>
      <c r="BO191" s="664"/>
      <c r="BP191" s="664"/>
      <c r="BQ191" s="664"/>
      <c r="BR191" s="664"/>
      <c r="BS191" s="664"/>
      <c r="BT191" s="667"/>
      <c r="BU191" s="668"/>
      <c r="BV191" s="666"/>
      <c r="BW191" s="669"/>
    </row>
    <row r="192" spans="2:75" ht="15.75" customHeight="1">
      <c r="B192" s="363" t="s">
        <v>353</v>
      </c>
      <c r="C192" s="364">
        <v>7967080000106</v>
      </c>
      <c r="D192" s="365" t="s">
        <v>13</v>
      </c>
      <c r="E192" s="365" t="s">
        <v>616</v>
      </c>
      <c r="F192" s="365" t="s">
        <v>618</v>
      </c>
      <c r="G192" s="366" t="s">
        <v>34</v>
      </c>
      <c r="H192" s="366" t="s">
        <v>1337</v>
      </c>
      <c r="I192" s="366" t="s">
        <v>34</v>
      </c>
      <c r="J192" s="366"/>
      <c r="K192" s="367"/>
      <c r="L192" s="368"/>
      <c r="M192" s="368" t="s">
        <v>34</v>
      </c>
      <c r="N192" s="367">
        <v>159824</v>
      </c>
      <c r="O192" s="367" t="s">
        <v>1321</v>
      </c>
      <c r="P192" s="371">
        <v>38861</v>
      </c>
      <c r="Q192" s="372">
        <v>19163705.370000001</v>
      </c>
      <c r="R192" s="372">
        <v>23163294.013611112</v>
      </c>
      <c r="S192" s="367">
        <v>1</v>
      </c>
      <c r="T192" s="369">
        <v>3.6328325674927608E-2</v>
      </c>
      <c r="U192" s="369">
        <v>0.46962335661209226</v>
      </c>
      <c r="V192" s="369">
        <v>2.5229937513629341E-2</v>
      </c>
      <c r="W192" s="369">
        <v>0.2473377498660731</v>
      </c>
      <c r="X192" s="369">
        <v>6.5865095186278699E-2</v>
      </c>
      <c r="Y192" s="369">
        <v>0.49946698188696209</v>
      </c>
      <c r="Z192" s="369">
        <v>0.13407829411138827</v>
      </c>
      <c r="AA192" s="369">
        <v>0.76214449033832787</v>
      </c>
      <c r="AB192" s="369">
        <v>4.4189133890895897E-2</v>
      </c>
      <c r="AC192" s="373">
        <v>-1.6126532518055283</v>
      </c>
      <c r="AD192" s="541">
        <v>0</v>
      </c>
      <c r="AE192" s="370" t="s">
        <v>2512</v>
      </c>
      <c r="AF192" s="370" t="s">
        <v>2250</v>
      </c>
      <c r="AG192" s="374" t="s">
        <v>719</v>
      </c>
      <c r="AH192" s="374" t="s">
        <v>2248</v>
      </c>
      <c r="AI192" s="374">
        <v>10000</v>
      </c>
      <c r="AJ192" s="374">
        <v>1000</v>
      </c>
      <c r="AK192" s="374">
        <v>5000</v>
      </c>
      <c r="AL192" s="369">
        <v>1.8000000000000002E-2</v>
      </c>
      <c r="AM192" s="369">
        <v>0.2</v>
      </c>
      <c r="AN192" s="369" t="s">
        <v>64</v>
      </c>
      <c r="AO192" s="367" t="s">
        <v>1324</v>
      </c>
      <c r="AP192" s="370" t="s">
        <v>13</v>
      </c>
      <c r="AQ192" s="376" t="s">
        <v>678</v>
      </c>
      <c r="AR192" s="369">
        <v>5.3999999999999994E-3</v>
      </c>
      <c r="AS192" s="369">
        <v>5.3999999999999994E-3</v>
      </c>
      <c r="AT192" s="369"/>
      <c r="AW192" s="662"/>
      <c r="AX192" s="662"/>
      <c r="AY192" s="663"/>
      <c r="AZ192" s="663"/>
      <c r="BA192" s="663"/>
      <c r="BB192" s="664"/>
      <c r="BC192" s="663"/>
      <c r="BD192" s="663"/>
      <c r="BE192" s="663"/>
      <c r="BF192" s="663"/>
      <c r="BG192" s="664"/>
      <c r="BH192" s="664"/>
      <c r="BI192" s="665"/>
      <c r="BJ192" s="665"/>
      <c r="BK192" s="665"/>
      <c r="BL192" s="664"/>
      <c r="BM192" s="664"/>
      <c r="BN192" s="664"/>
      <c r="BO192" s="664"/>
      <c r="BP192" s="664"/>
      <c r="BQ192" s="664"/>
      <c r="BR192" s="664"/>
      <c r="BS192" s="664"/>
      <c r="BT192" s="667"/>
      <c r="BU192" s="668"/>
      <c r="BV192" s="666"/>
      <c r="BW192" s="669"/>
    </row>
    <row r="193" spans="2:75" ht="15.75" customHeight="1">
      <c r="B193" s="363" t="s">
        <v>849</v>
      </c>
      <c r="C193" s="364">
        <v>33144687000198</v>
      </c>
      <c r="D193" s="365" t="s">
        <v>14</v>
      </c>
      <c r="E193" s="365" t="s">
        <v>15</v>
      </c>
      <c r="F193" s="365" t="s">
        <v>17</v>
      </c>
      <c r="G193" s="366"/>
      <c r="H193" s="366" t="s">
        <v>34</v>
      </c>
      <c r="I193" s="366" t="s">
        <v>34</v>
      </c>
      <c r="J193" s="366" t="s">
        <v>611</v>
      </c>
      <c r="K193" s="367" t="s">
        <v>49</v>
      </c>
      <c r="L193" s="368"/>
      <c r="M193" s="368" t="s">
        <v>1416</v>
      </c>
      <c r="N193" s="367">
        <v>494828</v>
      </c>
      <c r="O193" s="367" t="s">
        <v>1321</v>
      </c>
      <c r="P193" s="371">
        <v>43592</v>
      </c>
      <c r="Q193" s="372">
        <v>261147854.91</v>
      </c>
      <c r="R193" s="372">
        <v>229187742.51460323</v>
      </c>
      <c r="S193" s="367">
        <v>1</v>
      </c>
      <c r="T193" s="369">
        <v>-5.9340498467779113E-2</v>
      </c>
      <c r="U193" s="369">
        <v>-0.76710620585265044</v>
      </c>
      <c r="V193" s="369">
        <v>1.5764509264952098E-2</v>
      </c>
      <c r="W193" s="369">
        <v>0.15454490314253724</v>
      </c>
      <c r="X193" s="369">
        <v>-3.206218760047741E-2</v>
      </c>
      <c r="Y193" s="369">
        <v>-0.24313339300905068</v>
      </c>
      <c r="Z193" s="369">
        <v>0.27976199630408272</v>
      </c>
      <c r="AA193" s="369">
        <v>1.5902578825478806</v>
      </c>
      <c r="AB193" s="369">
        <v>0.16741195332455844</v>
      </c>
      <c r="AC193" s="373">
        <v>-0.40369478589850699</v>
      </c>
      <c r="AD193" s="541">
        <v>0</v>
      </c>
      <c r="AE193" s="370" t="s">
        <v>2279</v>
      </c>
      <c r="AF193" s="370" t="s">
        <v>2244</v>
      </c>
      <c r="AG193" s="374" t="s">
        <v>1438</v>
      </c>
      <c r="AH193" s="374" t="s">
        <v>2248</v>
      </c>
      <c r="AI193" s="374">
        <v>500</v>
      </c>
      <c r="AJ193" s="374">
        <v>500</v>
      </c>
      <c r="AK193" s="374">
        <v>500</v>
      </c>
      <c r="AL193" s="369">
        <v>1.5E-3</v>
      </c>
      <c r="AM193" s="369" t="s">
        <v>34</v>
      </c>
      <c r="AN193" s="369" t="s">
        <v>34</v>
      </c>
      <c r="AO193" s="367" t="s">
        <v>1324</v>
      </c>
      <c r="AP193" s="370" t="s">
        <v>17</v>
      </c>
      <c r="AQ193" s="376" t="s">
        <v>17</v>
      </c>
      <c r="AR193" s="369">
        <v>3.5E-4</v>
      </c>
      <c r="AS193" s="369">
        <v>3.5E-4</v>
      </c>
      <c r="AT193" s="369"/>
      <c r="AW193" s="662"/>
      <c r="AX193" s="662"/>
      <c r="AY193" s="663"/>
      <c r="AZ193" s="663"/>
      <c r="BA193" s="663"/>
      <c r="BB193" s="664"/>
      <c r="BC193" s="663"/>
      <c r="BD193" s="663"/>
      <c r="BE193" s="663"/>
      <c r="BF193" s="663"/>
      <c r="BG193" s="664"/>
      <c r="BH193" s="664"/>
      <c r="BI193" s="665"/>
      <c r="BJ193" s="665"/>
      <c r="BK193" s="665"/>
      <c r="BL193" s="664"/>
      <c r="BM193" s="664"/>
      <c r="BN193" s="664"/>
      <c r="BO193" s="664"/>
      <c r="BP193" s="664"/>
      <c r="BQ193" s="664"/>
      <c r="BR193" s="664"/>
      <c r="BS193" s="664"/>
      <c r="BT193" s="667"/>
      <c r="BU193" s="668"/>
      <c r="BV193" s="666"/>
      <c r="BW193" s="669"/>
    </row>
    <row r="194" spans="2:75" ht="15.75" customHeight="1">
      <c r="B194" s="363" t="s">
        <v>883</v>
      </c>
      <c r="C194" s="364">
        <v>3319016000150</v>
      </c>
      <c r="D194" s="365" t="s">
        <v>14</v>
      </c>
      <c r="E194" s="365" t="s">
        <v>15</v>
      </c>
      <c r="F194" s="365" t="s">
        <v>17</v>
      </c>
      <c r="G194" s="366"/>
      <c r="H194" s="366" t="s">
        <v>34</v>
      </c>
      <c r="I194" s="366" t="s">
        <v>34</v>
      </c>
      <c r="J194" s="366" t="s">
        <v>611</v>
      </c>
      <c r="K194" s="367" t="s">
        <v>49</v>
      </c>
      <c r="L194" s="368"/>
      <c r="M194" s="368" t="s">
        <v>1416</v>
      </c>
      <c r="N194" s="367">
        <v>72176</v>
      </c>
      <c r="O194" s="367" t="s">
        <v>1321</v>
      </c>
      <c r="P194" s="371">
        <v>36409</v>
      </c>
      <c r="Q194" s="372">
        <v>214862217.80000001</v>
      </c>
      <c r="R194" s="372">
        <v>254404176.45079359</v>
      </c>
      <c r="S194" s="367">
        <v>1</v>
      </c>
      <c r="T194" s="369">
        <v>-6.5279656812986309E-2</v>
      </c>
      <c r="U194" s="369">
        <v>-0.84388286499419451</v>
      </c>
      <c r="V194" s="369">
        <v>7.170848420292586E-3</v>
      </c>
      <c r="W194" s="369">
        <v>7.0298291937811327E-2</v>
      </c>
      <c r="X194" s="369">
        <v>-4.1136665161876862E-2</v>
      </c>
      <c r="Y194" s="369">
        <v>-0.3119468048317266</v>
      </c>
      <c r="Z194" s="369">
        <v>0.254411932684945</v>
      </c>
      <c r="AA194" s="369">
        <v>1.4461599027436247</v>
      </c>
      <c r="AB194" s="369">
        <v>0.16758234877092398</v>
      </c>
      <c r="AC194" s="373">
        <v>-0.45382135818011821</v>
      </c>
      <c r="AD194" s="541">
        <v>9352825000140</v>
      </c>
      <c r="AE194" s="370" t="s">
        <v>469</v>
      </c>
      <c r="AF194" s="370" t="s">
        <v>469</v>
      </c>
      <c r="AG194" s="374" t="s">
        <v>469</v>
      </c>
      <c r="AH194" s="374" t="s">
        <v>2248</v>
      </c>
      <c r="AI194" s="374">
        <v>100</v>
      </c>
      <c r="AJ194" s="374">
        <v>100</v>
      </c>
      <c r="AK194" s="374">
        <v>100</v>
      </c>
      <c r="AL194" s="369">
        <v>8.5000000000000006E-3</v>
      </c>
      <c r="AM194" s="369" t="s">
        <v>34</v>
      </c>
      <c r="AN194" s="369" t="s">
        <v>2329</v>
      </c>
      <c r="AO194" s="367" t="s">
        <v>1324</v>
      </c>
      <c r="AP194" s="370" t="s">
        <v>17</v>
      </c>
      <c r="AQ194" s="376" t="s">
        <v>17</v>
      </c>
      <c r="AR194" s="369">
        <v>3.1166666666666673E-3</v>
      </c>
      <c r="AS194" s="369">
        <v>3.1166666666666673E-3</v>
      </c>
      <c r="AT194" s="369"/>
      <c r="AW194" s="662"/>
      <c r="AX194" s="662"/>
      <c r="AY194" s="663"/>
      <c r="AZ194" s="663"/>
      <c r="BA194" s="663"/>
      <c r="BB194" s="664"/>
      <c r="BC194" s="663"/>
      <c r="BD194" s="663"/>
      <c r="BE194" s="663"/>
      <c r="BF194" s="663"/>
      <c r="BG194" s="664"/>
      <c r="BH194" s="664"/>
      <c r="BI194" s="665"/>
      <c r="BJ194" s="665"/>
      <c r="BK194" s="665"/>
      <c r="BL194" s="664"/>
      <c r="BM194" s="664"/>
      <c r="BN194" s="664"/>
      <c r="BO194" s="664"/>
      <c r="BP194" s="664"/>
      <c r="BQ194" s="664"/>
      <c r="BR194" s="664"/>
      <c r="BS194" s="664"/>
      <c r="BT194" s="667"/>
      <c r="BU194" s="668"/>
      <c r="BV194" s="666"/>
      <c r="BW194" s="669"/>
    </row>
    <row r="195" spans="2:75" ht="15.75" customHeight="1">
      <c r="B195" s="363" t="s">
        <v>888</v>
      </c>
      <c r="C195" s="364">
        <v>32471624000183</v>
      </c>
      <c r="D195" s="365" t="s">
        <v>14</v>
      </c>
      <c r="E195" s="365" t="s">
        <v>15</v>
      </c>
      <c r="F195" s="365" t="s">
        <v>17</v>
      </c>
      <c r="G195" s="366"/>
      <c r="H195" s="366" t="s">
        <v>34</v>
      </c>
      <c r="I195" s="366" t="s">
        <v>34</v>
      </c>
      <c r="J195" s="366" t="s">
        <v>611</v>
      </c>
      <c r="K195" s="367" t="s">
        <v>49</v>
      </c>
      <c r="L195" s="368"/>
      <c r="M195" s="368" t="s">
        <v>1416</v>
      </c>
      <c r="N195" s="367">
        <v>551201</v>
      </c>
      <c r="O195" s="367" t="s">
        <v>1321</v>
      </c>
      <c r="P195" s="371">
        <v>44055</v>
      </c>
      <c r="Q195" s="372">
        <v>3772162.89</v>
      </c>
      <c r="R195" s="372">
        <v>5058033.1005952377</v>
      </c>
      <c r="S195" s="367">
        <v>1</v>
      </c>
      <c r="T195" s="369">
        <v>0.19352579451170882</v>
      </c>
      <c r="U195" s="369">
        <v>2.5017457182821796</v>
      </c>
      <c r="V195" s="369">
        <v>0.15377485786932255</v>
      </c>
      <c r="W195" s="369">
        <v>1.5075077895388009</v>
      </c>
      <c r="X195" s="369">
        <v>0.20370719902932533</v>
      </c>
      <c r="Y195" s="369">
        <v>1.544748695801168</v>
      </c>
      <c r="Z195" s="369" t="s">
        <v>1419</v>
      </c>
      <c r="AA195" s="369" t="s">
        <v>1419</v>
      </c>
      <c r="AB195" s="369">
        <v>0.16596396892498572</v>
      </c>
      <c r="AC195" s="373">
        <v>0.35953114426124377</v>
      </c>
      <c r="AD195" s="541">
        <v>32485602000172</v>
      </c>
      <c r="AE195" s="370" t="s">
        <v>469</v>
      </c>
      <c r="AF195" s="370" t="s">
        <v>469</v>
      </c>
      <c r="AG195" s="374" t="s">
        <v>469</v>
      </c>
      <c r="AH195" s="374" t="s">
        <v>2248</v>
      </c>
      <c r="AI195" s="374">
        <v>100</v>
      </c>
      <c r="AJ195" s="374">
        <v>100</v>
      </c>
      <c r="AK195" s="374">
        <v>100</v>
      </c>
      <c r="AL195" s="369">
        <v>8.5000000000000006E-3</v>
      </c>
      <c r="AM195" s="369" t="s">
        <v>34</v>
      </c>
      <c r="AN195" s="369" t="s">
        <v>2329</v>
      </c>
      <c r="AO195" s="367" t="s">
        <v>1324</v>
      </c>
      <c r="AP195" s="370" t="s">
        <v>17</v>
      </c>
      <c r="AQ195" s="376" t="s">
        <v>17</v>
      </c>
      <c r="AR195" s="369">
        <v>2.2666666666666668E-3</v>
      </c>
      <c r="AS195" s="369">
        <v>2.2666666666666668E-3</v>
      </c>
      <c r="AT195" s="369"/>
      <c r="AW195" s="662"/>
      <c r="AX195" s="662"/>
      <c r="AY195" s="663"/>
      <c r="AZ195" s="663"/>
      <c r="BA195" s="663"/>
      <c r="BB195" s="664"/>
      <c r="BC195" s="663"/>
      <c r="BD195" s="663"/>
      <c r="BE195" s="663"/>
      <c r="BF195" s="663"/>
      <c r="BG195" s="664"/>
      <c r="BH195" s="664"/>
      <c r="BI195" s="665"/>
      <c r="BJ195" s="665"/>
      <c r="BK195" s="665"/>
      <c r="BL195" s="664"/>
      <c r="BM195" s="664"/>
      <c r="BN195" s="664"/>
      <c r="BO195" s="664"/>
      <c r="BP195" s="664"/>
      <c r="BQ195" s="664"/>
      <c r="BR195" s="664"/>
      <c r="BS195" s="664"/>
      <c r="BT195" s="667"/>
      <c r="BU195" s="668"/>
      <c r="BV195" s="666"/>
      <c r="BW195" s="669"/>
    </row>
    <row r="196" spans="2:75" ht="15.75" customHeight="1">
      <c r="B196" s="363" t="s">
        <v>979</v>
      </c>
      <c r="C196" s="364">
        <v>32745560000161</v>
      </c>
      <c r="D196" s="365" t="s">
        <v>14</v>
      </c>
      <c r="E196" s="365" t="s">
        <v>15</v>
      </c>
      <c r="F196" s="365" t="s">
        <v>17</v>
      </c>
      <c r="G196" s="366"/>
      <c r="H196" s="366" t="s">
        <v>34</v>
      </c>
      <c r="I196" s="366" t="s">
        <v>34</v>
      </c>
      <c r="J196" s="366" t="s">
        <v>611</v>
      </c>
      <c r="K196" s="367" t="s">
        <v>49</v>
      </c>
      <c r="L196" s="368"/>
      <c r="M196" s="368" t="s">
        <v>1416</v>
      </c>
      <c r="N196" s="367">
        <v>494976</v>
      </c>
      <c r="O196" s="367" t="s">
        <v>1321</v>
      </c>
      <c r="P196" s="371">
        <v>43585</v>
      </c>
      <c r="Q196" s="372">
        <v>3162455.99</v>
      </c>
      <c r="R196" s="372">
        <v>9174557.1683730111</v>
      </c>
      <c r="S196" s="367">
        <v>1</v>
      </c>
      <c r="T196" s="369">
        <v>-5.7531137092417639E-2</v>
      </c>
      <c r="U196" s="369">
        <v>-0.74371623819972421</v>
      </c>
      <c r="V196" s="369">
        <v>1.4712810745604044E-2</v>
      </c>
      <c r="W196" s="369">
        <v>0.14423474105146955</v>
      </c>
      <c r="X196" s="369">
        <v>-1.8907305904531047E-2</v>
      </c>
      <c r="Y196" s="369">
        <v>-0.14337753538564665</v>
      </c>
      <c r="Z196" s="369">
        <v>0.27189320237731818</v>
      </c>
      <c r="AA196" s="369">
        <v>1.5455291068975203</v>
      </c>
      <c r="AB196" s="369">
        <v>0.1621114474147643</v>
      </c>
      <c r="AC196" s="373">
        <v>-0.42863312223261657</v>
      </c>
      <c r="AD196" s="541">
        <v>0</v>
      </c>
      <c r="AE196" s="370" t="s">
        <v>2410</v>
      </c>
      <c r="AF196" s="370" t="s">
        <v>2250</v>
      </c>
      <c r="AG196" s="374" t="s">
        <v>719</v>
      </c>
      <c r="AH196" s="374" t="s">
        <v>2248</v>
      </c>
      <c r="AI196" s="374">
        <v>500</v>
      </c>
      <c r="AJ196" s="374">
        <v>500</v>
      </c>
      <c r="AK196" s="374">
        <v>500</v>
      </c>
      <c r="AL196" s="369">
        <v>2.2300000000000002E-3</v>
      </c>
      <c r="AM196" s="369" t="s">
        <v>34</v>
      </c>
      <c r="AN196" s="369" t="s">
        <v>2329</v>
      </c>
      <c r="AO196" s="367" t="s">
        <v>1324</v>
      </c>
      <c r="AP196" s="370" t="s">
        <v>17</v>
      </c>
      <c r="AQ196" s="376" t="s">
        <v>17</v>
      </c>
      <c r="AR196" s="369">
        <v>1.4866666666666668E-4</v>
      </c>
      <c r="AS196" s="369">
        <v>1.4866666666666668E-4</v>
      </c>
      <c r="AT196" s="369"/>
      <c r="AW196" s="662"/>
      <c r="AX196" s="662"/>
      <c r="AY196" s="663"/>
      <c r="AZ196" s="663"/>
      <c r="BA196" s="663"/>
      <c r="BB196" s="664"/>
      <c r="BC196" s="663"/>
      <c r="BD196" s="663"/>
      <c r="BE196" s="663"/>
      <c r="BF196" s="663"/>
      <c r="BG196" s="664"/>
      <c r="BH196" s="664"/>
      <c r="BI196" s="665"/>
      <c r="BJ196" s="665"/>
      <c r="BK196" s="665"/>
      <c r="BL196" s="664"/>
      <c r="BM196" s="664"/>
      <c r="BN196" s="664"/>
      <c r="BO196" s="664"/>
      <c r="BP196" s="664"/>
      <c r="BQ196" s="664"/>
      <c r="BR196" s="664"/>
      <c r="BS196" s="664"/>
      <c r="BT196" s="667"/>
      <c r="BU196" s="668"/>
      <c r="BV196" s="666"/>
      <c r="BW196" s="669"/>
    </row>
    <row r="197" spans="2:75" ht="15.75" customHeight="1">
      <c r="B197" s="363" t="s">
        <v>693</v>
      </c>
      <c r="C197" s="364">
        <v>23711486000171</v>
      </c>
      <c r="D197" s="365" t="s">
        <v>14</v>
      </c>
      <c r="E197" s="365" t="s">
        <v>15</v>
      </c>
      <c r="F197" s="365" t="s">
        <v>17</v>
      </c>
      <c r="G197" s="366"/>
      <c r="H197" s="366" t="s">
        <v>34</v>
      </c>
      <c r="I197" s="366" t="s">
        <v>34</v>
      </c>
      <c r="J197" s="366" t="s">
        <v>611</v>
      </c>
      <c r="K197" s="367" t="s">
        <v>49</v>
      </c>
      <c r="L197" s="368"/>
      <c r="M197" s="368" t="s">
        <v>1416</v>
      </c>
      <c r="N197" s="367">
        <v>412831</v>
      </c>
      <c r="O197" s="367" t="s">
        <v>1321</v>
      </c>
      <c r="P197" s="371">
        <v>42415</v>
      </c>
      <c r="Q197" s="372">
        <v>69946576.950000003</v>
      </c>
      <c r="R197" s="372">
        <v>74545537.910714239</v>
      </c>
      <c r="S197" s="367">
        <v>1</v>
      </c>
      <c r="T197" s="369">
        <v>-6.2127869967336213E-2</v>
      </c>
      <c r="U197" s="369">
        <v>-0.80313910127040755</v>
      </c>
      <c r="V197" s="369">
        <v>1.0173125872655175E-2</v>
      </c>
      <c r="W197" s="369">
        <v>9.9730649792041673E-2</v>
      </c>
      <c r="X197" s="369">
        <v>-3.5777286241276962E-2</v>
      </c>
      <c r="Y197" s="369">
        <v>-0.27130566088909569</v>
      </c>
      <c r="Z197" s="369">
        <v>0.26487655727134896</v>
      </c>
      <c r="AA197" s="369">
        <v>1.5056442214012065</v>
      </c>
      <c r="AB197" s="369">
        <v>0.1657425958797292</v>
      </c>
      <c r="AC197" s="373">
        <v>-0.44272695079195812</v>
      </c>
      <c r="AD197" s="541">
        <v>0</v>
      </c>
      <c r="AE197" s="370" t="s">
        <v>2479</v>
      </c>
      <c r="AF197" s="370" t="s">
        <v>2253</v>
      </c>
      <c r="AG197" s="374" t="s">
        <v>1439</v>
      </c>
      <c r="AH197" s="374" t="s">
        <v>2248</v>
      </c>
      <c r="AI197" s="374">
        <v>5000</v>
      </c>
      <c r="AJ197" s="374">
        <v>0</v>
      </c>
      <c r="AK197" s="374">
        <v>0</v>
      </c>
      <c r="AL197" s="369">
        <v>7.4999999999999997E-3</v>
      </c>
      <c r="AM197" s="369" t="s">
        <v>34</v>
      </c>
      <c r="AN197" s="369" t="s">
        <v>34</v>
      </c>
      <c r="AO197" s="367" t="s">
        <v>1324</v>
      </c>
      <c r="AP197" s="370" t="s">
        <v>17</v>
      </c>
      <c r="AQ197" s="376" t="s">
        <v>17</v>
      </c>
      <c r="AR197" s="369">
        <v>1.7499999999999998E-3</v>
      </c>
      <c r="AS197" s="369">
        <v>1.7499999999999998E-3</v>
      </c>
      <c r="AT197" s="369"/>
      <c r="AW197" s="662"/>
      <c r="AX197" s="662"/>
      <c r="AY197" s="663"/>
      <c r="AZ197" s="663"/>
      <c r="BA197" s="663"/>
      <c r="BB197" s="664"/>
      <c r="BC197" s="663"/>
      <c r="BD197" s="663"/>
      <c r="BE197" s="663"/>
      <c r="BF197" s="663"/>
      <c r="BG197" s="664"/>
      <c r="BH197" s="664"/>
      <c r="BI197" s="665"/>
      <c r="BJ197" s="665"/>
      <c r="BK197" s="665"/>
      <c r="BL197" s="664"/>
      <c r="BM197" s="664"/>
      <c r="BN197" s="664"/>
      <c r="BO197" s="664"/>
      <c r="BP197" s="664"/>
      <c r="BQ197" s="664"/>
      <c r="BR197" s="664"/>
      <c r="BS197" s="664"/>
      <c r="BT197" s="667"/>
      <c r="BU197" s="668"/>
      <c r="BV197" s="666"/>
      <c r="BW197" s="669"/>
    </row>
    <row r="198" spans="2:75" ht="15.75" customHeight="1">
      <c r="B198" s="363" t="s">
        <v>1279</v>
      </c>
      <c r="C198" s="364">
        <v>819889000133</v>
      </c>
      <c r="D198" s="365" t="s">
        <v>14</v>
      </c>
      <c r="E198" s="365" t="s">
        <v>15</v>
      </c>
      <c r="F198" s="365" t="s">
        <v>17</v>
      </c>
      <c r="G198" s="366"/>
      <c r="H198" s="366" t="s">
        <v>34</v>
      </c>
      <c r="I198" s="366" t="s">
        <v>34</v>
      </c>
      <c r="J198" s="366" t="s">
        <v>611</v>
      </c>
      <c r="K198" s="367" t="s">
        <v>49</v>
      </c>
      <c r="L198" s="368"/>
      <c r="M198" s="368" t="s">
        <v>1416</v>
      </c>
      <c r="N198" s="367">
        <v>17973</v>
      </c>
      <c r="O198" s="367" t="s">
        <v>1321</v>
      </c>
      <c r="P198" s="371">
        <v>34974</v>
      </c>
      <c r="Q198" s="372">
        <v>82218910.109999999</v>
      </c>
      <c r="R198" s="372">
        <v>92783091.596666664</v>
      </c>
      <c r="S198" s="367">
        <v>1</v>
      </c>
      <c r="T198" s="369">
        <v>-5.9821658396485122E-2</v>
      </c>
      <c r="U198" s="369">
        <v>-0.77332625416448608</v>
      </c>
      <c r="V198" s="369">
        <v>1.2953168625424061E-2</v>
      </c>
      <c r="W198" s="369">
        <v>0.12698436449624534</v>
      </c>
      <c r="X198" s="369">
        <v>-3.808811421157865E-2</v>
      </c>
      <c r="Y198" s="369">
        <v>-0.28882908917417321</v>
      </c>
      <c r="Z198" s="369">
        <v>0.245667187873152</v>
      </c>
      <c r="AA198" s="369">
        <v>1.3964519382897673</v>
      </c>
      <c r="AB198" s="369">
        <v>0.16381413738617651</v>
      </c>
      <c r="AC198" s="373">
        <v>-0.4330833011790991</v>
      </c>
      <c r="AD198" s="541">
        <v>0</v>
      </c>
      <c r="AE198" s="370" t="s">
        <v>2441</v>
      </c>
      <c r="AF198" s="370" t="s">
        <v>728</v>
      </c>
      <c r="AG198" s="374" t="s">
        <v>728</v>
      </c>
      <c r="AH198" s="374" t="s">
        <v>2248</v>
      </c>
      <c r="AI198" s="374">
        <v>5000</v>
      </c>
      <c r="AJ198" s="374">
        <v>100</v>
      </c>
      <c r="AK198" s="374">
        <v>1000</v>
      </c>
      <c r="AL198" s="369">
        <v>0.01</v>
      </c>
      <c r="AM198" s="369" t="s">
        <v>34</v>
      </c>
      <c r="AN198" s="369" t="s">
        <v>2329</v>
      </c>
      <c r="AO198" s="367" t="s">
        <v>1324</v>
      </c>
      <c r="AP198" s="370" t="s">
        <v>17</v>
      </c>
      <c r="AQ198" s="376" t="s">
        <v>17</v>
      </c>
      <c r="AR198" s="369">
        <v>2.6666666666666666E-3</v>
      </c>
      <c r="AS198" s="369">
        <v>2.6666666666666666E-3</v>
      </c>
      <c r="AT198" s="369"/>
      <c r="AW198" s="662"/>
      <c r="AX198" s="662"/>
      <c r="AY198" s="663"/>
      <c r="AZ198" s="663"/>
      <c r="BA198" s="663"/>
      <c r="BB198" s="664"/>
      <c r="BC198" s="663"/>
      <c r="BD198" s="663"/>
      <c r="BE198" s="663"/>
      <c r="BF198" s="663"/>
      <c r="BG198" s="664"/>
      <c r="BH198" s="664"/>
      <c r="BI198" s="665"/>
      <c r="BJ198" s="665"/>
      <c r="BK198" s="665"/>
      <c r="BL198" s="664"/>
      <c r="BM198" s="664"/>
      <c r="BN198" s="664"/>
      <c r="BO198" s="664"/>
      <c r="BP198" s="664"/>
      <c r="BQ198" s="664"/>
      <c r="BR198" s="664"/>
      <c r="BS198" s="664"/>
      <c r="BT198" s="667"/>
      <c r="BU198" s="668"/>
      <c r="BV198" s="666"/>
      <c r="BW198" s="669"/>
    </row>
    <row r="199" spans="2:75" ht="15.75" customHeight="1">
      <c r="B199" s="363" t="s">
        <v>737</v>
      </c>
      <c r="C199" s="364">
        <v>9720734000110</v>
      </c>
      <c r="D199" s="365" t="s">
        <v>11</v>
      </c>
      <c r="E199" s="365" t="s">
        <v>620</v>
      </c>
      <c r="F199" s="365" t="s">
        <v>663</v>
      </c>
      <c r="G199" s="366" t="s">
        <v>738</v>
      </c>
      <c r="H199" s="366" t="s">
        <v>34</v>
      </c>
      <c r="I199" s="366"/>
      <c r="J199" s="366" t="s">
        <v>608</v>
      </c>
      <c r="K199" s="367" t="s">
        <v>48</v>
      </c>
      <c r="L199" s="368"/>
      <c r="M199" s="368" t="s">
        <v>34</v>
      </c>
      <c r="N199" s="367">
        <v>216658</v>
      </c>
      <c r="O199" s="367" t="s">
        <v>1321</v>
      </c>
      <c r="P199" s="371">
        <v>39702</v>
      </c>
      <c r="Q199" s="372">
        <v>684045534.51999998</v>
      </c>
      <c r="R199" s="372">
        <v>638612874.14674568</v>
      </c>
      <c r="S199" s="367">
        <v>1</v>
      </c>
      <c r="T199" s="369">
        <v>8.758739299185625E-2</v>
      </c>
      <c r="U199" s="369">
        <v>1.1322593246329111</v>
      </c>
      <c r="V199" s="369">
        <v>0.12052902420139477</v>
      </c>
      <c r="W199" s="369">
        <v>1.1815874543257268</v>
      </c>
      <c r="X199" s="369">
        <v>0.15658886288038509</v>
      </c>
      <c r="Y199" s="369">
        <v>1.1874417932408992</v>
      </c>
      <c r="Z199" s="369">
        <v>0.1535154078532377</v>
      </c>
      <c r="AA199" s="369">
        <v>0.87263134613113047</v>
      </c>
      <c r="AB199" s="369">
        <v>5.0418813438807093E-3</v>
      </c>
      <c r="AC199" s="373">
        <v>3.3097104473724785</v>
      </c>
      <c r="AD199" s="541">
        <v>0</v>
      </c>
      <c r="AE199" s="370" t="s">
        <v>2267</v>
      </c>
      <c r="AF199" s="370" t="s">
        <v>2244</v>
      </c>
      <c r="AG199" s="374" t="s">
        <v>1438</v>
      </c>
      <c r="AH199" s="374" t="s">
        <v>2248</v>
      </c>
      <c r="AI199" s="374">
        <v>1000</v>
      </c>
      <c r="AJ199" s="374">
        <v>1000</v>
      </c>
      <c r="AK199" s="374">
        <v>500</v>
      </c>
      <c r="AL199" s="673">
        <v>4.0000000000000001E-3</v>
      </c>
      <c r="AM199" s="673" t="s">
        <v>34</v>
      </c>
      <c r="AN199" s="369" t="s">
        <v>64</v>
      </c>
      <c r="AO199" s="367" t="s">
        <v>1324</v>
      </c>
      <c r="AP199" s="370" t="s">
        <v>11</v>
      </c>
      <c r="AQ199" s="376" t="s">
        <v>669</v>
      </c>
      <c r="AR199" s="369">
        <v>1.0666666666666667E-3</v>
      </c>
      <c r="AS199" s="369">
        <v>1.0666666666666667E-3</v>
      </c>
      <c r="AT199" s="369"/>
      <c r="AW199" s="662"/>
      <c r="AX199" s="662"/>
      <c r="AY199" s="663"/>
      <c r="AZ199" s="663"/>
      <c r="BA199" s="663"/>
      <c r="BB199" s="663"/>
      <c r="BC199" s="663"/>
      <c r="BD199" s="663"/>
      <c r="BE199" s="663"/>
      <c r="BF199" s="663"/>
      <c r="BG199" s="664"/>
      <c r="BH199" s="664"/>
      <c r="BI199" s="665"/>
      <c r="BJ199" s="665"/>
      <c r="BK199" s="665"/>
      <c r="BL199" s="218"/>
      <c r="BM199" s="664"/>
      <c r="BN199" s="664"/>
      <c r="BO199" s="664"/>
      <c r="BP199" s="664"/>
      <c r="BQ199" s="664"/>
      <c r="BR199" s="664"/>
      <c r="BS199" s="664"/>
      <c r="BT199" s="664"/>
      <c r="BU199" s="664"/>
      <c r="BV199" s="666"/>
      <c r="BW199" s="663"/>
    </row>
    <row r="200" spans="2:75" ht="15.75" customHeight="1">
      <c r="B200" s="363" t="s">
        <v>80</v>
      </c>
      <c r="C200" s="364">
        <v>28504521000103</v>
      </c>
      <c r="D200" s="365" t="s">
        <v>11</v>
      </c>
      <c r="E200" s="365" t="s">
        <v>620</v>
      </c>
      <c r="F200" s="365" t="s">
        <v>663</v>
      </c>
      <c r="G200" s="366" t="s">
        <v>738</v>
      </c>
      <c r="H200" s="366" t="s">
        <v>34</v>
      </c>
      <c r="I200" s="366"/>
      <c r="J200" s="366" t="s">
        <v>608</v>
      </c>
      <c r="K200" s="367" t="s">
        <v>48</v>
      </c>
      <c r="L200" s="368"/>
      <c r="M200" s="368" t="s">
        <v>1416</v>
      </c>
      <c r="N200" s="367">
        <v>475696</v>
      </c>
      <c r="O200" s="367" t="s">
        <v>1321</v>
      </c>
      <c r="P200" s="371">
        <v>43368</v>
      </c>
      <c r="Q200" s="372">
        <v>401346609.35000002</v>
      </c>
      <c r="R200" s="372">
        <v>272517833.13757938</v>
      </c>
      <c r="S200" s="367">
        <v>1</v>
      </c>
      <c r="T200" s="369">
        <v>8.6389021628113127E-2</v>
      </c>
      <c r="U200" s="369">
        <v>1.1167677441140416</v>
      </c>
      <c r="V200" s="369">
        <v>0.11704831136158411</v>
      </c>
      <c r="W200" s="369">
        <v>1.1474648299132149</v>
      </c>
      <c r="X200" s="369">
        <v>0.17028302854268929</v>
      </c>
      <c r="Y200" s="369">
        <v>1.2912871391478165</v>
      </c>
      <c r="Z200" s="369">
        <v>0.20077818381667956</v>
      </c>
      <c r="AA200" s="369">
        <v>1.1412882867445511</v>
      </c>
      <c r="AB200" s="369">
        <v>2.8075864808123447E-3</v>
      </c>
      <c r="AC200" s="373">
        <v>4.8318848611713205</v>
      </c>
      <c r="AD200" s="541">
        <v>0</v>
      </c>
      <c r="AE200" s="370" t="s">
        <v>2271</v>
      </c>
      <c r="AF200" s="370" t="s">
        <v>2271</v>
      </c>
      <c r="AG200" s="374" t="s">
        <v>719</v>
      </c>
      <c r="AH200" s="374" t="s">
        <v>2248</v>
      </c>
      <c r="AI200" s="374">
        <v>1000</v>
      </c>
      <c r="AJ200" s="374">
        <v>0</v>
      </c>
      <c r="AK200" s="374">
        <v>0</v>
      </c>
      <c r="AL200" s="673">
        <v>4.0000000000000001E-3</v>
      </c>
      <c r="AM200" s="673" t="s">
        <v>34</v>
      </c>
      <c r="AN200" s="369" t="s">
        <v>64</v>
      </c>
      <c r="AO200" s="367" t="s">
        <v>1324</v>
      </c>
      <c r="AP200" s="370" t="s">
        <v>11</v>
      </c>
      <c r="AQ200" s="376" t="s">
        <v>1372</v>
      </c>
      <c r="AR200" s="369">
        <v>7.9999999999999993E-4</v>
      </c>
      <c r="AS200" s="369">
        <v>7.9999999999999993E-4</v>
      </c>
      <c r="AT200" s="369"/>
      <c r="AW200" s="662"/>
      <c r="AX200" s="662"/>
      <c r="AY200" s="663"/>
      <c r="AZ200" s="663"/>
      <c r="BA200" s="663"/>
      <c r="BB200" s="663"/>
      <c r="BC200" s="663"/>
      <c r="BD200" s="663"/>
      <c r="BE200" s="663"/>
      <c r="BF200" s="663"/>
      <c r="BG200" s="664"/>
      <c r="BH200" s="664"/>
      <c r="BI200" s="665"/>
      <c r="BJ200" s="665"/>
      <c r="BK200" s="665"/>
      <c r="BL200" s="218"/>
      <c r="BM200" s="664"/>
      <c r="BN200" s="664"/>
      <c r="BO200" s="664"/>
      <c r="BP200" s="664"/>
      <c r="BQ200" s="664"/>
      <c r="BR200" s="664"/>
      <c r="BS200" s="664"/>
      <c r="BT200" s="664"/>
      <c r="BU200" s="664"/>
      <c r="BV200" s="666"/>
      <c r="BW200" s="663"/>
    </row>
    <row r="201" spans="2:75" ht="15.75" customHeight="1">
      <c r="B201" s="363" t="s">
        <v>760</v>
      </c>
      <c r="C201" s="364">
        <v>8815380000124</v>
      </c>
      <c r="D201" s="365" t="s">
        <v>11</v>
      </c>
      <c r="E201" s="365" t="s">
        <v>620</v>
      </c>
      <c r="F201" s="365" t="s">
        <v>663</v>
      </c>
      <c r="G201" s="366" t="s">
        <v>738</v>
      </c>
      <c r="H201" s="366" t="s">
        <v>34</v>
      </c>
      <c r="I201" s="366"/>
      <c r="J201" s="366" t="s">
        <v>608</v>
      </c>
      <c r="K201" s="367" t="s">
        <v>48</v>
      </c>
      <c r="L201" s="368"/>
      <c r="M201" s="368" t="s">
        <v>1416</v>
      </c>
      <c r="N201" s="367">
        <v>187941</v>
      </c>
      <c r="O201" s="367" t="s">
        <v>1321</v>
      </c>
      <c r="P201" s="371">
        <v>39265</v>
      </c>
      <c r="Q201" s="372">
        <v>6460762.4800000004</v>
      </c>
      <c r="R201" s="372">
        <v>6905246.0776190525</v>
      </c>
      <c r="S201" s="367">
        <v>1</v>
      </c>
      <c r="T201" s="369">
        <v>5.967927045362087E-2</v>
      </c>
      <c r="U201" s="369">
        <v>0.77148557743560642</v>
      </c>
      <c r="V201" s="369">
        <v>6.3764022242158491E-2</v>
      </c>
      <c r="W201" s="369">
        <v>0.62510062798475063</v>
      </c>
      <c r="X201" s="369">
        <v>9.8328936943589129E-2</v>
      </c>
      <c r="Y201" s="369">
        <v>0.7456461913319925</v>
      </c>
      <c r="Z201" s="369">
        <v>0.14438539981287146</v>
      </c>
      <c r="AA201" s="369">
        <v>0.82073342058824628</v>
      </c>
      <c r="AB201" s="369">
        <v>2.1498032751792788E-2</v>
      </c>
      <c r="AC201" s="373">
        <v>-1.6327408692923959</v>
      </c>
      <c r="AD201" s="541">
        <v>0</v>
      </c>
      <c r="AE201" s="370" t="s">
        <v>2280</v>
      </c>
      <c r="AF201" s="370" t="s">
        <v>761</v>
      </c>
      <c r="AG201" s="374" t="s">
        <v>761</v>
      </c>
      <c r="AH201" s="374" t="s">
        <v>2248</v>
      </c>
      <c r="AI201" s="374">
        <v>1000</v>
      </c>
      <c r="AJ201" s="374">
        <v>1000</v>
      </c>
      <c r="AK201" s="374">
        <v>1000</v>
      </c>
      <c r="AL201" s="673">
        <v>1.2500000000000001E-2</v>
      </c>
      <c r="AM201" s="673">
        <v>0.2</v>
      </c>
      <c r="AN201" s="369" t="s">
        <v>64</v>
      </c>
      <c r="AO201" s="367" t="s">
        <v>1324</v>
      </c>
      <c r="AP201" s="370" t="s">
        <v>13</v>
      </c>
      <c r="AQ201" s="376" t="s">
        <v>668</v>
      </c>
      <c r="AR201" s="369" t="s">
        <v>34</v>
      </c>
      <c r="AS201" s="369" t="s">
        <v>34</v>
      </c>
      <c r="AT201" s="369"/>
      <c r="AW201" s="662"/>
      <c r="AX201" s="662"/>
      <c r="AY201" s="663"/>
      <c r="AZ201" s="663"/>
      <c r="BA201" s="663"/>
      <c r="BB201" s="664"/>
      <c r="BC201" s="663"/>
      <c r="BD201" s="663"/>
      <c r="BE201" s="663"/>
      <c r="BF201" s="663"/>
      <c r="BG201" s="664"/>
      <c r="BH201" s="664"/>
      <c r="BI201" s="665"/>
      <c r="BJ201" s="665"/>
      <c r="BK201" s="665"/>
      <c r="BL201" s="664"/>
      <c r="BM201" s="664"/>
      <c r="BN201" s="664"/>
      <c r="BO201" s="664"/>
      <c r="BP201" s="664"/>
      <c r="BQ201" s="664"/>
      <c r="BR201" s="664"/>
      <c r="BS201" s="664"/>
      <c r="BT201" s="667"/>
      <c r="BU201" s="668"/>
      <c r="BV201" s="666"/>
      <c r="BW201" s="669"/>
    </row>
    <row r="202" spans="2:75" ht="15.75" customHeight="1">
      <c r="B202" s="363" t="s">
        <v>781</v>
      </c>
      <c r="C202" s="364">
        <v>17627210000107</v>
      </c>
      <c r="D202" s="365" t="s">
        <v>11</v>
      </c>
      <c r="E202" s="365" t="s">
        <v>620</v>
      </c>
      <c r="F202" s="365" t="s">
        <v>663</v>
      </c>
      <c r="G202" s="366" t="s">
        <v>738</v>
      </c>
      <c r="H202" s="366" t="s">
        <v>34</v>
      </c>
      <c r="I202" s="366"/>
      <c r="J202" s="366" t="s">
        <v>608</v>
      </c>
      <c r="K202" s="367" t="s">
        <v>48</v>
      </c>
      <c r="L202" s="368"/>
      <c r="M202" s="368" t="s">
        <v>1416</v>
      </c>
      <c r="N202" s="367">
        <v>375322</v>
      </c>
      <c r="O202" s="367" t="s">
        <v>1321</v>
      </c>
      <c r="P202" s="371">
        <v>41460</v>
      </c>
      <c r="Q202" s="372">
        <v>166153255.49000001</v>
      </c>
      <c r="R202" s="372">
        <v>173232125.05115083</v>
      </c>
      <c r="S202" s="367">
        <v>1</v>
      </c>
      <c r="T202" s="369">
        <v>8.2298965477876518E-2</v>
      </c>
      <c r="U202" s="369">
        <v>1.0638947899571782</v>
      </c>
      <c r="V202" s="369">
        <v>0.11011465859230785</v>
      </c>
      <c r="W202" s="369">
        <v>1.0794918484748333</v>
      </c>
      <c r="X202" s="369">
        <v>0.15111685549501574</v>
      </c>
      <c r="Y202" s="369">
        <v>1.1459465671897726</v>
      </c>
      <c r="Z202" s="369">
        <v>0.19365280596030665</v>
      </c>
      <c r="AA202" s="369">
        <v>1.1007853290450611</v>
      </c>
      <c r="AB202" s="369">
        <v>1.6564605559546131E-3</v>
      </c>
      <c r="AC202" s="373">
        <v>4.4276665221036069</v>
      </c>
      <c r="AD202" s="541">
        <v>23225882000199</v>
      </c>
      <c r="AE202" s="370" t="s">
        <v>2292</v>
      </c>
      <c r="AF202" s="370" t="s">
        <v>2244</v>
      </c>
      <c r="AG202" s="374" t="s">
        <v>1438</v>
      </c>
      <c r="AH202" s="374" t="s">
        <v>2245</v>
      </c>
      <c r="AI202" s="374">
        <v>1000</v>
      </c>
      <c r="AJ202" s="374">
        <v>1000</v>
      </c>
      <c r="AK202" s="374">
        <v>1000</v>
      </c>
      <c r="AL202" s="673">
        <v>5.0000000000000001E-3</v>
      </c>
      <c r="AM202" s="673">
        <v>0.15</v>
      </c>
      <c r="AN202" s="369" t="s">
        <v>34</v>
      </c>
      <c r="AO202" s="367" t="s">
        <v>1324</v>
      </c>
      <c r="AP202" s="370" t="s">
        <v>11</v>
      </c>
      <c r="AQ202" s="376" t="s">
        <v>675</v>
      </c>
      <c r="AR202" s="369" t="s">
        <v>34</v>
      </c>
      <c r="AS202" s="369" t="s">
        <v>34</v>
      </c>
      <c r="AT202" s="369"/>
      <c r="AW202" s="662"/>
      <c r="AX202" s="662"/>
      <c r="AY202" s="663"/>
      <c r="AZ202" s="663"/>
      <c r="BA202" s="663"/>
      <c r="BB202" s="664"/>
      <c r="BC202" s="663"/>
      <c r="BD202" s="663"/>
      <c r="BE202" s="663"/>
      <c r="BF202" s="663"/>
      <c r="BG202" s="664"/>
      <c r="BH202" s="664"/>
      <c r="BI202" s="665"/>
      <c r="BJ202" s="665"/>
      <c r="BK202" s="665"/>
      <c r="BL202" s="664"/>
      <c r="BM202" s="664"/>
      <c r="BN202" s="664"/>
      <c r="BO202" s="664"/>
      <c r="BP202" s="664"/>
      <c r="BQ202" s="664"/>
      <c r="BR202" s="664"/>
      <c r="BS202" s="664"/>
      <c r="BT202" s="667"/>
      <c r="BU202" s="668"/>
      <c r="BV202" s="666"/>
      <c r="BW202" s="669"/>
    </row>
    <row r="203" spans="2:75" ht="15.75" customHeight="1">
      <c r="B203" s="363" t="s">
        <v>787</v>
      </c>
      <c r="C203" s="364">
        <v>23556185000110</v>
      </c>
      <c r="D203" s="365" t="s">
        <v>11</v>
      </c>
      <c r="E203" s="365" t="s">
        <v>620</v>
      </c>
      <c r="F203" s="365" t="s">
        <v>663</v>
      </c>
      <c r="G203" s="366" t="s">
        <v>738</v>
      </c>
      <c r="H203" s="366" t="s">
        <v>34</v>
      </c>
      <c r="I203" s="366"/>
      <c r="J203" s="366" t="s">
        <v>608</v>
      </c>
      <c r="K203" s="367" t="s">
        <v>48</v>
      </c>
      <c r="L203" s="368"/>
      <c r="M203" s="368" t="s">
        <v>34</v>
      </c>
      <c r="N203" s="367">
        <v>412449</v>
      </c>
      <c r="O203" s="367" t="s">
        <v>1321</v>
      </c>
      <c r="P203" s="371">
        <v>42349</v>
      </c>
      <c r="Q203" s="372">
        <v>2945408411.1500001</v>
      </c>
      <c r="R203" s="372">
        <v>2559284001.9100413</v>
      </c>
      <c r="S203" s="367">
        <v>1</v>
      </c>
      <c r="T203" s="369">
        <v>8.4438826907685893E-2</v>
      </c>
      <c r="U203" s="369">
        <v>1.0915571963214052</v>
      </c>
      <c r="V203" s="369">
        <v>0.11345599280493701</v>
      </c>
      <c r="W203" s="369">
        <v>1.1122480962957315</v>
      </c>
      <c r="X203" s="369">
        <v>0.17237983815575442</v>
      </c>
      <c r="Y203" s="369">
        <v>1.3071876273512766</v>
      </c>
      <c r="Z203" s="369">
        <v>0.17156283109520931</v>
      </c>
      <c r="AA203" s="369">
        <v>0.97521875060127916</v>
      </c>
      <c r="AB203" s="369">
        <v>1.7446514852788449E-3</v>
      </c>
      <c r="AC203" s="373">
        <v>5.9272856670421392</v>
      </c>
      <c r="AD203" s="541">
        <v>23556204000109</v>
      </c>
      <c r="AE203" s="370" t="s">
        <v>2299</v>
      </c>
      <c r="AF203" s="370" t="s">
        <v>2253</v>
      </c>
      <c r="AG203" s="374" t="s">
        <v>1439</v>
      </c>
      <c r="AH203" s="374" t="s">
        <v>2248</v>
      </c>
      <c r="AI203" s="374">
        <v>5000</v>
      </c>
      <c r="AJ203" s="374">
        <v>2500</v>
      </c>
      <c r="AK203" s="374">
        <v>5000</v>
      </c>
      <c r="AL203" s="673">
        <v>4.0000000000000001E-3</v>
      </c>
      <c r="AM203" s="673" t="s">
        <v>34</v>
      </c>
      <c r="AN203" s="369" t="s">
        <v>64</v>
      </c>
      <c r="AO203" s="367" t="s">
        <v>1324</v>
      </c>
      <c r="AP203" s="370" t="s">
        <v>11</v>
      </c>
      <c r="AQ203" s="376" t="s">
        <v>669</v>
      </c>
      <c r="AR203" s="369">
        <v>1.08E-3</v>
      </c>
      <c r="AS203" s="369">
        <v>1.08E-3</v>
      </c>
      <c r="AT203" s="369"/>
      <c r="AW203" s="662"/>
      <c r="AX203" s="662"/>
      <c r="AY203" s="663"/>
      <c r="AZ203" s="663"/>
      <c r="BA203" s="663"/>
      <c r="BB203" s="664"/>
      <c r="BC203" s="663"/>
      <c r="BD203" s="663"/>
      <c r="BE203" s="663"/>
      <c r="BF203" s="663"/>
      <c r="BG203" s="664"/>
      <c r="BH203" s="664"/>
      <c r="BI203" s="665"/>
      <c r="BJ203" s="665"/>
      <c r="BK203" s="665"/>
      <c r="BL203" s="664"/>
      <c r="BM203" s="664"/>
      <c r="BN203" s="664"/>
      <c r="BO203" s="664"/>
      <c r="BP203" s="664"/>
      <c r="BQ203" s="664"/>
      <c r="BR203" s="664"/>
      <c r="BS203" s="664"/>
      <c r="BT203" s="667"/>
      <c r="BU203" s="668"/>
      <c r="BV203" s="666"/>
      <c r="BW203" s="669"/>
    </row>
    <row r="204" spans="2:75" ht="15.75" customHeight="1">
      <c r="B204" s="363" t="s">
        <v>1377</v>
      </c>
      <c r="C204" s="364">
        <v>16599968000116</v>
      </c>
      <c r="D204" s="365" t="s">
        <v>11</v>
      </c>
      <c r="E204" s="365" t="s">
        <v>620</v>
      </c>
      <c r="F204" s="365" t="s">
        <v>663</v>
      </c>
      <c r="G204" s="366" t="s">
        <v>738</v>
      </c>
      <c r="H204" s="366" t="s">
        <v>34</v>
      </c>
      <c r="I204" s="366"/>
      <c r="J204" s="366" t="s">
        <v>608</v>
      </c>
      <c r="K204" s="367" t="s">
        <v>48</v>
      </c>
      <c r="L204" s="368"/>
      <c r="M204" s="368" t="s">
        <v>34</v>
      </c>
      <c r="N204" s="367">
        <v>314331</v>
      </c>
      <c r="O204" s="367" t="s">
        <v>1321</v>
      </c>
      <c r="P204" s="371">
        <v>41172</v>
      </c>
      <c r="Q204" s="372">
        <v>29261872.57</v>
      </c>
      <c r="R204" s="372">
        <v>61767361.294523828</v>
      </c>
      <c r="S204" s="367">
        <v>1</v>
      </c>
      <c r="T204" s="369">
        <v>5.6608086839499805E-2</v>
      </c>
      <c r="U204" s="369">
        <v>0.73178378741804417</v>
      </c>
      <c r="V204" s="369">
        <v>7.0502911527797973E-2</v>
      </c>
      <c r="W204" s="369">
        <v>0.69116427604595776</v>
      </c>
      <c r="X204" s="369">
        <v>6.7193390385681173E-2</v>
      </c>
      <c r="Y204" s="369">
        <v>0.50953968568286745</v>
      </c>
      <c r="Z204" s="369">
        <v>0.12786458418514046</v>
      </c>
      <c r="AA204" s="369">
        <v>0.72682374870571109</v>
      </c>
      <c r="AB204" s="369">
        <v>1.4664445129234574E-2</v>
      </c>
      <c r="AC204" s="373">
        <v>-1.9712467031433543</v>
      </c>
      <c r="AD204" s="541">
        <v>16802143000157</v>
      </c>
      <c r="AE204" s="370" t="s">
        <v>2299</v>
      </c>
      <c r="AF204" s="370" t="s">
        <v>2250</v>
      </c>
      <c r="AG204" s="374" t="s">
        <v>719</v>
      </c>
      <c r="AH204" s="374" t="s">
        <v>2248</v>
      </c>
      <c r="AI204" s="374">
        <v>1000</v>
      </c>
      <c r="AJ204" s="374">
        <v>1000</v>
      </c>
      <c r="AK204" s="374">
        <v>1000</v>
      </c>
      <c r="AL204" s="369">
        <v>0.01</v>
      </c>
      <c r="AM204" s="369">
        <v>0.2</v>
      </c>
      <c r="AN204" s="369" t="s">
        <v>64</v>
      </c>
      <c r="AO204" s="367" t="s">
        <v>1324</v>
      </c>
      <c r="AP204" s="370" t="s">
        <v>11</v>
      </c>
      <c r="AQ204" s="376" t="s">
        <v>669</v>
      </c>
      <c r="AR204" s="369">
        <v>2.5000000000000001E-3</v>
      </c>
      <c r="AS204" s="369">
        <v>2.5000000000000001E-3</v>
      </c>
      <c r="AT204" s="369"/>
      <c r="AW204" s="662"/>
      <c r="AX204" s="662"/>
      <c r="AY204" s="663"/>
      <c r="AZ204" s="663"/>
      <c r="BA204" s="663"/>
      <c r="BB204" s="664"/>
      <c r="BC204" s="663"/>
      <c r="BD204" s="663"/>
      <c r="BE204" s="663"/>
      <c r="BF204" s="663"/>
      <c r="BG204" s="664"/>
      <c r="BH204" s="664"/>
      <c r="BI204" s="665"/>
      <c r="BJ204" s="665"/>
      <c r="BK204" s="665"/>
      <c r="BL204" s="218"/>
      <c r="BM204" s="664"/>
      <c r="BN204" s="664"/>
      <c r="BO204" s="664"/>
      <c r="BP204" s="664"/>
      <c r="BQ204" s="664"/>
      <c r="BR204" s="664"/>
      <c r="BS204" s="664"/>
      <c r="BT204" s="667"/>
      <c r="BU204" s="668"/>
      <c r="BV204" s="666"/>
      <c r="BW204" s="669"/>
    </row>
    <row r="205" spans="2:75" ht="15.75" customHeight="1">
      <c r="B205" s="363" t="s">
        <v>811</v>
      </c>
      <c r="C205" s="364">
        <v>2539921000152</v>
      </c>
      <c r="D205" s="365" t="s">
        <v>11</v>
      </c>
      <c r="E205" s="365" t="s">
        <v>620</v>
      </c>
      <c r="F205" s="365" t="s">
        <v>663</v>
      </c>
      <c r="G205" s="366" t="s">
        <v>738</v>
      </c>
      <c r="H205" s="366" t="s">
        <v>34</v>
      </c>
      <c r="I205" s="366" t="s">
        <v>1304</v>
      </c>
      <c r="J205" s="366" t="s">
        <v>608</v>
      </c>
      <c r="K205" s="367" t="s">
        <v>48</v>
      </c>
      <c r="L205" s="368"/>
      <c r="M205" s="368" t="s">
        <v>34</v>
      </c>
      <c r="N205" s="367">
        <v>56448</v>
      </c>
      <c r="O205" s="367" t="s">
        <v>1321</v>
      </c>
      <c r="P205" s="371">
        <v>35971</v>
      </c>
      <c r="Q205" s="372">
        <v>200613335.31</v>
      </c>
      <c r="R205" s="372">
        <v>245201934.37575376</v>
      </c>
      <c r="S205" s="367">
        <v>1</v>
      </c>
      <c r="T205" s="369">
        <v>7.9533301100455533E-2</v>
      </c>
      <c r="U205" s="369">
        <v>1.0281425067441006</v>
      </c>
      <c r="V205" s="369">
        <v>0.10325257352867023</v>
      </c>
      <c r="W205" s="369">
        <v>1.0122204698551733</v>
      </c>
      <c r="X205" s="369">
        <v>0.13257337687783255</v>
      </c>
      <c r="Y205" s="369">
        <v>1.0053280002171499</v>
      </c>
      <c r="Z205" s="369">
        <v>0.18292153592415095</v>
      </c>
      <c r="AA205" s="369">
        <v>1.0397853112077653</v>
      </c>
      <c r="AB205" s="369">
        <v>7.5372799731017182E-3</v>
      </c>
      <c r="AC205" s="373">
        <v>0.15364609590869749</v>
      </c>
      <c r="AD205" s="541">
        <v>0</v>
      </c>
      <c r="AE205" s="370" t="s">
        <v>2263</v>
      </c>
      <c r="AF205" s="370" t="s">
        <v>728</v>
      </c>
      <c r="AG205" s="374" t="s">
        <v>728</v>
      </c>
      <c r="AH205" s="374" t="s">
        <v>2248</v>
      </c>
      <c r="AI205" s="374">
        <v>300</v>
      </c>
      <c r="AJ205" s="374">
        <v>100</v>
      </c>
      <c r="AK205" s="374">
        <v>100</v>
      </c>
      <c r="AL205" s="369">
        <v>5.1999999999999998E-3</v>
      </c>
      <c r="AM205" s="369" t="s">
        <v>34</v>
      </c>
      <c r="AN205" s="369" t="s">
        <v>34</v>
      </c>
      <c r="AO205" s="367" t="s">
        <v>1324</v>
      </c>
      <c r="AP205" s="370" t="s">
        <v>11</v>
      </c>
      <c r="AQ205" s="376" t="s">
        <v>662</v>
      </c>
      <c r="AR205" s="369">
        <v>1.6639999999999999E-3</v>
      </c>
      <c r="AS205" s="369">
        <v>1.6639999999999999E-3</v>
      </c>
      <c r="AT205" s="369"/>
      <c r="AW205" s="662"/>
      <c r="AX205" s="662"/>
      <c r="AY205" s="663"/>
      <c r="AZ205" s="663"/>
      <c r="BA205" s="663"/>
      <c r="BB205" s="664"/>
      <c r="BC205" s="663"/>
      <c r="BD205" s="663"/>
      <c r="BE205" s="663"/>
      <c r="BF205" s="663"/>
      <c r="BG205" s="664"/>
      <c r="BH205" s="664"/>
      <c r="BI205" s="665"/>
      <c r="BJ205" s="665"/>
      <c r="BK205" s="665"/>
      <c r="BL205" s="218"/>
      <c r="BM205" s="664"/>
      <c r="BN205" s="664"/>
      <c r="BO205" s="664"/>
      <c r="BP205" s="664"/>
      <c r="BQ205" s="664"/>
      <c r="BR205" s="664"/>
      <c r="BS205" s="664"/>
      <c r="BT205" s="667"/>
      <c r="BU205" s="668"/>
      <c r="BV205" s="666"/>
      <c r="BW205" s="669"/>
    </row>
    <row r="206" spans="2:75" ht="15.75" customHeight="1">
      <c r="B206" s="363" t="s">
        <v>813</v>
      </c>
      <c r="C206" s="364">
        <v>5862906000139</v>
      </c>
      <c r="D206" s="365" t="s">
        <v>11</v>
      </c>
      <c r="E206" s="365" t="s">
        <v>620</v>
      </c>
      <c r="F206" s="365" t="s">
        <v>663</v>
      </c>
      <c r="G206" s="366" t="s">
        <v>738</v>
      </c>
      <c r="H206" s="366" t="s">
        <v>34</v>
      </c>
      <c r="I206" s="366"/>
      <c r="J206" s="366" t="s">
        <v>608</v>
      </c>
      <c r="K206" s="367" t="s">
        <v>48</v>
      </c>
      <c r="L206" s="368"/>
      <c r="M206" s="368" t="s">
        <v>34</v>
      </c>
      <c r="N206" s="367">
        <v>143529</v>
      </c>
      <c r="O206" s="367" t="s">
        <v>1321</v>
      </c>
      <c r="P206" s="371">
        <v>38502</v>
      </c>
      <c r="Q206" s="372">
        <v>408124332.89999998</v>
      </c>
      <c r="R206" s="372">
        <v>476743191.26055598</v>
      </c>
      <c r="S206" s="367">
        <v>1</v>
      </c>
      <c r="T206" s="369">
        <v>8.3387587799053753E-2</v>
      </c>
      <c r="U206" s="369">
        <v>1.0779676231818303</v>
      </c>
      <c r="V206" s="369">
        <v>0.11272098923649243</v>
      </c>
      <c r="W206" s="369">
        <v>1.1050426036676024</v>
      </c>
      <c r="X206" s="369">
        <v>0.15309574276991267</v>
      </c>
      <c r="Y206" s="369">
        <v>1.1609528288810667</v>
      </c>
      <c r="Z206" s="369">
        <v>0.18199696102350216</v>
      </c>
      <c r="AA206" s="369">
        <v>1.0345297277361472</v>
      </c>
      <c r="AB206" s="369">
        <v>1.6326311324063381E-3</v>
      </c>
      <c r="AC206" s="373">
        <v>5.9292331292113847</v>
      </c>
      <c r="AD206" s="541">
        <v>0</v>
      </c>
      <c r="AE206" s="370" t="s">
        <v>2263</v>
      </c>
      <c r="AF206" s="370" t="s">
        <v>728</v>
      </c>
      <c r="AG206" s="374" t="s">
        <v>728</v>
      </c>
      <c r="AH206" s="374" t="s">
        <v>2248</v>
      </c>
      <c r="AI206" s="374">
        <v>5000</v>
      </c>
      <c r="AJ206" s="374">
        <v>200</v>
      </c>
      <c r="AK206" s="374">
        <v>0</v>
      </c>
      <c r="AL206" s="369">
        <v>3.4000000000000002E-3</v>
      </c>
      <c r="AM206" s="369" t="s">
        <v>34</v>
      </c>
      <c r="AN206" s="369" t="s">
        <v>34</v>
      </c>
      <c r="AO206" s="367" t="s">
        <v>1324</v>
      </c>
      <c r="AP206" s="370" t="s">
        <v>11</v>
      </c>
      <c r="AQ206" s="376" t="s">
        <v>662</v>
      </c>
      <c r="AR206" s="369">
        <v>1.088E-3</v>
      </c>
      <c r="AS206" s="369">
        <v>1.088E-3</v>
      </c>
      <c r="AT206" s="369"/>
      <c r="AW206" s="662"/>
      <c r="AX206" s="662"/>
      <c r="AY206" s="663"/>
      <c r="AZ206" s="663"/>
      <c r="BA206" s="663"/>
      <c r="BB206" s="664"/>
      <c r="BC206" s="663"/>
      <c r="BD206" s="663"/>
      <c r="BE206" s="663"/>
      <c r="BF206" s="663"/>
      <c r="BG206" s="664"/>
      <c r="BH206" s="664"/>
      <c r="BI206" s="665"/>
      <c r="BJ206" s="665"/>
      <c r="BK206" s="665"/>
      <c r="BL206" s="218"/>
      <c r="BM206" s="664"/>
      <c r="BN206" s="664"/>
      <c r="BO206" s="664"/>
      <c r="BP206" s="664"/>
      <c r="BQ206" s="664"/>
      <c r="BR206" s="664"/>
      <c r="BS206" s="664"/>
      <c r="BT206" s="667"/>
      <c r="BU206" s="668"/>
      <c r="BV206" s="666"/>
      <c r="BW206" s="669"/>
    </row>
    <row r="207" spans="2:75" ht="15.75" customHeight="1">
      <c r="B207" s="363" t="s">
        <v>138</v>
      </c>
      <c r="C207" s="364">
        <v>15350679000116</v>
      </c>
      <c r="D207" s="365" t="s">
        <v>11</v>
      </c>
      <c r="E207" s="365" t="s">
        <v>620</v>
      </c>
      <c r="F207" s="365" t="s">
        <v>663</v>
      </c>
      <c r="G207" s="366" t="s">
        <v>738</v>
      </c>
      <c r="H207" s="366" t="s">
        <v>34</v>
      </c>
      <c r="I207" s="366" t="s">
        <v>1304</v>
      </c>
      <c r="J207" s="366" t="s">
        <v>608</v>
      </c>
      <c r="K207" s="367" t="s">
        <v>48</v>
      </c>
      <c r="L207" s="368"/>
      <c r="M207" s="368" t="s">
        <v>1416</v>
      </c>
      <c r="N207" s="367">
        <v>305121</v>
      </c>
      <c r="O207" s="367" t="s">
        <v>1321</v>
      </c>
      <c r="P207" s="371">
        <v>41058</v>
      </c>
      <c r="Q207" s="372">
        <v>250220906.84</v>
      </c>
      <c r="R207" s="372">
        <v>219649515.07746032</v>
      </c>
      <c r="S207" s="367">
        <v>1</v>
      </c>
      <c r="T207" s="369">
        <v>8.0638838689314873E-2</v>
      </c>
      <c r="U207" s="369">
        <v>1.0424340069356242</v>
      </c>
      <c r="V207" s="369">
        <v>0.10717533783403033</v>
      </c>
      <c r="W207" s="369">
        <v>1.0506766767331566</v>
      </c>
      <c r="X207" s="369">
        <v>0.14400042693018356</v>
      </c>
      <c r="Y207" s="369">
        <v>1.0919813966083238</v>
      </c>
      <c r="Z207" s="369">
        <v>0.16263068153856475</v>
      </c>
      <c r="AA207" s="369">
        <v>0.92444551682326703</v>
      </c>
      <c r="AB207" s="369">
        <v>1.564646651573355E-3</v>
      </c>
      <c r="AC207" s="373">
        <v>2.9922076980516374</v>
      </c>
      <c r="AD207" s="541">
        <v>0</v>
      </c>
      <c r="AE207" s="370" t="s">
        <v>2318</v>
      </c>
      <c r="AF207" s="370" t="s">
        <v>2253</v>
      </c>
      <c r="AG207" s="374" t="s">
        <v>1439</v>
      </c>
      <c r="AH207" s="374" t="s">
        <v>2248</v>
      </c>
      <c r="AI207" s="374">
        <v>3000</v>
      </c>
      <c r="AJ207" s="374">
        <v>100</v>
      </c>
      <c r="AK207" s="374">
        <v>100</v>
      </c>
      <c r="AL207" s="369">
        <v>2.5000000000000001E-3</v>
      </c>
      <c r="AM207" s="369" t="s">
        <v>34</v>
      </c>
      <c r="AN207" s="369" t="s">
        <v>64</v>
      </c>
      <c r="AO207" s="367" t="s">
        <v>1324</v>
      </c>
      <c r="AP207" s="370" t="s">
        <v>11</v>
      </c>
      <c r="AQ207" s="376" t="s">
        <v>669</v>
      </c>
      <c r="AR207" s="369">
        <v>6.2500000000000001E-4</v>
      </c>
      <c r="AS207" s="369">
        <v>6.2500000000000001E-4</v>
      </c>
      <c r="AT207" s="369"/>
      <c r="AW207" s="662"/>
      <c r="AX207" s="662"/>
      <c r="AY207" s="663"/>
      <c r="AZ207" s="663"/>
      <c r="BA207" s="663"/>
      <c r="BB207" s="664"/>
      <c r="BC207" s="663"/>
      <c r="BD207" s="663"/>
      <c r="BE207" s="663"/>
      <c r="BF207" s="663"/>
      <c r="BG207" s="664"/>
      <c r="BH207" s="664"/>
      <c r="BI207" s="665"/>
      <c r="BJ207" s="665"/>
      <c r="BK207" s="665"/>
      <c r="BL207" s="218"/>
      <c r="BM207" s="664"/>
      <c r="BN207" s="664"/>
      <c r="BO207" s="664"/>
      <c r="BP207" s="664"/>
      <c r="BQ207" s="664"/>
      <c r="BR207" s="664"/>
      <c r="BS207" s="664"/>
      <c r="BT207" s="667"/>
      <c r="BU207" s="668"/>
      <c r="BV207" s="666"/>
      <c r="BW207" s="669"/>
    </row>
    <row r="208" spans="2:75" ht="15.75" customHeight="1">
      <c r="B208" s="363" t="s">
        <v>881</v>
      </c>
      <c r="C208" s="364">
        <v>22344843000148</v>
      </c>
      <c r="D208" s="365" t="s">
        <v>11</v>
      </c>
      <c r="E208" s="365" t="s">
        <v>620</v>
      </c>
      <c r="F208" s="365" t="s">
        <v>663</v>
      </c>
      <c r="G208" s="366" t="s">
        <v>738</v>
      </c>
      <c r="H208" s="366" t="s">
        <v>34</v>
      </c>
      <c r="I208" s="366"/>
      <c r="J208" s="366" t="s">
        <v>608</v>
      </c>
      <c r="K208" s="367" t="s">
        <v>48</v>
      </c>
      <c r="L208" s="368"/>
      <c r="M208" s="368" t="s">
        <v>34</v>
      </c>
      <c r="N208" s="367">
        <v>412570</v>
      </c>
      <c r="O208" s="367" t="s">
        <v>1321</v>
      </c>
      <c r="P208" s="371">
        <v>42338</v>
      </c>
      <c r="Q208" s="372">
        <v>117397988.31</v>
      </c>
      <c r="R208" s="372">
        <v>104405714.34515879</v>
      </c>
      <c r="S208" s="367">
        <v>1</v>
      </c>
      <c r="T208" s="369">
        <v>8.9309748506498421E-2</v>
      </c>
      <c r="U208" s="369">
        <v>1.154524550542396</v>
      </c>
      <c r="V208" s="369">
        <v>0.12408449565726642</v>
      </c>
      <c r="W208" s="369">
        <v>1.2164429631486593</v>
      </c>
      <c r="X208" s="369">
        <v>0.1603520015519424</v>
      </c>
      <c r="Y208" s="369">
        <v>1.2159783574011587</v>
      </c>
      <c r="Z208" s="369">
        <v>0.16773865972328661</v>
      </c>
      <c r="AA208" s="369">
        <v>0.95348092077179825</v>
      </c>
      <c r="AB208" s="369">
        <v>5.9410408538221205E-3</v>
      </c>
      <c r="AC208" s="373">
        <v>3.343109521396245</v>
      </c>
      <c r="AD208" s="541">
        <v>23225888000166</v>
      </c>
      <c r="AE208" s="370" t="s">
        <v>2328</v>
      </c>
      <c r="AF208" s="370" t="s">
        <v>2244</v>
      </c>
      <c r="AG208" s="374" t="s">
        <v>1438</v>
      </c>
      <c r="AH208" s="374" t="s">
        <v>2248</v>
      </c>
      <c r="AI208" s="374">
        <v>100</v>
      </c>
      <c r="AJ208" s="374">
        <v>0</v>
      </c>
      <c r="AK208" s="374">
        <v>0</v>
      </c>
      <c r="AL208" s="369">
        <v>5.0000000000000001E-3</v>
      </c>
      <c r="AM208" s="369" t="s">
        <v>34</v>
      </c>
      <c r="AN208" s="369" t="s">
        <v>34</v>
      </c>
      <c r="AO208" s="367" t="s">
        <v>1324</v>
      </c>
      <c r="AP208" s="370" t="s">
        <v>11</v>
      </c>
      <c r="AQ208" s="376" t="s">
        <v>669</v>
      </c>
      <c r="AR208" s="369">
        <v>1.1666666666666665E-3</v>
      </c>
      <c r="AS208" s="369">
        <v>1.1666666666666665E-3</v>
      </c>
      <c r="AT208" s="369"/>
      <c r="AW208" s="662"/>
      <c r="AX208" s="662"/>
      <c r="AY208" s="663"/>
      <c r="AZ208" s="663"/>
      <c r="BA208" s="663"/>
      <c r="BB208" s="664"/>
      <c r="BC208" s="663"/>
      <c r="BD208" s="663"/>
      <c r="BE208" s="663"/>
      <c r="BF208" s="663"/>
      <c r="BG208" s="664"/>
      <c r="BH208" s="664"/>
      <c r="BI208" s="665"/>
      <c r="BJ208" s="665"/>
      <c r="BK208" s="665"/>
      <c r="BL208" s="218"/>
      <c r="BM208" s="664"/>
      <c r="BN208" s="664"/>
      <c r="BO208" s="664"/>
      <c r="BP208" s="664"/>
      <c r="BQ208" s="664"/>
      <c r="BR208" s="664"/>
      <c r="BS208" s="664"/>
      <c r="BT208" s="667"/>
      <c r="BU208" s="668"/>
      <c r="BV208" s="666"/>
      <c r="BW208" s="669"/>
    </row>
    <row r="209" spans="2:75" ht="15.75" customHeight="1">
      <c r="B209" s="363" t="s">
        <v>1388</v>
      </c>
      <c r="C209" s="364">
        <v>836263000135</v>
      </c>
      <c r="D209" s="365" t="s">
        <v>11</v>
      </c>
      <c r="E209" s="365" t="s">
        <v>620</v>
      </c>
      <c r="F209" s="365" t="s">
        <v>663</v>
      </c>
      <c r="G209" s="366" t="s">
        <v>738</v>
      </c>
      <c r="H209" s="366" t="s">
        <v>34</v>
      </c>
      <c r="I209" s="366" t="s">
        <v>1304</v>
      </c>
      <c r="J209" s="366" t="s">
        <v>608</v>
      </c>
      <c r="K209" s="367" t="s">
        <v>48</v>
      </c>
      <c r="L209" s="368"/>
      <c r="M209" s="368" t="s">
        <v>34</v>
      </c>
      <c r="N209" s="367">
        <v>180734</v>
      </c>
      <c r="O209" s="367" t="s">
        <v>1321</v>
      </c>
      <c r="P209" s="371">
        <v>34988</v>
      </c>
      <c r="Q209" s="372">
        <v>137396061.59999999</v>
      </c>
      <c r="R209" s="372">
        <v>173615102.74011922</v>
      </c>
      <c r="S209" s="367">
        <v>1</v>
      </c>
      <c r="T209" s="369">
        <v>7.4184519539845839E-2</v>
      </c>
      <c r="U209" s="369">
        <v>0.95899776352759669</v>
      </c>
      <c r="V209" s="369">
        <v>0.10251580226900314</v>
      </c>
      <c r="W209" s="369">
        <v>1.0049976479423721</v>
      </c>
      <c r="X209" s="369">
        <v>0.13423306747868868</v>
      </c>
      <c r="Y209" s="369">
        <v>1.0179137355437491</v>
      </c>
      <c r="Z209" s="369">
        <v>0.16750117797983766</v>
      </c>
      <c r="AA209" s="369">
        <v>0.95213099755324071</v>
      </c>
      <c r="AB209" s="369">
        <v>6.6447415356422658E-3</v>
      </c>
      <c r="AC209" s="373">
        <v>7.2760139471334986E-2</v>
      </c>
      <c r="AD209" s="541">
        <v>0</v>
      </c>
      <c r="AE209" s="370" t="s">
        <v>469</v>
      </c>
      <c r="AF209" s="370" t="s">
        <v>469</v>
      </c>
      <c r="AG209" s="374" t="s">
        <v>469</v>
      </c>
      <c r="AH209" s="374" t="s">
        <v>2248</v>
      </c>
      <c r="AI209" s="374">
        <v>1000</v>
      </c>
      <c r="AJ209" s="374">
        <v>1000</v>
      </c>
      <c r="AK209" s="374">
        <v>1000</v>
      </c>
      <c r="AL209" s="369">
        <v>5.0000000000000001E-3</v>
      </c>
      <c r="AM209" s="369">
        <v>0.2</v>
      </c>
      <c r="AN209" s="369" t="s">
        <v>64</v>
      </c>
      <c r="AO209" s="367" t="s">
        <v>1324</v>
      </c>
      <c r="AP209" s="370" t="s">
        <v>11</v>
      </c>
      <c r="AQ209" s="376" t="s">
        <v>669</v>
      </c>
      <c r="AR209" s="369">
        <v>1.5E-3</v>
      </c>
      <c r="AS209" s="369">
        <v>1.5E-3</v>
      </c>
      <c r="AT209" s="369"/>
      <c r="AW209" s="662"/>
      <c r="AX209" s="662"/>
      <c r="AY209" s="663"/>
      <c r="AZ209" s="663"/>
      <c r="BA209" s="663"/>
      <c r="BB209" s="664"/>
      <c r="BC209" s="663"/>
      <c r="BD209" s="663"/>
      <c r="BE209" s="663"/>
      <c r="BF209" s="663"/>
      <c r="BG209" s="664"/>
      <c r="BH209" s="664"/>
      <c r="BI209" s="665"/>
      <c r="BJ209" s="665"/>
      <c r="BK209" s="665"/>
      <c r="BL209" s="218"/>
      <c r="BM209" s="664"/>
      <c r="BN209" s="664"/>
      <c r="BO209" s="664"/>
      <c r="BP209" s="664"/>
      <c r="BQ209" s="664"/>
      <c r="BR209" s="664"/>
      <c r="BS209" s="664"/>
      <c r="BT209" s="667"/>
      <c r="BU209" s="668"/>
      <c r="BV209" s="666"/>
      <c r="BW209" s="669"/>
    </row>
    <row r="210" spans="2:75" ht="15.75" customHeight="1">
      <c r="B210" s="363" t="s">
        <v>904</v>
      </c>
      <c r="C210" s="364">
        <v>10705335000169</v>
      </c>
      <c r="D210" s="365" t="s">
        <v>11</v>
      </c>
      <c r="E210" s="365" t="s">
        <v>620</v>
      </c>
      <c r="F210" s="365" t="s">
        <v>663</v>
      </c>
      <c r="G210" s="366" t="s">
        <v>738</v>
      </c>
      <c r="H210" s="366" t="s">
        <v>34</v>
      </c>
      <c r="I210" s="366"/>
      <c r="J210" s="366" t="s">
        <v>608</v>
      </c>
      <c r="K210" s="367" t="s">
        <v>48</v>
      </c>
      <c r="L210" s="368"/>
      <c r="M210" s="368" t="s">
        <v>34</v>
      </c>
      <c r="N210" s="367">
        <v>230065</v>
      </c>
      <c r="O210" s="367" t="s">
        <v>1321</v>
      </c>
      <c r="P210" s="371">
        <v>39986</v>
      </c>
      <c r="Q210" s="372">
        <v>48331756.75</v>
      </c>
      <c r="R210" s="372">
        <v>675040036.81071401</v>
      </c>
      <c r="S210" s="367">
        <v>1</v>
      </c>
      <c r="T210" s="369">
        <v>7.6418381054490281E-2</v>
      </c>
      <c r="U210" s="369">
        <v>0.98787532733555183</v>
      </c>
      <c r="V210" s="369">
        <v>9.4704625850451807E-2</v>
      </c>
      <c r="W210" s="369">
        <v>0.92842200053429813</v>
      </c>
      <c r="X210" s="369">
        <v>0.11269755605703513</v>
      </c>
      <c r="Y210" s="369">
        <v>0.85460604028050302</v>
      </c>
      <c r="Z210" s="369">
        <v>0.1736651938672984</v>
      </c>
      <c r="AA210" s="369">
        <v>0.98716926215916767</v>
      </c>
      <c r="AB210" s="369">
        <v>7.2567744291637268E-3</v>
      </c>
      <c r="AC210" s="373">
        <v>-0.91294423840405625</v>
      </c>
      <c r="AD210" s="541">
        <v>41888721000167</v>
      </c>
      <c r="AE210" s="370" t="s">
        <v>2344</v>
      </c>
      <c r="AF210" s="370" t="s">
        <v>2253</v>
      </c>
      <c r="AG210" s="374" t="s">
        <v>1439</v>
      </c>
      <c r="AH210" s="374" t="s">
        <v>2248</v>
      </c>
      <c r="AI210" s="374">
        <v>1000</v>
      </c>
      <c r="AJ210" s="374">
        <v>1000</v>
      </c>
      <c r="AK210" s="374">
        <v>1000</v>
      </c>
      <c r="AL210" s="369">
        <v>9.7199999999999995E-3</v>
      </c>
      <c r="AM210" s="369">
        <v>0.2</v>
      </c>
      <c r="AN210" s="369" t="s">
        <v>64</v>
      </c>
      <c r="AO210" s="367" t="s">
        <v>1324</v>
      </c>
      <c r="AP210" s="370" t="s">
        <v>13</v>
      </c>
      <c r="AQ210" s="376" t="s">
        <v>668</v>
      </c>
      <c r="AR210" s="369">
        <v>3.3333333333333331E-3</v>
      </c>
      <c r="AS210" s="369">
        <v>3.3333333333333331E-3</v>
      </c>
      <c r="AT210" s="369"/>
      <c r="AW210" s="662"/>
      <c r="AX210" s="662"/>
      <c r="AY210" s="663"/>
      <c r="AZ210" s="663"/>
      <c r="BA210" s="663"/>
      <c r="BB210" s="664"/>
      <c r="BC210" s="663"/>
      <c r="BD210" s="663"/>
      <c r="BE210" s="663"/>
      <c r="BF210" s="663"/>
      <c r="BG210" s="664"/>
      <c r="BH210" s="664"/>
      <c r="BI210" s="665"/>
      <c r="BJ210" s="665"/>
      <c r="BK210" s="665"/>
      <c r="BL210" s="664"/>
      <c r="BM210" s="664"/>
      <c r="BN210" s="664"/>
      <c r="BO210" s="664"/>
      <c r="BP210" s="664"/>
      <c r="BQ210" s="664"/>
      <c r="BR210" s="664"/>
      <c r="BS210" s="664"/>
      <c r="BT210" s="667"/>
      <c r="BU210" s="668"/>
      <c r="BV210" s="666"/>
      <c r="BW210" s="669"/>
    </row>
    <row r="211" spans="2:75" ht="15.75" customHeight="1">
      <c r="B211" s="363" t="s">
        <v>906</v>
      </c>
      <c r="C211" s="364">
        <v>35408329000170</v>
      </c>
      <c r="D211" s="365" t="s">
        <v>11</v>
      </c>
      <c r="E211" s="365" t="s">
        <v>620</v>
      </c>
      <c r="F211" s="365" t="s">
        <v>663</v>
      </c>
      <c r="G211" s="366" t="s">
        <v>738</v>
      </c>
      <c r="H211" s="366" t="s">
        <v>34</v>
      </c>
      <c r="I211" s="366"/>
      <c r="J211" s="366" t="s">
        <v>608</v>
      </c>
      <c r="K211" s="367" t="s">
        <v>48</v>
      </c>
      <c r="L211" s="368"/>
      <c r="M211" s="368" t="s">
        <v>34</v>
      </c>
      <c r="N211" s="367">
        <v>520901</v>
      </c>
      <c r="O211" s="367" t="s">
        <v>1321</v>
      </c>
      <c r="P211" s="371">
        <v>43826</v>
      </c>
      <c r="Q211" s="372">
        <v>70129035.269999996</v>
      </c>
      <c r="R211" s="372">
        <v>54018571.656547643</v>
      </c>
      <c r="S211" s="367">
        <v>1</v>
      </c>
      <c r="T211" s="369">
        <v>8.5559962505823206E-2</v>
      </c>
      <c r="U211" s="369">
        <v>1.1060503350233062</v>
      </c>
      <c r="V211" s="369">
        <v>0.11215862733415038</v>
      </c>
      <c r="W211" s="369">
        <v>1.0995295766353099</v>
      </c>
      <c r="X211" s="369">
        <v>0.16324821715042548</v>
      </c>
      <c r="Y211" s="369">
        <v>1.237940886412574</v>
      </c>
      <c r="Z211" s="369" t="s">
        <v>1419</v>
      </c>
      <c r="AA211" s="369" t="s">
        <v>1419</v>
      </c>
      <c r="AB211" s="369">
        <v>2.32570085506914E-3</v>
      </c>
      <c r="AC211" s="373">
        <v>3.9454263156813729</v>
      </c>
      <c r="AD211" s="541">
        <v>35399404000184</v>
      </c>
      <c r="AE211" s="370" t="s">
        <v>2347</v>
      </c>
      <c r="AF211" s="370" t="s">
        <v>2253</v>
      </c>
      <c r="AG211" s="374" t="s">
        <v>1439</v>
      </c>
      <c r="AH211" s="374" t="s">
        <v>2248</v>
      </c>
      <c r="AI211" s="374">
        <v>500</v>
      </c>
      <c r="AJ211" s="374">
        <v>500</v>
      </c>
      <c r="AK211" s="374">
        <v>0</v>
      </c>
      <c r="AL211" s="369">
        <v>3.4999999999999996E-3</v>
      </c>
      <c r="AM211" s="369" t="s">
        <v>34</v>
      </c>
      <c r="AN211" s="369" t="s">
        <v>64</v>
      </c>
      <c r="AO211" s="367" t="s">
        <v>1324</v>
      </c>
      <c r="AP211" s="370" t="s">
        <v>11</v>
      </c>
      <c r="AQ211" s="376" t="s">
        <v>675</v>
      </c>
      <c r="AR211" s="369">
        <v>1.08E-3</v>
      </c>
      <c r="AS211" s="369">
        <v>1.08E-3</v>
      </c>
      <c r="AT211" s="369"/>
      <c r="AW211" s="662"/>
      <c r="AX211" s="662"/>
      <c r="AY211" s="663"/>
      <c r="AZ211" s="663"/>
      <c r="BA211" s="663"/>
      <c r="BB211" s="664"/>
      <c r="BC211" s="663"/>
      <c r="BD211" s="663"/>
      <c r="BE211" s="663"/>
      <c r="BF211" s="663"/>
      <c r="BG211" s="664"/>
      <c r="BH211" s="664"/>
      <c r="BI211" s="665"/>
      <c r="BJ211" s="665"/>
      <c r="BK211" s="665"/>
      <c r="BL211" s="664"/>
      <c r="BM211" s="664"/>
      <c r="BN211" s="664"/>
      <c r="BO211" s="664"/>
      <c r="BP211" s="664"/>
      <c r="BQ211" s="664"/>
      <c r="BR211" s="664"/>
      <c r="BS211" s="664"/>
      <c r="BT211" s="667"/>
      <c r="BU211" s="668"/>
      <c r="BV211" s="666"/>
      <c r="BW211" s="669"/>
    </row>
    <row r="212" spans="2:75" ht="15.75" customHeight="1">
      <c r="B212" s="363" t="s">
        <v>485</v>
      </c>
      <c r="C212" s="364">
        <v>42887856000170</v>
      </c>
      <c r="D212" s="365" t="s">
        <v>11</v>
      </c>
      <c r="E212" s="365" t="s">
        <v>620</v>
      </c>
      <c r="F212" s="365" t="s">
        <v>663</v>
      </c>
      <c r="G212" s="366" t="s">
        <v>738</v>
      </c>
      <c r="H212" s="366" t="s">
        <v>34</v>
      </c>
      <c r="I212" s="366"/>
      <c r="J212" s="366" t="s">
        <v>611</v>
      </c>
      <c r="K212" s="367" t="s">
        <v>48</v>
      </c>
      <c r="L212" s="368"/>
      <c r="M212" s="368" t="s">
        <v>34</v>
      </c>
      <c r="N212" s="367">
        <v>609323</v>
      </c>
      <c r="O212" s="367" t="s">
        <v>1321</v>
      </c>
      <c r="P212" s="371">
        <v>44432</v>
      </c>
      <c r="Q212" s="372">
        <v>366515201.44999999</v>
      </c>
      <c r="R212" s="372">
        <v>94753092.101031736</v>
      </c>
      <c r="S212" s="367">
        <v>1</v>
      </c>
      <c r="T212" s="369">
        <v>9.1237490775329277E-2</v>
      </c>
      <c r="U212" s="369">
        <v>1.1794448511109457</v>
      </c>
      <c r="V212" s="369">
        <v>0.12111576154133341</v>
      </c>
      <c r="W212" s="369">
        <v>1.1873394421514767</v>
      </c>
      <c r="X212" s="369" t="s">
        <v>1419</v>
      </c>
      <c r="Y212" s="369" t="s">
        <v>1419</v>
      </c>
      <c r="Z212" s="369" t="s">
        <v>1419</v>
      </c>
      <c r="AA212" s="369" t="s">
        <v>1419</v>
      </c>
      <c r="AB212" s="369">
        <v>2.88303029807155E-3</v>
      </c>
      <c r="AC212" s="373">
        <v>5.966780274780084</v>
      </c>
      <c r="AD212" s="541">
        <v>0</v>
      </c>
      <c r="AE212" s="370" t="s">
        <v>2313</v>
      </c>
      <c r="AF212" s="370" t="s">
        <v>2244</v>
      </c>
      <c r="AG212" s="374" t="s">
        <v>1438</v>
      </c>
      <c r="AH212" s="374" t="s">
        <v>2248</v>
      </c>
      <c r="AI212" s="374">
        <v>100</v>
      </c>
      <c r="AJ212" s="374">
        <v>100</v>
      </c>
      <c r="AK212" s="374">
        <v>100</v>
      </c>
      <c r="AL212" s="369">
        <v>3.0000000000000001E-3</v>
      </c>
      <c r="AM212" s="369" t="s">
        <v>34</v>
      </c>
      <c r="AN212" s="369" t="s">
        <v>34</v>
      </c>
      <c r="AO212" s="367" t="s">
        <v>1324</v>
      </c>
      <c r="AP212" s="370" t="s">
        <v>11</v>
      </c>
      <c r="AQ212" s="376" t="s">
        <v>675</v>
      </c>
      <c r="AR212" s="369">
        <v>9.9989999999999996E-4</v>
      </c>
      <c r="AS212" s="369">
        <v>9.9989999999999996E-4</v>
      </c>
      <c r="AT212" s="369"/>
      <c r="AW212" s="662"/>
      <c r="AX212" s="662"/>
      <c r="AY212" s="663"/>
      <c r="AZ212" s="663"/>
      <c r="BA212" s="663"/>
      <c r="BB212" s="664"/>
      <c r="BC212" s="663"/>
      <c r="BD212" s="663"/>
      <c r="BE212" s="663"/>
      <c r="BF212" s="663"/>
      <c r="BG212" s="664"/>
      <c r="BH212" s="664"/>
      <c r="BI212" s="665"/>
      <c r="BJ212" s="665"/>
      <c r="BK212" s="665"/>
      <c r="BL212" s="664"/>
      <c r="BM212" s="664"/>
      <c r="BN212" s="664"/>
      <c r="BO212" s="664"/>
      <c r="BP212" s="664"/>
      <c r="BQ212" s="664"/>
      <c r="BR212" s="664"/>
      <c r="BS212" s="664"/>
      <c r="BT212" s="667"/>
      <c r="BU212" s="668"/>
      <c r="BV212" s="666"/>
      <c r="BW212" s="669"/>
    </row>
    <row r="213" spans="2:75" ht="15.75" customHeight="1">
      <c r="B213" s="363" t="s">
        <v>958</v>
      </c>
      <c r="C213" s="364">
        <v>26434293000109</v>
      </c>
      <c r="D213" s="365" t="s">
        <v>11</v>
      </c>
      <c r="E213" s="365" t="s">
        <v>620</v>
      </c>
      <c r="F213" s="365" t="s">
        <v>663</v>
      </c>
      <c r="G213" s="366" t="s">
        <v>738</v>
      </c>
      <c r="H213" s="366" t="s">
        <v>34</v>
      </c>
      <c r="I213" s="366" t="s">
        <v>1304</v>
      </c>
      <c r="J213" s="366" t="s">
        <v>608</v>
      </c>
      <c r="K213" s="367" t="s">
        <v>48</v>
      </c>
      <c r="L213" s="368"/>
      <c r="M213" s="368" t="s">
        <v>34</v>
      </c>
      <c r="N213" s="367">
        <v>436070</v>
      </c>
      <c r="O213" s="367" t="s">
        <v>1321</v>
      </c>
      <c r="P213" s="371">
        <v>42759</v>
      </c>
      <c r="Q213" s="372">
        <v>43983168.060000002</v>
      </c>
      <c r="R213" s="372">
        <v>59792002.019007966</v>
      </c>
      <c r="S213" s="367">
        <v>1</v>
      </c>
      <c r="T213" s="369">
        <v>7.8365441617056053E-2</v>
      </c>
      <c r="U213" s="369">
        <v>1.0130453592577837</v>
      </c>
      <c r="V213" s="369">
        <v>9.4795925455467778E-2</v>
      </c>
      <c r="W213" s="369">
        <v>0.92931704194516618</v>
      </c>
      <c r="X213" s="369">
        <v>0.14232191978131881</v>
      </c>
      <c r="Y213" s="369">
        <v>1.0792529719799506</v>
      </c>
      <c r="Z213" s="369">
        <v>0.1207572753787709</v>
      </c>
      <c r="AA213" s="369">
        <v>0.68642350134421404</v>
      </c>
      <c r="AB213" s="369">
        <v>7.8661833997217597E-3</v>
      </c>
      <c r="AC213" s="373">
        <v>-0.83102509574193129</v>
      </c>
      <c r="AD213" s="541">
        <v>25682025000143</v>
      </c>
      <c r="AE213" s="370" t="s">
        <v>2389</v>
      </c>
      <c r="AF213" s="370" t="s">
        <v>2253</v>
      </c>
      <c r="AG213" s="374" t="s">
        <v>1439</v>
      </c>
      <c r="AH213" s="374" t="s">
        <v>2248</v>
      </c>
      <c r="AI213" s="374">
        <v>1000</v>
      </c>
      <c r="AJ213" s="374">
        <v>500</v>
      </c>
      <c r="AK213" s="374">
        <v>1000</v>
      </c>
      <c r="AL213" s="369">
        <v>4.5000000000000005E-3</v>
      </c>
      <c r="AM213" s="369" t="s">
        <v>34</v>
      </c>
      <c r="AN213" s="369" t="s">
        <v>64</v>
      </c>
      <c r="AO213" s="367" t="s">
        <v>1324</v>
      </c>
      <c r="AP213" s="370" t="s">
        <v>11</v>
      </c>
      <c r="AQ213" s="376" t="s">
        <v>669</v>
      </c>
      <c r="AR213" s="369">
        <v>1.3499999999999999E-3</v>
      </c>
      <c r="AS213" s="369">
        <v>1.3499999999999999E-3</v>
      </c>
      <c r="AT213" s="369"/>
      <c r="AW213" s="662"/>
      <c r="AX213" s="662"/>
      <c r="AY213" s="663"/>
      <c r="AZ213" s="663"/>
      <c r="BA213" s="663"/>
      <c r="BB213" s="664"/>
      <c r="BC213" s="663"/>
      <c r="BD213" s="663"/>
      <c r="BE213" s="663"/>
      <c r="BF213" s="663"/>
      <c r="BG213" s="664"/>
      <c r="BH213" s="664"/>
      <c r="BI213" s="665"/>
      <c r="BJ213" s="665"/>
      <c r="BK213" s="665"/>
      <c r="BL213" s="664"/>
      <c r="BM213" s="664"/>
      <c r="BN213" s="664"/>
      <c r="BO213" s="664"/>
      <c r="BP213" s="664"/>
      <c r="BQ213" s="664"/>
      <c r="BR213" s="664"/>
      <c r="BS213" s="664"/>
      <c r="BT213" s="667"/>
      <c r="BU213" s="668"/>
      <c r="BV213" s="666"/>
      <c r="BW213" s="669"/>
    </row>
    <row r="214" spans="2:75" ht="15.75" customHeight="1">
      <c r="B214" s="363" t="s">
        <v>985</v>
      </c>
      <c r="C214" s="364">
        <v>20879578000177</v>
      </c>
      <c r="D214" s="365" t="s">
        <v>11</v>
      </c>
      <c r="E214" s="365" t="s">
        <v>620</v>
      </c>
      <c r="F214" s="365" t="s">
        <v>663</v>
      </c>
      <c r="G214" s="366" t="s">
        <v>738</v>
      </c>
      <c r="H214" s="366" t="s">
        <v>34</v>
      </c>
      <c r="I214" s="366"/>
      <c r="J214" s="366" t="s">
        <v>608</v>
      </c>
      <c r="K214" s="367" t="s">
        <v>48</v>
      </c>
      <c r="L214" s="368"/>
      <c r="M214" s="368" t="s">
        <v>34</v>
      </c>
      <c r="N214" s="367">
        <v>387444</v>
      </c>
      <c r="O214" s="367" t="s">
        <v>1321</v>
      </c>
      <c r="P214" s="371">
        <v>42034</v>
      </c>
      <c r="Q214" s="372">
        <v>1197980249.77</v>
      </c>
      <c r="R214" s="372">
        <v>542667184.17476165</v>
      </c>
      <c r="S214" s="367">
        <v>1</v>
      </c>
      <c r="T214" s="369">
        <v>8.6943226516678518E-2</v>
      </c>
      <c r="U214" s="369">
        <v>1.1239320588789947</v>
      </c>
      <c r="V214" s="369">
        <v>0.12882364377044753</v>
      </c>
      <c r="W214" s="369">
        <v>1.2629024611146391</v>
      </c>
      <c r="X214" s="369">
        <v>0.16762286363087697</v>
      </c>
      <c r="Y214" s="369">
        <v>1.2711146253745229</v>
      </c>
      <c r="Z214" s="369">
        <v>0.15687408056775287</v>
      </c>
      <c r="AA214" s="369">
        <v>0.89172313068270614</v>
      </c>
      <c r="AB214" s="369">
        <v>7.1659042756956537E-3</v>
      </c>
      <c r="AC214" s="373">
        <v>3.3601643171341418</v>
      </c>
      <c r="AD214" s="541">
        <v>0</v>
      </c>
      <c r="AE214" s="370" t="s">
        <v>2414</v>
      </c>
      <c r="AF214" s="370" t="s">
        <v>2244</v>
      </c>
      <c r="AG214" s="374" t="s">
        <v>1438</v>
      </c>
      <c r="AH214" s="374" t="s">
        <v>2248</v>
      </c>
      <c r="AI214" s="374">
        <v>500</v>
      </c>
      <c r="AJ214" s="374">
        <v>100</v>
      </c>
      <c r="AK214" s="374">
        <v>500</v>
      </c>
      <c r="AL214" s="369">
        <v>5.0000000000000001E-3</v>
      </c>
      <c r="AM214" s="369" t="s">
        <v>34</v>
      </c>
      <c r="AN214" s="369" t="s">
        <v>64</v>
      </c>
      <c r="AO214" s="367" t="s">
        <v>1324</v>
      </c>
      <c r="AP214" s="370" t="s">
        <v>11</v>
      </c>
      <c r="AQ214" s="376" t="s">
        <v>675</v>
      </c>
      <c r="AR214" s="369">
        <v>1.5E-3</v>
      </c>
      <c r="AS214" s="369">
        <v>1.5E-3</v>
      </c>
      <c r="AT214" s="369"/>
      <c r="AW214" s="662"/>
      <c r="AX214" s="662"/>
      <c r="AY214" s="663"/>
      <c r="AZ214" s="663"/>
      <c r="BA214" s="663"/>
      <c r="BB214" s="664"/>
      <c r="BC214" s="663"/>
      <c r="BD214" s="663"/>
      <c r="BE214" s="663"/>
      <c r="BF214" s="663"/>
      <c r="BG214" s="664"/>
      <c r="BH214" s="664"/>
      <c r="BI214" s="665"/>
      <c r="BJ214" s="665"/>
      <c r="BK214" s="665"/>
      <c r="BL214" s="664"/>
      <c r="BM214" s="664"/>
      <c r="BN214" s="664"/>
      <c r="BO214" s="664"/>
      <c r="BP214" s="664"/>
      <c r="BQ214" s="664"/>
      <c r="BR214" s="664"/>
      <c r="BS214" s="664"/>
      <c r="BT214" s="667"/>
      <c r="BU214" s="668"/>
      <c r="BV214" s="666"/>
      <c r="BW214" s="669"/>
    </row>
    <row r="215" spans="2:75" ht="15.75" customHeight="1">
      <c r="B215" s="363" t="s">
        <v>986</v>
      </c>
      <c r="C215" s="364">
        <v>9720710000160</v>
      </c>
      <c r="D215" s="365" t="s">
        <v>11</v>
      </c>
      <c r="E215" s="365" t="s">
        <v>620</v>
      </c>
      <c r="F215" s="365" t="s">
        <v>663</v>
      </c>
      <c r="G215" s="366" t="s">
        <v>738</v>
      </c>
      <c r="H215" s="366" t="s">
        <v>34</v>
      </c>
      <c r="I215" s="366"/>
      <c r="J215" s="366" t="s">
        <v>608</v>
      </c>
      <c r="K215" s="367" t="s">
        <v>48</v>
      </c>
      <c r="L215" s="368"/>
      <c r="M215" s="368" t="s">
        <v>34</v>
      </c>
      <c r="N215" s="367">
        <v>217913</v>
      </c>
      <c r="O215" s="367" t="s">
        <v>1321</v>
      </c>
      <c r="P215" s="371">
        <v>39720</v>
      </c>
      <c r="Q215" s="372">
        <v>277370412.95999998</v>
      </c>
      <c r="R215" s="372">
        <v>193207404.05670646</v>
      </c>
      <c r="S215" s="367">
        <v>1</v>
      </c>
      <c r="T215" s="369">
        <v>8.390704599104315E-2</v>
      </c>
      <c r="U215" s="369">
        <v>1.0846827606182377</v>
      </c>
      <c r="V215" s="369">
        <v>0.11558738627840337</v>
      </c>
      <c r="W215" s="369">
        <v>1.1331428791512825</v>
      </c>
      <c r="X215" s="369">
        <v>0.15208771011383093</v>
      </c>
      <c r="Y215" s="369">
        <v>1.1533087341302322</v>
      </c>
      <c r="Z215" s="369">
        <v>0.16900110529935586</v>
      </c>
      <c r="AA215" s="369">
        <v>0.96065707069621364</v>
      </c>
      <c r="AB215" s="369">
        <v>3.1760000930810745E-3</v>
      </c>
      <c r="AC215" s="373">
        <v>3.8594958533754338</v>
      </c>
      <c r="AD215" s="541">
        <v>0</v>
      </c>
      <c r="AE215" s="370" t="s">
        <v>2414</v>
      </c>
      <c r="AF215" s="370" t="s">
        <v>2244</v>
      </c>
      <c r="AG215" s="374" t="s">
        <v>1438</v>
      </c>
      <c r="AH215" s="374" t="s">
        <v>2248</v>
      </c>
      <c r="AI215" s="374">
        <v>1</v>
      </c>
      <c r="AJ215" s="374">
        <v>1</v>
      </c>
      <c r="AK215" s="374">
        <v>1</v>
      </c>
      <c r="AL215" s="369">
        <v>8.0000000000000002E-3</v>
      </c>
      <c r="AM215" s="369">
        <v>0.2</v>
      </c>
      <c r="AN215" s="369" t="s">
        <v>64</v>
      </c>
      <c r="AO215" s="367" t="s">
        <v>1324</v>
      </c>
      <c r="AP215" s="370" t="s">
        <v>11</v>
      </c>
      <c r="AQ215" s="376" t="s">
        <v>675</v>
      </c>
      <c r="AR215" s="369">
        <v>2.3999999999999998E-3</v>
      </c>
      <c r="AS215" s="369">
        <v>2.3999999999999998E-3</v>
      </c>
      <c r="AT215" s="369"/>
      <c r="AW215" s="662"/>
      <c r="AX215" s="662"/>
      <c r="AY215" s="663"/>
      <c r="AZ215" s="663"/>
      <c r="BA215" s="663"/>
      <c r="BB215" s="664"/>
      <c r="BC215" s="663"/>
      <c r="BD215" s="663"/>
      <c r="BE215" s="663"/>
      <c r="BF215" s="663"/>
      <c r="BG215" s="664"/>
      <c r="BH215" s="664"/>
      <c r="BI215" s="665"/>
      <c r="BJ215" s="665"/>
      <c r="BK215" s="665"/>
      <c r="BL215" s="664"/>
      <c r="BM215" s="664"/>
      <c r="BN215" s="664"/>
      <c r="BO215" s="664"/>
      <c r="BP215" s="664"/>
      <c r="BQ215" s="664"/>
      <c r="BR215" s="664"/>
      <c r="BS215" s="664"/>
      <c r="BT215" s="667"/>
      <c r="BU215" s="668"/>
      <c r="BV215" s="666"/>
      <c r="BW215" s="669"/>
    </row>
    <row r="216" spans="2:75" ht="15.75" customHeight="1">
      <c r="B216" s="363" t="s">
        <v>239</v>
      </c>
      <c r="C216" s="364">
        <v>26978438000132</v>
      </c>
      <c r="D216" s="365" t="s">
        <v>11</v>
      </c>
      <c r="E216" s="365" t="s">
        <v>620</v>
      </c>
      <c r="F216" s="365" t="s">
        <v>663</v>
      </c>
      <c r="G216" s="366" t="s">
        <v>738</v>
      </c>
      <c r="H216" s="366" t="s">
        <v>34</v>
      </c>
      <c r="I216" s="366"/>
      <c r="J216" s="366" t="s">
        <v>608</v>
      </c>
      <c r="K216" s="367" t="s">
        <v>48</v>
      </c>
      <c r="L216" s="368"/>
      <c r="M216" s="368" t="s">
        <v>34</v>
      </c>
      <c r="N216" s="367">
        <v>456497</v>
      </c>
      <c r="O216" s="367" t="s">
        <v>1321</v>
      </c>
      <c r="P216" s="371">
        <v>43047</v>
      </c>
      <c r="Q216" s="372">
        <v>2217380204.5900002</v>
      </c>
      <c r="R216" s="372">
        <v>1134157373.3624208</v>
      </c>
      <c r="S216" s="367">
        <v>1</v>
      </c>
      <c r="T216" s="369">
        <v>8.7695265885642915E-2</v>
      </c>
      <c r="U216" s="369">
        <v>1.1336538185856702</v>
      </c>
      <c r="V216" s="369">
        <v>0.12169453943694153</v>
      </c>
      <c r="W216" s="369">
        <v>1.1930134008085127</v>
      </c>
      <c r="X216" s="369">
        <v>0.17312031243344728</v>
      </c>
      <c r="Y216" s="369">
        <v>1.3128027783139862</v>
      </c>
      <c r="Z216" s="369">
        <v>0.16992127553756675</v>
      </c>
      <c r="AA216" s="369">
        <v>0.96588761663859501</v>
      </c>
      <c r="AB216" s="369">
        <v>2.6340404169740684E-3</v>
      </c>
      <c r="AC216" s="373">
        <v>6.7265771468244688</v>
      </c>
      <c r="AD216" s="541">
        <v>0</v>
      </c>
      <c r="AE216" s="370" t="s">
        <v>2418</v>
      </c>
      <c r="AF216" s="370" t="s">
        <v>2253</v>
      </c>
      <c r="AG216" s="374" t="s">
        <v>1439</v>
      </c>
      <c r="AH216" s="374" t="s">
        <v>2248</v>
      </c>
      <c r="AI216" s="374">
        <v>500</v>
      </c>
      <c r="AJ216" s="374">
        <v>100</v>
      </c>
      <c r="AK216" s="374">
        <v>500</v>
      </c>
      <c r="AL216" s="369">
        <v>4.0000000000000001E-3</v>
      </c>
      <c r="AM216" s="369">
        <v>0.1</v>
      </c>
      <c r="AN216" s="369" t="s">
        <v>64</v>
      </c>
      <c r="AO216" s="367" t="s">
        <v>1324</v>
      </c>
      <c r="AP216" s="370" t="s">
        <v>11</v>
      </c>
      <c r="AQ216" s="376" t="s">
        <v>669</v>
      </c>
      <c r="AR216" s="369">
        <v>1.4E-3</v>
      </c>
      <c r="AS216" s="369">
        <v>1.4E-3</v>
      </c>
      <c r="AT216" s="369"/>
      <c r="AW216" s="662"/>
      <c r="AX216" s="662"/>
      <c r="AY216" s="663"/>
      <c r="AZ216" s="663"/>
      <c r="BA216" s="663"/>
      <c r="BB216" s="664"/>
      <c r="BC216" s="663"/>
      <c r="BD216" s="663"/>
      <c r="BE216" s="663"/>
      <c r="BF216" s="663"/>
      <c r="BG216" s="664"/>
      <c r="BH216" s="664"/>
      <c r="BI216" s="665"/>
      <c r="BJ216" s="665"/>
      <c r="BK216" s="665"/>
      <c r="BL216" s="664"/>
      <c r="BM216" s="664"/>
      <c r="BN216" s="664"/>
      <c r="BO216" s="664"/>
      <c r="BP216" s="664"/>
      <c r="BQ216" s="664"/>
      <c r="BR216" s="664"/>
      <c r="BS216" s="664"/>
      <c r="BT216" s="667"/>
      <c r="BU216" s="668"/>
      <c r="BV216" s="666"/>
      <c r="BW216" s="669"/>
    </row>
    <row r="217" spans="2:75" ht="15.75" customHeight="1">
      <c r="B217" s="363" t="s">
        <v>477</v>
      </c>
      <c r="C217" s="364">
        <v>41993440000174</v>
      </c>
      <c r="D217" s="365" t="s">
        <v>11</v>
      </c>
      <c r="E217" s="365" t="s">
        <v>620</v>
      </c>
      <c r="F217" s="365" t="s">
        <v>663</v>
      </c>
      <c r="G217" s="366" t="s">
        <v>738</v>
      </c>
      <c r="H217" s="366" t="s">
        <v>34</v>
      </c>
      <c r="I217" s="366"/>
      <c r="J217" s="366" t="s">
        <v>608</v>
      </c>
      <c r="K217" s="367" t="s">
        <v>48</v>
      </c>
      <c r="L217" s="368"/>
      <c r="M217" s="368" t="s">
        <v>34</v>
      </c>
      <c r="N217" s="367">
        <v>627372</v>
      </c>
      <c r="O217" s="367" t="s">
        <v>1321</v>
      </c>
      <c r="P217" s="371">
        <v>44439</v>
      </c>
      <c r="Q217" s="372">
        <v>99208994.569999993</v>
      </c>
      <c r="R217" s="372">
        <v>49569223.182182521</v>
      </c>
      <c r="S217" s="367">
        <v>1</v>
      </c>
      <c r="T217" s="369">
        <v>6.6557278197399317E-2</v>
      </c>
      <c r="U217" s="369">
        <v>0.86039892599839107</v>
      </c>
      <c r="V217" s="369">
        <v>0.10321338000000013</v>
      </c>
      <c r="W217" s="369">
        <v>1.0118362422214213</v>
      </c>
      <c r="X217" s="369" t="s">
        <v>1419</v>
      </c>
      <c r="Y217" s="369" t="s">
        <v>1419</v>
      </c>
      <c r="Z217" s="369" t="s">
        <v>1419</v>
      </c>
      <c r="AA217" s="369" t="s">
        <v>1419</v>
      </c>
      <c r="AB217" s="369">
        <v>2.0698908575775412E-2</v>
      </c>
      <c r="AC217" s="373">
        <v>6.316421023533926E-2</v>
      </c>
      <c r="AD217" s="541">
        <v>29197090000134</v>
      </c>
      <c r="AE217" s="370" t="s">
        <v>59</v>
      </c>
      <c r="AF217" s="370" t="s">
        <v>2247</v>
      </c>
      <c r="AG217" s="374" t="s">
        <v>59</v>
      </c>
      <c r="AH217" s="374" t="s">
        <v>2248</v>
      </c>
      <c r="AI217" s="374">
        <v>100</v>
      </c>
      <c r="AJ217" s="374">
        <v>1</v>
      </c>
      <c r="AK217" s="374">
        <v>100</v>
      </c>
      <c r="AL217" s="369">
        <v>9.0000000000000011E-3</v>
      </c>
      <c r="AM217" s="369">
        <v>0.2</v>
      </c>
      <c r="AN217" s="369" t="s">
        <v>64</v>
      </c>
      <c r="AO217" s="367" t="s">
        <v>1324</v>
      </c>
      <c r="AP217" s="370" t="s">
        <v>11</v>
      </c>
      <c r="AQ217" s="376" t="s">
        <v>669</v>
      </c>
      <c r="AR217" s="369">
        <v>2.0996999999999999E-3</v>
      </c>
      <c r="AS217" s="369">
        <v>2.0996999999999999E-3</v>
      </c>
      <c r="AT217" s="369"/>
      <c r="AW217" s="662"/>
      <c r="AX217" s="662"/>
      <c r="AY217" s="663"/>
      <c r="AZ217" s="663"/>
      <c r="BA217" s="663"/>
      <c r="BB217" s="664"/>
      <c r="BC217" s="663"/>
      <c r="BD217" s="663"/>
      <c r="BE217" s="663"/>
      <c r="BF217" s="663"/>
      <c r="BG217" s="664"/>
      <c r="BH217" s="664"/>
      <c r="BI217" s="665"/>
      <c r="BJ217" s="665"/>
      <c r="BK217" s="665"/>
      <c r="BL217" s="664"/>
      <c r="BM217" s="664"/>
      <c r="BN217" s="664"/>
      <c r="BO217" s="664"/>
      <c r="BP217" s="664"/>
      <c r="BQ217" s="664"/>
      <c r="BR217" s="664"/>
      <c r="BS217" s="664"/>
      <c r="BT217" s="667"/>
      <c r="BU217" s="668"/>
      <c r="BV217" s="666"/>
      <c r="BW217" s="669"/>
    </row>
    <row r="218" spans="2:75" ht="15.75" customHeight="1">
      <c r="B218" s="363" t="s">
        <v>1297</v>
      </c>
      <c r="C218" s="364">
        <v>38145457000167</v>
      </c>
      <c r="D218" s="365" t="s">
        <v>11</v>
      </c>
      <c r="E218" s="365" t="s">
        <v>621</v>
      </c>
      <c r="F218" s="365" t="s">
        <v>663</v>
      </c>
      <c r="G218" s="366" t="s">
        <v>738</v>
      </c>
      <c r="H218" s="366" t="s">
        <v>34</v>
      </c>
      <c r="I218" s="366"/>
      <c r="J218" s="366" t="s">
        <v>608</v>
      </c>
      <c r="K218" s="367" t="s">
        <v>48</v>
      </c>
      <c r="L218" s="368"/>
      <c r="M218" s="368" t="s">
        <v>34</v>
      </c>
      <c r="N218" s="367">
        <v>562335</v>
      </c>
      <c r="O218" s="367" t="s">
        <v>1321</v>
      </c>
      <c r="P218" s="371">
        <v>44165</v>
      </c>
      <c r="Q218" s="372">
        <v>1817864150.0999999</v>
      </c>
      <c r="R218" s="372">
        <v>1724007961.8055551</v>
      </c>
      <c r="S218" s="367">
        <v>1</v>
      </c>
      <c r="T218" s="369">
        <v>0.10137276045709909</v>
      </c>
      <c r="U218" s="369">
        <v>1.3104654605029857</v>
      </c>
      <c r="V218" s="369">
        <v>0.13828838952626099</v>
      </c>
      <c r="W218" s="369">
        <v>1.3556886171260345</v>
      </c>
      <c r="X218" s="369" t="s">
        <v>1419</v>
      </c>
      <c r="Y218" s="369" t="s">
        <v>1419</v>
      </c>
      <c r="Z218" s="369" t="s">
        <v>1419</v>
      </c>
      <c r="AA218" s="369" t="s">
        <v>1419</v>
      </c>
      <c r="AB218" s="369">
        <v>4.0383068350215191E-2</v>
      </c>
      <c r="AC218" s="373">
        <v>0.82259313423156255</v>
      </c>
      <c r="AD218" s="541">
        <v>39586858000115</v>
      </c>
      <c r="AE218" s="370" t="s">
        <v>2430</v>
      </c>
      <c r="AF218" s="370" t="s">
        <v>2247</v>
      </c>
      <c r="AG218" s="374" t="s">
        <v>59</v>
      </c>
      <c r="AH218" s="374" t="s">
        <v>2248</v>
      </c>
      <c r="AI218" s="374">
        <v>1</v>
      </c>
      <c r="AJ218" s="374">
        <v>1</v>
      </c>
      <c r="AK218" s="374">
        <v>1</v>
      </c>
      <c r="AL218" s="369">
        <v>9.1999999999999998E-3</v>
      </c>
      <c r="AM218" s="369" t="s">
        <v>34</v>
      </c>
      <c r="AN218" s="369" t="s">
        <v>2276</v>
      </c>
      <c r="AO218" s="367" t="s">
        <v>1324</v>
      </c>
      <c r="AP218" s="370" t="s">
        <v>11</v>
      </c>
      <c r="AQ218" s="376" t="s">
        <v>675</v>
      </c>
      <c r="AR218" s="369">
        <v>2.2147466666666664E-3</v>
      </c>
      <c r="AS218" s="369">
        <v>2.2147466666666664E-3</v>
      </c>
      <c r="AT218" s="369"/>
      <c r="AW218" s="662"/>
      <c r="AX218" s="662"/>
      <c r="AY218" s="663"/>
      <c r="AZ218" s="663"/>
      <c r="BA218" s="663"/>
      <c r="BB218" s="664"/>
      <c r="BC218" s="663"/>
      <c r="BD218" s="663"/>
      <c r="BE218" s="663"/>
      <c r="BF218" s="663"/>
      <c r="BG218" s="664"/>
      <c r="BH218" s="664"/>
      <c r="BI218" s="665"/>
      <c r="BJ218" s="665"/>
      <c r="BK218" s="665"/>
      <c r="BL218" s="218"/>
      <c r="BM218" s="664"/>
      <c r="BN218" s="664"/>
      <c r="BO218" s="664"/>
      <c r="BP218" s="664"/>
      <c r="BQ218" s="664"/>
      <c r="BR218" s="664"/>
      <c r="BS218" s="664"/>
      <c r="BT218" s="667"/>
      <c r="BU218" s="668"/>
      <c r="BV218" s="666"/>
      <c r="BW218" s="669"/>
    </row>
    <row r="219" spans="2:75" ht="15.75" customHeight="1">
      <c r="B219" s="363" t="s">
        <v>1034</v>
      </c>
      <c r="C219" s="364">
        <v>27945264000174</v>
      </c>
      <c r="D219" s="365" t="s">
        <v>11</v>
      </c>
      <c r="E219" s="365" t="s">
        <v>620</v>
      </c>
      <c r="F219" s="365" t="s">
        <v>663</v>
      </c>
      <c r="G219" s="366" t="s">
        <v>738</v>
      </c>
      <c r="H219" s="366" t="s">
        <v>34</v>
      </c>
      <c r="I219" s="366"/>
      <c r="J219" s="366" t="s">
        <v>608</v>
      </c>
      <c r="K219" s="367" t="s">
        <v>48</v>
      </c>
      <c r="L219" s="368"/>
      <c r="M219" s="368" t="s">
        <v>34</v>
      </c>
      <c r="N219" s="367">
        <v>467286</v>
      </c>
      <c r="O219" s="367" t="s">
        <v>1321</v>
      </c>
      <c r="P219" s="371">
        <v>43131</v>
      </c>
      <c r="Q219" s="372">
        <v>3845445724.0500002</v>
      </c>
      <c r="R219" s="372">
        <v>4335816542.0791273</v>
      </c>
      <c r="S219" s="367">
        <v>1</v>
      </c>
      <c r="T219" s="369">
        <v>8.5000320423177289E-2</v>
      </c>
      <c r="U219" s="369">
        <v>1.0988157325892349</v>
      </c>
      <c r="V219" s="369">
        <v>0.1099392143553255</v>
      </c>
      <c r="W219" s="369">
        <v>1.077771908313319</v>
      </c>
      <c r="X219" s="369">
        <v>0.13857701950606161</v>
      </c>
      <c r="Y219" s="369">
        <v>1.050854712892032</v>
      </c>
      <c r="Z219" s="369">
        <v>0.17488463541923505</v>
      </c>
      <c r="AA219" s="369">
        <v>0.99410096326901343</v>
      </c>
      <c r="AB219" s="369">
        <v>9.0139194576166187E-3</v>
      </c>
      <c r="AC219" s="373">
        <v>0.80045375065401336</v>
      </c>
      <c r="AD219" s="541">
        <v>0</v>
      </c>
      <c r="AE219" s="370" t="s">
        <v>2430</v>
      </c>
      <c r="AF219" s="370" t="s">
        <v>2247</v>
      </c>
      <c r="AG219" s="374" t="s">
        <v>59</v>
      </c>
      <c r="AH219" s="374" t="s">
        <v>2248</v>
      </c>
      <c r="AI219" s="374">
        <v>1</v>
      </c>
      <c r="AJ219" s="374">
        <v>1</v>
      </c>
      <c r="AK219" s="374">
        <v>1</v>
      </c>
      <c r="AL219" s="369">
        <v>8.0000000000000002E-3</v>
      </c>
      <c r="AM219" s="369">
        <v>0.2</v>
      </c>
      <c r="AN219" s="369" t="s">
        <v>64</v>
      </c>
      <c r="AO219" s="367" t="s">
        <v>1324</v>
      </c>
      <c r="AP219" s="370" t="s">
        <v>11</v>
      </c>
      <c r="AQ219" s="376" t="s">
        <v>675</v>
      </c>
      <c r="AR219" s="369">
        <v>1.9258666666666664E-3</v>
      </c>
      <c r="AS219" s="369">
        <v>1.9258666666666664E-3</v>
      </c>
      <c r="AT219" s="369"/>
      <c r="AW219" s="662"/>
      <c r="AX219" s="662"/>
      <c r="AY219" s="663"/>
      <c r="AZ219" s="663"/>
      <c r="BA219" s="663"/>
      <c r="BB219" s="664"/>
      <c r="BC219" s="663"/>
      <c r="BD219" s="663"/>
      <c r="BE219" s="663"/>
      <c r="BF219" s="663"/>
      <c r="BG219" s="664"/>
      <c r="BH219" s="664"/>
      <c r="BI219" s="665"/>
      <c r="BJ219" s="665"/>
      <c r="BK219" s="665"/>
      <c r="BL219" s="664"/>
      <c r="BM219" s="664"/>
      <c r="BN219" s="664"/>
      <c r="BO219" s="664"/>
      <c r="BP219" s="664"/>
      <c r="BQ219" s="664"/>
      <c r="BR219" s="664"/>
      <c r="BS219" s="664"/>
      <c r="BT219" s="667"/>
      <c r="BU219" s="668"/>
      <c r="BV219" s="666"/>
      <c r="BW219" s="669"/>
    </row>
    <row r="220" spans="2:75" ht="15.75" customHeight="1">
      <c r="B220" s="363" t="s">
        <v>1059</v>
      </c>
      <c r="C220" s="364">
        <v>19488768000184</v>
      </c>
      <c r="D220" s="365" t="s">
        <v>11</v>
      </c>
      <c r="E220" s="365" t="s">
        <v>620</v>
      </c>
      <c r="F220" s="365" t="s">
        <v>663</v>
      </c>
      <c r="G220" s="366" t="s">
        <v>738</v>
      </c>
      <c r="H220" s="366" t="s">
        <v>34</v>
      </c>
      <c r="I220" s="366"/>
      <c r="J220" s="366" t="s">
        <v>608</v>
      </c>
      <c r="K220" s="367" t="s">
        <v>48</v>
      </c>
      <c r="L220" s="368"/>
      <c r="M220" s="368" t="s">
        <v>34</v>
      </c>
      <c r="N220" s="367">
        <v>378615</v>
      </c>
      <c r="O220" s="367" t="s">
        <v>1321</v>
      </c>
      <c r="P220" s="371">
        <v>41912</v>
      </c>
      <c r="Q220" s="372">
        <v>1167245726.6500001</v>
      </c>
      <c r="R220" s="372">
        <v>812993112.68154812</v>
      </c>
      <c r="S220" s="367">
        <v>1</v>
      </c>
      <c r="T220" s="369">
        <v>8.4841218008667729E-2</v>
      </c>
      <c r="U220" s="369">
        <v>1.096758984623043</v>
      </c>
      <c r="V220" s="369">
        <v>0.11429609524201489</v>
      </c>
      <c r="W220" s="369">
        <v>1.1204839092592636</v>
      </c>
      <c r="X220" s="369">
        <v>0.17254769012368976</v>
      </c>
      <c r="Y220" s="369">
        <v>1.3084604793162111</v>
      </c>
      <c r="Z220" s="369">
        <v>0.16749901758243113</v>
      </c>
      <c r="AA220" s="369">
        <v>0.95211871715400653</v>
      </c>
      <c r="AB220" s="369">
        <v>1.7574770495408295E-3</v>
      </c>
      <c r="AC220" s="373">
        <v>6.3133731623673226</v>
      </c>
      <c r="AD220" s="541">
        <v>0</v>
      </c>
      <c r="AE220" s="370" t="s">
        <v>2452</v>
      </c>
      <c r="AF220" s="370" t="s">
        <v>2250</v>
      </c>
      <c r="AG220" s="374" t="s">
        <v>719</v>
      </c>
      <c r="AH220" s="374" t="s">
        <v>2248</v>
      </c>
      <c r="AI220" s="374">
        <v>1000</v>
      </c>
      <c r="AJ220" s="374">
        <v>0</v>
      </c>
      <c r="AK220" s="374">
        <v>0</v>
      </c>
      <c r="AL220" s="369">
        <v>4.5000000000000005E-3</v>
      </c>
      <c r="AM220" s="369" t="s">
        <v>34</v>
      </c>
      <c r="AN220" s="369" t="s">
        <v>64</v>
      </c>
      <c r="AO220" s="367" t="s">
        <v>1324</v>
      </c>
      <c r="AP220" s="370" t="s">
        <v>11</v>
      </c>
      <c r="AQ220" s="376" t="s">
        <v>669</v>
      </c>
      <c r="AR220" s="369">
        <v>1.6199999999999999E-3</v>
      </c>
      <c r="AS220" s="369">
        <v>1.6199999999999999E-3</v>
      </c>
      <c r="AT220" s="369"/>
      <c r="AW220" s="662"/>
      <c r="AX220" s="662"/>
      <c r="AY220" s="663"/>
      <c r="AZ220" s="663"/>
      <c r="BA220" s="663"/>
      <c r="BB220" s="664"/>
      <c r="BC220" s="663"/>
      <c r="BD220" s="663"/>
      <c r="BE220" s="663"/>
      <c r="BF220" s="663"/>
      <c r="BG220" s="664"/>
      <c r="BH220" s="664"/>
      <c r="BI220" s="665"/>
      <c r="BJ220" s="665"/>
      <c r="BK220" s="665"/>
      <c r="BL220" s="664"/>
      <c r="BM220" s="664"/>
      <c r="BN220" s="664"/>
      <c r="BO220" s="664"/>
      <c r="BP220" s="664"/>
      <c r="BQ220" s="664"/>
      <c r="BR220" s="664"/>
      <c r="BS220" s="664"/>
      <c r="BT220" s="667"/>
      <c r="BU220" s="668"/>
      <c r="BV220" s="666"/>
      <c r="BW220" s="669"/>
    </row>
    <row r="221" spans="2:75" ht="15.75" customHeight="1">
      <c r="B221" s="363" t="s">
        <v>1135</v>
      </c>
      <c r="C221" s="364">
        <v>2603461000184</v>
      </c>
      <c r="D221" s="365" t="s">
        <v>11</v>
      </c>
      <c r="E221" s="365" t="s">
        <v>620</v>
      </c>
      <c r="F221" s="365" t="s">
        <v>663</v>
      </c>
      <c r="G221" s="366" t="s">
        <v>738</v>
      </c>
      <c r="H221" s="366" t="s">
        <v>34</v>
      </c>
      <c r="I221" s="366"/>
      <c r="J221" s="366" t="s">
        <v>608</v>
      </c>
      <c r="K221" s="367" t="s">
        <v>48</v>
      </c>
      <c r="L221" s="368"/>
      <c r="M221" s="368" t="s">
        <v>34</v>
      </c>
      <c r="N221" s="367">
        <v>143367</v>
      </c>
      <c r="O221" s="367" t="s">
        <v>1321</v>
      </c>
      <c r="P221" s="371">
        <v>35979</v>
      </c>
      <c r="Q221" s="372">
        <v>500494478.97000003</v>
      </c>
      <c r="R221" s="372">
        <v>745060673.88750017</v>
      </c>
      <c r="S221" s="367">
        <v>1</v>
      </c>
      <c r="T221" s="369">
        <v>6.9787652752610008E-2</v>
      </c>
      <c r="U221" s="369">
        <v>0.9021586083825246</v>
      </c>
      <c r="V221" s="369">
        <v>9.0814147353874164E-2</v>
      </c>
      <c r="W221" s="369">
        <v>0.89028230253758145</v>
      </c>
      <c r="X221" s="369">
        <v>0.10740191880284589</v>
      </c>
      <c r="Y221" s="369">
        <v>0.81444826097361034</v>
      </c>
      <c r="Z221" s="369">
        <v>0.15691079665446228</v>
      </c>
      <c r="AA221" s="369">
        <v>0.89193183682248678</v>
      </c>
      <c r="AB221" s="369">
        <v>1.1901142833524076E-2</v>
      </c>
      <c r="AC221" s="373">
        <v>-0.85220205607998634</v>
      </c>
      <c r="AD221" s="541">
        <v>14284014000199</v>
      </c>
      <c r="AE221" s="370" t="s">
        <v>2501</v>
      </c>
      <c r="AF221" s="370" t="s">
        <v>2247</v>
      </c>
      <c r="AG221" s="374" t="s">
        <v>59</v>
      </c>
      <c r="AH221" s="374" t="s">
        <v>2248</v>
      </c>
      <c r="AI221" s="374">
        <v>20000</v>
      </c>
      <c r="AJ221" s="374">
        <v>100</v>
      </c>
      <c r="AK221" s="374">
        <v>1000</v>
      </c>
      <c r="AL221" s="369">
        <v>5.0000000000000001E-3</v>
      </c>
      <c r="AM221" s="369">
        <v>0.2</v>
      </c>
      <c r="AN221" s="369" t="s">
        <v>64</v>
      </c>
      <c r="AO221" s="367" t="s">
        <v>1324</v>
      </c>
      <c r="AP221" s="370" t="s">
        <v>11</v>
      </c>
      <c r="AQ221" s="376" t="s">
        <v>669</v>
      </c>
      <c r="AR221" s="369">
        <v>1.3333333333333333E-3</v>
      </c>
      <c r="AS221" s="369">
        <v>1.3333333333333333E-3</v>
      </c>
      <c r="AT221" s="369"/>
      <c r="AW221" s="662"/>
      <c r="AX221" s="662"/>
      <c r="AY221" s="663"/>
      <c r="AZ221" s="663"/>
      <c r="BA221" s="663"/>
      <c r="BB221" s="664"/>
      <c r="BC221" s="663"/>
      <c r="BD221" s="663"/>
      <c r="BE221" s="663"/>
      <c r="BF221" s="663"/>
      <c r="BG221" s="664"/>
      <c r="BH221" s="664"/>
      <c r="BI221" s="665"/>
      <c r="BJ221" s="665"/>
      <c r="BK221" s="665"/>
      <c r="BL221" s="664"/>
      <c r="BM221" s="664"/>
      <c r="BN221" s="664"/>
      <c r="BO221" s="664"/>
      <c r="BP221" s="664"/>
      <c r="BQ221" s="664"/>
      <c r="BR221" s="664"/>
      <c r="BS221" s="664"/>
      <c r="BT221" s="667"/>
      <c r="BU221" s="668"/>
      <c r="BV221" s="666"/>
      <c r="BW221" s="669"/>
    </row>
    <row r="222" spans="2:75" ht="15.75" customHeight="1">
      <c r="B222" s="363" t="s">
        <v>1138</v>
      </c>
      <c r="C222" s="364">
        <v>21625026000103</v>
      </c>
      <c r="D222" s="365" t="s">
        <v>11</v>
      </c>
      <c r="E222" s="365" t="s">
        <v>621</v>
      </c>
      <c r="F222" s="365" t="s">
        <v>663</v>
      </c>
      <c r="G222" s="366" t="s">
        <v>865</v>
      </c>
      <c r="H222" s="366" t="s">
        <v>34</v>
      </c>
      <c r="I222" s="366"/>
      <c r="J222" s="366" t="s">
        <v>608</v>
      </c>
      <c r="K222" s="367" t="s">
        <v>48</v>
      </c>
      <c r="L222" s="368"/>
      <c r="M222" s="368" t="s">
        <v>34</v>
      </c>
      <c r="N222" s="367">
        <v>392979</v>
      </c>
      <c r="O222" s="367" t="s">
        <v>1321</v>
      </c>
      <c r="P222" s="371">
        <v>42111</v>
      </c>
      <c r="Q222" s="372">
        <v>30297980.579999998</v>
      </c>
      <c r="R222" s="372">
        <v>58509984.523333259</v>
      </c>
      <c r="S222" s="367">
        <v>1</v>
      </c>
      <c r="T222" s="369">
        <v>4.4223853818012415E-2</v>
      </c>
      <c r="U222" s="369">
        <v>0.57169038997773369</v>
      </c>
      <c r="V222" s="369">
        <v>4.7547044760299473E-2</v>
      </c>
      <c r="W222" s="369">
        <v>0.46612002338257968</v>
      </c>
      <c r="X222" s="369">
        <v>7.5312127738699441E-2</v>
      </c>
      <c r="Y222" s="369">
        <v>0.57110554588509699</v>
      </c>
      <c r="Z222" s="369">
        <v>0.16191985678127674</v>
      </c>
      <c r="AA222" s="369">
        <v>0.92040495846179904</v>
      </c>
      <c r="AB222" s="369">
        <v>5.9012305256822425E-2</v>
      </c>
      <c r="AC222" s="373">
        <v>-0.82977160605293754</v>
      </c>
      <c r="AD222" s="541">
        <v>0</v>
      </c>
      <c r="AE222" s="370" t="s">
        <v>2501</v>
      </c>
      <c r="AF222" s="370" t="s">
        <v>2247</v>
      </c>
      <c r="AG222" s="374" t="s">
        <v>59</v>
      </c>
      <c r="AH222" s="374" t="s">
        <v>2248</v>
      </c>
      <c r="AI222" s="374">
        <v>20000</v>
      </c>
      <c r="AJ222" s="374">
        <v>100</v>
      </c>
      <c r="AK222" s="374">
        <v>1000</v>
      </c>
      <c r="AL222" s="369">
        <v>5.0000000000000001E-3</v>
      </c>
      <c r="AM222" s="369">
        <v>0.2</v>
      </c>
      <c r="AN222" s="369" t="s">
        <v>2353</v>
      </c>
      <c r="AO222" s="367" t="s">
        <v>1324</v>
      </c>
      <c r="AP222" s="370" t="s">
        <v>11</v>
      </c>
      <c r="AQ222" s="376" t="s">
        <v>669</v>
      </c>
      <c r="AR222" s="369">
        <v>1.3333333333333333E-3</v>
      </c>
      <c r="AS222" s="369">
        <v>1.3333333333333333E-3</v>
      </c>
      <c r="AT222" s="369"/>
      <c r="AW222" s="662"/>
      <c r="AX222" s="662"/>
      <c r="AY222" s="663"/>
      <c r="AZ222" s="663"/>
      <c r="BA222" s="663"/>
      <c r="BB222" s="664"/>
      <c r="BC222" s="663"/>
      <c r="BD222" s="663"/>
      <c r="BE222" s="663"/>
      <c r="BF222" s="663"/>
      <c r="BG222" s="664"/>
      <c r="BH222" s="664"/>
      <c r="BI222" s="665"/>
      <c r="BJ222" s="665"/>
      <c r="BK222" s="665"/>
      <c r="BL222" s="664"/>
      <c r="BM222" s="664"/>
      <c r="BN222" s="664"/>
      <c r="BO222" s="664"/>
      <c r="BP222" s="664"/>
      <c r="BQ222" s="664"/>
      <c r="BR222" s="664"/>
      <c r="BS222" s="664"/>
      <c r="BT222" s="667"/>
      <c r="BU222" s="668"/>
      <c r="BV222" s="666"/>
      <c r="BW222" s="669"/>
    </row>
    <row r="223" spans="2:75" ht="15.75" customHeight="1">
      <c r="B223" s="363" t="s">
        <v>346</v>
      </c>
      <c r="C223" s="364">
        <v>29206196000157</v>
      </c>
      <c r="D223" s="365" t="s">
        <v>11</v>
      </c>
      <c r="E223" s="365" t="s">
        <v>620</v>
      </c>
      <c r="F223" s="365" t="s">
        <v>663</v>
      </c>
      <c r="G223" s="366" t="s">
        <v>738</v>
      </c>
      <c r="H223" s="366" t="s">
        <v>34</v>
      </c>
      <c r="I223" s="366"/>
      <c r="J223" s="366" t="s">
        <v>608</v>
      </c>
      <c r="K223" s="367" t="s">
        <v>48</v>
      </c>
      <c r="L223" s="368"/>
      <c r="M223" s="368" t="s">
        <v>34</v>
      </c>
      <c r="N223" s="367">
        <v>471501</v>
      </c>
      <c r="O223" s="367" t="s">
        <v>1321</v>
      </c>
      <c r="P223" s="371">
        <v>43181</v>
      </c>
      <c r="Q223" s="372">
        <v>983913530.38</v>
      </c>
      <c r="R223" s="372">
        <v>1032256938.0063094</v>
      </c>
      <c r="S223" s="367">
        <v>1</v>
      </c>
      <c r="T223" s="369">
        <v>8.4250860256838811E-2</v>
      </c>
      <c r="U223" s="369">
        <v>1.0891273147383169</v>
      </c>
      <c r="V223" s="369">
        <v>0.11321491130263439</v>
      </c>
      <c r="W223" s="369">
        <v>1.1098846914604381</v>
      </c>
      <c r="X223" s="369">
        <v>0.16786394824696593</v>
      </c>
      <c r="Y223" s="369">
        <v>1.2729428138138894</v>
      </c>
      <c r="Z223" s="369">
        <v>0.15867839428008246</v>
      </c>
      <c r="AA223" s="369">
        <v>0.90197943476091469</v>
      </c>
      <c r="AB223" s="369">
        <v>1.7329252628448398E-3</v>
      </c>
      <c r="AC223" s="373">
        <v>5.8423727546508752</v>
      </c>
      <c r="AD223" s="541">
        <v>0</v>
      </c>
      <c r="AE223" s="370" t="s">
        <v>2505</v>
      </c>
      <c r="AF223" s="370" t="s">
        <v>2253</v>
      </c>
      <c r="AG223" s="374" t="s">
        <v>1439</v>
      </c>
      <c r="AH223" s="374" t="s">
        <v>2248</v>
      </c>
      <c r="AI223" s="374">
        <v>500</v>
      </c>
      <c r="AJ223" s="374">
        <v>100</v>
      </c>
      <c r="AK223" s="374">
        <v>100</v>
      </c>
      <c r="AL223" s="369">
        <v>4.0000000000000001E-3</v>
      </c>
      <c r="AM223" s="369" t="s">
        <v>34</v>
      </c>
      <c r="AN223" s="369" t="s">
        <v>64</v>
      </c>
      <c r="AO223" s="367" t="s">
        <v>1324</v>
      </c>
      <c r="AP223" s="370" t="s">
        <v>11</v>
      </c>
      <c r="AQ223" s="376" t="s">
        <v>662</v>
      </c>
      <c r="AR223" s="369">
        <v>1.1200000000000001E-3</v>
      </c>
      <c r="AS223" s="369">
        <v>1.1200000000000001E-3</v>
      </c>
      <c r="AT223" s="369"/>
      <c r="AW223" s="662"/>
      <c r="AX223" s="662"/>
      <c r="AY223" s="663"/>
      <c r="AZ223" s="663"/>
      <c r="BA223" s="663"/>
      <c r="BB223" s="664"/>
      <c r="BC223" s="663"/>
      <c r="BD223" s="663"/>
      <c r="BE223" s="663"/>
      <c r="BF223" s="663"/>
      <c r="BG223" s="664"/>
      <c r="BH223" s="664"/>
      <c r="BI223" s="665"/>
      <c r="BJ223" s="665"/>
      <c r="BK223" s="665"/>
      <c r="BL223" s="664"/>
      <c r="BM223" s="664"/>
      <c r="BN223" s="664"/>
      <c r="BO223" s="664"/>
      <c r="BP223" s="664"/>
      <c r="BQ223" s="664"/>
      <c r="BR223" s="664"/>
      <c r="BS223" s="664"/>
      <c r="BT223" s="667"/>
      <c r="BU223" s="668"/>
      <c r="BV223" s="666"/>
      <c r="BW223" s="669"/>
    </row>
    <row r="224" spans="2:75" ht="15.75" customHeight="1">
      <c r="B224" s="363" t="s">
        <v>1157</v>
      </c>
      <c r="C224" s="364">
        <v>9543255000175</v>
      </c>
      <c r="D224" s="365" t="s">
        <v>11</v>
      </c>
      <c r="E224" s="365" t="s">
        <v>620</v>
      </c>
      <c r="F224" s="365" t="s">
        <v>663</v>
      </c>
      <c r="G224" s="366" t="s">
        <v>738</v>
      </c>
      <c r="H224" s="366" t="s">
        <v>34</v>
      </c>
      <c r="I224" s="366"/>
      <c r="J224" s="366" t="s">
        <v>608</v>
      </c>
      <c r="K224" s="367" t="s">
        <v>48</v>
      </c>
      <c r="L224" s="368"/>
      <c r="M224" s="368" t="s">
        <v>34</v>
      </c>
      <c r="N224" s="367">
        <v>215740</v>
      </c>
      <c r="O224" s="367" t="s">
        <v>1321</v>
      </c>
      <c r="P224" s="371">
        <v>39674</v>
      </c>
      <c r="Q224" s="372">
        <v>287228059.02999997</v>
      </c>
      <c r="R224" s="372">
        <v>197590884.85452387</v>
      </c>
      <c r="S224" s="367">
        <v>1</v>
      </c>
      <c r="T224" s="369">
        <v>8.4782965863557935E-2</v>
      </c>
      <c r="U224" s="369">
        <v>1.0960059477734754</v>
      </c>
      <c r="V224" s="369">
        <v>0.1130948871637607</v>
      </c>
      <c r="W224" s="369">
        <v>1.1087080535705269</v>
      </c>
      <c r="X224" s="369">
        <v>0.1568490325327323</v>
      </c>
      <c r="Y224" s="369">
        <v>1.1894147069772101</v>
      </c>
      <c r="Z224" s="369">
        <v>0.16266521428665714</v>
      </c>
      <c r="AA224" s="369">
        <v>0.9246418121585358</v>
      </c>
      <c r="AB224" s="369">
        <v>2.2642982912659398E-3</v>
      </c>
      <c r="AC224" s="373">
        <v>4.4241449775988313</v>
      </c>
      <c r="AD224" s="541">
        <v>0</v>
      </c>
      <c r="AE224" s="370" t="s">
        <v>2513</v>
      </c>
      <c r="AF224" s="370" t="s">
        <v>2250</v>
      </c>
      <c r="AG224" s="374" t="s">
        <v>719</v>
      </c>
      <c r="AH224" s="374" t="s">
        <v>2248</v>
      </c>
      <c r="AI224" s="374">
        <v>1000</v>
      </c>
      <c r="AJ224" s="374">
        <v>100</v>
      </c>
      <c r="AK224" s="374">
        <v>1000</v>
      </c>
      <c r="AL224" s="369">
        <v>3.9000000000000003E-3</v>
      </c>
      <c r="AM224" s="369" t="s">
        <v>34</v>
      </c>
      <c r="AN224" s="369" t="s">
        <v>64</v>
      </c>
      <c r="AO224" s="367" t="s">
        <v>1324</v>
      </c>
      <c r="AP224" s="370" t="s">
        <v>11</v>
      </c>
      <c r="AQ224" s="376" t="s">
        <v>669</v>
      </c>
      <c r="AR224" s="369">
        <v>1.0399999999999999E-3</v>
      </c>
      <c r="AS224" s="369">
        <v>1.0399999999999999E-3</v>
      </c>
      <c r="AT224" s="369"/>
      <c r="AW224" s="662"/>
      <c r="AX224" s="662"/>
      <c r="AY224" s="663"/>
      <c r="AZ224" s="663"/>
      <c r="BA224" s="663"/>
      <c r="BB224" s="664"/>
      <c r="BC224" s="663"/>
      <c r="BD224" s="663"/>
      <c r="BE224" s="663"/>
      <c r="BF224" s="663"/>
      <c r="BG224" s="664"/>
      <c r="BH224" s="664"/>
      <c r="BI224" s="665"/>
      <c r="BJ224" s="665"/>
      <c r="BK224" s="665"/>
      <c r="BL224" s="664"/>
      <c r="BM224" s="664"/>
      <c r="BN224" s="664"/>
      <c r="BO224" s="664"/>
      <c r="BP224" s="664"/>
      <c r="BQ224" s="664"/>
      <c r="BR224" s="664"/>
      <c r="BS224" s="664"/>
      <c r="BT224" s="667"/>
      <c r="BU224" s="668"/>
      <c r="BV224" s="666"/>
      <c r="BW224" s="669"/>
    </row>
    <row r="225" spans="2:75" ht="15.75" customHeight="1">
      <c r="B225" s="363" t="s">
        <v>1161</v>
      </c>
      <c r="C225" s="364">
        <v>36248893000136</v>
      </c>
      <c r="D225" s="365" t="s">
        <v>11</v>
      </c>
      <c r="E225" s="365" t="s">
        <v>620</v>
      </c>
      <c r="F225" s="365" t="s">
        <v>663</v>
      </c>
      <c r="G225" s="366" t="s">
        <v>738</v>
      </c>
      <c r="H225" s="366" t="s">
        <v>34</v>
      </c>
      <c r="I225" s="366" t="s">
        <v>1304</v>
      </c>
      <c r="J225" s="366" t="s">
        <v>608</v>
      </c>
      <c r="K225" s="367" t="s">
        <v>48</v>
      </c>
      <c r="L225" s="368"/>
      <c r="M225" s="368" t="s">
        <v>34</v>
      </c>
      <c r="N225" s="367">
        <v>531154</v>
      </c>
      <c r="O225" s="367" t="s">
        <v>1321</v>
      </c>
      <c r="P225" s="371">
        <v>43899</v>
      </c>
      <c r="Q225" s="372">
        <v>2324522.77</v>
      </c>
      <c r="R225" s="372">
        <v>17114247.041547611</v>
      </c>
      <c r="S225" s="367">
        <v>1</v>
      </c>
      <c r="T225" s="369">
        <v>0.22494259920678639</v>
      </c>
      <c r="U225" s="369">
        <v>2.9078768845503666</v>
      </c>
      <c r="V225" s="369">
        <v>0.26044278482125471</v>
      </c>
      <c r="W225" s="369">
        <v>2.5532101429797209</v>
      </c>
      <c r="X225" s="369">
        <v>0.33208723888258773</v>
      </c>
      <c r="Y225" s="369">
        <v>2.5182778595970929</v>
      </c>
      <c r="Z225" s="369" t="s">
        <v>1419</v>
      </c>
      <c r="AA225" s="369" t="s">
        <v>1419</v>
      </c>
      <c r="AB225" s="369">
        <v>0.11364713310311063</v>
      </c>
      <c r="AC225" s="373">
        <v>1.2372879876940654</v>
      </c>
      <c r="AD225" s="541">
        <v>0</v>
      </c>
      <c r="AE225" s="370" t="s">
        <v>2515</v>
      </c>
      <c r="AF225" s="370" t="s">
        <v>2244</v>
      </c>
      <c r="AG225" s="374" t="s">
        <v>1438</v>
      </c>
      <c r="AH225" s="374" t="s">
        <v>2266</v>
      </c>
      <c r="AI225" s="374">
        <v>0</v>
      </c>
      <c r="AJ225" s="374">
        <v>0</v>
      </c>
      <c r="AK225" s="374">
        <v>0</v>
      </c>
      <c r="AL225" s="369">
        <v>9.300000000000001E-3</v>
      </c>
      <c r="AM225" s="369">
        <v>0.2</v>
      </c>
      <c r="AN225" s="369" t="s">
        <v>34</v>
      </c>
      <c r="AO225" s="367" t="s">
        <v>1324</v>
      </c>
      <c r="AP225" s="370" t="s">
        <v>13</v>
      </c>
      <c r="AQ225" s="376" t="s">
        <v>679</v>
      </c>
      <c r="AR225" s="369">
        <v>2.4799999999999996E-3</v>
      </c>
      <c r="AS225" s="369">
        <v>2.4799999999999996E-3</v>
      </c>
      <c r="AT225" s="369"/>
      <c r="AW225" s="662"/>
      <c r="AX225" s="662"/>
      <c r="AY225" s="663"/>
      <c r="AZ225" s="663"/>
      <c r="BA225" s="663"/>
      <c r="BB225" s="664"/>
      <c r="BC225" s="663"/>
      <c r="BD225" s="663"/>
      <c r="BE225" s="663"/>
      <c r="BF225" s="663"/>
      <c r="BG225" s="664"/>
      <c r="BH225" s="664"/>
      <c r="BI225" s="665"/>
      <c r="BJ225" s="665"/>
      <c r="BK225" s="665"/>
      <c r="BL225" s="664"/>
      <c r="BM225" s="664"/>
      <c r="BN225" s="664"/>
      <c r="BO225" s="664"/>
      <c r="BP225" s="664"/>
      <c r="BQ225" s="664"/>
      <c r="BR225" s="664"/>
      <c r="BS225" s="664"/>
      <c r="BT225" s="667"/>
      <c r="BU225" s="668"/>
      <c r="BV225" s="666"/>
      <c r="BW225" s="669"/>
    </row>
    <row r="226" spans="2:75" ht="15.75" customHeight="1">
      <c r="B226" s="363" t="s">
        <v>400</v>
      </c>
      <c r="C226" s="364">
        <v>24769058000162</v>
      </c>
      <c r="D226" s="365" t="s">
        <v>11</v>
      </c>
      <c r="E226" s="365" t="s">
        <v>620</v>
      </c>
      <c r="F226" s="365" t="s">
        <v>663</v>
      </c>
      <c r="G226" s="366" t="s">
        <v>738</v>
      </c>
      <c r="H226" s="366" t="s">
        <v>34</v>
      </c>
      <c r="I226" s="366"/>
      <c r="J226" s="366" t="s">
        <v>608</v>
      </c>
      <c r="K226" s="367" t="s">
        <v>48</v>
      </c>
      <c r="L226" s="368"/>
      <c r="M226" s="368" t="s">
        <v>1416</v>
      </c>
      <c r="N226" s="367">
        <v>427128</v>
      </c>
      <c r="O226" s="367" t="s">
        <v>1321</v>
      </c>
      <c r="P226" s="371">
        <v>42543</v>
      </c>
      <c r="Q226" s="372">
        <v>37675941.770000003</v>
      </c>
      <c r="R226" s="372">
        <v>48204590.673412688</v>
      </c>
      <c r="S226" s="367">
        <v>1</v>
      </c>
      <c r="T226" s="369">
        <v>8.2040700920181564E-2</v>
      </c>
      <c r="U226" s="369">
        <v>1.0605561536114259</v>
      </c>
      <c r="V226" s="369">
        <v>0.11093891369126463</v>
      </c>
      <c r="W226" s="369">
        <v>1.0875723045354746</v>
      </c>
      <c r="X226" s="369">
        <v>0.14233284951427105</v>
      </c>
      <c r="Y226" s="369">
        <v>1.079335854130429</v>
      </c>
      <c r="Z226" s="369">
        <v>0.19098101724486494</v>
      </c>
      <c r="AA226" s="369">
        <v>1.0855980158239491</v>
      </c>
      <c r="AB226" s="369">
        <v>2.1576632597109721E-3</v>
      </c>
      <c r="AC226" s="373">
        <v>3.7437421300989531</v>
      </c>
      <c r="AD226" s="541">
        <v>0</v>
      </c>
      <c r="AE226" s="370" t="s">
        <v>2547</v>
      </c>
      <c r="AF226" s="370" t="s">
        <v>2244</v>
      </c>
      <c r="AG226" s="374" t="s">
        <v>1438</v>
      </c>
      <c r="AH226" s="374" t="s">
        <v>2248</v>
      </c>
      <c r="AI226" s="374">
        <v>100</v>
      </c>
      <c r="AJ226" s="374">
        <v>0</v>
      </c>
      <c r="AK226" s="374">
        <v>100</v>
      </c>
      <c r="AL226" s="369">
        <v>3.4999999999999996E-3</v>
      </c>
      <c r="AM226" s="369" t="s">
        <v>34</v>
      </c>
      <c r="AN226" s="369" t="s">
        <v>64</v>
      </c>
      <c r="AO226" s="367" t="s">
        <v>1324</v>
      </c>
      <c r="AP226" s="370" t="s">
        <v>11</v>
      </c>
      <c r="AQ226" s="376" t="s">
        <v>676</v>
      </c>
      <c r="AR226" s="369">
        <v>8.166666666666666E-4</v>
      </c>
      <c r="AS226" s="369">
        <v>8.166666666666666E-4</v>
      </c>
      <c r="AT226" s="369"/>
      <c r="AW226" s="662"/>
      <c r="AX226" s="662"/>
      <c r="AY226" s="663"/>
      <c r="AZ226" s="663"/>
      <c r="BA226" s="663"/>
      <c r="BB226" s="664"/>
      <c r="BC226" s="663"/>
      <c r="BD226" s="663"/>
      <c r="BE226" s="663"/>
      <c r="BF226" s="663"/>
      <c r="BG226" s="664"/>
      <c r="BH226" s="664"/>
      <c r="BI226" s="665"/>
      <c r="BJ226" s="665"/>
      <c r="BK226" s="665"/>
      <c r="BL226" s="664"/>
      <c r="BM226" s="664"/>
      <c r="BN226" s="664"/>
      <c r="BO226" s="664"/>
      <c r="BP226" s="664"/>
      <c r="BQ226" s="664"/>
      <c r="BR226" s="664"/>
      <c r="BS226" s="664"/>
      <c r="BT226" s="667"/>
      <c r="BU226" s="668"/>
      <c r="BV226" s="666"/>
      <c r="BW226" s="669"/>
    </row>
    <row r="227" spans="2:75" ht="15.75" customHeight="1">
      <c r="B227" s="363" t="s">
        <v>421</v>
      </c>
      <c r="C227" s="364">
        <v>37240631000198</v>
      </c>
      <c r="D227" s="365" t="s">
        <v>11</v>
      </c>
      <c r="E227" s="365" t="s">
        <v>620</v>
      </c>
      <c r="F227" s="365" t="s">
        <v>663</v>
      </c>
      <c r="G227" s="366" t="s">
        <v>738</v>
      </c>
      <c r="H227" s="366" t="s">
        <v>34</v>
      </c>
      <c r="I227" s="366" t="s">
        <v>1304</v>
      </c>
      <c r="J227" s="366" t="s">
        <v>608</v>
      </c>
      <c r="K227" s="367" t="s">
        <v>48</v>
      </c>
      <c r="L227" s="368"/>
      <c r="M227" s="368" t="s">
        <v>1416</v>
      </c>
      <c r="N227" s="367">
        <v>539937</v>
      </c>
      <c r="O227" s="367" t="s">
        <v>1321</v>
      </c>
      <c r="P227" s="371">
        <v>43999</v>
      </c>
      <c r="Q227" s="372">
        <v>32686319.219999999</v>
      </c>
      <c r="R227" s="372">
        <v>19833793.904841267</v>
      </c>
      <c r="S227" s="367">
        <v>1</v>
      </c>
      <c r="T227" s="369">
        <v>7.1749767941888365E-2</v>
      </c>
      <c r="U227" s="369">
        <v>0.92752325440265282</v>
      </c>
      <c r="V227" s="369">
        <v>9.4580226869816153E-2</v>
      </c>
      <c r="W227" s="369">
        <v>0.92720247456680671</v>
      </c>
      <c r="X227" s="369">
        <v>0.1137872197313472</v>
      </c>
      <c r="Y227" s="369">
        <v>0.8628691578717137</v>
      </c>
      <c r="Z227" s="369" t="s">
        <v>1419</v>
      </c>
      <c r="AA227" s="369" t="s">
        <v>1419</v>
      </c>
      <c r="AB227" s="369">
        <v>6.6013961287267097E-3</v>
      </c>
      <c r="AC227" s="373">
        <v>-1.0214771716720683</v>
      </c>
      <c r="AD227" s="541">
        <v>0</v>
      </c>
      <c r="AE227" s="370" t="s">
        <v>2557</v>
      </c>
      <c r="AF227" s="370" t="s">
        <v>2244</v>
      </c>
      <c r="AG227" s="374" t="s">
        <v>1438</v>
      </c>
      <c r="AH227" s="374" t="s">
        <v>2248</v>
      </c>
      <c r="AI227" s="374">
        <v>1000</v>
      </c>
      <c r="AJ227" s="374">
        <v>100</v>
      </c>
      <c r="AK227" s="374">
        <v>500</v>
      </c>
      <c r="AL227" s="369">
        <v>5.5000000000000005E-3</v>
      </c>
      <c r="AM227" s="369" t="s">
        <v>34</v>
      </c>
      <c r="AN227" s="369" t="s">
        <v>64</v>
      </c>
      <c r="AO227" s="367" t="s">
        <v>1324</v>
      </c>
      <c r="AP227" s="370" t="s">
        <v>11</v>
      </c>
      <c r="AQ227" s="376" t="s">
        <v>675</v>
      </c>
      <c r="AR227" s="369">
        <v>7.3333333333333323E-4</v>
      </c>
      <c r="AS227" s="369">
        <v>7.3333333333333323E-4</v>
      </c>
      <c r="AT227" s="369"/>
      <c r="AW227" s="662"/>
      <c r="AX227" s="662"/>
      <c r="AY227" s="663"/>
      <c r="AZ227" s="663"/>
      <c r="BA227" s="663"/>
      <c r="BB227" s="664"/>
      <c r="BC227" s="663"/>
      <c r="BD227" s="663"/>
      <c r="BE227" s="663"/>
      <c r="BF227" s="663"/>
      <c r="BG227" s="664"/>
      <c r="BH227" s="664"/>
      <c r="BI227" s="665"/>
      <c r="BJ227" s="665"/>
      <c r="BK227" s="665"/>
      <c r="BL227" s="664"/>
      <c r="BM227" s="664"/>
      <c r="BN227" s="664"/>
      <c r="BO227" s="664"/>
      <c r="BP227" s="664"/>
      <c r="BQ227" s="664"/>
      <c r="BR227" s="664"/>
      <c r="BS227" s="664"/>
      <c r="BT227" s="667"/>
      <c r="BU227" s="668"/>
      <c r="BV227" s="666"/>
      <c r="BW227" s="669"/>
    </row>
    <row r="228" spans="2:75" ht="15.75" customHeight="1">
      <c r="B228" s="363" t="s">
        <v>1272</v>
      </c>
      <c r="C228" s="364">
        <v>14491665000150</v>
      </c>
      <c r="D228" s="365" t="s">
        <v>11</v>
      </c>
      <c r="E228" s="365" t="s">
        <v>620</v>
      </c>
      <c r="F228" s="365" t="s">
        <v>663</v>
      </c>
      <c r="G228" s="366" t="s">
        <v>738</v>
      </c>
      <c r="H228" s="366" t="s">
        <v>34</v>
      </c>
      <c r="I228" s="366"/>
      <c r="J228" s="366" t="s">
        <v>608</v>
      </c>
      <c r="K228" s="367" t="s">
        <v>48</v>
      </c>
      <c r="L228" s="368"/>
      <c r="M228" s="368" t="s">
        <v>34</v>
      </c>
      <c r="N228" s="367">
        <v>419958</v>
      </c>
      <c r="O228" s="367" t="s">
        <v>1321</v>
      </c>
      <c r="P228" s="371">
        <v>42499</v>
      </c>
      <c r="Q228" s="372">
        <v>375234052.83999997</v>
      </c>
      <c r="R228" s="372">
        <v>335271692.00452363</v>
      </c>
      <c r="S228" s="367">
        <v>1</v>
      </c>
      <c r="T228" s="369">
        <v>8.6329031897026232E-2</v>
      </c>
      <c r="U228" s="369">
        <v>1.1159922451514035</v>
      </c>
      <c r="V228" s="369">
        <v>0.11654996357929592</v>
      </c>
      <c r="W228" s="369">
        <v>1.1425793553037229</v>
      </c>
      <c r="X228" s="369">
        <v>0.15884609039945019</v>
      </c>
      <c r="Y228" s="369">
        <v>1.2045587595671621</v>
      </c>
      <c r="Z228" s="369">
        <v>0.18444626467390046</v>
      </c>
      <c r="AA228" s="369">
        <v>1.0484523637205057</v>
      </c>
      <c r="AB228" s="369">
        <v>1.6996459519897412E-3</v>
      </c>
      <c r="AC228" s="373">
        <v>7.7175046587445344</v>
      </c>
      <c r="AD228" s="541">
        <v>0</v>
      </c>
      <c r="AE228" s="370" t="s">
        <v>469</v>
      </c>
      <c r="AF228" s="370" t="s">
        <v>469</v>
      </c>
      <c r="AG228" s="374" t="s">
        <v>469</v>
      </c>
      <c r="AH228" s="374" t="s">
        <v>2245</v>
      </c>
      <c r="AI228" s="374">
        <v>500</v>
      </c>
      <c r="AJ228" s="374">
        <v>100</v>
      </c>
      <c r="AK228" s="374">
        <v>500</v>
      </c>
      <c r="AL228" s="369">
        <v>4.0000000000000001E-3</v>
      </c>
      <c r="AM228" s="369">
        <v>0.2</v>
      </c>
      <c r="AN228" s="369" t="s">
        <v>64</v>
      </c>
      <c r="AO228" s="367" t="s">
        <v>1324</v>
      </c>
      <c r="AP228" s="370" t="s">
        <v>11</v>
      </c>
      <c r="AQ228" s="376" t="s">
        <v>675</v>
      </c>
      <c r="AR228" s="369">
        <v>1.0666666666666667E-3</v>
      </c>
      <c r="AS228" s="369">
        <v>1.0666666666666667E-3</v>
      </c>
      <c r="AT228" s="369"/>
      <c r="AW228" s="662"/>
      <c r="AX228" s="662"/>
      <c r="AY228" s="663"/>
      <c r="AZ228" s="663"/>
      <c r="BA228" s="663"/>
      <c r="BB228" s="664"/>
      <c r="BC228" s="663"/>
      <c r="BD228" s="663"/>
      <c r="BE228" s="663"/>
      <c r="BF228" s="663"/>
      <c r="BG228" s="664"/>
      <c r="BH228" s="664"/>
      <c r="BI228" s="665"/>
      <c r="BJ228" s="665"/>
      <c r="BK228" s="665"/>
      <c r="BL228" s="664"/>
      <c r="BM228" s="664"/>
      <c r="BN228" s="664"/>
      <c r="BO228" s="664"/>
      <c r="BP228" s="664"/>
      <c r="BQ228" s="664"/>
      <c r="BR228" s="664"/>
      <c r="BS228" s="664"/>
      <c r="BT228" s="667"/>
      <c r="BU228" s="668"/>
      <c r="BV228" s="666"/>
      <c r="BW228" s="669"/>
    </row>
    <row r="229" spans="2:75" ht="15.75" customHeight="1">
      <c r="B229" s="363" t="s">
        <v>1274</v>
      </c>
      <c r="C229" s="364">
        <v>817677000117</v>
      </c>
      <c r="D229" s="365" t="s">
        <v>11</v>
      </c>
      <c r="E229" s="365" t="s">
        <v>620</v>
      </c>
      <c r="F229" s="365" t="s">
        <v>663</v>
      </c>
      <c r="G229" s="366" t="s">
        <v>738</v>
      </c>
      <c r="H229" s="366" t="s">
        <v>34</v>
      </c>
      <c r="I229" s="366"/>
      <c r="J229" s="366" t="s">
        <v>608</v>
      </c>
      <c r="K229" s="367" t="s">
        <v>48</v>
      </c>
      <c r="L229" s="368"/>
      <c r="M229" s="368" t="s">
        <v>34</v>
      </c>
      <c r="N229" s="367">
        <v>17949</v>
      </c>
      <c r="O229" s="367" t="s">
        <v>1321</v>
      </c>
      <c r="P229" s="371">
        <v>34974</v>
      </c>
      <c r="Q229" s="372">
        <v>418027767.66000003</v>
      </c>
      <c r="R229" s="372">
        <v>325044500.49884915</v>
      </c>
      <c r="S229" s="367">
        <v>1</v>
      </c>
      <c r="T229" s="369">
        <v>8.7767174395047221E-2</v>
      </c>
      <c r="U229" s="369">
        <v>1.134583393921941</v>
      </c>
      <c r="V229" s="369">
        <v>0.1201812092698411</v>
      </c>
      <c r="W229" s="369">
        <v>1.1781777049954387</v>
      </c>
      <c r="X229" s="369">
        <v>0.18405442729038723</v>
      </c>
      <c r="Y229" s="369">
        <v>1.3957181575714794</v>
      </c>
      <c r="Z229" s="369">
        <v>0.20225087311586232</v>
      </c>
      <c r="AA229" s="369">
        <v>1.1496595301496908</v>
      </c>
      <c r="AB229" s="369">
        <v>5.1987493772449288E-3</v>
      </c>
      <c r="AC229" s="373">
        <v>3.1502576362544565</v>
      </c>
      <c r="AD229" s="541">
        <v>0</v>
      </c>
      <c r="AE229" s="370" t="s">
        <v>2441</v>
      </c>
      <c r="AF229" s="370" t="s">
        <v>728</v>
      </c>
      <c r="AG229" s="374" t="s">
        <v>728</v>
      </c>
      <c r="AH229" s="374" t="s">
        <v>2248</v>
      </c>
      <c r="AI229" s="374">
        <v>0</v>
      </c>
      <c r="AJ229" s="374">
        <v>0</v>
      </c>
      <c r="AK229" s="374">
        <v>0</v>
      </c>
      <c r="AL229" s="369">
        <v>4.5000000000000005E-3</v>
      </c>
      <c r="AM229" s="369" t="s">
        <v>34</v>
      </c>
      <c r="AN229" s="369" t="s">
        <v>64</v>
      </c>
      <c r="AO229" s="367" t="s">
        <v>1324</v>
      </c>
      <c r="AP229" s="370" t="s">
        <v>11</v>
      </c>
      <c r="AQ229" s="376" t="s">
        <v>662</v>
      </c>
      <c r="AR229" s="369">
        <v>1.1999999999999999E-3</v>
      </c>
      <c r="AS229" s="369">
        <v>1.1999999999999999E-3</v>
      </c>
      <c r="AT229" s="369"/>
      <c r="AW229" s="662"/>
      <c r="AX229" s="662"/>
      <c r="AY229" s="663"/>
      <c r="AZ229" s="663"/>
      <c r="BA229" s="663"/>
      <c r="BB229" s="664"/>
      <c r="BC229" s="663"/>
      <c r="BD229" s="663"/>
      <c r="BE229" s="663"/>
      <c r="BF229" s="663"/>
      <c r="BG229" s="664"/>
      <c r="BH229" s="664"/>
      <c r="BI229" s="665"/>
      <c r="BJ229" s="665"/>
      <c r="BK229" s="665"/>
      <c r="BL229" s="664"/>
      <c r="BM229" s="664"/>
      <c r="BN229" s="664"/>
      <c r="BO229" s="664"/>
      <c r="BP229" s="664"/>
      <c r="BQ229" s="664"/>
      <c r="BR229" s="664"/>
      <c r="BS229" s="664"/>
      <c r="BT229" s="667"/>
      <c r="BU229" s="668"/>
      <c r="BV229" s="666"/>
      <c r="BW229" s="669"/>
    </row>
    <row r="230" spans="2:75" ht="15.75" customHeight="1">
      <c r="B230" s="363" t="s">
        <v>1275</v>
      </c>
      <c r="C230" s="364">
        <v>4192419000143</v>
      </c>
      <c r="D230" s="365" t="s">
        <v>11</v>
      </c>
      <c r="E230" s="365" t="s">
        <v>620</v>
      </c>
      <c r="F230" s="365" t="s">
        <v>663</v>
      </c>
      <c r="G230" s="366" t="s">
        <v>738</v>
      </c>
      <c r="H230" s="366" t="s">
        <v>34</v>
      </c>
      <c r="I230" s="366"/>
      <c r="J230" s="366" t="s">
        <v>608</v>
      </c>
      <c r="K230" s="367" t="s">
        <v>48</v>
      </c>
      <c r="L230" s="368"/>
      <c r="M230" s="368" t="s">
        <v>34</v>
      </c>
      <c r="N230" s="367">
        <v>184764</v>
      </c>
      <c r="O230" s="367" t="s">
        <v>1321</v>
      </c>
      <c r="P230" s="371">
        <v>38261</v>
      </c>
      <c r="Q230" s="372">
        <v>127929072.45</v>
      </c>
      <c r="R230" s="372">
        <v>233111460.6222617</v>
      </c>
      <c r="S230" s="367">
        <v>1</v>
      </c>
      <c r="T230" s="369">
        <v>4.7327930452094602E-2</v>
      </c>
      <c r="U230" s="369">
        <v>0.61181739448443806</v>
      </c>
      <c r="V230" s="369">
        <v>5.1814406365016108E-2</v>
      </c>
      <c r="W230" s="369">
        <v>0.50795443603640855</v>
      </c>
      <c r="X230" s="369">
        <v>1.2574998932561421E-2</v>
      </c>
      <c r="Y230" s="369">
        <v>9.5358501286834332E-2</v>
      </c>
      <c r="Z230" s="369">
        <v>0.12525474284600357</v>
      </c>
      <c r="AA230" s="369">
        <v>0.71198856445412806</v>
      </c>
      <c r="AB230" s="369">
        <v>2.3651164964613485E-2</v>
      </c>
      <c r="AC230" s="373">
        <v>-1.9598085343138136</v>
      </c>
      <c r="AD230" s="541">
        <v>0</v>
      </c>
      <c r="AE230" s="370" t="s">
        <v>2441</v>
      </c>
      <c r="AF230" s="370" t="s">
        <v>728</v>
      </c>
      <c r="AG230" s="374" t="s">
        <v>728</v>
      </c>
      <c r="AH230" s="374" t="s">
        <v>2248</v>
      </c>
      <c r="AI230" s="374">
        <v>1000</v>
      </c>
      <c r="AJ230" s="374">
        <v>100</v>
      </c>
      <c r="AK230" s="374">
        <v>500</v>
      </c>
      <c r="AL230" s="369">
        <v>8.0000000000000002E-3</v>
      </c>
      <c r="AM230" s="369" t="s">
        <v>34</v>
      </c>
      <c r="AN230" s="369" t="s">
        <v>34</v>
      </c>
      <c r="AO230" s="367" t="s">
        <v>1324</v>
      </c>
      <c r="AP230" s="370" t="s">
        <v>11</v>
      </c>
      <c r="AQ230" s="376" t="s">
        <v>680</v>
      </c>
      <c r="AR230" s="369">
        <v>2.1333333333333334E-3</v>
      </c>
      <c r="AS230" s="369">
        <v>2.1333333333333334E-3</v>
      </c>
      <c r="AT230" s="369"/>
      <c r="AW230" s="662"/>
      <c r="AX230" s="662"/>
      <c r="AY230" s="663"/>
      <c r="AZ230" s="663"/>
      <c r="BA230" s="663"/>
      <c r="BB230" s="664"/>
      <c r="BC230" s="663"/>
      <c r="BD230" s="663"/>
      <c r="BE230" s="663"/>
      <c r="BF230" s="663"/>
      <c r="BG230" s="664"/>
      <c r="BH230" s="664"/>
      <c r="BI230" s="665"/>
      <c r="BJ230" s="665"/>
      <c r="BK230" s="665"/>
      <c r="BL230" s="218"/>
      <c r="BM230" s="664"/>
      <c r="BN230" s="664"/>
      <c r="BO230" s="664"/>
      <c r="BP230" s="664"/>
      <c r="BQ230" s="664"/>
      <c r="BR230" s="664"/>
      <c r="BS230" s="664"/>
      <c r="BT230" s="667"/>
      <c r="BU230" s="668"/>
      <c r="BV230" s="666"/>
      <c r="BW230" s="669"/>
    </row>
    <row r="231" spans="2:75" ht="15.75" customHeight="1">
      <c r="B231" s="363" t="s">
        <v>1282</v>
      </c>
      <c r="C231" s="364">
        <v>3499367000190</v>
      </c>
      <c r="D231" s="365" t="s">
        <v>11</v>
      </c>
      <c r="E231" s="365" t="s">
        <v>620</v>
      </c>
      <c r="F231" s="365" t="s">
        <v>663</v>
      </c>
      <c r="G231" s="366" t="s">
        <v>738</v>
      </c>
      <c r="H231" s="366" t="s">
        <v>34</v>
      </c>
      <c r="I231" s="366" t="s">
        <v>1304</v>
      </c>
      <c r="J231" s="366" t="s">
        <v>608</v>
      </c>
      <c r="K231" s="367" t="s">
        <v>48</v>
      </c>
      <c r="L231" s="368"/>
      <c r="M231" s="368" t="s">
        <v>34</v>
      </c>
      <c r="N231" s="367">
        <v>75124</v>
      </c>
      <c r="O231" s="367" t="s">
        <v>1321</v>
      </c>
      <c r="P231" s="371">
        <v>36606</v>
      </c>
      <c r="Q231" s="372">
        <v>723507014.90999997</v>
      </c>
      <c r="R231" s="372">
        <v>942324645.49666655</v>
      </c>
      <c r="S231" s="367">
        <v>1</v>
      </c>
      <c r="T231" s="369">
        <v>7.6330697299257011E-2</v>
      </c>
      <c r="U231" s="369">
        <v>0.98674182231741603</v>
      </c>
      <c r="V231" s="369">
        <v>9.8654743086780794E-2</v>
      </c>
      <c r="W231" s="369">
        <v>0.96714635759673695</v>
      </c>
      <c r="X231" s="369">
        <v>0.11788167513139092</v>
      </c>
      <c r="Y231" s="369">
        <v>0.89391815697126475</v>
      </c>
      <c r="Z231" s="369">
        <v>0.18364044268339419</v>
      </c>
      <c r="AA231" s="369">
        <v>1.043871810288437</v>
      </c>
      <c r="AB231" s="369">
        <v>9.0630543921202209E-3</v>
      </c>
      <c r="AC231" s="373">
        <v>-0.33180220891450524</v>
      </c>
      <c r="AD231" s="541">
        <v>0</v>
      </c>
      <c r="AE231" s="370" t="s">
        <v>2441</v>
      </c>
      <c r="AF231" s="370" t="s">
        <v>728</v>
      </c>
      <c r="AG231" s="374" t="s">
        <v>728</v>
      </c>
      <c r="AH231" s="374" t="s">
        <v>2248</v>
      </c>
      <c r="AI231" s="374">
        <v>1000</v>
      </c>
      <c r="AJ231" s="374">
        <v>100</v>
      </c>
      <c r="AK231" s="374">
        <v>500</v>
      </c>
      <c r="AL231" s="369">
        <v>4.0000000000000001E-3</v>
      </c>
      <c r="AM231" s="369" t="s">
        <v>34</v>
      </c>
      <c r="AN231" s="369" t="s">
        <v>34</v>
      </c>
      <c r="AO231" s="367" t="s">
        <v>1324</v>
      </c>
      <c r="AP231" s="370" t="s">
        <v>11</v>
      </c>
      <c r="AQ231" s="376" t="s">
        <v>669</v>
      </c>
      <c r="AR231" s="369">
        <v>1.0666666666666667E-3</v>
      </c>
      <c r="AS231" s="369">
        <v>1.0666666666666667E-3</v>
      </c>
      <c r="AT231" s="369"/>
      <c r="AW231" s="662"/>
      <c r="AX231" s="662"/>
      <c r="AY231" s="663"/>
      <c r="AZ231" s="663"/>
      <c r="BA231" s="663"/>
      <c r="BB231" s="664"/>
      <c r="BC231" s="663"/>
      <c r="BD231" s="663"/>
      <c r="BE231" s="663"/>
      <c r="BF231" s="663"/>
      <c r="BG231" s="664"/>
      <c r="BH231" s="664"/>
      <c r="BI231" s="665"/>
      <c r="BJ231" s="665"/>
      <c r="BK231" s="665"/>
      <c r="BL231" s="664"/>
      <c r="BM231" s="664"/>
      <c r="BN231" s="664"/>
      <c r="BO231" s="664"/>
      <c r="BP231" s="664"/>
      <c r="BQ231" s="664"/>
      <c r="BR231" s="664"/>
      <c r="BS231" s="664"/>
      <c r="BT231" s="667"/>
      <c r="BU231" s="668"/>
      <c r="BV231" s="666"/>
      <c r="BW231" s="669"/>
    </row>
    <row r="232" spans="2:75" ht="15.75" customHeight="1">
      <c r="B232" s="363" t="s">
        <v>441</v>
      </c>
      <c r="C232" s="364">
        <v>21646712000152</v>
      </c>
      <c r="D232" s="365" t="s">
        <v>11</v>
      </c>
      <c r="E232" s="365" t="s">
        <v>620</v>
      </c>
      <c r="F232" s="365" t="s">
        <v>663</v>
      </c>
      <c r="G232" s="366" t="s">
        <v>738</v>
      </c>
      <c r="H232" s="366" t="s">
        <v>34</v>
      </c>
      <c r="I232" s="366" t="s">
        <v>34</v>
      </c>
      <c r="J232" s="366" t="s">
        <v>608</v>
      </c>
      <c r="K232" s="367" t="s">
        <v>48</v>
      </c>
      <c r="L232" s="368"/>
      <c r="M232" s="368" t="s">
        <v>1416</v>
      </c>
      <c r="N232" s="367">
        <v>388343</v>
      </c>
      <c r="O232" s="367" t="s">
        <v>1321</v>
      </c>
      <c r="P232" s="371">
        <v>42025</v>
      </c>
      <c r="Q232" s="372">
        <v>13425731.310000001</v>
      </c>
      <c r="R232" s="372">
        <v>15609694.365753962</v>
      </c>
      <c r="S232" s="367">
        <v>1</v>
      </c>
      <c r="T232" s="369">
        <v>7.7280167178874537E-2</v>
      </c>
      <c r="U232" s="369">
        <v>0.9990158047700618</v>
      </c>
      <c r="V232" s="369">
        <v>0.10214482481639253</v>
      </c>
      <c r="W232" s="369">
        <v>1.0013608284563869</v>
      </c>
      <c r="X232" s="369">
        <v>0.12693110531576424</v>
      </c>
      <c r="Y232" s="369">
        <v>0.96254162998383119</v>
      </c>
      <c r="Z232" s="369">
        <v>0.14960973931673793</v>
      </c>
      <c r="AA232" s="369">
        <v>0.85043025999776933</v>
      </c>
      <c r="AB232" s="369">
        <v>1.745957347202618E-3</v>
      </c>
      <c r="AC232" s="373">
        <v>7.2360444720658876E-2</v>
      </c>
      <c r="AD232" s="541">
        <v>0</v>
      </c>
      <c r="AE232" s="370" t="s">
        <v>2577</v>
      </c>
      <c r="AF232" s="370" t="s">
        <v>2244</v>
      </c>
      <c r="AG232" s="374" t="s">
        <v>1438</v>
      </c>
      <c r="AH232" s="374" t="s">
        <v>2248</v>
      </c>
      <c r="AI232" s="374">
        <v>1000</v>
      </c>
      <c r="AJ232" s="374">
        <v>1000</v>
      </c>
      <c r="AK232" s="374">
        <v>1000</v>
      </c>
      <c r="AL232" s="369">
        <v>5.0000000000000001E-3</v>
      </c>
      <c r="AM232" s="369" t="s">
        <v>34</v>
      </c>
      <c r="AN232" s="369" t="s">
        <v>64</v>
      </c>
      <c r="AO232" s="367" t="s">
        <v>1324</v>
      </c>
      <c r="AP232" s="370" t="s">
        <v>11</v>
      </c>
      <c r="AQ232" s="376" t="s">
        <v>675</v>
      </c>
      <c r="AR232" s="369" t="s">
        <v>34</v>
      </c>
      <c r="AS232" s="369" t="s">
        <v>34</v>
      </c>
      <c r="AT232" s="369"/>
      <c r="AW232" s="662"/>
      <c r="AX232" s="662"/>
      <c r="AY232" s="663"/>
      <c r="AZ232" s="663"/>
      <c r="BA232" s="663"/>
      <c r="BB232" s="664"/>
      <c r="BC232" s="663"/>
      <c r="BD232" s="663"/>
      <c r="BE232" s="663"/>
      <c r="BF232" s="663"/>
      <c r="BG232" s="664"/>
      <c r="BH232" s="664"/>
      <c r="BI232" s="665"/>
      <c r="BJ232" s="665"/>
      <c r="BK232" s="665"/>
      <c r="BL232" s="664"/>
      <c r="BM232" s="664"/>
      <c r="BN232" s="664"/>
      <c r="BO232" s="664"/>
      <c r="BP232" s="664"/>
      <c r="BQ232" s="664"/>
      <c r="BR232" s="664"/>
      <c r="BS232" s="664"/>
      <c r="BT232" s="667"/>
      <c r="BU232" s="668"/>
      <c r="BV232" s="666"/>
      <c r="BW232" s="669"/>
    </row>
    <row r="233" spans="2:75" ht="15.75" customHeight="1">
      <c r="B233" s="363" t="s">
        <v>1531</v>
      </c>
      <c r="C233" s="364">
        <v>31094141000144</v>
      </c>
      <c r="D233" s="365" t="s">
        <v>11</v>
      </c>
      <c r="E233" s="365" t="s">
        <v>621</v>
      </c>
      <c r="F233" s="365" t="s">
        <v>692</v>
      </c>
      <c r="G233" s="366" t="s">
        <v>738</v>
      </c>
      <c r="H233" s="366" t="s">
        <v>34</v>
      </c>
      <c r="I233" s="366"/>
      <c r="J233" s="366" t="s">
        <v>608</v>
      </c>
      <c r="K233" s="367" t="s">
        <v>48</v>
      </c>
      <c r="L233" s="368"/>
      <c r="M233" s="368"/>
      <c r="N233" s="367">
        <v>483397</v>
      </c>
      <c r="O233" s="367" t="s">
        <v>1321</v>
      </c>
      <c r="P233" s="371">
        <v>43437</v>
      </c>
      <c r="Q233" s="372">
        <v>455939987.19</v>
      </c>
      <c r="R233" s="372">
        <v>307048351.8189683</v>
      </c>
      <c r="S233" s="367">
        <v>1</v>
      </c>
      <c r="T233" s="369">
        <v>0.10413866731996868</v>
      </c>
      <c r="U233" s="369">
        <v>1.1713427243194452</v>
      </c>
      <c r="V233" s="369">
        <v>0.1341114632187419</v>
      </c>
      <c r="W233" s="369">
        <v>1.2308359041450307</v>
      </c>
      <c r="X233" s="369">
        <v>0.26247690632805543</v>
      </c>
      <c r="Y233" s="369">
        <v>1.8456826029504951</v>
      </c>
      <c r="Z233" s="369">
        <v>0.25921698148286754</v>
      </c>
      <c r="AA233" s="369">
        <v>1.4165077045582244</v>
      </c>
      <c r="AB233" s="369">
        <v>6.1871561964916373E-3</v>
      </c>
      <c r="AC233" s="373">
        <v>3.6293707395162902</v>
      </c>
      <c r="AD233" s="541">
        <v>0</v>
      </c>
      <c r="AE233" s="370" t="s">
        <v>2279</v>
      </c>
      <c r="AF233" s="370" t="s">
        <v>2244</v>
      </c>
      <c r="AG233" s="374" t="s">
        <v>1438</v>
      </c>
      <c r="AH233" s="374" t="s">
        <v>2305</v>
      </c>
      <c r="AI233" s="374">
        <v>1000</v>
      </c>
      <c r="AJ233" s="374">
        <v>1000</v>
      </c>
      <c r="AK233" s="374">
        <v>1000</v>
      </c>
      <c r="AL233" s="369">
        <v>0</v>
      </c>
      <c r="AM233" s="369" t="s">
        <v>34</v>
      </c>
      <c r="AN233" s="369" t="s">
        <v>34</v>
      </c>
      <c r="AO233" s="367" t="s">
        <v>1324</v>
      </c>
      <c r="AP233" s="370" t="s">
        <v>11</v>
      </c>
      <c r="AQ233" s="376" t="s">
        <v>675</v>
      </c>
      <c r="AR233" s="369" t="s">
        <v>34</v>
      </c>
      <c r="AS233" s="369" t="s">
        <v>34</v>
      </c>
      <c r="AT233" s="369"/>
      <c r="AW233" s="662"/>
      <c r="AX233" s="662"/>
      <c r="AY233" s="663"/>
      <c r="AZ233" s="663"/>
      <c r="BA233" s="663"/>
      <c r="BB233" s="664"/>
      <c r="BC233" s="663"/>
      <c r="BD233" s="663"/>
      <c r="BE233" s="663"/>
      <c r="BF233" s="663"/>
      <c r="BG233" s="664"/>
      <c r="BH233" s="664"/>
      <c r="BI233" s="665"/>
      <c r="BJ233" s="665"/>
      <c r="BK233" s="665"/>
      <c r="BL233" s="664"/>
      <c r="BM233" s="664"/>
      <c r="BN233" s="664"/>
      <c r="BO233" s="664"/>
      <c r="BP233" s="664"/>
      <c r="BQ233" s="664"/>
      <c r="BR233" s="664"/>
      <c r="BS233" s="664"/>
      <c r="BT233" s="667"/>
      <c r="BU233" s="668"/>
      <c r="BV233" s="666"/>
      <c r="BW233" s="669"/>
    </row>
    <row r="234" spans="2:75" ht="15.75" customHeight="1">
      <c r="B234" s="363" t="s">
        <v>151</v>
      </c>
      <c r="C234" s="364">
        <v>888897000131</v>
      </c>
      <c r="D234" s="365" t="s">
        <v>13</v>
      </c>
      <c r="E234" s="365" t="s">
        <v>616</v>
      </c>
      <c r="F234" s="365" t="s">
        <v>617</v>
      </c>
      <c r="G234" s="366" t="s">
        <v>34</v>
      </c>
      <c r="H234" s="366" t="s">
        <v>1337</v>
      </c>
      <c r="I234" s="366" t="s">
        <v>34</v>
      </c>
      <c r="J234" s="366" t="s">
        <v>608</v>
      </c>
      <c r="K234" s="367" t="s">
        <v>48</v>
      </c>
      <c r="L234" s="368"/>
      <c r="M234" s="368" t="s">
        <v>34</v>
      </c>
      <c r="N234" s="367">
        <v>22780</v>
      </c>
      <c r="O234" s="367" t="s">
        <v>1321</v>
      </c>
      <c r="P234" s="371">
        <v>35003</v>
      </c>
      <c r="Q234" s="372">
        <v>44507481.700000003</v>
      </c>
      <c r="R234" s="372">
        <v>34406624.464166664</v>
      </c>
      <c r="S234" s="367">
        <v>1</v>
      </c>
      <c r="T234" s="369">
        <v>0.11406879154823502</v>
      </c>
      <c r="U234" s="369">
        <v>1.4745895324468166</v>
      </c>
      <c r="V234" s="369">
        <v>0.12898379619745737</v>
      </c>
      <c r="W234" s="369">
        <v>1.264472490406658</v>
      </c>
      <c r="X234" s="369">
        <v>0.18860993118418667</v>
      </c>
      <c r="Y234" s="369">
        <v>1.4302633711535029</v>
      </c>
      <c r="Z234" s="369">
        <v>0.20485447799657486</v>
      </c>
      <c r="AA234" s="369">
        <v>1.1644592643498033</v>
      </c>
      <c r="AB234" s="369">
        <v>1.7124360348756799E-2</v>
      </c>
      <c r="AC234" s="373">
        <v>1.4214012585426599</v>
      </c>
      <c r="AD234" s="541">
        <v>0</v>
      </c>
      <c r="AE234" s="370" t="s">
        <v>2279</v>
      </c>
      <c r="AF234" s="370" t="s">
        <v>2244</v>
      </c>
      <c r="AG234" s="374" t="s">
        <v>1438</v>
      </c>
      <c r="AH234" s="374" t="s">
        <v>2248</v>
      </c>
      <c r="AI234" s="374">
        <v>1000</v>
      </c>
      <c r="AJ234" s="374">
        <v>1000</v>
      </c>
      <c r="AK234" s="374">
        <v>1000</v>
      </c>
      <c r="AL234" s="369">
        <v>1.4999999999999999E-2</v>
      </c>
      <c r="AM234" s="369">
        <v>0.2</v>
      </c>
      <c r="AN234" s="369" t="s">
        <v>2262</v>
      </c>
      <c r="AO234" s="367" t="s">
        <v>1324</v>
      </c>
      <c r="AP234" s="370" t="s">
        <v>13</v>
      </c>
      <c r="AQ234" s="376" t="s">
        <v>664</v>
      </c>
      <c r="AR234" s="369">
        <v>5.2499999999999995E-3</v>
      </c>
      <c r="AS234" s="369">
        <v>5.2499999999999995E-3</v>
      </c>
      <c r="AT234" s="369"/>
      <c r="AW234" s="662"/>
      <c r="AX234" s="662"/>
      <c r="AY234" s="663"/>
      <c r="AZ234" s="663"/>
      <c r="BA234" s="663"/>
      <c r="BB234" s="664"/>
      <c r="BC234" s="663"/>
      <c r="BD234" s="663"/>
      <c r="BE234" s="663"/>
      <c r="BF234" s="663"/>
      <c r="BG234" s="664"/>
      <c r="BH234" s="664"/>
      <c r="BI234" s="665"/>
      <c r="BJ234" s="665"/>
      <c r="BK234" s="665"/>
      <c r="BL234" s="664"/>
      <c r="BM234" s="664"/>
      <c r="BN234" s="664"/>
      <c r="BO234" s="664"/>
      <c r="BP234" s="664"/>
      <c r="BQ234" s="664"/>
      <c r="BR234" s="664"/>
      <c r="BS234" s="664"/>
      <c r="BT234" s="667"/>
      <c r="BU234" s="668"/>
      <c r="BV234" s="666"/>
      <c r="BW234" s="669"/>
    </row>
    <row r="235" spans="2:75" ht="15.75" customHeight="1">
      <c r="B235" s="363" t="s">
        <v>107</v>
      </c>
      <c r="C235" s="364">
        <v>10320188000109</v>
      </c>
      <c r="D235" s="365" t="s">
        <v>13</v>
      </c>
      <c r="E235" s="365" t="s">
        <v>615</v>
      </c>
      <c r="F235" s="365" t="s">
        <v>619</v>
      </c>
      <c r="G235" s="366" t="s">
        <v>34</v>
      </c>
      <c r="H235" s="366" t="s">
        <v>1337</v>
      </c>
      <c r="I235" s="366" t="s">
        <v>34</v>
      </c>
      <c r="J235" s="366"/>
      <c r="K235" s="367" t="s">
        <v>48</v>
      </c>
      <c r="L235" s="368"/>
      <c r="M235" s="368" t="s">
        <v>1416</v>
      </c>
      <c r="N235" s="367">
        <v>221260</v>
      </c>
      <c r="O235" s="367" t="s">
        <v>1321</v>
      </c>
      <c r="P235" s="371">
        <v>39780</v>
      </c>
      <c r="Q235" s="372">
        <v>329942442</v>
      </c>
      <c r="R235" s="372">
        <v>214361759.88587308</v>
      </c>
      <c r="S235" s="367">
        <v>1</v>
      </c>
      <c r="T235" s="369">
        <v>0.10020470134352322</v>
      </c>
      <c r="U235" s="369">
        <v>1.2953657323584147</v>
      </c>
      <c r="V235" s="369">
        <v>0.13322571253882454</v>
      </c>
      <c r="W235" s="369">
        <v>1.306057454397437</v>
      </c>
      <c r="X235" s="369">
        <v>0.1577419646636371</v>
      </c>
      <c r="Y235" s="369">
        <v>1.1961859735364031</v>
      </c>
      <c r="Z235" s="369">
        <v>0.18430891446767128</v>
      </c>
      <c r="AA235" s="369">
        <v>1.0476716206209742</v>
      </c>
      <c r="AB235" s="369">
        <v>1.4902040144529928E-2</v>
      </c>
      <c r="AC235" s="373">
        <v>1.8827917095473528</v>
      </c>
      <c r="AD235" s="541">
        <v>0</v>
      </c>
      <c r="AE235" s="370" t="s">
        <v>2299</v>
      </c>
      <c r="AF235" s="370" t="s">
        <v>2244</v>
      </c>
      <c r="AG235" s="374" t="s">
        <v>1438</v>
      </c>
      <c r="AH235" s="374" t="s">
        <v>2248</v>
      </c>
      <c r="AI235" s="374">
        <v>500</v>
      </c>
      <c r="AJ235" s="374">
        <v>300</v>
      </c>
      <c r="AK235" s="374">
        <v>300</v>
      </c>
      <c r="AL235" s="673">
        <v>8.5000000000000006E-3</v>
      </c>
      <c r="AM235" s="673">
        <v>0.2</v>
      </c>
      <c r="AN235" s="369" t="s">
        <v>34</v>
      </c>
      <c r="AO235" s="367" t="s">
        <v>1324</v>
      </c>
      <c r="AP235" s="370" t="s">
        <v>13</v>
      </c>
      <c r="AQ235" s="376" t="s">
        <v>686</v>
      </c>
      <c r="AR235" s="369">
        <v>2.5500000000000002E-3</v>
      </c>
      <c r="AS235" s="369">
        <v>2.5500000000000002E-3</v>
      </c>
      <c r="AT235" s="369"/>
      <c r="AW235" s="662"/>
      <c r="AX235" s="662"/>
      <c r="AY235" s="663"/>
      <c r="AZ235" s="663"/>
      <c r="BA235" s="663"/>
      <c r="BB235" s="664"/>
      <c r="BC235" s="663"/>
      <c r="BD235" s="663"/>
      <c r="BE235" s="663"/>
      <c r="BF235" s="663"/>
      <c r="BG235" s="664"/>
      <c r="BH235" s="664"/>
      <c r="BI235" s="665"/>
      <c r="BJ235" s="665"/>
      <c r="BK235" s="665"/>
      <c r="BL235" s="218"/>
      <c r="BM235" s="664"/>
      <c r="BN235" s="664"/>
      <c r="BO235" s="664"/>
      <c r="BP235" s="664"/>
      <c r="BQ235" s="664"/>
      <c r="BR235" s="664"/>
      <c r="BS235" s="664"/>
      <c r="BT235" s="667"/>
      <c r="BU235" s="668"/>
      <c r="BV235" s="666"/>
      <c r="BW235" s="669"/>
    </row>
    <row r="236" spans="2:75" ht="15.75" customHeight="1">
      <c r="B236" s="363" t="s">
        <v>108</v>
      </c>
      <c r="C236" s="364">
        <v>4455632000109</v>
      </c>
      <c r="D236" s="365" t="s">
        <v>13</v>
      </c>
      <c r="E236" s="365" t="s">
        <v>615</v>
      </c>
      <c r="F236" s="365" t="s">
        <v>619</v>
      </c>
      <c r="G236" s="366" t="s">
        <v>34</v>
      </c>
      <c r="H236" s="366" t="s">
        <v>1337</v>
      </c>
      <c r="I236" s="366" t="s">
        <v>34</v>
      </c>
      <c r="J236" s="366"/>
      <c r="K236" s="367" t="s">
        <v>48</v>
      </c>
      <c r="L236" s="368"/>
      <c r="M236" s="368" t="s">
        <v>34</v>
      </c>
      <c r="N236" s="367">
        <v>350631</v>
      </c>
      <c r="O236" s="367" t="s">
        <v>1321</v>
      </c>
      <c r="P236" s="371">
        <v>37039</v>
      </c>
      <c r="Q236" s="372">
        <v>177946135.25999999</v>
      </c>
      <c r="R236" s="372">
        <v>250700079.09988096</v>
      </c>
      <c r="S236" s="367">
        <v>1</v>
      </c>
      <c r="T236" s="369">
        <v>0.11833606208680658</v>
      </c>
      <c r="U236" s="369">
        <v>1.5297533715906326</v>
      </c>
      <c r="V236" s="369">
        <v>0.11535194712702213</v>
      </c>
      <c r="W236" s="369">
        <v>1.1308347882215464</v>
      </c>
      <c r="X236" s="369">
        <v>0.11957837794516624</v>
      </c>
      <c r="Y236" s="369">
        <v>0.90678456263208917</v>
      </c>
      <c r="Z236" s="369">
        <v>0.20637061691327419</v>
      </c>
      <c r="AA236" s="369">
        <v>1.1730774894667633</v>
      </c>
      <c r="AB236" s="369">
        <v>3.1724181902318842E-2</v>
      </c>
      <c r="AC236" s="373">
        <v>0.39536548207271061</v>
      </c>
      <c r="AD236" s="541">
        <v>0</v>
      </c>
      <c r="AE236" s="370" t="s">
        <v>2299</v>
      </c>
      <c r="AF236" s="370" t="s">
        <v>2253</v>
      </c>
      <c r="AG236" s="374" t="s">
        <v>1439</v>
      </c>
      <c r="AH236" s="374" t="s">
        <v>2248</v>
      </c>
      <c r="AI236" s="374">
        <v>1000</v>
      </c>
      <c r="AJ236" s="374">
        <v>500</v>
      </c>
      <c r="AK236" s="374">
        <v>500</v>
      </c>
      <c r="AL236" s="673">
        <v>1.4999999999999999E-2</v>
      </c>
      <c r="AM236" s="673">
        <v>0.2</v>
      </c>
      <c r="AN236" s="369" t="s">
        <v>64</v>
      </c>
      <c r="AO236" s="367" t="s">
        <v>1324</v>
      </c>
      <c r="AP236" s="370" t="s">
        <v>13</v>
      </c>
      <c r="AQ236" s="376" t="s">
        <v>664</v>
      </c>
      <c r="AR236" s="369">
        <v>4.0000000000000001E-3</v>
      </c>
      <c r="AS236" s="369">
        <v>4.0000000000000001E-3</v>
      </c>
      <c r="AT236" s="369"/>
      <c r="AW236" s="662"/>
      <c r="AX236" s="662"/>
      <c r="AY236" s="663"/>
      <c r="AZ236" s="663"/>
      <c r="BA236" s="663"/>
      <c r="BB236" s="664"/>
      <c r="BC236" s="663"/>
      <c r="BD236" s="663"/>
      <c r="BE236" s="663"/>
      <c r="BF236" s="663"/>
      <c r="BG236" s="664"/>
      <c r="BH236" s="664"/>
      <c r="BI236" s="665"/>
      <c r="BJ236" s="665"/>
      <c r="BK236" s="665"/>
      <c r="BL236" s="664"/>
      <c r="BM236" s="664"/>
      <c r="BN236" s="664"/>
      <c r="BO236" s="664"/>
      <c r="BP236" s="664"/>
      <c r="BQ236" s="664"/>
      <c r="BR236" s="664"/>
      <c r="BS236" s="664"/>
      <c r="BT236" s="667"/>
      <c r="BU236" s="668"/>
      <c r="BV236" s="666"/>
      <c r="BW236" s="669"/>
    </row>
    <row r="237" spans="2:75" ht="15.75" customHeight="1">
      <c r="B237" s="363" t="s">
        <v>1514</v>
      </c>
      <c r="C237" s="364">
        <v>6015368000100</v>
      </c>
      <c r="D237" s="365" t="s">
        <v>13</v>
      </c>
      <c r="E237" s="365" t="s">
        <v>615</v>
      </c>
      <c r="F237" s="365" t="s">
        <v>619</v>
      </c>
      <c r="G237" s="366" t="s">
        <v>34</v>
      </c>
      <c r="H237" s="366" t="s">
        <v>1337</v>
      </c>
      <c r="I237" s="366"/>
      <c r="J237" s="366" t="s">
        <v>608</v>
      </c>
      <c r="K237" s="367" t="s">
        <v>48</v>
      </c>
      <c r="L237" s="368"/>
      <c r="M237" s="368"/>
      <c r="N237" s="367">
        <v>158666</v>
      </c>
      <c r="O237" s="367" t="s">
        <v>1321</v>
      </c>
      <c r="P237" s="371">
        <v>38897</v>
      </c>
      <c r="Q237" s="372">
        <v>18582258987.48</v>
      </c>
      <c r="R237" s="372">
        <v>16582637115.111073</v>
      </c>
      <c r="S237" s="367">
        <v>1</v>
      </c>
      <c r="T237" s="369">
        <v>8.2759805332978775E-2</v>
      </c>
      <c r="U237" s="369">
        <v>0.93087513348934481</v>
      </c>
      <c r="V237" s="369">
        <v>0.10242625528549953</v>
      </c>
      <c r="W237" s="369">
        <v>0.94003830475618477</v>
      </c>
      <c r="X237" s="369">
        <v>0.14085672739394406</v>
      </c>
      <c r="Y237" s="369">
        <v>0.99047499033919695</v>
      </c>
      <c r="Z237" s="369">
        <v>0.19273966963985689</v>
      </c>
      <c r="AA237" s="369">
        <v>1.0532382001250513</v>
      </c>
      <c r="AB237" s="369">
        <v>4.6113378126949921E-3</v>
      </c>
      <c r="AC237" s="373">
        <v>-1.2798014097627102</v>
      </c>
      <c r="AD237" s="541">
        <v>12013309000103</v>
      </c>
      <c r="AE237" s="370" t="s">
        <v>2304</v>
      </c>
      <c r="AF237" s="370" t="s">
        <v>2304</v>
      </c>
      <c r="AG237" s="374" t="s">
        <v>1441</v>
      </c>
      <c r="AH237" s="374" t="s">
        <v>2248</v>
      </c>
      <c r="AI237" s="374">
        <v>0</v>
      </c>
      <c r="AJ237" s="374">
        <v>0</v>
      </c>
      <c r="AK237" s="374">
        <v>0</v>
      </c>
      <c r="AL237" s="369">
        <v>5.0000000000000001E-3</v>
      </c>
      <c r="AM237" s="369">
        <v>0.2</v>
      </c>
      <c r="AN237" s="369" t="s">
        <v>64</v>
      </c>
      <c r="AO237" s="367" t="s">
        <v>1324</v>
      </c>
      <c r="AP237" s="370" t="s">
        <v>13</v>
      </c>
      <c r="AQ237" s="376" t="s">
        <v>688</v>
      </c>
      <c r="AR237" s="369" t="s">
        <v>34</v>
      </c>
      <c r="AS237" s="369" t="s">
        <v>34</v>
      </c>
      <c r="AT237" s="369"/>
      <c r="AW237" s="662"/>
      <c r="AX237" s="662"/>
      <c r="AY237" s="663"/>
      <c r="AZ237" s="663"/>
      <c r="BA237" s="663"/>
      <c r="BB237" s="664"/>
      <c r="BC237" s="663"/>
      <c r="BD237" s="663"/>
      <c r="BE237" s="663"/>
      <c r="BF237" s="663"/>
      <c r="BG237" s="664"/>
      <c r="BH237" s="664"/>
      <c r="BI237" s="665"/>
      <c r="BJ237" s="665"/>
      <c r="BK237" s="665"/>
      <c r="BL237" s="664"/>
      <c r="BM237" s="664"/>
      <c r="BN237" s="664"/>
      <c r="BO237" s="664"/>
      <c r="BP237" s="664"/>
      <c r="BQ237" s="664"/>
      <c r="BR237" s="664"/>
      <c r="BS237" s="664"/>
      <c r="BT237" s="667"/>
      <c r="BU237" s="668"/>
      <c r="BV237" s="666"/>
      <c r="BW237" s="669"/>
    </row>
    <row r="238" spans="2:75" ht="15.75" customHeight="1">
      <c r="B238" s="363" t="s">
        <v>1515</v>
      </c>
      <c r="C238" s="364">
        <v>12013309000103</v>
      </c>
      <c r="D238" s="365" t="s">
        <v>13</v>
      </c>
      <c r="E238" s="365" t="s">
        <v>615</v>
      </c>
      <c r="F238" s="365" t="s">
        <v>619</v>
      </c>
      <c r="G238" s="366" t="s">
        <v>34</v>
      </c>
      <c r="H238" s="366" t="s">
        <v>1337</v>
      </c>
      <c r="I238" s="366"/>
      <c r="J238" s="366" t="s">
        <v>608</v>
      </c>
      <c r="K238" s="367" t="s">
        <v>48</v>
      </c>
      <c r="L238" s="368"/>
      <c r="M238" s="368"/>
      <c r="N238" s="367">
        <v>254843</v>
      </c>
      <c r="O238" s="367" t="s">
        <v>1321</v>
      </c>
      <c r="P238" s="371">
        <v>40417</v>
      </c>
      <c r="Q238" s="372">
        <v>18934320424.740002</v>
      </c>
      <c r="R238" s="372">
        <v>17357986246.126011</v>
      </c>
      <c r="S238" s="367">
        <v>1</v>
      </c>
      <c r="T238" s="369">
        <v>8.6854205957492381E-2</v>
      </c>
      <c r="U238" s="369">
        <v>0.9769285976386155</v>
      </c>
      <c r="V238" s="369">
        <v>0.10799844645810786</v>
      </c>
      <c r="W238" s="369">
        <v>0.99117825055500042</v>
      </c>
      <c r="X238" s="369">
        <v>0.15405757469676296</v>
      </c>
      <c r="Y238" s="369">
        <v>1.0833005823193418</v>
      </c>
      <c r="Z238" s="369">
        <v>0.21486499469739506</v>
      </c>
      <c r="AA238" s="369">
        <v>1.174143448039642</v>
      </c>
      <c r="AB238" s="369">
        <v>4.7036663184748138E-3</v>
      </c>
      <c r="AC238" s="373">
        <v>-0.18228721219379451</v>
      </c>
      <c r="AD238" s="541">
        <v>0</v>
      </c>
      <c r="AE238" s="370" t="s">
        <v>2304</v>
      </c>
      <c r="AF238" s="370" t="s">
        <v>2304</v>
      </c>
      <c r="AG238" s="374" t="s">
        <v>1441</v>
      </c>
      <c r="AH238" s="374" t="s">
        <v>2305</v>
      </c>
      <c r="AI238" s="374">
        <v>0</v>
      </c>
      <c r="AJ238" s="374">
        <v>0</v>
      </c>
      <c r="AK238" s="374">
        <v>0</v>
      </c>
      <c r="AL238" s="369">
        <v>5.0000000000000001E-3</v>
      </c>
      <c r="AM238" s="369" t="s">
        <v>34</v>
      </c>
      <c r="AN238" s="369" t="s">
        <v>64</v>
      </c>
      <c r="AO238" s="367" t="s">
        <v>1324</v>
      </c>
      <c r="AP238" s="370" t="s">
        <v>13</v>
      </c>
      <c r="AQ238" s="376" t="s">
        <v>688</v>
      </c>
      <c r="AR238" s="369" t="s">
        <v>34</v>
      </c>
      <c r="AS238" s="369" t="s">
        <v>34</v>
      </c>
      <c r="AT238" s="369"/>
      <c r="AW238" s="662"/>
      <c r="AX238" s="662"/>
      <c r="AY238" s="663"/>
      <c r="AZ238" s="663"/>
      <c r="BA238" s="663"/>
      <c r="BB238" s="664"/>
      <c r="BC238" s="663"/>
      <c r="BD238" s="663"/>
      <c r="BE238" s="663"/>
      <c r="BF238" s="663"/>
      <c r="BG238" s="664"/>
      <c r="BH238" s="664"/>
      <c r="BI238" s="665"/>
      <c r="BJ238" s="665"/>
      <c r="BK238" s="665"/>
      <c r="BL238" s="664"/>
      <c r="BM238" s="664"/>
      <c r="BN238" s="664"/>
      <c r="BO238" s="664"/>
      <c r="BP238" s="664"/>
      <c r="BQ238" s="664"/>
      <c r="BR238" s="664"/>
      <c r="BS238" s="664"/>
      <c r="BT238" s="667"/>
      <c r="BU238" s="668"/>
      <c r="BV238" s="666"/>
      <c r="BW238" s="669"/>
    </row>
    <row r="239" spans="2:75" ht="15.75" customHeight="1">
      <c r="B239" s="363" t="s">
        <v>1534</v>
      </c>
      <c r="C239" s="364">
        <v>33598974000178</v>
      </c>
      <c r="D239" s="365" t="s">
        <v>13</v>
      </c>
      <c r="E239" s="365" t="s">
        <v>615</v>
      </c>
      <c r="F239" s="365" t="s">
        <v>619</v>
      </c>
      <c r="G239" s="366"/>
      <c r="H239" s="366" t="s">
        <v>1337</v>
      </c>
      <c r="I239" s="366"/>
      <c r="J239" s="366" t="s">
        <v>611</v>
      </c>
      <c r="K239" s="367" t="s">
        <v>48</v>
      </c>
      <c r="L239" s="368"/>
      <c r="M239" s="368"/>
      <c r="N239" s="367">
        <v>503576</v>
      </c>
      <c r="O239" s="367" t="s">
        <v>1321</v>
      </c>
      <c r="P239" s="371">
        <v>43677</v>
      </c>
      <c r="Q239" s="372">
        <v>33157384.32</v>
      </c>
      <c r="R239" s="372">
        <v>56538228.269206367</v>
      </c>
      <c r="S239" s="367">
        <v>1</v>
      </c>
      <c r="T239" s="369">
        <v>0.17188820438883479</v>
      </c>
      <c r="U239" s="369">
        <v>1.9333836584308608</v>
      </c>
      <c r="V239" s="369">
        <v>0.15884091279882395</v>
      </c>
      <c r="W239" s="369">
        <v>1.4577955815833692</v>
      </c>
      <c r="X239" s="369">
        <v>0.18706892956235022</v>
      </c>
      <c r="Y239" s="369">
        <v>1.3154295121654154</v>
      </c>
      <c r="Z239" s="369">
        <v>0.19480049400561694</v>
      </c>
      <c r="AA239" s="369">
        <v>1.0644997061233894</v>
      </c>
      <c r="AB239" s="369">
        <v>3.6387801311359241E-2</v>
      </c>
      <c r="AC239" s="373">
        <v>1.2278470545135363</v>
      </c>
      <c r="AD239" s="541">
        <v>0</v>
      </c>
      <c r="AE239" s="370" t="s">
        <v>2279</v>
      </c>
      <c r="AF239" s="370" t="s">
        <v>2244</v>
      </c>
      <c r="AG239" s="374" t="s">
        <v>1438</v>
      </c>
      <c r="AH239" s="374" t="s">
        <v>2305</v>
      </c>
      <c r="AI239" s="374">
        <v>25000</v>
      </c>
      <c r="AJ239" s="374">
        <v>10000</v>
      </c>
      <c r="AK239" s="374">
        <v>25000</v>
      </c>
      <c r="AL239" s="369">
        <v>0</v>
      </c>
      <c r="AM239" s="369" t="s">
        <v>34</v>
      </c>
      <c r="AN239" s="369" t="s">
        <v>34</v>
      </c>
      <c r="AO239" s="367" t="s">
        <v>1324</v>
      </c>
      <c r="AP239" s="370" t="s">
        <v>13</v>
      </c>
      <c r="AQ239" s="376" t="s">
        <v>668</v>
      </c>
      <c r="AR239" s="369" t="s">
        <v>34</v>
      </c>
      <c r="AS239" s="369" t="s">
        <v>34</v>
      </c>
      <c r="AT239" s="369"/>
      <c r="AW239" s="662"/>
      <c r="AX239" s="662"/>
      <c r="AY239" s="663"/>
      <c r="AZ239" s="663"/>
      <c r="BA239" s="663"/>
      <c r="BB239" s="664"/>
      <c r="BC239" s="663"/>
      <c r="BD239" s="663"/>
      <c r="BE239" s="663"/>
      <c r="BF239" s="663"/>
      <c r="BG239" s="664"/>
      <c r="BH239" s="664"/>
      <c r="BI239" s="665"/>
      <c r="BJ239" s="665"/>
      <c r="BK239" s="665"/>
      <c r="BL239" s="664"/>
      <c r="BM239" s="664"/>
      <c r="BN239" s="664"/>
      <c r="BO239" s="664"/>
      <c r="BP239" s="664"/>
      <c r="BQ239" s="664"/>
      <c r="BR239" s="664"/>
      <c r="BS239" s="664"/>
      <c r="BT239" s="667"/>
      <c r="BU239" s="668"/>
      <c r="BV239" s="666"/>
      <c r="BW239" s="669"/>
    </row>
    <row r="240" spans="2:75" ht="15.75" customHeight="1">
      <c r="B240" s="363" t="s">
        <v>856</v>
      </c>
      <c r="C240" s="364">
        <v>9083998000100</v>
      </c>
      <c r="D240" s="365" t="s">
        <v>13</v>
      </c>
      <c r="E240" s="365" t="s">
        <v>615</v>
      </c>
      <c r="F240" s="365" t="s">
        <v>619</v>
      </c>
      <c r="G240" s="366" t="s">
        <v>34</v>
      </c>
      <c r="H240" s="366" t="s">
        <v>1337</v>
      </c>
      <c r="I240" s="366" t="s">
        <v>34</v>
      </c>
      <c r="J240" s="366" t="s">
        <v>608</v>
      </c>
      <c r="K240" s="367" t="s">
        <v>48</v>
      </c>
      <c r="L240" s="368"/>
      <c r="M240" s="368" t="s">
        <v>1416</v>
      </c>
      <c r="N240" s="367">
        <v>208728</v>
      </c>
      <c r="O240" s="367" t="s">
        <v>1321</v>
      </c>
      <c r="P240" s="371">
        <v>39567</v>
      </c>
      <c r="Q240" s="372">
        <v>3159947.32</v>
      </c>
      <c r="R240" s="372">
        <v>4049910.1230555563</v>
      </c>
      <c r="S240" s="367">
        <v>1</v>
      </c>
      <c r="T240" s="369">
        <v>8.7541084773088418E-2</v>
      </c>
      <c r="U240" s="369">
        <v>1.1316606892503978</v>
      </c>
      <c r="V240" s="369">
        <v>9.7241311281359932E-2</v>
      </c>
      <c r="W240" s="369">
        <v>0.9532899997618004</v>
      </c>
      <c r="X240" s="369">
        <v>7.6039440498939292E-2</v>
      </c>
      <c r="Y240" s="369">
        <v>0.57662089067003175</v>
      </c>
      <c r="Z240" s="369">
        <v>0.11067566099799042</v>
      </c>
      <c r="AA240" s="369">
        <v>0.62911633686280921</v>
      </c>
      <c r="AB240" s="369">
        <v>2.581795900447768E-2</v>
      </c>
      <c r="AC240" s="373">
        <v>-0.15508647963157407</v>
      </c>
      <c r="AD240" s="541">
        <v>0</v>
      </c>
      <c r="AE240" s="370" t="s">
        <v>2258</v>
      </c>
      <c r="AF240" s="370" t="s">
        <v>2244</v>
      </c>
      <c r="AG240" s="374" t="s">
        <v>1438</v>
      </c>
      <c r="AH240" s="374" t="s">
        <v>2245</v>
      </c>
      <c r="AI240" s="374">
        <v>0</v>
      </c>
      <c r="AJ240" s="374">
        <v>0</v>
      </c>
      <c r="AK240" s="374">
        <v>0</v>
      </c>
      <c r="AL240" s="369">
        <v>2E-3</v>
      </c>
      <c r="AM240" s="369" t="s">
        <v>34</v>
      </c>
      <c r="AN240" s="369" t="s">
        <v>34</v>
      </c>
      <c r="AO240" s="367" t="s">
        <v>1324</v>
      </c>
      <c r="AP240" s="370" t="s">
        <v>13</v>
      </c>
      <c r="AQ240" s="376" t="s">
        <v>668</v>
      </c>
      <c r="AR240" s="369">
        <v>1.6000000000000001E-3</v>
      </c>
      <c r="AS240" s="369">
        <v>1.6000000000000001E-3</v>
      </c>
      <c r="AT240" s="369"/>
      <c r="AW240" s="662"/>
      <c r="AX240" s="662"/>
      <c r="AY240" s="663"/>
      <c r="AZ240" s="663"/>
      <c r="BA240" s="663"/>
      <c r="BB240" s="664"/>
      <c r="BC240" s="663"/>
      <c r="BD240" s="663"/>
      <c r="BE240" s="663"/>
      <c r="BF240" s="663"/>
      <c r="BG240" s="664"/>
      <c r="BH240" s="664"/>
      <c r="BI240" s="665"/>
      <c r="BJ240" s="665"/>
      <c r="BK240" s="665"/>
      <c r="BL240" s="218"/>
      <c r="BM240" s="664"/>
      <c r="BN240" s="664"/>
      <c r="BO240" s="664"/>
      <c r="BP240" s="664"/>
      <c r="BQ240" s="664"/>
      <c r="BR240" s="664"/>
      <c r="BS240" s="664"/>
      <c r="BT240" s="667"/>
      <c r="BU240" s="668"/>
      <c r="BV240" s="666"/>
      <c r="BW240" s="669"/>
    </row>
    <row r="241" spans="2:75" ht="15.75" customHeight="1">
      <c r="B241" s="363" t="s">
        <v>1601</v>
      </c>
      <c r="C241" s="364">
        <v>1221890000124</v>
      </c>
      <c r="D241" s="365" t="s">
        <v>13</v>
      </c>
      <c r="E241" s="365" t="s">
        <v>615</v>
      </c>
      <c r="F241" s="365" t="s">
        <v>619</v>
      </c>
      <c r="G241" s="366" t="s">
        <v>34</v>
      </c>
      <c r="H241" s="366" t="s">
        <v>1338</v>
      </c>
      <c r="I241" s="366" t="s">
        <v>34</v>
      </c>
      <c r="J241" s="366" t="s">
        <v>611</v>
      </c>
      <c r="K241" s="367" t="s">
        <v>48</v>
      </c>
      <c r="L241" s="368"/>
      <c r="M241" s="368"/>
      <c r="N241" s="367">
        <v>40177</v>
      </c>
      <c r="O241" s="367" t="s">
        <v>1324</v>
      </c>
      <c r="P241" s="371">
        <v>35250</v>
      </c>
      <c r="Q241" s="372">
        <v>855185209.17999995</v>
      </c>
      <c r="R241" s="372">
        <v>901448903.33396745</v>
      </c>
      <c r="S241" s="367">
        <v>1</v>
      </c>
      <c r="T241" s="369">
        <v>0.11285342345145333</v>
      </c>
      <c r="U241" s="369">
        <v>1.2693655476523826</v>
      </c>
      <c r="V241" s="369">
        <v>8.415453978698717E-2</v>
      </c>
      <c r="W241" s="369">
        <v>0.77234582772153437</v>
      </c>
      <c r="X241" s="369">
        <v>0.16361372594527324</v>
      </c>
      <c r="Y241" s="369">
        <v>1.1504974353959885</v>
      </c>
      <c r="Z241" s="369">
        <v>0.17697236452909459</v>
      </c>
      <c r="AA241" s="369">
        <v>0.9670767571449308</v>
      </c>
      <c r="AB241" s="369">
        <v>8.2542842627447141E-2</v>
      </c>
      <c r="AC241" s="373">
        <v>-0.23309138069213739</v>
      </c>
      <c r="AD241" s="541">
        <v>7455507000189</v>
      </c>
      <c r="AE241" s="370" t="s">
        <v>2354</v>
      </c>
      <c r="AF241" s="370" t="s">
        <v>2256</v>
      </c>
      <c r="AG241" s="374" t="s">
        <v>59</v>
      </c>
      <c r="AH241" s="374" t="s">
        <v>2248</v>
      </c>
      <c r="AI241" s="374">
        <v>5000</v>
      </c>
      <c r="AJ241" s="374">
        <v>2000</v>
      </c>
      <c r="AK241" s="374">
        <v>5000</v>
      </c>
      <c r="AL241" s="369">
        <v>1.4999999999999999E-2</v>
      </c>
      <c r="AM241" s="369">
        <v>0.2</v>
      </c>
      <c r="AN241" s="369" t="s">
        <v>64</v>
      </c>
      <c r="AO241" s="367" t="s">
        <v>1324</v>
      </c>
      <c r="AP241" s="370" t="s">
        <v>13</v>
      </c>
      <c r="AQ241" s="376" t="s">
        <v>664</v>
      </c>
      <c r="AR241" s="369" t="s">
        <v>34</v>
      </c>
      <c r="AS241" s="369" t="s">
        <v>34</v>
      </c>
      <c r="AT241" s="369"/>
      <c r="AW241" s="662"/>
      <c r="AX241" s="662"/>
      <c r="AY241" s="663"/>
      <c r="AZ241" s="663"/>
      <c r="BA241" s="663"/>
      <c r="BB241" s="664"/>
      <c r="BC241" s="663"/>
      <c r="BD241" s="663"/>
      <c r="BE241" s="663"/>
      <c r="BF241" s="663"/>
      <c r="BG241" s="664"/>
      <c r="BH241" s="664"/>
      <c r="BI241" s="665"/>
      <c r="BJ241" s="665"/>
      <c r="BK241" s="665"/>
      <c r="BL241" s="664"/>
      <c r="BM241" s="664"/>
      <c r="BN241" s="664"/>
      <c r="BO241" s="664"/>
      <c r="BP241" s="664"/>
      <c r="BQ241" s="664"/>
      <c r="BR241" s="664"/>
      <c r="BS241" s="664"/>
      <c r="BT241" s="667"/>
      <c r="BU241" s="668"/>
      <c r="BV241" s="666"/>
      <c r="BW241" s="669"/>
    </row>
    <row r="242" spans="2:75" ht="15.75" customHeight="1">
      <c r="B242" s="363" t="s">
        <v>186</v>
      </c>
      <c r="C242" s="364">
        <v>9274058000106</v>
      </c>
      <c r="D242" s="365" t="s">
        <v>13</v>
      </c>
      <c r="E242" s="365" t="s">
        <v>615</v>
      </c>
      <c r="F242" s="365" t="s">
        <v>619</v>
      </c>
      <c r="G242" s="366" t="s">
        <v>34</v>
      </c>
      <c r="H242" s="366" t="s">
        <v>1337</v>
      </c>
      <c r="I242" s="366" t="s">
        <v>34</v>
      </c>
      <c r="J242" s="366"/>
      <c r="K242" s="367" t="s">
        <v>48</v>
      </c>
      <c r="L242" s="368"/>
      <c r="M242" s="368" t="s">
        <v>1416</v>
      </c>
      <c r="N242" s="367">
        <v>223131</v>
      </c>
      <c r="O242" s="367" t="s">
        <v>1321</v>
      </c>
      <c r="P242" s="371">
        <v>39538</v>
      </c>
      <c r="Q242" s="372">
        <v>98309678.540000007</v>
      </c>
      <c r="R242" s="372">
        <v>111702866.97519842</v>
      </c>
      <c r="S242" s="367">
        <v>1</v>
      </c>
      <c r="T242" s="369">
        <v>8.0357704701044863E-2</v>
      </c>
      <c r="U242" s="369">
        <v>1.0387997329971412</v>
      </c>
      <c r="V242" s="369">
        <v>9.5969984667467756E-2</v>
      </c>
      <c r="W242" s="369">
        <v>0.9408267479659892</v>
      </c>
      <c r="X242" s="369">
        <v>0.1011171678571543</v>
      </c>
      <c r="Y242" s="369">
        <v>0.76678985286111823</v>
      </c>
      <c r="Z242" s="369">
        <v>0.16535584554399052</v>
      </c>
      <c r="AA242" s="369">
        <v>0.93993623249629088</v>
      </c>
      <c r="AB242" s="369">
        <v>1.48270265165957E-2</v>
      </c>
      <c r="AC242" s="373">
        <v>-0.3632653823103138</v>
      </c>
      <c r="AD242" s="541">
        <v>0</v>
      </c>
      <c r="AE242" s="370" t="s">
        <v>2359</v>
      </c>
      <c r="AF242" s="370" t="s">
        <v>741</v>
      </c>
      <c r="AG242" s="374" t="s">
        <v>741</v>
      </c>
      <c r="AH242" s="374" t="s">
        <v>2248</v>
      </c>
      <c r="AI242" s="374">
        <v>500</v>
      </c>
      <c r="AJ242" s="374">
        <v>0</v>
      </c>
      <c r="AK242" s="374">
        <v>0</v>
      </c>
      <c r="AL242" s="369">
        <v>0.01</v>
      </c>
      <c r="AM242" s="369">
        <v>0.2</v>
      </c>
      <c r="AN242" s="369" t="s">
        <v>64</v>
      </c>
      <c r="AO242" s="367" t="s">
        <v>1324</v>
      </c>
      <c r="AP242" s="370" t="s">
        <v>13</v>
      </c>
      <c r="AQ242" s="376" t="s">
        <v>678</v>
      </c>
      <c r="AR242" s="369">
        <v>1.3333333333333333E-3</v>
      </c>
      <c r="AS242" s="369">
        <v>1.3333333333333333E-3</v>
      </c>
      <c r="AT242" s="369"/>
      <c r="AW242" s="662"/>
      <c r="AX242" s="662"/>
      <c r="AY242" s="663"/>
      <c r="AZ242" s="663"/>
      <c r="BA242" s="663"/>
      <c r="BB242" s="664"/>
      <c r="BC242" s="663"/>
      <c r="BD242" s="663"/>
      <c r="BE242" s="663"/>
      <c r="BF242" s="663"/>
      <c r="BG242" s="664"/>
      <c r="BH242" s="664"/>
      <c r="BI242" s="665"/>
      <c r="BJ242" s="665"/>
      <c r="BK242" s="665"/>
      <c r="BL242" s="664"/>
      <c r="BM242" s="664"/>
      <c r="BN242" s="664"/>
      <c r="BO242" s="664"/>
      <c r="BP242" s="664"/>
      <c r="BQ242" s="664"/>
      <c r="BR242" s="664"/>
      <c r="BS242" s="664"/>
      <c r="BT242" s="667"/>
      <c r="BU242" s="668"/>
      <c r="BV242" s="666"/>
      <c r="BW242" s="669"/>
    </row>
    <row r="243" spans="2:75" ht="15.75" customHeight="1">
      <c r="B243" s="363" t="s">
        <v>950</v>
      </c>
      <c r="C243" s="364">
        <v>3804917000137</v>
      </c>
      <c r="D243" s="365" t="s">
        <v>13</v>
      </c>
      <c r="E243" s="365" t="s">
        <v>615</v>
      </c>
      <c r="F243" s="365" t="s">
        <v>619</v>
      </c>
      <c r="G243" s="366" t="s">
        <v>34</v>
      </c>
      <c r="H243" s="366" t="s">
        <v>1338</v>
      </c>
      <c r="I243" s="366" t="s">
        <v>34</v>
      </c>
      <c r="J243" s="366"/>
      <c r="K243" s="367" t="s">
        <v>48</v>
      </c>
      <c r="L243" s="368"/>
      <c r="M243" s="368" t="s">
        <v>34</v>
      </c>
      <c r="N243" s="367">
        <v>99589</v>
      </c>
      <c r="O243" s="367" t="s">
        <v>1324</v>
      </c>
      <c r="P243" s="371">
        <v>36665</v>
      </c>
      <c r="Q243" s="372">
        <v>130473399.69</v>
      </c>
      <c r="R243" s="372">
        <v>131245356.98908728</v>
      </c>
      <c r="S243" s="367">
        <v>1</v>
      </c>
      <c r="T243" s="369">
        <v>0.15856606376345961</v>
      </c>
      <c r="U243" s="369">
        <v>2.049814455411489</v>
      </c>
      <c r="V243" s="369">
        <v>0.29357185727156265</v>
      </c>
      <c r="W243" s="369">
        <v>2.8779858278415165</v>
      </c>
      <c r="X243" s="369">
        <v>0.26659280566871613</v>
      </c>
      <c r="Y243" s="369">
        <v>2.0216216747815512</v>
      </c>
      <c r="Z243" s="369">
        <v>0.45277037910667772</v>
      </c>
      <c r="AA243" s="369">
        <v>2.5736936176848362</v>
      </c>
      <c r="AB243" s="369">
        <v>7.6036732896463927E-2</v>
      </c>
      <c r="AC243" s="373">
        <v>2.1471690657535096</v>
      </c>
      <c r="AD243" s="541">
        <v>17891926000117</v>
      </c>
      <c r="AE243" s="370" t="s">
        <v>2386</v>
      </c>
      <c r="AF243" s="370" t="s">
        <v>2244</v>
      </c>
      <c r="AG243" s="374" t="s">
        <v>1438</v>
      </c>
      <c r="AH243" s="374" t="s">
        <v>2248</v>
      </c>
      <c r="AI243" s="374">
        <v>5000</v>
      </c>
      <c r="AJ243" s="374">
        <v>1000</v>
      </c>
      <c r="AK243" s="374">
        <v>1000</v>
      </c>
      <c r="AL243" s="369">
        <v>1.95E-2</v>
      </c>
      <c r="AM243" s="369">
        <v>0.2</v>
      </c>
      <c r="AN243" s="369" t="s">
        <v>64</v>
      </c>
      <c r="AO243" s="367" t="s">
        <v>1324</v>
      </c>
      <c r="AP243" s="370" t="s">
        <v>13</v>
      </c>
      <c r="AQ243" s="376" t="s">
        <v>668</v>
      </c>
      <c r="AR243" s="369">
        <v>3.8999999999999998E-3</v>
      </c>
      <c r="AS243" s="369">
        <v>3.8999999999999998E-3</v>
      </c>
      <c r="AT243" s="369"/>
      <c r="AW243" s="662"/>
      <c r="AX243" s="662"/>
      <c r="AY243" s="663"/>
      <c r="AZ243" s="663"/>
      <c r="BA243" s="663"/>
      <c r="BB243" s="664"/>
      <c r="BC243" s="663"/>
      <c r="BD243" s="663"/>
      <c r="BE243" s="663"/>
      <c r="BF243" s="663"/>
      <c r="BG243" s="664"/>
      <c r="BH243" s="664"/>
      <c r="BI243" s="665"/>
      <c r="BJ243" s="665"/>
      <c r="BK243" s="665"/>
      <c r="BL243" s="664"/>
      <c r="BM243" s="664"/>
      <c r="BN243" s="664"/>
      <c r="BO243" s="664"/>
      <c r="BP243" s="664"/>
      <c r="BQ243" s="664"/>
      <c r="BR243" s="664"/>
      <c r="BS243" s="664"/>
      <c r="BT243" s="667"/>
      <c r="BU243" s="668"/>
      <c r="BV243" s="666"/>
      <c r="BW243" s="669"/>
    </row>
    <row r="244" spans="2:75" ht="15.75" customHeight="1">
      <c r="B244" s="363" t="s">
        <v>1295</v>
      </c>
      <c r="C244" s="364">
        <v>39773639000145</v>
      </c>
      <c r="D244" s="365" t="s">
        <v>11</v>
      </c>
      <c r="E244" s="365" t="s">
        <v>620</v>
      </c>
      <c r="F244" s="365" t="s">
        <v>619</v>
      </c>
      <c r="G244" s="366" t="s">
        <v>738</v>
      </c>
      <c r="H244" s="366" t="s">
        <v>34</v>
      </c>
      <c r="I244" s="366"/>
      <c r="J244" s="366" t="s">
        <v>608</v>
      </c>
      <c r="K244" s="367" t="s">
        <v>48</v>
      </c>
      <c r="L244" s="368"/>
      <c r="M244" s="368" t="s">
        <v>34</v>
      </c>
      <c r="N244" s="367">
        <v>657638</v>
      </c>
      <c r="O244" s="367" t="s">
        <v>1321</v>
      </c>
      <c r="P244" s="371">
        <v>44712</v>
      </c>
      <c r="Q244" s="372">
        <v>5199392.3899999997</v>
      </c>
      <c r="R244" s="372" t="s">
        <v>1419</v>
      </c>
      <c r="S244" s="367">
        <v>1</v>
      </c>
      <c r="T244" s="369" t="s">
        <v>1419</v>
      </c>
      <c r="U244" s="369" t="s">
        <v>1419</v>
      </c>
      <c r="V244" s="369" t="s">
        <v>1419</v>
      </c>
      <c r="W244" s="369" t="s">
        <v>1419</v>
      </c>
      <c r="X244" s="369" t="s">
        <v>1419</v>
      </c>
      <c r="Y244" s="369" t="s">
        <v>1419</v>
      </c>
      <c r="Z244" s="369" t="s">
        <v>1419</v>
      </c>
      <c r="AA244" s="369" t="s">
        <v>1419</v>
      </c>
      <c r="AB244" s="369" t="s">
        <v>1419</v>
      </c>
      <c r="AC244" s="373" t="s">
        <v>1419</v>
      </c>
      <c r="AD244" s="541">
        <v>0</v>
      </c>
      <c r="AE244" s="370" t="s">
        <v>59</v>
      </c>
      <c r="AF244" s="370" t="s">
        <v>2247</v>
      </c>
      <c r="AG244" s="374" t="s">
        <v>59</v>
      </c>
      <c r="AH244" s="374" t="s">
        <v>2248</v>
      </c>
      <c r="AI244" s="374">
        <v>100</v>
      </c>
      <c r="AJ244" s="374">
        <v>1</v>
      </c>
      <c r="AK244" s="374">
        <v>100</v>
      </c>
      <c r="AL244" s="369">
        <v>9.0000000000000011E-3</v>
      </c>
      <c r="AM244" s="369">
        <v>0.2</v>
      </c>
      <c r="AN244" s="369" t="s">
        <v>64</v>
      </c>
      <c r="AO244" s="367" t="s">
        <v>1324</v>
      </c>
      <c r="AP244" s="370" t="s">
        <v>11</v>
      </c>
      <c r="AQ244" s="376" t="s">
        <v>669</v>
      </c>
      <c r="AR244" s="369">
        <v>2.0999999999999994E-3</v>
      </c>
      <c r="AS244" s="369">
        <v>2.0999999999999994E-3</v>
      </c>
      <c r="AT244" s="369"/>
      <c r="AW244" s="662"/>
      <c r="AX244" s="662"/>
      <c r="AY244" s="663"/>
      <c r="AZ244" s="663"/>
      <c r="BA244" s="663"/>
      <c r="BB244" s="664"/>
      <c r="BC244" s="663"/>
      <c r="BD244" s="663"/>
      <c r="BE244" s="663"/>
      <c r="BF244" s="663"/>
      <c r="BG244" s="664"/>
      <c r="BH244" s="664"/>
      <c r="BI244" s="665"/>
      <c r="BJ244" s="665"/>
      <c r="BK244" s="665"/>
      <c r="BL244" s="664"/>
      <c r="BM244" s="664"/>
      <c r="BN244" s="664"/>
      <c r="BO244" s="664"/>
      <c r="BP244" s="664"/>
      <c r="BQ244" s="664"/>
      <c r="BR244" s="664"/>
      <c r="BS244" s="664"/>
      <c r="BT244" s="667"/>
      <c r="BU244" s="668"/>
      <c r="BV244" s="666"/>
      <c r="BW244" s="669"/>
    </row>
    <row r="245" spans="2:75" ht="15.75" customHeight="1">
      <c r="B245" s="363" t="s">
        <v>246</v>
      </c>
      <c r="C245" s="364">
        <v>3119883000141</v>
      </c>
      <c r="D245" s="365" t="s">
        <v>13</v>
      </c>
      <c r="E245" s="365" t="s">
        <v>615</v>
      </c>
      <c r="F245" s="365" t="s">
        <v>619</v>
      </c>
      <c r="G245" s="366" t="s">
        <v>34</v>
      </c>
      <c r="H245" s="366" t="s">
        <v>1337</v>
      </c>
      <c r="I245" s="366" t="s">
        <v>34</v>
      </c>
      <c r="J245" s="366" t="s">
        <v>611</v>
      </c>
      <c r="K245" s="367" t="s">
        <v>48</v>
      </c>
      <c r="L245" s="368"/>
      <c r="M245" s="368" t="s">
        <v>1416</v>
      </c>
      <c r="N245" s="367">
        <v>73652</v>
      </c>
      <c r="O245" s="367" t="s">
        <v>1321</v>
      </c>
      <c r="P245" s="371">
        <v>36342</v>
      </c>
      <c r="Q245" s="372">
        <v>55815222.079999998</v>
      </c>
      <c r="R245" s="372">
        <v>54770027.610555544</v>
      </c>
      <c r="S245" s="367">
        <v>1</v>
      </c>
      <c r="T245" s="369">
        <v>8.337735731448026E-2</v>
      </c>
      <c r="U245" s="369">
        <v>1.0778353717109488</v>
      </c>
      <c r="V245" s="369">
        <v>0.10499784679546553</v>
      </c>
      <c r="W245" s="369">
        <v>1.0293299836015855</v>
      </c>
      <c r="X245" s="369">
        <v>0.11691266623525998</v>
      </c>
      <c r="Y245" s="369">
        <v>0.88656998648121488</v>
      </c>
      <c r="Z245" s="369">
        <v>0.18331949790886282</v>
      </c>
      <c r="AA245" s="369">
        <v>1.0420474561434721</v>
      </c>
      <c r="AB245" s="369">
        <v>8.6988946298215981E-3</v>
      </c>
      <c r="AC245" s="373">
        <v>0.31599051597447658</v>
      </c>
      <c r="AD245" s="541">
        <v>10841389000151</v>
      </c>
      <c r="AE245" s="370" t="s">
        <v>2423</v>
      </c>
      <c r="AF245" s="370" t="s">
        <v>2253</v>
      </c>
      <c r="AG245" s="374" t="s">
        <v>1439</v>
      </c>
      <c r="AH245" s="374" t="s">
        <v>2248</v>
      </c>
      <c r="AI245" s="374">
        <v>50000</v>
      </c>
      <c r="AJ245" s="374">
        <v>10000</v>
      </c>
      <c r="AK245" s="374">
        <v>50000</v>
      </c>
      <c r="AL245" s="369">
        <v>1.3500000000000002E-2</v>
      </c>
      <c r="AM245" s="369">
        <v>0.2</v>
      </c>
      <c r="AN245" s="369" t="s">
        <v>64</v>
      </c>
      <c r="AO245" s="367" t="s">
        <v>1324</v>
      </c>
      <c r="AP245" s="370" t="s">
        <v>13</v>
      </c>
      <c r="AQ245" s="376" t="s">
        <v>668</v>
      </c>
      <c r="AR245" s="369">
        <v>2.6999999999999997E-3</v>
      </c>
      <c r="AS245" s="369">
        <v>2.6999999999999997E-3</v>
      </c>
      <c r="AT245" s="369"/>
      <c r="AW245" s="662"/>
      <c r="AX245" s="662"/>
      <c r="AY245" s="663"/>
      <c r="AZ245" s="663"/>
      <c r="BA245" s="663"/>
      <c r="BB245" s="664"/>
      <c r="BC245" s="663"/>
      <c r="BD245" s="663"/>
      <c r="BE245" s="663"/>
      <c r="BF245" s="663"/>
      <c r="BG245" s="664"/>
      <c r="BH245" s="664"/>
      <c r="BI245" s="665"/>
      <c r="BJ245" s="665"/>
      <c r="BK245" s="665"/>
      <c r="BL245" s="664"/>
      <c r="BM245" s="664"/>
      <c r="BN245" s="664"/>
      <c r="BO245" s="664"/>
      <c r="BP245" s="664"/>
      <c r="BQ245" s="664"/>
      <c r="BR245" s="664"/>
      <c r="BS245" s="664"/>
      <c r="BT245" s="667"/>
      <c r="BU245" s="668"/>
      <c r="BV245" s="666"/>
      <c r="BW245" s="669"/>
    </row>
    <row r="246" spans="2:75" ht="15.75" customHeight="1">
      <c r="B246" s="363" t="s">
        <v>520</v>
      </c>
      <c r="C246" s="364">
        <v>34687662000101</v>
      </c>
      <c r="D246" s="365" t="s">
        <v>13</v>
      </c>
      <c r="E246" s="365" t="s">
        <v>615</v>
      </c>
      <c r="F246" s="365" t="s">
        <v>619</v>
      </c>
      <c r="G246" s="366" t="s">
        <v>34</v>
      </c>
      <c r="H246" s="366" t="s">
        <v>1337</v>
      </c>
      <c r="I246" s="366" t="s">
        <v>34</v>
      </c>
      <c r="J246" s="366" t="s">
        <v>611</v>
      </c>
      <c r="K246" s="367" t="s">
        <v>48</v>
      </c>
      <c r="L246" s="368"/>
      <c r="M246" s="368" t="s">
        <v>1416</v>
      </c>
      <c r="N246" s="367">
        <v>523771</v>
      </c>
      <c r="O246" s="367" t="s">
        <v>1321</v>
      </c>
      <c r="P246" s="371">
        <v>43798</v>
      </c>
      <c r="Q246" s="372">
        <v>905203020.04999995</v>
      </c>
      <c r="R246" s="372">
        <v>720945093.73388875</v>
      </c>
      <c r="S246" s="367">
        <v>1</v>
      </c>
      <c r="T246" s="369">
        <v>8.5279639495282833E-2</v>
      </c>
      <c r="U246" s="369">
        <v>1.1024265447522219</v>
      </c>
      <c r="V246" s="369">
        <v>0.11141509986455689</v>
      </c>
      <c r="W246" s="369">
        <v>1.0922405212742523</v>
      </c>
      <c r="X246" s="369">
        <v>0.14897845683233091</v>
      </c>
      <c r="Y246" s="369">
        <v>1.1297307016679565</v>
      </c>
      <c r="Z246" s="369" t="s">
        <v>1419</v>
      </c>
      <c r="AA246" s="369" t="s">
        <v>1419</v>
      </c>
      <c r="AB246" s="369">
        <v>6.5459065006033762E-3</v>
      </c>
      <c r="AC246" s="373">
        <v>1.3024130472692117</v>
      </c>
      <c r="AD246" s="541">
        <v>34687633000131</v>
      </c>
      <c r="AE246" s="370" t="s">
        <v>2430</v>
      </c>
      <c r="AF246" s="370" t="s">
        <v>2247</v>
      </c>
      <c r="AG246" s="374" t="s">
        <v>59</v>
      </c>
      <c r="AH246" s="374" t="s">
        <v>2248</v>
      </c>
      <c r="AI246" s="374">
        <v>1</v>
      </c>
      <c r="AJ246" s="374">
        <v>1</v>
      </c>
      <c r="AK246" s="374">
        <v>1</v>
      </c>
      <c r="AL246" s="369">
        <v>8.3999999999999995E-3</v>
      </c>
      <c r="AM246" s="369">
        <v>0.25</v>
      </c>
      <c r="AN246" s="369" t="s">
        <v>64</v>
      </c>
      <c r="AO246" s="367" t="s">
        <v>1324</v>
      </c>
      <c r="AP246" s="370" t="s">
        <v>13</v>
      </c>
      <c r="AQ246" s="376" t="s">
        <v>664</v>
      </c>
      <c r="AR246" s="369">
        <v>2.1333333333333334E-3</v>
      </c>
      <c r="AS246" s="369">
        <v>2.1333333333333334E-3</v>
      </c>
      <c r="AT246" s="369"/>
      <c r="AW246" s="662"/>
      <c r="AX246" s="662"/>
      <c r="AY246" s="663"/>
      <c r="AZ246" s="663"/>
      <c r="BA246" s="663"/>
      <c r="BB246" s="664"/>
      <c r="BC246" s="663"/>
      <c r="BD246" s="663"/>
      <c r="BE246" s="663"/>
      <c r="BF246" s="663"/>
      <c r="BG246" s="664"/>
      <c r="BH246" s="664"/>
      <c r="BI246" s="665"/>
      <c r="BJ246" s="665"/>
      <c r="BK246" s="665"/>
      <c r="BL246" s="664"/>
      <c r="BM246" s="664"/>
      <c r="BN246" s="664"/>
      <c r="BO246" s="664"/>
      <c r="BP246" s="664"/>
      <c r="BQ246" s="664"/>
      <c r="BR246" s="664"/>
      <c r="BS246" s="664"/>
      <c r="BT246" s="667"/>
      <c r="BU246" s="668"/>
      <c r="BV246" s="666"/>
      <c r="BW246" s="669"/>
    </row>
    <row r="247" spans="2:75" ht="15.75" customHeight="1">
      <c r="B247" s="363" t="s">
        <v>1061</v>
      </c>
      <c r="C247" s="364">
        <v>18683208000118</v>
      </c>
      <c r="D247" s="365" t="s">
        <v>13</v>
      </c>
      <c r="E247" s="365" t="s">
        <v>615</v>
      </c>
      <c r="F247" s="365" t="s">
        <v>619</v>
      </c>
      <c r="G247" s="366" t="s">
        <v>34</v>
      </c>
      <c r="H247" s="366" t="s">
        <v>1337</v>
      </c>
      <c r="I247" s="366" t="s">
        <v>34</v>
      </c>
      <c r="J247" s="366"/>
      <c r="K247" s="367" t="s">
        <v>48</v>
      </c>
      <c r="L247" s="368"/>
      <c r="M247" s="368" t="s">
        <v>1416</v>
      </c>
      <c r="N247" s="367">
        <v>382485</v>
      </c>
      <c r="O247" s="367" t="s">
        <v>1321</v>
      </c>
      <c r="P247" s="371">
        <v>41961</v>
      </c>
      <c r="Q247" s="372">
        <v>94825003.349999994</v>
      </c>
      <c r="R247" s="372">
        <v>85286486.052103147</v>
      </c>
      <c r="S247" s="367">
        <v>1</v>
      </c>
      <c r="T247" s="369">
        <v>5.3864626941139804E-2</v>
      </c>
      <c r="U247" s="369">
        <v>0.69631854583968844</v>
      </c>
      <c r="V247" s="369">
        <v>6.6249838674594663E-2</v>
      </c>
      <c r="W247" s="369">
        <v>0.64946994093476218</v>
      </c>
      <c r="X247" s="369">
        <v>0.10093704941926318</v>
      </c>
      <c r="Y247" s="369">
        <v>0.76542398202617545</v>
      </c>
      <c r="Z247" s="369">
        <v>0.12515556083230139</v>
      </c>
      <c r="AA247" s="369">
        <v>0.71142478173460022</v>
      </c>
      <c r="AB247" s="369">
        <v>2.3868156463970586E-2</v>
      </c>
      <c r="AC247" s="373">
        <v>-1.3705568734296305</v>
      </c>
      <c r="AD247" s="541">
        <v>0</v>
      </c>
      <c r="AE247" s="370" t="s">
        <v>2452</v>
      </c>
      <c r="AF247" s="370" t="s">
        <v>2253</v>
      </c>
      <c r="AG247" s="374" t="s">
        <v>1439</v>
      </c>
      <c r="AH247" s="374" t="s">
        <v>2248</v>
      </c>
      <c r="AI247" s="374">
        <v>1000</v>
      </c>
      <c r="AJ247" s="374">
        <v>0</v>
      </c>
      <c r="AK247" s="374">
        <v>500</v>
      </c>
      <c r="AL247" s="369">
        <v>3.0000000000000001E-3</v>
      </c>
      <c r="AM247" s="369">
        <v>0.15</v>
      </c>
      <c r="AN247" s="369" t="s">
        <v>64</v>
      </c>
      <c r="AO247" s="367" t="s">
        <v>1324</v>
      </c>
      <c r="AP247" s="370" t="s">
        <v>13</v>
      </c>
      <c r="AQ247" s="376" t="s">
        <v>668</v>
      </c>
      <c r="AR247" s="369">
        <v>8.0009999999999999E-4</v>
      </c>
      <c r="AS247" s="369">
        <v>8.0009999999999999E-4</v>
      </c>
      <c r="AT247" s="369"/>
      <c r="AW247" s="662"/>
      <c r="AX247" s="662"/>
      <c r="AY247" s="663"/>
      <c r="AZ247" s="663"/>
      <c r="BA247" s="663"/>
      <c r="BB247" s="664"/>
      <c r="BC247" s="663"/>
      <c r="BD247" s="663"/>
      <c r="BE247" s="663"/>
      <c r="BF247" s="663"/>
      <c r="BG247" s="664"/>
      <c r="BH247" s="664"/>
      <c r="BI247" s="665"/>
      <c r="BJ247" s="665"/>
      <c r="BK247" s="665"/>
      <c r="BL247" s="664"/>
      <c r="BM247" s="664"/>
      <c r="BN247" s="664"/>
      <c r="BO247" s="664"/>
      <c r="BP247" s="664"/>
      <c r="BQ247" s="664"/>
      <c r="BR247" s="664"/>
      <c r="BS247" s="664"/>
      <c r="BT247" s="667"/>
      <c r="BU247" s="668"/>
      <c r="BV247" s="666"/>
      <c r="BW247" s="669"/>
    </row>
    <row r="248" spans="2:75" ht="15.75" customHeight="1">
      <c r="B248" s="363" t="s">
        <v>1095</v>
      </c>
      <c r="C248" s="364">
        <v>6301947000119</v>
      </c>
      <c r="D248" s="365" t="s">
        <v>13</v>
      </c>
      <c r="E248" s="365" t="s">
        <v>615</v>
      </c>
      <c r="F248" s="365" t="s">
        <v>619</v>
      </c>
      <c r="G248" s="366" t="s">
        <v>34</v>
      </c>
      <c r="H248" s="366" t="s">
        <v>1337</v>
      </c>
      <c r="I248" s="366" t="s">
        <v>34</v>
      </c>
      <c r="J248" s="366"/>
      <c r="K248" s="367" t="s">
        <v>48</v>
      </c>
      <c r="L248" s="368"/>
      <c r="M248" s="368" t="s">
        <v>1416</v>
      </c>
      <c r="N248" s="367">
        <v>133825</v>
      </c>
      <c r="O248" s="367" t="s">
        <v>1321</v>
      </c>
      <c r="P248" s="371">
        <v>38300</v>
      </c>
      <c r="Q248" s="372">
        <v>204682303.74000001</v>
      </c>
      <c r="R248" s="372">
        <v>310288564.72900802</v>
      </c>
      <c r="S248" s="367">
        <v>1</v>
      </c>
      <c r="T248" s="369">
        <v>0.11169346120844015</v>
      </c>
      <c r="U248" s="369">
        <v>1.4438831735240631</v>
      </c>
      <c r="V248" s="369">
        <v>0.12577843190598625</v>
      </c>
      <c r="W248" s="369">
        <v>1.2330492024605326</v>
      </c>
      <c r="X248" s="369">
        <v>0.15072158125065416</v>
      </c>
      <c r="Y248" s="369">
        <v>1.1429491307890423</v>
      </c>
      <c r="Z248" s="369">
        <v>0.21222125958134308</v>
      </c>
      <c r="AA248" s="369">
        <v>1.2063344391017474</v>
      </c>
      <c r="AB248" s="369">
        <v>1.6086052186708607E-2</v>
      </c>
      <c r="AC248" s="373">
        <v>1.3352745422943142</v>
      </c>
      <c r="AD248" s="541">
        <v>28087314000192</v>
      </c>
      <c r="AE248" s="370" t="s">
        <v>2476</v>
      </c>
      <c r="AF248" s="370" t="s">
        <v>2247</v>
      </c>
      <c r="AG248" s="374" t="s">
        <v>59</v>
      </c>
      <c r="AH248" s="374" t="s">
        <v>2248</v>
      </c>
      <c r="AI248" s="374">
        <v>1000</v>
      </c>
      <c r="AJ248" s="374">
        <v>1000</v>
      </c>
      <c r="AK248" s="374">
        <v>1000</v>
      </c>
      <c r="AL248" s="369">
        <v>9.0000000000000011E-3</v>
      </c>
      <c r="AM248" s="369">
        <v>0.2</v>
      </c>
      <c r="AN248" s="369" t="s">
        <v>64</v>
      </c>
      <c r="AO248" s="367" t="s">
        <v>1324</v>
      </c>
      <c r="AP248" s="370" t="s">
        <v>13</v>
      </c>
      <c r="AQ248" s="376" t="s">
        <v>664</v>
      </c>
      <c r="AR248" s="369">
        <v>1.9997999999999995E-3</v>
      </c>
      <c r="AS248" s="369">
        <v>1.9997999999999995E-3</v>
      </c>
      <c r="AT248" s="369"/>
      <c r="AW248" s="662"/>
      <c r="AX248" s="662"/>
      <c r="AY248" s="663"/>
      <c r="AZ248" s="663"/>
      <c r="BA248" s="663"/>
      <c r="BB248" s="664"/>
      <c r="BC248" s="663"/>
      <c r="BD248" s="663"/>
      <c r="BE248" s="663"/>
      <c r="BF248" s="663"/>
      <c r="BG248" s="664"/>
      <c r="BH248" s="664"/>
      <c r="BI248" s="665"/>
      <c r="BJ248" s="665"/>
      <c r="BK248" s="665"/>
      <c r="BL248" s="664"/>
      <c r="BM248" s="664"/>
      <c r="BN248" s="664"/>
      <c r="BO248" s="664"/>
      <c r="BP248" s="664"/>
      <c r="BQ248" s="664"/>
      <c r="BR248" s="664"/>
      <c r="BS248" s="664"/>
      <c r="BT248" s="667"/>
      <c r="BU248" s="668"/>
      <c r="BV248" s="666"/>
      <c r="BW248" s="669"/>
    </row>
    <row r="249" spans="2:75" ht="15.75" customHeight="1">
      <c r="B249" s="363" t="s">
        <v>1100</v>
      </c>
      <c r="C249" s="364">
        <v>15578417000103</v>
      </c>
      <c r="D249" s="365" t="s">
        <v>13</v>
      </c>
      <c r="E249" s="365" t="s">
        <v>615</v>
      </c>
      <c r="F249" s="365" t="s">
        <v>619</v>
      </c>
      <c r="G249" s="366" t="s">
        <v>34</v>
      </c>
      <c r="H249" s="366" t="s">
        <v>1337</v>
      </c>
      <c r="I249" s="366" t="s">
        <v>34</v>
      </c>
      <c r="J249" s="366" t="s">
        <v>611</v>
      </c>
      <c r="K249" s="367" t="s">
        <v>48</v>
      </c>
      <c r="L249" s="368"/>
      <c r="M249" s="368" t="s">
        <v>1416</v>
      </c>
      <c r="N249" s="367">
        <v>307998</v>
      </c>
      <c r="O249" s="367" t="s">
        <v>1321</v>
      </c>
      <c r="P249" s="371">
        <v>41096</v>
      </c>
      <c r="Q249" s="372">
        <v>576947751.51999998</v>
      </c>
      <c r="R249" s="372">
        <v>988752002.73424709</v>
      </c>
      <c r="S249" s="367">
        <v>1</v>
      </c>
      <c r="T249" s="369">
        <v>6.7267472651461269E-2</v>
      </c>
      <c r="U249" s="369">
        <v>0.86957974832277507</v>
      </c>
      <c r="V249" s="369">
        <v>8.5347667051419052E-2</v>
      </c>
      <c r="W249" s="369">
        <v>0.83669251711040526</v>
      </c>
      <c r="X249" s="369">
        <v>0.11192606170317254</v>
      </c>
      <c r="Y249" s="369">
        <v>0.84875565844507439</v>
      </c>
      <c r="Z249" s="369">
        <v>0.15965762161945318</v>
      </c>
      <c r="AA249" s="369">
        <v>0.90754568041190764</v>
      </c>
      <c r="AB249" s="369">
        <v>8.484496795630533E-3</v>
      </c>
      <c r="AC249" s="373">
        <v>-1.7918039878121488</v>
      </c>
      <c r="AD249" s="541">
        <v>11616552000145</v>
      </c>
      <c r="AE249" s="370" t="s">
        <v>2479</v>
      </c>
      <c r="AF249" s="370" t="s">
        <v>2253</v>
      </c>
      <c r="AG249" s="374" t="s">
        <v>1439</v>
      </c>
      <c r="AH249" s="374" t="s">
        <v>2248</v>
      </c>
      <c r="AI249" s="374">
        <v>1000</v>
      </c>
      <c r="AJ249" s="374">
        <v>0</v>
      </c>
      <c r="AK249" s="374">
        <v>0</v>
      </c>
      <c r="AL249" s="369">
        <v>0.01</v>
      </c>
      <c r="AM249" s="369">
        <v>0.2</v>
      </c>
      <c r="AN249" s="369" t="s">
        <v>64</v>
      </c>
      <c r="AO249" s="367" t="s">
        <v>1324</v>
      </c>
      <c r="AP249" s="370" t="s">
        <v>13</v>
      </c>
      <c r="AQ249" s="376" t="s">
        <v>668</v>
      </c>
      <c r="AR249" s="369">
        <v>2.5000000000000001E-3</v>
      </c>
      <c r="AS249" s="369">
        <v>2.5000000000000001E-3</v>
      </c>
      <c r="AT249" s="369"/>
      <c r="AW249" s="662"/>
      <c r="AX249" s="662"/>
      <c r="AY249" s="663"/>
      <c r="AZ249" s="663"/>
      <c r="BA249" s="663"/>
      <c r="BB249" s="664"/>
      <c r="BC249" s="663"/>
      <c r="BD249" s="663"/>
      <c r="BE249" s="663"/>
      <c r="BF249" s="663"/>
      <c r="BG249" s="664"/>
      <c r="BH249" s="664"/>
      <c r="BI249" s="665"/>
      <c r="BJ249" s="665"/>
      <c r="BK249" s="665"/>
      <c r="BL249" s="664"/>
      <c r="BM249" s="664"/>
      <c r="BN249" s="664"/>
      <c r="BO249" s="664"/>
      <c r="BP249" s="664"/>
      <c r="BQ249" s="664"/>
      <c r="BR249" s="664"/>
      <c r="BS249" s="664"/>
      <c r="BT249" s="667"/>
      <c r="BU249" s="668"/>
      <c r="BV249" s="666"/>
      <c r="BW249" s="669"/>
    </row>
    <row r="250" spans="2:75" ht="15.75" customHeight="1">
      <c r="B250" s="363" t="s">
        <v>1696</v>
      </c>
      <c r="C250" s="364">
        <v>11628865000113</v>
      </c>
      <c r="D250" s="365" t="s">
        <v>13</v>
      </c>
      <c r="E250" s="365" t="s">
        <v>615</v>
      </c>
      <c r="F250" s="365" t="s">
        <v>619</v>
      </c>
      <c r="G250" s="366" t="s">
        <v>34</v>
      </c>
      <c r="H250" s="366" t="s">
        <v>1338</v>
      </c>
      <c r="I250" s="366" t="s">
        <v>34</v>
      </c>
      <c r="J250" s="366" t="s">
        <v>611</v>
      </c>
      <c r="K250" s="367" t="s">
        <v>48</v>
      </c>
      <c r="L250" s="368"/>
      <c r="M250" s="368"/>
      <c r="N250" s="367">
        <v>246972</v>
      </c>
      <c r="O250" s="367" t="s">
        <v>1324</v>
      </c>
      <c r="P250" s="371">
        <v>40269</v>
      </c>
      <c r="Q250" s="372" t="s">
        <v>1392</v>
      </c>
      <c r="R250" s="372" t="s">
        <v>1419</v>
      </c>
      <c r="S250" s="367">
        <v>1</v>
      </c>
      <c r="T250" s="369" t="s">
        <v>1419</v>
      </c>
      <c r="U250" s="369" t="s">
        <v>1419</v>
      </c>
      <c r="V250" s="369" t="s">
        <v>1419</v>
      </c>
      <c r="W250" s="369" t="s">
        <v>1419</v>
      </c>
      <c r="X250" s="369" t="s">
        <v>1419</v>
      </c>
      <c r="Y250" s="369" t="s">
        <v>1419</v>
      </c>
      <c r="Z250" s="369" t="s">
        <v>1419</v>
      </c>
      <c r="AA250" s="369" t="s">
        <v>1419</v>
      </c>
      <c r="AB250" s="369" t="s">
        <v>1419</v>
      </c>
      <c r="AC250" s="373" t="s">
        <v>1419</v>
      </c>
      <c r="AD250" s="541">
        <v>11616552000145</v>
      </c>
      <c r="AE250" s="370" t="s">
        <v>2479</v>
      </c>
      <c r="AF250" s="370" t="s">
        <v>2253</v>
      </c>
      <c r="AG250" s="374" t="s">
        <v>1439</v>
      </c>
      <c r="AH250" s="374" t="s">
        <v>2248</v>
      </c>
      <c r="AI250" s="374">
        <v>30000</v>
      </c>
      <c r="AJ250" s="374">
        <v>0</v>
      </c>
      <c r="AK250" s="374">
        <v>0</v>
      </c>
      <c r="AL250" s="369">
        <v>7.4999999999999997E-3</v>
      </c>
      <c r="AM250" s="369">
        <v>0.2</v>
      </c>
      <c r="AN250" s="369" t="s">
        <v>64</v>
      </c>
      <c r="AO250" s="367" t="s">
        <v>1324</v>
      </c>
      <c r="AP250" s="370" t="s">
        <v>13</v>
      </c>
      <c r="AQ250" s="376" t="s">
        <v>668</v>
      </c>
      <c r="AR250" s="369">
        <v>1.8749999999999999E-3</v>
      </c>
      <c r="AS250" s="369">
        <v>1.8749999999999999E-3</v>
      </c>
      <c r="AT250" s="369"/>
      <c r="AW250" s="662"/>
      <c r="AX250" s="662"/>
      <c r="AY250" s="663"/>
      <c r="AZ250" s="663"/>
      <c r="BA250" s="663"/>
      <c r="BB250" s="664"/>
      <c r="BC250" s="663"/>
      <c r="BD250" s="663"/>
      <c r="BE250" s="663"/>
      <c r="BF250" s="663"/>
      <c r="BG250" s="664"/>
      <c r="BH250" s="664"/>
      <c r="BI250" s="665"/>
      <c r="BJ250" s="665"/>
      <c r="BK250" s="665"/>
      <c r="BL250" s="664"/>
      <c r="BM250" s="664"/>
      <c r="BN250" s="664"/>
      <c r="BO250" s="664"/>
      <c r="BP250" s="664"/>
      <c r="BQ250" s="664"/>
      <c r="BR250" s="664"/>
      <c r="BS250" s="664"/>
      <c r="BT250" s="667"/>
      <c r="BU250" s="668"/>
      <c r="BV250" s="666"/>
      <c r="BW250" s="669"/>
    </row>
    <row r="251" spans="2:75" ht="15.75" customHeight="1">
      <c r="B251" s="363" t="s">
        <v>320</v>
      </c>
      <c r="C251" s="364">
        <v>947958000194</v>
      </c>
      <c r="D251" s="365" t="s">
        <v>13</v>
      </c>
      <c r="E251" s="365" t="s">
        <v>615</v>
      </c>
      <c r="F251" s="365" t="s">
        <v>619</v>
      </c>
      <c r="G251" s="366" t="s">
        <v>34</v>
      </c>
      <c r="H251" s="366" t="s">
        <v>1337</v>
      </c>
      <c r="I251" s="366" t="s">
        <v>34</v>
      </c>
      <c r="J251" s="366" t="s">
        <v>611</v>
      </c>
      <c r="K251" s="367" t="s">
        <v>48</v>
      </c>
      <c r="L251" s="368"/>
      <c r="M251" s="368" t="s">
        <v>34</v>
      </c>
      <c r="N251" s="367">
        <v>42651</v>
      </c>
      <c r="O251" s="367" t="s">
        <v>1321</v>
      </c>
      <c r="P251" s="371">
        <v>35219</v>
      </c>
      <c r="Q251" s="372">
        <v>84673923.680000007</v>
      </c>
      <c r="R251" s="372">
        <v>119352736.53972222</v>
      </c>
      <c r="S251" s="367">
        <v>1</v>
      </c>
      <c r="T251" s="369">
        <v>8.0689130919262775E-2</v>
      </c>
      <c r="U251" s="369">
        <v>1.043084144408267</v>
      </c>
      <c r="V251" s="369">
        <v>0.10815397863830456</v>
      </c>
      <c r="W251" s="369">
        <v>1.0602706289308403</v>
      </c>
      <c r="X251" s="369">
        <v>0.13304353295330462</v>
      </c>
      <c r="Y251" s="369">
        <v>1.0088932791462657</v>
      </c>
      <c r="Z251" s="369">
        <v>0.17835700427749002</v>
      </c>
      <c r="AA251" s="369">
        <v>1.0138390335605614</v>
      </c>
      <c r="AB251" s="369">
        <v>1.1110510350468434E-2</v>
      </c>
      <c r="AC251" s="373">
        <v>0.50635326069462749</v>
      </c>
      <c r="AD251" s="541">
        <v>0</v>
      </c>
      <c r="AE251" s="370" t="s">
        <v>2483</v>
      </c>
      <c r="AF251" s="370" t="s">
        <v>2253</v>
      </c>
      <c r="AG251" s="374" t="s">
        <v>1439</v>
      </c>
      <c r="AH251" s="374" t="s">
        <v>2248</v>
      </c>
      <c r="AI251" s="374">
        <v>50000</v>
      </c>
      <c r="AJ251" s="374">
        <v>5000</v>
      </c>
      <c r="AK251" s="374">
        <v>25000</v>
      </c>
      <c r="AL251" s="369">
        <v>1.4999999999999999E-2</v>
      </c>
      <c r="AM251" s="369">
        <v>0.2</v>
      </c>
      <c r="AN251" s="369" t="s">
        <v>64</v>
      </c>
      <c r="AO251" s="367" t="s">
        <v>1324</v>
      </c>
      <c r="AP251" s="370" t="s">
        <v>13</v>
      </c>
      <c r="AQ251" s="376" t="s">
        <v>664</v>
      </c>
      <c r="AR251" s="369">
        <v>4.0000000000000001E-3</v>
      </c>
      <c r="AS251" s="369">
        <v>4.0000000000000001E-3</v>
      </c>
      <c r="AT251" s="369"/>
      <c r="AW251" s="662"/>
      <c r="AX251" s="662"/>
      <c r="AY251" s="663"/>
      <c r="AZ251" s="663"/>
      <c r="BA251" s="663"/>
      <c r="BB251" s="663"/>
      <c r="BC251" s="663"/>
      <c r="BD251" s="663"/>
      <c r="BE251" s="663"/>
      <c r="BF251" s="663"/>
      <c r="BG251" s="664"/>
      <c r="BH251" s="664"/>
      <c r="BI251" s="665"/>
      <c r="BJ251" s="665"/>
      <c r="BK251" s="665"/>
      <c r="BL251" s="218"/>
      <c r="BM251" s="664"/>
      <c r="BN251" s="664"/>
      <c r="BO251" s="664"/>
      <c r="BP251" s="664"/>
      <c r="BQ251" s="664"/>
      <c r="BR251" s="664"/>
      <c r="BS251" s="664"/>
      <c r="BT251" s="664"/>
      <c r="BU251" s="664"/>
      <c r="BV251" s="666"/>
      <c r="BW251" s="663"/>
    </row>
    <row r="252" spans="2:75" ht="15.75" customHeight="1">
      <c r="B252" s="363" t="s">
        <v>1200</v>
      </c>
      <c r="C252" s="364">
        <v>12839769000187</v>
      </c>
      <c r="D252" s="365" t="s">
        <v>13</v>
      </c>
      <c r="E252" s="365" t="s">
        <v>615</v>
      </c>
      <c r="F252" s="365" t="s">
        <v>619</v>
      </c>
      <c r="G252" s="366" t="s">
        <v>34</v>
      </c>
      <c r="H252" s="366" t="s">
        <v>1337</v>
      </c>
      <c r="I252" s="366" t="s">
        <v>34</v>
      </c>
      <c r="J252" s="366"/>
      <c r="K252" s="367" t="s">
        <v>48</v>
      </c>
      <c r="L252" s="368"/>
      <c r="M252" s="368" t="s">
        <v>1416</v>
      </c>
      <c r="N252" s="367">
        <v>268471</v>
      </c>
      <c r="O252" s="367" t="s">
        <v>1321</v>
      </c>
      <c r="P252" s="371">
        <v>40597</v>
      </c>
      <c r="Q252" s="372">
        <v>23046359.25</v>
      </c>
      <c r="R252" s="372">
        <v>26589581.039761908</v>
      </c>
      <c r="S252" s="367">
        <v>1</v>
      </c>
      <c r="T252" s="369">
        <v>8.0052408551531062E-2</v>
      </c>
      <c r="U252" s="369">
        <v>1.0348531100842564</v>
      </c>
      <c r="V252" s="369">
        <v>7.7384387829990686E-2</v>
      </c>
      <c r="W252" s="369">
        <v>0.7586257536426263</v>
      </c>
      <c r="X252" s="369">
        <v>8.9445961060032664E-2</v>
      </c>
      <c r="Y252" s="369">
        <v>0.67828497152070011</v>
      </c>
      <c r="Z252" s="369">
        <v>8.4621650556171435E-2</v>
      </c>
      <c r="AA252" s="369">
        <v>0.4810168951071358</v>
      </c>
      <c r="AB252" s="369">
        <v>1.6388735952675385E-2</v>
      </c>
      <c r="AC252" s="373">
        <v>-1.3711166063304177</v>
      </c>
      <c r="AD252" s="541">
        <v>0</v>
      </c>
      <c r="AE252" s="370" t="s">
        <v>2424</v>
      </c>
      <c r="AF252" s="370" t="s">
        <v>2250</v>
      </c>
      <c r="AG252" s="374" t="s">
        <v>719</v>
      </c>
      <c r="AH252" s="374" t="s">
        <v>2248</v>
      </c>
      <c r="AI252" s="374">
        <v>5000</v>
      </c>
      <c r="AJ252" s="374">
        <v>2500</v>
      </c>
      <c r="AK252" s="374">
        <v>2500</v>
      </c>
      <c r="AL252" s="369">
        <v>0.01</v>
      </c>
      <c r="AM252" s="369">
        <v>0.2</v>
      </c>
      <c r="AN252" s="369" t="s">
        <v>64</v>
      </c>
      <c r="AO252" s="367" t="s">
        <v>1324</v>
      </c>
      <c r="AP252" s="370" t="s">
        <v>13</v>
      </c>
      <c r="AQ252" s="376" t="s">
        <v>664</v>
      </c>
      <c r="AR252" s="369">
        <v>3.5999999999999999E-3</v>
      </c>
      <c r="AS252" s="369">
        <v>3.5999999999999999E-3</v>
      </c>
      <c r="AT252" s="369"/>
      <c r="AW252" s="662"/>
      <c r="AX252" s="662"/>
      <c r="AY252" s="663"/>
      <c r="AZ252" s="663"/>
      <c r="BA252" s="663"/>
      <c r="BB252" s="663"/>
      <c r="BC252" s="663"/>
      <c r="BD252" s="663"/>
      <c r="BE252" s="663"/>
      <c r="BF252" s="663"/>
      <c r="BG252" s="664"/>
      <c r="BH252" s="664"/>
      <c r="BI252" s="665"/>
      <c r="BJ252" s="665"/>
      <c r="BK252" s="665"/>
      <c r="BL252" s="218"/>
      <c r="BM252" s="664"/>
      <c r="BN252" s="664"/>
      <c r="BO252" s="664"/>
      <c r="BP252" s="664"/>
      <c r="BQ252" s="664"/>
      <c r="BR252" s="664"/>
      <c r="BS252" s="664"/>
      <c r="BT252" s="664"/>
      <c r="BU252" s="664"/>
      <c r="BV252" s="666"/>
      <c r="BW252" s="663"/>
    </row>
    <row r="253" spans="2:75" ht="15.75" customHeight="1">
      <c r="B253" s="363" t="s">
        <v>1204</v>
      </c>
      <c r="C253" s="364">
        <v>7381653000107</v>
      </c>
      <c r="D253" s="365" t="s">
        <v>11</v>
      </c>
      <c r="E253" s="365" t="s">
        <v>620</v>
      </c>
      <c r="F253" s="365" t="s">
        <v>619</v>
      </c>
      <c r="G253" s="366" t="s">
        <v>738</v>
      </c>
      <c r="H253" s="366" t="s">
        <v>34</v>
      </c>
      <c r="I253" s="366" t="s">
        <v>34</v>
      </c>
      <c r="J253" s="366" t="s">
        <v>608</v>
      </c>
      <c r="K253" s="367" t="s">
        <v>48</v>
      </c>
      <c r="L253" s="368"/>
      <c r="M253" s="368" t="s">
        <v>34</v>
      </c>
      <c r="N253" s="367">
        <v>284701</v>
      </c>
      <c r="O253" s="367" t="s">
        <v>1321</v>
      </c>
      <c r="P253" s="371">
        <v>38497</v>
      </c>
      <c r="Q253" s="372">
        <v>68323864.590000004</v>
      </c>
      <c r="R253" s="372">
        <v>93153587.096388921</v>
      </c>
      <c r="S253" s="367">
        <v>1</v>
      </c>
      <c r="T253" s="369">
        <v>7.8763403891368711E-2</v>
      </c>
      <c r="U253" s="369">
        <v>1.0181898952526447</v>
      </c>
      <c r="V253" s="369">
        <v>8.8046531107292658E-2</v>
      </c>
      <c r="W253" s="369">
        <v>0.86315040914496133</v>
      </c>
      <c r="X253" s="369">
        <v>8.4314696425530133E-2</v>
      </c>
      <c r="Y253" s="369">
        <v>0.63937365964891224</v>
      </c>
      <c r="Z253" s="369">
        <v>0.12192529132718044</v>
      </c>
      <c r="AA253" s="369">
        <v>0.69306288265203464</v>
      </c>
      <c r="AB253" s="369">
        <v>8.8750819842201359E-3</v>
      </c>
      <c r="AC253" s="373">
        <v>-1.4326358250379927</v>
      </c>
      <c r="AD253" s="541">
        <v>0</v>
      </c>
      <c r="AE253" s="370" t="s">
        <v>2424</v>
      </c>
      <c r="AF253" s="370" t="s">
        <v>2250</v>
      </c>
      <c r="AG253" s="374" t="s">
        <v>719</v>
      </c>
      <c r="AH253" s="374" t="s">
        <v>2248</v>
      </c>
      <c r="AI253" s="374">
        <v>500</v>
      </c>
      <c r="AJ253" s="374">
        <v>500</v>
      </c>
      <c r="AK253" s="374">
        <v>500</v>
      </c>
      <c r="AL253" s="369">
        <v>5.0000000000000001E-3</v>
      </c>
      <c r="AM253" s="369">
        <v>0.2</v>
      </c>
      <c r="AN253" s="369" t="s">
        <v>64</v>
      </c>
      <c r="AO253" s="367" t="s">
        <v>1324</v>
      </c>
      <c r="AP253" s="370" t="s">
        <v>11</v>
      </c>
      <c r="AQ253" s="376" t="s">
        <v>669</v>
      </c>
      <c r="AR253" s="369">
        <v>1.8E-3</v>
      </c>
      <c r="AS253" s="369">
        <v>1.8E-3</v>
      </c>
      <c r="AT253" s="369"/>
      <c r="AW253" s="662"/>
      <c r="AX253" s="662"/>
      <c r="AY253" s="663"/>
      <c r="AZ253" s="663"/>
      <c r="BA253" s="663"/>
      <c r="BB253" s="664"/>
      <c r="BC253" s="663"/>
      <c r="BD253" s="663"/>
      <c r="BE253" s="663"/>
      <c r="BF253" s="663"/>
      <c r="BG253" s="664"/>
      <c r="BH253" s="664"/>
      <c r="BI253" s="665"/>
      <c r="BJ253" s="665"/>
      <c r="BK253" s="665"/>
      <c r="BL253" s="664"/>
      <c r="BM253" s="664"/>
      <c r="BN253" s="664"/>
      <c r="BO253" s="664"/>
      <c r="BP253" s="664"/>
      <c r="BQ253" s="664"/>
      <c r="BR253" s="664"/>
      <c r="BS253" s="664"/>
      <c r="BT253" s="667"/>
      <c r="BU253" s="668"/>
      <c r="BV253" s="666"/>
      <c r="BW253" s="669"/>
    </row>
    <row r="254" spans="2:75" ht="15.75" customHeight="1">
      <c r="B254" s="363" t="s">
        <v>394</v>
      </c>
      <c r="C254" s="364">
        <v>12120451000141</v>
      </c>
      <c r="D254" s="365" t="s">
        <v>13</v>
      </c>
      <c r="E254" s="365" t="s">
        <v>615</v>
      </c>
      <c r="F254" s="365" t="s">
        <v>619</v>
      </c>
      <c r="G254" s="366" t="s">
        <v>34</v>
      </c>
      <c r="H254" s="366" t="s">
        <v>1337</v>
      </c>
      <c r="I254" s="366" t="s">
        <v>34</v>
      </c>
      <c r="J254" s="366"/>
      <c r="K254" s="367" t="s">
        <v>48</v>
      </c>
      <c r="L254" s="368"/>
      <c r="M254" s="368" t="s">
        <v>34</v>
      </c>
      <c r="N254" s="367">
        <v>406619</v>
      </c>
      <c r="O254" s="367" t="s">
        <v>1324</v>
      </c>
      <c r="P254" s="371">
        <v>40387</v>
      </c>
      <c r="Q254" s="372">
        <v>12481911.859999999</v>
      </c>
      <c r="R254" s="372">
        <v>27007980.686031755</v>
      </c>
      <c r="S254" s="367">
        <v>1</v>
      </c>
      <c r="T254" s="369">
        <v>6.930169594002944E-2</v>
      </c>
      <c r="U254" s="369">
        <v>0.89587654981658016</v>
      </c>
      <c r="V254" s="369">
        <v>8.5281334566218892E-2</v>
      </c>
      <c r="W254" s="369">
        <v>0.83604223695717184</v>
      </c>
      <c r="X254" s="369">
        <v>9.9257250657065477E-2</v>
      </c>
      <c r="Y254" s="369">
        <v>0.75268576285926336</v>
      </c>
      <c r="Z254" s="369">
        <v>0.17993464602664755</v>
      </c>
      <c r="AA254" s="369">
        <v>1.0228068607157101</v>
      </c>
      <c r="AB254" s="369">
        <v>2.1228138618860214E-2</v>
      </c>
      <c r="AC254" s="373">
        <v>-0.7101573339739703</v>
      </c>
      <c r="AD254" s="541">
        <v>0</v>
      </c>
      <c r="AE254" s="370" t="s">
        <v>2542</v>
      </c>
      <c r="AF254" s="370" t="s">
        <v>2244</v>
      </c>
      <c r="AG254" s="374" t="s">
        <v>1438</v>
      </c>
      <c r="AH254" s="374" t="s">
        <v>2248</v>
      </c>
      <c r="AI254" s="374">
        <v>1000</v>
      </c>
      <c r="AJ254" s="374">
        <v>1000</v>
      </c>
      <c r="AK254" s="374">
        <v>1000</v>
      </c>
      <c r="AL254" s="369">
        <v>0.02</v>
      </c>
      <c r="AM254" s="369">
        <v>0.2</v>
      </c>
      <c r="AN254" s="369" t="s">
        <v>64</v>
      </c>
      <c r="AO254" s="367" t="s">
        <v>1324</v>
      </c>
      <c r="AP254" s="370" t="s">
        <v>13</v>
      </c>
      <c r="AQ254" s="376" t="s">
        <v>668</v>
      </c>
      <c r="AR254" s="369">
        <v>4.0000000000000001E-3</v>
      </c>
      <c r="AS254" s="369">
        <v>4.0000000000000001E-3</v>
      </c>
      <c r="AT254" s="369"/>
      <c r="AW254" s="662"/>
      <c r="AX254" s="662"/>
      <c r="AY254" s="663"/>
      <c r="AZ254" s="663"/>
      <c r="BA254" s="663"/>
      <c r="BB254" s="664"/>
      <c r="BC254" s="663"/>
      <c r="BD254" s="663"/>
      <c r="BE254" s="663"/>
      <c r="BF254" s="663"/>
      <c r="BG254" s="664"/>
      <c r="BH254" s="664"/>
      <c r="BI254" s="665"/>
      <c r="BJ254" s="665"/>
      <c r="BK254" s="665"/>
      <c r="BL254" s="664"/>
      <c r="BM254" s="664"/>
      <c r="BN254" s="664"/>
      <c r="BO254" s="664"/>
      <c r="BP254" s="664"/>
      <c r="BQ254" s="664"/>
      <c r="BR254" s="664"/>
      <c r="BS254" s="664"/>
      <c r="BT254" s="667"/>
      <c r="BU254" s="668"/>
      <c r="BV254" s="666"/>
      <c r="BW254" s="669"/>
    </row>
    <row r="255" spans="2:75" ht="15.75" customHeight="1">
      <c r="B255" s="363" t="s">
        <v>543</v>
      </c>
      <c r="C255" s="364">
        <v>22187946000141</v>
      </c>
      <c r="D255" s="365" t="s">
        <v>13</v>
      </c>
      <c r="E255" s="365" t="s">
        <v>615</v>
      </c>
      <c r="F255" s="365" t="s">
        <v>619</v>
      </c>
      <c r="G255" s="366" t="s">
        <v>34</v>
      </c>
      <c r="H255" s="366" t="s">
        <v>1338</v>
      </c>
      <c r="I255" s="366" t="s">
        <v>34</v>
      </c>
      <c r="J255" s="366" t="s">
        <v>611</v>
      </c>
      <c r="K255" s="367" t="s">
        <v>48</v>
      </c>
      <c r="L255" s="368"/>
      <c r="M255" s="368" t="s">
        <v>1416</v>
      </c>
      <c r="N255" s="367">
        <v>396052</v>
      </c>
      <c r="O255" s="367" t="s">
        <v>1324</v>
      </c>
      <c r="P255" s="371">
        <v>42145</v>
      </c>
      <c r="Q255" s="372">
        <v>1299480853.3399999</v>
      </c>
      <c r="R255" s="372">
        <v>1310603260.9276984</v>
      </c>
      <c r="S255" s="367">
        <v>1</v>
      </c>
      <c r="T255" s="369">
        <v>0.11805272250332388</v>
      </c>
      <c r="U255" s="369">
        <v>1.5260905854923443</v>
      </c>
      <c r="V255" s="369">
        <v>8.7886517384448526E-2</v>
      </c>
      <c r="W255" s="369">
        <v>0.86158173961755646</v>
      </c>
      <c r="X255" s="369">
        <v>0.14542380385287079</v>
      </c>
      <c r="Y255" s="369">
        <v>1.1027751223844955</v>
      </c>
      <c r="Z255" s="369">
        <v>0.20230400101710111</v>
      </c>
      <c r="AA255" s="369">
        <v>1.1499615263637741</v>
      </c>
      <c r="AB255" s="369">
        <v>8.3422229132051287E-2</v>
      </c>
      <c r="AC255" s="373">
        <v>-0.11312474830463629</v>
      </c>
      <c r="AD255" s="541">
        <v>7455507000189</v>
      </c>
      <c r="AE255" s="370" t="s">
        <v>2354</v>
      </c>
      <c r="AF255" s="370" t="s">
        <v>2247</v>
      </c>
      <c r="AG255" s="374" t="s">
        <v>59</v>
      </c>
      <c r="AH255" s="374" t="s">
        <v>2248</v>
      </c>
      <c r="AI255" s="374">
        <v>5000</v>
      </c>
      <c r="AJ255" s="374">
        <v>2000</v>
      </c>
      <c r="AK255" s="374">
        <v>5000</v>
      </c>
      <c r="AL255" s="369">
        <v>1.4999999999999999E-2</v>
      </c>
      <c r="AM255" s="369">
        <v>0.2</v>
      </c>
      <c r="AN255" s="369" t="s">
        <v>64</v>
      </c>
      <c r="AO255" s="367" t="s">
        <v>1324</v>
      </c>
      <c r="AP255" s="370" t="s">
        <v>13</v>
      </c>
      <c r="AQ255" s="376" t="s">
        <v>664</v>
      </c>
      <c r="AR255" s="369" t="s">
        <v>34</v>
      </c>
      <c r="AS255" s="369" t="s">
        <v>34</v>
      </c>
      <c r="AT255" s="369"/>
      <c r="AW255" s="662"/>
      <c r="AX255" s="662"/>
      <c r="AY255" s="663"/>
      <c r="AZ255" s="663"/>
      <c r="BA255" s="663"/>
      <c r="BB255" s="664"/>
      <c r="BC255" s="663"/>
      <c r="BD255" s="663"/>
      <c r="BE255" s="663"/>
      <c r="BF255" s="663"/>
      <c r="BG255" s="664"/>
      <c r="BH255" s="664"/>
      <c r="BI255" s="665"/>
      <c r="BJ255" s="665"/>
      <c r="BK255" s="665"/>
      <c r="BL255" s="664"/>
      <c r="BM255" s="664"/>
      <c r="BN255" s="664"/>
      <c r="BO255" s="664"/>
      <c r="BP255" s="664"/>
      <c r="BQ255" s="664"/>
      <c r="BR255" s="664"/>
      <c r="BS255" s="664"/>
      <c r="BT255" s="667"/>
      <c r="BU255" s="668"/>
      <c r="BV255" s="666"/>
      <c r="BW255" s="669"/>
    </row>
    <row r="256" spans="2:75" ht="15.75" customHeight="1">
      <c r="B256" s="363" t="s">
        <v>429</v>
      </c>
      <c r="C256" s="364">
        <v>30887013000195</v>
      </c>
      <c r="D256" s="365" t="s">
        <v>13</v>
      </c>
      <c r="E256" s="365" t="s">
        <v>615</v>
      </c>
      <c r="F256" s="365" t="s">
        <v>619</v>
      </c>
      <c r="G256" s="366" t="s">
        <v>34</v>
      </c>
      <c r="H256" s="366" t="s">
        <v>1338</v>
      </c>
      <c r="I256" s="366" t="s">
        <v>34</v>
      </c>
      <c r="J256" s="366"/>
      <c r="K256" s="367" t="s">
        <v>48</v>
      </c>
      <c r="L256" s="368"/>
      <c r="M256" s="368" t="s">
        <v>1416</v>
      </c>
      <c r="N256" s="367">
        <v>473677</v>
      </c>
      <c r="O256" s="367" t="s">
        <v>1321</v>
      </c>
      <c r="P256" s="371">
        <v>43339</v>
      </c>
      <c r="Q256" s="372">
        <v>26166403.07</v>
      </c>
      <c r="R256" s="372">
        <v>33147273.613412682</v>
      </c>
      <c r="S256" s="367">
        <v>1</v>
      </c>
      <c r="T256" s="369">
        <v>-0.17761154159432524</v>
      </c>
      <c r="U256" s="369">
        <v>-2.2960190646535068</v>
      </c>
      <c r="V256" s="369">
        <v>-0.34707622111817937</v>
      </c>
      <c r="W256" s="369">
        <v>-3.4025074979680863</v>
      </c>
      <c r="X256" s="369">
        <v>-0.41764228004498472</v>
      </c>
      <c r="Y256" s="369">
        <v>-3.1670572787073734</v>
      </c>
      <c r="Z256" s="369">
        <v>-0.26126781112649766</v>
      </c>
      <c r="AA256" s="369">
        <v>-1.4851309384007294</v>
      </c>
      <c r="AB256" s="369">
        <v>0.53069549395058413</v>
      </c>
      <c r="AC256" s="373">
        <v>-0.71861888146074848</v>
      </c>
      <c r="AD256" s="541">
        <v>0</v>
      </c>
      <c r="AE256" s="370" t="s">
        <v>2563</v>
      </c>
      <c r="AF256" s="370" t="s">
        <v>2253</v>
      </c>
      <c r="AG256" s="374" t="s">
        <v>1439</v>
      </c>
      <c r="AH256" s="374" t="s">
        <v>2248</v>
      </c>
      <c r="AI256" s="374">
        <v>500</v>
      </c>
      <c r="AJ256" s="374">
        <v>100</v>
      </c>
      <c r="AK256" s="374">
        <v>500</v>
      </c>
      <c r="AL256" s="369">
        <v>0.01</v>
      </c>
      <c r="AM256" s="369">
        <v>0.15</v>
      </c>
      <c r="AN256" s="369" t="s">
        <v>64</v>
      </c>
      <c r="AO256" s="367" t="s">
        <v>1324</v>
      </c>
      <c r="AP256" s="370" t="s">
        <v>13</v>
      </c>
      <c r="AQ256" s="376" t="s">
        <v>664</v>
      </c>
      <c r="AR256" s="369">
        <v>2E-3</v>
      </c>
      <c r="AS256" s="369">
        <v>2E-3</v>
      </c>
      <c r="AT256" s="369"/>
      <c r="AW256" s="662"/>
      <c r="AX256" s="662"/>
      <c r="AY256" s="663"/>
      <c r="AZ256" s="663"/>
      <c r="BA256" s="663"/>
      <c r="BB256" s="664"/>
      <c r="BC256" s="663"/>
      <c r="BD256" s="663"/>
      <c r="BE256" s="663"/>
      <c r="BF256" s="663"/>
      <c r="BG256" s="664"/>
      <c r="BH256" s="664"/>
      <c r="BI256" s="665"/>
      <c r="BJ256" s="665"/>
      <c r="BK256" s="665"/>
      <c r="BL256" s="664"/>
      <c r="BM256" s="664"/>
      <c r="BN256" s="664"/>
      <c r="BO256" s="664"/>
      <c r="BP256" s="664"/>
      <c r="BQ256" s="664"/>
      <c r="BR256" s="664"/>
      <c r="BS256" s="664"/>
      <c r="BT256" s="667"/>
      <c r="BU256" s="668"/>
      <c r="BV256" s="666"/>
      <c r="BW256" s="669"/>
    </row>
    <row r="257" spans="2:75" ht="15.75" customHeight="1">
      <c r="B257" s="363" t="s">
        <v>432</v>
      </c>
      <c r="C257" s="364">
        <v>12440825000106</v>
      </c>
      <c r="D257" s="365" t="s">
        <v>13</v>
      </c>
      <c r="E257" s="365" t="s">
        <v>615</v>
      </c>
      <c r="F257" s="365" t="s">
        <v>619</v>
      </c>
      <c r="G257" s="366" t="s">
        <v>34</v>
      </c>
      <c r="H257" s="366" t="s">
        <v>1337</v>
      </c>
      <c r="I257" s="366" t="s">
        <v>34</v>
      </c>
      <c r="J257" s="366"/>
      <c r="K257" s="367" t="s">
        <v>48</v>
      </c>
      <c r="L257" s="368"/>
      <c r="M257" s="368" t="s">
        <v>1416</v>
      </c>
      <c r="N257" s="367">
        <v>270679</v>
      </c>
      <c r="O257" s="367" t="s">
        <v>1321</v>
      </c>
      <c r="P257" s="371">
        <v>40633</v>
      </c>
      <c r="Q257" s="372">
        <v>537499979.03999996</v>
      </c>
      <c r="R257" s="372">
        <v>624718872.79412746</v>
      </c>
      <c r="S257" s="367">
        <v>1</v>
      </c>
      <c r="T257" s="369">
        <v>7.9038718071579916E-2</v>
      </c>
      <c r="U257" s="369">
        <v>1.0217489353964333</v>
      </c>
      <c r="V257" s="369">
        <v>9.982194213206097E-2</v>
      </c>
      <c r="W257" s="369">
        <v>0.97858881104512441</v>
      </c>
      <c r="X257" s="369">
        <v>0.11113700442169128</v>
      </c>
      <c r="Y257" s="369">
        <v>0.8427720937390224</v>
      </c>
      <c r="Z257" s="369">
        <v>0.1703393443745711</v>
      </c>
      <c r="AA257" s="369">
        <v>0.96826405544113758</v>
      </c>
      <c r="AB257" s="369">
        <v>7.1246606607448431E-3</v>
      </c>
      <c r="AC257" s="373">
        <v>-0.27517761341299546</v>
      </c>
      <c r="AD257" s="541">
        <v>0</v>
      </c>
      <c r="AE257" s="370" t="s">
        <v>2567</v>
      </c>
      <c r="AF257" s="370" t="s">
        <v>2250</v>
      </c>
      <c r="AG257" s="374" t="s">
        <v>719</v>
      </c>
      <c r="AH257" s="374" t="s">
        <v>2248</v>
      </c>
      <c r="AI257" s="374">
        <v>500</v>
      </c>
      <c r="AJ257" s="374">
        <v>0</v>
      </c>
      <c r="AK257" s="374">
        <v>500</v>
      </c>
      <c r="AL257" s="369">
        <v>9.5999999999999992E-3</v>
      </c>
      <c r="AM257" s="369">
        <v>0.2</v>
      </c>
      <c r="AN257" s="369" t="s">
        <v>64</v>
      </c>
      <c r="AO257" s="367" t="s">
        <v>1324</v>
      </c>
      <c r="AP257" s="370" t="s">
        <v>13</v>
      </c>
      <c r="AQ257" s="376" t="s">
        <v>688</v>
      </c>
      <c r="AR257" s="369">
        <v>1.9199999999999996E-3</v>
      </c>
      <c r="AS257" s="369">
        <v>1.9199999999999996E-3</v>
      </c>
      <c r="AT257" s="369"/>
      <c r="AW257" s="662"/>
      <c r="AX257" s="662"/>
      <c r="AY257" s="663"/>
      <c r="AZ257" s="663"/>
      <c r="BA257" s="663"/>
      <c r="BB257" s="663"/>
      <c r="BC257" s="663"/>
      <c r="BD257" s="663"/>
      <c r="BE257" s="663"/>
      <c r="BF257" s="663"/>
      <c r="BG257" s="664"/>
      <c r="BH257" s="664"/>
      <c r="BI257" s="665"/>
      <c r="BJ257" s="665"/>
      <c r="BK257" s="665"/>
      <c r="BL257" s="218"/>
      <c r="BM257" s="664"/>
      <c r="BN257" s="664"/>
      <c r="BO257" s="664"/>
      <c r="BP257" s="664"/>
      <c r="BQ257" s="664"/>
      <c r="BR257" s="664"/>
      <c r="BS257" s="664"/>
      <c r="BT257" s="664"/>
      <c r="BU257" s="664"/>
      <c r="BV257" s="666"/>
      <c r="BW257" s="663"/>
    </row>
    <row r="258" spans="2:75" ht="15.75" customHeight="1">
      <c r="B258" s="363" t="s">
        <v>1281</v>
      </c>
      <c r="C258" s="364">
        <v>5024659000100</v>
      </c>
      <c r="D258" s="365" t="s">
        <v>13</v>
      </c>
      <c r="E258" s="365" t="s">
        <v>615</v>
      </c>
      <c r="F258" s="365" t="s">
        <v>619</v>
      </c>
      <c r="G258" s="366" t="s">
        <v>34</v>
      </c>
      <c r="H258" s="366" t="s">
        <v>1337</v>
      </c>
      <c r="I258" s="366" t="s">
        <v>34</v>
      </c>
      <c r="J258" s="366"/>
      <c r="K258" s="367" t="s">
        <v>48</v>
      </c>
      <c r="L258" s="368"/>
      <c r="M258" s="368" t="s">
        <v>1416</v>
      </c>
      <c r="N258" s="367">
        <v>122041</v>
      </c>
      <c r="O258" s="367" t="s">
        <v>1321</v>
      </c>
      <c r="P258" s="371">
        <v>37635</v>
      </c>
      <c r="Q258" s="372">
        <v>21049008.989999998</v>
      </c>
      <c r="R258" s="372">
        <v>27306552.103809524</v>
      </c>
      <c r="S258" s="367">
        <v>1</v>
      </c>
      <c r="T258" s="369">
        <v>1.9412158337067442E-2</v>
      </c>
      <c r="U258" s="369">
        <v>0.25094475971489122</v>
      </c>
      <c r="V258" s="369">
        <v>2.2708773505222268E-2</v>
      </c>
      <c r="W258" s="369">
        <v>0.22262191247860932</v>
      </c>
      <c r="X258" s="369">
        <v>3.4301213311415779E-2</v>
      </c>
      <c r="Y258" s="369">
        <v>0.26011233171773823</v>
      </c>
      <c r="Z258" s="369">
        <v>9.2964901559129398E-2</v>
      </c>
      <c r="AA258" s="369">
        <v>0.52844263859199447</v>
      </c>
      <c r="AB258" s="369">
        <v>3.3908516185498921E-2</v>
      </c>
      <c r="AC258" s="373">
        <v>-2.1859903352442154</v>
      </c>
      <c r="AD258" s="541">
        <v>0</v>
      </c>
      <c r="AE258" s="370" t="s">
        <v>2441</v>
      </c>
      <c r="AF258" s="370" t="s">
        <v>728</v>
      </c>
      <c r="AG258" s="374" t="s">
        <v>728</v>
      </c>
      <c r="AH258" s="374" t="s">
        <v>2248</v>
      </c>
      <c r="AI258" s="374">
        <v>5000</v>
      </c>
      <c r="AJ258" s="374">
        <v>100</v>
      </c>
      <c r="AK258" s="374">
        <v>1000</v>
      </c>
      <c r="AL258" s="369">
        <v>1.1000000000000001E-2</v>
      </c>
      <c r="AM258" s="369" t="s">
        <v>34</v>
      </c>
      <c r="AN258" s="369" t="s">
        <v>2262</v>
      </c>
      <c r="AO258" s="367" t="s">
        <v>1324</v>
      </c>
      <c r="AP258" s="370" t="s">
        <v>13</v>
      </c>
      <c r="AQ258" s="376" t="s">
        <v>664</v>
      </c>
      <c r="AR258" s="369">
        <v>2.9333333333333329E-3</v>
      </c>
      <c r="AS258" s="369">
        <v>2.9333333333333329E-3</v>
      </c>
      <c r="AT258" s="369"/>
      <c r="AW258" s="662"/>
      <c r="AX258" s="662"/>
      <c r="AY258" s="663"/>
      <c r="AZ258" s="663"/>
      <c r="BA258" s="663"/>
      <c r="BB258" s="664"/>
      <c r="BC258" s="663"/>
      <c r="BD258" s="663"/>
      <c r="BE258" s="663"/>
      <c r="BF258" s="663"/>
      <c r="BG258" s="664"/>
      <c r="BH258" s="664"/>
      <c r="BI258" s="665"/>
      <c r="BJ258" s="665"/>
      <c r="BK258" s="665"/>
      <c r="BL258" s="664"/>
      <c r="BM258" s="664"/>
      <c r="BN258" s="664"/>
      <c r="BO258" s="664"/>
      <c r="BP258" s="664"/>
      <c r="BQ258" s="664"/>
      <c r="BR258" s="664"/>
      <c r="BS258" s="664"/>
      <c r="BT258" s="667"/>
      <c r="BU258" s="668"/>
      <c r="BV258" s="666"/>
      <c r="BW258" s="669"/>
    </row>
    <row r="259" spans="2:75" ht="15.75" customHeight="1">
      <c r="B259" s="363" t="s">
        <v>1559</v>
      </c>
      <c r="C259" s="364">
        <v>36348364000104</v>
      </c>
      <c r="D259" s="365" t="s">
        <v>14</v>
      </c>
      <c r="E259" s="365" t="s">
        <v>15</v>
      </c>
      <c r="F259" s="365" t="s">
        <v>1326</v>
      </c>
      <c r="G259" s="366"/>
      <c r="H259" s="366" t="s">
        <v>34</v>
      </c>
      <c r="I259" s="366"/>
      <c r="J259" s="366" t="s">
        <v>608</v>
      </c>
      <c r="K259" s="367" t="s">
        <v>48</v>
      </c>
      <c r="L259" s="368"/>
      <c r="M259" s="368"/>
      <c r="N259" s="367">
        <v>549576</v>
      </c>
      <c r="O259" s="367" t="s">
        <v>1324</v>
      </c>
      <c r="P259" s="371">
        <v>44060</v>
      </c>
      <c r="Q259" s="372">
        <v>411575321.07999998</v>
      </c>
      <c r="R259" s="372">
        <v>363268630.5015083</v>
      </c>
      <c r="S259" s="367">
        <v>1</v>
      </c>
      <c r="T259" s="369">
        <v>0.18662290650908431</v>
      </c>
      <c r="U259" s="369">
        <v>2.0991183136530047</v>
      </c>
      <c r="V259" s="369">
        <v>0.23329712329121421</v>
      </c>
      <c r="W259" s="369">
        <v>2.1411329709543239</v>
      </c>
      <c r="X259" s="369">
        <v>0.23952157472820401</v>
      </c>
      <c r="Y259" s="369">
        <v>1.6842655214574218</v>
      </c>
      <c r="Z259" s="369" t="s">
        <v>1419</v>
      </c>
      <c r="AA259" s="369" t="s">
        <v>1419</v>
      </c>
      <c r="AB259" s="369">
        <v>0.1064612065339951</v>
      </c>
      <c r="AC259" s="373">
        <v>1.0495847054697702</v>
      </c>
      <c r="AD259" s="541">
        <v>0</v>
      </c>
      <c r="AE259" s="370" t="s">
        <v>2352</v>
      </c>
      <c r="AF259" s="370" t="s">
        <v>59</v>
      </c>
      <c r="AG259" s="374" t="s">
        <v>59</v>
      </c>
      <c r="AH259" s="374" t="s">
        <v>2248</v>
      </c>
      <c r="AI259" s="374" t="s">
        <v>1429</v>
      </c>
      <c r="AJ259" s="374" t="s">
        <v>1429</v>
      </c>
      <c r="AK259" s="374" t="s">
        <v>1429</v>
      </c>
      <c r="AL259" s="369">
        <v>6.0000000000000001E-3</v>
      </c>
      <c r="AM259" s="369" t="s">
        <v>34</v>
      </c>
      <c r="AN259" s="369" t="s">
        <v>2257</v>
      </c>
      <c r="AO259" s="367" t="s">
        <v>1324</v>
      </c>
      <c r="AP259" s="370" t="s">
        <v>13</v>
      </c>
      <c r="AQ259" s="376" t="s">
        <v>671</v>
      </c>
      <c r="AR259" s="369" t="s">
        <v>34</v>
      </c>
      <c r="AS259" s="369" t="s">
        <v>34</v>
      </c>
      <c r="AT259" s="369"/>
      <c r="AW259" s="662"/>
      <c r="AX259" s="662"/>
      <c r="AY259" s="663"/>
      <c r="AZ259" s="663"/>
      <c r="BA259" s="663"/>
      <c r="BB259" s="664"/>
      <c r="BC259" s="663"/>
      <c r="BD259" s="663"/>
      <c r="BE259" s="663"/>
      <c r="BF259" s="663"/>
      <c r="BG259" s="664"/>
      <c r="BH259" s="664"/>
      <c r="BI259" s="665"/>
      <c r="BJ259" s="665"/>
      <c r="BK259" s="665"/>
      <c r="BL259" s="218"/>
      <c r="BM259" s="664"/>
      <c r="BN259" s="664"/>
      <c r="BO259" s="664"/>
      <c r="BP259" s="664"/>
      <c r="BQ259" s="664"/>
      <c r="BR259" s="664"/>
      <c r="BS259" s="664"/>
      <c r="BT259" s="667"/>
      <c r="BU259" s="668"/>
      <c r="BV259" s="666"/>
      <c r="BW259" s="669"/>
    </row>
    <row r="260" spans="2:75" ht="15.75" customHeight="1">
      <c r="B260" s="363" t="s">
        <v>1024</v>
      </c>
      <c r="C260" s="364">
        <v>8773805000180</v>
      </c>
      <c r="D260" s="365" t="s">
        <v>13</v>
      </c>
      <c r="E260" s="365" t="s">
        <v>616</v>
      </c>
      <c r="F260" s="365" t="s">
        <v>610</v>
      </c>
      <c r="G260" s="366" t="s">
        <v>34</v>
      </c>
      <c r="H260" s="366" t="s">
        <v>1337</v>
      </c>
      <c r="I260" s="366" t="s">
        <v>34</v>
      </c>
      <c r="J260" s="366"/>
      <c r="K260" s="367" t="s">
        <v>48</v>
      </c>
      <c r="L260" s="368"/>
      <c r="M260" s="368" t="s">
        <v>34</v>
      </c>
      <c r="N260" s="367">
        <v>184519</v>
      </c>
      <c r="O260" s="367" t="s">
        <v>1324</v>
      </c>
      <c r="P260" s="371">
        <v>39213</v>
      </c>
      <c r="Q260" s="372">
        <v>26054413.399999999</v>
      </c>
      <c r="R260" s="372">
        <v>42539272.284285694</v>
      </c>
      <c r="S260" s="367">
        <v>1</v>
      </c>
      <c r="T260" s="369">
        <v>3.8066329617901351E-2</v>
      </c>
      <c r="U260" s="369">
        <v>0.49209087280890101</v>
      </c>
      <c r="V260" s="369">
        <v>6.0530094856687588E-2</v>
      </c>
      <c r="W260" s="369">
        <v>0.59339732621000185</v>
      </c>
      <c r="X260" s="369">
        <v>8.1645728023381769E-2</v>
      </c>
      <c r="Y260" s="369">
        <v>0.61913438740915361</v>
      </c>
      <c r="Z260" s="369">
        <v>0.16926719564738057</v>
      </c>
      <c r="AA260" s="369">
        <v>0.96216961449775362</v>
      </c>
      <c r="AB260" s="369">
        <v>3.4703023739013322E-2</v>
      </c>
      <c r="AC260" s="373">
        <v>-1.0885969659981016</v>
      </c>
      <c r="AD260" s="541">
        <v>9412694000149</v>
      </c>
      <c r="AE260" s="370" t="s">
        <v>2428</v>
      </c>
      <c r="AF260" s="370" t="s">
        <v>2253</v>
      </c>
      <c r="AG260" s="374" t="s">
        <v>1439</v>
      </c>
      <c r="AH260" s="374" t="s">
        <v>2248</v>
      </c>
      <c r="AI260" s="374">
        <v>50000</v>
      </c>
      <c r="AJ260" s="374">
        <v>5000</v>
      </c>
      <c r="AK260" s="374">
        <v>25000</v>
      </c>
      <c r="AL260" s="369">
        <v>0.02</v>
      </c>
      <c r="AM260" s="369">
        <v>0.2</v>
      </c>
      <c r="AN260" s="369" t="s">
        <v>64</v>
      </c>
      <c r="AO260" s="367" t="s">
        <v>1324</v>
      </c>
      <c r="AP260" s="370" t="s">
        <v>13</v>
      </c>
      <c r="AQ260" s="376" t="s">
        <v>668</v>
      </c>
      <c r="AR260" s="369">
        <v>5.3333333333333332E-3</v>
      </c>
      <c r="AS260" s="369">
        <v>5.3333333333333332E-3</v>
      </c>
      <c r="AT260" s="369"/>
      <c r="AW260" s="662"/>
      <c r="AX260" s="662"/>
      <c r="AY260" s="663"/>
      <c r="AZ260" s="663"/>
      <c r="BA260" s="663"/>
      <c r="BB260" s="664"/>
      <c r="BC260" s="663"/>
      <c r="BD260" s="663"/>
      <c r="BE260" s="663"/>
      <c r="BF260" s="663"/>
      <c r="BG260" s="664"/>
      <c r="BH260" s="664"/>
      <c r="BI260" s="665"/>
      <c r="BJ260" s="665"/>
      <c r="BK260" s="665"/>
      <c r="BL260" s="664"/>
      <c r="BM260" s="664"/>
      <c r="BN260" s="664"/>
      <c r="BO260" s="664"/>
      <c r="BP260" s="664"/>
      <c r="BQ260" s="664"/>
      <c r="BR260" s="664"/>
      <c r="BS260" s="664"/>
      <c r="BT260" s="667"/>
      <c r="BU260" s="668"/>
      <c r="BV260" s="666"/>
      <c r="BW260" s="669"/>
    </row>
    <row r="261" spans="2:75" ht="15.75" customHeight="1">
      <c r="B261" s="363" t="s">
        <v>854</v>
      </c>
      <c r="C261" s="364">
        <v>9518581000122</v>
      </c>
      <c r="D261" s="365" t="s">
        <v>11</v>
      </c>
      <c r="E261" s="365" t="s">
        <v>621</v>
      </c>
      <c r="F261" s="365" t="s">
        <v>672</v>
      </c>
      <c r="G261" s="366" t="s">
        <v>865</v>
      </c>
      <c r="H261" s="366" t="s">
        <v>34</v>
      </c>
      <c r="I261" s="366"/>
      <c r="J261" s="366" t="s">
        <v>608</v>
      </c>
      <c r="K261" s="367" t="s">
        <v>48</v>
      </c>
      <c r="L261" s="368"/>
      <c r="M261" s="368" t="s">
        <v>34</v>
      </c>
      <c r="N261" s="367">
        <v>212385</v>
      </c>
      <c r="O261" s="367" t="s">
        <v>1321</v>
      </c>
      <c r="P261" s="371">
        <v>39629</v>
      </c>
      <c r="Q261" s="372">
        <v>307231314.64999998</v>
      </c>
      <c r="R261" s="372">
        <v>317697486.5158729</v>
      </c>
      <c r="S261" s="367">
        <v>1</v>
      </c>
      <c r="T261" s="369">
        <v>4.1777914958938123E-2</v>
      </c>
      <c r="U261" s="369">
        <v>0.54007126094478775</v>
      </c>
      <c r="V261" s="369">
        <v>4.7647993163878022E-2</v>
      </c>
      <c r="W261" s="369">
        <v>0.46710965528238924</v>
      </c>
      <c r="X261" s="369">
        <v>6.3045282766193367E-2</v>
      </c>
      <c r="Y261" s="369">
        <v>0.47808383205678018</v>
      </c>
      <c r="Z261" s="369">
        <v>0.13538119909656343</v>
      </c>
      <c r="AA261" s="369">
        <v>0.76955062466056667</v>
      </c>
      <c r="AB261" s="369">
        <v>5.4828185248425712E-2</v>
      </c>
      <c r="AC261" s="373">
        <v>-0.89564411497097818</v>
      </c>
      <c r="AD261" s="541">
        <v>0</v>
      </c>
      <c r="AE261" s="370" t="s">
        <v>2258</v>
      </c>
      <c r="AF261" s="370" t="s">
        <v>2244</v>
      </c>
      <c r="AG261" s="374" t="s">
        <v>1438</v>
      </c>
      <c r="AH261" s="374" t="s">
        <v>2248</v>
      </c>
      <c r="AI261" s="374">
        <v>0</v>
      </c>
      <c r="AJ261" s="374">
        <v>0</v>
      </c>
      <c r="AK261" s="374">
        <v>0</v>
      </c>
      <c r="AL261" s="369">
        <v>4.0000000000000001E-3</v>
      </c>
      <c r="AM261" s="369" t="s">
        <v>34</v>
      </c>
      <c r="AN261" s="369" t="s">
        <v>2257</v>
      </c>
      <c r="AO261" s="367" t="s">
        <v>1324</v>
      </c>
      <c r="AP261" s="370" t="s">
        <v>11</v>
      </c>
      <c r="AQ261" s="376" t="s">
        <v>675</v>
      </c>
      <c r="AR261" s="369">
        <v>3.2000000000000002E-3</v>
      </c>
      <c r="AS261" s="369">
        <v>3.2000000000000002E-3</v>
      </c>
      <c r="AT261" s="369"/>
      <c r="AW261" s="662"/>
      <c r="AX261" s="662"/>
      <c r="AY261" s="663"/>
      <c r="AZ261" s="663"/>
      <c r="BA261" s="663"/>
      <c r="BB261" s="664"/>
      <c r="BC261" s="663"/>
      <c r="BD261" s="663"/>
      <c r="BE261" s="663"/>
      <c r="BF261" s="663"/>
      <c r="BG261" s="664"/>
      <c r="BH261" s="664"/>
      <c r="BI261" s="665"/>
      <c r="BJ261" s="665"/>
      <c r="BK261" s="665"/>
      <c r="BL261" s="664"/>
      <c r="BM261" s="664"/>
      <c r="BN261" s="664"/>
      <c r="BO261" s="664"/>
      <c r="BP261" s="664"/>
      <c r="BQ261" s="664"/>
      <c r="BR261" s="664"/>
      <c r="BS261" s="664"/>
      <c r="BT261" s="667"/>
      <c r="BU261" s="668"/>
      <c r="BV261" s="666"/>
      <c r="BW261" s="669"/>
    </row>
    <row r="262" spans="2:75" ht="15.75" customHeight="1">
      <c r="B262" s="363" t="s">
        <v>1535</v>
      </c>
      <c r="C262" s="364">
        <v>9290807000180</v>
      </c>
      <c r="D262" s="365" t="s">
        <v>14</v>
      </c>
      <c r="E262" s="365" t="s">
        <v>607</v>
      </c>
      <c r="F262" s="365" t="s">
        <v>672</v>
      </c>
      <c r="G262" s="366"/>
      <c r="H262" s="366" t="s">
        <v>34</v>
      </c>
      <c r="I262" s="366"/>
      <c r="J262" s="366" t="s">
        <v>608</v>
      </c>
      <c r="K262" s="367" t="s">
        <v>48</v>
      </c>
      <c r="L262" s="368"/>
      <c r="M262" s="368"/>
      <c r="N262" s="367">
        <v>204579</v>
      </c>
      <c r="O262" s="367" t="s">
        <v>1321</v>
      </c>
      <c r="P262" s="371">
        <v>39507</v>
      </c>
      <c r="Q262" s="372">
        <v>6184322.8200000003</v>
      </c>
      <c r="R262" s="372">
        <v>11592020.041904768</v>
      </c>
      <c r="S262" s="367">
        <v>1</v>
      </c>
      <c r="T262" s="369">
        <v>5.2521104612613501E-2</v>
      </c>
      <c r="U262" s="369">
        <v>0.59075284276668216</v>
      </c>
      <c r="V262" s="369">
        <v>-2.7333937559850252E-3</v>
      </c>
      <c r="W262" s="369">
        <v>-2.5086290867953529E-2</v>
      </c>
      <c r="X262" s="369">
        <v>0.17673692054285728</v>
      </c>
      <c r="Y262" s="369">
        <v>1.2427769898251388</v>
      </c>
      <c r="Z262" s="369">
        <v>4.140934718051037E-2</v>
      </c>
      <c r="AA262" s="369">
        <v>0.22628401498377962</v>
      </c>
      <c r="AB262" s="369">
        <v>0.20165746566515944</v>
      </c>
      <c r="AC262" s="373">
        <v>-0.42588350729708696</v>
      </c>
      <c r="AD262" s="541">
        <v>0</v>
      </c>
      <c r="AE262" s="370" t="s">
        <v>2279</v>
      </c>
      <c r="AF262" s="370" t="s">
        <v>2244</v>
      </c>
      <c r="AG262" s="374" t="s">
        <v>1438</v>
      </c>
      <c r="AH262" s="374" t="s">
        <v>2245</v>
      </c>
      <c r="AI262" s="374">
        <v>50000</v>
      </c>
      <c r="AJ262" s="374">
        <v>50000</v>
      </c>
      <c r="AK262" s="374">
        <v>50000</v>
      </c>
      <c r="AL262" s="369">
        <v>0.01</v>
      </c>
      <c r="AM262" s="369" t="s">
        <v>34</v>
      </c>
      <c r="AN262" s="369" t="s">
        <v>2262</v>
      </c>
      <c r="AO262" s="367" t="s">
        <v>1324</v>
      </c>
      <c r="AP262" s="370" t="s">
        <v>13</v>
      </c>
      <c r="AQ262" s="376" t="s">
        <v>671</v>
      </c>
      <c r="AR262" s="369">
        <v>3.4999999999999996E-3</v>
      </c>
      <c r="AS262" s="369">
        <v>3.4999999999999996E-3</v>
      </c>
      <c r="AT262" s="369"/>
      <c r="AW262" s="662"/>
      <c r="AX262" s="662"/>
      <c r="AY262" s="663"/>
      <c r="AZ262" s="663"/>
      <c r="BA262" s="663"/>
      <c r="BB262" s="664"/>
      <c r="BC262" s="663"/>
      <c r="BD262" s="663"/>
      <c r="BE262" s="663"/>
      <c r="BF262" s="663"/>
      <c r="BG262" s="664"/>
      <c r="BH262" s="664"/>
      <c r="BI262" s="665"/>
      <c r="BJ262" s="665"/>
      <c r="BK262" s="665"/>
      <c r="BL262" s="664"/>
      <c r="BM262" s="664"/>
      <c r="BN262" s="664"/>
      <c r="BO262" s="664"/>
      <c r="BP262" s="664"/>
      <c r="BQ262" s="664"/>
      <c r="BR262" s="664"/>
      <c r="BS262" s="664"/>
      <c r="BT262" s="667"/>
      <c r="BU262" s="668"/>
      <c r="BV262" s="666"/>
      <c r="BW262" s="669"/>
    </row>
    <row r="263" spans="2:75" ht="15.75" customHeight="1">
      <c r="B263" s="363" t="s">
        <v>1538</v>
      </c>
      <c r="C263" s="364">
        <v>20997959000150</v>
      </c>
      <c r="D263" s="365" t="s">
        <v>11</v>
      </c>
      <c r="E263" s="365" t="s">
        <v>620</v>
      </c>
      <c r="F263" s="365" t="s">
        <v>672</v>
      </c>
      <c r="G263" s="366" t="s">
        <v>738</v>
      </c>
      <c r="H263" s="366" t="s">
        <v>34</v>
      </c>
      <c r="I263" s="366" t="s">
        <v>1304</v>
      </c>
      <c r="J263" s="366" t="s">
        <v>608</v>
      </c>
      <c r="K263" s="367" t="s">
        <v>48</v>
      </c>
      <c r="L263" s="368"/>
      <c r="M263" s="368"/>
      <c r="N263" s="367">
        <v>387150</v>
      </c>
      <c r="O263" s="367" t="s">
        <v>1321</v>
      </c>
      <c r="P263" s="371">
        <v>42011</v>
      </c>
      <c r="Q263" s="372">
        <v>594136770.71000004</v>
      </c>
      <c r="R263" s="372">
        <v>394044188.78797609</v>
      </c>
      <c r="S263" s="367">
        <v>1</v>
      </c>
      <c r="T263" s="369">
        <v>9.4049711252349066E-2</v>
      </c>
      <c r="U263" s="369">
        <v>1.0578630189428169</v>
      </c>
      <c r="V263" s="369">
        <v>0.1151367310764404</v>
      </c>
      <c r="W263" s="369">
        <v>1.056691345344813</v>
      </c>
      <c r="X263" s="369">
        <v>0.17331245632543801</v>
      </c>
      <c r="Y263" s="369">
        <v>1.2186968750488028</v>
      </c>
      <c r="Z263" s="369">
        <v>0.16687137707957533</v>
      </c>
      <c r="AA263" s="369">
        <v>0.91187926790622653</v>
      </c>
      <c r="AB263" s="369">
        <v>2.1316795858937667E-3</v>
      </c>
      <c r="AC263" s="373">
        <v>2.6075056210322889</v>
      </c>
      <c r="AD263" s="541">
        <v>0</v>
      </c>
      <c r="AE263" s="370" t="s">
        <v>2279</v>
      </c>
      <c r="AF263" s="370" t="s">
        <v>2244</v>
      </c>
      <c r="AG263" s="374" t="s">
        <v>1438</v>
      </c>
      <c r="AH263" s="374" t="s">
        <v>2254</v>
      </c>
      <c r="AI263" s="374">
        <v>1000</v>
      </c>
      <c r="AJ263" s="374">
        <v>0</v>
      </c>
      <c r="AK263" s="374">
        <v>0</v>
      </c>
      <c r="AL263" s="369">
        <v>2.5000000000000001E-3</v>
      </c>
      <c r="AM263" s="369" t="s">
        <v>34</v>
      </c>
      <c r="AN263" s="369" t="s">
        <v>34</v>
      </c>
      <c r="AO263" s="367" t="s">
        <v>1321</v>
      </c>
      <c r="AP263" s="370" t="s">
        <v>13</v>
      </c>
      <c r="AQ263" s="376" t="s">
        <v>2312</v>
      </c>
      <c r="AR263" s="369" t="s">
        <v>34</v>
      </c>
      <c r="AS263" s="369" t="s">
        <v>34</v>
      </c>
      <c r="AT263" s="369"/>
      <c r="AW263" s="662"/>
      <c r="AX263" s="662"/>
      <c r="AY263" s="663"/>
      <c r="AZ263" s="663"/>
      <c r="BA263" s="663"/>
      <c r="BB263" s="663"/>
      <c r="BC263" s="663"/>
      <c r="BD263" s="663"/>
      <c r="BE263" s="663"/>
      <c r="BF263" s="663"/>
      <c r="BG263" s="664"/>
      <c r="BH263" s="664"/>
      <c r="BI263" s="665"/>
      <c r="BJ263" s="665"/>
      <c r="BK263" s="665"/>
      <c r="BL263" s="218"/>
      <c r="BM263" s="664"/>
      <c r="BN263" s="664"/>
      <c r="BO263" s="664"/>
      <c r="BP263" s="664"/>
      <c r="BQ263" s="664"/>
      <c r="BR263" s="664"/>
      <c r="BS263" s="664"/>
      <c r="BT263" s="664"/>
      <c r="BU263" s="664"/>
      <c r="BV263" s="666"/>
      <c r="BW263" s="663"/>
    </row>
    <row r="264" spans="2:75" ht="15.75" customHeight="1">
      <c r="B264" s="363" t="s">
        <v>886</v>
      </c>
      <c r="C264" s="364">
        <v>9344799000108</v>
      </c>
      <c r="D264" s="365" t="s">
        <v>11</v>
      </c>
      <c r="E264" s="365" t="s">
        <v>621</v>
      </c>
      <c r="F264" s="365" t="s">
        <v>672</v>
      </c>
      <c r="G264" s="366" t="s">
        <v>738</v>
      </c>
      <c r="H264" s="366" t="s">
        <v>34</v>
      </c>
      <c r="I264" s="366"/>
      <c r="J264" s="366" t="s">
        <v>608</v>
      </c>
      <c r="K264" s="367" t="s">
        <v>48</v>
      </c>
      <c r="L264" s="368"/>
      <c r="M264" s="368" t="s">
        <v>34</v>
      </c>
      <c r="N264" s="367">
        <v>213403</v>
      </c>
      <c r="O264" s="367" t="s">
        <v>1321</v>
      </c>
      <c r="P264" s="371">
        <v>39646</v>
      </c>
      <c r="Q264" s="372">
        <v>138583416.49000001</v>
      </c>
      <c r="R264" s="372">
        <v>177783700.04718265</v>
      </c>
      <c r="S264" s="367">
        <v>1</v>
      </c>
      <c r="T264" s="369">
        <v>6.1805355684444896E-2</v>
      </c>
      <c r="U264" s="369">
        <v>0.79896989618669256</v>
      </c>
      <c r="V264" s="369">
        <v>9.1106729404675235E-2</v>
      </c>
      <c r="W264" s="369">
        <v>0.89315058495236133</v>
      </c>
      <c r="X264" s="369">
        <v>0.1341677984950449</v>
      </c>
      <c r="Y264" s="369">
        <v>1.0174187889839788</v>
      </c>
      <c r="Z264" s="369">
        <v>0.2352672480266278</v>
      </c>
      <c r="AA264" s="369">
        <v>1.3373353086636957</v>
      </c>
      <c r="AB264" s="369">
        <v>2.7380061837949363E-2</v>
      </c>
      <c r="AC264" s="373">
        <v>-0.34957039962799541</v>
      </c>
      <c r="AD264" s="541">
        <v>10347453000142</v>
      </c>
      <c r="AE264" s="370" t="s">
        <v>469</v>
      </c>
      <c r="AF264" s="370" t="s">
        <v>469</v>
      </c>
      <c r="AG264" s="374" t="s">
        <v>469</v>
      </c>
      <c r="AH264" s="374" t="s">
        <v>2248</v>
      </c>
      <c r="AI264" s="374">
        <v>100</v>
      </c>
      <c r="AJ264" s="374">
        <v>100</v>
      </c>
      <c r="AK264" s="374">
        <v>100</v>
      </c>
      <c r="AL264" s="369">
        <v>3.4999999999999996E-3</v>
      </c>
      <c r="AM264" s="369" t="s">
        <v>34</v>
      </c>
      <c r="AN264" s="369" t="s">
        <v>2257</v>
      </c>
      <c r="AO264" s="367" t="s">
        <v>1324</v>
      </c>
      <c r="AP264" s="370" t="s">
        <v>11</v>
      </c>
      <c r="AQ264" s="376" t="s">
        <v>676</v>
      </c>
      <c r="AR264" s="369">
        <v>1.5166666666666668E-3</v>
      </c>
      <c r="AS264" s="369">
        <v>1.5166666666666668E-3</v>
      </c>
      <c r="AT264" s="369"/>
      <c r="AW264" s="662"/>
      <c r="AX264" s="662"/>
      <c r="AY264" s="663"/>
      <c r="AZ264" s="663"/>
      <c r="BA264" s="663"/>
      <c r="BB264" s="664"/>
      <c r="BC264" s="663"/>
      <c r="BD264" s="663"/>
      <c r="BE264" s="663"/>
      <c r="BF264" s="663"/>
      <c r="BG264" s="664"/>
      <c r="BH264" s="664"/>
      <c r="BI264" s="665"/>
      <c r="BJ264" s="665"/>
      <c r="BK264" s="665"/>
      <c r="BL264" s="664"/>
      <c r="BM264" s="664"/>
      <c r="BN264" s="664"/>
      <c r="BO264" s="664"/>
      <c r="BP264" s="664"/>
      <c r="BQ264" s="664"/>
      <c r="BR264" s="664"/>
      <c r="BS264" s="664"/>
      <c r="BT264" s="667"/>
      <c r="BU264" s="668"/>
      <c r="BV264" s="666"/>
      <c r="BW264" s="669"/>
    </row>
    <row r="265" spans="2:75" ht="15.75" customHeight="1">
      <c r="B265" s="363" t="s">
        <v>170</v>
      </c>
      <c r="C265" s="364">
        <v>13176277000111</v>
      </c>
      <c r="D265" s="365" t="s">
        <v>11</v>
      </c>
      <c r="E265" s="365" t="s">
        <v>621</v>
      </c>
      <c r="F265" s="365" t="s">
        <v>672</v>
      </c>
      <c r="G265" s="366" t="s">
        <v>738</v>
      </c>
      <c r="H265" s="366" t="s">
        <v>34</v>
      </c>
      <c r="I265" s="366"/>
      <c r="J265" s="366" t="s">
        <v>608</v>
      </c>
      <c r="K265" s="367" t="s">
        <v>48</v>
      </c>
      <c r="L265" s="368"/>
      <c r="M265" s="368" t="s">
        <v>34</v>
      </c>
      <c r="N265" s="367">
        <v>288561</v>
      </c>
      <c r="O265" s="367" t="s">
        <v>1321</v>
      </c>
      <c r="P265" s="371">
        <v>40821</v>
      </c>
      <c r="Q265" s="372">
        <v>42837509.689999998</v>
      </c>
      <c r="R265" s="372">
        <v>54328746.878928572</v>
      </c>
      <c r="S265" s="367">
        <v>1</v>
      </c>
      <c r="T265" s="369">
        <v>6.5559730091542923E-2</v>
      </c>
      <c r="U265" s="369">
        <v>0.84750342693118152</v>
      </c>
      <c r="V265" s="369">
        <v>9.1284642257154047E-2</v>
      </c>
      <c r="W265" s="369">
        <v>0.89489472580013751</v>
      </c>
      <c r="X265" s="369">
        <v>0.13200162192990006</v>
      </c>
      <c r="Y265" s="369">
        <v>1.0009922785816596</v>
      </c>
      <c r="Z265" s="369">
        <v>0.26165661891518477</v>
      </c>
      <c r="AA265" s="369">
        <v>1.4873410479185483</v>
      </c>
      <c r="AB265" s="369">
        <v>3.0730113482416433E-2</v>
      </c>
      <c r="AC265" s="373">
        <v>-0.30300371666214809</v>
      </c>
      <c r="AD265" s="541">
        <v>0</v>
      </c>
      <c r="AE265" s="370" t="s">
        <v>2344</v>
      </c>
      <c r="AF265" s="370" t="s">
        <v>2244</v>
      </c>
      <c r="AG265" s="374" t="s">
        <v>1438</v>
      </c>
      <c r="AH265" s="374" t="s">
        <v>2248</v>
      </c>
      <c r="AI265" s="374">
        <v>1000</v>
      </c>
      <c r="AJ265" s="374">
        <v>1</v>
      </c>
      <c r="AK265" s="374">
        <v>1000</v>
      </c>
      <c r="AL265" s="369">
        <v>0.01</v>
      </c>
      <c r="AM265" s="369">
        <v>0.2</v>
      </c>
      <c r="AN265" s="369" t="s">
        <v>636</v>
      </c>
      <c r="AO265" s="367" t="s">
        <v>1324</v>
      </c>
      <c r="AP265" s="370" t="s">
        <v>13</v>
      </c>
      <c r="AQ265" s="376" t="s">
        <v>664</v>
      </c>
      <c r="AR265" s="369">
        <v>3.3333333333333331E-3</v>
      </c>
      <c r="AS265" s="369">
        <v>3.3333333333333331E-3</v>
      </c>
      <c r="AT265" s="369"/>
      <c r="AW265" s="662"/>
      <c r="AX265" s="662"/>
      <c r="AY265" s="663"/>
      <c r="AZ265" s="663"/>
      <c r="BA265" s="663"/>
      <c r="BB265" s="664"/>
      <c r="BC265" s="663"/>
      <c r="BD265" s="663"/>
      <c r="BE265" s="663"/>
      <c r="BF265" s="663"/>
      <c r="BG265" s="664"/>
      <c r="BH265" s="664"/>
      <c r="BI265" s="665"/>
      <c r="BJ265" s="665"/>
      <c r="BK265" s="665"/>
      <c r="BL265" s="664"/>
      <c r="BM265" s="664"/>
      <c r="BN265" s="664"/>
      <c r="BO265" s="664"/>
      <c r="BP265" s="664"/>
      <c r="BQ265" s="664"/>
      <c r="BR265" s="664"/>
      <c r="BS265" s="664"/>
      <c r="BT265" s="667"/>
      <c r="BU265" s="668"/>
      <c r="BV265" s="666"/>
      <c r="BW265" s="669"/>
    </row>
    <row r="266" spans="2:75" ht="15.75" customHeight="1">
      <c r="B266" s="363" t="s">
        <v>1382</v>
      </c>
      <c r="C266" s="364">
        <v>12682783000110</v>
      </c>
      <c r="D266" s="365" t="s">
        <v>11</v>
      </c>
      <c r="E266" s="365" t="s">
        <v>621</v>
      </c>
      <c r="F266" s="365" t="s">
        <v>672</v>
      </c>
      <c r="G266" s="366" t="s">
        <v>738</v>
      </c>
      <c r="H266" s="366" t="s">
        <v>34</v>
      </c>
      <c r="I266" s="366"/>
      <c r="J266" s="366" t="s">
        <v>608</v>
      </c>
      <c r="K266" s="367" t="s">
        <v>48</v>
      </c>
      <c r="L266" s="368"/>
      <c r="M266" s="368" t="s">
        <v>34</v>
      </c>
      <c r="N266" s="367">
        <v>263109</v>
      </c>
      <c r="O266" s="367" t="s">
        <v>1321</v>
      </c>
      <c r="P266" s="371">
        <v>40514</v>
      </c>
      <c r="Q266" s="372">
        <v>189581655.38</v>
      </c>
      <c r="R266" s="372">
        <v>215810693.79575399</v>
      </c>
      <c r="S266" s="367">
        <v>1</v>
      </c>
      <c r="T266" s="369">
        <v>6.1221303584819475E-2</v>
      </c>
      <c r="U266" s="369">
        <v>0.79141974069874688</v>
      </c>
      <c r="V266" s="369">
        <v>9.0768855083891875E-2</v>
      </c>
      <c r="W266" s="369">
        <v>0.88983828684639332</v>
      </c>
      <c r="X266" s="369">
        <v>0.13094036261536068</v>
      </c>
      <c r="Y266" s="369">
        <v>0.99294455641055679</v>
      </c>
      <c r="Z266" s="369">
        <v>0.22757404252176383</v>
      </c>
      <c r="AA266" s="369">
        <v>1.2936046345271237</v>
      </c>
      <c r="AB266" s="369">
        <v>2.6443610123613383E-2</v>
      </c>
      <c r="AC266" s="373">
        <v>-0.37461555941825242</v>
      </c>
      <c r="AD266" s="541">
        <v>10922432000103</v>
      </c>
      <c r="AE266" s="370" t="s">
        <v>2410</v>
      </c>
      <c r="AF266" s="370" t="s">
        <v>2250</v>
      </c>
      <c r="AG266" s="374" t="s">
        <v>719</v>
      </c>
      <c r="AH266" s="374" t="s">
        <v>2248</v>
      </c>
      <c r="AI266" s="374">
        <v>500</v>
      </c>
      <c r="AJ266" s="374">
        <v>500</v>
      </c>
      <c r="AK266" s="374">
        <v>500</v>
      </c>
      <c r="AL266" s="369">
        <v>5.0000000000000001E-3</v>
      </c>
      <c r="AM266" s="369" t="s">
        <v>34</v>
      </c>
      <c r="AN266" s="369" t="s">
        <v>636</v>
      </c>
      <c r="AO266" s="367" t="s">
        <v>1324</v>
      </c>
      <c r="AP266" s="370" t="s">
        <v>11</v>
      </c>
      <c r="AQ266" s="376" t="s">
        <v>669</v>
      </c>
      <c r="AR266" s="369">
        <v>1.25E-3</v>
      </c>
      <c r="AS266" s="369">
        <v>1.25E-3</v>
      </c>
      <c r="AT266" s="369"/>
      <c r="AW266" s="662"/>
      <c r="AX266" s="662"/>
      <c r="AY266" s="663"/>
      <c r="AZ266" s="663"/>
      <c r="BA266" s="663"/>
      <c r="BB266" s="664"/>
      <c r="BC266" s="663"/>
      <c r="BD266" s="663"/>
      <c r="BE266" s="663"/>
      <c r="BF266" s="663"/>
      <c r="BG266" s="664"/>
      <c r="BH266" s="664"/>
      <c r="BI266" s="665"/>
      <c r="BJ266" s="665"/>
      <c r="BK266" s="665"/>
      <c r="BL266" s="664"/>
      <c r="BM266" s="664"/>
      <c r="BN266" s="664"/>
      <c r="BO266" s="664"/>
      <c r="BP266" s="664"/>
      <c r="BQ266" s="664"/>
      <c r="BR266" s="664"/>
      <c r="BS266" s="664"/>
      <c r="BT266" s="667"/>
      <c r="BU266" s="668"/>
      <c r="BV266" s="666"/>
      <c r="BW266" s="669"/>
    </row>
    <row r="267" spans="2:75" ht="15.75" customHeight="1">
      <c r="B267" s="363" t="s">
        <v>1383</v>
      </c>
      <c r="C267" s="364">
        <v>7400556000114</v>
      </c>
      <c r="D267" s="365" t="s">
        <v>11</v>
      </c>
      <c r="E267" s="365" t="s">
        <v>621</v>
      </c>
      <c r="F267" s="365" t="s">
        <v>672</v>
      </c>
      <c r="G267" s="366" t="s">
        <v>866</v>
      </c>
      <c r="H267" s="366" t="s">
        <v>34</v>
      </c>
      <c r="I267" s="366"/>
      <c r="J267" s="366" t="s">
        <v>608</v>
      </c>
      <c r="K267" s="367" t="s">
        <v>48</v>
      </c>
      <c r="L267" s="368"/>
      <c r="M267" s="368" t="s">
        <v>34</v>
      </c>
      <c r="N267" s="367">
        <v>148342</v>
      </c>
      <c r="O267" s="367" t="s">
        <v>1321</v>
      </c>
      <c r="P267" s="371">
        <v>38534</v>
      </c>
      <c r="Q267" s="372">
        <v>96685221.709999993</v>
      </c>
      <c r="R267" s="372">
        <v>153154707.12698421</v>
      </c>
      <c r="S267" s="367">
        <v>1</v>
      </c>
      <c r="T267" s="369">
        <v>2.1154608151037202E-2</v>
      </c>
      <c r="U267" s="369">
        <v>0.27346974855381673</v>
      </c>
      <c r="V267" s="369">
        <v>5.804290968479231E-3</v>
      </c>
      <c r="W267" s="369">
        <v>5.6901459503658845E-2</v>
      </c>
      <c r="X267" s="369">
        <v>6.7201111294035165E-3</v>
      </c>
      <c r="Y267" s="369">
        <v>5.095982347335002E-2</v>
      </c>
      <c r="Z267" s="369">
        <v>6.2975490566236303E-2</v>
      </c>
      <c r="AA267" s="369">
        <v>0.35797310429334916</v>
      </c>
      <c r="AB267" s="369">
        <v>8.8085616630768998E-2</v>
      </c>
      <c r="AC267" s="373">
        <v>-0.99354084505585483</v>
      </c>
      <c r="AD267" s="541">
        <v>10756541000106</v>
      </c>
      <c r="AE267" s="370" t="s">
        <v>2410</v>
      </c>
      <c r="AF267" s="370" t="s">
        <v>2250</v>
      </c>
      <c r="AG267" s="374" t="s">
        <v>719</v>
      </c>
      <c r="AH267" s="374" t="s">
        <v>2248</v>
      </c>
      <c r="AI267" s="374">
        <v>500</v>
      </c>
      <c r="AJ267" s="374">
        <v>500</v>
      </c>
      <c r="AK267" s="374">
        <v>500</v>
      </c>
      <c r="AL267" s="369">
        <v>5.0000000000000001E-3</v>
      </c>
      <c r="AM267" s="369" t="s">
        <v>34</v>
      </c>
      <c r="AN267" s="369" t="s">
        <v>635</v>
      </c>
      <c r="AO267" s="367" t="s">
        <v>1324</v>
      </c>
      <c r="AP267" s="370" t="s">
        <v>11</v>
      </c>
      <c r="AQ267" s="376" t="s">
        <v>1373</v>
      </c>
      <c r="AR267" s="369">
        <v>1.25E-3</v>
      </c>
      <c r="AS267" s="369">
        <v>1.25E-3</v>
      </c>
      <c r="AT267" s="369"/>
      <c r="AW267" s="662"/>
      <c r="AX267" s="662"/>
      <c r="AY267" s="663"/>
      <c r="AZ267" s="663"/>
      <c r="BA267" s="663"/>
      <c r="BB267" s="664"/>
      <c r="BC267" s="663"/>
      <c r="BD267" s="663"/>
      <c r="BE267" s="663"/>
      <c r="BF267" s="663"/>
      <c r="BG267" s="664"/>
      <c r="BH267" s="664"/>
      <c r="BI267" s="665"/>
      <c r="BJ267" s="665"/>
      <c r="BK267" s="665"/>
      <c r="BL267" s="664"/>
      <c r="BM267" s="664"/>
      <c r="BN267" s="664"/>
      <c r="BO267" s="664"/>
      <c r="BP267" s="664"/>
      <c r="BQ267" s="664"/>
      <c r="BR267" s="664"/>
      <c r="BS267" s="664"/>
      <c r="BT267" s="667"/>
      <c r="BU267" s="668"/>
      <c r="BV267" s="666"/>
      <c r="BW267" s="669"/>
    </row>
    <row r="268" spans="2:75" ht="15.75" customHeight="1">
      <c r="B268" s="363" t="s">
        <v>982</v>
      </c>
      <c r="C268" s="364">
        <v>19418031000195</v>
      </c>
      <c r="D268" s="365" t="s">
        <v>11</v>
      </c>
      <c r="E268" s="365" t="s">
        <v>661</v>
      </c>
      <c r="F268" s="365" t="s">
        <v>672</v>
      </c>
      <c r="G268" s="366" t="s">
        <v>866</v>
      </c>
      <c r="H268" s="366" t="s">
        <v>34</v>
      </c>
      <c r="I268" s="366"/>
      <c r="J268" s="366" t="s">
        <v>608</v>
      </c>
      <c r="K268" s="367" t="s">
        <v>48</v>
      </c>
      <c r="L268" s="368"/>
      <c r="M268" s="368" t="s">
        <v>1416</v>
      </c>
      <c r="N268" s="367">
        <v>366153</v>
      </c>
      <c r="O268" s="367" t="s">
        <v>1321</v>
      </c>
      <c r="P268" s="371">
        <v>41740</v>
      </c>
      <c r="Q268" s="372">
        <v>99989929.400000006</v>
      </c>
      <c r="R268" s="372">
        <v>149422745.09769836</v>
      </c>
      <c r="S268" s="367">
        <v>1</v>
      </c>
      <c r="T268" s="369">
        <v>3.3209013846595692E-2</v>
      </c>
      <c r="U268" s="369">
        <v>0.42929940377569564</v>
      </c>
      <c r="V268" s="369">
        <v>2.8030925226411485E-2</v>
      </c>
      <c r="W268" s="369">
        <v>0.2747967952128087</v>
      </c>
      <c r="X268" s="369">
        <v>-4.0333556376846214E-2</v>
      </c>
      <c r="Y268" s="369">
        <v>-0.30585668502165564</v>
      </c>
      <c r="Z268" s="369">
        <v>7.2983191248894741E-2</v>
      </c>
      <c r="AA268" s="369">
        <v>0.41486011935267492</v>
      </c>
      <c r="AB268" s="369">
        <v>8.658167804094867E-2</v>
      </c>
      <c r="AC268" s="373">
        <v>-0.75959654404466881</v>
      </c>
      <c r="AD268" s="541">
        <v>0</v>
      </c>
      <c r="AE268" s="370" t="s">
        <v>2410</v>
      </c>
      <c r="AF268" s="370" t="s">
        <v>2250</v>
      </c>
      <c r="AG268" s="374" t="s">
        <v>719</v>
      </c>
      <c r="AH268" s="374" t="s">
        <v>2248</v>
      </c>
      <c r="AI268" s="374">
        <v>500</v>
      </c>
      <c r="AJ268" s="374">
        <v>500</v>
      </c>
      <c r="AK268" s="374">
        <v>500</v>
      </c>
      <c r="AL268" s="369">
        <v>3.0000000000000001E-3</v>
      </c>
      <c r="AM268" s="369">
        <v>0.2</v>
      </c>
      <c r="AN268" s="369" t="s">
        <v>633</v>
      </c>
      <c r="AO268" s="367" t="s">
        <v>1324</v>
      </c>
      <c r="AP268" s="370" t="s">
        <v>11</v>
      </c>
      <c r="AQ268" s="376" t="s">
        <v>673</v>
      </c>
      <c r="AR268" s="369">
        <v>7.5000000000000002E-4</v>
      </c>
      <c r="AS268" s="369">
        <v>7.5000000000000002E-4</v>
      </c>
      <c r="AT268" s="369"/>
      <c r="AW268" s="662"/>
      <c r="AX268" s="662"/>
      <c r="AY268" s="663"/>
      <c r="AZ268" s="663"/>
      <c r="BA268" s="663"/>
      <c r="BB268" s="664"/>
      <c r="BC268" s="663"/>
      <c r="BD268" s="663"/>
      <c r="BE268" s="663"/>
      <c r="BF268" s="663"/>
      <c r="BG268" s="664"/>
      <c r="BH268" s="664"/>
      <c r="BI268" s="665"/>
      <c r="BJ268" s="665"/>
      <c r="BK268" s="665"/>
      <c r="BL268" s="664"/>
      <c r="BM268" s="664"/>
      <c r="BN268" s="664"/>
      <c r="BO268" s="664"/>
      <c r="BP268" s="664"/>
      <c r="BQ268" s="664"/>
      <c r="BR268" s="664"/>
      <c r="BS268" s="664"/>
      <c r="BT268" s="667"/>
      <c r="BU268" s="668"/>
      <c r="BV268" s="666"/>
      <c r="BW268" s="669"/>
    </row>
    <row r="269" spans="2:75" ht="15.75" customHeight="1">
      <c r="B269" s="363" t="s">
        <v>1074</v>
      </c>
      <c r="C269" s="364">
        <v>13554383000191</v>
      </c>
      <c r="D269" s="365" t="s">
        <v>11</v>
      </c>
      <c r="E269" s="365" t="s">
        <v>621</v>
      </c>
      <c r="F269" s="365" t="s">
        <v>672</v>
      </c>
      <c r="G269" s="366" t="s">
        <v>865</v>
      </c>
      <c r="H269" s="366" t="s">
        <v>34</v>
      </c>
      <c r="I269" s="366"/>
      <c r="J269" s="366" t="s">
        <v>608</v>
      </c>
      <c r="K269" s="367" t="s">
        <v>48</v>
      </c>
      <c r="L269" s="368"/>
      <c r="M269" s="368" t="s">
        <v>1416</v>
      </c>
      <c r="N269" s="367">
        <v>278912</v>
      </c>
      <c r="O269" s="367" t="s">
        <v>1321</v>
      </c>
      <c r="P269" s="371">
        <v>40724</v>
      </c>
      <c r="Q269" s="372">
        <v>17035067.870000001</v>
      </c>
      <c r="R269" s="372">
        <v>27102204.571309496</v>
      </c>
      <c r="S269" s="367">
        <v>1</v>
      </c>
      <c r="T269" s="369">
        <v>4.0696686414830596E-2</v>
      </c>
      <c r="U269" s="369">
        <v>0.52609400851944343</v>
      </c>
      <c r="V269" s="369">
        <v>4.2334860055813328E-2</v>
      </c>
      <c r="W269" s="369">
        <v>0.41502318511266523</v>
      </c>
      <c r="X269" s="369">
        <v>5.8423519601407792E-2</v>
      </c>
      <c r="Y269" s="369">
        <v>0.4430361623861731</v>
      </c>
      <c r="Z269" s="369">
        <v>0.13636489846746569</v>
      </c>
      <c r="AA269" s="369">
        <v>0.77514229078856489</v>
      </c>
      <c r="AB269" s="369">
        <v>5.6725029341261203E-2</v>
      </c>
      <c r="AC269" s="373">
        <v>-0.95349103975532989</v>
      </c>
      <c r="AD269" s="541">
        <v>0</v>
      </c>
      <c r="AE269" s="370" t="s">
        <v>2263</v>
      </c>
      <c r="AF269" s="370" t="s">
        <v>736</v>
      </c>
      <c r="AG269" s="374" t="s">
        <v>736</v>
      </c>
      <c r="AH269" s="374" t="s">
        <v>2248</v>
      </c>
      <c r="AI269" s="374">
        <v>5000</v>
      </c>
      <c r="AJ269" s="374">
        <v>100</v>
      </c>
      <c r="AK269" s="374">
        <v>1000</v>
      </c>
      <c r="AL269" s="369">
        <v>3.0000000000000001E-3</v>
      </c>
      <c r="AM269" s="369" t="s">
        <v>34</v>
      </c>
      <c r="AN269" s="369" t="s">
        <v>150</v>
      </c>
      <c r="AO269" s="367" t="s">
        <v>1324</v>
      </c>
      <c r="AP269" s="370" t="s">
        <v>11</v>
      </c>
      <c r="AQ269" s="376" t="s">
        <v>669</v>
      </c>
      <c r="AR269" s="369">
        <v>8.9999999999999998E-4</v>
      </c>
      <c r="AS269" s="369">
        <v>8.9999999999999998E-4</v>
      </c>
      <c r="AT269" s="369"/>
      <c r="AW269" s="662"/>
      <c r="AX269" s="662"/>
      <c r="AY269" s="663"/>
      <c r="AZ269" s="663"/>
      <c r="BA269" s="663"/>
      <c r="BB269" s="664"/>
      <c r="BC269" s="663"/>
      <c r="BD269" s="663"/>
      <c r="BE269" s="663"/>
      <c r="BF269" s="663"/>
      <c r="BG269" s="664"/>
      <c r="BH269" s="664"/>
      <c r="BI269" s="665"/>
      <c r="BJ269" s="665"/>
      <c r="BK269" s="665"/>
      <c r="BL269" s="664"/>
      <c r="BM269" s="664"/>
      <c r="BN269" s="664"/>
      <c r="BO269" s="664"/>
      <c r="BP269" s="664"/>
      <c r="BQ269" s="664"/>
      <c r="BR269" s="664"/>
      <c r="BS269" s="664"/>
      <c r="BT269" s="667"/>
      <c r="BU269" s="668"/>
      <c r="BV269" s="666"/>
      <c r="BW269" s="669"/>
    </row>
    <row r="270" spans="2:75" ht="15.75" customHeight="1">
      <c r="B270" s="363" t="s">
        <v>1385</v>
      </c>
      <c r="C270" s="364">
        <v>13966590000153</v>
      </c>
      <c r="D270" s="365" t="s">
        <v>11</v>
      </c>
      <c r="E270" s="365" t="s">
        <v>621</v>
      </c>
      <c r="F270" s="365" t="s">
        <v>672</v>
      </c>
      <c r="G270" s="366" t="s">
        <v>738</v>
      </c>
      <c r="H270" s="366" t="s">
        <v>34</v>
      </c>
      <c r="I270" s="366"/>
      <c r="J270" s="366" t="s">
        <v>608</v>
      </c>
      <c r="K270" s="367" t="s">
        <v>48</v>
      </c>
      <c r="L270" s="368"/>
      <c r="M270" s="368" t="s">
        <v>1416</v>
      </c>
      <c r="N270" s="367">
        <v>291854</v>
      </c>
      <c r="O270" s="367" t="s">
        <v>1321</v>
      </c>
      <c r="P270" s="371">
        <v>40877</v>
      </c>
      <c r="Q270" s="372">
        <v>35694060.799999997</v>
      </c>
      <c r="R270" s="372">
        <v>39282110.15285714</v>
      </c>
      <c r="S270" s="367">
        <v>1</v>
      </c>
      <c r="T270" s="369">
        <v>5.6269546034566353E-2</v>
      </c>
      <c r="U270" s="369">
        <v>0.72740740435581208</v>
      </c>
      <c r="V270" s="369">
        <v>8.8388933487363541E-2</v>
      </c>
      <c r="W270" s="369">
        <v>0.86650709737257869</v>
      </c>
      <c r="X270" s="369">
        <v>0.12377229779694221</v>
      </c>
      <c r="Y270" s="369">
        <v>0.93858781873789288</v>
      </c>
      <c r="Z270" s="369">
        <v>0.21851054526578828</v>
      </c>
      <c r="AA270" s="369">
        <v>1.2420847778447319</v>
      </c>
      <c r="AB270" s="369">
        <v>3.1491897606939566E-2</v>
      </c>
      <c r="AC270" s="373">
        <v>-0.37932983211980431</v>
      </c>
      <c r="AD270" s="541">
        <v>0</v>
      </c>
      <c r="AE270" s="370" t="s">
        <v>2484</v>
      </c>
      <c r="AF270" s="370" t="s">
        <v>2244</v>
      </c>
      <c r="AG270" s="374" t="s">
        <v>1438</v>
      </c>
      <c r="AH270" s="374" t="s">
        <v>2248</v>
      </c>
      <c r="AI270" s="374">
        <v>0</v>
      </c>
      <c r="AJ270" s="374">
        <v>0</v>
      </c>
      <c r="AK270" s="374">
        <v>0</v>
      </c>
      <c r="AL270" s="369">
        <v>2E-3</v>
      </c>
      <c r="AM270" s="369" t="s">
        <v>34</v>
      </c>
      <c r="AN270" s="369" t="s">
        <v>2276</v>
      </c>
      <c r="AO270" s="367" t="s">
        <v>1324</v>
      </c>
      <c r="AP270" s="370" t="s">
        <v>11</v>
      </c>
      <c r="AQ270" s="376" t="s">
        <v>676</v>
      </c>
      <c r="AR270" s="369">
        <v>3.9999999999999996E-4</v>
      </c>
      <c r="AS270" s="369">
        <v>3.9999999999999996E-4</v>
      </c>
      <c r="AT270" s="369"/>
      <c r="AW270" s="662"/>
      <c r="AX270" s="662"/>
      <c r="AY270" s="663"/>
      <c r="AZ270" s="663"/>
      <c r="BA270" s="663"/>
      <c r="BB270" s="664"/>
      <c r="BC270" s="663"/>
      <c r="BD270" s="663"/>
      <c r="BE270" s="663"/>
      <c r="BF270" s="663"/>
      <c r="BG270" s="664"/>
      <c r="BH270" s="664"/>
      <c r="BI270" s="665"/>
      <c r="BJ270" s="665"/>
      <c r="BK270" s="665"/>
      <c r="BL270" s="664"/>
      <c r="BM270" s="664"/>
      <c r="BN270" s="664"/>
      <c r="BO270" s="664"/>
      <c r="BP270" s="664"/>
      <c r="BQ270" s="664"/>
      <c r="BR270" s="664"/>
      <c r="BS270" s="664"/>
      <c r="BT270" s="667"/>
      <c r="BU270" s="668"/>
      <c r="BV270" s="666"/>
      <c r="BW270" s="669"/>
    </row>
    <row r="271" spans="2:75" ht="15.75" customHeight="1">
      <c r="B271" s="363" t="s">
        <v>341</v>
      </c>
      <c r="C271" s="364">
        <v>24011864000177</v>
      </c>
      <c r="D271" s="365" t="s">
        <v>11</v>
      </c>
      <c r="E271" s="365" t="s">
        <v>621</v>
      </c>
      <c r="F271" s="365" t="s">
        <v>672</v>
      </c>
      <c r="G271" s="366" t="s">
        <v>738</v>
      </c>
      <c r="H271" s="366" t="s">
        <v>34</v>
      </c>
      <c r="I271" s="366"/>
      <c r="J271" s="366" t="s">
        <v>608</v>
      </c>
      <c r="K271" s="367" t="s">
        <v>48</v>
      </c>
      <c r="L271" s="368"/>
      <c r="M271" s="368" t="s">
        <v>34</v>
      </c>
      <c r="N271" s="367">
        <v>427950</v>
      </c>
      <c r="O271" s="367" t="s">
        <v>1321</v>
      </c>
      <c r="P271" s="371">
        <v>42430</v>
      </c>
      <c r="Q271" s="372">
        <v>158468351.18000001</v>
      </c>
      <c r="R271" s="372">
        <v>148413348.54519832</v>
      </c>
      <c r="S271" s="367">
        <v>1</v>
      </c>
      <c r="T271" s="369">
        <v>6.3828928128547791E-2</v>
      </c>
      <c r="U271" s="369">
        <v>0.82512901213524859</v>
      </c>
      <c r="V271" s="369">
        <v>9.6139449187127024E-2</v>
      </c>
      <c r="W271" s="369">
        <v>0.94248806690314535</v>
      </c>
      <c r="X271" s="369">
        <v>0.15176412094705838</v>
      </c>
      <c r="Y271" s="369">
        <v>1.1508548986952098</v>
      </c>
      <c r="Z271" s="369">
        <v>0.26059608119039468</v>
      </c>
      <c r="AA271" s="369">
        <v>1.4813126076769592</v>
      </c>
      <c r="AB271" s="369">
        <v>2.7720212260054063E-2</v>
      </c>
      <c r="AC271" s="373">
        <v>-0.1788768158317717</v>
      </c>
      <c r="AD271" s="541">
        <v>21624772000174</v>
      </c>
      <c r="AE271" s="370" t="s">
        <v>2501</v>
      </c>
      <c r="AF271" s="370" t="s">
        <v>2247</v>
      </c>
      <c r="AG271" s="374" t="s">
        <v>59</v>
      </c>
      <c r="AH271" s="374" t="s">
        <v>2248</v>
      </c>
      <c r="AI271" s="374">
        <v>20000</v>
      </c>
      <c r="AJ271" s="374">
        <v>100</v>
      </c>
      <c r="AK271" s="374">
        <v>1000</v>
      </c>
      <c r="AL271" s="369">
        <v>5.0000000000000001E-3</v>
      </c>
      <c r="AM271" s="369">
        <v>0.2</v>
      </c>
      <c r="AN271" s="369" t="s">
        <v>636</v>
      </c>
      <c r="AO271" s="367" t="s">
        <v>1324</v>
      </c>
      <c r="AP271" s="370" t="s">
        <v>11</v>
      </c>
      <c r="AQ271" s="376" t="s">
        <v>1372</v>
      </c>
      <c r="AR271" s="369">
        <v>1.3333333333333333E-3</v>
      </c>
      <c r="AS271" s="369">
        <v>1.3333333333333333E-3</v>
      </c>
      <c r="AT271" s="369"/>
      <c r="AW271" s="662"/>
      <c r="AX271" s="662"/>
      <c r="AY271" s="663"/>
      <c r="AZ271" s="663"/>
      <c r="BA271" s="663"/>
      <c r="BB271" s="664"/>
      <c r="BC271" s="663"/>
      <c r="BD271" s="663"/>
      <c r="BE271" s="663"/>
      <c r="BF271" s="663"/>
      <c r="BG271" s="664"/>
      <c r="BH271" s="664"/>
      <c r="BI271" s="665"/>
      <c r="BJ271" s="665"/>
      <c r="BK271" s="665"/>
      <c r="BL271" s="664"/>
      <c r="BM271" s="664"/>
      <c r="BN271" s="664"/>
      <c r="BO271" s="664"/>
      <c r="BP271" s="664"/>
      <c r="BQ271" s="664"/>
      <c r="BR271" s="664"/>
      <c r="BS271" s="664"/>
      <c r="BT271" s="667"/>
      <c r="BU271" s="668"/>
      <c r="BV271" s="666"/>
      <c r="BW271" s="669"/>
    </row>
    <row r="272" spans="2:75" ht="15.75" customHeight="1">
      <c r="B272" s="363" t="s">
        <v>406</v>
      </c>
      <c r="C272" s="364">
        <v>40938273000104</v>
      </c>
      <c r="D272" s="365" t="s">
        <v>14</v>
      </c>
      <c r="E272" s="365" t="s">
        <v>607</v>
      </c>
      <c r="F272" s="365" t="s">
        <v>672</v>
      </c>
      <c r="G272" s="366"/>
      <c r="H272" s="366" t="s">
        <v>34</v>
      </c>
      <c r="I272" s="366" t="s">
        <v>34</v>
      </c>
      <c r="J272" s="366" t="s">
        <v>690</v>
      </c>
      <c r="K272" s="367"/>
      <c r="L272" s="368"/>
      <c r="M272" s="368" t="s">
        <v>1416</v>
      </c>
      <c r="N272" s="367">
        <v>582905</v>
      </c>
      <c r="O272" s="367" t="s">
        <v>1321</v>
      </c>
      <c r="P272" s="371">
        <v>44291</v>
      </c>
      <c r="Q272" s="372">
        <v>4398227.0199999996</v>
      </c>
      <c r="R272" s="372">
        <v>11456454.074166674</v>
      </c>
      <c r="S272" s="367">
        <v>1</v>
      </c>
      <c r="T272" s="369">
        <v>-0.11896107536884715</v>
      </c>
      <c r="U272" s="369">
        <v>-1.5378330402785185</v>
      </c>
      <c r="V272" s="369">
        <v>-4.8736066173839521E-2</v>
      </c>
      <c r="W272" s="369">
        <v>-0.47777640900813678</v>
      </c>
      <c r="X272" s="369" t="s">
        <v>1419</v>
      </c>
      <c r="Y272" s="369" t="s">
        <v>1419</v>
      </c>
      <c r="Z272" s="369" t="s">
        <v>1419</v>
      </c>
      <c r="AA272" s="369" t="s">
        <v>1419</v>
      </c>
      <c r="AB272" s="369">
        <v>0.2119907009368949</v>
      </c>
      <c r="AC272" s="373">
        <v>-0.58797683076994633</v>
      </c>
      <c r="AD272" s="541">
        <v>0</v>
      </c>
      <c r="AE272" s="370" t="s">
        <v>2349</v>
      </c>
      <c r="AF272" s="370" t="s">
        <v>2244</v>
      </c>
      <c r="AG272" s="374" t="s">
        <v>1438</v>
      </c>
      <c r="AH272" s="374" t="s">
        <v>2248</v>
      </c>
      <c r="AI272" s="374">
        <v>500</v>
      </c>
      <c r="AJ272" s="374">
        <v>100</v>
      </c>
      <c r="AK272" s="374">
        <v>100</v>
      </c>
      <c r="AL272" s="369">
        <v>5.0000000000000001E-3</v>
      </c>
      <c r="AM272" s="369" t="s">
        <v>34</v>
      </c>
      <c r="AN272" s="369" t="s">
        <v>34</v>
      </c>
      <c r="AO272" s="367" t="s">
        <v>1324</v>
      </c>
      <c r="AP272" s="370" t="s">
        <v>13</v>
      </c>
      <c r="AQ272" s="376" t="s">
        <v>668</v>
      </c>
      <c r="AR272" s="369">
        <v>6.6649999999999999E-4</v>
      </c>
      <c r="AS272" s="369">
        <v>6.6649999999999999E-4</v>
      </c>
      <c r="AT272" s="369"/>
      <c r="AW272" s="662"/>
      <c r="AX272" s="662"/>
      <c r="AY272" s="663"/>
      <c r="AZ272" s="663"/>
      <c r="BA272" s="663"/>
      <c r="BB272" s="664"/>
      <c r="BC272" s="663"/>
      <c r="BD272" s="663"/>
      <c r="BE272" s="663"/>
      <c r="BF272" s="663"/>
      <c r="BG272" s="664"/>
      <c r="BH272" s="664"/>
      <c r="BI272" s="665"/>
      <c r="BJ272" s="665"/>
      <c r="BK272" s="665"/>
      <c r="BL272" s="664"/>
      <c r="BM272" s="664"/>
      <c r="BN272" s="664"/>
      <c r="BO272" s="664"/>
      <c r="BP272" s="664"/>
      <c r="BQ272" s="664"/>
      <c r="BR272" s="664"/>
      <c r="BS272" s="664"/>
      <c r="BT272" s="667"/>
      <c r="BU272" s="668"/>
      <c r="BV272" s="666"/>
      <c r="BW272" s="669"/>
    </row>
    <row r="273" spans="2:75" ht="15.75" customHeight="1">
      <c r="B273" s="363" t="s">
        <v>1390</v>
      </c>
      <c r="C273" s="364">
        <v>41395002000104</v>
      </c>
      <c r="D273" s="365" t="s">
        <v>11</v>
      </c>
      <c r="E273" s="365" t="s">
        <v>621</v>
      </c>
      <c r="F273" s="365" t="s">
        <v>672</v>
      </c>
      <c r="G273" s="366" t="s">
        <v>738</v>
      </c>
      <c r="H273" s="366" t="s">
        <v>34</v>
      </c>
      <c r="I273" s="366"/>
      <c r="J273" s="366" t="s">
        <v>608</v>
      </c>
      <c r="K273" s="367" t="s">
        <v>48</v>
      </c>
      <c r="L273" s="368"/>
      <c r="M273" s="368" t="s">
        <v>1416</v>
      </c>
      <c r="N273" s="367">
        <v>599433</v>
      </c>
      <c r="O273" s="367" t="s">
        <v>1321</v>
      </c>
      <c r="P273" s="371">
        <v>44376</v>
      </c>
      <c r="Q273" s="372">
        <v>9094843.9299999997</v>
      </c>
      <c r="R273" s="372">
        <v>15481342.00214286</v>
      </c>
      <c r="S273" s="367">
        <v>1</v>
      </c>
      <c r="T273" s="369">
        <v>6.469202178893485E-2</v>
      </c>
      <c r="U273" s="369">
        <v>0.8362863923428735</v>
      </c>
      <c r="V273" s="369">
        <v>9.5830466599715614E-2</v>
      </c>
      <c r="W273" s="369">
        <v>0.93945900439053109</v>
      </c>
      <c r="X273" s="369" t="s">
        <v>1419</v>
      </c>
      <c r="Y273" s="369" t="s">
        <v>1419</v>
      </c>
      <c r="Z273" s="369" t="s">
        <v>1419</v>
      </c>
      <c r="AA273" s="369" t="s">
        <v>1419</v>
      </c>
      <c r="AB273" s="369">
        <v>2.6347378191441059E-2</v>
      </c>
      <c r="AC273" s="373">
        <v>-0.20030108769832553</v>
      </c>
      <c r="AD273" s="541">
        <v>0</v>
      </c>
      <c r="AE273" s="370" t="s">
        <v>2349</v>
      </c>
      <c r="AF273" s="370" t="s">
        <v>2244</v>
      </c>
      <c r="AG273" s="374" t="s">
        <v>1438</v>
      </c>
      <c r="AH273" s="374" t="s">
        <v>2248</v>
      </c>
      <c r="AI273" s="374">
        <v>0</v>
      </c>
      <c r="AJ273" s="374">
        <v>0</v>
      </c>
      <c r="AK273" s="374">
        <v>0</v>
      </c>
      <c r="AL273" s="369">
        <v>3.0000000000000001E-3</v>
      </c>
      <c r="AM273" s="369" t="s">
        <v>34</v>
      </c>
      <c r="AN273" s="369" t="s">
        <v>636</v>
      </c>
      <c r="AO273" s="367" t="s">
        <v>1324</v>
      </c>
      <c r="AP273" s="370" t="s">
        <v>11</v>
      </c>
      <c r="AQ273" s="376" t="s">
        <v>676</v>
      </c>
      <c r="AR273" s="369">
        <v>6.6649999999999999E-4</v>
      </c>
      <c r="AS273" s="369">
        <v>6.6649999999999999E-4</v>
      </c>
      <c r="AT273" s="369"/>
      <c r="AW273" s="662"/>
      <c r="AX273" s="662"/>
      <c r="AY273" s="663"/>
      <c r="AZ273" s="663"/>
      <c r="BA273" s="663"/>
      <c r="BB273" s="664"/>
      <c r="BC273" s="663"/>
      <c r="BD273" s="663"/>
      <c r="BE273" s="663"/>
      <c r="BF273" s="663"/>
      <c r="BG273" s="664"/>
      <c r="BH273" s="664"/>
      <c r="BI273" s="665"/>
      <c r="BJ273" s="665"/>
      <c r="BK273" s="665"/>
      <c r="BL273" s="664"/>
      <c r="BM273" s="664"/>
      <c r="BN273" s="664"/>
      <c r="BO273" s="664"/>
      <c r="BP273" s="664"/>
      <c r="BQ273" s="664"/>
      <c r="BR273" s="664"/>
      <c r="BS273" s="664"/>
      <c r="BT273" s="667"/>
      <c r="BU273" s="668"/>
      <c r="BV273" s="666"/>
      <c r="BW273" s="669"/>
    </row>
    <row r="274" spans="2:75" ht="15.75" customHeight="1">
      <c r="B274" s="363" t="s">
        <v>1271</v>
      </c>
      <c r="C274" s="364">
        <v>13060032000124</v>
      </c>
      <c r="D274" s="365" t="s">
        <v>11</v>
      </c>
      <c r="E274" s="365" t="s">
        <v>661</v>
      </c>
      <c r="F274" s="365" t="s">
        <v>672</v>
      </c>
      <c r="G274" s="366" t="s">
        <v>738</v>
      </c>
      <c r="H274" s="366" t="s">
        <v>34</v>
      </c>
      <c r="I274" s="366"/>
      <c r="J274" s="366" t="s">
        <v>608</v>
      </c>
      <c r="K274" s="367" t="s">
        <v>48</v>
      </c>
      <c r="L274" s="368"/>
      <c r="M274" s="368" t="s">
        <v>34</v>
      </c>
      <c r="N274" s="367">
        <v>270148</v>
      </c>
      <c r="O274" s="367" t="s">
        <v>1321</v>
      </c>
      <c r="P274" s="371">
        <v>40623</v>
      </c>
      <c r="Q274" s="372">
        <v>181796551.62</v>
      </c>
      <c r="R274" s="372">
        <v>164286295.81813493</v>
      </c>
      <c r="S274" s="367">
        <v>1</v>
      </c>
      <c r="T274" s="369">
        <v>4.1323857336578618E-2</v>
      </c>
      <c r="U274" s="369">
        <v>0.53420156943695851</v>
      </c>
      <c r="V274" s="369">
        <v>4.0287070152024373E-2</v>
      </c>
      <c r="W274" s="369">
        <v>0.39494799678815939</v>
      </c>
      <c r="X274" s="369">
        <v>-5.4148172437522568E-3</v>
      </c>
      <c r="Y274" s="369">
        <v>-4.1061542818051466E-2</v>
      </c>
      <c r="Z274" s="369">
        <v>9.4002993043255767E-2</v>
      </c>
      <c r="AA274" s="369">
        <v>0.53434348712484325</v>
      </c>
      <c r="AB274" s="369">
        <v>5.3665041207068588E-2</v>
      </c>
      <c r="AC274" s="373">
        <v>-1.0475510321848824</v>
      </c>
      <c r="AD274" s="541">
        <v>10342116000162</v>
      </c>
      <c r="AE274" s="370" t="s">
        <v>469</v>
      </c>
      <c r="AF274" s="370" t="s">
        <v>469</v>
      </c>
      <c r="AG274" s="374" t="s">
        <v>469</v>
      </c>
      <c r="AH274" s="374" t="s">
        <v>2248</v>
      </c>
      <c r="AI274" s="374">
        <v>100</v>
      </c>
      <c r="AJ274" s="374">
        <v>100</v>
      </c>
      <c r="AK274" s="374">
        <v>100</v>
      </c>
      <c r="AL274" s="369">
        <v>3.4999999999999996E-3</v>
      </c>
      <c r="AM274" s="369" t="s">
        <v>34</v>
      </c>
      <c r="AN274" s="369" t="s">
        <v>633</v>
      </c>
      <c r="AO274" s="367" t="s">
        <v>1324</v>
      </c>
      <c r="AP274" s="370" t="s">
        <v>11</v>
      </c>
      <c r="AQ274" s="376" t="s">
        <v>676</v>
      </c>
      <c r="AR274" s="369">
        <v>1.1666666666666665E-3</v>
      </c>
      <c r="AS274" s="369">
        <v>1.1666666666666665E-3</v>
      </c>
      <c r="AT274" s="369"/>
      <c r="AW274" s="662"/>
      <c r="AX274" s="662"/>
      <c r="AY274" s="663"/>
      <c r="AZ274" s="663"/>
      <c r="BA274" s="663"/>
      <c r="BB274" s="664"/>
      <c r="BC274" s="663"/>
      <c r="BD274" s="663"/>
      <c r="BE274" s="663"/>
      <c r="BF274" s="663"/>
      <c r="BG274" s="664"/>
      <c r="BH274" s="664"/>
      <c r="BI274" s="665"/>
      <c r="BJ274" s="665"/>
      <c r="BK274" s="665"/>
      <c r="BL274" s="664"/>
      <c r="BM274" s="664"/>
      <c r="BN274" s="664"/>
      <c r="BO274" s="664"/>
      <c r="BP274" s="664"/>
      <c r="BQ274" s="664"/>
      <c r="BR274" s="664"/>
      <c r="BS274" s="664"/>
      <c r="BT274" s="667"/>
      <c r="BU274" s="668"/>
      <c r="BV274" s="666"/>
      <c r="BW274" s="669"/>
    </row>
    <row r="275" spans="2:75" ht="15.75" customHeight="1">
      <c r="B275" s="363" t="s">
        <v>472</v>
      </c>
      <c r="C275" s="364">
        <v>9087301000179</v>
      </c>
      <c r="D275" s="365" t="s">
        <v>11</v>
      </c>
      <c r="E275" s="365" t="s">
        <v>621</v>
      </c>
      <c r="F275" s="365" t="s">
        <v>672</v>
      </c>
      <c r="G275" s="366" t="s">
        <v>865</v>
      </c>
      <c r="H275" s="366" t="s">
        <v>34</v>
      </c>
      <c r="I275" s="366"/>
      <c r="J275" s="366" t="s">
        <v>608</v>
      </c>
      <c r="K275" s="367" t="s">
        <v>48</v>
      </c>
      <c r="L275" s="368"/>
      <c r="M275" s="368" t="s">
        <v>34</v>
      </c>
      <c r="N275" s="367">
        <v>257079</v>
      </c>
      <c r="O275" s="367" t="s">
        <v>1321</v>
      </c>
      <c r="P275" s="371">
        <v>40445</v>
      </c>
      <c r="Q275" s="372">
        <v>296996283.04000002</v>
      </c>
      <c r="R275" s="372">
        <v>334164084.2443254</v>
      </c>
      <c r="S275" s="367">
        <v>1</v>
      </c>
      <c r="T275" s="369">
        <v>3.2415036022067634E-2</v>
      </c>
      <c r="U275" s="369">
        <v>0.41903549746834345</v>
      </c>
      <c r="V275" s="369">
        <v>3.1179102903225342E-2</v>
      </c>
      <c r="W275" s="369">
        <v>0.30565946311839121</v>
      </c>
      <c r="X275" s="369">
        <v>2.6791348680481164E-2</v>
      </c>
      <c r="Y275" s="369">
        <v>0.20316366397522251</v>
      </c>
      <c r="Z275" s="369">
        <v>0.13158663322810948</v>
      </c>
      <c r="AA275" s="369">
        <v>0.74798108211055891</v>
      </c>
      <c r="AB275" s="369">
        <v>6.141236738054507E-2</v>
      </c>
      <c r="AC275" s="373">
        <v>-1.0514652254120922</v>
      </c>
      <c r="AD275" s="541">
        <v>0</v>
      </c>
      <c r="AE275" s="370" t="s">
        <v>2441</v>
      </c>
      <c r="AF275" s="370" t="s">
        <v>728</v>
      </c>
      <c r="AG275" s="374" t="s">
        <v>728</v>
      </c>
      <c r="AH275" s="374" t="s">
        <v>2248</v>
      </c>
      <c r="AI275" s="374">
        <v>1000</v>
      </c>
      <c r="AJ275" s="374">
        <v>100</v>
      </c>
      <c r="AK275" s="374">
        <v>500</v>
      </c>
      <c r="AL275" s="369">
        <v>5.0000000000000001E-3</v>
      </c>
      <c r="AM275" s="369" t="s">
        <v>34</v>
      </c>
      <c r="AN275" s="369" t="s">
        <v>150</v>
      </c>
      <c r="AO275" s="367" t="s">
        <v>1324</v>
      </c>
      <c r="AP275" s="370" t="s">
        <v>11</v>
      </c>
      <c r="AQ275" s="376" t="s">
        <v>680</v>
      </c>
      <c r="AR275" s="369">
        <v>1.3333333333333333E-3</v>
      </c>
      <c r="AS275" s="369">
        <v>1.3333333333333333E-3</v>
      </c>
      <c r="AT275" s="369"/>
      <c r="AW275" s="662"/>
      <c r="AX275" s="662"/>
      <c r="AY275" s="663"/>
      <c r="AZ275" s="663"/>
      <c r="BA275" s="663"/>
      <c r="BB275" s="664"/>
      <c r="BC275" s="663"/>
      <c r="BD275" s="663"/>
      <c r="BE275" s="663"/>
      <c r="BF275" s="663"/>
      <c r="BG275" s="664"/>
      <c r="BH275" s="664"/>
      <c r="BI275" s="665"/>
      <c r="BJ275" s="665"/>
      <c r="BK275" s="665"/>
      <c r="BL275" s="664"/>
      <c r="BM275" s="664"/>
      <c r="BN275" s="664"/>
      <c r="BO275" s="664"/>
      <c r="BP275" s="664"/>
      <c r="BQ275" s="664"/>
      <c r="BR275" s="664"/>
      <c r="BS275" s="664"/>
      <c r="BT275" s="667"/>
      <c r="BU275" s="668"/>
      <c r="BV275" s="666"/>
      <c r="BW275" s="669"/>
    </row>
    <row r="276" spans="2:75" ht="15.75" customHeight="1">
      <c r="B276" s="363" t="s">
        <v>38</v>
      </c>
      <c r="C276" s="364">
        <v>17517577000178</v>
      </c>
      <c r="D276" s="365" t="s">
        <v>11</v>
      </c>
      <c r="E276" s="365" t="s">
        <v>621</v>
      </c>
      <c r="F276" s="365" t="s">
        <v>672</v>
      </c>
      <c r="G276" s="366" t="s">
        <v>738</v>
      </c>
      <c r="H276" s="366" t="s">
        <v>34</v>
      </c>
      <c r="I276" s="366"/>
      <c r="J276" s="366" t="s">
        <v>608</v>
      </c>
      <c r="K276" s="367" t="s">
        <v>48</v>
      </c>
      <c r="L276" s="368"/>
      <c r="M276" s="368" t="s">
        <v>34</v>
      </c>
      <c r="N276" s="367">
        <v>348430</v>
      </c>
      <c r="O276" s="367" t="s">
        <v>1321</v>
      </c>
      <c r="P276" s="371">
        <v>41513</v>
      </c>
      <c r="Q276" s="372">
        <v>469779600.69</v>
      </c>
      <c r="R276" s="372">
        <v>787295987.14412677</v>
      </c>
      <c r="S276" s="367">
        <v>1</v>
      </c>
      <c r="T276" s="369">
        <v>5.3084415074470037E-2</v>
      </c>
      <c r="U276" s="369">
        <v>0.68623259475642884</v>
      </c>
      <c r="V276" s="369">
        <v>7.5682586094880433E-2</v>
      </c>
      <c r="W276" s="369">
        <v>0.7419424062640223</v>
      </c>
      <c r="X276" s="369">
        <v>9.0412167132698285E-2</v>
      </c>
      <c r="Y276" s="369">
        <v>0.68561188769125003</v>
      </c>
      <c r="Z276" s="369">
        <v>0.22296000077318467</v>
      </c>
      <c r="AA276" s="369">
        <v>1.2673769254100227</v>
      </c>
      <c r="AB276" s="369">
        <v>3.3685203020445045E-2</v>
      </c>
      <c r="AC276" s="373">
        <v>-0.70123674446598405</v>
      </c>
      <c r="AD276" s="541">
        <v>0</v>
      </c>
      <c r="AE276" s="370" t="s">
        <v>2441</v>
      </c>
      <c r="AF276" s="370" t="s">
        <v>728</v>
      </c>
      <c r="AG276" s="374" t="s">
        <v>728</v>
      </c>
      <c r="AH276" s="374" t="s">
        <v>2248</v>
      </c>
      <c r="AI276" s="374">
        <v>1000</v>
      </c>
      <c r="AJ276" s="374">
        <v>100</v>
      </c>
      <c r="AK276" s="374">
        <v>500</v>
      </c>
      <c r="AL276" s="369">
        <v>4.0000000000000001E-3</v>
      </c>
      <c r="AM276" s="369" t="s">
        <v>34</v>
      </c>
      <c r="AN276" s="369" t="s">
        <v>636</v>
      </c>
      <c r="AO276" s="367" t="s">
        <v>1324</v>
      </c>
      <c r="AP276" s="370" t="s">
        <v>11</v>
      </c>
      <c r="AQ276" s="376" t="s">
        <v>680</v>
      </c>
      <c r="AR276" s="369">
        <v>1.0666666666666667E-3</v>
      </c>
      <c r="AS276" s="369">
        <v>1.0666666666666667E-3</v>
      </c>
      <c r="AT276" s="369"/>
      <c r="AW276" s="662"/>
      <c r="AX276" s="662"/>
      <c r="AY276" s="663"/>
      <c r="AZ276" s="663"/>
      <c r="BA276" s="663"/>
      <c r="BB276" s="664"/>
      <c r="BC276" s="663"/>
      <c r="BD276" s="663"/>
      <c r="BE276" s="663"/>
      <c r="BF276" s="663"/>
      <c r="BG276" s="664"/>
      <c r="BH276" s="664"/>
      <c r="BI276" s="665"/>
      <c r="BJ276" s="665"/>
      <c r="BK276" s="665"/>
      <c r="BL276" s="218"/>
      <c r="BM276" s="664"/>
      <c r="BN276" s="664"/>
      <c r="BO276" s="664"/>
      <c r="BP276" s="664"/>
      <c r="BQ276" s="664"/>
      <c r="BR276" s="664"/>
      <c r="BS276" s="664"/>
      <c r="BT276" s="667"/>
      <c r="BU276" s="668"/>
      <c r="BV276" s="666"/>
      <c r="BW276" s="669"/>
    </row>
    <row r="277" spans="2:75" ht="15.75" customHeight="1">
      <c r="B277" s="363" t="s">
        <v>1523</v>
      </c>
      <c r="C277" s="364">
        <v>42870660000173</v>
      </c>
      <c r="D277" s="365" t="s">
        <v>14</v>
      </c>
      <c r="E277" s="365" t="s">
        <v>607</v>
      </c>
      <c r="F277" s="365"/>
      <c r="G277" s="366"/>
      <c r="H277" s="366" t="s">
        <v>34</v>
      </c>
      <c r="I277" s="366" t="s">
        <v>34</v>
      </c>
      <c r="J277" s="366" t="s">
        <v>608</v>
      </c>
      <c r="K277" s="367" t="s">
        <v>48</v>
      </c>
      <c r="L277" s="368"/>
      <c r="M277" s="368"/>
      <c r="N277" s="367">
        <v>617539</v>
      </c>
      <c r="O277" s="367" t="s">
        <v>1321</v>
      </c>
      <c r="P277" s="371">
        <v>44487</v>
      </c>
      <c r="Q277" s="372">
        <v>344978460.38999999</v>
      </c>
      <c r="R277" s="372" t="s">
        <v>1419</v>
      </c>
      <c r="S277" s="367">
        <v>1</v>
      </c>
      <c r="T277" s="369">
        <v>-4.1329559972799079E-2</v>
      </c>
      <c r="U277" s="369">
        <v>-0.46487131647957536</v>
      </c>
      <c r="V277" s="369" t="s">
        <v>1419</v>
      </c>
      <c r="W277" s="369" t="s">
        <v>1419</v>
      </c>
      <c r="X277" s="369" t="s">
        <v>1419</v>
      </c>
      <c r="Y277" s="369" t="s">
        <v>1419</v>
      </c>
      <c r="Z277" s="369" t="s">
        <v>1419</v>
      </c>
      <c r="AA277" s="369" t="s">
        <v>1419</v>
      </c>
      <c r="AB277" s="369" t="s">
        <v>1419</v>
      </c>
      <c r="AC277" s="373" t="s">
        <v>1419</v>
      </c>
      <c r="AD277" s="541">
        <v>0</v>
      </c>
      <c r="AE277" s="370" t="s">
        <v>2315</v>
      </c>
      <c r="AF277" s="370" t="s">
        <v>2253</v>
      </c>
      <c r="AG277" s="374" t="s">
        <v>1439</v>
      </c>
      <c r="AH277" s="374" t="s">
        <v>2266</v>
      </c>
      <c r="AI277" s="374">
        <v>0</v>
      </c>
      <c r="AJ277" s="374">
        <v>0</v>
      </c>
      <c r="AK277" s="374">
        <v>0</v>
      </c>
      <c r="AL277" s="369">
        <v>2.9999999999999997E-4</v>
      </c>
      <c r="AM277" s="369" t="s">
        <v>34</v>
      </c>
      <c r="AN277" s="369" t="s">
        <v>2262</v>
      </c>
      <c r="AO277" s="367" t="s">
        <v>1324</v>
      </c>
      <c r="AP277" s="370" t="s">
        <v>716</v>
      </c>
      <c r="AQ277" s="376" t="s">
        <v>2316</v>
      </c>
      <c r="AR277" s="369" t="s">
        <v>34</v>
      </c>
      <c r="AS277" s="369" t="s">
        <v>34</v>
      </c>
      <c r="AT277" s="369"/>
      <c r="AW277" s="662"/>
      <c r="AX277" s="662"/>
      <c r="AY277" s="663"/>
      <c r="AZ277" s="663"/>
      <c r="BA277" s="663"/>
      <c r="BB277" s="664"/>
      <c r="BC277" s="663"/>
      <c r="BD277" s="663"/>
      <c r="BE277" s="663"/>
      <c r="BF277" s="663"/>
      <c r="BG277" s="664"/>
      <c r="BH277" s="664"/>
      <c r="BI277" s="665"/>
      <c r="BJ277" s="665"/>
      <c r="BK277" s="665"/>
      <c r="BL277" s="664"/>
      <c r="BM277" s="664"/>
      <c r="BN277" s="664"/>
      <c r="BO277" s="664"/>
      <c r="BP277" s="664"/>
      <c r="BQ277" s="664"/>
      <c r="BR277" s="664"/>
      <c r="BS277" s="664"/>
      <c r="BT277" s="667"/>
      <c r="BU277" s="668"/>
      <c r="BV277" s="666"/>
      <c r="BW277" s="669"/>
    </row>
    <row r="278" spans="2:75" ht="15.75" customHeight="1">
      <c r="B278" s="363" t="s">
        <v>1553</v>
      </c>
      <c r="C278" s="364">
        <v>19729259000104</v>
      </c>
      <c r="D278" s="365" t="s">
        <v>13</v>
      </c>
      <c r="E278" s="365"/>
      <c r="F278" s="365"/>
      <c r="G278" s="366"/>
      <c r="H278" s="366" t="s">
        <v>1338</v>
      </c>
      <c r="I278" s="366"/>
      <c r="J278" s="366"/>
      <c r="K278" s="367"/>
      <c r="L278" s="368"/>
      <c r="M278" s="368"/>
      <c r="N278" s="367">
        <v>367745</v>
      </c>
      <c r="O278" s="367" t="s">
        <v>1324</v>
      </c>
      <c r="P278" s="371">
        <v>41782</v>
      </c>
      <c r="Q278" s="372" t="s">
        <v>1392</v>
      </c>
      <c r="R278" s="372" t="s">
        <v>1419</v>
      </c>
      <c r="S278" s="367">
        <v>1</v>
      </c>
      <c r="T278" s="369" t="s">
        <v>1419</v>
      </c>
      <c r="U278" s="369" t="s">
        <v>1419</v>
      </c>
      <c r="V278" s="369" t="s">
        <v>1419</v>
      </c>
      <c r="W278" s="369" t="s">
        <v>1419</v>
      </c>
      <c r="X278" s="369" t="s">
        <v>1419</v>
      </c>
      <c r="Y278" s="369" t="s">
        <v>1419</v>
      </c>
      <c r="Z278" s="369" t="s">
        <v>1419</v>
      </c>
      <c r="AA278" s="369" t="s">
        <v>1419</v>
      </c>
      <c r="AB278" s="369" t="s">
        <v>1419</v>
      </c>
      <c r="AC278" s="373" t="s">
        <v>1419</v>
      </c>
      <c r="AD278" s="541">
        <v>0</v>
      </c>
      <c r="AE278" s="370" t="s">
        <v>2338</v>
      </c>
      <c r="AF278" s="370" t="s">
        <v>2244</v>
      </c>
      <c r="AG278" s="374" t="s">
        <v>1438</v>
      </c>
      <c r="AH278" s="374" t="s">
        <v>2266</v>
      </c>
      <c r="AI278" s="374">
        <v>1000000</v>
      </c>
      <c r="AJ278" s="374" t="s">
        <v>2339</v>
      </c>
      <c r="AK278" s="374">
        <v>1000000</v>
      </c>
      <c r="AL278" s="369">
        <v>3.0000000000000001E-3</v>
      </c>
      <c r="AM278" s="369">
        <v>0.1</v>
      </c>
      <c r="AN278" s="369" t="s">
        <v>64</v>
      </c>
      <c r="AO278" s="367" t="s">
        <v>1324</v>
      </c>
      <c r="AP278" s="370" t="s">
        <v>13</v>
      </c>
      <c r="AQ278" s="376" t="s">
        <v>679</v>
      </c>
      <c r="AR278" s="369" t="s">
        <v>34</v>
      </c>
      <c r="AS278" s="369" t="s">
        <v>34</v>
      </c>
      <c r="AT278" s="369"/>
      <c r="AW278" s="662"/>
      <c r="AX278" s="662"/>
      <c r="AY278" s="663"/>
      <c r="AZ278" s="663"/>
      <c r="BA278" s="663"/>
      <c r="BB278" s="664"/>
      <c r="BC278" s="663"/>
      <c r="BD278" s="663"/>
      <c r="BE278" s="663"/>
      <c r="BF278" s="663"/>
      <c r="BG278" s="664"/>
      <c r="BH278" s="664"/>
      <c r="BI278" s="665"/>
      <c r="BJ278" s="665"/>
      <c r="BK278" s="665"/>
      <c r="BL278" s="664"/>
      <c r="BM278" s="664"/>
      <c r="BN278" s="664"/>
      <c r="BO278" s="664"/>
      <c r="BP278" s="664"/>
      <c r="BQ278" s="664"/>
      <c r="BR278" s="664"/>
      <c r="BS278" s="664"/>
      <c r="BT278" s="667"/>
      <c r="BU278" s="668"/>
      <c r="BV278" s="666"/>
      <c r="BW278" s="669"/>
    </row>
    <row r="279" spans="2:75" ht="15.75" customHeight="1">
      <c r="B279" s="363" t="s">
        <v>1588</v>
      </c>
      <c r="C279" s="364">
        <v>13703754000150</v>
      </c>
      <c r="D279" s="365" t="s">
        <v>11</v>
      </c>
      <c r="E279" s="365"/>
      <c r="F279" s="365"/>
      <c r="G279" s="366"/>
      <c r="H279" s="366" t="s">
        <v>34</v>
      </c>
      <c r="I279" s="366"/>
      <c r="J279" s="366"/>
      <c r="K279" s="367"/>
      <c r="L279" s="368"/>
      <c r="M279" s="368"/>
      <c r="N279" s="367">
        <v>286109</v>
      </c>
      <c r="O279" s="367" t="s">
        <v>1321</v>
      </c>
      <c r="P279" s="371">
        <v>40801</v>
      </c>
      <c r="Q279" s="372">
        <v>184497618.53</v>
      </c>
      <c r="R279" s="372">
        <v>194571180.16908738</v>
      </c>
      <c r="S279" s="367">
        <v>1</v>
      </c>
      <c r="T279" s="369">
        <v>6.6743838243742415E-2</v>
      </c>
      <c r="U279" s="369">
        <v>0.7507289206971689</v>
      </c>
      <c r="V279" s="369">
        <v>8.5765208056240994E-2</v>
      </c>
      <c r="W279" s="369">
        <v>0.78712807144540786</v>
      </c>
      <c r="X279" s="369">
        <v>0.14925216947207831</v>
      </c>
      <c r="Y279" s="369">
        <v>1.0495099797577485</v>
      </c>
      <c r="Z279" s="369">
        <v>0.23012828625757398</v>
      </c>
      <c r="AA279" s="369">
        <v>1.2575506768725297</v>
      </c>
      <c r="AB279" s="369">
        <v>2.7527188296858483E-2</v>
      </c>
      <c r="AC279" s="373">
        <v>-0.75448458426624654</v>
      </c>
      <c r="AD279" s="541">
        <v>31552311000197</v>
      </c>
      <c r="AE279" s="370" t="s">
        <v>1561</v>
      </c>
      <c r="AF279" s="370" t="s">
        <v>2256</v>
      </c>
      <c r="AG279" s="374" t="s">
        <v>59</v>
      </c>
      <c r="AH279" s="374" t="s">
        <v>2245</v>
      </c>
      <c r="AI279" s="374">
        <v>100000</v>
      </c>
      <c r="AJ279" s="374">
        <v>50000</v>
      </c>
      <c r="AK279" s="374">
        <v>100000</v>
      </c>
      <c r="AL279" s="369">
        <v>4.0000000000000001E-3</v>
      </c>
      <c r="AM279" s="369" t="s">
        <v>34</v>
      </c>
      <c r="AN279" s="369" t="s">
        <v>636</v>
      </c>
      <c r="AO279" s="367" t="s">
        <v>1324</v>
      </c>
      <c r="AP279" s="370" t="s">
        <v>11</v>
      </c>
      <c r="AQ279" s="376" t="s">
        <v>662</v>
      </c>
      <c r="AR279" s="369" t="s">
        <v>34</v>
      </c>
      <c r="AS279" s="369" t="s">
        <v>34</v>
      </c>
      <c r="AT279" s="369"/>
      <c r="AW279" s="662"/>
      <c r="AX279" s="662"/>
      <c r="AY279" s="663"/>
      <c r="AZ279" s="663"/>
      <c r="BA279" s="663"/>
      <c r="BB279" s="664"/>
      <c r="BC279" s="663"/>
      <c r="BD279" s="663"/>
      <c r="BE279" s="663"/>
      <c r="BF279" s="663"/>
      <c r="BG279" s="664"/>
      <c r="BH279" s="664"/>
      <c r="BI279" s="665"/>
      <c r="BJ279" s="665"/>
      <c r="BK279" s="665"/>
      <c r="BL279" s="664"/>
      <c r="BM279" s="664"/>
      <c r="BN279" s="664"/>
      <c r="BO279" s="664"/>
      <c r="BP279" s="664"/>
      <c r="BQ279" s="664"/>
      <c r="BR279" s="664"/>
      <c r="BS279" s="664"/>
      <c r="BT279" s="667"/>
      <c r="BU279" s="668"/>
      <c r="BV279" s="666"/>
      <c r="BW279" s="669"/>
    </row>
    <row r="280" spans="2:75" ht="15.75" customHeight="1">
      <c r="B280" s="363" t="s">
        <v>1589</v>
      </c>
      <c r="C280" s="364">
        <v>9463987000155</v>
      </c>
      <c r="D280" s="365" t="s">
        <v>11</v>
      </c>
      <c r="E280" s="365"/>
      <c r="F280" s="365"/>
      <c r="G280" s="366"/>
      <c r="H280" s="366" t="s">
        <v>34</v>
      </c>
      <c r="I280" s="366"/>
      <c r="J280" s="366"/>
      <c r="K280" s="367"/>
      <c r="L280" s="368"/>
      <c r="M280" s="368"/>
      <c r="N280" s="367">
        <v>210587</v>
      </c>
      <c r="O280" s="367" t="s">
        <v>1321</v>
      </c>
      <c r="P280" s="371">
        <v>39595</v>
      </c>
      <c r="Q280" s="372">
        <v>89711787.989999995</v>
      </c>
      <c r="R280" s="372">
        <v>92751520.538849205</v>
      </c>
      <c r="S280" s="367">
        <v>1</v>
      </c>
      <c r="T280" s="369">
        <v>5.9087415063382887E-2</v>
      </c>
      <c r="U280" s="369">
        <v>0.66461013487605247</v>
      </c>
      <c r="V280" s="369">
        <v>6.6828167992638576E-2</v>
      </c>
      <c r="W280" s="369">
        <v>0.61332943955293717</v>
      </c>
      <c r="X280" s="369">
        <v>0.12126088274690106</v>
      </c>
      <c r="Y280" s="369">
        <v>0.85268111711377936</v>
      </c>
      <c r="Z280" s="369">
        <v>0.14460803091245689</v>
      </c>
      <c r="AA280" s="369">
        <v>0.79021979484792149</v>
      </c>
      <c r="AB280" s="369">
        <v>5.5088118432756419E-2</v>
      </c>
      <c r="AC280" s="373">
        <v>-0.67598062075117782</v>
      </c>
      <c r="AD280" s="541">
        <v>31552352000183</v>
      </c>
      <c r="AE280" s="370" t="s">
        <v>1561</v>
      </c>
      <c r="AF280" s="370" t="s">
        <v>2256</v>
      </c>
      <c r="AG280" s="374" t="s">
        <v>59</v>
      </c>
      <c r="AH280" s="374" t="s">
        <v>2245</v>
      </c>
      <c r="AI280" s="374">
        <v>100000</v>
      </c>
      <c r="AJ280" s="374">
        <v>50000</v>
      </c>
      <c r="AK280" s="374">
        <v>100000</v>
      </c>
      <c r="AL280" s="369">
        <v>4.0000000000000001E-3</v>
      </c>
      <c r="AM280" s="369" t="s">
        <v>34</v>
      </c>
      <c r="AN280" s="369" t="s">
        <v>150</v>
      </c>
      <c r="AO280" s="367" t="s">
        <v>1324</v>
      </c>
      <c r="AP280" s="370" t="s">
        <v>11</v>
      </c>
      <c r="AQ280" s="376" t="s">
        <v>662</v>
      </c>
      <c r="AR280" s="369" t="s">
        <v>34</v>
      </c>
      <c r="AS280" s="369" t="s">
        <v>34</v>
      </c>
      <c r="AT280" s="369"/>
      <c r="AW280" s="662"/>
      <c r="AX280" s="662"/>
      <c r="AY280" s="663"/>
      <c r="AZ280" s="663"/>
      <c r="BA280" s="663"/>
      <c r="BB280" s="664"/>
      <c r="BC280" s="663"/>
      <c r="BD280" s="663"/>
      <c r="BE280" s="663"/>
      <c r="BF280" s="663"/>
      <c r="BG280" s="664"/>
      <c r="BH280" s="664"/>
      <c r="BI280" s="665"/>
      <c r="BJ280" s="665"/>
      <c r="BK280" s="665"/>
      <c r="BL280" s="664"/>
      <c r="BM280" s="664"/>
      <c r="BN280" s="664"/>
      <c r="BO280" s="664"/>
      <c r="BP280" s="664"/>
      <c r="BQ280" s="664"/>
      <c r="BR280" s="664"/>
      <c r="BS280" s="664"/>
      <c r="BT280" s="667"/>
      <c r="BU280" s="668"/>
      <c r="BV280" s="666"/>
      <c r="BW280" s="669"/>
    </row>
    <row r="281" spans="2:75" ht="15.75" customHeight="1">
      <c r="B281" s="363" t="s">
        <v>1593</v>
      </c>
      <c r="C281" s="364">
        <v>25247292000192</v>
      </c>
      <c r="D281" s="365" t="s">
        <v>11</v>
      </c>
      <c r="E281" s="365"/>
      <c r="F281" s="365"/>
      <c r="G281" s="366"/>
      <c r="H281" s="366" t="s">
        <v>34</v>
      </c>
      <c r="I281" s="366"/>
      <c r="J281" s="366"/>
      <c r="K281" s="367"/>
      <c r="L281" s="368"/>
      <c r="M281" s="368"/>
      <c r="N281" s="367">
        <v>423637</v>
      </c>
      <c r="O281" s="367" t="s">
        <v>1321</v>
      </c>
      <c r="P281" s="371">
        <v>42622</v>
      </c>
      <c r="Q281" s="372">
        <v>4866315.41</v>
      </c>
      <c r="R281" s="372">
        <v>8320910.6443650797</v>
      </c>
      <c r="S281" s="367">
        <v>1</v>
      </c>
      <c r="T281" s="369">
        <v>4.2050940007343884E-2</v>
      </c>
      <c r="U281" s="369">
        <v>0.4729853367246889</v>
      </c>
      <c r="V281" s="369">
        <v>6.3168852784514451E-2</v>
      </c>
      <c r="W281" s="369">
        <v>0.57974531158471965</v>
      </c>
      <c r="X281" s="369">
        <v>1.3195261609360021E-2</v>
      </c>
      <c r="Y281" s="369">
        <v>9.2786314554230878E-2</v>
      </c>
      <c r="Z281" s="369">
        <v>9.449358966295085E-2</v>
      </c>
      <c r="AA281" s="369">
        <v>0.51636623890622646</v>
      </c>
      <c r="AB281" s="369">
        <v>7.0727118370564862E-2</v>
      </c>
      <c r="AC281" s="373">
        <v>-0.56115065559137922</v>
      </c>
      <c r="AD281" s="541">
        <v>31552347000170</v>
      </c>
      <c r="AE281" s="370" t="s">
        <v>1561</v>
      </c>
      <c r="AF281" s="370" t="s">
        <v>2256</v>
      </c>
      <c r="AG281" s="374" t="s">
        <v>59</v>
      </c>
      <c r="AH281" s="374" t="s">
        <v>2245</v>
      </c>
      <c r="AI281" s="374">
        <v>100000</v>
      </c>
      <c r="AJ281" s="374">
        <v>50000</v>
      </c>
      <c r="AK281" s="374">
        <v>100000</v>
      </c>
      <c r="AL281" s="369">
        <v>4.0000000000000001E-3</v>
      </c>
      <c r="AM281" s="369" t="s">
        <v>34</v>
      </c>
      <c r="AN281" s="369" t="s">
        <v>2257</v>
      </c>
      <c r="AO281" s="367" t="s">
        <v>1324</v>
      </c>
      <c r="AP281" s="370" t="s">
        <v>11</v>
      </c>
      <c r="AQ281" s="376" t="s">
        <v>675</v>
      </c>
      <c r="AR281" s="369" t="s">
        <v>34</v>
      </c>
      <c r="AS281" s="369" t="s">
        <v>34</v>
      </c>
      <c r="AT281" s="369"/>
      <c r="AW281" s="662"/>
      <c r="AX281" s="662"/>
      <c r="AY281" s="663"/>
      <c r="AZ281" s="663"/>
      <c r="BA281" s="663"/>
      <c r="BB281" s="664"/>
      <c r="BC281" s="663"/>
      <c r="BD281" s="663"/>
      <c r="BE281" s="663"/>
      <c r="BF281" s="663"/>
      <c r="BG281" s="664"/>
      <c r="BH281" s="664"/>
      <c r="BI281" s="665"/>
      <c r="BJ281" s="665"/>
      <c r="BK281" s="665"/>
      <c r="BL281" s="664"/>
      <c r="BM281" s="664"/>
      <c r="BN281" s="664"/>
      <c r="BO281" s="664"/>
      <c r="BP281" s="664"/>
      <c r="BQ281" s="664"/>
      <c r="BR281" s="664"/>
      <c r="BS281" s="664"/>
      <c r="BT281" s="667"/>
      <c r="BU281" s="668"/>
      <c r="BV281" s="666"/>
      <c r="BW281" s="669"/>
    </row>
    <row r="282" spans="2:75" ht="15.75" customHeight="1">
      <c r="B282" s="363" t="s">
        <v>1701</v>
      </c>
      <c r="C282" s="364">
        <v>31964487000156</v>
      </c>
      <c r="D282" s="365"/>
      <c r="E282" s="365"/>
      <c r="F282" s="365"/>
      <c r="G282" s="366"/>
      <c r="H282" s="366" t="s">
        <v>34</v>
      </c>
      <c r="I282" s="366"/>
      <c r="J282" s="366"/>
      <c r="K282" s="367"/>
      <c r="L282" s="368"/>
      <c r="M282" s="368"/>
      <c r="N282" s="367">
        <v>482765</v>
      </c>
      <c r="O282" s="367" t="s">
        <v>1321</v>
      </c>
      <c r="P282" s="371">
        <v>43461</v>
      </c>
      <c r="Q282" s="372">
        <v>143869716.03999999</v>
      </c>
      <c r="R282" s="372">
        <v>150517776.48051581</v>
      </c>
      <c r="S282" s="367">
        <v>1</v>
      </c>
      <c r="T282" s="369">
        <v>0.10662493105241033</v>
      </c>
      <c r="U282" s="369">
        <v>1.1993080037750274</v>
      </c>
      <c r="V282" s="369">
        <v>0.12869284381007007</v>
      </c>
      <c r="W282" s="369">
        <v>1.18110539521596</v>
      </c>
      <c r="X282" s="369">
        <v>0.59305771282189013</v>
      </c>
      <c r="Y282" s="369">
        <v>4.1702575606133436</v>
      </c>
      <c r="Z282" s="369">
        <v>0.14906051678849042</v>
      </c>
      <c r="AA282" s="369">
        <v>0.8145506874914461</v>
      </c>
      <c r="AB282" s="369">
        <v>9.2681953983241819E-2</v>
      </c>
      <c r="AC282" s="373">
        <v>0.23657779843308399</v>
      </c>
      <c r="AD282" s="541">
        <v>0</v>
      </c>
      <c r="AE282" s="370" t="s">
        <v>2258</v>
      </c>
      <c r="AF282" s="370" t="s">
        <v>2244</v>
      </c>
      <c r="AG282" s="374" t="s">
        <v>1438</v>
      </c>
      <c r="AH282" s="374" t="s">
        <v>2305</v>
      </c>
      <c r="AI282" s="374">
        <v>0</v>
      </c>
      <c r="AJ282" s="374">
        <v>0</v>
      </c>
      <c r="AK282" s="374">
        <v>0</v>
      </c>
      <c r="AL282" s="369">
        <v>1E-3</v>
      </c>
      <c r="AM282" s="369">
        <v>0.1</v>
      </c>
      <c r="AN282" s="369" t="s">
        <v>34</v>
      </c>
      <c r="AO282" s="367" t="s">
        <v>1324</v>
      </c>
      <c r="AP282" s="370" t="s">
        <v>13</v>
      </c>
      <c r="AQ282" s="376" t="s">
        <v>668</v>
      </c>
      <c r="AR282" s="369" t="s">
        <v>34</v>
      </c>
      <c r="AS282" s="369" t="s">
        <v>34</v>
      </c>
      <c r="AT282" s="369"/>
      <c r="AW282" s="662"/>
      <c r="AX282" s="662"/>
      <c r="AY282" s="663"/>
      <c r="AZ282" s="663"/>
      <c r="BA282" s="663"/>
      <c r="BB282" s="664"/>
      <c r="BC282" s="663"/>
      <c r="BD282" s="663"/>
      <c r="BE282" s="663"/>
      <c r="BF282" s="663"/>
      <c r="BG282" s="664"/>
      <c r="BH282" s="664"/>
      <c r="BI282" s="665"/>
      <c r="BJ282" s="665"/>
      <c r="BK282" s="665"/>
      <c r="BL282" s="664"/>
      <c r="BM282" s="664"/>
      <c r="BN282" s="664"/>
      <c r="BO282" s="664"/>
      <c r="BP282" s="664"/>
      <c r="BQ282" s="664"/>
      <c r="BR282" s="664"/>
      <c r="BS282" s="664"/>
      <c r="BT282" s="667"/>
      <c r="BU282" s="668"/>
      <c r="BV282" s="666"/>
      <c r="BW282" s="669"/>
    </row>
    <row r="283" spans="2:75" ht="15.75" customHeight="1">
      <c r="B283" s="363" t="s">
        <v>1702</v>
      </c>
      <c r="C283" s="364">
        <v>27249854000162</v>
      </c>
      <c r="D283" s="365" t="s">
        <v>13</v>
      </c>
      <c r="E283" s="365"/>
      <c r="F283" s="365"/>
      <c r="G283" s="366"/>
      <c r="H283" s="366" t="s">
        <v>1338</v>
      </c>
      <c r="I283" s="366"/>
      <c r="J283" s="366"/>
      <c r="K283" s="367"/>
      <c r="L283" s="368"/>
      <c r="M283" s="368"/>
      <c r="N283" s="367">
        <v>446750</v>
      </c>
      <c r="O283" s="367" t="s">
        <v>1321</v>
      </c>
      <c r="P283" s="371">
        <v>42961</v>
      </c>
      <c r="Q283" s="372" t="s">
        <v>1392</v>
      </c>
      <c r="R283" s="372" t="s">
        <v>1419</v>
      </c>
      <c r="S283" s="367">
        <v>1</v>
      </c>
      <c r="T283" s="369" t="s">
        <v>1419</v>
      </c>
      <c r="U283" s="369" t="s">
        <v>1419</v>
      </c>
      <c r="V283" s="369" t="s">
        <v>1419</v>
      </c>
      <c r="W283" s="369" t="s">
        <v>1419</v>
      </c>
      <c r="X283" s="369" t="s">
        <v>1419</v>
      </c>
      <c r="Y283" s="369" t="s">
        <v>1419</v>
      </c>
      <c r="Z283" s="369" t="s">
        <v>1419</v>
      </c>
      <c r="AA283" s="369" t="s">
        <v>1419</v>
      </c>
      <c r="AB283" s="369" t="s">
        <v>1419</v>
      </c>
      <c r="AC283" s="373" t="s">
        <v>1419</v>
      </c>
      <c r="AD283" s="541">
        <v>0</v>
      </c>
      <c r="AE283" s="370" t="s">
        <v>2338</v>
      </c>
      <c r="AF283" s="370" t="s">
        <v>2244</v>
      </c>
      <c r="AG283" s="374" t="s">
        <v>1438</v>
      </c>
      <c r="AH283" s="374" t="s">
        <v>2266</v>
      </c>
      <c r="AI283" s="374">
        <v>0</v>
      </c>
      <c r="AJ283" s="374">
        <v>0</v>
      </c>
      <c r="AK283" s="374">
        <v>0</v>
      </c>
      <c r="AL283" s="369">
        <v>5.5000000000000005E-3</v>
      </c>
      <c r="AM283" s="369">
        <v>0.15</v>
      </c>
      <c r="AN283" s="369" t="s">
        <v>2262</v>
      </c>
      <c r="AO283" s="367" t="s">
        <v>1324</v>
      </c>
      <c r="AP283" s="370" t="s">
        <v>13</v>
      </c>
      <c r="AQ283" s="376" t="s">
        <v>679</v>
      </c>
      <c r="AR283" s="369" t="s">
        <v>34</v>
      </c>
      <c r="AS283" s="369" t="s">
        <v>34</v>
      </c>
      <c r="AT283" s="369"/>
      <c r="AW283" s="662"/>
      <c r="AX283" s="662"/>
      <c r="AY283" s="663"/>
      <c r="AZ283" s="663"/>
      <c r="BA283" s="663"/>
      <c r="BB283" s="664"/>
      <c r="BC283" s="663"/>
      <c r="BD283" s="663"/>
      <c r="BE283" s="663"/>
      <c r="BF283" s="663"/>
      <c r="BG283" s="664"/>
      <c r="BH283" s="664"/>
      <c r="BI283" s="665"/>
      <c r="BJ283" s="665"/>
      <c r="BK283" s="665"/>
      <c r="BL283" s="664"/>
      <c r="BM283" s="664"/>
      <c r="BN283" s="664"/>
      <c r="BO283" s="664"/>
      <c r="BP283" s="664"/>
      <c r="BQ283" s="664"/>
      <c r="BR283" s="664"/>
      <c r="BS283" s="664"/>
      <c r="BT283" s="667"/>
      <c r="BU283" s="668"/>
      <c r="BV283" s="666"/>
      <c r="BW283" s="669"/>
    </row>
    <row r="284" spans="2:75" ht="15.75" customHeight="1">
      <c r="B284" s="363" t="s">
        <v>1203</v>
      </c>
      <c r="C284" s="364">
        <v>9326708000101</v>
      </c>
      <c r="D284" s="365" t="s">
        <v>11</v>
      </c>
      <c r="E284" s="365" t="s">
        <v>621</v>
      </c>
      <c r="F284" s="365" t="s">
        <v>663</v>
      </c>
      <c r="G284" s="366" t="s">
        <v>865</v>
      </c>
      <c r="H284" s="366" t="s">
        <v>34</v>
      </c>
      <c r="I284" s="366"/>
      <c r="J284" s="366" t="s">
        <v>608</v>
      </c>
      <c r="K284" s="367" t="s">
        <v>48</v>
      </c>
      <c r="L284" s="368"/>
      <c r="M284" s="368" t="s">
        <v>34</v>
      </c>
      <c r="N284" s="367">
        <v>212873</v>
      </c>
      <c r="O284" s="367" t="s">
        <v>1321</v>
      </c>
      <c r="P284" s="371">
        <v>39640</v>
      </c>
      <c r="Q284" s="372">
        <v>259420110.06999999</v>
      </c>
      <c r="R284" s="372">
        <v>493471879.89373028</v>
      </c>
      <c r="S284" s="367">
        <v>2</v>
      </c>
      <c r="T284" s="369">
        <v>5.0884823613504437E-2</v>
      </c>
      <c r="U284" s="369">
        <v>0.65779804662125607</v>
      </c>
      <c r="V284" s="369">
        <v>2.7417799889529526E-2</v>
      </c>
      <c r="W284" s="369">
        <v>0.2687861167825375</v>
      </c>
      <c r="X284" s="369">
        <v>4.3303380649352574E-2</v>
      </c>
      <c r="Y284" s="369">
        <v>0.32837740197998183</v>
      </c>
      <c r="Z284" s="369">
        <v>0.11020741186504779</v>
      </c>
      <c r="AA284" s="369">
        <v>0.62645465699029057</v>
      </c>
      <c r="AB284" s="369">
        <v>5.6562151058118987E-2</v>
      </c>
      <c r="AC284" s="373">
        <v>-1.2112413036403691</v>
      </c>
      <c r="AD284" s="541">
        <v>0</v>
      </c>
      <c r="AE284" s="370" t="s">
        <v>2424</v>
      </c>
      <c r="AF284" s="370" t="s">
        <v>2250</v>
      </c>
      <c r="AG284" s="374" t="s">
        <v>719</v>
      </c>
      <c r="AH284" s="374" t="s">
        <v>2248</v>
      </c>
      <c r="AI284" s="374">
        <v>5000</v>
      </c>
      <c r="AJ284" s="374">
        <v>2500</v>
      </c>
      <c r="AK284" s="374">
        <v>2500</v>
      </c>
      <c r="AL284" s="369">
        <v>4.0000000000000001E-3</v>
      </c>
      <c r="AM284" s="369">
        <v>0.2</v>
      </c>
      <c r="AN284" s="369" t="s">
        <v>2257</v>
      </c>
      <c r="AO284" s="367" t="s">
        <v>1324</v>
      </c>
      <c r="AP284" s="370" t="s">
        <v>11</v>
      </c>
      <c r="AQ284" s="376" t="s">
        <v>683</v>
      </c>
      <c r="AR284" s="369">
        <v>1.4399999999999999E-3</v>
      </c>
      <c r="AS284" s="369">
        <v>1.4399999999999999E-3</v>
      </c>
      <c r="AT284" s="369"/>
      <c r="AW284" s="662"/>
      <c r="AX284" s="662"/>
      <c r="AY284" s="663"/>
      <c r="AZ284" s="663"/>
      <c r="BA284" s="663"/>
      <c r="BB284" s="664"/>
      <c r="BC284" s="663"/>
      <c r="BD284" s="663"/>
      <c r="BE284" s="663"/>
      <c r="BF284" s="663"/>
      <c r="BG284" s="664"/>
      <c r="BH284" s="664"/>
      <c r="BI284" s="665"/>
      <c r="BJ284" s="665"/>
      <c r="BK284" s="665"/>
      <c r="BL284" s="664"/>
      <c r="BM284" s="664"/>
      <c r="BN284" s="664"/>
      <c r="BO284" s="664"/>
      <c r="BP284" s="664"/>
      <c r="BQ284" s="664"/>
      <c r="BR284" s="664"/>
      <c r="BS284" s="664"/>
      <c r="BT284" s="667"/>
      <c r="BU284" s="668"/>
      <c r="BV284" s="666"/>
      <c r="BW284" s="669"/>
    </row>
    <row r="285" spans="2:75" ht="15.75" customHeight="1">
      <c r="B285" s="363" t="s">
        <v>91</v>
      </c>
      <c r="C285" s="364">
        <v>9625909000100</v>
      </c>
      <c r="D285" s="365" t="s">
        <v>11</v>
      </c>
      <c r="E285" s="365" t="s">
        <v>620</v>
      </c>
      <c r="F285" s="365" t="s">
        <v>685</v>
      </c>
      <c r="G285" s="366" t="s">
        <v>738</v>
      </c>
      <c r="H285" s="366" t="s">
        <v>34</v>
      </c>
      <c r="I285" s="366" t="s">
        <v>1304</v>
      </c>
      <c r="J285" s="366" t="s">
        <v>608</v>
      </c>
      <c r="K285" s="367" t="s">
        <v>48</v>
      </c>
      <c r="L285" s="368"/>
      <c r="M285" s="368" t="s">
        <v>34</v>
      </c>
      <c r="N285" s="367">
        <v>221201</v>
      </c>
      <c r="O285" s="367" t="s">
        <v>1321</v>
      </c>
      <c r="P285" s="371">
        <v>39791</v>
      </c>
      <c r="Q285" s="372">
        <v>358640650.20999998</v>
      </c>
      <c r="R285" s="372">
        <v>368469655.09357131</v>
      </c>
      <c r="S285" s="367">
        <v>2</v>
      </c>
      <c r="T285" s="369">
        <v>7.5730387443456948E-2</v>
      </c>
      <c r="U285" s="369">
        <v>0.97898149964218972</v>
      </c>
      <c r="V285" s="369">
        <v>0.10089061528942267</v>
      </c>
      <c r="W285" s="369">
        <v>0.98906538134742206</v>
      </c>
      <c r="X285" s="369">
        <v>0.1442085179478485</v>
      </c>
      <c r="Y285" s="369">
        <v>1.0935593885972057</v>
      </c>
      <c r="Z285" s="369">
        <v>0.22535403241466812</v>
      </c>
      <c r="AA285" s="369">
        <v>1.2809853773771724</v>
      </c>
      <c r="AB285" s="369">
        <v>6.4658879218129168E-3</v>
      </c>
      <c r="AC285" s="373">
        <v>-0.15364088142132418</v>
      </c>
      <c r="AD285" s="541">
        <v>22099999000100</v>
      </c>
      <c r="AE285" s="370" t="s">
        <v>2285</v>
      </c>
      <c r="AF285" s="370" t="s">
        <v>2244</v>
      </c>
      <c r="AG285" s="374" t="s">
        <v>1438</v>
      </c>
      <c r="AH285" s="374" t="s">
        <v>2248</v>
      </c>
      <c r="AI285" s="374">
        <v>100</v>
      </c>
      <c r="AJ285" s="374">
        <v>100</v>
      </c>
      <c r="AK285" s="374">
        <v>100</v>
      </c>
      <c r="AL285" s="673">
        <v>0.02</v>
      </c>
      <c r="AM285" s="673">
        <v>0.2</v>
      </c>
      <c r="AN285" s="369" t="s">
        <v>64</v>
      </c>
      <c r="AO285" s="367" t="s">
        <v>1324</v>
      </c>
      <c r="AP285" s="370" t="s">
        <v>13</v>
      </c>
      <c r="AQ285" s="376" t="s">
        <v>668</v>
      </c>
      <c r="AR285" s="369">
        <v>6.6666666666666662E-3</v>
      </c>
      <c r="AS285" s="369">
        <v>6.6666666666666662E-3</v>
      </c>
      <c r="AT285" s="369"/>
      <c r="AW285" s="662"/>
      <c r="AX285" s="662"/>
      <c r="AY285" s="663"/>
      <c r="AZ285" s="663"/>
      <c r="BA285" s="663"/>
      <c r="BB285" s="663"/>
      <c r="BC285" s="663"/>
      <c r="BD285" s="663"/>
      <c r="BE285" s="663"/>
      <c r="BF285" s="663"/>
      <c r="BG285" s="664"/>
      <c r="BH285" s="664"/>
      <c r="BI285" s="665"/>
      <c r="BJ285" s="665"/>
      <c r="BK285" s="665"/>
      <c r="BL285" s="218"/>
      <c r="BM285" s="664"/>
      <c r="BN285" s="664"/>
      <c r="BO285" s="664"/>
      <c r="BP285" s="664"/>
      <c r="BQ285" s="664"/>
      <c r="BR285" s="664"/>
      <c r="BS285" s="664"/>
      <c r="BT285" s="664"/>
      <c r="BU285" s="664"/>
      <c r="BV285" s="666"/>
      <c r="BW285" s="663"/>
    </row>
    <row r="286" spans="2:75" ht="15.75" customHeight="1">
      <c r="B286" s="363" t="s">
        <v>1287</v>
      </c>
      <c r="C286" s="364">
        <v>44315932000107</v>
      </c>
      <c r="D286" s="365" t="s">
        <v>11</v>
      </c>
      <c r="E286" s="365" t="s">
        <v>620</v>
      </c>
      <c r="F286" s="365" t="s">
        <v>619</v>
      </c>
      <c r="G286" s="366" t="s">
        <v>738</v>
      </c>
      <c r="H286" s="366" t="s">
        <v>34</v>
      </c>
      <c r="I286" s="366"/>
      <c r="J286" s="366" t="s">
        <v>608</v>
      </c>
      <c r="K286" s="367" t="s">
        <v>48</v>
      </c>
      <c r="L286" s="368"/>
      <c r="M286" s="368" t="s">
        <v>34</v>
      </c>
      <c r="N286" s="367">
        <v>644498</v>
      </c>
      <c r="O286" s="367" t="s">
        <v>1321</v>
      </c>
      <c r="P286" s="371">
        <v>44651</v>
      </c>
      <c r="Q286" s="372">
        <v>5896445.3099999996</v>
      </c>
      <c r="R286" s="372" t="s">
        <v>1419</v>
      </c>
      <c r="S286" s="367">
        <v>2</v>
      </c>
      <c r="T286" s="369" t="s">
        <v>1419</v>
      </c>
      <c r="U286" s="369" t="s">
        <v>1419</v>
      </c>
      <c r="V286" s="369" t="s">
        <v>1419</v>
      </c>
      <c r="W286" s="369" t="s">
        <v>1419</v>
      </c>
      <c r="X286" s="369" t="s">
        <v>1419</v>
      </c>
      <c r="Y286" s="369" t="s">
        <v>1419</v>
      </c>
      <c r="Z286" s="369" t="s">
        <v>1419</v>
      </c>
      <c r="AA286" s="369" t="s">
        <v>1419</v>
      </c>
      <c r="AB286" s="369" t="s">
        <v>1419</v>
      </c>
      <c r="AC286" s="373" t="s">
        <v>1419</v>
      </c>
      <c r="AD286" s="541">
        <v>0</v>
      </c>
      <c r="AE286" s="370" t="s">
        <v>2304</v>
      </c>
      <c r="AF286" s="370" t="s">
        <v>2304</v>
      </c>
      <c r="AG286" s="374" t="s">
        <v>1441</v>
      </c>
      <c r="AH286" s="374" t="s">
        <v>2248</v>
      </c>
      <c r="AI286" s="374">
        <v>200</v>
      </c>
      <c r="AJ286" s="374">
        <v>200</v>
      </c>
      <c r="AK286" s="374">
        <v>200</v>
      </c>
      <c r="AL286" s="369">
        <v>9.0000000000000011E-3</v>
      </c>
      <c r="AM286" s="369">
        <v>0.2</v>
      </c>
      <c r="AN286" s="369" t="s">
        <v>64</v>
      </c>
      <c r="AO286" s="367" t="s">
        <v>1324</v>
      </c>
      <c r="AP286" s="370" t="s">
        <v>11</v>
      </c>
      <c r="AQ286" s="376" t="s">
        <v>669</v>
      </c>
      <c r="AR286" s="369">
        <v>2.9999999999999996E-3</v>
      </c>
      <c r="AS286" s="369">
        <v>2.9999999999999996E-3</v>
      </c>
      <c r="AT286" s="369"/>
      <c r="AW286" s="662"/>
      <c r="AX286" s="662"/>
      <c r="AY286" s="663"/>
      <c r="AZ286" s="663"/>
      <c r="BA286" s="663"/>
      <c r="BB286" s="664"/>
      <c r="BC286" s="663"/>
      <c r="BD286" s="663"/>
      <c r="BE286" s="663"/>
      <c r="BF286" s="663"/>
      <c r="BG286" s="664"/>
      <c r="BH286" s="664"/>
      <c r="BI286" s="665"/>
      <c r="BJ286" s="665"/>
      <c r="BK286" s="665"/>
      <c r="BL286" s="664"/>
      <c r="BM286" s="664"/>
      <c r="BN286" s="664"/>
      <c r="BO286" s="664"/>
      <c r="BP286" s="664"/>
      <c r="BQ286" s="664"/>
      <c r="BR286" s="664"/>
      <c r="BS286" s="664"/>
      <c r="BT286" s="667"/>
      <c r="BU286" s="668"/>
      <c r="BV286" s="666"/>
      <c r="BW286" s="669"/>
    </row>
    <row r="287" spans="2:75" ht="15.75" customHeight="1">
      <c r="B287" s="363" t="s">
        <v>819</v>
      </c>
      <c r="C287" s="364">
        <v>32158424000175</v>
      </c>
      <c r="D287" s="365" t="s">
        <v>13</v>
      </c>
      <c r="E287" s="365" t="s">
        <v>615</v>
      </c>
      <c r="F287" s="365" t="s">
        <v>619</v>
      </c>
      <c r="G287" s="366" t="s">
        <v>34</v>
      </c>
      <c r="H287" s="366" t="s">
        <v>1337</v>
      </c>
      <c r="I287" s="366" t="s">
        <v>34</v>
      </c>
      <c r="J287" s="366"/>
      <c r="K287" s="367" t="s">
        <v>48</v>
      </c>
      <c r="L287" s="368"/>
      <c r="M287" s="368" t="s">
        <v>1416</v>
      </c>
      <c r="N287" s="367">
        <v>483214</v>
      </c>
      <c r="O287" s="367" t="s">
        <v>1321</v>
      </c>
      <c r="P287" s="371">
        <v>43462</v>
      </c>
      <c r="Q287" s="372">
        <v>12171750.109999999</v>
      </c>
      <c r="R287" s="372">
        <v>12101828.656428577</v>
      </c>
      <c r="S287" s="367">
        <v>2</v>
      </c>
      <c r="T287" s="369">
        <v>5.9840502781523863E-2</v>
      </c>
      <c r="U287" s="369">
        <v>0.77356985920795485</v>
      </c>
      <c r="V287" s="369">
        <v>7.6146212742636665E-2</v>
      </c>
      <c r="W287" s="369">
        <v>0.74648749765681832</v>
      </c>
      <c r="X287" s="369">
        <v>7.4026455118536116E-2</v>
      </c>
      <c r="Y287" s="369">
        <v>0.56135605685040335</v>
      </c>
      <c r="Z287" s="369">
        <v>0.13821023763157902</v>
      </c>
      <c r="AA287" s="369">
        <v>0.78563179683468232</v>
      </c>
      <c r="AB287" s="369">
        <v>1.2985107802596645E-2</v>
      </c>
      <c r="AC287" s="373">
        <v>-1.822941936581683</v>
      </c>
      <c r="AD287" s="541">
        <v>0</v>
      </c>
      <c r="AE287" s="370" t="s">
        <v>2314</v>
      </c>
      <c r="AF287" s="370" t="s">
        <v>2250</v>
      </c>
      <c r="AG287" s="374" t="s">
        <v>719</v>
      </c>
      <c r="AH287" s="374" t="s">
        <v>2248</v>
      </c>
      <c r="AI287" s="374">
        <v>100</v>
      </c>
      <c r="AJ287" s="374">
        <v>100</v>
      </c>
      <c r="AK287" s="374">
        <v>100</v>
      </c>
      <c r="AL287" s="369">
        <v>0.01</v>
      </c>
      <c r="AM287" s="369">
        <v>0.2</v>
      </c>
      <c r="AN287" s="369" t="s">
        <v>64</v>
      </c>
      <c r="AO287" s="367" t="s">
        <v>1324</v>
      </c>
      <c r="AP287" s="370" t="s">
        <v>13</v>
      </c>
      <c r="AQ287" s="376" t="s">
        <v>668</v>
      </c>
      <c r="AR287" s="369">
        <v>2.6666666666666666E-3</v>
      </c>
      <c r="AS287" s="369">
        <v>2.6666666666666666E-3</v>
      </c>
      <c r="AT287" s="369"/>
      <c r="AW287" s="662"/>
      <c r="AX287" s="662"/>
      <c r="AY287" s="663"/>
      <c r="AZ287" s="663"/>
      <c r="BA287" s="663"/>
      <c r="BB287" s="664"/>
      <c r="BC287" s="663"/>
      <c r="BD287" s="663"/>
      <c r="BE287" s="663"/>
      <c r="BF287" s="663"/>
      <c r="BG287" s="664"/>
      <c r="BH287" s="664"/>
      <c r="BI287" s="665"/>
      <c r="BJ287" s="665"/>
      <c r="BK287" s="665"/>
      <c r="BL287" s="664"/>
      <c r="BM287" s="664"/>
      <c r="BN287" s="664"/>
      <c r="BO287" s="664"/>
      <c r="BP287" s="664"/>
      <c r="BQ287" s="664"/>
      <c r="BR287" s="664"/>
      <c r="BS287" s="664"/>
      <c r="BT287" s="667"/>
      <c r="BU287" s="668"/>
      <c r="BV287" s="666"/>
      <c r="BW287" s="669"/>
    </row>
    <row r="288" spans="2:75" ht="15.75" customHeight="1">
      <c r="B288" s="363" t="s">
        <v>924</v>
      </c>
      <c r="C288" s="364">
        <v>44489239000142</v>
      </c>
      <c r="D288" s="365" t="s">
        <v>13</v>
      </c>
      <c r="E288" s="365" t="s">
        <v>615</v>
      </c>
      <c r="F288" s="365" t="s">
        <v>619</v>
      </c>
      <c r="G288" s="366" t="s">
        <v>34</v>
      </c>
      <c r="H288" s="366" t="s">
        <v>1338</v>
      </c>
      <c r="I288" s="366" t="s">
        <v>34</v>
      </c>
      <c r="J288" s="366"/>
      <c r="K288" s="367" t="s">
        <v>48</v>
      </c>
      <c r="L288" s="368"/>
      <c r="M288" s="368" t="s">
        <v>1416</v>
      </c>
      <c r="N288" s="367">
        <v>644651</v>
      </c>
      <c r="O288" s="367" t="s">
        <v>1321</v>
      </c>
      <c r="P288" s="371">
        <v>44651</v>
      </c>
      <c r="Q288" s="372">
        <v>10435264.699999999</v>
      </c>
      <c r="R288" s="372" t="s">
        <v>1419</v>
      </c>
      <c r="S288" s="367">
        <v>2</v>
      </c>
      <c r="T288" s="369" t="s">
        <v>1419</v>
      </c>
      <c r="U288" s="369" t="s">
        <v>1419</v>
      </c>
      <c r="V288" s="369" t="s">
        <v>1419</v>
      </c>
      <c r="W288" s="369" t="s">
        <v>1419</v>
      </c>
      <c r="X288" s="369" t="s">
        <v>1419</v>
      </c>
      <c r="Y288" s="369" t="s">
        <v>1419</v>
      </c>
      <c r="Z288" s="369" t="s">
        <v>1419</v>
      </c>
      <c r="AA288" s="369" t="s">
        <v>1419</v>
      </c>
      <c r="AB288" s="369" t="s">
        <v>1419</v>
      </c>
      <c r="AC288" s="373" t="s">
        <v>1419</v>
      </c>
      <c r="AD288" s="541">
        <v>0</v>
      </c>
      <c r="AE288" s="370" t="s">
        <v>2367</v>
      </c>
      <c r="AF288" s="370" t="s">
        <v>2253</v>
      </c>
      <c r="AG288" s="374" t="s">
        <v>1439</v>
      </c>
      <c r="AH288" s="374" t="s">
        <v>2248</v>
      </c>
      <c r="AI288" s="374">
        <v>5000</v>
      </c>
      <c r="AJ288" s="374">
        <v>0</v>
      </c>
      <c r="AK288" s="374">
        <v>5000</v>
      </c>
      <c r="AL288" s="369">
        <v>0.02</v>
      </c>
      <c r="AM288" s="369">
        <v>0.2</v>
      </c>
      <c r="AN288" s="369" t="s">
        <v>64</v>
      </c>
      <c r="AO288" s="367" t="s">
        <v>1324</v>
      </c>
      <c r="AP288" s="370" t="s">
        <v>13</v>
      </c>
      <c r="AQ288" s="376" t="s">
        <v>668</v>
      </c>
      <c r="AR288" s="369">
        <v>3.3333333333333331E-3</v>
      </c>
      <c r="AS288" s="369">
        <v>3.3333333333333331E-3</v>
      </c>
      <c r="AT288" s="369"/>
      <c r="AW288" s="662"/>
      <c r="AX288" s="662"/>
      <c r="AY288" s="663"/>
      <c r="AZ288" s="663"/>
      <c r="BA288" s="663"/>
      <c r="BB288" s="664"/>
      <c r="BC288" s="663"/>
      <c r="BD288" s="663"/>
      <c r="BE288" s="663"/>
      <c r="BF288" s="663"/>
      <c r="BG288" s="664"/>
      <c r="BH288" s="664"/>
      <c r="BI288" s="665"/>
      <c r="BJ288" s="665"/>
      <c r="BK288" s="665"/>
      <c r="BL288" s="218"/>
      <c r="BM288" s="664"/>
      <c r="BN288" s="664"/>
      <c r="BO288" s="664"/>
      <c r="BP288" s="664"/>
      <c r="BQ288" s="664"/>
      <c r="BR288" s="664"/>
      <c r="BS288" s="664"/>
      <c r="BT288" s="667"/>
      <c r="BU288" s="668"/>
      <c r="BV288" s="666"/>
      <c r="BW288" s="669"/>
    </row>
    <row r="289" spans="2:75" ht="15.75" customHeight="1">
      <c r="B289" s="363" t="s">
        <v>981</v>
      </c>
      <c r="C289" s="364">
        <v>22504092000180</v>
      </c>
      <c r="D289" s="365" t="s">
        <v>13</v>
      </c>
      <c r="E289" s="365" t="s">
        <v>615</v>
      </c>
      <c r="F289" s="365" t="s">
        <v>619</v>
      </c>
      <c r="G289" s="366" t="s">
        <v>34</v>
      </c>
      <c r="H289" s="366" t="s">
        <v>1337</v>
      </c>
      <c r="I289" s="366" t="s">
        <v>34</v>
      </c>
      <c r="J289" s="366"/>
      <c r="K289" s="367" t="s">
        <v>48</v>
      </c>
      <c r="L289" s="368"/>
      <c r="M289" s="368" t="s">
        <v>1416</v>
      </c>
      <c r="N289" s="367">
        <v>402354</v>
      </c>
      <c r="O289" s="367" t="s">
        <v>1321</v>
      </c>
      <c r="P289" s="371">
        <v>42237</v>
      </c>
      <c r="Q289" s="372">
        <v>89777530.439999998</v>
      </c>
      <c r="R289" s="372">
        <v>113899150.89571418</v>
      </c>
      <c r="S289" s="367">
        <v>2</v>
      </c>
      <c r="T289" s="369">
        <v>8.5689926305503983E-2</v>
      </c>
      <c r="U289" s="369">
        <v>1.1077304024282917</v>
      </c>
      <c r="V289" s="369">
        <v>0.12512873229305388</v>
      </c>
      <c r="W289" s="369">
        <v>1.2266799738302698</v>
      </c>
      <c r="X289" s="369">
        <v>0.15087985010365013</v>
      </c>
      <c r="Y289" s="369">
        <v>1.1441493122525175</v>
      </c>
      <c r="Z289" s="369">
        <v>0.19463239011052447</v>
      </c>
      <c r="AA289" s="369">
        <v>1.1063536029245826</v>
      </c>
      <c r="AB289" s="369">
        <v>2.1639529309446223E-2</v>
      </c>
      <c r="AC289" s="373">
        <v>0.9707275082387633</v>
      </c>
      <c r="AD289" s="541">
        <v>0</v>
      </c>
      <c r="AE289" s="370" t="s">
        <v>2410</v>
      </c>
      <c r="AF289" s="370" t="s">
        <v>2250</v>
      </c>
      <c r="AG289" s="374" t="s">
        <v>719</v>
      </c>
      <c r="AH289" s="374" t="s">
        <v>2248</v>
      </c>
      <c r="AI289" s="374">
        <v>500</v>
      </c>
      <c r="AJ289" s="374">
        <v>500</v>
      </c>
      <c r="AK289" s="374">
        <v>500</v>
      </c>
      <c r="AL289" s="369">
        <v>1.4999999999999999E-2</v>
      </c>
      <c r="AM289" s="369">
        <v>0.2</v>
      </c>
      <c r="AN289" s="369" t="s">
        <v>64</v>
      </c>
      <c r="AO289" s="367" t="s">
        <v>1324</v>
      </c>
      <c r="AP289" s="370" t="s">
        <v>13</v>
      </c>
      <c r="AQ289" s="376" t="s">
        <v>664</v>
      </c>
      <c r="AR289" s="369">
        <v>2.9999999999999996E-3</v>
      </c>
      <c r="AS289" s="369">
        <v>2.9999999999999996E-3</v>
      </c>
      <c r="AT289" s="369"/>
      <c r="AW289" s="662"/>
      <c r="AX289" s="662"/>
      <c r="AY289" s="663"/>
      <c r="AZ289" s="663"/>
      <c r="BA289" s="663"/>
      <c r="BB289" s="664"/>
      <c r="BC289" s="663"/>
      <c r="BD289" s="663"/>
      <c r="BE289" s="663"/>
      <c r="BF289" s="663"/>
      <c r="BG289" s="664"/>
      <c r="BH289" s="664"/>
      <c r="BI289" s="665"/>
      <c r="BJ289" s="665"/>
      <c r="BK289" s="665"/>
      <c r="BL289" s="218"/>
      <c r="BM289" s="664"/>
      <c r="BN289" s="664"/>
      <c r="BO289" s="664"/>
      <c r="BP289" s="664"/>
      <c r="BQ289" s="664"/>
      <c r="BR289" s="664"/>
      <c r="BS289" s="664"/>
      <c r="BT289" s="667"/>
      <c r="BU289" s="668"/>
      <c r="BV289" s="666"/>
      <c r="BW289" s="669"/>
    </row>
    <row r="290" spans="2:75" ht="15.75" customHeight="1">
      <c r="B290" s="363" t="s">
        <v>1075</v>
      </c>
      <c r="C290" s="364">
        <v>18908578000106</v>
      </c>
      <c r="D290" s="365" t="s">
        <v>13</v>
      </c>
      <c r="E290" s="365" t="s">
        <v>615</v>
      </c>
      <c r="F290" s="365" t="s">
        <v>619</v>
      </c>
      <c r="G290" s="366" t="s">
        <v>34</v>
      </c>
      <c r="H290" s="366" t="s">
        <v>1337</v>
      </c>
      <c r="I290" s="366" t="s">
        <v>34</v>
      </c>
      <c r="J290" s="366"/>
      <c r="K290" s="367" t="s">
        <v>48</v>
      </c>
      <c r="L290" s="368"/>
      <c r="M290" s="368" t="s">
        <v>34</v>
      </c>
      <c r="N290" s="367">
        <v>354341</v>
      </c>
      <c r="O290" s="367" t="s">
        <v>1321</v>
      </c>
      <c r="P290" s="371">
        <v>41607</v>
      </c>
      <c r="Q290" s="372">
        <v>23131314.260000002</v>
      </c>
      <c r="R290" s="372">
        <v>42049778.428730175</v>
      </c>
      <c r="S290" s="367">
        <v>2</v>
      </c>
      <c r="T290" s="369">
        <v>1.5887572846261966E-2</v>
      </c>
      <c r="U290" s="369">
        <v>0.20538175514183105</v>
      </c>
      <c r="V290" s="369">
        <v>-2.203359333553101E-2</v>
      </c>
      <c r="W290" s="369">
        <v>-0.21600288919187244</v>
      </c>
      <c r="X290" s="369">
        <v>-4.4191237933379868E-2</v>
      </c>
      <c r="Y290" s="369">
        <v>-0.33511018505340323</v>
      </c>
      <c r="Z290" s="369">
        <v>-3.4977483648334751E-2</v>
      </c>
      <c r="AA290" s="369">
        <v>-0.19882335634678266</v>
      </c>
      <c r="AB290" s="369">
        <v>3.8629652801593251E-2</v>
      </c>
      <c r="AC290" s="373">
        <v>-3.0724369198713717</v>
      </c>
      <c r="AD290" s="541">
        <v>0</v>
      </c>
      <c r="AE290" s="370" t="s">
        <v>2263</v>
      </c>
      <c r="AF290" s="370" t="s">
        <v>736</v>
      </c>
      <c r="AG290" s="374" t="s">
        <v>736</v>
      </c>
      <c r="AH290" s="374" t="s">
        <v>2248</v>
      </c>
      <c r="AI290" s="374">
        <v>500</v>
      </c>
      <c r="AJ290" s="374">
        <v>100</v>
      </c>
      <c r="AK290" s="374">
        <v>100</v>
      </c>
      <c r="AL290" s="369">
        <v>1.4999999999999999E-2</v>
      </c>
      <c r="AM290" s="369">
        <v>0.2</v>
      </c>
      <c r="AN290" s="369" t="s">
        <v>64</v>
      </c>
      <c r="AO290" s="367" t="s">
        <v>1324</v>
      </c>
      <c r="AP290" s="370" t="s">
        <v>13</v>
      </c>
      <c r="AQ290" s="376" t="s">
        <v>664</v>
      </c>
      <c r="AR290" s="369">
        <v>5.2499999999999995E-3</v>
      </c>
      <c r="AS290" s="369">
        <v>5.2499999999999995E-3</v>
      </c>
      <c r="AT290" s="369"/>
      <c r="AW290" s="662"/>
      <c r="AX290" s="662"/>
      <c r="AY290" s="663"/>
      <c r="AZ290" s="663"/>
      <c r="BA290" s="663"/>
      <c r="BB290" s="664"/>
      <c r="BC290" s="663"/>
      <c r="BD290" s="663"/>
      <c r="BE290" s="663"/>
      <c r="BF290" s="663"/>
      <c r="BG290" s="664"/>
      <c r="BH290" s="664"/>
      <c r="BI290" s="665"/>
      <c r="BJ290" s="665"/>
      <c r="BK290" s="665"/>
      <c r="BL290" s="218"/>
      <c r="BM290" s="664"/>
      <c r="BN290" s="664"/>
      <c r="BO290" s="664"/>
      <c r="BP290" s="664"/>
      <c r="BQ290" s="664"/>
      <c r="BR290" s="664"/>
      <c r="BS290" s="664"/>
      <c r="BT290" s="667"/>
      <c r="BU290" s="668"/>
      <c r="BV290" s="666"/>
      <c r="BW290" s="669"/>
    </row>
    <row r="291" spans="2:75" ht="15.75" customHeight="1">
      <c r="B291" s="363" t="s">
        <v>863</v>
      </c>
      <c r="C291" s="364">
        <v>32743215000199</v>
      </c>
      <c r="D291" s="365" t="s">
        <v>14</v>
      </c>
      <c r="E291" s="365" t="s">
        <v>607</v>
      </c>
      <c r="F291" s="365" t="s">
        <v>672</v>
      </c>
      <c r="G291" s="366"/>
      <c r="H291" s="366" t="s">
        <v>34</v>
      </c>
      <c r="I291" s="366" t="s">
        <v>34</v>
      </c>
      <c r="J291" s="366" t="s">
        <v>608</v>
      </c>
      <c r="K291" s="367" t="s">
        <v>48</v>
      </c>
      <c r="L291" s="368"/>
      <c r="M291" s="368" t="s">
        <v>1416</v>
      </c>
      <c r="N291" s="367">
        <v>490164</v>
      </c>
      <c r="O291" s="367" t="s">
        <v>1321</v>
      </c>
      <c r="P291" s="371">
        <v>43539</v>
      </c>
      <c r="Q291" s="372">
        <v>83480351.019999996</v>
      </c>
      <c r="R291" s="372">
        <v>74340752.937341288</v>
      </c>
      <c r="S291" s="367">
        <v>2</v>
      </c>
      <c r="T291" s="369">
        <v>3.5936361578431164E-2</v>
      </c>
      <c r="U291" s="369">
        <v>0.46455636023259417</v>
      </c>
      <c r="V291" s="369">
        <v>-7.3502711981270674E-2</v>
      </c>
      <c r="W291" s="369">
        <v>-0.72057235102863859</v>
      </c>
      <c r="X291" s="369">
        <v>7.4403358341049941E-2</v>
      </c>
      <c r="Y291" s="369">
        <v>0.5642141824551723</v>
      </c>
      <c r="Z291" s="369">
        <v>9.0583606064500666E-2</v>
      </c>
      <c r="AA291" s="369">
        <v>0.51490658301247605</v>
      </c>
      <c r="AB291" s="369">
        <v>0.20197253627279324</v>
      </c>
      <c r="AC291" s="373">
        <v>-0.75799125467858008</v>
      </c>
      <c r="AD291" s="541">
        <v>42427783000134</v>
      </c>
      <c r="AE291" s="370" t="s">
        <v>2279</v>
      </c>
      <c r="AF291" s="370" t="s">
        <v>2244</v>
      </c>
      <c r="AG291" s="374" t="s">
        <v>1438</v>
      </c>
      <c r="AH291" s="374" t="s">
        <v>2248</v>
      </c>
      <c r="AI291" s="374">
        <v>500</v>
      </c>
      <c r="AJ291" s="374">
        <v>500</v>
      </c>
      <c r="AK291" s="374">
        <v>500</v>
      </c>
      <c r="AL291" s="369">
        <v>1E-3</v>
      </c>
      <c r="AM291" s="369" t="s">
        <v>34</v>
      </c>
      <c r="AN291" s="369" t="s">
        <v>666</v>
      </c>
      <c r="AO291" s="367" t="s">
        <v>1324</v>
      </c>
      <c r="AP291" s="370" t="s">
        <v>716</v>
      </c>
      <c r="AQ291" s="376" t="s">
        <v>697</v>
      </c>
      <c r="AR291" s="369">
        <v>3.5E-4</v>
      </c>
      <c r="AS291" s="369">
        <v>3.5E-4</v>
      </c>
      <c r="AT291" s="369"/>
      <c r="AW291" s="662"/>
      <c r="AX291" s="662"/>
      <c r="AY291" s="663"/>
      <c r="AZ291" s="663"/>
      <c r="BA291" s="663"/>
      <c r="BB291" s="664"/>
      <c r="BC291" s="663"/>
      <c r="BD291" s="663"/>
      <c r="BE291" s="663"/>
      <c r="BF291" s="663"/>
      <c r="BG291" s="664"/>
      <c r="BH291" s="664"/>
      <c r="BI291" s="665"/>
      <c r="BJ291" s="665"/>
      <c r="BK291" s="665"/>
      <c r="BL291" s="218"/>
      <c r="BM291" s="664"/>
      <c r="BN291" s="664"/>
      <c r="BO291" s="664"/>
      <c r="BP291" s="664"/>
      <c r="BQ291" s="664"/>
      <c r="BR291" s="664"/>
      <c r="BS291" s="664"/>
      <c r="BT291" s="667"/>
      <c r="BU291" s="668"/>
      <c r="BV291" s="666"/>
      <c r="BW291" s="669"/>
    </row>
    <row r="292" spans="2:75" ht="15.75" customHeight="1">
      <c r="B292" s="363" t="s">
        <v>154</v>
      </c>
      <c r="C292" s="364">
        <v>36499594000174</v>
      </c>
      <c r="D292" s="365" t="s">
        <v>14</v>
      </c>
      <c r="E292" s="365" t="s">
        <v>607</v>
      </c>
      <c r="F292" s="365" t="s">
        <v>672</v>
      </c>
      <c r="G292" s="366"/>
      <c r="H292" s="366" t="s">
        <v>34</v>
      </c>
      <c r="I292" s="366" t="s">
        <v>34</v>
      </c>
      <c r="J292" s="366" t="s">
        <v>611</v>
      </c>
      <c r="K292" s="367" t="s">
        <v>48</v>
      </c>
      <c r="L292" s="368"/>
      <c r="M292" s="368" t="s">
        <v>1416</v>
      </c>
      <c r="N292" s="367">
        <v>533718</v>
      </c>
      <c r="O292" s="367" t="s">
        <v>1321</v>
      </c>
      <c r="P292" s="371">
        <v>43923</v>
      </c>
      <c r="Q292" s="372">
        <v>415457333.77999997</v>
      </c>
      <c r="R292" s="372">
        <v>370490083.31404734</v>
      </c>
      <c r="S292" s="367">
        <v>2</v>
      </c>
      <c r="T292" s="369">
        <v>-0.11921526975553864</v>
      </c>
      <c r="U292" s="369">
        <v>-1.5411190607292877</v>
      </c>
      <c r="V292" s="369">
        <v>-4.9190664195650546E-2</v>
      </c>
      <c r="W292" s="369">
        <v>-0.48223298967733447</v>
      </c>
      <c r="X292" s="369">
        <v>0.25001472643557832</v>
      </c>
      <c r="Y292" s="369">
        <v>1.8959070883736775</v>
      </c>
      <c r="Z292" s="369" t="s">
        <v>1419</v>
      </c>
      <c r="AA292" s="369" t="s">
        <v>1419</v>
      </c>
      <c r="AB292" s="369">
        <v>0.211479762437913</v>
      </c>
      <c r="AC292" s="373">
        <v>-0.59216837657162114</v>
      </c>
      <c r="AD292" s="541">
        <v>0</v>
      </c>
      <c r="AE292" s="370" t="s">
        <v>2279</v>
      </c>
      <c r="AF292" s="370" t="s">
        <v>2244</v>
      </c>
      <c r="AG292" s="374" t="s">
        <v>1438</v>
      </c>
      <c r="AH292" s="374" t="s">
        <v>2248</v>
      </c>
      <c r="AI292" s="374">
        <v>500</v>
      </c>
      <c r="AJ292" s="374">
        <v>100</v>
      </c>
      <c r="AK292" s="374">
        <v>100</v>
      </c>
      <c r="AL292" s="369">
        <v>2E-3</v>
      </c>
      <c r="AM292" s="369" t="s">
        <v>34</v>
      </c>
      <c r="AN292" s="369" t="s">
        <v>2257</v>
      </c>
      <c r="AO292" s="367" t="s">
        <v>1324</v>
      </c>
      <c r="AP292" s="370" t="s">
        <v>13</v>
      </c>
      <c r="AQ292" s="376" t="s">
        <v>668</v>
      </c>
      <c r="AR292" s="369">
        <v>6.9999999999999999E-4</v>
      </c>
      <c r="AS292" s="369">
        <v>6.9999999999999999E-4</v>
      </c>
      <c r="AT292" s="369"/>
      <c r="AW292" s="662"/>
      <c r="AX292" s="662"/>
      <c r="AY292" s="663"/>
      <c r="AZ292" s="663"/>
      <c r="BA292" s="663"/>
      <c r="BB292" s="664"/>
      <c r="BC292" s="663"/>
      <c r="BD292" s="663"/>
      <c r="BE292" s="663"/>
      <c r="BF292" s="663"/>
      <c r="BG292" s="664"/>
      <c r="BH292" s="664"/>
      <c r="BI292" s="665"/>
      <c r="BJ292" s="665"/>
      <c r="BK292" s="665"/>
      <c r="BL292" s="218"/>
      <c r="BM292" s="664"/>
      <c r="BN292" s="664"/>
      <c r="BO292" s="664"/>
      <c r="BP292" s="664"/>
      <c r="BQ292" s="664"/>
      <c r="BR292" s="664"/>
      <c r="BS292" s="664"/>
      <c r="BT292" s="667"/>
      <c r="BU292" s="668"/>
      <c r="BV292" s="666"/>
      <c r="BW292" s="669"/>
    </row>
    <row r="293" spans="2:75" ht="15.75" customHeight="1">
      <c r="B293" s="363" t="s">
        <v>867</v>
      </c>
      <c r="C293" s="364">
        <v>43140671000160</v>
      </c>
      <c r="D293" s="365" t="s">
        <v>11</v>
      </c>
      <c r="E293" s="365" t="s">
        <v>661</v>
      </c>
      <c r="F293" s="365" t="s">
        <v>672</v>
      </c>
      <c r="G293" s="366" t="s">
        <v>865</v>
      </c>
      <c r="H293" s="366" t="s">
        <v>34</v>
      </c>
      <c r="I293" s="366"/>
      <c r="J293" s="366" t="s">
        <v>608</v>
      </c>
      <c r="K293" s="367" t="s">
        <v>48</v>
      </c>
      <c r="L293" s="368"/>
      <c r="M293" s="368" t="s">
        <v>1416</v>
      </c>
      <c r="N293" s="367">
        <v>631264</v>
      </c>
      <c r="O293" s="367" t="s">
        <v>1321</v>
      </c>
      <c r="P293" s="371">
        <v>44558</v>
      </c>
      <c r="Q293" s="372">
        <v>143180143.41</v>
      </c>
      <c r="R293" s="372" t="s">
        <v>1419</v>
      </c>
      <c r="S293" s="367">
        <v>2</v>
      </c>
      <c r="T293" s="369">
        <v>4.225253185511435E-2</v>
      </c>
      <c r="U293" s="369">
        <v>0.5462067261980329</v>
      </c>
      <c r="V293" s="369" t="s">
        <v>1419</v>
      </c>
      <c r="W293" s="369" t="s">
        <v>1419</v>
      </c>
      <c r="X293" s="369" t="s">
        <v>1419</v>
      </c>
      <c r="Y293" s="369" t="s">
        <v>1419</v>
      </c>
      <c r="Z293" s="369" t="s">
        <v>1419</v>
      </c>
      <c r="AA293" s="369" t="s">
        <v>1419</v>
      </c>
      <c r="AB293" s="369" t="s">
        <v>1419</v>
      </c>
      <c r="AC293" s="373" t="s">
        <v>1419</v>
      </c>
      <c r="AD293" s="541">
        <v>0</v>
      </c>
      <c r="AE293" s="370" t="s">
        <v>2279</v>
      </c>
      <c r="AF293" s="370" t="s">
        <v>2244</v>
      </c>
      <c r="AG293" s="374" t="s">
        <v>1438</v>
      </c>
      <c r="AH293" s="374" t="s">
        <v>2248</v>
      </c>
      <c r="AI293" s="374">
        <v>3000</v>
      </c>
      <c r="AJ293" s="374">
        <v>1000</v>
      </c>
      <c r="AK293" s="374">
        <v>1000</v>
      </c>
      <c r="AL293" s="369">
        <v>2E-3</v>
      </c>
      <c r="AM293" s="369" t="s">
        <v>34</v>
      </c>
      <c r="AN293" s="369" t="s">
        <v>633</v>
      </c>
      <c r="AO293" s="367" t="s">
        <v>1324</v>
      </c>
      <c r="AP293" s="370" t="s">
        <v>11</v>
      </c>
      <c r="AQ293" s="376" t="s">
        <v>680</v>
      </c>
      <c r="AR293" s="369">
        <v>6.9999999999999999E-4</v>
      </c>
      <c r="AS293" s="369">
        <v>6.9999999999999999E-4</v>
      </c>
      <c r="AT293" s="369"/>
      <c r="AW293" s="662"/>
      <c r="AX293" s="662"/>
      <c r="AY293" s="663"/>
      <c r="AZ293" s="663"/>
      <c r="BA293" s="663"/>
      <c r="BB293" s="664"/>
      <c r="BC293" s="663"/>
      <c r="BD293" s="663"/>
      <c r="BE293" s="663"/>
      <c r="BF293" s="663"/>
      <c r="BG293" s="664"/>
      <c r="BH293" s="664"/>
      <c r="BI293" s="665"/>
      <c r="BJ293" s="665"/>
      <c r="BK293" s="665"/>
      <c r="BL293" s="218"/>
      <c r="BM293" s="664"/>
      <c r="BN293" s="664"/>
      <c r="BO293" s="664"/>
      <c r="BP293" s="664"/>
      <c r="BQ293" s="664"/>
      <c r="BR293" s="664"/>
      <c r="BS293" s="664"/>
      <c r="BT293" s="667"/>
      <c r="BU293" s="668"/>
      <c r="BV293" s="666"/>
      <c r="BW293" s="669"/>
    </row>
    <row r="294" spans="2:75" ht="15.75" customHeight="1">
      <c r="B294" s="363" t="s">
        <v>1386</v>
      </c>
      <c r="C294" s="364">
        <v>16892116000112</v>
      </c>
      <c r="D294" s="365" t="s">
        <v>11</v>
      </c>
      <c r="E294" s="365" t="s">
        <v>621</v>
      </c>
      <c r="F294" s="365" t="s">
        <v>672</v>
      </c>
      <c r="G294" s="366" t="s">
        <v>738</v>
      </c>
      <c r="H294" s="366" t="s">
        <v>34</v>
      </c>
      <c r="I294" s="366"/>
      <c r="J294" s="366" t="s">
        <v>608</v>
      </c>
      <c r="K294" s="367" t="s">
        <v>48</v>
      </c>
      <c r="L294" s="368"/>
      <c r="M294" s="368" t="s">
        <v>1416</v>
      </c>
      <c r="N294" s="367">
        <v>329355</v>
      </c>
      <c r="O294" s="367" t="s">
        <v>1321</v>
      </c>
      <c r="P294" s="371">
        <v>41332</v>
      </c>
      <c r="Q294" s="372">
        <v>26422984.280000001</v>
      </c>
      <c r="R294" s="372">
        <v>96552052.144722253</v>
      </c>
      <c r="S294" s="367">
        <v>2</v>
      </c>
      <c r="T294" s="369">
        <v>7.1167943341137185E-2</v>
      </c>
      <c r="U294" s="369">
        <v>0.92000189422742074</v>
      </c>
      <c r="V294" s="369">
        <v>7.5889569585004368E-2</v>
      </c>
      <c r="W294" s="369">
        <v>0.74397153656523785</v>
      </c>
      <c r="X294" s="369">
        <v>8.9314119764022815E-2</v>
      </c>
      <c r="Y294" s="369">
        <v>0.67728519502269513</v>
      </c>
      <c r="Z294" s="369">
        <v>0.19082040097068731</v>
      </c>
      <c r="AA294" s="369">
        <v>1.0846850208516126</v>
      </c>
      <c r="AB294" s="369">
        <v>3.5488753975560609E-2</v>
      </c>
      <c r="AC294" s="373">
        <v>-0.65840858069880592</v>
      </c>
      <c r="AD294" s="541">
        <v>0</v>
      </c>
      <c r="AE294" s="370" t="s">
        <v>2424</v>
      </c>
      <c r="AF294" s="370" t="s">
        <v>2250</v>
      </c>
      <c r="AG294" s="374" t="s">
        <v>719</v>
      </c>
      <c r="AH294" s="374" t="s">
        <v>2248</v>
      </c>
      <c r="AI294" s="374">
        <v>5000</v>
      </c>
      <c r="AJ294" s="374">
        <v>2500</v>
      </c>
      <c r="AK294" s="374">
        <v>2500</v>
      </c>
      <c r="AL294" s="369">
        <v>2.5000000000000001E-3</v>
      </c>
      <c r="AM294" s="369">
        <v>0.2</v>
      </c>
      <c r="AN294" s="369" t="s">
        <v>636</v>
      </c>
      <c r="AO294" s="367" t="s">
        <v>1324</v>
      </c>
      <c r="AP294" s="370" t="s">
        <v>11</v>
      </c>
      <c r="AQ294" s="376" t="s">
        <v>680</v>
      </c>
      <c r="AR294" s="369">
        <v>8.3333333333333328E-4</v>
      </c>
      <c r="AS294" s="369">
        <v>8.3333333333333328E-4</v>
      </c>
      <c r="AT294" s="369"/>
      <c r="AW294" s="662"/>
      <c r="AX294" s="662"/>
      <c r="AY294" s="663"/>
      <c r="AZ294" s="663"/>
      <c r="BA294" s="663"/>
      <c r="BB294" s="664"/>
      <c r="BC294" s="663"/>
      <c r="BD294" s="663"/>
      <c r="BE294" s="663"/>
      <c r="BF294" s="663"/>
      <c r="BG294" s="664"/>
      <c r="BH294" s="664"/>
      <c r="BI294" s="665"/>
      <c r="BJ294" s="665"/>
      <c r="BK294" s="665"/>
      <c r="BL294" s="218"/>
      <c r="BM294" s="664"/>
      <c r="BN294" s="664"/>
      <c r="BO294" s="664"/>
      <c r="BP294" s="664"/>
      <c r="BQ294" s="664"/>
      <c r="BR294" s="664"/>
      <c r="BS294" s="664"/>
      <c r="BT294" s="667"/>
      <c r="BU294" s="668"/>
      <c r="BV294" s="666"/>
      <c r="BW294" s="669"/>
    </row>
    <row r="295" spans="2:75" ht="15.75" customHeight="1">
      <c r="B295" s="363" t="s">
        <v>1723</v>
      </c>
      <c r="C295" s="364">
        <v>33796273000143</v>
      </c>
      <c r="D295" s="365" t="s">
        <v>11</v>
      </c>
      <c r="E295" s="365" t="s">
        <v>621</v>
      </c>
      <c r="F295" s="365" t="s">
        <v>672</v>
      </c>
      <c r="G295" s="366" t="s">
        <v>738</v>
      </c>
      <c r="H295" s="366" t="s">
        <v>34</v>
      </c>
      <c r="I295" s="366" t="s">
        <v>34</v>
      </c>
      <c r="J295" s="366" t="s">
        <v>608</v>
      </c>
      <c r="K295" s="367" t="s">
        <v>48</v>
      </c>
      <c r="L295" s="368"/>
      <c r="M295" s="368"/>
      <c r="N295" s="367">
        <v>527971</v>
      </c>
      <c r="O295" s="367" t="s">
        <v>1321</v>
      </c>
      <c r="P295" s="371">
        <v>43889</v>
      </c>
      <c r="Q295" s="372">
        <v>208466102.31999999</v>
      </c>
      <c r="R295" s="372">
        <v>205754798.08218238</v>
      </c>
      <c r="S295" s="367">
        <v>2</v>
      </c>
      <c r="T295" s="369">
        <v>8.0472648666306323E-2</v>
      </c>
      <c r="U295" s="369">
        <v>0.90514939309116915</v>
      </c>
      <c r="V295" s="369">
        <v>8.4541275100216806E-2</v>
      </c>
      <c r="W295" s="369">
        <v>0.77589517165902777</v>
      </c>
      <c r="X295" s="369">
        <v>0.14738683336452318</v>
      </c>
      <c r="Y295" s="369">
        <v>1.0363933271328243</v>
      </c>
      <c r="Z295" s="369" t="s">
        <v>1419</v>
      </c>
      <c r="AA295" s="369" t="s">
        <v>1419</v>
      </c>
      <c r="AB295" s="369">
        <v>2.0140468910568286E-2</v>
      </c>
      <c r="AC295" s="373">
        <v>-1.0959173113838703</v>
      </c>
      <c r="AD295" s="541">
        <v>0</v>
      </c>
      <c r="AE295" s="370" t="s">
        <v>2567</v>
      </c>
      <c r="AF295" s="370" t="s">
        <v>2253</v>
      </c>
      <c r="AG295" s="374" t="s">
        <v>1439</v>
      </c>
      <c r="AH295" s="374" t="s">
        <v>2254</v>
      </c>
      <c r="AI295" s="374">
        <v>0</v>
      </c>
      <c r="AJ295" s="374">
        <v>0</v>
      </c>
      <c r="AK295" s="374">
        <v>0</v>
      </c>
      <c r="AL295" s="369">
        <v>0.01</v>
      </c>
      <c r="AM295" s="369">
        <v>0.2</v>
      </c>
      <c r="AN295" s="369" t="s">
        <v>635</v>
      </c>
      <c r="AO295" s="367" t="s">
        <v>1321</v>
      </c>
      <c r="AP295" s="370" t="s">
        <v>13</v>
      </c>
      <c r="AQ295" s="376" t="s">
        <v>2568</v>
      </c>
      <c r="AR295" s="369" t="s">
        <v>34</v>
      </c>
      <c r="AS295" s="369" t="s">
        <v>34</v>
      </c>
      <c r="AT295" s="369"/>
      <c r="AW295" s="662"/>
      <c r="AX295" s="662"/>
      <c r="AY295" s="663"/>
      <c r="AZ295" s="663"/>
      <c r="BA295" s="663"/>
      <c r="BB295" s="664"/>
      <c r="BC295" s="663"/>
      <c r="BD295" s="663"/>
      <c r="BE295" s="663"/>
      <c r="BF295" s="663"/>
      <c r="BG295" s="664"/>
      <c r="BH295" s="664"/>
      <c r="BI295" s="665"/>
      <c r="BJ295" s="665"/>
      <c r="BK295" s="665"/>
      <c r="BL295" s="218"/>
      <c r="BM295" s="664"/>
      <c r="BN295" s="664"/>
      <c r="BO295" s="664"/>
      <c r="BP295" s="664"/>
      <c r="BQ295" s="664"/>
      <c r="BR295" s="664"/>
      <c r="BS295" s="664"/>
      <c r="BT295" s="667"/>
      <c r="BU295" s="668"/>
      <c r="BV295" s="666"/>
      <c r="BW295" s="669"/>
    </row>
    <row r="296" spans="2:75" ht="15.75" customHeight="1">
      <c r="B296" s="363" t="s">
        <v>191</v>
      </c>
      <c r="C296" s="364">
        <v>37532896000160</v>
      </c>
      <c r="D296" s="365" t="s">
        <v>14</v>
      </c>
      <c r="E296" s="365" t="s">
        <v>607</v>
      </c>
      <c r="F296" s="365"/>
      <c r="G296" s="366"/>
      <c r="H296" s="366" t="s">
        <v>34</v>
      </c>
      <c r="I296" s="366" t="s">
        <v>34</v>
      </c>
      <c r="J296" s="366" t="s">
        <v>608</v>
      </c>
      <c r="K296" s="367" t="s">
        <v>48</v>
      </c>
      <c r="L296" s="368"/>
      <c r="M296" s="368" t="s">
        <v>1416</v>
      </c>
      <c r="N296" s="367">
        <v>547409</v>
      </c>
      <c r="O296" s="367" t="s">
        <v>1321</v>
      </c>
      <c r="P296" s="371">
        <v>44050</v>
      </c>
      <c r="Q296" s="372">
        <v>11024623.67</v>
      </c>
      <c r="R296" s="372">
        <v>12291953.680595241</v>
      </c>
      <c r="S296" s="367">
        <v>2</v>
      </c>
      <c r="T296" s="369">
        <v>-0.13886914437638875</v>
      </c>
      <c r="U296" s="369">
        <v>-1.7951885340231524</v>
      </c>
      <c r="V296" s="369">
        <v>-0.39544245286859059</v>
      </c>
      <c r="W296" s="369">
        <v>-3.8766582929982114</v>
      </c>
      <c r="X296" s="369">
        <v>-0.31127514236123033</v>
      </c>
      <c r="Y296" s="369">
        <v>-2.3604559509387411</v>
      </c>
      <c r="Z296" s="369" t="s">
        <v>1419</v>
      </c>
      <c r="AA296" s="369" t="s">
        <v>1419</v>
      </c>
      <c r="AB296" s="369">
        <v>0.28275589710498711</v>
      </c>
      <c r="AC296" s="373">
        <v>-1.9804122488114342</v>
      </c>
      <c r="AD296" s="541">
        <v>0</v>
      </c>
      <c r="AE296" s="370" t="s">
        <v>2367</v>
      </c>
      <c r="AF296" s="370" t="s">
        <v>2253</v>
      </c>
      <c r="AG296" s="374" t="s">
        <v>1439</v>
      </c>
      <c r="AH296" s="374" t="s">
        <v>2245</v>
      </c>
      <c r="AI296" s="374">
        <v>5000</v>
      </c>
      <c r="AJ296" s="374">
        <v>1000</v>
      </c>
      <c r="AK296" s="374">
        <v>5000</v>
      </c>
      <c r="AL296" s="369">
        <v>0.02</v>
      </c>
      <c r="AM296" s="369">
        <v>0.2</v>
      </c>
      <c r="AN296" s="369" t="s">
        <v>34</v>
      </c>
      <c r="AO296" s="367" t="s">
        <v>1324</v>
      </c>
      <c r="AP296" s="370" t="s">
        <v>716</v>
      </c>
      <c r="AQ296" s="376" t="s">
        <v>665</v>
      </c>
      <c r="AR296" s="369">
        <v>2.6666666666666666E-3</v>
      </c>
      <c r="AS296" s="369">
        <v>2.6666666666666666E-3</v>
      </c>
      <c r="AT296" s="369"/>
      <c r="AW296" s="662"/>
      <c r="AX296" s="662"/>
      <c r="AY296" s="663"/>
      <c r="AZ296" s="663"/>
      <c r="BA296" s="663"/>
      <c r="BB296" s="664"/>
      <c r="BC296" s="663"/>
      <c r="BD296" s="663"/>
      <c r="BE296" s="663"/>
      <c r="BF296" s="663"/>
      <c r="BG296" s="664"/>
      <c r="BH296" s="664"/>
      <c r="BI296" s="665"/>
      <c r="BJ296" s="665"/>
      <c r="BK296" s="665"/>
      <c r="BL296" s="218"/>
      <c r="BM296" s="664"/>
      <c r="BN296" s="664"/>
      <c r="BO296" s="664"/>
      <c r="BP296" s="664"/>
      <c r="BQ296" s="664"/>
      <c r="BR296" s="664"/>
      <c r="BS296" s="664"/>
      <c r="BT296" s="667"/>
      <c r="BU296" s="668"/>
      <c r="BV296" s="666"/>
      <c r="BW296" s="669"/>
    </row>
    <row r="297" spans="2:75" ht="15.75" customHeight="1">
      <c r="B297" s="363" t="s">
        <v>1187</v>
      </c>
      <c r="C297" s="364">
        <v>35726822000139</v>
      </c>
      <c r="D297" s="365" t="s">
        <v>14</v>
      </c>
      <c r="E297" s="365" t="s">
        <v>607</v>
      </c>
      <c r="F297" s="365"/>
      <c r="G297" s="366"/>
      <c r="H297" s="366" t="s">
        <v>34</v>
      </c>
      <c r="I297" s="366" t="s">
        <v>34</v>
      </c>
      <c r="J297" s="366" t="s">
        <v>608</v>
      </c>
      <c r="K297" s="367" t="s">
        <v>48</v>
      </c>
      <c r="L297" s="368"/>
      <c r="M297" s="368" t="s">
        <v>1416</v>
      </c>
      <c r="N297" s="367">
        <v>528854</v>
      </c>
      <c r="O297" s="367" t="s">
        <v>1321</v>
      </c>
      <c r="P297" s="371">
        <v>43892</v>
      </c>
      <c r="Q297" s="372">
        <v>8736896.9499999993</v>
      </c>
      <c r="R297" s="372">
        <v>10135274.986468244</v>
      </c>
      <c r="S297" s="367">
        <v>2</v>
      </c>
      <c r="T297" s="369">
        <v>5.0928716915881411E-2</v>
      </c>
      <c r="U297" s="369">
        <v>0.65836546390823802</v>
      </c>
      <c r="V297" s="369">
        <v>-7.2788039290268447E-2</v>
      </c>
      <c r="W297" s="369">
        <v>-0.71356616898051695</v>
      </c>
      <c r="X297" s="369">
        <v>0.10488864237626427</v>
      </c>
      <c r="Y297" s="369">
        <v>0.79538962926766421</v>
      </c>
      <c r="Z297" s="369" t="s">
        <v>1419</v>
      </c>
      <c r="AA297" s="369" t="s">
        <v>1419</v>
      </c>
      <c r="AB297" s="369">
        <v>0.19821249094598095</v>
      </c>
      <c r="AC297" s="373">
        <v>-0.77235929403745907</v>
      </c>
      <c r="AD297" s="541">
        <v>0</v>
      </c>
      <c r="AE297" s="370" t="s">
        <v>2529</v>
      </c>
      <c r="AF297" s="370" t="s">
        <v>2244</v>
      </c>
      <c r="AG297" s="374" t="s">
        <v>1438</v>
      </c>
      <c r="AH297" s="374" t="s">
        <v>2248</v>
      </c>
      <c r="AI297" s="374">
        <v>500</v>
      </c>
      <c r="AJ297" s="374">
        <v>100</v>
      </c>
      <c r="AK297" s="374">
        <v>100</v>
      </c>
      <c r="AL297" s="369">
        <v>1.4999999999999999E-2</v>
      </c>
      <c r="AM297" s="369">
        <v>0.2</v>
      </c>
      <c r="AN297" s="369" t="s">
        <v>2262</v>
      </c>
      <c r="AO297" s="367" t="s">
        <v>1324</v>
      </c>
      <c r="AP297" s="370" t="s">
        <v>716</v>
      </c>
      <c r="AQ297" s="376" t="s">
        <v>659</v>
      </c>
      <c r="AR297" s="369">
        <v>1E-3</v>
      </c>
      <c r="AS297" s="369">
        <v>1E-3</v>
      </c>
      <c r="AT297" s="369"/>
      <c r="AW297" s="662"/>
      <c r="AX297" s="662"/>
      <c r="AY297" s="663"/>
      <c r="AZ297" s="663"/>
      <c r="BA297" s="663"/>
      <c r="BB297" s="664"/>
      <c r="BC297" s="663"/>
      <c r="BD297" s="663"/>
      <c r="BE297" s="663"/>
      <c r="BF297" s="663"/>
      <c r="BG297" s="664"/>
      <c r="BH297" s="664"/>
      <c r="BI297" s="665"/>
      <c r="BJ297" s="665"/>
      <c r="BK297" s="665"/>
      <c r="BL297" s="664"/>
      <c r="BM297" s="664"/>
      <c r="BN297" s="664"/>
      <c r="BO297" s="664"/>
      <c r="BP297" s="664"/>
      <c r="BQ297" s="664"/>
      <c r="BR297" s="664"/>
      <c r="BS297" s="664"/>
      <c r="BT297" s="667"/>
      <c r="BU297" s="668"/>
      <c r="BV297" s="666"/>
      <c r="BW297" s="669"/>
    </row>
    <row r="298" spans="2:75" ht="15.75" customHeight="1">
      <c r="B298" s="363" t="s">
        <v>550</v>
      </c>
      <c r="C298" s="364">
        <v>20077065000142</v>
      </c>
      <c r="D298" s="365" t="s">
        <v>14</v>
      </c>
      <c r="E298" s="365" t="s">
        <v>15</v>
      </c>
      <c r="F298" s="365" t="s">
        <v>17</v>
      </c>
      <c r="G298" s="366"/>
      <c r="H298" s="366" t="s">
        <v>34</v>
      </c>
      <c r="I298" s="366" t="s">
        <v>34</v>
      </c>
      <c r="J298" s="366" t="s">
        <v>611</v>
      </c>
      <c r="K298" s="367" t="s">
        <v>49</v>
      </c>
      <c r="L298" s="368"/>
      <c r="M298" s="368" t="s">
        <v>1416</v>
      </c>
      <c r="N298" s="367">
        <v>367044</v>
      </c>
      <c r="O298" s="367" t="s">
        <v>1321</v>
      </c>
      <c r="P298" s="371">
        <v>41774</v>
      </c>
      <c r="Q298" s="372">
        <v>13904308.9</v>
      </c>
      <c r="R298" s="372">
        <v>13449171.167261917</v>
      </c>
      <c r="S298" s="367">
        <v>3</v>
      </c>
      <c r="T298" s="369">
        <v>-6.2457374740868876E-2</v>
      </c>
      <c r="U298" s="369">
        <v>-0.80739867379105668</v>
      </c>
      <c r="V298" s="369">
        <v>1.2268100672079729E-2</v>
      </c>
      <c r="W298" s="369">
        <v>0.12026840786757716</v>
      </c>
      <c r="X298" s="369">
        <v>-1.6195100056115463E-2</v>
      </c>
      <c r="Y298" s="369">
        <v>-0.12281038573630543</v>
      </c>
      <c r="Z298" s="369">
        <v>0.27653374264900554</v>
      </c>
      <c r="AA298" s="369">
        <v>1.5719074422104788</v>
      </c>
      <c r="AB298" s="369">
        <v>0.16026457612036854</v>
      </c>
      <c r="AC298" s="373">
        <v>-0.45045915356589594</v>
      </c>
      <c r="AD298" s="541">
        <v>0</v>
      </c>
      <c r="AE298" s="370" t="s">
        <v>2455</v>
      </c>
      <c r="AF298" s="370" t="s">
        <v>2253</v>
      </c>
      <c r="AG298" s="374" t="s">
        <v>1439</v>
      </c>
      <c r="AH298" s="374" t="s">
        <v>2248</v>
      </c>
      <c r="AI298" s="374">
        <v>500</v>
      </c>
      <c r="AJ298" s="374">
        <v>0</v>
      </c>
      <c r="AK298" s="374">
        <v>0</v>
      </c>
      <c r="AL298" s="369">
        <v>1.7000000000000001E-3</v>
      </c>
      <c r="AM298" s="369" t="s">
        <v>34</v>
      </c>
      <c r="AN298" s="369" t="s">
        <v>34</v>
      </c>
      <c r="AO298" s="367" t="s">
        <v>1324</v>
      </c>
      <c r="AP298" s="370" t="s">
        <v>17</v>
      </c>
      <c r="AQ298" s="376" t="s">
        <v>17</v>
      </c>
      <c r="AR298" s="369">
        <v>5.666666666666666E-4</v>
      </c>
      <c r="AS298" s="369">
        <v>5.666666666666666E-4</v>
      </c>
      <c r="AT298" s="369"/>
      <c r="AW298" s="662"/>
      <c r="AX298" s="662"/>
      <c r="AY298" s="663"/>
      <c r="AZ298" s="663"/>
      <c r="BA298" s="663"/>
      <c r="BB298" s="664"/>
      <c r="BC298" s="663"/>
      <c r="BD298" s="663"/>
      <c r="BE298" s="663"/>
      <c r="BF298" s="663"/>
      <c r="BG298" s="664"/>
      <c r="BH298" s="664"/>
      <c r="BI298" s="665"/>
      <c r="BJ298" s="665"/>
      <c r="BK298" s="665"/>
      <c r="BL298" s="664"/>
      <c r="BM298" s="664"/>
      <c r="BN298" s="664"/>
      <c r="BO298" s="664"/>
      <c r="BP298" s="664"/>
      <c r="BQ298" s="664"/>
      <c r="BR298" s="664"/>
      <c r="BS298" s="664"/>
      <c r="BT298" s="667"/>
      <c r="BU298" s="668"/>
      <c r="BV298" s="666"/>
      <c r="BW298" s="669"/>
    </row>
    <row r="299" spans="2:75" ht="15.75" customHeight="1">
      <c r="B299" s="363" t="s">
        <v>326</v>
      </c>
      <c r="C299" s="364">
        <v>23970201000117</v>
      </c>
      <c r="D299" s="365" t="s">
        <v>11</v>
      </c>
      <c r="E299" s="365" t="s">
        <v>620</v>
      </c>
      <c r="F299" s="365" t="s">
        <v>663</v>
      </c>
      <c r="G299" s="366" t="s">
        <v>738</v>
      </c>
      <c r="H299" s="366" t="s">
        <v>34</v>
      </c>
      <c r="I299" s="366"/>
      <c r="J299" s="366" t="s">
        <v>608</v>
      </c>
      <c r="K299" s="367" t="s">
        <v>48</v>
      </c>
      <c r="L299" s="368"/>
      <c r="M299" s="368" t="s">
        <v>1416</v>
      </c>
      <c r="N299" s="367">
        <v>422991</v>
      </c>
      <c r="O299" s="367" t="s">
        <v>1321</v>
      </c>
      <c r="P299" s="371">
        <v>42621</v>
      </c>
      <c r="Q299" s="372">
        <v>107710970.29000001</v>
      </c>
      <c r="R299" s="372">
        <v>106311071.86845236</v>
      </c>
      <c r="S299" s="367">
        <v>3</v>
      </c>
      <c r="T299" s="369">
        <v>8.2282258592376811E-2</v>
      </c>
      <c r="U299" s="369">
        <v>1.0636788167874507</v>
      </c>
      <c r="V299" s="369">
        <v>0.11119504632800381</v>
      </c>
      <c r="W299" s="369">
        <v>1.0900832608152558</v>
      </c>
      <c r="X299" s="369">
        <v>0.15032917711589899</v>
      </c>
      <c r="Y299" s="369">
        <v>1.1399734589508428</v>
      </c>
      <c r="Z299" s="369">
        <v>0.19923078433870889</v>
      </c>
      <c r="AA299" s="369">
        <v>1.1324923664630178</v>
      </c>
      <c r="AB299" s="369">
        <v>1.4340968569625033E-3</v>
      </c>
      <c r="AC299" s="373">
        <v>5.7925422335620631</v>
      </c>
      <c r="AD299" s="541">
        <v>0</v>
      </c>
      <c r="AE299" s="370" t="s">
        <v>2488</v>
      </c>
      <c r="AF299" s="370" t="s">
        <v>741</v>
      </c>
      <c r="AG299" s="374" t="s">
        <v>741</v>
      </c>
      <c r="AH299" s="374" t="s">
        <v>2248</v>
      </c>
      <c r="AI299" s="374">
        <v>0</v>
      </c>
      <c r="AJ299" s="374">
        <v>0</v>
      </c>
      <c r="AK299" s="374">
        <v>0</v>
      </c>
      <c r="AL299" s="369">
        <v>6.0000000000000001E-3</v>
      </c>
      <c r="AM299" s="369" t="s">
        <v>34</v>
      </c>
      <c r="AN299" s="369" t="s">
        <v>64</v>
      </c>
      <c r="AO299" s="367" t="s">
        <v>1324</v>
      </c>
      <c r="AP299" s="370" t="s">
        <v>11</v>
      </c>
      <c r="AQ299" s="376" t="s">
        <v>675</v>
      </c>
      <c r="AR299" s="369">
        <v>1.6000000000000001E-3</v>
      </c>
      <c r="AS299" s="369">
        <v>1.6000000000000001E-3</v>
      </c>
      <c r="AT299" s="369"/>
      <c r="AW299" s="662"/>
      <c r="AX299" s="662"/>
      <c r="AY299" s="663"/>
      <c r="AZ299" s="663"/>
      <c r="BA299" s="663"/>
      <c r="BB299" s="664"/>
      <c r="BC299" s="663"/>
      <c r="BD299" s="663"/>
      <c r="BE299" s="663"/>
      <c r="BF299" s="663"/>
      <c r="BG299" s="664"/>
      <c r="BH299" s="664"/>
      <c r="BI299" s="665"/>
      <c r="BJ299" s="665"/>
      <c r="BK299" s="665"/>
      <c r="BL299" s="664"/>
      <c r="BM299" s="664"/>
      <c r="BN299" s="664"/>
      <c r="BO299" s="664"/>
      <c r="BP299" s="664"/>
      <c r="BQ299" s="664"/>
      <c r="BR299" s="664"/>
      <c r="BS299" s="664"/>
      <c r="BT299" s="667"/>
      <c r="BU299" s="668"/>
      <c r="BV299" s="666"/>
      <c r="BW299" s="669"/>
    </row>
    <row r="300" spans="2:75" ht="15.75" customHeight="1">
      <c r="B300" s="363" t="s">
        <v>374</v>
      </c>
      <c r="C300" s="364">
        <v>28579477000192</v>
      </c>
      <c r="D300" s="365" t="s">
        <v>11</v>
      </c>
      <c r="E300" s="365" t="s">
        <v>620</v>
      </c>
      <c r="F300" s="365" t="s">
        <v>663</v>
      </c>
      <c r="G300" s="366" t="s">
        <v>738</v>
      </c>
      <c r="H300" s="366" t="s">
        <v>34</v>
      </c>
      <c r="I300" s="366"/>
      <c r="J300" s="366" t="s">
        <v>608</v>
      </c>
      <c r="K300" s="367" t="s">
        <v>48</v>
      </c>
      <c r="L300" s="368"/>
      <c r="M300" s="368" t="s">
        <v>1416</v>
      </c>
      <c r="N300" s="367">
        <v>453791</v>
      </c>
      <c r="O300" s="367" t="s">
        <v>1321</v>
      </c>
      <c r="P300" s="371">
        <v>43066</v>
      </c>
      <c r="Q300" s="372">
        <v>11385344.279999999</v>
      </c>
      <c r="R300" s="372">
        <v>10520212.859365087</v>
      </c>
      <c r="S300" s="367">
        <v>3</v>
      </c>
      <c r="T300" s="369">
        <v>5.8025511396484486E-2</v>
      </c>
      <c r="U300" s="369">
        <v>0.75010711132104924</v>
      </c>
      <c r="V300" s="369">
        <v>8.8492291301787152E-2</v>
      </c>
      <c r="W300" s="369">
        <v>0.86752034955510193</v>
      </c>
      <c r="X300" s="369">
        <v>0.13248156789937671</v>
      </c>
      <c r="Y300" s="369">
        <v>1.0046317960554496</v>
      </c>
      <c r="Z300" s="369">
        <v>0.23298028065453447</v>
      </c>
      <c r="AA300" s="369">
        <v>1.3243354447127387</v>
      </c>
      <c r="AB300" s="369">
        <v>2.7944343876041312E-2</v>
      </c>
      <c r="AC300" s="373">
        <v>-0.42783758090165858</v>
      </c>
      <c r="AD300" s="541">
        <v>0</v>
      </c>
      <c r="AE300" s="370" t="s">
        <v>2378</v>
      </c>
      <c r="AF300" s="370" t="s">
        <v>2244</v>
      </c>
      <c r="AG300" s="374" t="s">
        <v>1438</v>
      </c>
      <c r="AH300" s="374" t="s">
        <v>2248</v>
      </c>
      <c r="AI300" s="374">
        <v>25000</v>
      </c>
      <c r="AJ300" s="374">
        <v>1000</v>
      </c>
      <c r="AK300" s="374">
        <v>1000</v>
      </c>
      <c r="AL300" s="369">
        <v>8.0000000000000002E-3</v>
      </c>
      <c r="AM300" s="369" t="s">
        <v>34</v>
      </c>
      <c r="AN300" s="369" t="s">
        <v>34</v>
      </c>
      <c r="AO300" s="367" t="s">
        <v>1324</v>
      </c>
      <c r="AP300" s="370" t="s">
        <v>13</v>
      </c>
      <c r="AQ300" s="376" t="s">
        <v>668</v>
      </c>
      <c r="AR300" s="369">
        <v>1.5999999999999999E-3</v>
      </c>
      <c r="AS300" s="369">
        <v>1.5999999999999999E-3</v>
      </c>
      <c r="AT300" s="369"/>
      <c r="AW300" s="662"/>
      <c r="AX300" s="662"/>
      <c r="AY300" s="663"/>
      <c r="AZ300" s="663"/>
      <c r="BA300" s="663"/>
      <c r="BB300" s="664"/>
      <c r="BC300" s="663"/>
      <c r="BD300" s="663"/>
      <c r="BE300" s="663"/>
      <c r="BF300" s="663"/>
      <c r="BG300" s="664"/>
      <c r="BH300" s="664"/>
      <c r="BI300" s="665"/>
      <c r="BJ300" s="665"/>
      <c r="BK300" s="665"/>
      <c r="BL300" s="664"/>
      <c r="BM300" s="664"/>
      <c r="BN300" s="664"/>
      <c r="BO300" s="664"/>
      <c r="BP300" s="664"/>
      <c r="BQ300" s="664"/>
      <c r="BR300" s="664"/>
      <c r="BS300" s="664"/>
      <c r="BT300" s="667"/>
      <c r="BU300" s="668"/>
      <c r="BV300" s="666"/>
      <c r="BW300" s="669"/>
    </row>
    <row r="301" spans="2:75" ht="15.75" customHeight="1">
      <c r="B301" s="363" t="s">
        <v>861</v>
      </c>
      <c r="C301" s="364">
        <v>40916758000199</v>
      </c>
      <c r="D301" s="365" t="s">
        <v>14</v>
      </c>
      <c r="E301" s="365" t="s">
        <v>15</v>
      </c>
      <c r="F301" s="365" t="s">
        <v>701</v>
      </c>
      <c r="G301" s="366"/>
      <c r="H301" s="366" t="s">
        <v>34</v>
      </c>
      <c r="I301" s="366" t="s">
        <v>34</v>
      </c>
      <c r="J301" s="366" t="s">
        <v>611</v>
      </c>
      <c r="K301" s="367" t="s">
        <v>49</v>
      </c>
      <c r="L301" s="368"/>
      <c r="M301" s="368" t="s">
        <v>1416</v>
      </c>
      <c r="N301" s="367">
        <v>582425</v>
      </c>
      <c r="O301" s="367" t="s">
        <v>1321</v>
      </c>
      <c r="P301" s="371">
        <v>44287</v>
      </c>
      <c r="Q301" s="372">
        <v>10748833.039999999</v>
      </c>
      <c r="R301" s="372">
        <v>12684972.112976197</v>
      </c>
      <c r="S301" s="367">
        <v>3</v>
      </c>
      <c r="T301" s="369">
        <v>-8.8677969144826396E-2</v>
      </c>
      <c r="U301" s="369">
        <v>-1.1463574154225016</v>
      </c>
      <c r="V301" s="369">
        <v>-7.3024993247410075E-2</v>
      </c>
      <c r="W301" s="369">
        <v>-0.71588911007181422</v>
      </c>
      <c r="X301" s="369" t="s">
        <v>1419</v>
      </c>
      <c r="Y301" s="369" t="s">
        <v>1419</v>
      </c>
      <c r="Z301" s="369" t="s">
        <v>1419</v>
      </c>
      <c r="AA301" s="369" t="s">
        <v>1419</v>
      </c>
      <c r="AB301" s="369">
        <v>0.11345103820928543</v>
      </c>
      <c r="AC301" s="373">
        <v>-1.4680445513358578</v>
      </c>
      <c r="AD301" s="541">
        <v>0</v>
      </c>
      <c r="AE301" s="370" t="s">
        <v>2279</v>
      </c>
      <c r="AF301" s="370" t="s">
        <v>2244</v>
      </c>
      <c r="AG301" s="374" t="s">
        <v>1438</v>
      </c>
      <c r="AH301" s="374" t="s">
        <v>2248</v>
      </c>
      <c r="AI301" s="374">
        <v>1</v>
      </c>
      <c r="AJ301" s="374">
        <v>1</v>
      </c>
      <c r="AK301" s="374">
        <v>1</v>
      </c>
      <c r="AL301" s="369">
        <v>5.0000000000000001E-3</v>
      </c>
      <c r="AM301" s="369" t="s">
        <v>34</v>
      </c>
      <c r="AN301" s="369" t="s">
        <v>34</v>
      </c>
      <c r="AO301" s="367" t="s">
        <v>1324</v>
      </c>
      <c r="AP301" s="370" t="s">
        <v>13</v>
      </c>
      <c r="AQ301" s="376" t="s">
        <v>668</v>
      </c>
      <c r="AR301" s="369">
        <v>1.7499999999999998E-3</v>
      </c>
      <c r="AS301" s="369">
        <v>1.7499999999999998E-3</v>
      </c>
      <c r="AT301" s="369"/>
      <c r="AW301" s="662"/>
      <c r="AX301" s="662"/>
      <c r="AY301" s="663"/>
      <c r="AZ301" s="663"/>
      <c r="BA301" s="663"/>
      <c r="BB301" s="664"/>
      <c r="BC301" s="663"/>
      <c r="BD301" s="663"/>
      <c r="BE301" s="663"/>
      <c r="BF301" s="663"/>
      <c r="BG301" s="664"/>
      <c r="BH301" s="664"/>
      <c r="BI301" s="665"/>
      <c r="BJ301" s="665"/>
      <c r="BK301" s="665"/>
      <c r="BL301" s="664"/>
      <c r="BM301" s="664"/>
      <c r="BN301" s="664"/>
      <c r="BO301" s="664"/>
      <c r="BP301" s="664"/>
      <c r="BQ301" s="664"/>
      <c r="BR301" s="664"/>
      <c r="BS301" s="664"/>
      <c r="BT301" s="667"/>
      <c r="BU301" s="668"/>
      <c r="BV301" s="666"/>
      <c r="BW301" s="669"/>
    </row>
    <row r="302" spans="2:75" ht="15.75" customHeight="1">
      <c r="B302" s="363" t="s">
        <v>862</v>
      </c>
      <c r="C302" s="364">
        <v>44347311000105</v>
      </c>
      <c r="D302" s="365" t="s">
        <v>14</v>
      </c>
      <c r="E302" s="365" t="s">
        <v>15</v>
      </c>
      <c r="F302" s="365" t="s">
        <v>701</v>
      </c>
      <c r="G302" s="366"/>
      <c r="H302" s="366" t="s">
        <v>34</v>
      </c>
      <c r="I302" s="366" t="s">
        <v>34</v>
      </c>
      <c r="J302" s="366" t="s">
        <v>611</v>
      </c>
      <c r="K302" s="367" t="s">
        <v>49</v>
      </c>
      <c r="L302" s="368"/>
      <c r="M302" s="368" t="s">
        <v>1416</v>
      </c>
      <c r="N302" s="367">
        <v>626198</v>
      </c>
      <c r="O302" s="367" t="s">
        <v>1321</v>
      </c>
      <c r="P302" s="371">
        <v>44532</v>
      </c>
      <c r="Q302" s="372">
        <v>9915886.6899999995</v>
      </c>
      <c r="R302" s="372" t="s">
        <v>1419</v>
      </c>
      <c r="S302" s="367">
        <v>3</v>
      </c>
      <c r="T302" s="369">
        <v>-5.6220644845948575E-2</v>
      </c>
      <c r="U302" s="369">
        <v>-0.72677524914594915</v>
      </c>
      <c r="V302" s="369" t="s">
        <v>1419</v>
      </c>
      <c r="W302" s="369" t="s">
        <v>1419</v>
      </c>
      <c r="X302" s="369" t="s">
        <v>1419</v>
      </c>
      <c r="Y302" s="369" t="s">
        <v>1419</v>
      </c>
      <c r="Z302" s="369" t="s">
        <v>1419</v>
      </c>
      <c r="AA302" s="369" t="s">
        <v>1419</v>
      </c>
      <c r="AB302" s="369" t="s">
        <v>1419</v>
      </c>
      <c r="AC302" s="373" t="s">
        <v>1419</v>
      </c>
      <c r="AD302" s="541">
        <v>0</v>
      </c>
      <c r="AE302" s="370" t="s">
        <v>2279</v>
      </c>
      <c r="AF302" s="370" t="s">
        <v>2244</v>
      </c>
      <c r="AG302" s="374" t="s">
        <v>1438</v>
      </c>
      <c r="AH302" s="374" t="s">
        <v>2248</v>
      </c>
      <c r="AI302" s="374">
        <v>1</v>
      </c>
      <c r="AJ302" s="374">
        <v>1</v>
      </c>
      <c r="AK302" s="374">
        <v>1</v>
      </c>
      <c r="AL302" s="369">
        <v>5.0000000000000001E-3</v>
      </c>
      <c r="AM302" s="369" t="s">
        <v>34</v>
      </c>
      <c r="AN302" s="369" t="s">
        <v>2262</v>
      </c>
      <c r="AO302" s="367" t="s">
        <v>1324</v>
      </c>
      <c r="AP302" s="370" t="s">
        <v>13</v>
      </c>
      <c r="AQ302" s="376" t="s">
        <v>668</v>
      </c>
      <c r="AR302" s="369">
        <v>1.7499999999999998E-3</v>
      </c>
      <c r="AS302" s="369">
        <v>1.7499999999999998E-3</v>
      </c>
      <c r="AT302" s="369"/>
      <c r="AW302" s="662"/>
      <c r="AX302" s="662"/>
      <c r="AY302" s="663"/>
      <c r="AZ302" s="663"/>
      <c r="BA302" s="663"/>
      <c r="BB302" s="664"/>
      <c r="BC302" s="663"/>
      <c r="BD302" s="663"/>
      <c r="BE302" s="663"/>
      <c r="BF302" s="663"/>
      <c r="BG302" s="664"/>
      <c r="BH302" s="664"/>
      <c r="BI302" s="665"/>
      <c r="BJ302" s="665"/>
      <c r="BK302" s="665"/>
      <c r="BL302" s="664"/>
      <c r="BM302" s="664"/>
      <c r="BN302" s="664"/>
      <c r="BO302" s="664"/>
      <c r="BP302" s="664"/>
      <c r="BQ302" s="664"/>
      <c r="BR302" s="664"/>
      <c r="BS302" s="664"/>
      <c r="BT302" s="667"/>
      <c r="BU302" s="668"/>
      <c r="BV302" s="666"/>
      <c r="BW302" s="669"/>
    </row>
    <row r="303" spans="2:75" ht="15.75" customHeight="1">
      <c r="B303" s="363" t="s">
        <v>1389</v>
      </c>
      <c r="C303" s="364">
        <v>18956729000100</v>
      </c>
      <c r="D303" s="365" t="s">
        <v>13</v>
      </c>
      <c r="E303" s="365" t="s">
        <v>616</v>
      </c>
      <c r="F303" s="365" t="s">
        <v>617</v>
      </c>
      <c r="G303" s="366" t="s">
        <v>34</v>
      </c>
      <c r="H303" s="366" t="s">
        <v>1338</v>
      </c>
      <c r="I303" s="366" t="s">
        <v>34</v>
      </c>
      <c r="J303" s="366" t="s">
        <v>608</v>
      </c>
      <c r="K303" s="367" t="s">
        <v>48</v>
      </c>
      <c r="L303" s="368"/>
      <c r="M303" s="368" t="s">
        <v>1416</v>
      </c>
      <c r="N303" s="367">
        <v>352691</v>
      </c>
      <c r="O303" s="367" t="s">
        <v>1321</v>
      </c>
      <c r="P303" s="371">
        <v>41579</v>
      </c>
      <c r="Q303" s="372">
        <v>171472496.72999999</v>
      </c>
      <c r="R303" s="372">
        <v>223634643.09630981</v>
      </c>
      <c r="S303" s="367">
        <v>3</v>
      </c>
      <c r="T303" s="369">
        <v>0.12163598683071908</v>
      </c>
      <c r="U303" s="369">
        <v>1.5724121428390154</v>
      </c>
      <c r="V303" s="369">
        <v>0.10366133145380774</v>
      </c>
      <c r="W303" s="369">
        <v>1.0162276642998216</v>
      </c>
      <c r="X303" s="369">
        <v>0.23082748137724263</v>
      </c>
      <c r="Y303" s="369">
        <v>1.7504067235308296</v>
      </c>
      <c r="Z303" s="369">
        <v>0.39822312170356633</v>
      </c>
      <c r="AA303" s="369">
        <v>2.2636293230249538</v>
      </c>
      <c r="AB303" s="369">
        <v>0.10953873543332432</v>
      </c>
      <c r="AC303" s="373">
        <v>6.8234462814633343E-2</v>
      </c>
      <c r="AD303" s="541">
        <v>0</v>
      </c>
      <c r="AE303" s="370" t="s">
        <v>2355</v>
      </c>
      <c r="AF303" s="370" t="s">
        <v>741</v>
      </c>
      <c r="AG303" s="374" t="s">
        <v>741</v>
      </c>
      <c r="AH303" s="374" t="s">
        <v>2248</v>
      </c>
      <c r="AI303" s="374">
        <v>2000</v>
      </c>
      <c r="AJ303" s="374">
        <v>0</v>
      </c>
      <c r="AK303" s="374">
        <v>1000</v>
      </c>
      <c r="AL303" s="369">
        <v>1.3000000000000001E-2</v>
      </c>
      <c r="AM303" s="369">
        <v>0.2</v>
      </c>
      <c r="AN303" s="369" t="s">
        <v>2257</v>
      </c>
      <c r="AO303" s="367" t="s">
        <v>1324</v>
      </c>
      <c r="AP303" s="370" t="s">
        <v>13</v>
      </c>
      <c r="AQ303" s="376" t="s">
        <v>668</v>
      </c>
      <c r="AR303" s="369">
        <v>2.5999999999999999E-3</v>
      </c>
      <c r="AS303" s="369">
        <v>2.5999999999999999E-3</v>
      </c>
      <c r="AT303" s="369"/>
      <c r="AW303" s="662"/>
      <c r="AX303" s="662"/>
      <c r="AY303" s="663"/>
      <c r="AZ303" s="663"/>
      <c r="BA303" s="663"/>
      <c r="BB303" s="664"/>
      <c r="BC303" s="663"/>
      <c r="BD303" s="663"/>
      <c r="BE303" s="663"/>
      <c r="BF303" s="663"/>
      <c r="BG303" s="664"/>
      <c r="BH303" s="664"/>
      <c r="BI303" s="665"/>
      <c r="BJ303" s="665"/>
      <c r="BK303" s="665"/>
      <c r="BL303" s="664"/>
      <c r="BM303" s="664"/>
      <c r="BN303" s="664"/>
      <c r="BO303" s="664"/>
      <c r="BP303" s="664"/>
      <c r="BQ303" s="664"/>
      <c r="BR303" s="664"/>
      <c r="BS303" s="664"/>
      <c r="BT303" s="667"/>
      <c r="BU303" s="668"/>
      <c r="BV303" s="666"/>
      <c r="BW303" s="669"/>
    </row>
    <row r="304" spans="2:75" ht="15.75" customHeight="1">
      <c r="B304" s="363" t="s">
        <v>511</v>
      </c>
      <c r="C304" s="364">
        <v>38860877000125</v>
      </c>
      <c r="D304" s="365" t="s">
        <v>13</v>
      </c>
      <c r="E304" s="365" t="s">
        <v>616</v>
      </c>
      <c r="F304" s="365" t="s">
        <v>619</v>
      </c>
      <c r="G304" s="366"/>
      <c r="H304" s="366" t="s">
        <v>865</v>
      </c>
      <c r="I304" s="366" t="s">
        <v>34</v>
      </c>
      <c r="J304" s="366" t="s">
        <v>611</v>
      </c>
      <c r="K304" s="367"/>
      <c r="L304" s="368"/>
      <c r="M304" s="368" t="s">
        <v>1416</v>
      </c>
      <c r="N304" s="367">
        <v>563153</v>
      </c>
      <c r="O304" s="367" t="s">
        <v>1321</v>
      </c>
      <c r="P304" s="371">
        <v>44162</v>
      </c>
      <c r="Q304" s="372">
        <v>16149486.039999999</v>
      </c>
      <c r="R304" s="372">
        <v>17215751.785119049</v>
      </c>
      <c r="S304" s="367">
        <v>3</v>
      </c>
      <c r="T304" s="369">
        <v>-6.0440552461631381E-3</v>
      </c>
      <c r="U304" s="369">
        <v>-7.8132681854122213E-2</v>
      </c>
      <c r="V304" s="369">
        <v>-3.1576015385792466E-4</v>
      </c>
      <c r="W304" s="369">
        <v>-3.0955053261782525E-3</v>
      </c>
      <c r="X304" s="369" t="s">
        <v>1419</v>
      </c>
      <c r="Y304" s="369" t="s">
        <v>1419</v>
      </c>
      <c r="Z304" s="369" t="s">
        <v>1419</v>
      </c>
      <c r="AA304" s="369" t="s">
        <v>1419</v>
      </c>
      <c r="AB304" s="369">
        <v>5.4855327928405632E-2</v>
      </c>
      <c r="AC304" s="373">
        <v>-1.7495007690415298</v>
      </c>
      <c r="AD304" s="541">
        <v>0</v>
      </c>
      <c r="AE304" s="370" t="s">
        <v>2314</v>
      </c>
      <c r="AF304" s="370" t="s">
        <v>719</v>
      </c>
      <c r="AG304" s="374" t="s">
        <v>719</v>
      </c>
      <c r="AH304" s="374" t="s">
        <v>2248</v>
      </c>
      <c r="AI304" s="374">
        <v>100</v>
      </c>
      <c r="AJ304" s="374">
        <v>100</v>
      </c>
      <c r="AK304" s="374">
        <v>100</v>
      </c>
      <c r="AL304" s="369">
        <v>2.5000000000000001E-3</v>
      </c>
      <c r="AM304" s="369" t="s">
        <v>34</v>
      </c>
      <c r="AN304" s="369" t="s">
        <v>2257</v>
      </c>
      <c r="AO304" s="367" t="s">
        <v>1324</v>
      </c>
      <c r="AP304" s="370" t="s">
        <v>13</v>
      </c>
      <c r="AQ304" s="376" t="s">
        <v>668</v>
      </c>
      <c r="AR304" s="369" t="s">
        <v>34</v>
      </c>
      <c r="AS304" s="369" t="s">
        <v>34</v>
      </c>
      <c r="AT304" s="369"/>
      <c r="AW304" s="662"/>
      <c r="AX304" s="662"/>
      <c r="AY304" s="663"/>
      <c r="AZ304" s="663"/>
      <c r="BA304" s="663"/>
      <c r="BB304" s="664"/>
      <c r="BC304" s="663"/>
      <c r="BD304" s="663"/>
      <c r="BE304" s="663"/>
      <c r="BF304" s="663"/>
      <c r="BG304" s="664"/>
      <c r="BH304" s="664"/>
      <c r="BI304" s="665"/>
      <c r="BJ304" s="665"/>
      <c r="BK304" s="665"/>
      <c r="BL304" s="664"/>
      <c r="BM304" s="664"/>
      <c r="BN304" s="664"/>
      <c r="BO304" s="664"/>
      <c r="BP304" s="664"/>
      <c r="BQ304" s="664"/>
      <c r="BR304" s="664"/>
      <c r="BS304" s="664"/>
      <c r="BT304" s="667"/>
      <c r="BU304" s="668"/>
      <c r="BV304" s="666"/>
      <c r="BW304" s="669"/>
    </row>
    <row r="305" spans="2:75" ht="15.75" customHeight="1">
      <c r="B305" s="363" t="s">
        <v>825</v>
      </c>
      <c r="C305" s="364">
        <v>35847901000106</v>
      </c>
      <c r="D305" s="365" t="s">
        <v>13</v>
      </c>
      <c r="E305" s="365" t="s">
        <v>615</v>
      </c>
      <c r="F305" s="365" t="s">
        <v>619</v>
      </c>
      <c r="G305" s="366" t="s">
        <v>34</v>
      </c>
      <c r="H305" s="366" t="s">
        <v>1337</v>
      </c>
      <c r="I305" s="366" t="s">
        <v>34</v>
      </c>
      <c r="J305" s="366"/>
      <c r="K305" s="367" t="s">
        <v>48</v>
      </c>
      <c r="L305" s="368"/>
      <c r="M305" s="368" t="s">
        <v>1416</v>
      </c>
      <c r="N305" s="367">
        <v>531626</v>
      </c>
      <c r="O305" s="367" t="s">
        <v>1321</v>
      </c>
      <c r="P305" s="371">
        <v>43921</v>
      </c>
      <c r="Q305" s="372">
        <v>53500113.259999998</v>
      </c>
      <c r="R305" s="372">
        <v>68287806.664999977</v>
      </c>
      <c r="S305" s="367">
        <v>3</v>
      </c>
      <c r="T305" s="369">
        <v>7.331909331099884E-2</v>
      </c>
      <c r="U305" s="369">
        <v>0.94781022975221629</v>
      </c>
      <c r="V305" s="369">
        <v>7.4426912460505923E-2</v>
      </c>
      <c r="W305" s="369">
        <v>0.72963260600690438</v>
      </c>
      <c r="X305" s="369">
        <v>8.6990190768906572E-2</v>
      </c>
      <c r="Y305" s="369">
        <v>0.65966241928650948</v>
      </c>
      <c r="Z305" s="369" t="s">
        <v>1419</v>
      </c>
      <c r="AA305" s="369" t="s">
        <v>1419</v>
      </c>
      <c r="AB305" s="369">
        <v>2.1225580064202922E-2</v>
      </c>
      <c r="AC305" s="373">
        <v>-1.1839451413876576</v>
      </c>
      <c r="AD305" s="541">
        <v>0</v>
      </c>
      <c r="AE305" s="370" t="s">
        <v>2314</v>
      </c>
      <c r="AF305" s="370" t="s">
        <v>719</v>
      </c>
      <c r="AG305" s="374" t="s">
        <v>719</v>
      </c>
      <c r="AH305" s="374" t="s">
        <v>2248</v>
      </c>
      <c r="AI305" s="374">
        <v>100</v>
      </c>
      <c r="AJ305" s="374">
        <v>100</v>
      </c>
      <c r="AK305" s="374">
        <v>100</v>
      </c>
      <c r="AL305" s="369">
        <v>0.01</v>
      </c>
      <c r="AM305" s="369">
        <v>0.3</v>
      </c>
      <c r="AN305" s="369" t="s">
        <v>2257</v>
      </c>
      <c r="AO305" s="367" t="s">
        <v>1324</v>
      </c>
      <c r="AP305" s="370" t="s">
        <v>13</v>
      </c>
      <c r="AQ305" s="376" t="s">
        <v>668</v>
      </c>
      <c r="AR305" s="369">
        <v>2.6666666666666666E-3</v>
      </c>
      <c r="AS305" s="369">
        <v>2.6666666666666666E-3</v>
      </c>
      <c r="AT305" s="369"/>
      <c r="AW305" s="662"/>
      <c r="AX305" s="662"/>
      <c r="AY305" s="663"/>
      <c r="AZ305" s="663"/>
      <c r="BA305" s="663"/>
      <c r="BB305" s="664"/>
      <c r="BC305" s="663"/>
      <c r="BD305" s="663"/>
      <c r="BE305" s="663"/>
      <c r="BF305" s="663"/>
      <c r="BG305" s="664"/>
      <c r="BH305" s="664"/>
      <c r="BI305" s="665"/>
      <c r="BJ305" s="665"/>
      <c r="BK305" s="665"/>
      <c r="BL305" s="664"/>
      <c r="BM305" s="664"/>
      <c r="BN305" s="664"/>
      <c r="BO305" s="664"/>
      <c r="BP305" s="664"/>
      <c r="BQ305" s="664"/>
      <c r="BR305" s="664"/>
      <c r="BS305" s="664"/>
      <c r="BT305" s="667"/>
      <c r="BU305" s="668"/>
      <c r="BV305" s="666"/>
      <c r="BW305" s="669"/>
    </row>
    <row r="306" spans="2:75" ht="15.75" customHeight="1">
      <c r="B306" s="363" t="s">
        <v>852</v>
      </c>
      <c r="C306" s="364">
        <v>11952873000110</v>
      </c>
      <c r="D306" s="365" t="s">
        <v>13</v>
      </c>
      <c r="E306" s="365" t="s">
        <v>615</v>
      </c>
      <c r="F306" s="365" t="s">
        <v>619</v>
      </c>
      <c r="G306" s="366" t="s">
        <v>34</v>
      </c>
      <c r="H306" s="366" t="s">
        <v>1337</v>
      </c>
      <c r="I306" s="366" t="s">
        <v>34</v>
      </c>
      <c r="J306" s="366"/>
      <c r="K306" s="367" t="s">
        <v>48</v>
      </c>
      <c r="L306" s="368"/>
      <c r="M306" s="368" t="s">
        <v>34</v>
      </c>
      <c r="N306" s="367">
        <v>249378</v>
      </c>
      <c r="O306" s="367" t="s">
        <v>1321</v>
      </c>
      <c r="P306" s="371">
        <v>40330</v>
      </c>
      <c r="Q306" s="372">
        <v>139644007.13999999</v>
      </c>
      <c r="R306" s="372">
        <v>70034949.857698366</v>
      </c>
      <c r="S306" s="367">
        <v>3</v>
      </c>
      <c r="T306" s="369">
        <v>0.13176763749650244</v>
      </c>
      <c r="U306" s="369">
        <v>1.7033859685050343</v>
      </c>
      <c r="V306" s="369">
        <v>0.15190551570832422</v>
      </c>
      <c r="W306" s="369">
        <v>1.489181985775659</v>
      </c>
      <c r="X306" s="369">
        <v>0.21004412149872387</v>
      </c>
      <c r="Y306" s="369">
        <v>1.5928027300554377</v>
      </c>
      <c r="Z306" s="369">
        <v>0.24415698511675132</v>
      </c>
      <c r="AA306" s="369">
        <v>1.3878674562323785</v>
      </c>
      <c r="AB306" s="369">
        <v>3.2727123473399108E-2</v>
      </c>
      <c r="AC306" s="373">
        <v>1.3700852728707009</v>
      </c>
      <c r="AD306" s="541">
        <v>0</v>
      </c>
      <c r="AE306" s="370" t="s">
        <v>2279</v>
      </c>
      <c r="AF306" s="370" t="s">
        <v>2244</v>
      </c>
      <c r="AG306" s="374" t="s">
        <v>1438</v>
      </c>
      <c r="AH306" s="374" t="s">
        <v>2248</v>
      </c>
      <c r="AI306" s="374">
        <v>5000</v>
      </c>
      <c r="AJ306" s="374">
        <v>1000</v>
      </c>
      <c r="AK306" s="374">
        <v>1000</v>
      </c>
      <c r="AL306" s="369">
        <v>1.2500000000000001E-2</v>
      </c>
      <c r="AM306" s="369">
        <v>0.2</v>
      </c>
      <c r="AN306" s="369" t="s">
        <v>2262</v>
      </c>
      <c r="AO306" s="367" t="s">
        <v>1324</v>
      </c>
      <c r="AP306" s="370" t="s">
        <v>11</v>
      </c>
      <c r="AQ306" s="376" t="s">
        <v>688</v>
      </c>
      <c r="AR306" s="369">
        <v>4.3749999999999995E-3</v>
      </c>
      <c r="AS306" s="369">
        <v>4.3749999999999995E-3</v>
      </c>
      <c r="AT306" s="369"/>
      <c r="AW306" s="662"/>
      <c r="AX306" s="662"/>
      <c r="AY306" s="663"/>
      <c r="AZ306" s="663"/>
      <c r="BA306" s="663"/>
      <c r="BB306" s="664"/>
      <c r="BC306" s="663"/>
      <c r="BD306" s="663"/>
      <c r="BE306" s="663"/>
      <c r="BF306" s="663"/>
      <c r="BG306" s="664"/>
      <c r="BH306" s="664"/>
      <c r="BI306" s="665"/>
      <c r="BJ306" s="665"/>
      <c r="BK306" s="665"/>
      <c r="BL306" s="664"/>
      <c r="BM306" s="664"/>
      <c r="BN306" s="664"/>
      <c r="BO306" s="664"/>
      <c r="BP306" s="664"/>
      <c r="BQ306" s="664"/>
      <c r="BR306" s="664"/>
      <c r="BS306" s="664"/>
      <c r="BT306" s="667"/>
      <c r="BU306" s="668"/>
      <c r="BV306" s="666"/>
      <c r="BW306" s="669"/>
    </row>
    <row r="307" spans="2:75" ht="15.75" customHeight="1">
      <c r="B307" s="363" t="s">
        <v>512</v>
      </c>
      <c r="C307" s="364">
        <v>12672120000114</v>
      </c>
      <c r="D307" s="365" t="s">
        <v>13</v>
      </c>
      <c r="E307" s="365" t="s">
        <v>615</v>
      </c>
      <c r="F307" s="365" t="s">
        <v>619</v>
      </c>
      <c r="G307" s="366" t="s">
        <v>34</v>
      </c>
      <c r="H307" s="366" t="s">
        <v>1337</v>
      </c>
      <c r="I307" s="366" t="s">
        <v>34</v>
      </c>
      <c r="J307" s="366"/>
      <c r="K307" s="367" t="s">
        <v>48</v>
      </c>
      <c r="L307" s="368"/>
      <c r="M307" s="368" t="s">
        <v>1416</v>
      </c>
      <c r="N307" s="367">
        <v>403679</v>
      </c>
      <c r="O307" s="367" t="s">
        <v>1321</v>
      </c>
      <c r="P307" s="371">
        <v>42199</v>
      </c>
      <c r="Q307" s="372">
        <v>178351074.72999999</v>
      </c>
      <c r="R307" s="372">
        <v>145298474.96234128</v>
      </c>
      <c r="S307" s="367">
        <v>3</v>
      </c>
      <c r="T307" s="369">
        <v>6.167042060029515E-2</v>
      </c>
      <c r="U307" s="369">
        <v>0.79722556401707445</v>
      </c>
      <c r="V307" s="369">
        <v>9.0583148238009725E-2</v>
      </c>
      <c r="W307" s="369">
        <v>0.88801773880221357</v>
      </c>
      <c r="X307" s="369">
        <v>0.13216995250107821</v>
      </c>
      <c r="Y307" s="369">
        <v>1.0022687598819275</v>
      </c>
      <c r="Z307" s="369">
        <v>0.23054571466852281</v>
      </c>
      <c r="AA307" s="369">
        <v>1.3104965823905315</v>
      </c>
      <c r="AB307" s="369">
        <v>2.6975459011612673E-2</v>
      </c>
      <c r="AC307" s="373">
        <v>-0.37302063573785382</v>
      </c>
      <c r="AD307" s="541">
        <v>0</v>
      </c>
      <c r="AE307" s="370" t="s">
        <v>2359</v>
      </c>
      <c r="AF307" s="370" t="s">
        <v>741</v>
      </c>
      <c r="AG307" s="374" t="s">
        <v>741</v>
      </c>
      <c r="AH307" s="374" t="s">
        <v>2248</v>
      </c>
      <c r="AI307" s="374">
        <v>500</v>
      </c>
      <c r="AJ307" s="374">
        <v>500</v>
      </c>
      <c r="AK307" s="374">
        <v>500</v>
      </c>
      <c r="AL307" s="369">
        <v>5.0000000000000001E-3</v>
      </c>
      <c r="AM307" s="369" t="s">
        <v>34</v>
      </c>
      <c r="AN307" s="369" t="s">
        <v>636</v>
      </c>
      <c r="AO307" s="367" t="s">
        <v>1324</v>
      </c>
      <c r="AP307" s="370" t="s">
        <v>11</v>
      </c>
      <c r="AQ307" s="376" t="s">
        <v>676</v>
      </c>
      <c r="AR307" s="369">
        <v>6.6666666666666664E-4</v>
      </c>
      <c r="AS307" s="369">
        <v>6.6666666666666664E-4</v>
      </c>
      <c r="AT307" s="369"/>
      <c r="AW307" s="662"/>
      <c r="AX307" s="662"/>
      <c r="AY307" s="663"/>
      <c r="AZ307" s="663"/>
      <c r="BA307" s="663"/>
      <c r="BB307" s="664"/>
      <c r="BC307" s="663"/>
      <c r="BD307" s="663"/>
      <c r="BE307" s="663"/>
      <c r="BF307" s="663"/>
      <c r="BG307" s="664"/>
      <c r="BH307" s="664"/>
      <c r="BI307" s="665"/>
      <c r="BJ307" s="665"/>
      <c r="BK307" s="665"/>
      <c r="BL307" s="664"/>
      <c r="BM307" s="664"/>
      <c r="BN307" s="664"/>
      <c r="BO307" s="664"/>
      <c r="BP307" s="664"/>
      <c r="BQ307" s="664"/>
      <c r="BR307" s="664"/>
      <c r="BS307" s="664"/>
      <c r="BT307" s="667"/>
      <c r="BU307" s="668"/>
      <c r="BV307" s="666"/>
      <c r="BW307" s="669"/>
    </row>
    <row r="308" spans="2:75" ht="15.75" customHeight="1">
      <c r="B308" s="363" t="s">
        <v>1616</v>
      </c>
      <c r="C308" s="364">
        <v>38075290000105</v>
      </c>
      <c r="D308" s="365" t="s">
        <v>13</v>
      </c>
      <c r="E308" s="365" t="s">
        <v>615</v>
      </c>
      <c r="F308" s="365" t="s">
        <v>619</v>
      </c>
      <c r="G308" s="366" t="s">
        <v>34</v>
      </c>
      <c r="H308" s="366" t="s">
        <v>1337</v>
      </c>
      <c r="I308" s="366" t="s">
        <v>34</v>
      </c>
      <c r="J308" s="366" t="s">
        <v>611</v>
      </c>
      <c r="K308" s="367" t="s">
        <v>48</v>
      </c>
      <c r="L308" s="368"/>
      <c r="M308" s="368"/>
      <c r="N308" s="367">
        <v>564461</v>
      </c>
      <c r="O308" s="367" t="s">
        <v>1321</v>
      </c>
      <c r="P308" s="371">
        <v>44167</v>
      </c>
      <c r="Q308" s="372">
        <v>52332885.119999997</v>
      </c>
      <c r="R308" s="372">
        <v>67283887.010634959</v>
      </c>
      <c r="S308" s="367">
        <v>3</v>
      </c>
      <c r="T308" s="369">
        <v>0.11068492536294339</v>
      </c>
      <c r="U308" s="369">
        <v>1.2449744686800315</v>
      </c>
      <c r="V308" s="369">
        <v>0.10151266815900639</v>
      </c>
      <c r="W308" s="369">
        <v>0.93165366850015963</v>
      </c>
      <c r="X308" s="369" t="s">
        <v>1419</v>
      </c>
      <c r="Y308" s="369" t="s">
        <v>1419</v>
      </c>
      <c r="Z308" s="369" t="s">
        <v>1419</v>
      </c>
      <c r="AA308" s="369" t="s">
        <v>1419</v>
      </c>
      <c r="AB308" s="369">
        <v>3.1862115500958396E-2</v>
      </c>
      <c r="AC308" s="373">
        <v>-0.19571625690090483</v>
      </c>
      <c r="AD308" s="541">
        <v>36977246000165</v>
      </c>
      <c r="AE308" s="370" t="s">
        <v>2423</v>
      </c>
      <c r="AF308" s="370" t="s">
        <v>2424</v>
      </c>
      <c r="AG308" s="374" t="s">
        <v>719</v>
      </c>
      <c r="AH308" s="374" t="s">
        <v>2254</v>
      </c>
      <c r="AI308" s="374" t="s">
        <v>1429</v>
      </c>
      <c r="AJ308" s="374" t="s">
        <v>1429</v>
      </c>
      <c r="AK308" s="374" t="s">
        <v>1429</v>
      </c>
      <c r="AL308" s="369">
        <v>0.02</v>
      </c>
      <c r="AM308" s="369" t="s">
        <v>34</v>
      </c>
      <c r="AN308" s="369" t="s">
        <v>64</v>
      </c>
      <c r="AO308" s="367" t="s">
        <v>1321</v>
      </c>
      <c r="AP308" s="370" t="s">
        <v>13</v>
      </c>
      <c r="AQ308" s="376" t="s">
        <v>2312</v>
      </c>
      <c r="AR308" s="369" t="s">
        <v>34</v>
      </c>
      <c r="AS308" s="369" t="s">
        <v>34</v>
      </c>
      <c r="AT308" s="369"/>
      <c r="AW308" s="662"/>
      <c r="AX308" s="662"/>
      <c r="AY308" s="663"/>
      <c r="AZ308" s="663"/>
      <c r="BA308" s="663"/>
      <c r="BB308" s="664"/>
      <c r="BC308" s="663"/>
      <c r="BD308" s="663"/>
      <c r="BE308" s="663"/>
      <c r="BF308" s="663"/>
      <c r="BG308" s="664"/>
      <c r="BH308" s="664"/>
      <c r="BI308" s="665"/>
      <c r="BJ308" s="665"/>
      <c r="BK308" s="665"/>
      <c r="BL308" s="664"/>
      <c r="BM308" s="664"/>
      <c r="BN308" s="664"/>
      <c r="BO308" s="664"/>
      <c r="BP308" s="664"/>
      <c r="BQ308" s="664"/>
      <c r="BR308" s="664"/>
      <c r="BS308" s="664"/>
      <c r="BT308" s="667"/>
      <c r="BU308" s="668"/>
      <c r="BV308" s="666"/>
      <c r="BW308" s="669"/>
    </row>
    <row r="309" spans="2:75" ht="15.75" customHeight="1">
      <c r="B309" s="363" t="s">
        <v>323</v>
      </c>
      <c r="C309" s="364">
        <v>5448587000110</v>
      </c>
      <c r="D309" s="365" t="s">
        <v>13</v>
      </c>
      <c r="E309" s="365" t="s">
        <v>615</v>
      </c>
      <c r="F309" s="365" t="s">
        <v>619</v>
      </c>
      <c r="G309" s="366"/>
      <c r="H309" s="366" t="s">
        <v>1337</v>
      </c>
      <c r="I309" s="366" t="s">
        <v>34</v>
      </c>
      <c r="J309" s="366" t="s">
        <v>608</v>
      </c>
      <c r="K309" s="367" t="s">
        <v>48</v>
      </c>
      <c r="L309" s="368"/>
      <c r="M309" s="368" t="s">
        <v>34</v>
      </c>
      <c r="N309" s="367">
        <v>114995</v>
      </c>
      <c r="O309" s="367" t="s">
        <v>1321</v>
      </c>
      <c r="P309" s="371">
        <v>37749</v>
      </c>
      <c r="Q309" s="372">
        <v>1191347548.6099999</v>
      </c>
      <c r="R309" s="372">
        <v>1208367091.9415476</v>
      </c>
      <c r="S309" s="367">
        <v>3</v>
      </c>
      <c r="T309" s="369">
        <v>9.4882305109494247E-2</v>
      </c>
      <c r="U309" s="369">
        <v>1.2265620774085442</v>
      </c>
      <c r="V309" s="369">
        <v>0.13030037009250761</v>
      </c>
      <c r="W309" s="369">
        <v>1.2773793168527492</v>
      </c>
      <c r="X309" s="369">
        <v>0.17772589964366792</v>
      </c>
      <c r="Y309" s="369">
        <v>1.3477277827825944</v>
      </c>
      <c r="Z309" s="369">
        <v>0.24791678932336492</v>
      </c>
      <c r="AA309" s="369">
        <v>1.4092394022271628</v>
      </c>
      <c r="AB309" s="369">
        <v>2.5040911223186007E-2</v>
      </c>
      <c r="AC309" s="373">
        <v>1.0252463020922884</v>
      </c>
      <c r="AD309" s="541">
        <v>0</v>
      </c>
      <c r="AE309" s="370" t="s">
        <v>2483</v>
      </c>
      <c r="AF309" s="370" t="s">
        <v>2253</v>
      </c>
      <c r="AG309" s="374" t="s">
        <v>1439</v>
      </c>
      <c r="AH309" s="374" t="s">
        <v>2248</v>
      </c>
      <c r="AI309" s="374">
        <v>50000</v>
      </c>
      <c r="AJ309" s="374">
        <v>5000</v>
      </c>
      <c r="AK309" s="374">
        <v>25000</v>
      </c>
      <c r="AL309" s="369">
        <v>0.02</v>
      </c>
      <c r="AM309" s="369">
        <v>0.2</v>
      </c>
      <c r="AN309" s="369" t="s">
        <v>64</v>
      </c>
      <c r="AO309" s="367" t="s">
        <v>1324</v>
      </c>
      <c r="AP309" s="370" t="s">
        <v>13</v>
      </c>
      <c r="AQ309" s="376" t="s">
        <v>664</v>
      </c>
      <c r="AR309" s="369">
        <v>5.3333333333333332E-3</v>
      </c>
      <c r="AS309" s="369">
        <v>5.3333333333333332E-3</v>
      </c>
      <c r="AT309" s="369"/>
      <c r="AW309" s="662"/>
      <c r="AX309" s="662"/>
      <c r="AY309" s="663"/>
      <c r="AZ309" s="663"/>
      <c r="BA309" s="663"/>
      <c r="BB309" s="664"/>
      <c r="BC309" s="663"/>
      <c r="BD309" s="663"/>
      <c r="BE309" s="663"/>
      <c r="BF309" s="663"/>
      <c r="BG309" s="664"/>
      <c r="BH309" s="664"/>
      <c r="BI309" s="665"/>
      <c r="BJ309" s="665"/>
      <c r="BK309" s="665"/>
      <c r="BL309" s="664"/>
      <c r="BM309" s="664"/>
      <c r="BN309" s="664"/>
      <c r="BO309" s="664"/>
      <c r="BP309" s="664"/>
      <c r="BQ309" s="664"/>
      <c r="BR309" s="664"/>
      <c r="BS309" s="664"/>
      <c r="BT309" s="667"/>
      <c r="BU309" s="668"/>
      <c r="BV309" s="666"/>
      <c r="BW309" s="669"/>
    </row>
    <row r="310" spans="2:75" ht="15.75" customHeight="1">
      <c r="B310" s="363" t="s">
        <v>1699</v>
      </c>
      <c r="C310" s="364">
        <v>23339998000159</v>
      </c>
      <c r="D310" s="365" t="s">
        <v>13</v>
      </c>
      <c r="E310" s="365" t="s">
        <v>615</v>
      </c>
      <c r="F310" s="365" t="s">
        <v>619</v>
      </c>
      <c r="G310" s="366" t="s">
        <v>34</v>
      </c>
      <c r="H310" s="366" t="s">
        <v>1337</v>
      </c>
      <c r="I310" s="366"/>
      <c r="J310" s="366" t="s">
        <v>608</v>
      </c>
      <c r="K310" s="367" t="s">
        <v>48</v>
      </c>
      <c r="L310" s="368"/>
      <c r="M310" s="368"/>
      <c r="N310" s="367">
        <v>410349</v>
      </c>
      <c r="O310" s="367" t="s">
        <v>1321</v>
      </c>
      <c r="P310" s="371">
        <v>42359</v>
      </c>
      <c r="Q310" s="372">
        <v>24019429.440000001</v>
      </c>
      <c r="R310" s="372">
        <v>22425489.773809507</v>
      </c>
      <c r="S310" s="367">
        <v>3</v>
      </c>
      <c r="T310" s="369">
        <v>0.12446916647728501</v>
      </c>
      <c r="U310" s="369">
        <v>1.4000184207016164</v>
      </c>
      <c r="V310" s="369">
        <v>0.11397145132086339</v>
      </c>
      <c r="W310" s="369">
        <v>1.0459967475295751</v>
      </c>
      <c r="X310" s="369">
        <v>0.15224599217318757</v>
      </c>
      <c r="Y310" s="369">
        <v>1.0705619136328357</v>
      </c>
      <c r="Z310" s="369">
        <v>0.16818753943214348</v>
      </c>
      <c r="AA310" s="369">
        <v>0.91907152090677113</v>
      </c>
      <c r="AB310" s="369">
        <v>3.685027158611049E-2</v>
      </c>
      <c r="AC310" s="373">
        <v>0.14074673491976344</v>
      </c>
      <c r="AD310" s="541">
        <v>22918586000100</v>
      </c>
      <c r="AE310" s="370" t="s">
        <v>2389</v>
      </c>
      <c r="AF310" s="370" t="s">
        <v>2256</v>
      </c>
      <c r="AG310" s="374" t="s">
        <v>59</v>
      </c>
      <c r="AH310" s="374" t="s">
        <v>2248</v>
      </c>
      <c r="AI310" s="374">
        <v>50000</v>
      </c>
      <c r="AJ310" s="374">
        <v>50000</v>
      </c>
      <c r="AK310" s="374">
        <v>50000</v>
      </c>
      <c r="AL310" s="369">
        <v>4.5000000000000005E-3</v>
      </c>
      <c r="AM310" s="369">
        <v>0.2</v>
      </c>
      <c r="AN310" s="369" t="s">
        <v>64</v>
      </c>
      <c r="AO310" s="367" t="s">
        <v>1324</v>
      </c>
      <c r="AP310" s="370" t="s">
        <v>13</v>
      </c>
      <c r="AQ310" s="376" t="s">
        <v>664</v>
      </c>
      <c r="AR310" s="369" t="s">
        <v>34</v>
      </c>
      <c r="AS310" s="369" t="s">
        <v>34</v>
      </c>
      <c r="AT310" s="369"/>
      <c r="AW310" s="662"/>
      <c r="AX310" s="662"/>
      <c r="AY310" s="663"/>
      <c r="AZ310" s="663"/>
      <c r="BA310" s="663"/>
      <c r="BB310" s="664"/>
      <c r="BC310" s="663"/>
      <c r="BD310" s="663"/>
      <c r="BE310" s="663"/>
      <c r="BF310" s="663"/>
      <c r="BG310" s="664"/>
      <c r="BH310" s="664"/>
      <c r="BI310" s="665"/>
      <c r="BJ310" s="665"/>
      <c r="BK310" s="665"/>
      <c r="BL310" s="218"/>
      <c r="BM310" s="664"/>
      <c r="BN310" s="664"/>
      <c r="BO310" s="664"/>
      <c r="BP310" s="664"/>
      <c r="BQ310" s="664"/>
      <c r="BR310" s="664"/>
      <c r="BS310" s="664"/>
      <c r="BT310" s="667"/>
      <c r="BU310" s="668"/>
      <c r="BV310" s="666"/>
      <c r="BW310" s="669"/>
    </row>
    <row r="311" spans="2:75" ht="15.75" customHeight="1">
      <c r="B311" s="363" t="s">
        <v>537</v>
      </c>
      <c r="C311" s="364">
        <v>25108749000188</v>
      </c>
      <c r="D311" s="365" t="s">
        <v>13</v>
      </c>
      <c r="E311" s="365" t="s">
        <v>615</v>
      </c>
      <c r="F311" s="365" t="s">
        <v>619</v>
      </c>
      <c r="G311" s="366" t="s">
        <v>34</v>
      </c>
      <c r="H311" s="366" t="s">
        <v>1338</v>
      </c>
      <c r="I311" s="366" t="s">
        <v>34</v>
      </c>
      <c r="J311" s="366"/>
      <c r="K311" s="367" t="s">
        <v>48</v>
      </c>
      <c r="L311" s="368"/>
      <c r="M311" s="368" t="s">
        <v>1416</v>
      </c>
      <c r="N311" s="367">
        <v>422754</v>
      </c>
      <c r="O311" s="367" t="s">
        <v>1321</v>
      </c>
      <c r="P311" s="371">
        <v>42577</v>
      </c>
      <c r="Q311" s="372">
        <v>13471268.300000001</v>
      </c>
      <c r="R311" s="372">
        <v>15022467.452500008</v>
      </c>
      <c r="S311" s="367">
        <v>3</v>
      </c>
      <c r="T311" s="369">
        <v>0.10419342007650489</v>
      </c>
      <c r="U311" s="369">
        <v>1.3469286779432479</v>
      </c>
      <c r="V311" s="369">
        <v>6.380511705880143E-2</v>
      </c>
      <c r="W311" s="369">
        <v>0.62550349459804011</v>
      </c>
      <c r="X311" s="369">
        <v>7.8396175477246643E-2</v>
      </c>
      <c r="Y311" s="369">
        <v>0.59449244013630853</v>
      </c>
      <c r="Z311" s="369">
        <v>-1.1003118399311895E-2</v>
      </c>
      <c r="AA311" s="369">
        <v>-6.2545292063523938E-2</v>
      </c>
      <c r="AB311" s="369">
        <v>0.14581596671802108</v>
      </c>
      <c r="AC311" s="373">
        <v>-0.16964327828212664</v>
      </c>
      <c r="AD311" s="541">
        <v>0</v>
      </c>
      <c r="AE311" s="370" t="s">
        <v>2507</v>
      </c>
      <c r="AF311" s="370" t="s">
        <v>2244</v>
      </c>
      <c r="AG311" s="374" t="s">
        <v>741</v>
      </c>
      <c r="AH311" s="374" t="s">
        <v>2248</v>
      </c>
      <c r="AI311" s="374">
        <v>5000</v>
      </c>
      <c r="AJ311" s="374">
        <v>5000</v>
      </c>
      <c r="AK311" s="374">
        <v>5000</v>
      </c>
      <c r="AL311" s="369">
        <v>7.4999999999999997E-3</v>
      </c>
      <c r="AM311" s="369" t="s">
        <v>34</v>
      </c>
      <c r="AN311" s="369" t="s">
        <v>2262</v>
      </c>
      <c r="AO311" s="367" t="s">
        <v>1324</v>
      </c>
      <c r="AP311" s="370" t="s">
        <v>13</v>
      </c>
      <c r="AQ311" s="376" t="s">
        <v>668</v>
      </c>
      <c r="AR311" s="369" t="s">
        <v>34</v>
      </c>
      <c r="AS311" s="369" t="s">
        <v>34</v>
      </c>
      <c r="AT311" s="369"/>
      <c r="AW311" s="662"/>
      <c r="AX311" s="662"/>
      <c r="AY311" s="663"/>
      <c r="AZ311" s="663"/>
      <c r="BA311" s="663"/>
      <c r="BB311" s="663"/>
      <c r="BC311" s="663"/>
      <c r="BD311" s="663"/>
      <c r="BE311" s="663"/>
      <c r="BF311" s="663"/>
      <c r="BG311" s="664"/>
      <c r="BH311" s="664"/>
      <c r="BI311" s="665"/>
      <c r="BJ311" s="665"/>
      <c r="BK311" s="665"/>
      <c r="BL311" s="218"/>
      <c r="BM311" s="664"/>
      <c r="BN311" s="664"/>
      <c r="BO311" s="664"/>
      <c r="BP311" s="664"/>
      <c r="BQ311" s="664"/>
      <c r="BR311" s="664"/>
      <c r="BS311" s="664"/>
      <c r="BT311" s="664"/>
      <c r="BU311" s="664"/>
      <c r="BV311" s="666"/>
      <c r="BW311" s="663"/>
    </row>
    <row r="312" spans="2:75" ht="15.75" customHeight="1">
      <c r="B312" s="363" t="s">
        <v>1202</v>
      </c>
      <c r="C312" s="364">
        <v>4066545000151</v>
      </c>
      <c r="D312" s="365" t="s">
        <v>13</v>
      </c>
      <c r="E312" s="365" t="s">
        <v>615</v>
      </c>
      <c r="F312" s="365" t="s">
        <v>619</v>
      </c>
      <c r="G312" s="366" t="s">
        <v>34</v>
      </c>
      <c r="H312" s="366" t="s">
        <v>1337</v>
      </c>
      <c r="I312" s="366" t="s">
        <v>34</v>
      </c>
      <c r="J312" s="366"/>
      <c r="K312" s="367" t="s">
        <v>48</v>
      </c>
      <c r="L312" s="368"/>
      <c r="M312" s="368" t="s">
        <v>1416</v>
      </c>
      <c r="N312" s="367">
        <v>95141</v>
      </c>
      <c r="O312" s="367" t="s">
        <v>1321</v>
      </c>
      <c r="P312" s="371">
        <v>37043</v>
      </c>
      <c r="Q312" s="372">
        <v>38390969.270000003</v>
      </c>
      <c r="R312" s="372">
        <v>41798285.735158756</v>
      </c>
      <c r="S312" s="367">
        <v>3</v>
      </c>
      <c r="T312" s="369">
        <v>8.7471736481803397E-2</v>
      </c>
      <c r="U312" s="369">
        <v>1.1307642103534621</v>
      </c>
      <c r="V312" s="369">
        <v>9.8692711765663965E-2</v>
      </c>
      <c r="W312" s="369">
        <v>0.96751857760700366</v>
      </c>
      <c r="X312" s="369">
        <v>0.14316804421907592</v>
      </c>
      <c r="Y312" s="369">
        <v>1.0856692872988936</v>
      </c>
      <c r="Z312" s="369">
        <v>0.20412238402755256</v>
      </c>
      <c r="AA312" s="369">
        <v>1.1602978048936088</v>
      </c>
      <c r="AB312" s="369">
        <v>3.3929286987082516E-2</v>
      </c>
      <c r="AC312" s="373">
        <v>-7.191711930143746E-2</v>
      </c>
      <c r="AD312" s="541">
        <v>0</v>
      </c>
      <c r="AE312" s="370" t="s">
        <v>2539</v>
      </c>
      <c r="AF312" s="370" t="s">
        <v>2424</v>
      </c>
      <c r="AG312" s="374" t="s">
        <v>719</v>
      </c>
      <c r="AH312" s="374" t="s">
        <v>2248</v>
      </c>
      <c r="AI312" s="374">
        <v>1000</v>
      </c>
      <c r="AJ312" s="374">
        <v>1000</v>
      </c>
      <c r="AK312" s="374">
        <v>1000</v>
      </c>
      <c r="AL312" s="369">
        <v>5.0000000000000001E-3</v>
      </c>
      <c r="AM312" s="369" t="s">
        <v>34</v>
      </c>
      <c r="AN312" s="369" t="s">
        <v>64</v>
      </c>
      <c r="AO312" s="367" t="s">
        <v>1324</v>
      </c>
      <c r="AP312" s="370" t="s">
        <v>13</v>
      </c>
      <c r="AQ312" s="376" t="s">
        <v>668</v>
      </c>
      <c r="AR312" s="369">
        <v>1E-3</v>
      </c>
      <c r="AS312" s="369">
        <v>1E-3</v>
      </c>
      <c r="AT312" s="369"/>
      <c r="AW312" s="662"/>
      <c r="AX312" s="662"/>
      <c r="AY312" s="663"/>
      <c r="AZ312" s="663"/>
      <c r="BA312" s="663"/>
      <c r="BB312" s="663"/>
      <c r="BC312" s="663"/>
      <c r="BD312" s="663"/>
      <c r="BE312" s="663"/>
      <c r="BF312" s="663"/>
      <c r="BG312" s="664"/>
      <c r="BH312" s="664"/>
      <c r="BI312" s="665"/>
      <c r="BJ312" s="665"/>
      <c r="BK312" s="665"/>
      <c r="BL312" s="218"/>
      <c r="BM312" s="664"/>
      <c r="BN312" s="664"/>
      <c r="BO312" s="664"/>
      <c r="BP312" s="664"/>
      <c r="BQ312" s="664"/>
      <c r="BR312" s="664"/>
      <c r="BS312" s="664"/>
      <c r="BT312" s="664"/>
      <c r="BU312" s="664"/>
      <c r="BV312" s="666"/>
      <c r="BW312" s="663"/>
    </row>
    <row r="313" spans="2:75" ht="15.75" customHeight="1">
      <c r="B313" s="363" t="s">
        <v>409</v>
      </c>
      <c r="C313" s="364">
        <v>31951995000108</v>
      </c>
      <c r="D313" s="365" t="s">
        <v>13</v>
      </c>
      <c r="E313" s="365" t="s">
        <v>615</v>
      </c>
      <c r="F313" s="365" t="s">
        <v>619</v>
      </c>
      <c r="G313" s="366" t="s">
        <v>34</v>
      </c>
      <c r="H313" s="366" t="s">
        <v>1337</v>
      </c>
      <c r="I313" s="366" t="s">
        <v>34</v>
      </c>
      <c r="J313" s="366"/>
      <c r="K313" s="367" t="s">
        <v>48</v>
      </c>
      <c r="L313" s="368"/>
      <c r="M313" s="368" t="s">
        <v>1416</v>
      </c>
      <c r="N313" s="367">
        <v>481025</v>
      </c>
      <c r="O313" s="367" t="s">
        <v>1321</v>
      </c>
      <c r="P313" s="371">
        <v>43437</v>
      </c>
      <c r="Q313" s="372">
        <v>39912420.039999999</v>
      </c>
      <c r="R313" s="372">
        <v>39051353.127539657</v>
      </c>
      <c r="S313" s="367">
        <v>3</v>
      </c>
      <c r="T313" s="369">
        <v>3.7925411552397259E-2</v>
      </c>
      <c r="U313" s="369">
        <v>0.49026919747154885</v>
      </c>
      <c r="V313" s="369">
        <v>4.4456028160231531E-2</v>
      </c>
      <c r="W313" s="369">
        <v>0.43581772516061679</v>
      </c>
      <c r="X313" s="369">
        <v>6.2485999237017698E-2</v>
      </c>
      <c r="Y313" s="369">
        <v>0.47384268345528763</v>
      </c>
      <c r="Z313" s="369">
        <v>1.9121156896784841E-2</v>
      </c>
      <c r="AA313" s="369">
        <v>0.10869085465595496</v>
      </c>
      <c r="AB313" s="369">
        <v>3.6458545162737097E-2</v>
      </c>
      <c r="AC313" s="373">
        <v>-1.453429630443974</v>
      </c>
      <c r="AD313" s="541">
        <v>0</v>
      </c>
      <c r="AE313" s="370" t="s">
        <v>2551</v>
      </c>
      <c r="AF313" s="370" t="s">
        <v>2244</v>
      </c>
      <c r="AG313" s="374" t="s">
        <v>1438</v>
      </c>
      <c r="AH313" s="374" t="s">
        <v>2248</v>
      </c>
      <c r="AI313" s="374">
        <v>1000</v>
      </c>
      <c r="AJ313" s="374">
        <v>1000</v>
      </c>
      <c r="AK313" s="374">
        <v>1000</v>
      </c>
      <c r="AL313" s="369">
        <v>0.02</v>
      </c>
      <c r="AM313" s="369">
        <v>0.2</v>
      </c>
      <c r="AN313" s="369" t="s">
        <v>34</v>
      </c>
      <c r="AO313" s="367" t="s">
        <v>1324</v>
      </c>
      <c r="AP313" s="370" t="s">
        <v>13</v>
      </c>
      <c r="AQ313" s="376" t="s">
        <v>664</v>
      </c>
      <c r="AR313" s="369">
        <v>2.6666666666666666E-3</v>
      </c>
      <c r="AS313" s="369">
        <v>2.6666666666666666E-3</v>
      </c>
      <c r="AT313" s="369"/>
      <c r="AW313" s="662"/>
      <c r="AX313" s="662"/>
      <c r="AY313" s="663"/>
      <c r="AZ313" s="663"/>
      <c r="BA313" s="663"/>
      <c r="BB313" s="663"/>
      <c r="BC313" s="663"/>
      <c r="BD313" s="663"/>
      <c r="BE313" s="663"/>
      <c r="BF313" s="663"/>
      <c r="BG313" s="664"/>
      <c r="BH313" s="664"/>
      <c r="BI313" s="665"/>
      <c r="BJ313" s="665"/>
      <c r="BK313" s="665"/>
      <c r="BL313" s="218"/>
      <c r="BM313" s="664"/>
      <c r="BN313" s="664"/>
      <c r="BO313" s="664"/>
      <c r="BP313" s="664"/>
      <c r="BQ313" s="664"/>
      <c r="BR313" s="664"/>
      <c r="BS313" s="664"/>
      <c r="BT313" s="664"/>
      <c r="BU313" s="664"/>
      <c r="BV313" s="666"/>
      <c r="BW313" s="663"/>
    </row>
    <row r="314" spans="2:75" ht="15.75" customHeight="1">
      <c r="B314" s="363" t="s">
        <v>1230</v>
      </c>
      <c r="C314" s="364">
        <v>31533459000184</v>
      </c>
      <c r="D314" s="365" t="s">
        <v>13</v>
      </c>
      <c r="E314" s="365" t="s">
        <v>615</v>
      </c>
      <c r="F314" s="365" t="s">
        <v>619</v>
      </c>
      <c r="G314" s="366" t="s">
        <v>34</v>
      </c>
      <c r="H314" s="366" t="s">
        <v>1337</v>
      </c>
      <c r="I314" s="366" t="s">
        <v>34</v>
      </c>
      <c r="J314" s="366"/>
      <c r="K314" s="367" t="s">
        <v>48</v>
      </c>
      <c r="L314" s="368"/>
      <c r="M314" s="368" t="s">
        <v>34</v>
      </c>
      <c r="N314" s="367">
        <v>479764</v>
      </c>
      <c r="O314" s="367" t="s">
        <v>1321</v>
      </c>
      <c r="P314" s="371">
        <v>43426</v>
      </c>
      <c r="Q314" s="372">
        <v>81234912.439999998</v>
      </c>
      <c r="R314" s="372">
        <v>115204213.58142854</v>
      </c>
      <c r="S314" s="367">
        <v>3</v>
      </c>
      <c r="T314" s="369">
        <v>8.1445073996872175E-2</v>
      </c>
      <c r="U314" s="369">
        <v>1.0528563681185277</v>
      </c>
      <c r="V314" s="369">
        <v>0.10469041471263441</v>
      </c>
      <c r="W314" s="369">
        <v>1.0263161212183349</v>
      </c>
      <c r="X314" s="369">
        <v>0.14075513387422744</v>
      </c>
      <c r="Y314" s="369">
        <v>1.0673717498232875</v>
      </c>
      <c r="Z314" s="369">
        <v>0.20012493236218987</v>
      </c>
      <c r="AA314" s="369">
        <v>1.1375749937007775</v>
      </c>
      <c r="AB314" s="369">
        <v>9.9762763925005209E-3</v>
      </c>
      <c r="AC314" s="373">
        <v>0.24881689031205872</v>
      </c>
      <c r="AD314" s="541">
        <v>0</v>
      </c>
      <c r="AE314" s="370" t="s">
        <v>2552</v>
      </c>
      <c r="AF314" s="370" t="s">
        <v>2244</v>
      </c>
      <c r="AG314" s="374" t="s">
        <v>1438</v>
      </c>
      <c r="AH314" s="374" t="s">
        <v>2248</v>
      </c>
      <c r="AI314" s="374">
        <v>1000</v>
      </c>
      <c r="AJ314" s="374">
        <v>1000</v>
      </c>
      <c r="AK314" s="374">
        <v>1000</v>
      </c>
      <c r="AL314" s="369">
        <v>0.02</v>
      </c>
      <c r="AM314" s="369">
        <v>0.2</v>
      </c>
      <c r="AN314" s="369" t="s">
        <v>64</v>
      </c>
      <c r="AO314" s="367" t="s">
        <v>1324</v>
      </c>
      <c r="AP314" s="370" t="s">
        <v>13</v>
      </c>
      <c r="AQ314" s="376" t="s">
        <v>668</v>
      </c>
      <c r="AR314" s="369">
        <v>4.0000000000000001E-3</v>
      </c>
      <c r="AS314" s="369">
        <v>4.0000000000000001E-3</v>
      </c>
      <c r="AT314" s="369"/>
      <c r="AW314" s="662"/>
      <c r="AX314" s="662"/>
      <c r="AY314" s="663"/>
      <c r="AZ314" s="663"/>
      <c r="BA314" s="663"/>
      <c r="BB314" s="663"/>
      <c r="BC314" s="663"/>
      <c r="BD314" s="663"/>
      <c r="BE314" s="663"/>
      <c r="BF314" s="663"/>
      <c r="BG314" s="664"/>
      <c r="BH314" s="664"/>
      <c r="BI314" s="665"/>
      <c r="BJ314" s="665"/>
      <c r="BK314" s="665"/>
      <c r="BL314" s="218"/>
      <c r="BM314" s="664"/>
      <c r="BN314" s="664"/>
      <c r="BO314" s="664"/>
      <c r="BP314" s="664"/>
      <c r="BQ314" s="664"/>
      <c r="BR314" s="664"/>
      <c r="BS314" s="664"/>
      <c r="BT314" s="664"/>
      <c r="BU314" s="664"/>
      <c r="BV314" s="666"/>
      <c r="BW314" s="663"/>
    </row>
    <row r="315" spans="2:75" ht="15.75" customHeight="1">
      <c r="B315" s="363" t="s">
        <v>809</v>
      </c>
      <c r="C315" s="364">
        <v>5104498000156</v>
      </c>
      <c r="D315" s="365" t="s">
        <v>11</v>
      </c>
      <c r="E315" s="365" t="s">
        <v>621</v>
      </c>
      <c r="F315" s="365" t="s">
        <v>672</v>
      </c>
      <c r="G315" s="366" t="s">
        <v>865</v>
      </c>
      <c r="H315" s="366" t="s">
        <v>34</v>
      </c>
      <c r="I315" s="366"/>
      <c r="J315" s="366" t="s">
        <v>608</v>
      </c>
      <c r="K315" s="367" t="s">
        <v>48</v>
      </c>
      <c r="L315" s="368"/>
      <c r="M315" s="368" t="s">
        <v>1416</v>
      </c>
      <c r="N315" s="367">
        <v>107816</v>
      </c>
      <c r="O315" s="367" t="s">
        <v>1321</v>
      </c>
      <c r="P315" s="371">
        <v>37536</v>
      </c>
      <c r="Q315" s="372">
        <v>85348361.390000001</v>
      </c>
      <c r="R315" s="372">
        <v>122265005.12444444</v>
      </c>
      <c r="S315" s="367">
        <v>3</v>
      </c>
      <c r="T315" s="369">
        <v>4.1237345241207146E-2</v>
      </c>
      <c r="U315" s="369">
        <v>0.53308321069454245</v>
      </c>
      <c r="V315" s="369">
        <v>4.5247776064356593E-2</v>
      </c>
      <c r="W315" s="369">
        <v>0.44357950201645263</v>
      </c>
      <c r="X315" s="369">
        <v>6.0057765437360411E-2</v>
      </c>
      <c r="Y315" s="369">
        <v>0.45542894543819906</v>
      </c>
      <c r="Z315" s="369">
        <v>0.14131868160018191</v>
      </c>
      <c r="AA315" s="369">
        <v>0.80330120007327011</v>
      </c>
      <c r="AB315" s="369">
        <v>5.5799258341438888E-2</v>
      </c>
      <c r="AC315" s="373">
        <v>-0.92020955028450002</v>
      </c>
      <c r="AD315" s="541">
        <v>14951623000154</v>
      </c>
      <c r="AE315" s="370" t="s">
        <v>2263</v>
      </c>
      <c r="AF315" s="370" t="s">
        <v>728</v>
      </c>
      <c r="AG315" s="374" t="s">
        <v>728</v>
      </c>
      <c r="AH315" s="374" t="s">
        <v>2248</v>
      </c>
      <c r="AI315" s="374">
        <v>1000</v>
      </c>
      <c r="AJ315" s="374">
        <v>1000</v>
      </c>
      <c r="AK315" s="374">
        <v>1000</v>
      </c>
      <c r="AL315" s="369">
        <v>5.0000000000000001E-3</v>
      </c>
      <c r="AM315" s="369" t="s">
        <v>34</v>
      </c>
      <c r="AN315" s="369" t="s">
        <v>34</v>
      </c>
      <c r="AO315" s="367" t="s">
        <v>1324</v>
      </c>
      <c r="AP315" s="370" t="s">
        <v>11</v>
      </c>
      <c r="AQ315" s="376" t="s">
        <v>673</v>
      </c>
      <c r="AR315" s="369">
        <v>1.6000000000000001E-3</v>
      </c>
      <c r="AS315" s="369">
        <v>1.6000000000000001E-3</v>
      </c>
      <c r="AT315" s="369"/>
      <c r="AW315" s="662"/>
      <c r="AX315" s="662"/>
      <c r="AY315" s="663"/>
      <c r="AZ315" s="663"/>
      <c r="BA315" s="663"/>
      <c r="BB315" s="663"/>
      <c r="BC315" s="663"/>
      <c r="BD315" s="663"/>
      <c r="BE315" s="663"/>
      <c r="BF315" s="663"/>
      <c r="BG315" s="664"/>
      <c r="BH315" s="664"/>
      <c r="BI315" s="665"/>
      <c r="BJ315" s="665"/>
      <c r="BK315" s="665"/>
      <c r="BL315" s="218"/>
      <c r="BM315" s="664"/>
      <c r="BN315" s="664"/>
      <c r="BO315" s="664"/>
      <c r="BP315" s="664"/>
      <c r="BQ315" s="664"/>
      <c r="BR315" s="664"/>
      <c r="BS315" s="664"/>
      <c r="BT315" s="664"/>
      <c r="BU315" s="664"/>
      <c r="BV315" s="666"/>
      <c r="BW315" s="663"/>
    </row>
    <row r="316" spans="2:75" ht="15.75" customHeight="1">
      <c r="B316" s="363" t="s">
        <v>470</v>
      </c>
      <c r="C316" s="364">
        <v>14115118000170</v>
      </c>
      <c r="D316" s="365" t="s">
        <v>11</v>
      </c>
      <c r="E316" s="365" t="s">
        <v>621</v>
      </c>
      <c r="F316" s="365" t="s">
        <v>672</v>
      </c>
      <c r="G316" s="366" t="s">
        <v>865</v>
      </c>
      <c r="H316" s="366" t="s">
        <v>34</v>
      </c>
      <c r="I316" s="366"/>
      <c r="J316" s="366" t="s">
        <v>608</v>
      </c>
      <c r="K316" s="367" t="s">
        <v>48</v>
      </c>
      <c r="L316" s="368"/>
      <c r="M316" s="368" t="s">
        <v>1416</v>
      </c>
      <c r="N316" s="367">
        <v>293458</v>
      </c>
      <c r="O316" s="367" t="s">
        <v>1321</v>
      </c>
      <c r="P316" s="371">
        <v>40900</v>
      </c>
      <c r="Q316" s="372">
        <v>174324130.41</v>
      </c>
      <c r="R316" s="372">
        <v>213369642.53376982</v>
      </c>
      <c r="S316" s="367">
        <v>3</v>
      </c>
      <c r="T316" s="369">
        <v>4.428429559520719E-2</v>
      </c>
      <c r="U316" s="369">
        <v>0.57247173262863937</v>
      </c>
      <c r="V316" s="369">
        <v>5.2035360763265537E-2</v>
      </c>
      <c r="W316" s="369">
        <v>0.51012052795227247</v>
      </c>
      <c r="X316" s="369">
        <v>7.5098548524387576E-2</v>
      </c>
      <c r="Y316" s="369">
        <v>0.56948593590405261</v>
      </c>
      <c r="Z316" s="369">
        <v>0.16107496995511106</v>
      </c>
      <c r="AA316" s="369">
        <v>0.91560234783948113</v>
      </c>
      <c r="AB316" s="369">
        <v>5.6274208982945294E-2</v>
      </c>
      <c r="AC316" s="373">
        <v>-0.79693375435530056</v>
      </c>
      <c r="AD316" s="541">
        <v>0</v>
      </c>
      <c r="AE316" s="370" t="s">
        <v>2452</v>
      </c>
      <c r="AF316" s="370" t="s">
        <v>2250</v>
      </c>
      <c r="AG316" s="374" t="s">
        <v>719</v>
      </c>
      <c r="AH316" s="374" t="s">
        <v>2248</v>
      </c>
      <c r="AI316" s="374">
        <v>1000</v>
      </c>
      <c r="AJ316" s="374">
        <v>500</v>
      </c>
      <c r="AK316" s="374">
        <v>500</v>
      </c>
      <c r="AL316" s="369">
        <v>5.0000000000000001E-3</v>
      </c>
      <c r="AM316" s="369">
        <v>0.2</v>
      </c>
      <c r="AN316" s="369" t="s">
        <v>150</v>
      </c>
      <c r="AO316" s="367" t="s">
        <v>1324</v>
      </c>
      <c r="AP316" s="370" t="s">
        <v>11</v>
      </c>
      <c r="AQ316" s="376" t="s">
        <v>673</v>
      </c>
      <c r="AR316" s="369">
        <v>1.7333333333333335E-3</v>
      </c>
      <c r="AS316" s="369">
        <v>1.7333333333333335E-3</v>
      </c>
      <c r="AT316" s="369"/>
      <c r="AW316" s="662"/>
      <c r="AX316" s="662"/>
      <c r="AY316" s="663"/>
      <c r="AZ316" s="663"/>
      <c r="BA316" s="663"/>
      <c r="BB316" s="663"/>
      <c r="BC316" s="663"/>
      <c r="BD316" s="663"/>
      <c r="BE316" s="663"/>
      <c r="BF316" s="663"/>
      <c r="BG316" s="664"/>
      <c r="BH316" s="664"/>
      <c r="BI316" s="665"/>
      <c r="BJ316" s="665"/>
      <c r="BK316" s="665"/>
      <c r="BL316" s="218"/>
      <c r="BM316" s="664"/>
      <c r="BN316" s="664"/>
      <c r="BO316" s="664"/>
      <c r="BP316" s="664"/>
      <c r="BQ316" s="664"/>
      <c r="BR316" s="664"/>
      <c r="BS316" s="664"/>
      <c r="BT316" s="664"/>
      <c r="BU316" s="664"/>
      <c r="BV316" s="666"/>
      <c r="BW316" s="663"/>
    </row>
    <row r="317" spans="2:75" ht="15.75" customHeight="1">
      <c r="B317" s="363" t="s">
        <v>1243</v>
      </c>
      <c r="C317" s="364">
        <v>37240657000136</v>
      </c>
      <c r="D317" s="365" t="s">
        <v>11</v>
      </c>
      <c r="E317" s="365" t="s">
        <v>621</v>
      </c>
      <c r="F317" s="365" t="s">
        <v>672</v>
      </c>
      <c r="G317" s="366" t="s">
        <v>738</v>
      </c>
      <c r="H317" s="366" t="s">
        <v>34</v>
      </c>
      <c r="I317" s="366"/>
      <c r="J317" s="366" t="s">
        <v>608</v>
      </c>
      <c r="K317" s="367" t="s">
        <v>48</v>
      </c>
      <c r="L317" s="368"/>
      <c r="M317" s="368" t="s">
        <v>1416</v>
      </c>
      <c r="N317" s="367">
        <v>539929</v>
      </c>
      <c r="O317" s="367" t="s">
        <v>1321</v>
      </c>
      <c r="P317" s="371">
        <v>43999</v>
      </c>
      <c r="Q317" s="372">
        <v>28374047.5</v>
      </c>
      <c r="R317" s="372">
        <v>30941838.875436515</v>
      </c>
      <c r="S317" s="367">
        <v>3</v>
      </c>
      <c r="T317" s="369">
        <v>9.0102013342772791E-2</v>
      </c>
      <c r="U317" s="369">
        <v>1.1647663127162493</v>
      </c>
      <c r="V317" s="369">
        <v>1.1022363314028505E-2</v>
      </c>
      <c r="W317" s="369">
        <v>0.10805601634270519</v>
      </c>
      <c r="X317" s="369">
        <v>-1.0882319780688099E-2</v>
      </c>
      <c r="Y317" s="369">
        <v>-8.2522607785153398E-2</v>
      </c>
      <c r="Z317" s="369" t="s">
        <v>1419</v>
      </c>
      <c r="AA317" s="369" t="s">
        <v>1419</v>
      </c>
      <c r="AB317" s="369">
        <v>3.9621397574926706E-2</v>
      </c>
      <c r="AC317" s="373">
        <v>-2.1555544981859778</v>
      </c>
      <c r="AD317" s="541">
        <v>0</v>
      </c>
      <c r="AE317" s="370" t="s">
        <v>2557</v>
      </c>
      <c r="AF317" s="370" t="s">
        <v>2244</v>
      </c>
      <c r="AG317" s="374" t="s">
        <v>1438</v>
      </c>
      <c r="AH317" s="374" t="s">
        <v>2248</v>
      </c>
      <c r="AI317" s="374">
        <v>1000</v>
      </c>
      <c r="AJ317" s="374">
        <v>100</v>
      </c>
      <c r="AK317" s="374">
        <v>500</v>
      </c>
      <c r="AL317" s="369">
        <v>5.5000000000000005E-3</v>
      </c>
      <c r="AM317" s="369" t="s">
        <v>34</v>
      </c>
      <c r="AN317" s="369" t="s">
        <v>2353</v>
      </c>
      <c r="AO317" s="367" t="s">
        <v>1324</v>
      </c>
      <c r="AP317" s="370" t="s">
        <v>11</v>
      </c>
      <c r="AQ317" s="376" t="s">
        <v>676</v>
      </c>
      <c r="AR317" s="369">
        <v>7.3333333333333323E-4</v>
      </c>
      <c r="AS317" s="369">
        <v>7.3333333333333323E-4</v>
      </c>
      <c r="AT317" s="369"/>
      <c r="AW317" s="662"/>
      <c r="AX317" s="662"/>
      <c r="AY317" s="663"/>
      <c r="AZ317" s="663"/>
      <c r="BA317" s="663"/>
      <c r="BB317" s="663"/>
      <c r="BC317" s="663"/>
      <c r="BD317" s="663"/>
      <c r="BE317" s="663"/>
      <c r="BF317" s="663"/>
      <c r="BG317" s="664"/>
      <c r="BH317" s="664"/>
      <c r="BI317" s="665"/>
      <c r="BJ317" s="665"/>
      <c r="BK317" s="665"/>
      <c r="BL317" s="218"/>
      <c r="BM317" s="664"/>
      <c r="BN317" s="664"/>
      <c r="BO317" s="664"/>
      <c r="BP317" s="664"/>
      <c r="BQ317" s="664"/>
      <c r="BR317" s="664"/>
      <c r="BS317" s="664"/>
      <c r="BT317" s="664"/>
      <c r="BU317" s="664"/>
      <c r="BV317" s="666"/>
      <c r="BW317" s="663"/>
    </row>
    <row r="318" spans="2:75" ht="15.75" customHeight="1">
      <c r="B318" s="363" t="s">
        <v>793</v>
      </c>
      <c r="C318" s="364">
        <v>38110723000116</v>
      </c>
      <c r="D318" s="365" t="s">
        <v>14</v>
      </c>
      <c r="E318" s="365" t="s">
        <v>607</v>
      </c>
      <c r="F318" s="365" t="s">
        <v>860</v>
      </c>
      <c r="G318" s="366" t="s">
        <v>866</v>
      </c>
      <c r="H318" s="366" t="s">
        <v>34</v>
      </c>
      <c r="I318" s="366" t="s">
        <v>34</v>
      </c>
      <c r="J318" s="366" t="s">
        <v>690</v>
      </c>
      <c r="K318" s="367"/>
      <c r="L318" s="368"/>
      <c r="M318" s="368" t="s">
        <v>1416</v>
      </c>
      <c r="N318" s="367">
        <v>553875</v>
      </c>
      <c r="O318" s="367" t="s">
        <v>1321</v>
      </c>
      <c r="P318" s="371">
        <v>44105</v>
      </c>
      <c r="Q318" s="372">
        <v>1560426.28</v>
      </c>
      <c r="R318" s="372">
        <v>1937108.3844047626</v>
      </c>
      <c r="S318" s="367">
        <v>3</v>
      </c>
      <c r="T318" s="369">
        <v>-0.13996492757527546</v>
      </c>
      <c r="U318" s="369">
        <v>-1.8093539373116245</v>
      </c>
      <c r="V318" s="369">
        <v>-0.19192841427177731</v>
      </c>
      <c r="W318" s="369">
        <v>-1.8815402176759557</v>
      </c>
      <c r="X318" s="369" t="s">
        <v>1419</v>
      </c>
      <c r="Y318" s="369" t="s">
        <v>1419</v>
      </c>
      <c r="Z318" s="369" t="s">
        <v>1419</v>
      </c>
      <c r="AA318" s="369" t="s">
        <v>1419</v>
      </c>
      <c r="AB318" s="369">
        <v>0.21627228328266032</v>
      </c>
      <c r="AC318" s="373">
        <v>-1.3262785928980925</v>
      </c>
      <c r="AD318" s="541">
        <v>37174238000143</v>
      </c>
      <c r="AE318" s="370" t="s">
        <v>2304</v>
      </c>
      <c r="AF318" s="370" t="s">
        <v>2304</v>
      </c>
      <c r="AG318" s="374" t="s">
        <v>1441</v>
      </c>
      <c r="AH318" s="374" t="s">
        <v>2248</v>
      </c>
      <c r="AI318" s="374">
        <v>200</v>
      </c>
      <c r="AJ318" s="374">
        <v>200</v>
      </c>
      <c r="AK318" s="374">
        <v>200</v>
      </c>
      <c r="AL318" s="369">
        <v>0.01</v>
      </c>
      <c r="AM318" s="369">
        <v>0.2</v>
      </c>
      <c r="AN318" s="369" t="s">
        <v>2257</v>
      </c>
      <c r="AO318" s="367" t="s">
        <v>1324</v>
      </c>
      <c r="AP318" s="370" t="s">
        <v>716</v>
      </c>
      <c r="AQ318" s="376" t="s">
        <v>694</v>
      </c>
      <c r="AR318" s="369">
        <v>3.333E-3</v>
      </c>
      <c r="AS318" s="369">
        <v>3.333E-3</v>
      </c>
      <c r="AT318" s="369"/>
      <c r="AW318" s="662"/>
      <c r="AX318" s="662"/>
      <c r="AY318" s="663"/>
      <c r="AZ318" s="663"/>
      <c r="BA318" s="663"/>
      <c r="BB318" s="663"/>
      <c r="BC318" s="663"/>
      <c r="BD318" s="663"/>
      <c r="BE318" s="663"/>
      <c r="BF318" s="663"/>
      <c r="BG318" s="664"/>
      <c r="BH318" s="664"/>
      <c r="BI318" s="665"/>
      <c r="BJ318" s="665"/>
      <c r="BK318" s="665"/>
      <c r="BL318" s="218"/>
      <c r="BM318" s="664"/>
      <c r="BN318" s="664"/>
      <c r="BO318" s="664"/>
      <c r="BP318" s="664"/>
      <c r="BQ318" s="664"/>
      <c r="BR318" s="664"/>
      <c r="BS318" s="664"/>
      <c r="BT318" s="664"/>
      <c r="BU318" s="664"/>
      <c r="BV318" s="666"/>
      <c r="BW318" s="663"/>
    </row>
    <row r="319" spans="2:75" ht="15.75" customHeight="1">
      <c r="B319" s="363" t="s">
        <v>78</v>
      </c>
      <c r="C319" s="364">
        <v>575922000127</v>
      </c>
      <c r="D319" s="365" t="s">
        <v>14</v>
      </c>
      <c r="E319" s="365" t="s">
        <v>607</v>
      </c>
      <c r="F319" s="365"/>
      <c r="G319" s="366"/>
      <c r="H319" s="366" t="s">
        <v>34</v>
      </c>
      <c r="I319" s="366" t="s">
        <v>34</v>
      </c>
      <c r="J319" s="366" t="s">
        <v>608</v>
      </c>
      <c r="K319" s="367" t="s">
        <v>48</v>
      </c>
      <c r="L319" s="368"/>
      <c r="M319" s="368" t="s">
        <v>34</v>
      </c>
      <c r="N319" s="367">
        <v>190330</v>
      </c>
      <c r="O319" s="367" t="s">
        <v>1321</v>
      </c>
      <c r="P319" s="371">
        <v>34822</v>
      </c>
      <c r="Q319" s="372">
        <v>29382263.300000001</v>
      </c>
      <c r="R319" s="372">
        <v>43324546.131984122</v>
      </c>
      <c r="S319" s="367">
        <v>3</v>
      </c>
      <c r="T319" s="369">
        <v>-0.1623901019010181</v>
      </c>
      <c r="U319" s="369">
        <v>-2.0992485427967029</v>
      </c>
      <c r="V319" s="369">
        <v>-0.36176446697932829</v>
      </c>
      <c r="W319" s="369">
        <v>-3.5465014210134242</v>
      </c>
      <c r="X319" s="369">
        <v>-0.29386777600938208</v>
      </c>
      <c r="Y319" s="369">
        <v>-2.228452729660932</v>
      </c>
      <c r="Z319" s="369">
        <v>-0.28585359723106696</v>
      </c>
      <c r="AA319" s="369">
        <v>-1.6248845170423789</v>
      </c>
      <c r="AB319" s="369">
        <v>0.22716282683718511</v>
      </c>
      <c r="AC319" s="373">
        <v>-2.2888440407134332</v>
      </c>
      <c r="AD319" s="541">
        <v>0</v>
      </c>
      <c r="AE319" s="370" t="s">
        <v>2271</v>
      </c>
      <c r="AF319" s="370" t="s">
        <v>2271</v>
      </c>
      <c r="AG319" s="374" t="s">
        <v>719</v>
      </c>
      <c r="AH319" s="374" t="s">
        <v>2248</v>
      </c>
      <c r="AI319" s="374">
        <v>1000</v>
      </c>
      <c r="AJ319" s="374">
        <v>100</v>
      </c>
      <c r="AK319" s="374">
        <v>100</v>
      </c>
      <c r="AL319" s="673">
        <v>0.02</v>
      </c>
      <c r="AM319" s="673" t="s">
        <v>34</v>
      </c>
      <c r="AN319" s="369" t="s">
        <v>666</v>
      </c>
      <c r="AO319" s="367" t="s">
        <v>1324</v>
      </c>
      <c r="AP319" s="370" t="s">
        <v>716</v>
      </c>
      <c r="AQ319" s="376" t="s">
        <v>670</v>
      </c>
      <c r="AR319" s="369">
        <v>4.0000000000000001E-3</v>
      </c>
      <c r="AS319" s="369">
        <v>4.0000000000000001E-3</v>
      </c>
      <c r="AT319" s="369"/>
      <c r="AW319" s="662"/>
      <c r="AX319" s="662"/>
      <c r="AY319" s="663"/>
      <c r="AZ319" s="663"/>
      <c r="BA319" s="663"/>
      <c r="BB319" s="664"/>
      <c r="BC319" s="663"/>
      <c r="BD319" s="663"/>
      <c r="BE319" s="663"/>
      <c r="BF319" s="663"/>
      <c r="BG319" s="664"/>
      <c r="BH319" s="664"/>
      <c r="BI319" s="665"/>
      <c r="BJ319" s="665"/>
      <c r="BK319" s="665"/>
      <c r="BL319" s="664"/>
      <c r="BM319" s="664"/>
      <c r="BN319" s="664"/>
      <c r="BO319" s="664"/>
      <c r="BP319" s="664"/>
      <c r="BQ319" s="664"/>
      <c r="BR319" s="664"/>
      <c r="BS319" s="664"/>
      <c r="BT319" s="667"/>
      <c r="BU319" s="668"/>
      <c r="BV319" s="666"/>
      <c r="BW319" s="669"/>
    </row>
    <row r="320" spans="2:75" ht="15.75" customHeight="1">
      <c r="B320" s="363" t="s">
        <v>1509</v>
      </c>
      <c r="C320" s="364">
        <v>4515848000104</v>
      </c>
      <c r="D320" s="365" t="s">
        <v>14</v>
      </c>
      <c r="E320" s="365" t="s">
        <v>607</v>
      </c>
      <c r="F320" s="365"/>
      <c r="G320" s="366"/>
      <c r="H320" s="366" t="s">
        <v>34</v>
      </c>
      <c r="I320" s="366" t="s">
        <v>34</v>
      </c>
      <c r="J320" s="366" t="s">
        <v>608</v>
      </c>
      <c r="K320" s="367" t="s">
        <v>48</v>
      </c>
      <c r="L320" s="368"/>
      <c r="M320" s="368"/>
      <c r="N320" s="367">
        <v>93386</v>
      </c>
      <c r="O320" s="367" t="s">
        <v>1321</v>
      </c>
      <c r="P320" s="371">
        <v>37090</v>
      </c>
      <c r="Q320" s="372" t="s">
        <v>1392</v>
      </c>
      <c r="R320" s="372" t="s">
        <v>1419</v>
      </c>
      <c r="S320" s="367">
        <v>3</v>
      </c>
      <c r="T320" s="369" t="s">
        <v>1419</v>
      </c>
      <c r="U320" s="369" t="s">
        <v>1419</v>
      </c>
      <c r="V320" s="369" t="s">
        <v>1419</v>
      </c>
      <c r="W320" s="369" t="s">
        <v>1419</v>
      </c>
      <c r="X320" s="369" t="s">
        <v>1419</v>
      </c>
      <c r="Y320" s="369" t="s">
        <v>1419</v>
      </c>
      <c r="Z320" s="369" t="s">
        <v>1419</v>
      </c>
      <c r="AA320" s="369" t="s">
        <v>1419</v>
      </c>
      <c r="AB320" s="369" t="s">
        <v>1419</v>
      </c>
      <c r="AC320" s="373" t="s">
        <v>1419</v>
      </c>
      <c r="AD320" s="541">
        <v>0</v>
      </c>
      <c r="AE320" s="370" t="s">
        <v>2287</v>
      </c>
      <c r="AF320" s="370" t="s">
        <v>2253</v>
      </c>
      <c r="AG320" s="374" t="s">
        <v>1439</v>
      </c>
      <c r="AH320" s="374" t="s">
        <v>2248</v>
      </c>
      <c r="AI320" s="374">
        <v>500</v>
      </c>
      <c r="AJ320" s="374">
        <v>100</v>
      </c>
      <c r="AK320" s="374">
        <v>100</v>
      </c>
      <c r="AL320" s="673">
        <v>2.9350000000000001E-2</v>
      </c>
      <c r="AM320" s="673" t="s">
        <v>34</v>
      </c>
      <c r="AN320" s="369" t="s">
        <v>2262</v>
      </c>
      <c r="AO320" s="367" t="s">
        <v>1324</v>
      </c>
      <c r="AP320" s="370" t="s">
        <v>716</v>
      </c>
      <c r="AQ320" s="376" t="s">
        <v>670</v>
      </c>
      <c r="AR320" s="369">
        <v>3.4999999999999996E-3</v>
      </c>
      <c r="AS320" s="369">
        <v>3.4999999999999996E-3</v>
      </c>
      <c r="AT320" s="369"/>
      <c r="AW320" s="662"/>
      <c r="AX320" s="662"/>
      <c r="AY320" s="663"/>
      <c r="AZ320" s="663"/>
      <c r="BA320" s="663"/>
      <c r="BB320" s="664"/>
      <c r="BC320" s="663"/>
      <c r="BD320" s="663"/>
      <c r="BE320" s="663"/>
      <c r="BF320" s="663"/>
      <c r="BG320" s="664"/>
      <c r="BH320" s="664"/>
      <c r="BI320" s="665"/>
      <c r="BJ320" s="665"/>
      <c r="BK320" s="665"/>
      <c r="BL320" s="664"/>
      <c r="BM320" s="664"/>
      <c r="BN320" s="664"/>
      <c r="BO320" s="664"/>
      <c r="BP320" s="664"/>
      <c r="BQ320" s="664"/>
      <c r="BR320" s="664"/>
      <c r="BS320" s="664"/>
      <c r="BT320" s="667"/>
      <c r="BU320" s="668"/>
      <c r="BV320" s="666"/>
      <c r="BW320" s="669"/>
    </row>
    <row r="321" spans="2:75" ht="15.75" customHeight="1">
      <c r="B321" s="363" t="s">
        <v>784</v>
      </c>
      <c r="C321" s="364">
        <v>7279657000189</v>
      </c>
      <c r="D321" s="365" t="s">
        <v>14</v>
      </c>
      <c r="E321" s="365" t="s">
        <v>607</v>
      </c>
      <c r="F321" s="365"/>
      <c r="G321" s="366"/>
      <c r="H321" s="366" t="s">
        <v>34</v>
      </c>
      <c r="I321" s="366" t="s">
        <v>34</v>
      </c>
      <c r="J321" s="366" t="s">
        <v>608</v>
      </c>
      <c r="K321" s="367" t="s">
        <v>48</v>
      </c>
      <c r="L321" s="368"/>
      <c r="M321" s="368" t="s">
        <v>34</v>
      </c>
      <c r="N321" s="367">
        <v>145327</v>
      </c>
      <c r="O321" s="367" t="s">
        <v>1321</v>
      </c>
      <c r="P321" s="371">
        <v>38504</v>
      </c>
      <c r="Q321" s="372">
        <v>329231681.22000003</v>
      </c>
      <c r="R321" s="372">
        <v>402148181.60384899</v>
      </c>
      <c r="S321" s="367">
        <v>3</v>
      </c>
      <c r="T321" s="369">
        <v>3.4392679662710091E-2</v>
      </c>
      <c r="U321" s="369">
        <v>0.44460088281011972</v>
      </c>
      <c r="V321" s="369">
        <v>-0.1087990053952016</v>
      </c>
      <c r="W321" s="369">
        <v>-1.0665940479471634</v>
      </c>
      <c r="X321" s="369">
        <v>-7.6029557968020356E-2</v>
      </c>
      <c r="Y321" s="369">
        <v>-0.57654594964280748</v>
      </c>
      <c r="Z321" s="369">
        <v>-7.0313807565300701E-2</v>
      </c>
      <c r="AA321" s="369">
        <v>-0.39968647711226829</v>
      </c>
      <c r="AB321" s="369">
        <v>0.17759800112469787</v>
      </c>
      <c r="AC321" s="373">
        <v>-1.1068108056395125</v>
      </c>
      <c r="AD321" s="541">
        <v>11977607000142</v>
      </c>
      <c r="AE321" s="370" t="s">
        <v>2299</v>
      </c>
      <c r="AF321" s="370" t="s">
        <v>2250</v>
      </c>
      <c r="AG321" s="374" t="s">
        <v>719</v>
      </c>
      <c r="AH321" s="374" t="s">
        <v>2248</v>
      </c>
      <c r="AI321" s="374">
        <v>1000</v>
      </c>
      <c r="AJ321" s="374">
        <v>500</v>
      </c>
      <c r="AK321" s="374">
        <v>500</v>
      </c>
      <c r="AL321" s="673">
        <v>0.02</v>
      </c>
      <c r="AM321" s="673">
        <v>0.2</v>
      </c>
      <c r="AN321" s="369" t="s">
        <v>666</v>
      </c>
      <c r="AO321" s="367" t="s">
        <v>1324</v>
      </c>
      <c r="AP321" s="370" t="s">
        <v>716</v>
      </c>
      <c r="AQ321" s="376" t="s">
        <v>659</v>
      </c>
      <c r="AR321" s="369">
        <v>5.6000000000000008E-3</v>
      </c>
      <c r="AS321" s="369">
        <v>5.6000000000000008E-3</v>
      </c>
      <c r="AT321" s="369"/>
      <c r="AW321" s="662"/>
      <c r="AX321" s="662"/>
      <c r="AY321" s="663"/>
      <c r="AZ321" s="663"/>
      <c r="BA321" s="663"/>
      <c r="BB321" s="664"/>
      <c r="BC321" s="663"/>
      <c r="BD321" s="663"/>
      <c r="BE321" s="663"/>
      <c r="BF321" s="663"/>
      <c r="BG321" s="664"/>
      <c r="BH321" s="664"/>
      <c r="BI321" s="665"/>
      <c r="BJ321" s="665"/>
      <c r="BK321" s="665"/>
      <c r="BL321" s="664"/>
      <c r="BM321" s="664"/>
      <c r="BN321" s="664"/>
      <c r="BO321" s="664"/>
      <c r="BP321" s="664"/>
      <c r="BQ321" s="664"/>
      <c r="BR321" s="664"/>
      <c r="BS321" s="664"/>
      <c r="BT321" s="667"/>
      <c r="BU321" s="668"/>
      <c r="BV321" s="666"/>
      <c r="BW321" s="669"/>
    </row>
    <row r="322" spans="2:75" ht="15.75" customHeight="1">
      <c r="B322" s="363" t="s">
        <v>794</v>
      </c>
      <c r="C322" s="364">
        <v>33824951000134</v>
      </c>
      <c r="D322" s="365" t="s">
        <v>14</v>
      </c>
      <c r="E322" s="365" t="s">
        <v>607</v>
      </c>
      <c r="F322" s="365"/>
      <c r="G322" s="366"/>
      <c r="H322" s="366" t="s">
        <v>34</v>
      </c>
      <c r="I322" s="366" t="s">
        <v>34</v>
      </c>
      <c r="J322" s="366" t="s">
        <v>608</v>
      </c>
      <c r="K322" s="367" t="s">
        <v>48</v>
      </c>
      <c r="L322" s="368"/>
      <c r="M322" s="368" t="s">
        <v>34</v>
      </c>
      <c r="N322" s="367">
        <v>505341</v>
      </c>
      <c r="O322" s="367" t="s">
        <v>1321</v>
      </c>
      <c r="P322" s="371">
        <v>43699</v>
      </c>
      <c r="Q322" s="372">
        <v>2059092.65</v>
      </c>
      <c r="R322" s="372">
        <v>2336816.5617460329</v>
      </c>
      <c r="S322" s="367">
        <v>3</v>
      </c>
      <c r="T322" s="369">
        <v>-2.1703337147348845E-2</v>
      </c>
      <c r="U322" s="369">
        <v>-0.28056327539081349</v>
      </c>
      <c r="V322" s="369">
        <v>-0.16642456171843245</v>
      </c>
      <c r="W322" s="369">
        <v>-1.6315171845212848</v>
      </c>
      <c r="X322" s="369">
        <v>-6.0718734402128605E-2</v>
      </c>
      <c r="Y322" s="369">
        <v>-0.46044119317002191</v>
      </c>
      <c r="Z322" s="369">
        <v>-3.6573635439676955E-2</v>
      </c>
      <c r="AA322" s="369">
        <v>-0.20789640058244757</v>
      </c>
      <c r="AB322" s="369">
        <v>0.18542624431035282</v>
      </c>
      <c r="AC322" s="373">
        <v>-1.4125378230300758</v>
      </c>
      <c r="AD322" s="541">
        <v>30530788000109</v>
      </c>
      <c r="AE322" s="370" t="s">
        <v>2304</v>
      </c>
      <c r="AF322" s="370" t="s">
        <v>2304</v>
      </c>
      <c r="AG322" s="374" t="s">
        <v>1441</v>
      </c>
      <c r="AH322" s="374" t="s">
        <v>2248</v>
      </c>
      <c r="AI322" s="374">
        <v>200</v>
      </c>
      <c r="AJ322" s="374">
        <v>200</v>
      </c>
      <c r="AK322" s="374">
        <v>200</v>
      </c>
      <c r="AL322" s="369">
        <v>0.01</v>
      </c>
      <c r="AM322" s="369">
        <v>0.2</v>
      </c>
      <c r="AN322" s="369" t="s">
        <v>666</v>
      </c>
      <c r="AO322" s="367" t="s">
        <v>1324</v>
      </c>
      <c r="AP322" s="370" t="s">
        <v>716</v>
      </c>
      <c r="AQ322" s="376" t="s">
        <v>659</v>
      </c>
      <c r="AR322" s="369">
        <v>4.9994999999999996E-3</v>
      </c>
      <c r="AS322" s="369">
        <v>4.9994999999999996E-3</v>
      </c>
      <c r="AT322" s="369"/>
      <c r="AW322" s="662"/>
      <c r="AX322" s="662"/>
      <c r="AY322" s="663"/>
      <c r="AZ322" s="663"/>
      <c r="BA322" s="663"/>
      <c r="BB322" s="664"/>
      <c r="BC322" s="663"/>
      <c r="BD322" s="663"/>
      <c r="BE322" s="663"/>
      <c r="BF322" s="663"/>
      <c r="BG322" s="664"/>
      <c r="BH322" s="664"/>
      <c r="BI322" s="665"/>
      <c r="BJ322" s="665"/>
      <c r="BK322" s="665"/>
      <c r="BL322" s="664"/>
      <c r="BM322" s="664"/>
      <c r="BN322" s="664"/>
      <c r="BO322" s="664"/>
      <c r="BP322" s="664"/>
      <c r="BQ322" s="664"/>
      <c r="BR322" s="664"/>
      <c r="BS322" s="664"/>
      <c r="BT322" s="667"/>
      <c r="BU322" s="668"/>
      <c r="BV322" s="666"/>
      <c r="BW322" s="669"/>
    </row>
    <row r="323" spans="2:75" ht="15.75" customHeight="1">
      <c r="B323" s="363" t="s">
        <v>124</v>
      </c>
      <c r="C323" s="364">
        <v>37830181000193</v>
      </c>
      <c r="D323" s="365" t="s">
        <v>14</v>
      </c>
      <c r="E323" s="365" t="s">
        <v>607</v>
      </c>
      <c r="F323" s="365"/>
      <c r="G323" s="366"/>
      <c r="H323" s="366" t="s">
        <v>34</v>
      </c>
      <c r="I323" s="366" t="s">
        <v>34</v>
      </c>
      <c r="J323" s="366" t="s">
        <v>608</v>
      </c>
      <c r="K323" s="367" t="s">
        <v>48</v>
      </c>
      <c r="L323" s="368"/>
      <c r="M323" s="368" t="s">
        <v>34</v>
      </c>
      <c r="N323" s="367">
        <v>548936</v>
      </c>
      <c r="O323" s="367" t="s">
        <v>1321</v>
      </c>
      <c r="P323" s="371">
        <v>44061</v>
      </c>
      <c r="Q323" s="372">
        <v>7956940.3799999999</v>
      </c>
      <c r="R323" s="372">
        <v>6340732.0498412699</v>
      </c>
      <c r="S323" s="367">
        <v>3</v>
      </c>
      <c r="T323" s="369">
        <v>0.11463865279781582</v>
      </c>
      <c r="U323" s="369">
        <v>1.4819562400464459</v>
      </c>
      <c r="V323" s="369">
        <v>-6.2057420976768807E-4</v>
      </c>
      <c r="W323" s="369">
        <v>-6.0837022916104943E-3</v>
      </c>
      <c r="X323" s="369">
        <v>0.31578286521978205</v>
      </c>
      <c r="Y323" s="369">
        <v>2.3946388322505521</v>
      </c>
      <c r="Z323" s="369" t="s">
        <v>1419</v>
      </c>
      <c r="AA323" s="369" t="s">
        <v>1419</v>
      </c>
      <c r="AB323" s="369">
        <v>0.2230154368695946</v>
      </c>
      <c r="AC323" s="373">
        <v>-0.32688128448373122</v>
      </c>
      <c r="AD323" s="541">
        <v>37830134000140</v>
      </c>
      <c r="AE323" s="370" t="s">
        <v>2308</v>
      </c>
      <c r="AF323" s="370" t="s">
        <v>2250</v>
      </c>
      <c r="AG323" s="374" t="s">
        <v>719</v>
      </c>
      <c r="AH323" s="374" t="s">
        <v>2248</v>
      </c>
      <c r="AI323" s="374">
        <v>5000</v>
      </c>
      <c r="AJ323" s="374">
        <v>5000</v>
      </c>
      <c r="AK323" s="374">
        <v>5000</v>
      </c>
      <c r="AL323" s="369">
        <v>0.02</v>
      </c>
      <c r="AM323" s="369">
        <v>0.2</v>
      </c>
      <c r="AN323" s="369" t="s">
        <v>666</v>
      </c>
      <c r="AO323" s="367" t="s">
        <v>1324</v>
      </c>
      <c r="AP323" s="370" t="s">
        <v>716</v>
      </c>
      <c r="AQ323" s="376" t="s">
        <v>659</v>
      </c>
      <c r="AR323" s="369">
        <v>4.0000000000000001E-3</v>
      </c>
      <c r="AS323" s="369">
        <v>4.0000000000000001E-3</v>
      </c>
      <c r="AT323" s="369"/>
      <c r="AW323" s="662"/>
      <c r="AX323" s="662"/>
      <c r="AY323" s="663"/>
      <c r="AZ323" s="663"/>
      <c r="BA323" s="663"/>
      <c r="BB323" s="664"/>
      <c r="BC323" s="663"/>
      <c r="BD323" s="663"/>
      <c r="BE323" s="663"/>
      <c r="BF323" s="663"/>
      <c r="BG323" s="664"/>
      <c r="BH323" s="664"/>
      <c r="BI323" s="665"/>
      <c r="BJ323" s="665"/>
      <c r="BK323" s="665"/>
      <c r="BL323" s="218"/>
      <c r="BM323" s="664"/>
      <c r="BN323" s="664"/>
      <c r="BO323" s="664"/>
      <c r="BP323" s="664"/>
      <c r="BQ323" s="664"/>
      <c r="BR323" s="664"/>
      <c r="BS323" s="664"/>
      <c r="BT323" s="667"/>
      <c r="BU323" s="668"/>
      <c r="BV323" s="666"/>
      <c r="BW323" s="669"/>
    </row>
    <row r="324" spans="2:75" ht="15.75" customHeight="1">
      <c r="B324" s="363" t="s">
        <v>817</v>
      </c>
      <c r="C324" s="364">
        <v>32158441000102</v>
      </c>
      <c r="D324" s="365" t="s">
        <v>14</v>
      </c>
      <c r="E324" s="365" t="s">
        <v>607</v>
      </c>
      <c r="F324" s="365"/>
      <c r="G324" s="366"/>
      <c r="H324" s="366" t="s">
        <v>34</v>
      </c>
      <c r="I324" s="366" t="s">
        <v>34</v>
      </c>
      <c r="J324" s="366" t="s">
        <v>608</v>
      </c>
      <c r="K324" s="367" t="s">
        <v>48</v>
      </c>
      <c r="L324" s="368"/>
      <c r="M324" s="368" t="s">
        <v>34</v>
      </c>
      <c r="N324" s="367">
        <v>485683</v>
      </c>
      <c r="O324" s="367" t="s">
        <v>1321</v>
      </c>
      <c r="P324" s="371">
        <v>43462</v>
      </c>
      <c r="Q324" s="372">
        <v>11478421.640000001</v>
      </c>
      <c r="R324" s="372">
        <v>11189192.903134927</v>
      </c>
      <c r="S324" s="367">
        <v>3</v>
      </c>
      <c r="T324" s="369">
        <v>8.9488673898310722E-2</v>
      </c>
      <c r="U324" s="369">
        <v>1.1568375540052562</v>
      </c>
      <c r="V324" s="369">
        <v>-8.5149435428399034E-2</v>
      </c>
      <c r="W324" s="369">
        <v>-0.83474918437073498</v>
      </c>
      <c r="X324" s="369">
        <v>-2.1100967877544008E-2</v>
      </c>
      <c r="Y324" s="369">
        <v>-0.16001247262884424</v>
      </c>
      <c r="Z324" s="369">
        <v>-4.5260984990651343E-2</v>
      </c>
      <c r="AA324" s="369">
        <v>-0.25727811176694199</v>
      </c>
      <c r="AB324" s="369">
        <v>0.2077824557297426</v>
      </c>
      <c r="AC324" s="373">
        <v>-0.7919648560858974</v>
      </c>
      <c r="AD324" s="541">
        <v>24752576000173</v>
      </c>
      <c r="AE324" s="370" t="s">
        <v>2314</v>
      </c>
      <c r="AF324" s="370" t="s">
        <v>2250</v>
      </c>
      <c r="AG324" s="374" t="s">
        <v>719</v>
      </c>
      <c r="AH324" s="374" t="s">
        <v>2248</v>
      </c>
      <c r="AI324" s="374">
        <v>100</v>
      </c>
      <c r="AJ324" s="374">
        <v>100</v>
      </c>
      <c r="AK324" s="374">
        <v>100</v>
      </c>
      <c r="AL324" s="369">
        <v>1.4999999999999999E-2</v>
      </c>
      <c r="AM324" s="369">
        <v>0.2</v>
      </c>
      <c r="AN324" s="369" t="s">
        <v>666</v>
      </c>
      <c r="AO324" s="367" t="s">
        <v>1324</v>
      </c>
      <c r="AP324" s="370" t="s">
        <v>716</v>
      </c>
      <c r="AQ324" s="376" t="s">
        <v>670</v>
      </c>
      <c r="AR324" s="369">
        <v>4.0000000000000001E-3</v>
      </c>
      <c r="AS324" s="369">
        <v>4.0000000000000001E-3</v>
      </c>
      <c r="AT324" s="369"/>
      <c r="AW324" s="662"/>
      <c r="AX324" s="662"/>
      <c r="AY324" s="663"/>
      <c r="AZ324" s="663"/>
      <c r="BA324" s="663"/>
      <c r="BB324" s="664"/>
      <c r="BC324" s="663"/>
      <c r="BD324" s="663"/>
      <c r="BE324" s="663"/>
      <c r="BF324" s="663"/>
      <c r="BG324" s="664"/>
      <c r="BH324" s="664"/>
      <c r="BI324" s="665"/>
      <c r="BJ324" s="665"/>
      <c r="BK324" s="665"/>
      <c r="BL324" s="664"/>
      <c r="BM324" s="664"/>
      <c r="BN324" s="664"/>
      <c r="BO324" s="664"/>
      <c r="BP324" s="664"/>
      <c r="BQ324" s="664"/>
      <c r="BR324" s="664"/>
      <c r="BS324" s="664"/>
      <c r="BT324" s="667"/>
      <c r="BU324" s="668"/>
      <c r="BV324" s="666"/>
      <c r="BW324" s="669"/>
    </row>
    <row r="325" spans="2:75" ht="15.75" customHeight="1">
      <c r="B325" s="363" t="s">
        <v>134</v>
      </c>
      <c r="C325" s="364">
        <v>39345047000122</v>
      </c>
      <c r="D325" s="365" t="s">
        <v>14</v>
      </c>
      <c r="E325" s="365" t="s">
        <v>607</v>
      </c>
      <c r="F325" s="365"/>
      <c r="G325" s="366"/>
      <c r="H325" s="366" t="s">
        <v>34</v>
      </c>
      <c r="I325" s="366" t="s">
        <v>34</v>
      </c>
      <c r="J325" s="366" t="s">
        <v>611</v>
      </c>
      <c r="K325" s="367"/>
      <c r="L325" s="368"/>
      <c r="M325" s="368" t="s">
        <v>1416</v>
      </c>
      <c r="N325" s="367">
        <v>563188</v>
      </c>
      <c r="O325" s="367" t="s">
        <v>1321</v>
      </c>
      <c r="P325" s="371">
        <v>44162</v>
      </c>
      <c r="Q325" s="372">
        <v>12698892.49</v>
      </c>
      <c r="R325" s="372">
        <v>14407258.911944453</v>
      </c>
      <c r="S325" s="367">
        <v>3</v>
      </c>
      <c r="T325" s="369">
        <v>-6.3915519300079771E-2</v>
      </c>
      <c r="U325" s="369">
        <v>-0.82624839311062581</v>
      </c>
      <c r="V325" s="369">
        <v>-0.12869189437356632</v>
      </c>
      <c r="W325" s="369">
        <v>-1.2616108764900951</v>
      </c>
      <c r="X325" s="369" t="s">
        <v>1419</v>
      </c>
      <c r="Y325" s="369" t="s">
        <v>1419</v>
      </c>
      <c r="Z325" s="369" t="s">
        <v>1419</v>
      </c>
      <c r="AA325" s="369" t="s">
        <v>1419</v>
      </c>
      <c r="AB325" s="369">
        <v>0.18313471050863306</v>
      </c>
      <c r="AC325" s="373">
        <v>-1.1910667155789556</v>
      </c>
      <c r="AD325" s="541">
        <v>39152933000130</v>
      </c>
      <c r="AE325" s="370" t="s">
        <v>2314</v>
      </c>
      <c r="AF325" s="370" t="s">
        <v>2250</v>
      </c>
      <c r="AG325" s="374" t="s">
        <v>719</v>
      </c>
      <c r="AH325" s="374" t="s">
        <v>2248</v>
      </c>
      <c r="AI325" s="374">
        <v>100</v>
      </c>
      <c r="AJ325" s="374">
        <v>100</v>
      </c>
      <c r="AK325" s="374">
        <v>100</v>
      </c>
      <c r="AL325" s="369">
        <v>0.01</v>
      </c>
      <c r="AM325" s="369" t="s">
        <v>34</v>
      </c>
      <c r="AN325" s="369" t="s">
        <v>2257</v>
      </c>
      <c r="AO325" s="367" t="s">
        <v>1324</v>
      </c>
      <c r="AP325" s="370" t="s">
        <v>716</v>
      </c>
      <c r="AQ325" s="376" t="s">
        <v>659</v>
      </c>
      <c r="AR325" s="369" t="s">
        <v>34</v>
      </c>
      <c r="AS325" s="369" t="s">
        <v>34</v>
      </c>
      <c r="AT325" s="369"/>
      <c r="AW325" s="662"/>
      <c r="AX325" s="662"/>
      <c r="AY325" s="663"/>
      <c r="AZ325" s="663"/>
      <c r="BA325" s="663"/>
      <c r="BB325" s="664"/>
      <c r="BC325" s="663"/>
      <c r="BD325" s="663"/>
      <c r="BE325" s="663"/>
      <c r="BF325" s="663"/>
      <c r="BG325" s="664"/>
      <c r="BH325" s="664"/>
      <c r="BI325" s="665"/>
      <c r="BJ325" s="665"/>
      <c r="BK325" s="665"/>
      <c r="BL325" s="664"/>
      <c r="BM325" s="664"/>
      <c r="BN325" s="664"/>
      <c r="BO325" s="664"/>
      <c r="BP325" s="664"/>
      <c r="BQ325" s="664"/>
      <c r="BR325" s="664"/>
      <c r="BS325" s="664"/>
      <c r="BT325" s="667"/>
      <c r="BU325" s="668"/>
      <c r="BV325" s="666"/>
      <c r="BW325" s="669"/>
    </row>
    <row r="326" spans="2:75" ht="15.75" customHeight="1">
      <c r="B326" s="363" t="s">
        <v>826</v>
      </c>
      <c r="C326" s="364">
        <v>7187751000108</v>
      </c>
      <c r="D326" s="365" t="s">
        <v>14</v>
      </c>
      <c r="E326" s="365" t="s">
        <v>607</v>
      </c>
      <c r="F326" s="365"/>
      <c r="G326" s="366"/>
      <c r="H326" s="366" t="s">
        <v>34</v>
      </c>
      <c r="I326" s="366" t="s">
        <v>34</v>
      </c>
      <c r="J326" s="366" t="s">
        <v>608</v>
      </c>
      <c r="K326" s="367" t="s">
        <v>48</v>
      </c>
      <c r="L326" s="368"/>
      <c r="M326" s="368" t="s">
        <v>1416</v>
      </c>
      <c r="N326" s="367">
        <v>198935</v>
      </c>
      <c r="O326" s="367" t="s">
        <v>1321</v>
      </c>
      <c r="P326" s="371">
        <v>39416</v>
      </c>
      <c r="Q326" s="372">
        <v>22713828.02</v>
      </c>
      <c r="R326" s="372">
        <v>28997768.342976209</v>
      </c>
      <c r="S326" s="367">
        <v>3</v>
      </c>
      <c r="T326" s="369">
        <v>-2.0178376565090694E-2</v>
      </c>
      <c r="U326" s="369">
        <v>-0.26084981230006976</v>
      </c>
      <c r="V326" s="369">
        <v>-0.18742772480547321</v>
      </c>
      <c r="W326" s="369">
        <v>-1.8374184117919639</v>
      </c>
      <c r="X326" s="369">
        <v>-8.8392307125404135E-2</v>
      </c>
      <c r="Y326" s="369">
        <v>-0.67029492232705878</v>
      </c>
      <c r="Z326" s="369">
        <v>-3.5710471924777831E-2</v>
      </c>
      <c r="AA326" s="369">
        <v>-0.20298989933628087</v>
      </c>
      <c r="AB326" s="369">
        <v>0.2145393072789224</v>
      </c>
      <c r="AC326" s="373">
        <v>-1.3127646867881551</v>
      </c>
      <c r="AD326" s="541">
        <v>0</v>
      </c>
      <c r="AE326" s="370" t="s">
        <v>2314</v>
      </c>
      <c r="AF326" s="370" t="s">
        <v>2250</v>
      </c>
      <c r="AG326" s="374" t="s">
        <v>719</v>
      </c>
      <c r="AH326" s="374" t="s">
        <v>2248</v>
      </c>
      <c r="AI326" s="374">
        <v>1000</v>
      </c>
      <c r="AJ326" s="374">
        <v>100</v>
      </c>
      <c r="AK326" s="374">
        <v>100</v>
      </c>
      <c r="AL326" s="369">
        <v>0.01</v>
      </c>
      <c r="AM326" s="369" t="s">
        <v>34</v>
      </c>
      <c r="AN326" s="369" t="s">
        <v>2257</v>
      </c>
      <c r="AO326" s="367" t="s">
        <v>1324</v>
      </c>
      <c r="AP326" s="370" t="s">
        <v>716</v>
      </c>
      <c r="AQ326" s="376" t="s">
        <v>682</v>
      </c>
      <c r="AR326" s="369" t="s">
        <v>34</v>
      </c>
      <c r="AS326" s="369" t="s">
        <v>34</v>
      </c>
      <c r="AT326" s="369"/>
      <c r="AW326" s="662"/>
      <c r="AX326" s="662"/>
      <c r="AY326" s="663"/>
      <c r="AZ326" s="663"/>
      <c r="BA326" s="663"/>
      <c r="BB326" s="664"/>
      <c r="BC326" s="663"/>
      <c r="BD326" s="663"/>
      <c r="BE326" s="663"/>
      <c r="BF326" s="663"/>
      <c r="BG326" s="664"/>
      <c r="BH326" s="664"/>
      <c r="BI326" s="665"/>
      <c r="BJ326" s="665"/>
      <c r="BK326" s="665"/>
      <c r="BL326" s="664"/>
      <c r="BM326" s="664"/>
      <c r="BN326" s="664"/>
      <c r="BO326" s="664"/>
      <c r="BP326" s="664"/>
      <c r="BQ326" s="664"/>
      <c r="BR326" s="664"/>
      <c r="BS326" s="664"/>
      <c r="BT326" s="667"/>
      <c r="BU326" s="668"/>
      <c r="BV326" s="666"/>
      <c r="BW326" s="669"/>
    </row>
    <row r="327" spans="2:75" ht="15.75" customHeight="1">
      <c r="B327" s="363" t="s">
        <v>1525</v>
      </c>
      <c r="C327" s="364">
        <v>8621010000156</v>
      </c>
      <c r="D327" s="365" t="s">
        <v>14</v>
      </c>
      <c r="E327" s="365" t="s">
        <v>607</v>
      </c>
      <c r="F327" s="365"/>
      <c r="G327" s="366"/>
      <c r="H327" s="366" t="s">
        <v>34</v>
      </c>
      <c r="I327" s="366" t="s">
        <v>34</v>
      </c>
      <c r="J327" s="366" t="s">
        <v>608</v>
      </c>
      <c r="K327" s="367" t="s">
        <v>48</v>
      </c>
      <c r="L327" s="368"/>
      <c r="M327" s="368"/>
      <c r="N327" s="367">
        <v>180246</v>
      </c>
      <c r="O327" s="367" t="s">
        <v>1321</v>
      </c>
      <c r="P327" s="371">
        <v>39160</v>
      </c>
      <c r="Q327" s="372" t="s">
        <v>1392</v>
      </c>
      <c r="R327" s="372" t="s">
        <v>1419</v>
      </c>
      <c r="S327" s="367">
        <v>3</v>
      </c>
      <c r="T327" s="369" t="s">
        <v>1419</v>
      </c>
      <c r="U327" s="369" t="s">
        <v>1419</v>
      </c>
      <c r="V327" s="369" t="s">
        <v>1419</v>
      </c>
      <c r="W327" s="369" t="s">
        <v>1419</v>
      </c>
      <c r="X327" s="369" t="s">
        <v>1419</v>
      </c>
      <c r="Y327" s="369" t="s">
        <v>1419</v>
      </c>
      <c r="Z327" s="369" t="s">
        <v>1419</v>
      </c>
      <c r="AA327" s="369" t="s">
        <v>1419</v>
      </c>
      <c r="AB327" s="369" t="s">
        <v>1419</v>
      </c>
      <c r="AC327" s="373" t="s">
        <v>1419</v>
      </c>
      <c r="AD327" s="541">
        <v>9075535000104</v>
      </c>
      <c r="AE327" s="370" t="s">
        <v>2319</v>
      </c>
      <c r="AF327" s="370" t="s">
        <v>2250</v>
      </c>
      <c r="AG327" s="374" t="s">
        <v>719</v>
      </c>
      <c r="AH327" s="374" t="s">
        <v>2248</v>
      </c>
      <c r="AI327" s="374">
        <v>0</v>
      </c>
      <c r="AJ327" s="374">
        <v>0</v>
      </c>
      <c r="AK327" s="374">
        <v>0</v>
      </c>
      <c r="AL327" s="369">
        <v>1.975E-2</v>
      </c>
      <c r="AM327" s="369">
        <v>0.2</v>
      </c>
      <c r="AN327" s="369" t="s">
        <v>2295</v>
      </c>
      <c r="AO327" s="367" t="s">
        <v>1324</v>
      </c>
      <c r="AP327" s="370" t="s">
        <v>716</v>
      </c>
      <c r="AQ327" s="376" t="s">
        <v>659</v>
      </c>
      <c r="AR327" s="369">
        <v>3.9500000000000004E-3</v>
      </c>
      <c r="AS327" s="369">
        <v>3.9500000000000004E-3</v>
      </c>
      <c r="AT327" s="369"/>
      <c r="AW327" s="662"/>
      <c r="AX327" s="662"/>
      <c r="AY327" s="663"/>
      <c r="AZ327" s="663"/>
      <c r="BA327" s="663"/>
      <c r="BB327" s="664"/>
      <c r="BC327" s="663"/>
      <c r="BD327" s="663"/>
      <c r="BE327" s="663"/>
      <c r="BF327" s="663"/>
      <c r="BG327" s="664"/>
      <c r="BH327" s="664"/>
      <c r="BI327" s="665"/>
      <c r="BJ327" s="665"/>
      <c r="BK327" s="665"/>
      <c r="BL327" s="664"/>
      <c r="BM327" s="664"/>
      <c r="BN327" s="664"/>
      <c r="BO327" s="664"/>
      <c r="BP327" s="664"/>
      <c r="BQ327" s="664"/>
      <c r="BR327" s="664"/>
      <c r="BS327" s="664"/>
      <c r="BT327" s="667"/>
      <c r="BU327" s="668"/>
      <c r="BV327" s="666"/>
      <c r="BW327" s="669"/>
    </row>
    <row r="328" spans="2:75" ht="15.75" customHeight="1">
      <c r="B328" s="363" t="s">
        <v>841</v>
      </c>
      <c r="C328" s="364">
        <v>40428039000129</v>
      </c>
      <c r="D328" s="365" t="s">
        <v>14</v>
      </c>
      <c r="E328" s="365" t="s">
        <v>607</v>
      </c>
      <c r="F328" s="365"/>
      <c r="G328" s="366"/>
      <c r="H328" s="366" t="s">
        <v>34</v>
      </c>
      <c r="I328" s="366" t="s">
        <v>34</v>
      </c>
      <c r="J328" s="366" t="s">
        <v>608</v>
      </c>
      <c r="K328" s="367" t="s">
        <v>48</v>
      </c>
      <c r="L328" s="368"/>
      <c r="M328" s="368" t="s">
        <v>34</v>
      </c>
      <c r="N328" s="367">
        <v>108081</v>
      </c>
      <c r="O328" s="367" t="s">
        <v>1321</v>
      </c>
      <c r="P328" s="371">
        <v>33716</v>
      </c>
      <c r="Q328" s="372">
        <v>11438767.18</v>
      </c>
      <c r="R328" s="372">
        <v>27290522.227539673</v>
      </c>
      <c r="S328" s="367">
        <v>3</v>
      </c>
      <c r="T328" s="369">
        <v>4.9030402289939046E-2</v>
      </c>
      <c r="U328" s="369">
        <v>0.63382558022303548</v>
      </c>
      <c r="V328" s="369">
        <v>-0.14035798228728869</v>
      </c>
      <c r="W328" s="369">
        <v>-1.3759775463544632</v>
      </c>
      <c r="X328" s="369">
        <v>-4.383962358366833E-2</v>
      </c>
      <c r="Y328" s="369">
        <v>-0.33244382956508456</v>
      </c>
      <c r="Z328" s="369">
        <v>2.8949197293370865E-4</v>
      </c>
      <c r="AA328" s="369">
        <v>1.6455662240548914E-3</v>
      </c>
      <c r="AB328" s="369">
        <v>0.20486525524446708</v>
      </c>
      <c r="AC328" s="373">
        <v>-1.1098447121466479</v>
      </c>
      <c r="AD328" s="541">
        <v>0</v>
      </c>
      <c r="AE328" s="370" t="s">
        <v>2279</v>
      </c>
      <c r="AF328" s="370" t="s">
        <v>2244</v>
      </c>
      <c r="AG328" s="374" t="s">
        <v>1438</v>
      </c>
      <c r="AH328" s="374" t="s">
        <v>2248</v>
      </c>
      <c r="AI328" s="374">
        <v>1000</v>
      </c>
      <c r="AJ328" s="374">
        <v>1000</v>
      </c>
      <c r="AK328" s="374">
        <v>1000</v>
      </c>
      <c r="AL328" s="369">
        <v>1.4999999999999999E-2</v>
      </c>
      <c r="AM328" s="369" t="s">
        <v>34</v>
      </c>
      <c r="AN328" s="369" t="s">
        <v>2262</v>
      </c>
      <c r="AO328" s="367" t="s">
        <v>1324</v>
      </c>
      <c r="AP328" s="370" t="s">
        <v>716</v>
      </c>
      <c r="AQ328" s="376" t="s">
        <v>670</v>
      </c>
      <c r="AR328" s="369">
        <v>5.2499999999999995E-3</v>
      </c>
      <c r="AS328" s="369">
        <v>5.2499999999999995E-3</v>
      </c>
      <c r="AT328" s="369"/>
      <c r="AW328" s="662"/>
      <c r="AX328" s="662"/>
      <c r="AY328" s="663"/>
      <c r="AZ328" s="663"/>
      <c r="BA328" s="663"/>
      <c r="BB328" s="664"/>
      <c r="BC328" s="663"/>
      <c r="BD328" s="663"/>
      <c r="BE328" s="663"/>
      <c r="BF328" s="663"/>
      <c r="BG328" s="664"/>
      <c r="BH328" s="664"/>
      <c r="BI328" s="665"/>
      <c r="BJ328" s="665"/>
      <c r="BK328" s="665"/>
      <c r="BL328" s="664"/>
      <c r="BM328" s="664"/>
      <c r="BN328" s="664"/>
      <c r="BO328" s="664"/>
      <c r="BP328" s="664"/>
      <c r="BQ328" s="664"/>
      <c r="BR328" s="664"/>
      <c r="BS328" s="664"/>
      <c r="BT328" s="667"/>
      <c r="BU328" s="668"/>
      <c r="BV328" s="666"/>
      <c r="BW328" s="669"/>
    </row>
    <row r="329" spans="2:75" ht="15.75" customHeight="1">
      <c r="B329" s="363" t="s">
        <v>851</v>
      </c>
      <c r="C329" s="364">
        <v>9290813000138</v>
      </c>
      <c r="D329" s="365" t="s">
        <v>14</v>
      </c>
      <c r="E329" s="365" t="s">
        <v>607</v>
      </c>
      <c r="F329" s="365"/>
      <c r="G329" s="366"/>
      <c r="H329" s="366" t="s">
        <v>34</v>
      </c>
      <c r="I329" s="366" t="s">
        <v>34</v>
      </c>
      <c r="J329" s="366" t="s">
        <v>608</v>
      </c>
      <c r="K329" s="367" t="s">
        <v>48</v>
      </c>
      <c r="L329" s="368"/>
      <c r="M329" s="368" t="s">
        <v>34</v>
      </c>
      <c r="N329" s="367">
        <v>206032</v>
      </c>
      <c r="O329" s="367" t="s">
        <v>1321</v>
      </c>
      <c r="P329" s="371">
        <v>39517</v>
      </c>
      <c r="Q329" s="372">
        <v>50591954.619999997</v>
      </c>
      <c r="R329" s="372">
        <v>70547078.414285719</v>
      </c>
      <c r="S329" s="367">
        <v>3</v>
      </c>
      <c r="T329" s="369">
        <v>6.7627600996292614E-2</v>
      </c>
      <c r="U329" s="369">
        <v>0.87423519772675284</v>
      </c>
      <c r="V329" s="369">
        <v>-9.4619449361554087E-2</v>
      </c>
      <c r="W329" s="369">
        <v>-0.92758698613546842</v>
      </c>
      <c r="X329" s="369">
        <v>-6.477161327011649E-2</v>
      </c>
      <c r="Y329" s="369">
        <v>-0.49117490987417783</v>
      </c>
      <c r="Z329" s="369">
        <v>-3.6245434132032739E-2</v>
      </c>
      <c r="AA329" s="369">
        <v>-0.20603079795078619</v>
      </c>
      <c r="AB329" s="369">
        <v>0.18836319070278937</v>
      </c>
      <c r="AC329" s="373">
        <v>-0.94931645833373468</v>
      </c>
      <c r="AD329" s="541">
        <v>18969955000117</v>
      </c>
      <c r="AE329" s="370" t="s">
        <v>2279</v>
      </c>
      <c r="AF329" s="370" t="s">
        <v>2244</v>
      </c>
      <c r="AG329" s="374" t="s">
        <v>1438</v>
      </c>
      <c r="AH329" s="374" t="s">
        <v>2248</v>
      </c>
      <c r="AI329" s="374">
        <v>5000</v>
      </c>
      <c r="AJ329" s="374">
        <v>1000</v>
      </c>
      <c r="AK329" s="374">
        <v>1000</v>
      </c>
      <c r="AL329" s="369">
        <v>2.5000000000000001E-2</v>
      </c>
      <c r="AM329" s="369" t="s">
        <v>34</v>
      </c>
      <c r="AN329" s="369" t="s">
        <v>2262</v>
      </c>
      <c r="AO329" s="367" t="s">
        <v>1324</v>
      </c>
      <c r="AP329" s="370" t="s">
        <v>716</v>
      </c>
      <c r="AQ329" s="376" t="s">
        <v>667</v>
      </c>
      <c r="AR329" s="369">
        <v>8.7499999999999991E-3</v>
      </c>
      <c r="AS329" s="369">
        <v>8.7499999999999991E-3</v>
      </c>
      <c r="AT329" s="369"/>
      <c r="AW329" s="662"/>
      <c r="AX329" s="662"/>
      <c r="AY329" s="663"/>
      <c r="AZ329" s="663"/>
      <c r="BA329" s="663"/>
      <c r="BB329" s="664"/>
      <c r="BC329" s="663"/>
      <c r="BD329" s="663"/>
      <c r="BE329" s="663"/>
      <c r="BF329" s="663"/>
      <c r="BG329" s="664"/>
      <c r="BH329" s="664"/>
      <c r="BI329" s="665"/>
      <c r="BJ329" s="665"/>
      <c r="BK329" s="665"/>
      <c r="BL329" s="664"/>
      <c r="BM329" s="664"/>
      <c r="BN329" s="664"/>
      <c r="BO329" s="664"/>
      <c r="BP329" s="664"/>
      <c r="BQ329" s="664"/>
      <c r="BR329" s="664"/>
      <c r="BS329" s="664"/>
      <c r="BT329" s="667"/>
      <c r="BU329" s="668"/>
      <c r="BV329" s="666"/>
      <c r="BW329" s="669"/>
    </row>
    <row r="330" spans="2:75" ht="15.75" customHeight="1">
      <c r="B330" s="363" t="s">
        <v>575</v>
      </c>
      <c r="C330" s="364">
        <v>42730726000120</v>
      </c>
      <c r="D330" s="365" t="s">
        <v>14</v>
      </c>
      <c r="E330" s="365" t="s">
        <v>614</v>
      </c>
      <c r="F330" s="365"/>
      <c r="G330" s="366" t="s">
        <v>866</v>
      </c>
      <c r="H330" s="366" t="s">
        <v>1338</v>
      </c>
      <c r="I330" s="366" t="s">
        <v>34</v>
      </c>
      <c r="J330" s="366" t="s">
        <v>611</v>
      </c>
      <c r="K330" s="367" t="s">
        <v>48</v>
      </c>
      <c r="L330" s="368"/>
      <c r="M330" s="368" t="s">
        <v>1416</v>
      </c>
      <c r="N330" s="367">
        <v>606261</v>
      </c>
      <c r="O330" s="367" t="s">
        <v>1321</v>
      </c>
      <c r="P330" s="371">
        <v>44414</v>
      </c>
      <c r="Q330" s="372">
        <v>7532534.2400000002</v>
      </c>
      <c r="R330" s="372">
        <v>8930558.8485317472</v>
      </c>
      <c r="S330" s="367">
        <v>3</v>
      </c>
      <c r="T330" s="369">
        <v>-0.32657122263270522</v>
      </c>
      <c r="U330" s="369">
        <v>-4.2216499355909693</v>
      </c>
      <c r="V330" s="369">
        <v>-0.33004775323710156</v>
      </c>
      <c r="W330" s="369">
        <v>-3.2355715740444833</v>
      </c>
      <c r="X330" s="369" t="s">
        <v>1419</v>
      </c>
      <c r="Y330" s="369" t="s">
        <v>1419</v>
      </c>
      <c r="Z330" s="369" t="s">
        <v>1419</v>
      </c>
      <c r="AA330" s="369" t="s">
        <v>1419</v>
      </c>
      <c r="AB330" s="369">
        <v>0.31525434802157698</v>
      </c>
      <c r="AC330" s="373">
        <v>-1.4205737694676324</v>
      </c>
      <c r="AD330" s="541">
        <v>42134357000102</v>
      </c>
      <c r="AE330" s="370" t="s">
        <v>2279</v>
      </c>
      <c r="AF330" s="370" t="s">
        <v>2244</v>
      </c>
      <c r="AG330" s="374" t="s">
        <v>1438</v>
      </c>
      <c r="AH330" s="374" t="s">
        <v>2248</v>
      </c>
      <c r="AI330" s="374">
        <v>0</v>
      </c>
      <c r="AJ330" s="374">
        <v>0</v>
      </c>
      <c r="AK330" s="374">
        <v>0</v>
      </c>
      <c r="AL330" s="369">
        <v>0</v>
      </c>
      <c r="AM330" s="369" t="s">
        <v>34</v>
      </c>
      <c r="AN330" s="369" t="s">
        <v>34</v>
      </c>
      <c r="AO330" s="367" t="s">
        <v>1324</v>
      </c>
      <c r="AP330" s="370" t="s">
        <v>716</v>
      </c>
      <c r="AQ330" s="376" t="s">
        <v>659</v>
      </c>
      <c r="AR330" s="369">
        <v>0</v>
      </c>
      <c r="AS330" s="369">
        <v>0</v>
      </c>
      <c r="AT330" s="369"/>
      <c r="AW330" s="662"/>
      <c r="AX330" s="662"/>
      <c r="AY330" s="663"/>
      <c r="AZ330" s="663"/>
      <c r="BA330" s="663"/>
      <c r="BB330" s="664"/>
      <c r="BC330" s="663"/>
      <c r="BD330" s="663"/>
      <c r="BE330" s="663"/>
      <c r="BF330" s="663"/>
      <c r="BG330" s="664"/>
      <c r="BH330" s="664"/>
      <c r="BI330" s="665"/>
      <c r="BJ330" s="665"/>
      <c r="BK330" s="665"/>
      <c r="BL330" s="664"/>
      <c r="BM330" s="664"/>
      <c r="BN330" s="664"/>
      <c r="BO330" s="664"/>
      <c r="BP330" s="664"/>
      <c r="BQ330" s="664"/>
      <c r="BR330" s="664"/>
      <c r="BS330" s="664"/>
      <c r="BT330" s="667"/>
      <c r="BU330" s="668"/>
      <c r="BV330" s="666"/>
      <c r="BW330" s="669"/>
    </row>
    <row r="331" spans="2:75" ht="15.75" customHeight="1">
      <c r="B331" s="363" t="s">
        <v>876</v>
      </c>
      <c r="C331" s="364">
        <v>39958394000120</v>
      </c>
      <c r="D331" s="365" t="s">
        <v>14</v>
      </c>
      <c r="E331" s="365" t="s">
        <v>607</v>
      </c>
      <c r="F331" s="365"/>
      <c r="G331" s="366"/>
      <c r="H331" s="366" t="s">
        <v>34</v>
      </c>
      <c r="I331" s="366" t="s">
        <v>34</v>
      </c>
      <c r="J331" s="366" t="s">
        <v>608</v>
      </c>
      <c r="K331" s="367" t="s">
        <v>48</v>
      </c>
      <c r="L331" s="368"/>
      <c r="M331" s="368" t="s">
        <v>1416</v>
      </c>
      <c r="N331" s="367">
        <v>588857</v>
      </c>
      <c r="O331" s="367" t="s">
        <v>1321</v>
      </c>
      <c r="P331" s="371">
        <v>44174</v>
      </c>
      <c r="Q331" s="372">
        <v>3369878.49</v>
      </c>
      <c r="R331" s="372">
        <v>3433212.7842063466</v>
      </c>
      <c r="S331" s="367">
        <v>3</v>
      </c>
      <c r="T331" s="369">
        <v>-1.1786665928805617E-2</v>
      </c>
      <c r="U331" s="369">
        <v>-0.15236853099925057</v>
      </c>
      <c r="V331" s="369">
        <v>-0.11808786752261147</v>
      </c>
      <c r="W331" s="369">
        <v>-1.1576559562919078</v>
      </c>
      <c r="X331" s="369" t="s">
        <v>1419</v>
      </c>
      <c r="Y331" s="369" t="s">
        <v>1419</v>
      </c>
      <c r="Z331" s="369" t="s">
        <v>1419</v>
      </c>
      <c r="AA331" s="369" t="s">
        <v>1419</v>
      </c>
      <c r="AB331" s="369">
        <v>0.23102900143561372</v>
      </c>
      <c r="AC331" s="373">
        <v>-0.84920179282725605</v>
      </c>
      <c r="AD331" s="541">
        <v>37843293000189</v>
      </c>
      <c r="AE331" s="370" t="s">
        <v>2279</v>
      </c>
      <c r="AF331" s="370" t="s">
        <v>2244</v>
      </c>
      <c r="AG331" s="374" t="s">
        <v>1438</v>
      </c>
      <c r="AH331" s="374" t="s">
        <v>2248</v>
      </c>
      <c r="AI331" s="374">
        <v>1</v>
      </c>
      <c r="AJ331" s="374">
        <v>1</v>
      </c>
      <c r="AK331" s="374">
        <v>1</v>
      </c>
      <c r="AL331" s="369">
        <v>0</v>
      </c>
      <c r="AM331" s="369" t="s">
        <v>34</v>
      </c>
      <c r="AN331" s="369" t="s">
        <v>34</v>
      </c>
      <c r="AO331" s="367" t="s">
        <v>1324</v>
      </c>
      <c r="AP331" s="370" t="s">
        <v>716</v>
      </c>
      <c r="AQ331" s="376" t="s">
        <v>694</v>
      </c>
      <c r="AR331" s="369" t="s">
        <v>34</v>
      </c>
      <c r="AS331" s="369" t="s">
        <v>34</v>
      </c>
      <c r="AT331" s="369"/>
      <c r="AW331" s="662"/>
      <c r="AX331" s="662"/>
      <c r="AY331" s="663"/>
      <c r="AZ331" s="663"/>
      <c r="BA331" s="663"/>
      <c r="BB331" s="664"/>
      <c r="BC331" s="663"/>
      <c r="BD331" s="663"/>
      <c r="BE331" s="663"/>
      <c r="BF331" s="663"/>
      <c r="BG331" s="664"/>
      <c r="BH331" s="664"/>
      <c r="BI331" s="665"/>
      <c r="BJ331" s="665"/>
      <c r="BK331" s="665"/>
      <c r="BL331" s="664"/>
      <c r="BM331" s="664"/>
      <c r="BN331" s="664"/>
      <c r="BO331" s="664"/>
      <c r="BP331" s="664"/>
      <c r="BQ331" s="664"/>
      <c r="BR331" s="664"/>
      <c r="BS331" s="664"/>
      <c r="BT331" s="667"/>
      <c r="BU331" s="668"/>
      <c r="BV331" s="666"/>
      <c r="BW331" s="669"/>
    </row>
    <row r="332" spans="2:75" ht="15.75" customHeight="1">
      <c r="B332" s="363" t="s">
        <v>157</v>
      </c>
      <c r="C332" s="364">
        <v>22344837000190</v>
      </c>
      <c r="D332" s="365" t="s">
        <v>14</v>
      </c>
      <c r="E332" s="365" t="s">
        <v>607</v>
      </c>
      <c r="F332" s="365"/>
      <c r="G332" s="366"/>
      <c r="H332" s="366" t="s">
        <v>34</v>
      </c>
      <c r="I332" s="366" t="s">
        <v>34</v>
      </c>
      <c r="J332" s="366" t="s">
        <v>608</v>
      </c>
      <c r="K332" s="367" t="s">
        <v>48</v>
      </c>
      <c r="L332" s="368"/>
      <c r="M332" s="368" t="s">
        <v>34</v>
      </c>
      <c r="N332" s="367">
        <v>410802</v>
      </c>
      <c r="O332" s="367" t="s">
        <v>1321</v>
      </c>
      <c r="P332" s="371">
        <v>42307</v>
      </c>
      <c r="Q332" s="372">
        <v>78708435.469999999</v>
      </c>
      <c r="R332" s="372">
        <v>82807211.157063544</v>
      </c>
      <c r="S332" s="367">
        <v>3</v>
      </c>
      <c r="T332" s="369">
        <v>5.3301552388744566E-2</v>
      </c>
      <c r="U332" s="369">
        <v>0.68903957119921377</v>
      </c>
      <c r="V332" s="369">
        <v>-0.14156747844935025</v>
      </c>
      <c r="W332" s="369">
        <v>-1.3878346529776704</v>
      </c>
      <c r="X332" s="369">
        <v>-2.5903369137528887E-2</v>
      </c>
      <c r="Y332" s="369">
        <v>-0.19642995379016331</v>
      </c>
      <c r="Z332" s="369">
        <v>-5.3590803602338033E-3</v>
      </c>
      <c r="AA332" s="369">
        <v>-3.0462750118519118E-2</v>
      </c>
      <c r="AB332" s="369">
        <v>0.2411187093762644</v>
      </c>
      <c r="AC332" s="373">
        <v>-0.91530859467698766</v>
      </c>
      <c r="AD332" s="541">
        <v>22662147000180</v>
      </c>
      <c r="AE332" s="370" t="s">
        <v>2328</v>
      </c>
      <c r="AF332" s="370" t="s">
        <v>2244</v>
      </c>
      <c r="AG332" s="374" t="s">
        <v>1438</v>
      </c>
      <c r="AH332" s="374" t="s">
        <v>2248</v>
      </c>
      <c r="AI332" s="374">
        <v>100</v>
      </c>
      <c r="AJ332" s="374">
        <v>0</v>
      </c>
      <c r="AK332" s="374">
        <v>0</v>
      </c>
      <c r="AL332" s="369">
        <v>0.02</v>
      </c>
      <c r="AM332" s="369">
        <v>0.2</v>
      </c>
      <c r="AN332" s="369" t="s">
        <v>34</v>
      </c>
      <c r="AO332" s="367" t="s">
        <v>1324</v>
      </c>
      <c r="AP332" s="370" t="s">
        <v>716</v>
      </c>
      <c r="AQ332" s="376" t="s">
        <v>659</v>
      </c>
      <c r="AR332" s="369">
        <v>4.6666666666666662E-3</v>
      </c>
      <c r="AS332" s="369">
        <v>4.6666666666666662E-3</v>
      </c>
      <c r="AT332" s="369"/>
      <c r="AW332" s="662"/>
      <c r="AX332" s="662"/>
      <c r="AY332" s="663"/>
      <c r="AZ332" s="663"/>
      <c r="BA332" s="663"/>
      <c r="BB332" s="664"/>
      <c r="BC332" s="663"/>
      <c r="BD332" s="663"/>
      <c r="BE332" s="663"/>
      <c r="BF332" s="663"/>
      <c r="BG332" s="664"/>
      <c r="BH332" s="664"/>
      <c r="BI332" s="665"/>
      <c r="BJ332" s="665"/>
      <c r="BK332" s="665"/>
      <c r="BL332" s="664"/>
      <c r="BM332" s="664"/>
      <c r="BN332" s="664"/>
      <c r="BO332" s="664"/>
      <c r="BP332" s="664"/>
      <c r="BQ332" s="664"/>
      <c r="BR332" s="664"/>
      <c r="BS332" s="664"/>
      <c r="BT332" s="667"/>
      <c r="BU332" s="668"/>
      <c r="BV332" s="666"/>
      <c r="BW332" s="669"/>
    </row>
    <row r="333" spans="2:75" ht="15.75" customHeight="1">
      <c r="B333" s="363" t="s">
        <v>917</v>
      </c>
      <c r="C333" s="364">
        <v>34658753000100</v>
      </c>
      <c r="D333" s="365" t="s">
        <v>14</v>
      </c>
      <c r="E333" s="365" t="s">
        <v>607</v>
      </c>
      <c r="F333" s="365"/>
      <c r="G333" s="366"/>
      <c r="H333" s="366" t="s">
        <v>34</v>
      </c>
      <c r="I333" s="366" t="s">
        <v>34</v>
      </c>
      <c r="J333" s="366" t="s">
        <v>611</v>
      </c>
      <c r="K333" s="367"/>
      <c r="L333" s="368"/>
      <c r="M333" s="368" t="s">
        <v>1416</v>
      </c>
      <c r="N333" s="367">
        <v>524433</v>
      </c>
      <c r="O333" s="367" t="s">
        <v>1321</v>
      </c>
      <c r="P333" s="371">
        <v>43857</v>
      </c>
      <c r="Q333" s="372">
        <v>27683230.050000001</v>
      </c>
      <c r="R333" s="372">
        <v>36425219.33980158</v>
      </c>
      <c r="S333" s="367">
        <v>3</v>
      </c>
      <c r="T333" s="369">
        <v>-0.24655819513092592</v>
      </c>
      <c r="U333" s="369">
        <v>-3.1873059120233012</v>
      </c>
      <c r="V333" s="369">
        <v>-0.1540122950886984</v>
      </c>
      <c r="W333" s="369">
        <v>-1.5098354682158948</v>
      </c>
      <c r="X333" s="369">
        <v>-1.7840896806556872E-3</v>
      </c>
      <c r="Y333" s="369">
        <v>-1.3529076147124534E-2</v>
      </c>
      <c r="Z333" s="369" t="s">
        <v>1419</v>
      </c>
      <c r="AA333" s="369" t="s">
        <v>1419</v>
      </c>
      <c r="AB333" s="369">
        <v>0.21940203458076654</v>
      </c>
      <c r="AC333" s="373">
        <v>-1.0956156877714833</v>
      </c>
      <c r="AD333" s="541">
        <v>0</v>
      </c>
      <c r="AE333" s="370" t="s">
        <v>2359</v>
      </c>
      <c r="AF333" s="370" t="s">
        <v>741</v>
      </c>
      <c r="AG333" s="374" t="s">
        <v>741</v>
      </c>
      <c r="AH333" s="374" t="s">
        <v>2248</v>
      </c>
      <c r="AI333" s="374">
        <v>500</v>
      </c>
      <c r="AJ333" s="374">
        <v>0</v>
      </c>
      <c r="AK333" s="374">
        <v>500</v>
      </c>
      <c r="AL333" s="369">
        <v>0.01</v>
      </c>
      <c r="AM333" s="369" t="s">
        <v>34</v>
      </c>
      <c r="AN333" s="369" t="s">
        <v>2257</v>
      </c>
      <c r="AO333" s="367" t="s">
        <v>1324</v>
      </c>
      <c r="AP333" s="370" t="s">
        <v>716</v>
      </c>
      <c r="AQ333" s="376" t="s">
        <v>659</v>
      </c>
      <c r="AR333" s="369">
        <v>1.333E-3</v>
      </c>
      <c r="AS333" s="369">
        <v>1.333E-3</v>
      </c>
      <c r="AT333" s="369"/>
      <c r="AW333" s="662"/>
      <c r="AX333" s="662"/>
      <c r="AY333" s="663"/>
      <c r="AZ333" s="663"/>
      <c r="BA333" s="663"/>
      <c r="BB333" s="664"/>
      <c r="BC333" s="663"/>
      <c r="BD333" s="663"/>
      <c r="BE333" s="663"/>
      <c r="BF333" s="663"/>
      <c r="BG333" s="664"/>
      <c r="BH333" s="664"/>
      <c r="BI333" s="665"/>
      <c r="BJ333" s="665"/>
      <c r="BK333" s="665"/>
      <c r="BL333" s="218"/>
      <c r="BM333" s="664"/>
      <c r="BN333" s="664"/>
      <c r="BO333" s="664"/>
      <c r="BP333" s="664"/>
      <c r="BQ333" s="664"/>
      <c r="BR333" s="664"/>
      <c r="BS333" s="664"/>
      <c r="BT333" s="667"/>
      <c r="BU333" s="668"/>
      <c r="BV333" s="666"/>
      <c r="BW333" s="669"/>
    </row>
    <row r="334" spans="2:75" ht="15.75" customHeight="1">
      <c r="B334" s="363" t="s">
        <v>192</v>
      </c>
      <c r="C334" s="364">
        <v>40141528000103</v>
      </c>
      <c r="D334" s="365" t="s">
        <v>14</v>
      </c>
      <c r="E334" s="365" t="s">
        <v>607</v>
      </c>
      <c r="F334" s="365"/>
      <c r="G334" s="366"/>
      <c r="H334" s="366" t="s">
        <v>34</v>
      </c>
      <c r="I334" s="366" t="s">
        <v>34</v>
      </c>
      <c r="J334" s="366" t="s">
        <v>608</v>
      </c>
      <c r="K334" s="367" t="s">
        <v>48</v>
      </c>
      <c r="L334" s="368"/>
      <c r="M334" s="368" t="s">
        <v>34</v>
      </c>
      <c r="N334" s="367">
        <v>568872</v>
      </c>
      <c r="O334" s="367" t="s">
        <v>1321</v>
      </c>
      <c r="P334" s="371">
        <v>44195</v>
      </c>
      <c r="Q334" s="372">
        <v>2062802.71</v>
      </c>
      <c r="R334" s="372">
        <v>9278532.8414682504</v>
      </c>
      <c r="S334" s="367">
        <v>3</v>
      </c>
      <c r="T334" s="369">
        <v>-9.6536626423895822E-2</v>
      </c>
      <c r="U334" s="369">
        <v>-1.2479478119325107</v>
      </c>
      <c r="V334" s="369">
        <v>-0.25031289940524037</v>
      </c>
      <c r="W334" s="369">
        <v>-2.4539033942474004</v>
      </c>
      <c r="X334" s="369" t="s">
        <v>1419</v>
      </c>
      <c r="Y334" s="369" t="s">
        <v>1419</v>
      </c>
      <c r="Z334" s="369" t="s">
        <v>1419</v>
      </c>
      <c r="AA334" s="369" t="s">
        <v>1419</v>
      </c>
      <c r="AB334" s="369">
        <v>0.26730819183876314</v>
      </c>
      <c r="AC334" s="373">
        <v>-1.3072661054359751</v>
      </c>
      <c r="AD334" s="541">
        <v>40054213000110</v>
      </c>
      <c r="AE334" s="370" t="s">
        <v>2349</v>
      </c>
      <c r="AF334" s="370" t="s">
        <v>2244</v>
      </c>
      <c r="AG334" s="374" t="s">
        <v>1438</v>
      </c>
      <c r="AH334" s="374" t="s">
        <v>2248</v>
      </c>
      <c r="AI334" s="374">
        <v>500</v>
      </c>
      <c r="AJ334" s="374">
        <v>100</v>
      </c>
      <c r="AK334" s="374">
        <v>500</v>
      </c>
      <c r="AL334" s="369">
        <v>1.9199999999999998E-2</v>
      </c>
      <c r="AM334" s="369">
        <v>0.2</v>
      </c>
      <c r="AN334" s="369" t="s">
        <v>34</v>
      </c>
      <c r="AO334" s="367" t="s">
        <v>1324</v>
      </c>
      <c r="AP334" s="370" t="s">
        <v>716</v>
      </c>
      <c r="AQ334" s="376" t="s">
        <v>659</v>
      </c>
      <c r="AR334" s="369">
        <v>6.3999999999999994E-3</v>
      </c>
      <c r="AS334" s="369">
        <v>6.3999999999999994E-3</v>
      </c>
      <c r="AT334" s="369"/>
      <c r="AW334" s="662"/>
      <c r="AX334" s="662"/>
      <c r="AY334" s="663"/>
      <c r="AZ334" s="663"/>
      <c r="BA334" s="663"/>
      <c r="BB334" s="664"/>
      <c r="BC334" s="663"/>
      <c r="BD334" s="663"/>
      <c r="BE334" s="663"/>
      <c r="BF334" s="663"/>
      <c r="BG334" s="664"/>
      <c r="BH334" s="664"/>
      <c r="BI334" s="665"/>
      <c r="BJ334" s="665"/>
      <c r="BK334" s="665"/>
      <c r="BL334" s="664"/>
      <c r="BM334" s="664"/>
      <c r="BN334" s="664"/>
      <c r="BO334" s="664"/>
      <c r="BP334" s="664"/>
      <c r="BQ334" s="664"/>
      <c r="BR334" s="664"/>
      <c r="BS334" s="664"/>
      <c r="BT334" s="667"/>
      <c r="BU334" s="668"/>
      <c r="BV334" s="666"/>
      <c r="BW334" s="669"/>
    </row>
    <row r="335" spans="2:75" ht="15.75" customHeight="1">
      <c r="B335" s="363" t="s">
        <v>201</v>
      </c>
      <c r="C335" s="364">
        <v>11186674000149</v>
      </c>
      <c r="D335" s="365" t="s">
        <v>14</v>
      </c>
      <c r="E335" s="365" t="s">
        <v>607</v>
      </c>
      <c r="F335" s="365"/>
      <c r="G335" s="366"/>
      <c r="H335" s="366" t="s">
        <v>34</v>
      </c>
      <c r="I335" s="366" t="s">
        <v>34</v>
      </c>
      <c r="J335" s="366" t="s">
        <v>608</v>
      </c>
      <c r="K335" s="367" t="s">
        <v>48</v>
      </c>
      <c r="L335" s="368"/>
      <c r="M335" s="368" t="s">
        <v>34</v>
      </c>
      <c r="N335" s="367">
        <v>236357</v>
      </c>
      <c r="O335" s="367" t="s">
        <v>1321</v>
      </c>
      <c r="P335" s="371">
        <v>40113</v>
      </c>
      <c r="Q335" s="372">
        <v>71017168.349999994</v>
      </c>
      <c r="R335" s="372">
        <v>77773531.0565079</v>
      </c>
      <c r="S335" s="367">
        <v>3</v>
      </c>
      <c r="T335" s="369">
        <v>-1.315583945200649E-2</v>
      </c>
      <c r="U335" s="369">
        <v>-0.17006810437082959</v>
      </c>
      <c r="V335" s="369">
        <v>-0.14383528007732371</v>
      </c>
      <c r="W335" s="369">
        <v>-1.4100666918601514</v>
      </c>
      <c r="X335" s="369">
        <v>-3.4128824643743116E-2</v>
      </c>
      <c r="Y335" s="369">
        <v>-0.25880507713455625</v>
      </c>
      <c r="Z335" s="369">
        <v>0.13123704742046471</v>
      </c>
      <c r="AA335" s="369">
        <v>0.74599392304829049</v>
      </c>
      <c r="AB335" s="369">
        <v>0.23283207284716337</v>
      </c>
      <c r="AC335" s="373">
        <v>-0.96782811997768925</v>
      </c>
      <c r="AD335" s="541">
        <v>12698541000114</v>
      </c>
      <c r="AE335" s="370" t="s">
        <v>2376</v>
      </c>
      <c r="AF335" s="370" t="s">
        <v>2244</v>
      </c>
      <c r="AG335" s="374" t="s">
        <v>1438</v>
      </c>
      <c r="AH335" s="374" t="s">
        <v>2248</v>
      </c>
      <c r="AI335" s="374">
        <v>1000</v>
      </c>
      <c r="AJ335" s="374">
        <v>1000</v>
      </c>
      <c r="AK335" s="374">
        <v>1000</v>
      </c>
      <c r="AL335" s="369">
        <v>1.9E-2</v>
      </c>
      <c r="AM335" s="369">
        <v>0.2</v>
      </c>
      <c r="AN335" s="369" t="s">
        <v>2262</v>
      </c>
      <c r="AO335" s="367" t="s">
        <v>1324</v>
      </c>
      <c r="AP335" s="370" t="s">
        <v>716</v>
      </c>
      <c r="AQ335" s="376" t="s">
        <v>659</v>
      </c>
      <c r="AR335" s="369">
        <v>5.0666666666666664E-3</v>
      </c>
      <c r="AS335" s="369">
        <v>5.0666666666666664E-3</v>
      </c>
      <c r="AT335" s="369"/>
      <c r="AW335" s="662"/>
      <c r="AX335" s="662"/>
      <c r="AY335" s="663"/>
      <c r="AZ335" s="663"/>
      <c r="BA335" s="663"/>
      <c r="BB335" s="664"/>
      <c r="BC335" s="663"/>
      <c r="BD335" s="663"/>
      <c r="BE335" s="663"/>
      <c r="BF335" s="663"/>
      <c r="BG335" s="664"/>
      <c r="BH335" s="664"/>
      <c r="BI335" s="665"/>
      <c r="BJ335" s="665"/>
      <c r="BK335" s="665"/>
      <c r="BL335" s="664"/>
      <c r="BM335" s="664"/>
      <c r="BN335" s="664"/>
      <c r="BO335" s="664"/>
      <c r="BP335" s="664"/>
      <c r="BQ335" s="664"/>
      <c r="BR335" s="664"/>
      <c r="BS335" s="664"/>
      <c r="BT335" s="667"/>
      <c r="BU335" s="668"/>
      <c r="BV335" s="666"/>
      <c r="BW335" s="669"/>
    </row>
    <row r="336" spans="2:75" ht="15.75" customHeight="1">
      <c r="B336" s="363" t="s">
        <v>203</v>
      </c>
      <c r="C336" s="364">
        <v>5964067000160</v>
      </c>
      <c r="D336" s="365" t="s">
        <v>14</v>
      </c>
      <c r="E336" s="365" t="s">
        <v>607</v>
      </c>
      <c r="F336" s="365"/>
      <c r="G336" s="366"/>
      <c r="H336" s="366" t="s">
        <v>34</v>
      </c>
      <c r="I336" s="366" t="s">
        <v>34</v>
      </c>
      <c r="J336" s="366" t="s">
        <v>608</v>
      </c>
      <c r="K336" s="367" t="s">
        <v>48</v>
      </c>
      <c r="L336" s="368"/>
      <c r="M336" s="368" t="s">
        <v>34</v>
      </c>
      <c r="N336" s="367">
        <v>216178</v>
      </c>
      <c r="O336" s="367" t="s">
        <v>1321</v>
      </c>
      <c r="P336" s="371">
        <v>39692</v>
      </c>
      <c r="Q336" s="372">
        <v>202989591.13999999</v>
      </c>
      <c r="R336" s="372">
        <v>169431559.39833325</v>
      </c>
      <c r="S336" s="367">
        <v>3</v>
      </c>
      <c r="T336" s="369">
        <v>5.4772181129434605E-2</v>
      </c>
      <c r="U336" s="369">
        <v>0.70805067596944338</v>
      </c>
      <c r="V336" s="369">
        <v>-1.1911071882972912E-2</v>
      </c>
      <c r="W336" s="369">
        <v>-0.11676833192456759</v>
      </c>
      <c r="X336" s="369">
        <v>0.22332328942047175</v>
      </c>
      <c r="Y336" s="369">
        <v>1.6935010727069988</v>
      </c>
      <c r="Z336" s="369">
        <v>0.40651280956890035</v>
      </c>
      <c r="AA336" s="369">
        <v>2.3107505962710171</v>
      </c>
      <c r="AB336" s="369">
        <v>0.18857391700489909</v>
      </c>
      <c r="AC336" s="373">
        <v>-0.48460516058847347</v>
      </c>
      <c r="AD336" s="541">
        <v>0</v>
      </c>
      <c r="AE336" s="370" t="s">
        <v>2380</v>
      </c>
      <c r="AF336" s="370" t="s">
        <v>2250</v>
      </c>
      <c r="AG336" s="374" t="s">
        <v>719</v>
      </c>
      <c r="AH336" s="374" t="s">
        <v>2248</v>
      </c>
      <c r="AI336" s="374">
        <v>10000</v>
      </c>
      <c r="AJ336" s="374">
        <v>1000</v>
      </c>
      <c r="AK336" s="374">
        <v>1000</v>
      </c>
      <c r="AL336" s="369">
        <v>0.02</v>
      </c>
      <c r="AM336" s="369">
        <v>0.2</v>
      </c>
      <c r="AN336" s="369" t="s">
        <v>666</v>
      </c>
      <c r="AO336" s="367" t="s">
        <v>1324</v>
      </c>
      <c r="AP336" s="370" t="s">
        <v>716</v>
      </c>
      <c r="AQ336" s="376" t="s">
        <v>665</v>
      </c>
      <c r="AR336" s="369">
        <v>6.4840000000000002E-3</v>
      </c>
      <c r="AS336" s="369">
        <v>6.4840000000000002E-3</v>
      </c>
      <c r="AT336" s="369"/>
      <c r="AW336" s="662"/>
      <c r="AX336" s="662"/>
      <c r="AY336" s="663"/>
      <c r="AZ336" s="663"/>
      <c r="BA336" s="663"/>
      <c r="BB336" s="664"/>
      <c r="BC336" s="663"/>
      <c r="BD336" s="663"/>
      <c r="BE336" s="663"/>
      <c r="BF336" s="663"/>
      <c r="BG336" s="664"/>
      <c r="BH336" s="664"/>
      <c r="BI336" s="665"/>
      <c r="BJ336" s="665"/>
      <c r="BK336" s="665"/>
      <c r="BL336" s="664"/>
      <c r="BM336" s="664"/>
      <c r="BN336" s="664"/>
      <c r="BO336" s="664"/>
      <c r="BP336" s="664"/>
      <c r="BQ336" s="664"/>
      <c r="BR336" s="664"/>
      <c r="BS336" s="664"/>
      <c r="BT336" s="667"/>
      <c r="BU336" s="668"/>
      <c r="BV336" s="666"/>
      <c r="BW336" s="669"/>
    </row>
    <row r="337" spans="2:75" ht="15.75" customHeight="1">
      <c r="B337" s="363" t="s">
        <v>942</v>
      </c>
      <c r="C337" s="364">
        <v>2895694000106</v>
      </c>
      <c r="D337" s="365" t="s">
        <v>14</v>
      </c>
      <c r="E337" s="365" t="s">
        <v>607</v>
      </c>
      <c r="F337" s="365"/>
      <c r="G337" s="366"/>
      <c r="H337" s="366" t="s">
        <v>34</v>
      </c>
      <c r="I337" s="366" t="s">
        <v>34</v>
      </c>
      <c r="J337" s="366" t="s">
        <v>608</v>
      </c>
      <c r="K337" s="367" t="s">
        <v>48</v>
      </c>
      <c r="L337" s="368"/>
      <c r="M337" s="368" t="s">
        <v>34</v>
      </c>
      <c r="N337" s="367">
        <v>61311</v>
      </c>
      <c r="O337" s="367" t="s">
        <v>1321</v>
      </c>
      <c r="P337" s="371">
        <v>36152</v>
      </c>
      <c r="Q337" s="372">
        <v>115858391.14</v>
      </c>
      <c r="R337" s="372">
        <v>157387410.27265871</v>
      </c>
      <c r="S337" s="367">
        <v>3</v>
      </c>
      <c r="T337" s="369">
        <v>8.2636827923913136E-2</v>
      </c>
      <c r="U337" s="369">
        <v>1.068262403741548</v>
      </c>
      <c r="V337" s="369">
        <v>-9.943810335597747E-2</v>
      </c>
      <c r="W337" s="369">
        <v>-0.9748259075842437</v>
      </c>
      <c r="X337" s="369">
        <v>1.8894972954892619E-2</v>
      </c>
      <c r="Y337" s="369">
        <v>0.14328401238812805</v>
      </c>
      <c r="Z337" s="369">
        <v>-1.2710358559285151E-2</v>
      </c>
      <c r="AA337" s="369">
        <v>-7.224979860003293E-2</v>
      </c>
      <c r="AB337" s="369">
        <v>0.21922660445380465</v>
      </c>
      <c r="AC337" s="373">
        <v>-0.81134595621570305</v>
      </c>
      <c r="AD337" s="541">
        <v>30506097000170</v>
      </c>
      <c r="AE337" s="370" t="s">
        <v>2382</v>
      </c>
      <c r="AF337" s="370" t="s">
        <v>2253</v>
      </c>
      <c r="AG337" s="374" t="s">
        <v>1439</v>
      </c>
      <c r="AH337" s="374" t="s">
        <v>2248</v>
      </c>
      <c r="AI337" s="374">
        <v>5000</v>
      </c>
      <c r="AJ337" s="374">
        <v>1000</v>
      </c>
      <c r="AK337" s="374">
        <v>1000</v>
      </c>
      <c r="AL337" s="369">
        <v>0.02</v>
      </c>
      <c r="AM337" s="369">
        <v>0.2</v>
      </c>
      <c r="AN337" s="369" t="s">
        <v>666</v>
      </c>
      <c r="AO337" s="367" t="s">
        <v>1324</v>
      </c>
      <c r="AP337" s="370" t="s">
        <v>716</v>
      </c>
      <c r="AQ337" s="376" t="s">
        <v>659</v>
      </c>
      <c r="AR337" s="369">
        <v>6.9999999999999993E-3</v>
      </c>
      <c r="AS337" s="369">
        <v>6.9999999999999993E-3</v>
      </c>
      <c r="AT337" s="369"/>
      <c r="AW337" s="662"/>
      <c r="AX337" s="662"/>
      <c r="AY337" s="663"/>
      <c r="AZ337" s="663"/>
      <c r="BA337" s="663"/>
      <c r="BB337" s="664"/>
      <c r="BC337" s="663"/>
      <c r="BD337" s="663"/>
      <c r="BE337" s="663"/>
      <c r="BF337" s="663"/>
      <c r="BG337" s="664"/>
      <c r="BH337" s="664"/>
      <c r="BI337" s="665"/>
      <c r="BJ337" s="665"/>
      <c r="BK337" s="665"/>
      <c r="BL337" s="664"/>
      <c r="BM337" s="664"/>
      <c r="BN337" s="664"/>
      <c r="BO337" s="664"/>
      <c r="BP337" s="664"/>
      <c r="BQ337" s="664"/>
      <c r="BR337" s="664"/>
      <c r="BS337" s="664"/>
      <c r="BT337" s="667"/>
      <c r="BU337" s="668"/>
      <c r="BV337" s="666"/>
      <c r="BW337" s="669"/>
    </row>
    <row r="338" spans="2:75" ht="15.75" customHeight="1">
      <c r="B338" s="363" t="s">
        <v>956</v>
      </c>
      <c r="C338" s="364">
        <v>28568701000140</v>
      </c>
      <c r="D338" s="365" t="s">
        <v>14</v>
      </c>
      <c r="E338" s="365" t="s">
        <v>614</v>
      </c>
      <c r="F338" s="365"/>
      <c r="G338" s="366"/>
      <c r="H338" s="366" t="s">
        <v>865</v>
      </c>
      <c r="I338" s="366" t="s">
        <v>34</v>
      </c>
      <c r="J338" s="366" t="s">
        <v>608</v>
      </c>
      <c r="K338" s="367" t="s">
        <v>48</v>
      </c>
      <c r="L338" s="368"/>
      <c r="M338" s="368" t="s">
        <v>1416</v>
      </c>
      <c r="N338" s="367">
        <v>452653</v>
      </c>
      <c r="O338" s="367" t="s">
        <v>1321</v>
      </c>
      <c r="P338" s="371">
        <v>43048</v>
      </c>
      <c r="Q338" s="372">
        <v>20247768.370000001</v>
      </c>
      <c r="R338" s="372">
        <v>29008691.277460326</v>
      </c>
      <c r="S338" s="367">
        <v>3</v>
      </c>
      <c r="T338" s="369">
        <v>9.929784717139567E-3</v>
      </c>
      <c r="U338" s="369">
        <v>0.12836426514742841</v>
      </c>
      <c r="V338" s="369">
        <v>-2.5995551847806997E-2</v>
      </c>
      <c r="W338" s="369">
        <v>-0.25484333035268414</v>
      </c>
      <c r="X338" s="369">
        <v>5.3983218531152177E-2</v>
      </c>
      <c r="Y338" s="369">
        <v>0.40936455274289069</v>
      </c>
      <c r="Z338" s="369">
        <v>0.10533419800495314</v>
      </c>
      <c r="AA338" s="369">
        <v>0.59875372957077877</v>
      </c>
      <c r="AB338" s="369">
        <v>0.11411501436978631</v>
      </c>
      <c r="AC338" s="373">
        <v>-1.0253755336577692</v>
      </c>
      <c r="AD338" s="541">
        <v>0</v>
      </c>
      <c r="AE338" s="370" t="s">
        <v>2388</v>
      </c>
      <c r="AF338" s="370" t="s">
        <v>741</v>
      </c>
      <c r="AG338" s="374" t="s">
        <v>741</v>
      </c>
      <c r="AH338" s="374" t="s">
        <v>2248</v>
      </c>
      <c r="AI338" s="374">
        <v>1000</v>
      </c>
      <c r="AJ338" s="374">
        <v>300</v>
      </c>
      <c r="AK338" s="374">
        <v>0</v>
      </c>
      <c r="AL338" s="369">
        <v>1.3000000000000001E-2</v>
      </c>
      <c r="AM338" s="369">
        <v>0.2</v>
      </c>
      <c r="AN338" s="369" t="s">
        <v>2276</v>
      </c>
      <c r="AO338" s="367" t="s">
        <v>1324</v>
      </c>
      <c r="AP338" s="370" t="s">
        <v>13</v>
      </c>
      <c r="AQ338" s="376" t="s">
        <v>668</v>
      </c>
      <c r="AR338" s="369">
        <v>3.4666666666666665E-3</v>
      </c>
      <c r="AS338" s="369">
        <v>3.4666666666666665E-3</v>
      </c>
      <c r="AT338" s="369"/>
      <c r="AW338" s="662"/>
      <c r="AX338" s="662"/>
      <c r="AY338" s="663"/>
      <c r="AZ338" s="663"/>
      <c r="BA338" s="663"/>
      <c r="BB338" s="664"/>
      <c r="BC338" s="663"/>
      <c r="BD338" s="663"/>
      <c r="BE338" s="663"/>
      <c r="BF338" s="663"/>
      <c r="BG338" s="664"/>
      <c r="BH338" s="664"/>
      <c r="BI338" s="665"/>
      <c r="BJ338" s="665"/>
      <c r="BK338" s="665"/>
      <c r="BL338" s="664"/>
      <c r="BM338" s="664"/>
      <c r="BN338" s="664"/>
      <c r="BO338" s="664"/>
      <c r="BP338" s="664"/>
      <c r="BQ338" s="664"/>
      <c r="BR338" s="664"/>
      <c r="BS338" s="664"/>
      <c r="BT338" s="667"/>
      <c r="BU338" s="668"/>
      <c r="BV338" s="666"/>
      <c r="BW338" s="669"/>
    </row>
    <row r="339" spans="2:75" ht="15.75" customHeight="1">
      <c r="B339" s="363" t="s">
        <v>215</v>
      </c>
      <c r="C339" s="364">
        <v>18889810000106</v>
      </c>
      <c r="D339" s="365" t="s">
        <v>14</v>
      </c>
      <c r="E339" s="365" t="s">
        <v>614</v>
      </c>
      <c r="F339" s="365"/>
      <c r="G339" s="366"/>
      <c r="H339" s="366" t="s">
        <v>1338</v>
      </c>
      <c r="I339" s="366" t="s">
        <v>34</v>
      </c>
      <c r="J339" s="366" t="s">
        <v>608</v>
      </c>
      <c r="K339" s="367" t="s">
        <v>48</v>
      </c>
      <c r="L339" s="368"/>
      <c r="M339" s="368" t="s">
        <v>34</v>
      </c>
      <c r="N339" s="367">
        <v>361402</v>
      </c>
      <c r="O339" s="367" t="s">
        <v>1321</v>
      </c>
      <c r="P339" s="371">
        <v>41698</v>
      </c>
      <c r="Q339" s="372">
        <v>50736262.840000004</v>
      </c>
      <c r="R339" s="372">
        <v>47445713.505317479</v>
      </c>
      <c r="S339" s="367">
        <v>3</v>
      </c>
      <c r="T339" s="369">
        <v>6.6281340429101165E-2</v>
      </c>
      <c r="U339" s="369">
        <v>0.85683182460968976</v>
      </c>
      <c r="V339" s="369">
        <v>-7.640916616416249E-2</v>
      </c>
      <c r="W339" s="369">
        <v>-0.74906532043440732</v>
      </c>
      <c r="X339" s="369">
        <v>0.10197712648597146</v>
      </c>
      <c r="Y339" s="369">
        <v>0.77331107536399613</v>
      </c>
      <c r="Z339" s="369">
        <v>0.23045279224283011</v>
      </c>
      <c r="AA339" s="369">
        <v>1.3099683811985345</v>
      </c>
      <c r="AB339" s="369">
        <v>0.23965725385852915</v>
      </c>
      <c r="AC339" s="373">
        <v>-0.61713550898345171</v>
      </c>
      <c r="AD339" s="541">
        <v>26946245000108</v>
      </c>
      <c r="AE339" s="370" t="s">
        <v>2264</v>
      </c>
      <c r="AF339" s="370" t="s">
        <v>2253</v>
      </c>
      <c r="AG339" s="374" t="s">
        <v>1439</v>
      </c>
      <c r="AH339" s="374" t="s">
        <v>2248</v>
      </c>
      <c r="AI339" s="374">
        <v>5000</v>
      </c>
      <c r="AJ339" s="374">
        <v>1000</v>
      </c>
      <c r="AK339" s="374">
        <v>5000</v>
      </c>
      <c r="AL339" s="369">
        <v>0.02</v>
      </c>
      <c r="AM339" s="369">
        <v>0.2</v>
      </c>
      <c r="AN339" s="369" t="s">
        <v>2262</v>
      </c>
      <c r="AO339" s="367" t="s">
        <v>1324</v>
      </c>
      <c r="AP339" s="370" t="s">
        <v>13</v>
      </c>
      <c r="AQ339" s="376" t="s">
        <v>668</v>
      </c>
      <c r="AR339" s="369">
        <v>4.0000000000000001E-3</v>
      </c>
      <c r="AS339" s="369">
        <v>4.0000000000000001E-3</v>
      </c>
      <c r="AT339" s="369"/>
      <c r="AW339" s="662"/>
      <c r="AX339" s="662"/>
      <c r="AY339" s="663"/>
      <c r="AZ339" s="663"/>
      <c r="BA339" s="663"/>
      <c r="BB339" s="664"/>
      <c r="BC339" s="663"/>
      <c r="BD339" s="663"/>
      <c r="BE339" s="663"/>
      <c r="BF339" s="663"/>
      <c r="BG339" s="664"/>
      <c r="BH339" s="664"/>
      <c r="BI339" s="665"/>
      <c r="BJ339" s="665"/>
      <c r="BK339" s="665"/>
      <c r="BL339" s="664"/>
      <c r="BM339" s="664"/>
      <c r="BN339" s="664"/>
      <c r="BO339" s="664"/>
      <c r="BP339" s="664"/>
      <c r="BQ339" s="664"/>
      <c r="BR339" s="664"/>
      <c r="BS339" s="664"/>
      <c r="BT339" s="667"/>
      <c r="BU339" s="668"/>
      <c r="BV339" s="666"/>
      <c r="BW339" s="669"/>
    </row>
    <row r="340" spans="2:75" ht="15.75" customHeight="1">
      <c r="B340" s="363" t="s">
        <v>966</v>
      </c>
      <c r="C340" s="364">
        <v>7124064000143</v>
      </c>
      <c r="D340" s="365" t="s">
        <v>14</v>
      </c>
      <c r="E340" s="365" t="s">
        <v>607</v>
      </c>
      <c r="F340" s="365"/>
      <c r="G340" s="366"/>
      <c r="H340" s="366" t="s">
        <v>34</v>
      </c>
      <c r="I340" s="366" t="s">
        <v>34</v>
      </c>
      <c r="J340" s="366" t="s">
        <v>608</v>
      </c>
      <c r="K340" s="367" t="s">
        <v>48</v>
      </c>
      <c r="L340" s="368"/>
      <c r="M340" s="368" t="s">
        <v>34</v>
      </c>
      <c r="N340" s="367">
        <v>141720</v>
      </c>
      <c r="O340" s="367" t="s">
        <v>1321</v>
      </c>
      <c r="P340" s="371">
        <v>38357</v>
      </c>
      <c r="Q340" s="372">
        <v>50496922.850000001</v>
      </c>
      <c r="R340" s="372">
        <v>55054770.286428571</v>
      </c>
      <c r="S340" s="367">
        <v>3</v>
      </c>
      <c r="T340" s="369">
        <v>-2.3771904049708636E-2</v>
      </c>
      <c r="U340" s="369">
        <v>-0.3073040434833364</v>
      </c>
      <c r="V340" s="369">
        <v>-0.21444519195934364</v>
      </c>
      <c r="W340" s="369">
        <v>-2.1022799291583452</v>
      </c>
      <c r="X340" s="369">
        <v>-8.5351578407404927E-2</v>
      </c>
      <c r="Y340" s="369">
        <v>-0.64723652407801979</v>
      </c>
      <c r="Z340" s="369">
        <v>-2.2609914384793317E-2</v>
      </c>
      <c r="AA340" s="369">
        <v>-0.12852208323202319</v>
      </c>
      <c r="AB340" s="369">
        <v>0.23983428264047438</v>
      </c>
      <c r="AC340" s="373">
        <v>-1.2909772407871403</v>
      </c>
      <c r="AD340" s="541">
        <v>11361553000196</v>
      </c>
      <c r="AE340" s="370" t="s">
        <v>2264</v>
      </c>
      <c r="AF340" s="370" t="s">
        <v>2253</v>
      </c>
      <c r="AG340" s="374" t="s">
        <v>1439</v>
      </c>
      <c r="AH340" s="374" t="s">
        <v>2248</v>
      </c>
      <c r="AI340" s="374">
        <v>500</v>
      </c>
      <c r="AJ340" s="374">
        <v>500</v>
      </c>
      <c r="AK340" s="374">
        <v>500</v>
      </c>
      <c r="AL340" s="369">
        <v>0.02</v>
      </c>
      <c r="AM340" s="369">
        <v>0.2</v>
      </c>
      <c r="AN340" s="369" t="s">
        <v>34</v>
      </c>
      <c r="AO340" s="367" t="s">
        <v>1324</v>
      </c>
      <c r="AP340" s="370" t="s">
        <v>716</v>
      </c>
      <c r="AQ340" s="376" t="s">
        <v>659</v>
      </c>
      <c r="AR340" s="369">
        <v>4.0000000000000001E-3</v>
      </c>
      <c r="AS340" s="369">
        <v>4.0000000000000001E-3</v>
      </c>
      <c r="AT340" s="369"/>
      <c r="AW340" s="662"/>
      <c r="AX340" s="662"/>
      <c r="AY340" s="663"/>
      <c r="AZ340" s="663"/>
      <c r="BA340" s="663"/>
      <c r="BB340" s="664"/>
      <c r="BC340" s="663"/>
      <c r="BD340" s="663"/>
      <c r="BE340" s="663"/>
      <c r="BF340" s="663"/>
      <c r="BG340" s="664"/>
      <c r="BH340" s="664"/>
      <c r="BI340" s="665"/>
      <c r="BJ340" s="665"/>
      <c r="BK340" s="665"/>
      <c r="BL340" s="664"/>
      <c r="BM340" s="664"/>
      <c r="BN340" s="664"/>
      <c r="BO340" s="664"/>
      <c r="BP340" s="664"/>
      <c r="BQ340" s="664"/>
      <c r="BR340" s="664"/>
      <c r="BS340" s="664"/>
      <c r="BT340" s="667"/>
      <c r="BU340" s="668"/>
      <c r="BV340" s="666"/>
      <c r="BW340" s="669"/>
    </row>
    <row r="341" spans="2:75" ht="15.75" customHeight="1">
      <c r="B341" s="363" t="s">
        <v>219</v>
      </c>
      <c r="C341" s="364">
        <v>4437399000123</v>
      </c>
      <c r="D341" s="365" t="s">
        <v>14</v>
      </c>
      <c r="E341" s="365" t="s">
        <v>607</v>
      </c>
      <c r="F341" s="365"/>
      <c r="G341" s="366"/>
      <c r="H341" s="366" t="s">
        <v>34</v>
      </c>
      <c r="I341" s="366" t="s">
        <v>34</v>
      </c>
      <c r="J341" s="366" t="s">
        <v>608</v>
      </c>
      <c r="K341" s="367" t="s">
        <v>48</v>
      </c>
      <c r="L341" s="368"/>
      <c r="M341" s="368" t="s">
        <v>34</v>
      </c>
      <c r="N341" s="367">
        <v>349011</v>
      </c>
      <c r="O341" s="367" t="s">
        <v>1324</v>
      </c>
      <c r="P341" s="371">
        <v>41547</v>
      </c>
      <c r="Q341" s="372">
        <v>33283424.379999999</v>
      </c>
      <c r="R341" s="372">
        <v>30663798.136825386</v>
      </c>
      <c r="S341" s="367">
        <v>3</v>
      </c>
      <c r="T341" s="369">
        <v>0.10326787924707981</v>
      </c>
      <c r="U341" s="369">
        <v>1.3349640309929445</v>
      </c>
      <c r="V341" s="369">
        <v>9.1793414849193899E-2</v>
      </c>
      <c r="W341" s="369">
        <v>0.89988239840300022</v>
      </c>
      <c r="X341" s="369">
        <v>0.44408465463175295</v>
      </c>
      <c r="Y341" s="369">
        <v>3.3675746087351448</v>
      </c>
      <c r="Z341" s="369">
        <v>0.87404784433279414</v>
      </c>
      <c r="AA341" s="369">
        <v>4.9683713032395325</v>
      </c>
      <c r="AB341" s="369">
        <v>0.24835640426778866</v>
      </c>
      <c r="AC341" s="373">
        <v>8.6369834413149785E-2</v>
      </c>
      <c r="AD341" s="541">
        <v>14213077000154</v>
      </c>
      <c r="AE341" s="370" t="s">
        <v>2400</v>
      </c>
      <c r="AF341" s="370" t="s">
        <v>2244</v>
      </c>
      <c r="AG341" s="374" t="s">
        <v>1438</v>
      </c>
      <c r="AH341" s="374" t="s">
        <v>2248</v>
      </c>
      <c r="AI341" s="374">
        <v>10000</v>
      </c>
      <c r="AJ341" s="374">
        <v>1000</v>
      </c>
      <c r="AK341" s="374">
        <v>1000</v>
      </c>
      <c r="AL341" s="369">
        <v>1.9E-2</v>
      </c>
      <c r="AM341" s="369">
        <v>0.2</v>
      </c>
      <c r="AN341" s="369" t="s">
        <v>666</v>
      </c>
      <c r="AO341" s="367" t="s">
        <v>1324</v>
      </c>
      <c r="AP341" s="370" t="s">
        <v>716</v>
      </c>
      <c r="AQ341" s="376" t="s">
        <v>659</v>
      </c>
      <c r="AR341" s="369">
        <v>4.4333333333333325E-3</v>
      </c>
      <c r="AS341" s="369">
        <v>4.4333333333333325E-3</v>
      </c>
      <c r="AT341" s="369"/>
      <c r="AW341" s="662"/>
      <c r="AX341" s="662"/>
      <c r="AY341" s="663"/>
      <c r="AZ341" s="663"/>
      <c r="BA341" s="663"/>
      <c r="BB341" s="664"/>
      <c r="BC341" s="663"/>
      <c r="BD341" s="663"/>
      <c r="BE341" s="663"/>
      <c r="BF341" s="663"/>
      <c r="BG341" s="664"/>
      <c r="BH341" s="664"/>
      <c r="BI341" s="665"/>
      <c r="BJ341" s="665"/>
      <c r="BK341" s="665"/>
      <c r="BL341" s="664"/>
      <c r="BM341" s="664"/>
      <c r="BN341" s="664"/>
      <c r="BO341" s="664"/>
      <c r="BP341" s="664"/>
      <c r="BQ341" s="664"/>
      <c r="BR341" s="664"/>
      <c r="BS341" s="664"/>
      <c r="BT341" s="667"/>
      <c r="BU341" s="668"/>
      <c r="BV341" s="666"/>
      <c r="BW341" s="669"/>
    </row>
    <row r="342" spans="2:75" ht="15.75" customHeight="1">
      <c r="B342" s="363" t="s">
        <v>229</v>
      </c>
      <c r="C342" s="364">
        <v>13401715000106</v>
      </c>
      <c r="D342" s="365" t="s">
        <v>14</v>
      </c>
      <c r="E342" s="365" t="s">
        <v>607</v>
      </c>
      <c r="F342" s="365"/>
      <c r="G342" s="366"/>
      <c r="H342" s="366" t="s">
        <v>34</v>
      </c>
      <c r="I342" s="366" t="s">
        <v>34</v>
      </c>
      <c r="J342" s="366" t="s">
        <v>608</v>
      </c>
      <c r="K342" s="367" t="s">
        <v>48</v>
      </c>
      <c r="L342" s="368"/>
      <c r="M342" s="368" t="s">
        <v>34</v>
      </c>
      <c r="N342" s="367">
        <v>282219</v>
      </c>
      <c r="O342" s="367" t="s">
        <v>1324</v>
      </c>
      <c r="P342" s="371">
        <v>40753</v>
      </c>
      <c r="Q342" s="372">
        <v>48458102.740000002</v>
      </c>
      <c r="R342" s="372">
        <v>63771633.811071411</v>
      </c>
      <c r="S342" s="367">
        <v>3</v>
      </c>
      <c r="T342" s="369">
        <v>0.162679513486645</v>
      </c>
      <c r="U342" s="369">
        <v>2.1029898228518507</v>
      </c>
      <c r="V342" s="369">
        <v>6.5977127884668807E-3</v>
      </c>
      <c r="W342" s="369">
        <v>6.4679646332079579E-2</v>
      </c>
      <c r="X342" s="369">
        <v>0.14420580514038361</v>
      </c>
      <c r="Y342" s="369">
        <v>1.0935388168853895</v>
      </c>
      <c r="Z342" s="369">
        <v>0.23785500208241328</v>
      </c>
      <c r="AA342" s="369">
        <v>1.3520449416362712</v>
      </c>
      <c r="AB342" s="369">
        <v>0.20792887118283743</v>
      </c>
      <c r="AC342" s="373">
        <v>-0.33179371144479564</v>
      </c>
      <c r="AD342" s="541">
        <v>13396819000161</v>
      </c>
      <c r="AE342" s="370" t="s">
        <v>2409</v>
      </c>
      <c r="AF342" s="370" t="s">
        <v>2250</v>
      </c>
      <c r="AG342" s="374" t="s">
        <v>719</v>
      </c>
      <c r="AH342" s="374" t="s">
        <v>2248</v>
      </c>
      <c r="AI342" s="374">
        <v>30000</v>
      </c>
      <c r="AJ342" s="374">
        <v>10000</v>
      </c>
      <c r="AK342" s="374">
        <v>30000</v>
      </c>
      <c r="AL342" s="369">
        <v>1.9574999999999999E-2</v>
      </c>
      <c r="AM342" s="369">
        <v>0.2</v>
      </c>
      <c r="AN342" s="369" t="s">
        <v>2295</v>
      </c>
      <c r="AO342" s="367" t="s">
        <v>1324</v>
      </c>
      <c r="AP342" s="370" t="s">
        <v>716</v>
      </c>
      <c r="AQ342" s="376" t="s">
        <v>659</v>
      </c>
      <c r="AR342" s="369">
        <v>4.5022500000000002E-3</v>
      </c>
      <c r="AS342" s="369">
        <v>4.5022500000000002E-3</v>
      </c>
      <c r="AT342" s="369"/>
      <c r="AW342" s="662"/>
      <c r="AX342" s="662"/>
      <c r="AY342" s="663"/>
      <c r="AZ342" s="663"/>
      <c r="BA342" s="663"/>
      <c r="BB342" s="664"/>
      <c r="BC342" s="663"/>
      <c r="BD342" s="663"/>
      <c r="BE342" s="663"/>
      <c r="BF342" s="663"/>
      <c r="BG342" s="664"/>
      <c r="BH342" s="664"/>
      <c r="BI342" s="665"/>
      <c r="BJ342" s="665"/>
      <c r="BK342" s="665"/>
      <c r="BL342" s="664"/>
      <c r="BM342" s="664"/>
      <c r="BN342" s="664"/>
      <c r="BO342" s="664"/>
      <c r="BP342" s="664"/>
      <c r="BQ342" s="664"/>
      <c r="BR342" s="664"/>
      <c r="BS342" s="664"/>
      <c r="BT342" s="667"/>
      <c r="BU342" s="668"/>
      <c r="BV342" s="666"/>
      <c r="BW342" s="669"/>
    </row>
    <row r="343" spans="2:75" ht="15.75" customHeight="1">
      <c r="B343" s="363" t="s">
        <v>234</v>
      </c>
      <c r="C343" s="364">
        <v>8279304000141</v>
      </c>
      <c r="D343" s="365" t="s">
        <v>14</v>
      </c>
      <c r="E343" s="365" t="s">
        <v>607</v>
      </c>
      <c r="F343" s="365"/>
      <c r="G343" s="366"/>
      <c r="H343" s="366" t="s">
        <v>34</v>
      </c>
      <c r="I343" s="366" t="s">
        <v>34</v>
      </c>
      <c r="J343" s="366" t="s">
        <v>608</v>
      </c>
      <c r="K343" s="367" t="s">
        <v>48</v>
      </c>
      <c r="L343" s="368"/>
      <c r="M343" s="368" t="s">
        <v>34</v>
      </c>
      <c r="N343" s="367">
        <v>173126</v>
      </c>
      <c r="O343" s="367" t="s">
        <v>1321</v>
      </c>
      <c r="P343" s="371">
        <v>39014</v>
      </c>
      <c r="Q343" s="372">
        <v>957886346.38999999</v>
      </c>
      <c r="R343" s="372">
        <v>1013217244.2058729</v>
      </c>
      <c r="S343" s="367">
        <v>3</v>
      </c>
      <c r="T343" s="369">
        <v>4.4035713299779289E-2</v>
      </c>
      <c r="U343" s="369">
        <v>0.56925826077701036</v>
      </c>
      <c r="V343" s="369">
        <v>-0.10444403393760271</v>
      </c>
      <c r="W343" s="369">
        <v>-1.0239007657909314</v>
      </c>
      <c r="X343" s="369">
        <v>-5.040938983950527E-2</v>
      </c>
      <c r="Y343" s="369">
        <v>-0.3822635605504468</v>
      </c>
      <c r="Z343" s="369">
        <v>-0.11414043519340589</v>
      </c>
      <c r="AA343" s="369">
        <v>-0.6488112366286769</v>
      </c>
      <c r="AB343" s="369">
        <v>0.18742149322663448</v>
      </c>
      <c r="AC343" s="373">
        <v>-1.0131706287694835</v>
      </c>
      <c r="AD343" s="541">
        <v>0</v>
      </c>
      <c r="AE343" s="370" t="s">
        <v>2410</v>
      </c>
      <c r="AF343" s="370" t="s">
        <v>2250</v>
      </c>
      <c r="AG343" s="374" t="s">
        <v>719</v>
      </c>
      <c r="AH343" s="374" t="s">
        <v>2248</v>
      </c>
      <c r="AI343" s="374">
        <v>500</v>
      </c>
      <c r="AJ343" s="374">
        <v>500</v>
      </c>
      <c r="AK343" s="374">
        <v>500</v>
      </c>
      <c r="AL343" s="369">
        <v>0.02</v>
      </c>
      <c r="AM343" s="369" t="s">
        <v>34</v>
      </c>
      <c r="AN343" s="369" t="s">
        <v>2257</v>
      </c>
      <c r="AO343" s="367" t="s">
        <v>1324</v>
      </c>
      <c r="AP343" s="370" t="s">
        <v>716</v>
      </c>
      <c r="AQ343" s="376" t="s">
        <v>667</v>
      </c>
      <c r="AR343" s="369">
        <v>5.0000000000000001E-3</v>
      </c>
      <c r="AS343" s="369">
        <v>5.0000000000000001E-3</v>
      </c>
      <c r="AT343" s="369"/>
      <c r="AW343" s="662"/>
      <c r="AX343" s="662"/>
      <c r="AY343" s="663"/>
      <c r="AZ343" s="663"/>
      <c r="BA343" s="663"/>
      <c r="BB343" s="664"/>
      <c r="BC343" s="663"/>
      <c r="BD343" s="663"/>
      <c r="BE343" s="663"/>
      <c r="BF343" s="663"/>
      <c r="BG343" s="664"/>
      <c r="BH343" s="664"/>
      <c r="BI343" s="665"/>
      <c r="BJ343" s="665"/>
      <c r="BK343" s="665"/>
      <c r="BL343" s="664"/>
      <c r="BM343" s="664"/>
      <c r="BN343" s="664"/>
      <c r="BO343" s="664"/>
      <c r="BP343" s="664"/>
      <c r="BQ343" s="664"/>
      <c r="BR343" s="664"/>
      <c r="BS343" s="664"/>
      <c r="BT343" s="667"/>
      <c r="BU343" s="668"/>
      <c r="BV343" s="666"/>
      <c r="BW343" s="669"/>
    </row>
    <row r="344" spans="2:75" ht="15.75" customHeight="1">
      <c r="B344" s="363" t="s">
        <v>1050</v>
      </c>
      <c r="C344" s="364">
        <v>31146414000157</v>
      </c>
      <c r="D344" s="365" t="s">
        <v>14</v>
      </c>
      <c r="E344" s="365" t="s">
        <v>607</v>
      </c>
      <c r="F344" s="365"/>
      <c r="G344" s="366"/>
      <c r="H344" s="366" t="s">
        <v>34</v>
      </c>
      <c r="I344" s="366" t="s">
        <v>34</v>
      </c>
      <c r="J344" s="366" t="s">
        <v>608</v>
      </c>
      <c r="K344" s="367" t="s">
        <v>48</v>
      </c>
      <c r="L344" s="368"/>
      <c r="M344" s="368" t="s">
        <v>34</v>
      </c>
      <c r="N344" s="367">
        <v>487198</v>
      </c>
      <c r="O344" s="367" t="s">
        <v>1321</v>
      </c>
      <c r="P344" s="371">
        <v>43507</v>
      </c>
      <c r="Q344" s="372">
        <v>6596716.1100000003</v>
      </c>
      <c r="R344" s="372">
        <v>12740588.708253967</v>
      </c>
      <c r="S344" s="367">
        <v>3</v>
      </c>
      <c r="T344" s="369">
        <v>7.3437694274448795E-2</v>
      </c>
      <c r="U344" s="369">
        <v>0.94934340755543223</v>
      </c>
      <c r="V344" s="369">
        <v>-6.3071952805137221E-2</v>
      </c>
      <c r="W344" s="369">
        <v>-0.61831603340494035</v>
      </c>
      <c r="X344" s="369">
        <v>9.4924923343861822E-2</v>
      </c>
      <c r="Y344" s="369">
        <v>0.71983293783027802</v>
      </c>
      <c r="Z344" s="369">
        <v>9.4333161220910622E-2</v>
      </c>
      <c r="AA344" s="369">
        <v>0.53622027008328121</v>
      </c>
      <c r="AB344" s="369">
        <v>0.22410370713038594</v>
      </c>
      <c r="AC344" s="373">
        <v>-0.61209633956931053</v>
      </c>
      <c r="AD344" s="541">
        <v>0</v>
      </c>
      <c r="AE344" s="370" t="s">
        <v>2302</v>
      </c>
      <c r="AF344" s="370" t="s">
        <v>2244</v>
      </c>
      <c r="AG344" s="374" t="s">
        <v>1438</v>
      </c>
      <c r="AH344" s="374" t="s">
        <v>2248</v>
      </c>
      <c r="AI344" s="374">
        <v>1000</v>
      </c>
      <c r="AJ344" s="374">
        <v>0</v>
      </c>
      <c r="AK344" s="374">
        <v>0</v>
      </c>
      <c r="AL344" s="369">
        <v>0.02</v>
      </c>
      <c r="AM344" s="369">
        <v>0.2</v>
      </c>
      <c r="AN344" s="369" t="s">
        <v>34</v>
      </c>
      <c r="AO344" s="367" t="s">
        <v>1324</v>
      </c>
      <c r="AP344" s="370" t="s">
        <v>716</v>
      </c>
      <c r="AQ344" s="376" t="s">
        <v>659</v>
      </c>
      <c r="AR344" s="369">
        <v>5.3333333333333332E-3</v>
      </c>
      <c r="AS344" s="369">
        <v>5.3333333333333332E-3</v>
      </c>
      <c r="AT344" s="369"/>
      <c r="AW344" s="662"/>
      <c r="AX344" s="662"/>
      <c r="AY344" s="663"/>
      <c r="AZ344" s="663"/>
      <c r="BA344" s="663"/>
      <c r="BB344" s="664"/>
      <c r="BC344" s="663"/>
      <c r="BD344" s="663"/>
      <c r="BE344" s="663"/>
      <c r="BF344" s="663"/>
      <c r="BG344" s="664"/>
      <c r="BH344" s="664"/>
      <c r="BI344" s="665"/>
      <c r="BJ344" s="665"/>
      <c r="BK344" s="665"/>
      <c r="BL344" s="664"/>
      <c r="BM344" s="664"/>
      <c r="BN344" s="664"/>
      <c r="BO344" s="664"/>
      <c r="BP344" s="664"/>
      <c r="BQ344" s="664"/>
      <c r="BR344" s="664"/>
      <c r="BS344" s="664"/>
      <c r="BT344" s="667"/>
      <c r="BU344" s="668"/>
      <c r="BV344" s="666"/>
      <c r="BW344" s="669"/>
    </row>
    <row r="345" spans="2:75" ht="15.75" customHeight="1">
      <c r="B345" s="363" t="s">
        <v>1052</v>
      </c>
      <c r="C345" s="364">
        <v>11952816000131</v>
      </c>
      <c r="D345" s="365" t="s">
        <v>14</v>
      </c>
      <c r="E345" s="365" t="s">
        <v>607</v>
      </c>
      <c r="F345" s="365"/>
      <c r="G345" s="366"/>
      <c r="H345" s="366" t="s">
        <v>34</v>
      </c>
      <c r="I345" s="366" t="s">
        <v>34</v>
      </c>
      <c r="J345" s="366" t="s">
        <v>611</v>
      </c>
      <c r="K345" s="367"/>
      <c r="L345" s="368"/>
      <c r="M345" s="368" t="s">
        <v>1416</v>
      </c>
      <c r="N345" s="367">
        <v>354465</v>
      </c>
      <c r="O345" s="367" t="s">
        <v>1321</v>
      </c>
      <c r="P345" s="371">
        <v>40367</v>
      </c>
      <c r="Q345" s="372">
        <v>405444308.88</v>
      </c>
      <c r="R345" s="372">
        <v>431513258.24273807</v>
      </c>
      <c r="S345" s="367">
        <v>3</v>
      </c>
      <c r="T345" s="369">
        <v>-0.16753238816533322</v>
      </c>
      <c r="U345" s="369">
        <v>-2.1657238810139723</v>
      </c>
      <c r="V345" s="369">
        <v>-0.15072479474401901</v>
      </c>
      <c r="W345" s="369">
        <v>-1.4776069723071084</v>
      </c>
      <c r="X345" s="369">
        <v>6.9416379202898337E-2</v>
      </c>
      <c r="Y345" s="369">
        <v>0.52639701371319614</v>
      </c>
      <c r="Z345" s="369">
        <v>0.47367451493342738</v>
      </c>
      <c r="AA345" s="369">
        <v>2.6925195025995525</v>
      </c>
      <c r="AB345" s="369">
        <v>0.15193143847331725</v>
      </c>
      <c r="AC345" s="373">
        <v>-1.6371104176449063</v>
      </c>
      <c r="AD345" s="541">
        <v>46785338000105</v>
      </c>
      <c r="AE345" s="370" t="s">
        <v>2445</v>
      </c>
      <c r="AF345" s="370" t="s">
        <v>2244</v>
      </c>
      <c r="AG345" s="374" t="s">
        <v>1438</v>
      </c>
      <c r="AH345" s="374" t="s">
        <v>726</v>
      </c>
      <c r="AI345" s="374">
        <v>0</v>
      </c>
      <c r="AJ345" s="374">
        <v>0</v>
      </c>
      <c r="AK345" s="374">
        <v>0</v>
      </c>
      <c r="AL345" s="369">
        <v>8.6199999999999992E-3</v>
      </c>
      <c r="AM345" s="369" t="s">
        <v>34</v>
      </c>
      <c r="AN345" s="369" t="s">
        <v>34</v>
      </c>
      <c r="AO345" s="367" t="s">
        <v>1324</v>
      </c>
      <c r="AP345" s="370" t="s">
        <v>716</v>
      </c>
      <c r="AQ345" s="376" t="s">
        <v>687</v>
      </c>
      <c r="AR345" s="369" t="s">
        <v>34</v>
      </c>
      <c r="AS345" s="369" t="s">
        <v>34</v>
      </c>
      <c r="AT345" s="369"/>
      <c r="AW345" s="662"/>
      <c r="AX345" s="662"/>
      <c r="AY345" s="663"/>
      <c r="AZ345" s="663"/>
      <c r="BA345" s="663"/>
      <c r="BB345" s="664"/>
      <c r="BC345" s="663"/>
      <c r="BD345" s="663"/>
      <c r="BE345" s="663"/>
      <c r="BF345" s="663"/>
      <c r="BG345" s="664"/>
      <c r="BH345" s="664"/>
      <c r="BI345" s="665"/>
      <c r="BJ345" s="665"/>
      <c r="BK345" s="665"/>
      <c r="BL345" s="218"/>
      <c r="BM345" s="664"/>
      <c r="BN345" s="664"/>
      <c r="BO345" s="664"/>
      <c r="BP345" s="664"/>
      <c r="BQ345" s="664"/>
      <c r="BR345" s="664"/>
      <c r="BS345" s="664"/>
      <c r="BT345" s="667"/>
      <c r="BU345" s="668"/>
      <c r="BV345" s="666"/>
      <c r="BW345" s="669"/>
    </row>
    <row r="346" spans="2:75" ht="15.75" customHeight="1">
      <c r="B346" s="363" t="s">
        <v>283</v>
      </c>
      <c r="C346" s="364">
        <v>9296009000166</v>
      </c>
      <c r="D346" s="365" t="s">
        <v>14</v>
      </c>
      <c r="E346" s="365" t="s">
        <v>607</v>
      </c>
      <c r="F346" s="365"/>
      <c r="G346" s="366"/>
      <c r="H346" s="366" t="s">
        <v>34</v>
      </c>
      <c r="I346" s="366" t="s">
        <v>34</v>
      </c>
      <c r="J346" s="366" t="s">
        <v>608</v>
      </c>
      <c r="K346" s="367" t="s">
        <v>48</v>
      </c>
      <c r="L346" s="368"/>
      <c r="M346" s="368" t="s">
        <v>34</v>
      </c>
      <c r="N346" s="367">
        <v>219517</v>
      </c>
      <c r="O346" s="367" t="s">
        <v>1321</v>
      </c>
      <c r="P346" s="371">
        <v>39758</v>
      </c>
      <c r="Q346" s="372">
        <v>11291054.08</v>
      </c>
      <c r="R346" s="372">
        <v>13069632.265555562</v>
      </c>
      <c r="S346" s="367">
        <v>3</v>
      </c>
      <c r="T346" s="369">
        <v>8.7358532088828156E-2</v>
      </c>
      <c r="U346" s="369">
        <v>1.1293007950700829</v>
      </c>
      <c r="V346" s="369">
        <v>-1.0338908787900114E-2</v>
      </c>
      <c r="W346" s="369">
        <v>-0.10135587669562675</v>
      </c>
      <c r="X346" s="369">
        <v>0.39985739794322428</v>
      </c>
      <c r="Y346" s="369">
        <v>3.0321912869182612</v>
      </c>
      <c r="Z346" s="369">
        <v>0.49422099578321377</v>
      </c>
      <c r="AA346" s="369">
        <v>2.809312360677664</v>
      </c>
      <c r="AB346" s="369">
        <v>0.23365573768125128</v>
      </c>
      <c r="AC346" s="373">
        <v>-0.34375421099460035</v>
      </c>
      <c r="AD346" s="541">
        <v>0</v>
      </c>
      <c r="AE346" s="370" t="s">
        <v>2455</v>
      </c>
      <c r="AF346" s="370" t="s">
        <v>2253</v>
      </c>
      <c r="AG346" s="374" t="s">
        <v>1439</v>
      </c>
      <c r="AH346" s="374" t="s">
        <v>2248</v>
      </c>
      <c r="AI346" s="374">
        <v>500</v>
      </c>
      <c r="AJ346" s="374">
        <v>0</v>
      </c>
      <c r="AK346" s="374">
        <v>0</v>
      </c>
      <c r="AL346" s="369">
        <v>2.5000000000000001E-2</v>
      </c>
      <c r="AM346" s="369">
        <v>0.2</v>
      </c>
      <c r="AN346" s="369" t="s">
        <v>2295</v>
      </c>
      <c r="AO346" s="367" t="s">
        <v>1324</v>
      </c>
      <c r="AP346" s="370" t="s">
        <v>716</v>
      </c>
      <c r="AQ346" s="376" t="s">
        <v>670</v>
      </c>
      <c r="AR346" s="369">
        <v>8.3333333333333332E-3</v>
      </c>
      <c r="AS346" s="369">
        <v>8.3333333333333332E-3</v>
      </c>
      <c r="AT346" s="369"/>
      <c r="AW346" s="662"/>
      <c r="AX346" s="662"/>
      <c r="AY346" s="663"/>
      <c r="AZ346" s="663"/>
      <c r="BA346" s="663"/>
      <c r="BB346" s="664"/>
      <c r="BC346" s="663"/>
      <c r="BD346" s="663"/>
      <c r="BE346" s="663"/>
      <c r="BF346" s="663"/>
      <c r="BG346" s="664"/>
      <c r="BH346" s="664"/>
      <c r="BI346" s="665"/>
      <c r="BJ346" s="665"/>
      <c r="BK346" s="665"/>
      <c r="BL346" s="218"/>
      <c r="BM346" s="664"/>
      <c r="BN346" s="664"/>
      <c r="BO346" s="664"/>
      <c r="BP346" s="664"/>
      <c r="BQ346" s="664"/>
      <c r="BR346" s="664"/>
      <c r="BS346" s="664"/>
      <c r="BT346" s="667"/>
      <c r="BU346" s="668"/>
      <c r="BV346" s="666"/>
      <c r="BW346" s="669"/>
    </row>
    <row r="347" spans="2:75" ht="15.75" customHeight="1">
      <c r="B347" s="363" t="s">
        <v>1066</v>
      </c>
      <c r="C347" s="364">
        <v>9296022000115</v>
      </c>
      <c r="D347" s="365" t="s">
        <v>14</v>
      </c>
      <c r="E347" s="365" t="s">
        <v>607</v>
      </c>
      <c r="F347" s="365"/>
      <c r="G347" s="366"/>
      <c r="H347" s="366" t="s">
        <v>34</v>
      </c>
      <c r="I347" s="366" t="s">
        <v>34</v>
      </c>
      <c r="J347" s="366" t="s">
        <v>608</v>
      </c>
      <c r="K347" s="367" t="s">
        <v>48</v>
      </c>
      <c r="L347" s="368"/>
      <c r="M347" s="368" t="s">
        <v>34</v>
      </c>
      <c r="N347" s="367">
        <v>220272</v>
      </c>
      <c r="O347" s="367" t="s">
        <v>1321</v>
      </c>
      <c r="P347" s="371">
        <v>39773</v>
      </c>
      <c r="Q347" s="372">
        <v>39129294.130000003</v>
      </c>
      <c r="R347" s="372">
        <v>46430485.102936484</v>
      </c>
      <c r="S347" s="367">
        <v>3</v>
      </c>
      <c r="T347" s="369">
        <v>6.4820041114125537E-2</v>
      </c>
      <c r="U347" s="369">
        <v>0.83794132314660053</v>
      </c>
      <c r="V347" s="369">
        <v>-6.828872905458705E-2</v>
      </c>
      <c r="W347" s="369">
        <v>-0.66945788416840979</v>
      </c>
      <c r="X347" s="369">
        <v>0.3434766660151094</v>
      </c>
      <c r="Y347" s="369">
        <v>2.6046459545526006</v>
      </c>
      <c r="Z347" s="369">
        <v>0.31977684271676665</v>
      </c>
      <c r="AA347" s="369">
        <v>1.8177152419011058</v>
      </c>
      <c r="AB347" s="369">
        <v>0.25936428329552341</v>
      </c>
      <c r="AC347" s="373">
        <v>-0.51784147168722516</v>
      </c>
      <c r="AD347" s="541">
        <v>0</v>
      </c>
      <c r="AE347" s="370" t="s">
        <v>2455</v>
      </c>
      <c r="AF347" s="370" t="s">
        <v>2253</v>
      </c>
      <c r="AG347" s="374" t="s">
        <v>1439</v>
      </c>
      <c r="AH347" s="374" t="s">
        <v>2248</v>
      </c>
      <c r="AI347" s="374">
        <v>500</v>
      </c>
      <c r="AJ347" s="374">
        <v>0</v>
      </c>
      <c r="AK347" s="374">
        <v>0</v>
      </c>
      <c r="AL347" s="369">
        <v>2.5000000000000001E-2</v>
      </c>
      <c r="AM347" s="369">
        <v>0.2</v>
      </c>
      <c r="AN347" s="369" t="s">
        <v>2295</v>
      </c>
      <c r="AO347" s="367" t="s">
        <v>1324</v>
      </c>
      <c r="AP347" s="370" t="s">
        <v>716</v>
      </c>
      <c r="AQ347" s="376" t="s">
        <v>681</v>
      </c>
      <c r="AR347" s="369">
        <v>8.3333333333333332E-3</v>
      </c>
      <c r="AS347" s="369">
        <v>8.3333333333333332E-3</v>
      </c>
      <c r="AT347" s="369"/>
      <c r="AW347" s="662"/>
      <c r="AX347" s="662"/>
      <c r="AY347" s="663"/>
      <c r="AZ347" s="663"/>
      <c r="BA347" s="663"/>
      <c r="BB347" s="664"/>
      <c r="BC347" s="663"/>
      <c r="BD347" s="663"/>
      <c r="BE347" s="663"/>
      <c r="BF347" s="663"/>
      <c r="BG347" s="664"/>
      <c r="BH347" s="664"/>
      <c r="BI347" s="665"/>
      <c r="BJ347" s="665"/>
      <c r="BK347" s="665"/>
      <c r="BL347" s="218"/>
      <c r="BM347" s="664"/>
      <c r="BN347" s="664"/>
      <c r="BO347" s="664"/>
      <c r="BP347" s="664"/>
      <c r="BQ347" s="664"/>
      <c r="BR347" s="664"/>
      <c r="BS347" s="664"/>
      <c r="BT347" s="667"/>
      <c r="BU347" s="668"/>
      <c r="BV347" s="666"/>
      <c r="BW347" s="669"/>
    </row>
    <row r="348" spans="2:75" ht="15.75" customHeight="1">
      <c r="B348" s="363" t="s">
        <v>1070</v>
      </c>
      <c r="C348" s="364">
        <v>7899238000140</v>
      </c>
      <c r="D348" s="365" t="s">
        <v>14</v>
      </c>
      <c r="E348" s="365" t="s">
        <v>607</v>
      </c>
      <c r="F348" s="365"/>
      <c r="G348" s="366"/>
      <c r="H348" s="366" t="s">
        <v>34</v>
      </c>
      <c r="I348" s="366" t="s">
        <v>34</v>
      </c>
      <c r="J348" s="366" t="s">
        <v>608</v>
      </c>
      <c r="K348" s="367" t="s">
        <v>48</v>
      </c>
      <c r="L348" s="368"/>
      <c r="M348" s="368" t="s">
        <v>34</v>
      </c>
      <c r="N348" s="367">
        <v>156906</v>
      </c>
      <c r="O348" s="367" t="s">
        <v>1321</v>
      </c>
      <c r="P348" s="371">
        <v>38818</v>
      </c>
      <c r="Q348" s="372">
        <v>263782067.75999999</v>
      </c>
      <c r="R348" s="372">
        <v>262821017.44202396</v>
      </c>
      <c r="S348" s="367">
        <v>3</v>
      </c>
      <c r="T348" s="369">
        <v>9.3350381841263985E-3</v>
      </c>
      <c r="U348" s="369">
        <v>0.12067586063172524</v>
      </c>
      <c r="V348" s="369">
        <v>-0.10882123628270757</v>
      </c>
      <c r="W348" s="369">
        <v>-1.066811984978925</v>
      </c>
      <c r="X348" s="369">
        <v>-0.1630887033432582</v>
      </c>
      <c r="Y348" s="369">
        <v>-1.2367312642354586</v>
      </c>
      <c r="Z348" s="369">
        <v>-1.225025775958255E-2</v>
      </c>
      <c r="AA348" s="369">
        <v>-6.9634436495244548E-2</v>
      </c>
      <c r="AB348" s="369">
        <v>0.24563526007262046</v>
      </c>
      <c r="AC348" s="373">
        <v>-0.74171053757501104</v>
      </c>
      <c r="AD348" s="541">
        <v>0</v>
      </c>
      <c r="AE348" s="370" t="s">
        <v>2458</v>
      </c>
      <c r="AF348" s="370" t="s">
        <v>741</v>
      </c>
      <c r="AG348" s="374" t="s">
        <v>741</v>
      </c>
      <c r="AH348" s="374" t="s">
        <v>2248</v>
      </c>
      <c r="AI348" s="374">
        <v>5000</v>
      </c>
      <c r="AJ348" s="374">
        <v>0</v>
      </c>
      <c r="AK348" s="374">
        <v>5000</v>
      </c>
      <c r="AL348" s="369">
        <v>2.5000000000000001E-2</v>
      </c>
      <c r="AM348" s="369">
        <v>0.2</v>
      </c>
      <c r="AN348" s="369" t="s">
        <v>2295</v>
      </c>
      <c r="AO348" s="367" t="s">
        <v>1324</v>
      </c>
      <c r="AP348" s="370" t="s">
        <v>716</v>
      </c>
      <c r="AQ348" s="376" t="s">
        <v>670</v>
      </c>
      <c r="AR348" s="369">
        <v>8.3333333333333332E-3</v>
      </c>
      <c r="AS348" s="369">
        <v>8.3333333333333332E-3</v>
      </c>
      <c r="AT348" s="369"/>
      <c r="AW348" s="662"/>
      <c r="AX348" s="662"/>
      <c r="AY348" s="663"/>
      <c r="AZ348" s="663"/>
      <c r="BA348" s="663"/>
      <c r="BB348" s="664"/>
      <c r="BC348" s="663"/>
      <c r="BD348" s="663"/>
      <c r="BE348" s="663"/>
      <c r="BF348" s="663"/>
      <c r="BG348" s="664"/>
      <c r="BH348" s="664"/>
      <c r="BI348" s="665"/>
      <c r="BJ348" s="665"/>
      <c r="BK348" s="665"/>
      <c r="BL348" s="218"/>
      <c r="BM348" s="664"/>
      <c r="BN348" s="664"/>
      <c r="BO348" s="664"/>
      <c r="BP348" s="664"/>
      <c r="BQ348" s="664"/>
      <c r="BR348" s="664"/>
      <c r="BS348" s="664"/>
      <c r="BT348" s="667"/>
      <c r="BU348" s="668"/>
      <c r="BV348" s="666"/>
      <c r="BW348" s="669"/>
    </row>
    <row r="349" spans="2:75" ht="15.75" customHeight="1">
      <c r="B349" s="363" t="s">
        <v>1073</v>
      </c>
      <c r="C349" s="364">
        <v>9577098000119</v>
      </c>
      <c r="D349" s="365" t="s">
        <v>14</v>
      </c>
      <c r="E349" s="365" t="s">
        <v>607</v>
      </c>
      <c r="F349" s="365"/>
      <c r="G349" s="366"/>
      <c r="H349" s="366" t="s">
        <v>34</v>
      </c>
      <c r="I349" s="366" t="s">
        <v>34</v>
      </c>
      <c r="J349" s="366" t="s">
        <v>608</v>
      </c>
      <c r="K349" s="367" t="s">
        <v>48</v>
      </c>
      <c r="L349" s="368"/>
      <c r="M349" s="368" t="s">
        <v>34</v>
      </c>
      <c r="N349" s="367">
        <v>221661</v>
      </c>
      <c r="O349" s="367" t="s">
        <v>1321</v>
      </c>
      <c r="P349" s="371">
        <v>39799</v>
      </c>
      <c r="Q349" s="372">
        <v>21023006.609999999</v>
      </c>
      <c r="R349" s="372">
        <v>33810055.188095249</v>
      </c>
      <c r="S349" s="367">
        <v>3</v>
      </c>
      <c r="T349" s="369">
        <v>6.3793303248604882E-2</v>
      </c>
      <c r="U349" s="369">
        <v>0.82466848235891377</v>
      </c>
      <c r="V349" s="369">
        <v>-7.2758308879749101E-2</v>
      </c>
      <c r="W349" s="369">
        <v>-0.71327471154680444</v>
      </c>
      <c r="X349" s="369">
        <v>3.242727914108734E-2</v>
      </c>
      <c r="Y349" s="369">
        <v>0.24590194848422581</v>
      </c>
      <c r="Z349" s="369">
        <v>0.15049111161421114</v>
      </c>
      <c r="AA349" s="369">
        <v>0.85544026586716071</v>
      </c>
      <c r="AB349" s="369">
        <v>0.20986318555334998</v>
      </c>
      <c r="AC349" s="373">
        <v>-0.7179846081088046</v>
      </c>
      <c r="AD349" s="541">
        <v>0</v>
      </c>
      <c r="AE349" s="370" t="s">
        <v>2263</v>
      </c>
      <c r="AF349" s="370" t="s">
        <v>736</v>
      </c>
      <c r="AG349" s="374" t="s">
        <v>736</v>
      </c>
      <c r="AH349" s="374" t="s">
        <v>2248</v>
      </c>
      <c r="AI349" s="374">
        <v>500</v>
      </c>
      <c r="AJ349" s="374">
        <v>500</v>
      </c>
      <c r="AK349" s="374">
        <v>500</v>
      </c>
      <c r="AL349" s="369">
        <v>0.02</v>
      </c>
      <c r="AM349" s="369">
        <v>0.2</v>
      </c>
      <c r="AN349" s="369" t="s">
        <v>666</v>
      </c>
      <c r="AO349" s="367" t="s">
        <v>1324</v>
      </c>
      <c r="AP349" s="370" t="s">
        <v>716</v>
      </c>
      <c r="AQ349" s="376" t="s">
        <v>659</v>
      </c>
      <c r="AR349" s="369">
        <v>6.0000000000000001E-3</v>
      </c>
      <c r="AS349" s="369">
        <v>6.0000000000000001E-3</v>
      </c>
      <c r="AT349" s="369"/>
      <c r="AW349" s="662"/>
      <c r="AX349" s="662"/>
      <c r="AY349" s="663"/>
      <c r="AZ349" s="663"/>
      <c r="BA349" s="663"/>
      <c r="BB349" s="664"/>
      <c r="BC349" s="663"/>
      <c r="BD349" s="663"/>
      <c r="BE349" s="663"/>
      <c r="BF349" s="663"/>
      <c r="BG349" s="664"/>
      <c r="BH349" s="664"/>
      <c r="BI349" s="665"/>
      <c r="BJ349" s="665"/>
      <c r="BK349" s="665"/>
      <c r="BL349" s="218"/>
      <c r="BM349" s="664"/>
      <c r="BN349" s="664"/>
      <c r="BO349" s="664"/>
      <c r="BP349" s="664"/>
      <c r="BQ349" s="664"/>
      <c r="BR349" s="664"/>
      <c r="BS349" s="664"/>
      <c r="BT349" s="667"/>
      <c r="BU349" s="668"/>
      <c r="BV349" s="666"/>
      <c r="BW349" s="669"/>
    </row>
    <row r="350" spans="2:75" ht="15.75" customHeight="1">
      <c r="B350" s="363" t="s">
        <v>297</v>
      </c>
      <c r="C350" s="364">
        <v>33254944000144</v>
      </c>
      <c r="D350" s="365" t="s">
        <v>14</v>
      </c>
      <c r="E350" s="365" t="s">
        <v>607</v>
      </c>
      <c r="F350" s="365"/>
      <c r="G350" s="366"/>
      <c r="H350" s="366" t="s">
        <v>34</v>
      </c>
      <c r="I350" s="366" t="s">
        <v>34</v>
      </c>
      <c r="J350" s="366" t="s">
        <v>608</v>
      </c>
      <c r="K350" s="367" t="s">
        <v>48</v>
      </c>
      <c r="L350" s="368"/>
      <c r="M350" s="368" t="s">
        <v>34</v>
      </c>
      <c r="N350" s="367">
        <v>498629</v>
      </c>
      <c r="O350" s="367" t="s">
        <v>1321</v>
      </c>
      <c r="P350" s="371">
        <v>43635</v>
      </c>
      <c r="Q350" s="372">
        <v>39902531.710000001</v>
      </c>
      <c r="R350" s="372">
        <v>33864631.300714284</v>
      </c>
      <c r="S350" s="367">
        <v>3</v>
      </c>
      <c r="T350" s="369">
        <v>4.2443008392574644E-2</v>
      </c>
      <c r="U350" s="369">
        <v>0.54866905357525331</v>
      </c>
      <c r="V350" s="369">
        <v>-9.4999699161933404E-2</v>
      </c>
      <c r="W350" s="369">
        <v>-0.93131470563386343</v>
      </c>
      <c r="X350" s="369">
        <v>-8.8279225520971449E-2</v>
      </c>
      <c r="Y350" s="369">
        <v>-0.6694374039781793</v>
      </c>
      <c r="Z350" s="369">
        <v>-3.510933777195091E-2</v>
      </c>
      <c r="AA350" s="369">
        <v>-0.19957285793097615</v>
      </c>
      <c r="AB350" s="369">
        <v>0.20568422781379869</v>
      </c>
      <c r="AC350" s="373">
        <v>-0.85469741249996345</v>
      </c>
      <c r="AD350" s="541">
        <v>0</v>
      </c>
      <c r="AE350" s="370" t="s">
        <v>2463</v>
      </c>
      <c r="AF350" s="370" t="s">
        <v>2250</v>
      </c>
      <c r="AG350" s="374" t="s">
        <v>719</v>
      </c>
      <c r="AH350" s="374" t="s">
        <v>2248</v>
      </c>
      <c r="AI350" s="374">
        <v>1000</v>
      </c>
      <c r="AJ350" s="374">
        <v>1000</v>
      </c>
      <c r="AK350" s="374">
        <v>0</v>
      </c>
      <c r="AL350" s="369">
        <v>1.4999999999999999E-2</v>
      </c>
      <c r="AM350" s="369">
        <v>0.2</v>
      </c>
      <c r="AN350" s="369" t="s">
        <v>666</v>
      </c>
      <c r="AO350" s="367" t="s">
        <v>1324</v>
      </c>
      <c r="AP350" s="370" t="s">
        <v>716</v>
      </c>
      <c r="AQ350" s="376" t="s">
        <v>659</v>
      </c>
      <c r="AR350" s="369">
        <v>4.0000000000000001E-3</v>
      </c>
      <c r="AS350" s="369">
        <v>4.0000000000000001E-3</v>
      </c>
      <c r="AT350" s="369"/>
      <c r="AW350" s="662"/>
      <c r="AX350" s="662"/>
      <c r="AY350" s="663"/>
      <c r="AZ350" s="663"/>
      <c r="BA350" s="663"/>
      <c r="BB350" s="664"/>
      <c r="BC350" s="663"/>
      <c r="BD350" s="663"/>
      <c r="BE350" s="663"/>
      <c r="BF350" s="663"/>
      <c r="BG350" s="664"/>
      <c r="BH350" s="664"/>
      <c r="BI350" s="665"/>
      <c r="BJ350" s="665"/>
      <c r="BK350" s="665"/>
      <c r="BL350" s="218"/>
      <c r="BM350" s="664"/>
      <c r="BN350" s="664"/>
      <c r="BO350" s="664"/>
      <c r="BP350" s="664"/>
      <c r="BQ350" s="664"/>
      <c r="BR350" s="664"/>
      <c r="BS350" s="664"/>
      <c r="BT350" s="667"/>
      <c r="BU350" s="668"/>
      <c r="BV350" s="666"/>
      <c r="BW350" s="669"/>
    </row>
    <row r="351" spans="2:75" ht="15.75" customHeight="1">
      <c r="B351" s="363" t="s">
        <v>561</v>
      </c>
      <c r="C351" s="364">
        <v>16961689000150</v>
      </c>
      <c r="D351" s="365" t="s">
        <v>14</v>
      </c>
      <c r="E351" s="365" t="s">
        <v>607</v>
      </c>
      <c r="F351" s="365"/>
      <c r="G351" s="366"/>
      <c r="H351" s="366" t="s">
        <v>34</v>
      </c>
      <c r="I351" s="366" t="s">
        <v>34</v>
      </c>
      <c r="J351" s="366" t="s">
        <v>608</v>
      </c>
      <c r="K351" s="367" t="s">
        <v>48</v>
      </c>
      <c r="L351" s="368"/>
      <c r="M351" s="368" t="s">
        <v>1416</v>
      </c>
      <c r="N351" s="367">
        <v>348120</v>
      </c>
      <c r="O351" s="367" t="s">
        <v>1321</v>
      </c>
      <c r="P351" s="371">
        <v>41324</v>
      </c>
      <c r="Q351" s="372">
        <v>10057334.789999999</v>
      </c>
      <c r="R351" s="372">
        <v>9658041.1783333272</v>
      </c>
      <c r="S351" s="367">
        <v>3</v>
      </c>
      <c r="T351" s="369">
        <v>1.9948218564933118E-2</v>
      </c>
      <c r="U351" s="369">
        <v>0.25787451490947944</v>
      </c>
      <c r="V351" s="369">
        <v>-0.13847815169752309</v>
      </c>
      <c r="W351" s="369">
        <v>-1.3575489209188725</v>
      </c>
      <c r="X351" s="369">
        <v>-5.1866123504676231E-2</v>
      </c>
      <c r="Y351" s="369">
        <v>-0.39331023656447689</v>
      </c>
      <c r="Z351" s="369">
        <v>5.1562683000681231E-2</v>
      </c>
      <c r="AA351" s="369">
        <v>0.29309900619248008</v>
      </c>
      <c r="AB351" s="369">
        <v>0.20922991003227648</v>
      </c>
      <c r="AC351" s="373">
        <v>-1.0719543160516127</v>
      </c>
      <c r="AD351" s="541">
        <v>0</v>
      </c>
      <c r="AE351" s="370" t="s">
        <v>2452</v>
      </c>
      <c r="AF351" s="370" t="s">
        <v>2253</v>
      </c>
      <c r="AG351" s="374" t="s">
        <v>1439</v>
      </c>
      <c r="AH351" s="374" t="s">
        <v>2248</v>
      </c>
      <c r="AI351" s="374">
        <v>1000</v>
      </c>
      <c r="AJ351" s="374">
        <v>1000</v>
      </c>
      <c r="AK351" s="374">
        <v>1000</v>
      </c>
      <c r="AL351" s="369">
        <v>5.0000000000000001E-3</v>
      </c>
      <c r="AM351" s="369">
        <v>0.15</v>
      </c>
      <c r="AN351" s="369" t="s">
        <v>2262</v>
      </c>
      <c r="AO351" s="367" t="s">
        <v>1324</v>
      </c>
      <c r="AP351" s="370" t="s">
        <v>716</v>
      </c>
      <c r="AQ351" s="376" t="s">
        <v>659</v>
      </c>
      <c r="AR351" s="369">
        <v>1.7333333333333335E-3</v>
      </c>
      <c r="AS351" s="369">
        <v>1.7333333333333335E-3</v>
      </c>
      <c r="AT351" s="369"/>
      <c r="AW351" s="662"/>
      <c r="AX351" s="662"/>
      <c r="AY351" s="663"/>
      <c r="AZ351" s="663"/>
      <c r="BA351" s="663"/>
      <c r="BB351" s="664"/>
      <c r="BC351" s="663"/>
      <c r="BD351" s="663"/>
      <c r="BE351" s="663"/>
      <c r="BF351" s="663"/>
      <c r="BG351" s="664"/>
      <c r="BH351" s="664"/>
      <c r="BI351" s="665"/>
      <c r="BJ351" s="665"/>
      <c r="BK351" s="665"/>
      <c r="BL351" s="218"/>
      <c r="BM351" s="664"/>
      <c r="BN351" s="664"/>
      <c r="BO351" s="664"/>
      <c r="BP351" s="664"/>
      <c r="BQ351" s="664"/>
      <c r="BR351" s="664"/>
      <c r="BS351" s="664"/>
      <c r="BT351" s="667"/>
      <c r="BU351" s="668"/>
      <c r="BV351" s="666"/>
      <c r="BW351" s="669"/>
    </row>
    <row r="352" spans="2:75" ht="15.75" customHeight="1">
      <c r="B352" s="363" t="s">
        <v>1086</v>
      </c>
      <c r="C352" s="364">
        <v>39731692000183</v>
      </c>
      <c r="D352" s="365" t="s">
        <v>14</v>
      </c>
      <c r="E352" s="365" t="s">
        <v>607</v>
      </c>
      <c r="F352" s="365"/>
      <c r="G352" s="366"/>
      <c r="H352" s="366" t="s">
        <v>34</v>
      </c>
      <c r="I352" s="366" t="s">
        <v>34</v>
      </c>
      <c r="J352" s="366" t="s">
        <v>608</v>
      </c>
      <c r="K352" s="367" t="s">
        <v>48</v>
      </c>
      <c r="L352" s="368"/>
      <c r="M352" s="368" t="s">
        <v>1416</v>
      </c>
      <c r="N352" s="367">
        <v>566128</v>
      </c>
      <c r="O352" s="367" t="s">
        <v>1321</v>
      </c>
      <c r="P352" s="371">
        <v>44181</v>
      </c>
      <c r="Q352" s="372">
        <v>8193594.8300000001</v>
      </c>
      <c r="R352" s="372">
        <v>7288940.2263888847</v>
      </c>
      <c r="S352" s="367">
        <v>3</v>
      </c>
      <c r="T352" s="369">
        <v>-8.7737858662670587E-2</v>
      </c>
      <c r="U352" s="369">
        <v>-1.1342044237276234</v>
      </c>
      <c r="V352" s="369">
        <v>-0.2536359919672212</v>
      </c>
      <c r="W352" s="369">
        <v>-2.4864808128966942</v>
      </c>
      <c r="X352" s="369" t="s">
        <v>1419</v>
      </c>
      <c r="Y352" s="369" t="s">
        <v>1419</v>
      </c>
      <c r="Z352" s="369" t="s">
        <v>1419</v>
      </c>
      <c r="AA352" s="369" t="s">
        <v>1419</v>
      </c>
      <c r="AB352" s="369">
        <v>0.24141889177813425</v>
      </c>
      <c r="AC352" s="373">
        <v>-1.4931608391708928</v>
      </c>
      <c r="AD352" s="541">
        <v>0</v>
      </c>
      <c r="AE352" s="370" t="s">
        <v>2468</v>
      </c>
      <c r="AF352" s="370" t="s">
        <v>2244</v>
      </c>
      <c r="AG352" s="374" t="s">
        <v>1438</v>
      </c>
      <c r="AH352" s="374" t="s">
        <v>2248</v>
      </c>
      <c r="AI352" s="374">
        <v>1000</v>
      </c>
      <c r="AJ352" s="374">
        <v>1000</v>
      </c>
      <c r="AK352" s="374">
        <v>1000</v>
      </c>
      <c r="AL352" s="369">
        <v>1.46E-2</v>
      </c>
      <c r="AM352" s="369">
        <v>0.2</v>
      </c>
      <c r="AN352" s="369" t="s">
        <v>34</v>
      </c>
      <c r="AO352" s="367" t="s">
        <v>1324</v>
      </c>
      <c r="AP352" s="370" t="s">
        <v>13</v>
      </c>
      <c r="AQ352" s="376" t="s">
        <v>668</v>
      </c>
      <c r="AR352" s="369" t="s">
        <v>34</v>
      </c>
      <c r="AS352" s="369" t="s">
        <v>34</v>
      </c>
      <c r="AT352" s="369"/>
      <c r="AW352" s="662"/>
      <c r="AX352" s="662"/>
      <c r="AY352" s="663"/>
      <c r="AZ352" s="663"/>
      <c r="BA352" s="663"/>
      <c r="BB352" s="664"/>
      <c r="BC352" s="663"/>
      <c r="BD352" s="663"/>
      <c r="BE352" s="663"/>
      <c r="BF352" s="663"/>
      <c r="BG352" s="664"/>
      <c r="BH352" s="664"/>
      <c r="BI352" s="665"/>
      <c r="BJ352" s="665"/>
      <c r="BK352" s="665"/>
      <c r="BL352" s="218"/>
      <c r="BM352" s="664"/>
      <c r="BN352" s="664"/>
      <c r="BO352" s="664"/>
      <c r="BP352" s="664"/>
      <c r="BQ352" s="664"/>
      <c r="BR352" s="664"/>
      <c r="BS352" s="664"/>
      <c r="BT352" s="667"/>
      <c r="BU352" s="668"/>
      <c r="BV352" s="666"/>
      <c r="BW352" s="669"/>
    </row>
    <row r="353" spans="2:75" ht="15.75" customHeight="1">
      <c r="B353" s="363" t="s">
        <v>312</v>
      </c>
      <c r="C353" s="364">
        <v>26587503000107</v>
      </c>
      <c r="D353" s="365" t="s">
        <v>14</v>
      </c>
      <c r="E353" s="365" t="s">
        <v>607</v>
      </c>
      <c r="F353" s="365"/>
      <c r="G353" s="366"/>
      <c r="H353" s="366" t="s">
        <v>34</v>
      </c>
      <c r="I353" s="366" t="s">
        <v>34</v>
      </c>
      <c r="J353" s="366" t="s">
        <v>608</v>
      </c>
      <c r="K353" s="367" t="s">
        <v>48</v>
      </c>
      <c r="L353" s="368"/>
      <c r="M353" s="368" t="s">
        <v>34</v>
      </c>
      <c r="N353" s="367">
        <v>433977</v>
      </c>
      <c r="O353" s="367" t="s">
        <v>1321</v>
      </c>
      <c r="P353" s="371">
        <v>42767</v>
      </c>
      <c r="Q353" s="372">
        <v>5511851.5300000003</v>
      </c>
      <c r="R353" s="372">
        <v>14206436.665277794</v>
      </c>
      <c r="S353" s="367">
        <v>3</v>
      </c>
      <c r="T353" s="369">
        <v>6.3433774056016246E-2</v>
      </c>
      <c r="U353" s="369">
        <v>0.82002077831292086</v>
      </c>
      <c r="V353" s="369">
        <v>-5.9267063644537044E-2</v>
      </c>
      <c r="W353" s="369">
        <v>-0.58101539708888617</v>
      </c>
      <c r="X353" s="369">
        <v>9.1195657396364593E-2</v>
      </c>
      <c r="Y353" s="369">
        <v>0.69155323668990376</v>
      </c>
      <c r="Z353" s="369">
        <v>0.1228257764910512</v>
      </c>
      <c r="AA353" s="369">
        <v>0.69818153225019663</v>
      </c>
      <c r="AB353" s="369">
        <v>0.20897077692658431</v>
      </c>
      <c r="AC353" s="373">
        <v>-0.65283879805369271</v>
      </c>
      <c r="AD353" s="541">
        <v>0</v>
      </c>
      <c r="AE353" s="370" t="s">
        <v>2471</v>
      </c>
      <c r="AF353" s="370" t="s">
        <v>2253</v>
      </c>
      <c r="AG353" s="374" t="s">
        <v>1439</v>
      </c>
      <c r="AH353" s="374" t="s">
        <v>2248</v>
      </c>
      <c r="AI353" s="374">
        <v>10000</v>
      </c>
      <c r="AJ353" s="374">
        <v>5000</v>
      </c>
      <c r="AK353" s="374">
        <v>10000</v>
      </c>
      <c r="AL353" s="369">
        <v>1.4999999999999999E-2</v>
      </c>
      <c r="AM353" s="369">
        <v>0.2</v>
      </c>
      <c r="AN353" s="369" t="s">
        <v>666</v>
      </c>
      <c r="AO353" s="367" t="s">
        <v>1324</v>
      </c>
      <c r="AP353" s="370" t="s">
        <v>716</v>
      </c>
      <c r="AQ353" s="376" t="s">
        <v>670</v>
      </c>
      <c r="AR353" s="369">
        <v>4.9999999999999992E-3</v>
      </c>
      <c r="AS353" s="369">
        <v>4.9999999999999992E-3</v>
      </c>
      <c r="AT353" s="369"/>
      <c r="AW353" s="662"/>
      <c r="AX353" s="662"/>
      <c r="AY353" s="663"/>
      <c r="AZ353" s="663"/>
      <c r="BA353" s="663"/>
      <c r="BB353" s="664"/>
      <c r="BC353" s="663"/>
      <c r="BD353" s="663"/>
      <c r="BE353" s="663"/>
      <c r="BF353" s="663"/>
      <c r="BG353" s="664"/>
      <c r="BH353" s="664"/>
      <c r="BI353" s="665"/>
      <c r="BJ353" s="665"/>
      <c r="BK353" s="665"/>
      <c r="BL353" s="218"/>
      <c r="BM353" s="664"/>
      <c r="BN353" s="664"/>
      <c r="BO353" s="664"/>
      <c r="BP353" s="664"/>
      <c r="BQ353" s="664"/>
      <c r="BR353" s="664"/>
      <c r="BS353" s="664"/>
      <c r="BT353" s="667"/>
      <c r="BU353" s="668"/>
      <c r="BV353" s="666"/>
      <c r="BW353" s="669"/>
    </row>
    <row r="354" spans="2:75" ht="15.75" customHeight="1">
      <c r="B354" s="363" t="s">
        <v>321</v>
      </c>
      <c r="C354" s="364">
        <v>3840166000104</v>
      </c>
      <c r="D354" s="365" t="s">
        <v>14</v>
      </c>
      <c r="E354" s="365" t="s">
        <v>607</v>
      </c>
      <c r="F354" s="365"/>
      <c r="G354" s="366"/>
      <c r="H354" s="366" t="s">
        <v>34</v>
      </c>
      <c r="I354" s="366" t="s">
        <v>34</v>
      </c>
      <c r="J354" s="366" t="s">
        <v>608</v>
      </c>
      <c r="K354" s="367" t="s">
        <v>48</v>
      </c>
      <c r="L354" s="368"/>
      <c r="M354" s="368" t="s">
        <v>34</v>
      </c>
      <c r="N354" s="367">
        <v>110574</v>
      </c>
      <c r="O354" s="367" t="s">
        <v>1321</v>
      </c>
      <c r="P354" s="371">
        <v>36669</v>
      </c>
      <c r="Q354" s="372">
        <v>30782323.16</v>
      </c>
      <c r="R354" s="372">
        <v>33364882.344404764</v>
      </c>
      <c r="S354" s="367">
        <v>3</v>
      </c>
      <c r="T354" s="369">
        <v>-4.7909102093662392E-2</v>
      </c>
      <c r="U354" s="369">
        <v>-0.61933031372886094</v>
      </c>
      <c r="V354" s="369">
        <v>-0.15018975731032214</v>
      </c>
      <c r="W354" s="369">
        <v>-1.4723618164333288</v>
      </c>
      <c r="X354" s="369">
        <v>2.173844959038318E-2</v>
      </c>
      <c r="Y354" s="369">
        <v>0.16484661226258221</v>
      </c>
      <c r="Z354" s="369">
        <v>0.13088221704893455</v>
      </c>
      <c r="AA354" s="369">
        <v>0.74397695218467141</v>
      </c>
      <c r="AB354" s="369">
        <v>0.19936815721323634</v>
      </c>
      <c r="AC354" s="373">
        <v>-1.2037587361527511</v>
      </c>
      <c r="AD354" s="541">
        <v>9720835000190</v>
      </c>
      <c r="AE354" s="370" t="s">
        <v>2483</v>
      </c>
      <c r="AF354" s="370" t="s">
        <v>2253</v>
      </c>
      <c r="AG354" s="374" t="s">
        <v>1439</v>
      </c>
      <c r="AH354" s="374" t="s">
        <v>2245</v>
      </c>
      <c r="AI354" s="374">
        <v>0</v>
      </c>
      <c r="AJ354" s="374">
        <v>0</v>
      </c>
      <c r="AK354" s="374">
        <v>1000</v>
      </c>
      <c r="AL354" s="369">
        <v>0.02</v>
      </c>
      <c r="AM354" s="369">
        <v>0.2</v>
      </c>
      <c r="AN354" s="369" t="s">
        <v>2262</v>
      </c>
      <c r="AO354" s="367" t="s">
        <v>1324</v>
      </c>
      <c r="AP354" s="370" t="s">
        <v>13</v>
      </c>
      <c r="AQ354" s="376" t="s">
        <v>668</v>
      </c>
      <c r="AR354" s="369">
        <v>4.0000000000000001E-3</v>
      </c>
      <c r="AS354" s="369">
        <v>4.0000000000000001E-3</v>
      </c>
      <c r="AT354" s="369"/>
      <c r="AW354" s="662"/>
      <c r="AX354" s="662"/>
      <c r="AY354" s="663"/>
      <c r="AZ354" s="663"/>
      <c r="BA354" s="663"/>
      <c r="BB354" s="664"/>
      <c r="BC354" s="663"/>
      <c r="BD354" s="663"/>
      <c r="BE354" s="663"/>
      <c r="BF354" s="663"/>
      <c r="BG354" s="664"/>
      <c r="BH354" s="664"/>
      <c r="BI354" s="665"/>
      <c r="BJ354" s="665"/>
      <c r="BK354" s="665"/>
      <c r="BL354" s="218"/>
      <c r="BM354" s="664"/>
      <c r="BN354" s="664"/>
      <c r="BO354" s="664"/>
      <c r="BP354" s="664"/>
      <c r="BQ354" s="664"/>
      <c r="BR354" s="664"/>
      <c r="BS354" s="664"/>
      <c r="BT354" s="667"/>
      <c r="BU354" s="668"/>
      <c r="BV354" s="666"/>
      <c r="BW354" s="669"/>
    </row>
    <row r="355" spans="2:75" ht="15.75" customHeight="1">
      <c r="B355" s="363" t="s">
        <v>322</v>
      </c>
      <c r="C355" s="364">
        <v>13106983000197</v>
      </c>
      <c r="D355" s="365" t="s">
        <v>14</v>
      </c>
      <c r="E355" s="365" t="s">
        <v>607</v>
      </c>
      <c r="F355" s="365"/>
      <c r="G355" s="366"/>
      <c r="H355" s="366" t="s">
        <v>34</v>
      </c>
      <c r="I355" s="366" t="s">
        <v>34</v>
      </c>
      <c r="J355" s="366" t="s">
        <v>608</v>
      </c>
      <c r="K355" s="367" t="s">
        <v>48</v>
      </c>
      <c r="L355" s="368"/>
      <c r="M355" s="368" t="s">
        <v>34</v>
      </c>
      <c r="N355" s="367">
        <v>271063</v>
      </c>
      <c r="O355" s="367" t="s">
        <v>1321</v>
      </c>
      <c r="P355" s="371">
        <v>40639</v>
      </c>
      <c r="Q355" s="372">
        <v>163892040.27000001</v>
      </c>
      <c r="R355" s="372">
        <v>211296765.78130937</v>
      </c>
      <c r="S355" s="367">
        <v>3</v>
      </c>
      <c r="T355" s="369">
        <v>-5.9884826143020708E-2</v>
      </c>
      <c r="U355" s="369">
        <v>-0.77414283595311884</v>
      </c>
      <c r="V355" s="369">
        <v>-0.17736095535243568</v>
      </c>
      <c r="W355" s="369">
        <v>-1.7387304105398891</v>
      </c>
      <c r="X355" s="369">
        <v>-7.9420561954625102E-2</v>
      </c>
      <c r="Y355" s="369">
        <v>-0.60226054888488012</v>
      </c>
      <c r="Z355" s="369">
        <v>1.786053691699907E-2</v>
      </c>
      <c r="AA355" s="369">
        <v>0.10152508201265181</v>
      </c>
      <c r="AB355" s="369">
        <v>0.22042541583410316</v>
      </c>
      <c r="AC355" s="373">
        <v>-1.2160040567870183</v>
      </c>
      <c r="AD355" s="541">
        <v>6964937000163</v>
      </c>
      <c r="AE355" s="370" t="s">
        <v>2483</v>
      </c>
      <c r="AF355" s="370" t="s">
        <v>2253</v>
      </c>
      <c r="AG355" s="374" t="s">
        <v>1439</v>
      </c>
      <c r="AH355" s="374" t="s">
        <v>2248</v>
      </c>
      <c r="AI355" s="374">
        <v>50000</v>
      </c>
      <c r="AJ355" s="374">
        <v>5000</v>
      </c>
      <c r="AK355" s="374">
        <v>25000</v>
      </c>
      <c r="AL355" s="369">
        <v>0.02</v>
      </c>
      <c r="AM355" s="369">
        <v>0.2</v>
      </c>
      <c r="AN355" s="369" t="s">
        <v>666</v>
      </c>
      <c r="AO355" s="367" t="s">
        <v>1324</v>
      </c>
      <c r="AP355" s="370" t="s">
        <v>716</v>
      </c>
      <c r="AQ355" s="376" t="s">
        <v>659</v>
      </c>
      <c r="AR355" s="369">
        <v>5.3333333333333332E-3</v>
      </c>
      <c r="AS355" s="369">
        <v>5.3333333333333332E-3</v>
      </c>
      <c r="AT355" s="369"/>
      <c r="AW355" s="662"/>
      <c r="AX355" s="662"/>
      <c r="AY355" s="663"/>
      <c r="AZ355" s="663"/>
      <c r="BA355" s="663"/>
      <c r="BB355" s="664"/>
      <c r="BC355" s="663"/>
      <c r="BD355" s="663"/>
      <c r="BE355" s="663"/>
      <c r="BF355" s="663"/>
      <c r="BG355" s="664"/>
      <c r="BH355" s="664"/>
      <c r="BI355" s="665"/>
      <c r="BJ355" s="665"/>
      <c r="BK355" s="665"/>
      <c r="BL355" s="218"/>
      <c r="BM355" s="664"/>
      <c r="BN355" s="664"/>
      <c r="BO355" s="664"/>
      <c r="BP355" s="664"/>
      <c r="BQ355" s="664"/>
      <c r="BR355" s="664"/>
      <c r="BS355" s="664"/>
      <c r="BT355" s="667"/>
      <c r="BU355" s="668"/>
      <c r="BV355" s="666"/>
      <c r="BW355" s="669"/>
    </row>
    <row r="356" spans="2:75" ht="15.75" customHeight="1">
      <c r="B356" s="363" t="s">
        <v>325</v>
      </c>
      <c r="C356" s="364">
        <v>18628896000113</v>
      </c>
      <c r="D356" s="365" t="s">
        <v>14</v>
      </c>
      <c r="E356" s="365" t="s">
        <v>607</v>
      </c>
      <c r="F356" s="365"/>
      <c r="G356" s="366"/>
      <c r="H356" s="366" t="s">
        <v>34</v>
      </c>
      <c r="I356" s="366" t="s">
        <v>34</v>
      </c>
      <c r="J356" s="366" t="s">
        <v>611</v>
      </c>
      <c r="K356" s="367" t="s">
        <v>48</v>
      </c>
      <c r="L356" s="368"/>
      <c r="M356" s="368" t="s">
        <v>34</v>
      </c>
      <c r="N356" s="367">
        <v>487163</v>
      </c>
      <c r="O356" s="367" t="s">
        <v>1321</v>
      </c>
      <c r="P356" s="371">
        <v>43508</v>
      </c>
      <c r="Q356" s="372">
        <v>3296428.79</v>
      </c>
      <c r="R356" s="372">
        <v>2391700.754761904</v>
      </c>
      <c r="S356" s="367">
        <v>3</v>
      </c>
      <c r="T356" s="369">
        <v>-1.5168587008347334E-3</v>
      </c>
      <c r="U356" s="369">
        <v>-1.9608728488246917E-2</v>
      </c>
      <c r="V356" s="369">
        <v>-0.22828240411974188</v>
      </c>
      <c r="W356" s="369">
        <v>-2.2379308763049059</v>
      </c>
      <c r="X356" s="369">
        <v>-0.24055107619701566</v>
      </c>
      <c r="Y356" s="369">
        <v>-1.8241425094427506</v>
      </c>
      <c r="Z356" s="369">
        <v>-5.2599600935015145E-2</v>
      </c>
      <c r="AA356" s="369">
        <v>-0.29899318388785745</v>
      </c>
      <c r="AB356" s="369">
        <v>0.22246785430510241</v>
      </c>
      <c r="AC356" s="373">
        <v>-1.4890551254547266</v>
      </c>
      <c r="AD356" s="541">
        <v>0</v>
      </c>
      <c r="AE356" s="370" t="s">
        <v>2488</v>
      </c>
      <c r="AF356" s="370" t="s">
        <v>741</v>
      </c>
      <c r="AG356" s="374" t="s">
        <v>741</v>
      </c>
      <c r="AH356" s="374" t="s">
        <v>2248</v>
      </c>
      <c r="AI356" s="374">
        <v>1000</v>
      </c>
      <c r="AJ356" s="374">
        <v>1000</v>
      </c>
      <c r="AK356" s="374">
        <v>1000</v>
      </c>
      <c r="AL356" s="369">
        <v>2.5000000000000001E-2</v>
      </c>
      <c r="AM356" s="369">
        <v>0.2</v>
      </c>
      <c r="AN356" s="369" t="s">
        <v>2257</v>
      </c>
      <c r="AO356" s="367" t="s">
        <v>1324</v>
      </c>
      <c r="AP356" s="370" t="s">
        <v>13</v>
      </c>
      <c r="AQ356" s="376" t="s">
        <v>659</v>
      </c>
      <c r="AR356" s="369">
        <v>6.6666666666666662E-3</v>
      </c>
      <c r="AS356" s="369">
        <v>6.6666666666666662E-3</v>
      </c>
      <c r="AT356" s="369"/>
      <c r="AW356" s="662"/>
      <c r="AX356" s="662"/>
      <c r="AY356" s="663"/>
      <c r="AZ356" s="663"/>
      <c r="BA356" s="663"/>
      <c r="BB356" s="664"/>
      <c r="BC356" s="663"/>
      <c r="BD356" s="663"/>
      <c r="BE356" s="663"/>
      <c r="BF356" s="663"/>
      <c r="BG356" s="664"/>
      <c r="BH356" s="664"/>
      <c r="BI356" s="665"/>
      <c r="BJ356" s="665"/>
      <c r="BK356" s="665"/>
      <c r="BL356" s="218"/>
      <c r="BM356" s="664"/>
      <c r="BN356" s="664"/>
      <c r="BO356" s="664"/>
      <c r="BP356" s="664"/>
      <c r="BQ356" s="664"/>
      <c r="BR356" s="664"/>
      <c r="BS356" s="664"/>
      <c r="BT356" s="667"/>
      <c r="BU356" s="668"/>
      <c r="BV356" s="666"/>
      <c r="BW356" s="669"/>
    </row>
    <row r="357" spans="2:75" ht="15.75" customHeight="1">
      <c r="B357" s="363" t="s">
        <v>1125</v>
      </c>
      <c r="C357" s="364">
        <v>38048878000170</v>
      </c>
      <c r="D357" s="365" t="s">
        <v>14</v>
      </c>
      <c r="E357" s="365" t="s">
        <v>607</v>
      </c>
      <c r="F357" s="365"/>
      <c r="G357" s="366"/>
      <c r="H357" s="366" t="s">
        <v>34</v>
      </c>
      <c r="I357" s="366" t="s">
        <v>34</v>
      </c>
      <c r="J357" s="366" t="s">
        <v>611</v>
      </c>
      <c r="K357" s="367"/>
      <c r="L357" s="368"/>
      <c r="M357" s="368" t="s">
        <v>34</v>
      </c>
      <c r="N357" s="367">
        <v>548960</v>
      </c>
      <c r="O357" s="367" t="s">
        <v>1321</v>
      </c>
      <c r="P357" s="371">
        <v>44062</v>
      </c>
      <c r="Q357" s="372">
        <v>38127387.100000001</v>
      </c>
      <c r="R357" s="372">
        <v>55716255.942182533</v>
      </c>
      <c r="S357" s="367">
        <v>3</v>
      </c>
      <c r="T357" s="369">
        <v>-0.25407595308172515</v>
      </c>
      <c r="U357" s="369">
        <v>-3.2844894363795643</v>
      </c>
      <c r="V357" s="369">
        <v>-7.5894632923489413E-2</v>
      </c>
      <c r="W357" s="369">
        <v>-0.74402117421285496</v>
      </c>
      <c r="X357" s="369">
        <v>0.1335224127251966</v>
      </c>
      <c r="Y357" s="369">
        <v>1.0125247114500855</v>
      </c>
      <c r="Z357" s="369" t="s">
        <v>1419</v>
      </c>
      <c r="AA357" s="369" t="s">
        <v>1419</v>
      </c>
      <c r="AB357" s="369">
        <v>0.29244195903064646</v>
      </c>
      <c r="AC357" s="373">
        <v>-0.45639112171463453</v>
      </c>
      <c r="AD357" s="541">
        <v>0</v>
      </c>
      <c r="AE357" s="370" t="s">
        <v>2258</v>
      </c>
      <c r="AF357" s="370" t="s">
        <v>2244</v>
      </c>
      <c r="AG357" s="374" t="s">
        <v>1438</v>
      </c>
      <c r="AH357" s="374" t="s">
        <v>2245</v>
      </c>
      <c r="AI357" s="374">
        <v>10000</v>
      </c>
      <c r="AJ357" s="374">
        <v>10000</v>
      </c>
      <c r="AK357" s="374">
        <v>10000</v>
      </c>
      <c r="AL357" s="369">
        <v>6.5000000000000006E-3</v>
      </c>
      <c r="AM357" s="369" t="s">
        <v>34</v>
      </c>
      <c r="AN357" s="369" t="s">
        <v>34</v>
      </c>
      <c r="AO357" s="367" t="s">
        <v>1324</v>
      </c>
      <c r="AP357" s="370" t="s">
        <v>716</v>
      </c>
      <c r="AQ357" s="376" t="s">
        <v>687</v>
      </c>
      <c r="AR357" s="369">
        <v>4.3335499999999994E-3</v>
      </c>
      <c r="AS357" s="369">
        <v>4.3335499999999994E-3</v>
      </c>
      <c r="AT357" s="369"/>
      <c r="AW357" s="662"/>
      <c r="AX357" s="662"/>
      <c r="AY357" s="663"/>
      <c r="AZ357" s="663"/>
      <c r="BA357" s="663"/>
      <c r="BB357" s="664"/>
      <c r="BC357" s="663"/>
      <c r="BD357" s="663"/>
      <c r="BE357" s="663"/>
      <c r="BF357" s="663"/>
      <c r="BG357" s="664"/>
      <c r="BH357" s="664"/>
      <c r="BI357" s="665"/>
      <c r="BJ357" s="665"/>
      <c r="BK357" s="665"/>
      <c r="BL357" s="218"/>
      <c r="BM357" s="664"/>
      <c r="BN357" s="664"/>
      <c r="BO357" s="664"/>
      <c r="BP357" s="664"/>
      <c r="BQ357" s="664"/>
      <c r="BR357" s="664"/>
      <c r="BS357" s="664"/>
      <c r="BT357" s="667"/>
      <c r="BU357" s="668"/>
      <c r="BV357" s="666"/>
      <c r="BW357" s="669"/>
    </row>
    <row r="358" spans="2:75" ht="15.75" customHeight="1">
      <c r="B358" s="363" t="s">
        <v>340</v>
      </c>
      <c r="C358" s="364">
        <v>398561000190</v>
      </c>
      <c r="D358" s="365" t="s">
        <v>14</v>
      </c>
      <c r="E358" s="365" t="s">
        <v>607</v>
      </c>
      <c r="F358" s="365"/>
      <c r="G358" s="366"/>
      <c r="H358" s="366" t="s">
        <v>34</v>
      </c>
      <c r="I358" s="366" t="s">
        <v>34</v>
      </c>
      <c r="J358" s="366" t="s">
        <v>608</v>
      </c>
      <c r="K358" s="367" t="s">
        <v>48</v>
      </c>
      <c r="L358" s="368"/>
      <c r="M358" s="368" t="s">
        <v>34</v>
      </c>
      <c r="N358" s="367">
        <v>388211</v>
      </c>
      <c r="O358" s="367" t="s">
        <v>1321</v>
      </c>
      <c r="P358" s="371">
        <v>34723</v>
      </c>
      <c r="Q358" s="372">
        <v>78356254.040000007</v>
      </c>
      <c r="R358" s="372">
        <v>151871303.82202381</v>
      </c>
      <c r="S358" s="367">
        <v>3</v>
      </c>
      <c r="T358" s="369">
        <v>3.4451312398543932E-2</v>
      </c>
      <c r="U358" s="369">
        <v>0.4453588396302614</v>
      </c>
      <c r="V358" s="369">
        <v>-0.10512181002844734</v>
      </c>
      <c r="W358" s="369">
        <v>-1.0305452377850444</v>
      </c>
      <c r="X358" s="369">
        <v>2.3887476014198272E-2</v>
      </c>
      <c r="Y358" s="369">
        <v>0.18114307002769395</v>
      </c>
      <c r="Z358" s="369">
        <v>-1.1139235695161287E-2</v>
      </c>
      <c r="AA358" s="369">
        <v>-6.3319026900761508E-2</v>
      </c>
      <c r="AB358" s="369">
        <v>0.2425938494177956</v>
      </c>
      <c r="AC358" s="373">
        <v>-0.73695990702258396</v>
      </c>
      <c r="AD358" s="541">
        <v>14172679000100</v>
      </c>
      <c r="AE358" s="370" t="s">
        <v>2501</v>
      </c>
      <c r="AF358" s="370" t="s">
        <v>2247</v>
      </c>
      <c r="AG358" s="374" t="s">
        <v>59</v>
      </c>
      <c r="AH358" s="374" t="s">
        <v>2248</v>
      </c>
      <c r="AI358" s="374">
        <v>1000</v>
      </c>
      <c r="AJ358" s="374">
        <v>100</v>
      </c>
      <c r="AK358" s="374">
        <v>1000</v>
      </c>
      <c r="AL358" s="369">
        <v>0.02</v>
      </c>
      <c r="AM358" s="369">
        <v>0.2</v>
      </c>
      <c r="AN358" s="369" t="s">
        <v>666</v>
      </c>
      <c r="AO358" s="367" t="s">
        <v>1324</v>
      </c>
      <c r="AP358" s="370" t="s">
        <v>716</v>
      </c>
      <c r="AQ358" s="376" t="s">
        <v>659</v>
      </c>
      <c r="AR358" s="369">
        <v>6.0000000000000001E-3</v>
      </c>
      <c r="AS358" s="369">
        <v>6.0000000000000001E-3</v>
      </c>
      <c r="AT358" s="369"/>
      <c r="AW358" s="662"/>
      <c r="AX358" s="662"/>
      <c r="AY358" s="663"/>
      <c r="AZ358" s="663"/>
      <c r="BA358" s="663"/>
      <c r="BB358" s="664"/>
      <c r="BC358" s="663"/>
      <c r="BD358" s="663"/>
      <c r="BE358" s="663"/>
      <c r="BF358" s="663"/>
      <c r="BG358" s="664"/>
      <c r="BH358" s="664"/>
      <c r="BI358" s="665"/>
      <c r="BJ358" s="665"/>
      <c r="BK358" s="665"/>
      <c r="BL358" s="218"/>
      <c r="BM358" s="664"/>
      <c r="BN358" s="664"/>
      <c r="BO358" s="664"/>
      <c r="BP358" s="664"/>
      <c r="BQ358" s="664"/>
      <c r="BR358" s="664"/>
      <c r="BS358" s="664"/>
      <c r="BT358" s="667"/>
      <c r="BU358" s="668"/>
      <c r="BV358" s="666"/>
      <c r="BW358" s="669"/>
    </row>
    <row r="359" spans="2:75" ht="15.75" customHeight="1">
      <c r="B359" s="363" t="s">
        <v>589</v>
      </c>
      <c r="C359" s="364">
        <v>10756685000154</v>
      </c>
      <c r="D359" s="365" t="s">
        <v>14</v>
      </c>
      <c r="E359" s="365" t="s">
        <v>607</v>
      </c>
      <c r="F359" s="365"/>
      <c r="G359" s="366"/>
      <c r="H359" s="366" t="s">
        <v>34</v>
      </c>
      <c r="I359" s="366" t="s">
        <v>34</v>
      </c>
      <c r="J359" s="366" t="s">
        <v>608</v>
      </c>
      <c r="K359" s="367" t="s">
        <v>48</v>
      </c>
      <c r="L359" s="368"/>
      <c r="M359" s="368" t="s">
        <v>34</v>
      </c>
      <c r="N359" s="367">
        <v>342084</v>
      </c>
      <c r="O359" s="367" t="s">
        <v>1321</v>
      </c>
      <c r="P359" s="371">
        <v>41474</v>
      </c>
      <c r="Q359" s="372">
        <v>77692207.209999993</v>
      </c>
      <c r="R359" s="372">
        <v>83511511.86988093</v>
      </c>
      <c r="S359" s="367">
        <v>3</v>
      </c>
      <c r="T359" s="369">
        <v>1.3365247591974327E-3</v>
      </c>
      <c r="U359" s="369">
        <v>1.7277516426876104E-2</v>
      </c>
      <c r="V359" s="369">
        <v>-0.15448779286165149</v>
      </c>
      <c r="W359" s="369">
        <v>-1.5144969363295202</v>
      </c>
      <c r="X359" s="369">
        <v>1.629086461471041E-2</v>
      </c>
      <c r="Y359" s="369">
        <v>0.12353658578077328</v>
      </c>
      <c r="Z359" s="369">
        <v>5.7461400344385405E-2</v>
      </c>
      <c r="AA359" s="369">
        <v>0.32662922786902082</v>
      </c>
      <c r="AB359" s="369">
        <v>0.25385251075197585</v>
      </c>
      <c r="AC359" s="373">
        <v>-0.91657223528793774</v>
      </c>
      <c r="AD359" s="541">
        <v>0</v>
      </c>
      <c r="AE359" s="370" t="s">
        <v>2502</v>
      </c>
      <c r="AF359" s="370" t="s">
        <v>741</v>
      </c>
      <c r="AG359" s="374" t="s">
        <v>741</v>
      </c>
      <c r="AH359" s="374" t="s">
        <v>2248</v>
      </c>
      <c r="AI359" s="374">
        <v>5000</v>
      </c>
      <c r="AJ359" s="374">
        <v>1000</v>
      </c>
      <c r="AK359" s="374">
        <v>1000</v>
      </c>
      <c r="AL359" s="369">
        <v>0.03</v>
      </c>
      <c r="AM359" s="369">
        <v>0.2</v>
      </c>
      <c r="AN359" s="369" t="s">
        <v>666</v>
      </c>
      <c r="AO359" s="367" t="s">
        <v>1324</v>
      </c>
      <c r="AP359" s="370" t="s">
        <v>716</v>
      </c>
      <c r="AQ359" s="376" t="s">
        <v>665</v>
      </c>
      <c r="AR359" s="369">
        <v>9.9999999999999985E-3</v>
      </c>
      <c r="AS359" s="369">
        <v>9.9999999999999985E-3</v>
      </c>
      <c r="AT359" s="369"/>
      <c r="AW359" s="662"/>
      <c r="AX359" s="662"/>
      <c r="AY359" s="663"/>
      <c r="AZ359" s="663"/>
      <c r="BA359" s="663"/>
      <c r="BB359" s="664"/>
      <c r="BC359" s="663"/>
      <c r="BD359" s="663"/>
      <c r="BE359" s="663"/>
      <c r="BF359" s="663"/>
      <c r="BG359" s="664"/>
      <c r="BH359" s="664"/>
      <c r="BI359" s="665"/>
      <c r="BJ359" s="665"/>
      <c r="BK359" s="665"/>
      <c r="BL359" s="218"/>
      <c r="BM359" s="664"/>
      <c r="BN359" s="664"/>
      <c r="BO359" s="664"/>
      <c r="BP359" s="664"/>
      <c r="BQ359" s="664"/>
      <c r="BR359" s="664"/>
      <c r="BS359" s="664"/>
      <c r="BT359" s="667"/>
      <c r="BU359" s="668"/>
      <c r="BV359" s="666"/>
      <c r="BW359" s="669"/>
    </row>
    <row r="360" spans="2:75" ht="15.75" customHeight="1">
      <c r="B360" s="363" t="s">
        <v>1155</v>
      </c>
      <c r="C360" s="364">
        <v>13504068000150</v>
      </c>
      <c r="D360" s="365" t="s">
        <v>14</v>
      </c>
      <c r="E360" s="365" t="s">
        <v>607</v>
      </c>
      <c r="F360" s="365"/>
      <c r="G360" s="366"/>
      <c r="H360" s="366" t="s">
        <v>34</v>
      </c>
      <c r="I360" s="366" t="s">
        <v>34</v>
      </c>
      <c r="J360" s="366" t="s">
        <v>608</v>
      </c>
      <c r="K360" s="367" t="s">
        <v>48</v>
      </c>
      <c r="L360" s="368"/>
      <c r="M360" s="368" t="s">
        <v>34</v>
      </c>
      <c r="N360" s="367">
        <v>439924</v>
      </c>
      <c r="O360" s="367" t="s">
        <v>1321</v>
      </c>
      <c r="P360" s="371">
        <v>42857</v>
      </c>
      <c r="Q360" s="372">
        <v>70150873.019999996</v>
      </c>
      <c r="R360" s="372">
        <v>71691145.191706374</v>
      </c>
      <c r="S360" s="367">
        <v>3</v>
      </c>
      <c r="T360" s="369">
        <v>-8.12736970129605E-2</v>
      </c>
      <c r="U360" s="369">
        <v>-1.0506409443979072</v>
      </c>
      <c r="V360" s="369">
        <v>-0.2507605099506669</v>
      </c>
      <c r="W360" s="369">
        <v>-2.4582914742837585</v>
      </c>
      <c r="X360" s="369">
        <v>-0.12655396643124828</v>
      </c>
      <c r="Y360" s="369">
        <v>-0.95968171731128948</v>
      </c>
      <c r="Z360" s="369">
        <v>6.1982624067862258E-3</v>
      </c>
      <c r="AA360" s="369">
        <v>3.5232932924092616E-2</v>
      </c>
      <c r="AB360" s="369">
        <v>0.25652688305002153</v>
      </c>
      <c r="AC360" s="373">
        <v>-1.3754561706131543</v>
      </c>
      <c r="AD360" s="541">
        <v>36327079000107</v>
      </c>
      <c r="AE360" s="370" t="s">
        <v>2418</v>
      </c>
      <c r="AF360" s="370" t="s">
        <v>2253</v>
      </c>
      <c r="AG360" s="374" t="s">
        <v>1439</v>
      </c>
      <c r="AH360" s="374" t="s">
        <v>2245</v>
      </c>
      <c r="AI360" s="374">
        <v>500</v>
      </c>
      <c r="AJ360" s="374">
        <v>100</v>
      </c>
      <c r="AK360" s="374">
        <v>500</v>
      </c>
      <c r="AL360" s="369">
        <v>1.8000000000000002E-2</v>
      </c>
      <c r="AM360" s="369">
        <v>0.15</v>
      </c>
      <c r="AN360" s="369" t="s">
        <v>2262</v>
      </c>
      <c r="AO360" s="367" t="s">
        <v>1324</v>
      </c>
      <c r="AP360" s="370" t="s">
        <v>716</v>
      </c>
      <c r="AQ360" s="376" t="s">
        <v>659</v>
      </c>
      <c r="AR360" s="369">
        <v>4.7999999999999996E-3</v>
      </c>
      <c r="AS360" s="369">
        <v>4.7999999999999996E-3</v>
      </c>
      <c r="AT360" s="369"/>
      <c r="AW360" s="662"/>
      <c r="AX360" s="662"/>
      <c r="AY360" s="663"/>
      <c r="AZ360" s="663"/>
      <c r="BA360" s="663"/>
      <c r="BB360" s="664"/>
      <c r="BC360" s="663"/>
      <c r="BD360" s="663"/>
      <c r="BE360" s="663"/>
      <c r="BF360" s="663"/>
      <c r="BG360" s="664"/>
      <c r="BH360" s="664"/>
      <c r="BI360" s="665"/>
      <c r="BJ360" s="665"/>
      <c r="BK360" s="665"/>
      <c r="BL360" s="218"/>
      <c r="BM360" s="664"/>
      <c r="BN360" s="664"/>
      <c r="BO360" s="664"/>
      <c r="BP360" s="664"/>
      <c r="BQ360" s="664"/>
      <c r="BR360" s="664"/>
      <c r="BS360" s="664"/>
      <c r="BT360" s="667"/>
      <c r="BU360" s="668"/>
      <c r="BV360" s="666"/>
      <c r="BW360" s="669"/>
    </row>
    <row r="361" spans="2:75" ht="15.75" customHeight="1">
      <c r="B361" s="363" t="s">
        <v>1156</v>
      </c>
      <c r="C361" s="364">
        <v>27250923000158</v>
      </c>
      <c r="D361" s="365" t="s">
        <v>14</v>
      </c>
      <c r="E361" s="365" t="s">
        <v>607</v>
      </c>
      <c r="F361" s="365"/>
      <c r="G361" s="366"/>
      <c r="H361" s="366" t="s">
        <v>34</v>
      </c>
      <c r="I361" s="366" t="s">
        <v>34</v>
      </c>
      <c r="J361" s="366" t="s">
        <v>608</v>
      </c>
      <c r="K361" s="367" t="s">
        <v>48</v>
      </c>
      <c r="L361" s="368"/>
      <c r="M361" s="368" t="s">
        <v>34</v>
      </c>
      <c r="N361" s="367">
        <v>440582</v>
      </c>
      <c r="O361" s="367" t="s">
        <v>1321</v>
      </c>
      <c r="P361" s="371">
        <v>42878</v>
      </c>
      <c r="Q361" s="372">
        <v>51924793.350000001</v>
      </c>
      <c r="R361" s="372">
        <v>67039136.40075399</v>
      </c>
      <c r="S361" s="367">
        <v>3</v>
      </c>
      <c r="T361" s="369">
        <v>-8.3217585738011524E-2</v>
      </c>
      <c r="U361" s="369">
        <v>-1.0757699733575026</v>
      </c>
      <c r="V361" s="369">
        <v>-0.25490443248883288</v>
      </c>
      <c r="W361" s="369">
        <v>-2.4989157713378276</v>
      </c>
      <c r="X361" s="369">
        <v>-0.10857134183223627</v>
      </c>
      <c r="Y361" s="369">
        <v>-0.82331620824350815</v>
      </c>
      <c r="Z361" s="369">
        <v>8.7306688564783519E-2</v>
      </c>
      <c r="AA361" s="369">
        <v>0.49627952160589345</v>
      </c>
      <c r="AB361" s="369">
        <v>0.25900932526742665</v>
      </c>
      <c r="AC361" s="373">
        <v>-1.3810666903703448</v>
      </c>
      <c r="AD361" s="541">
        <v>0</v>
      </c>
      <c r="AE361" s="370" t="s">
        <v>2512</v>
      </c>
      <c r="AF361" s="370" t="s">
        <v>2250</v>
      </c>
      <c r="AG361" s="374" t="s">
        <v>719</v>
      </c>
      <c r="AH361" s="374" t="s">
        <v>2248</v>
      </c>
      <c r="AI361" s="374">
        <v>5000</v>
      </c>
      <c r="AJ361" s="374">
        <v>1000</v>
      </c>
      <c r="AK361" s="374">
        <v>5000</v>
      </c>
      <c r="AL361" s="369">
        <v>0.02</v>
      </c>
      <c r="AM361" s="369">
        <v>0.2</v>
      </c>
      <c r="AN361" s="369" t="s">
        <v>666</v>
      </c>
      <c r="AO361" s="367" t="s">
        <v>1324</v>
      </c>
      <c r="AP361" s="370" t="s">
        <v>716</v>
      </c>
      <c r="AQ361" s="376" t="s">
        <v>659</v>
      </c>
      <c r="AR361" s="369">
        <v>6.0000000000000001E-3</v>
      </c>
      <c r="AS361" s="369">
        <v>6.0000000000000001E-3</v>
      </c>
      <c r="AT361" s="369"/>
      <c r="AW361" s="662"/>
      <c r="AX361" s="662"/>
      <c r="AY361" s="663"/>
      <c r="AZ361" s="663"/>
      <c r="BA361" s="663"/>
      <c r="BB361" s="664"/>
      <c r="BC361" s="663"/>
      <c r="BD361" s="663"/>
      <c r="BE361" s="663"/>
      <c r="BF361" s="663"/>
      <c r="BG361" s="664"/>
      <c r="BH361" s="664"/>
      <c r="BI361" s="665"/>
      <c r="BJ361" s="665"/>
      <c r="BK361" s="665"/>
      <c r="BL361" s="218"/>
      <c r="BM361" s="664"/>
      <c r="BN361" s="664"/>
      <c r="BO361" s="664"/>
      <c r="BP361" s="664"/>
      <c r="BQ361" s="664"/>
      <c r="BR361" s="664"/>
      <c r="BS361" s="664"/>
      <c r="BT361" s="667"/>
      <c r="BU361" s="668"/>
      <c r="BV361" s="666"/>
      <c r="BW361" s="669"/>
    </row>
    <row r="362" spans="2:75" ht="15.75" customHeight="1">
      <c r="B362" s="363" t="s">
        <v>1176</v>
      </c>
      <c r="C362" s="364">
        <v>42119554000152</v>
      </c>
      <c r="D362" s="365" t="s">
        <v>14</v>
      </c>
      <c r="E362" s="365" t="s">
        <v>614</v>
      </c>
      <c r="F362" s="365"/>
      <c r="G362" s="366"/>
      <c r="H362" s="366" t="s">
        <v>1338</v>
      </c>
      <c r="I362" s="366" t="s">
        <v>34</v>
      </c>
      <c r="J362" s="366" t="s">
        <v>611</v>
      </c>
      <c r="K362" s="367" t="s">
        <v>48</v>
      </c>
      <c r="L362" s="368"/>
      <c r="M362" s="368" t="s">
        <v>34</v>
      </c>
      <c r="N362" s="367">
        <v>618098</v>
      </c>
      <c r="O362" s="367" t="s">
        <v>1321</v>
      </c>
      <c r="P362" s="371">
        <v>44498</v>
      </c>
      <c r="Q362" s="372">
        <v>9469605.9299999997</v>
      </c>
      <c r="R362" s="372" t="s">
        <v>1419</v>
      </c>
      <c r="S362" s="367">
        <v>3</v>
      </c>
      <c r="T362" s="369">
        <v>3.2731164244779176E-3</v>
      </c>
      <c r="U362" s="369">
        <v>4.2312214870567452E-2</v>
      </c>
      <c r="V362" s="369" t="s">
        <v>1419</v>
      </c>
      <c r="W362" s="369" t="s">
        <v>1419</v>
      </c>
      <c r="X362" s="369" t="s">
        <v>1419</v>
      </c>
      <c r="Y362" s="369" t="s">
        <v>1419</v>
      </c>
      <c r="Z362" s="369" t="s">
        <v>1419</v>
      </c>
      <c r="AA362" s="369" t="s">
        <v>1419</v>
      </c>
      <c r="AB362" s="369" t="s">
        <v>1419</v>
      </c>
      <c r="AC362" s="373" t="s">
        <v>1419</v>
      </c>
      <c r="AD362" s="541">
        <v>0</v>
      </c>
      <c r="AE362" s="370" t="s">
        <v>2521</v>
      </c>
      <c r="AF362" s="370" t="s">
        <v>2250</v>
      </c>
      <c r="AG362" s="374" t="s">
        <v>719</v>
      </c>
      <c r="AH362" s="374" t="s">
        <v>2248</v>
      </c>
      <c r="AI362" s="374">
        <v>5000</v>
      </c>
      <c r="AJ362" s="374">
        <v>500</v>
      </c>
      <c r="AK362" s="374">
        <v>0</v>
      </c>
      <c r="AL362" s="369">
        <v>1.4999999999999999E-2</v>
      </c>
      <c r="AM362" s="369">
        <v>0.1</v>
      </c>
      <c r="AN362" s="369" t="s">
        <v>666</v>
      </c>
      <c r="AO362" s="367" t="s">
        <v>1324</v>
      </c>
      <c r="AP362" s="370" t="s">
        <v>716</v>
      </c>
      <c r="AQ362" s="376" t="s">
        <v>659</v>
      </c>
      <c r="AR362" s="369">
        <v>4.0000000000000001E-3</v>
      </c>
      <c r="AS362" s="369">
        <v>4.0000000000000001E-3</v>
      </c>
      <c r="AT362" s="369"/>
      <c r="AW362" s="662"/>
      <c r="AX362" s="662"/>
      <c r="AY362" s="663"/>
      <c r="AZ362" s="663"/>
      <c r="BA362" s="663"/>
      <c r="BB362" s="664"/>
      <c r="BC362" s="663"/>
      <c r="BD362" s="663"/>
      <c r="BE362" s="663"/>
      <c r="BF362" s="663"/>
      <c r="BG362" s="664"/>
      <c r="BH362" s="664"/>
      <c r="BI362" s="665"/>
      <c r="BJ362" s="665"/>
      <c r="BK362" s="665"/>
      <c r="BL362" s="218"/>
      <c r="BM362" s="664"/>
      <c r="BN362" s="664"/>
      <c r="BO362" s="664"/>
      <c r="BP362" s="664"/>
      <c r="BQ362" s="664"/>
      <c r="BR362" s="664"/>
      <c r="BS362" s="664"/>
      <c r="BT362" s="667"/>
      <c r="BU362" s="668"/>
      <c r="BV362" s="666"/>
      <c r="BW362" s="669"/>
    </row>
    <row r="363" spans="2:75" ht="15.75" customHeight="1">
      <c r="B363" s="363" t="s">
        <v>367</v>
      </c>
      <c r="C363" s="364">
        <v>31923988000194</v>
      </c>
      <c r="D363" s="365" t="s">
        <v>14</v>
      </c>
      <c r="E363" s="365" t="s">
        <v>614</v>
      </c>
      <c r="F363" s="365"/>
      <c r="G363" s="366"/>
      <c r="H363" s="366" t="s">
        <v>1338</v>
      </c>
      <c r="I363" s="366" t="s">
        <v>34</v>
      </c>
      <c r="J363" s="366" t="s">
        <v>608</v>
      </c>
      <c r="K363" s="367" t="s">
        <v>48</v>
      </c>
      <c r="L363" s="368"/>
      <c r="M363" s="368" t="s">
        <v>1416</v>
      </c>
      <c r="N363" s="367">
        <v>496065</v>
      </c>
      <c r="O363" s="367" t="s">
        <v>1321</v>
      </c>
      <c r="P363" s="371">
        <v>43606</v>
      </c>
      <c r="Q363" s="372">
        <v>10091349.859999999</v>
      </c>
      <c r="R363" s="372">
        <v>23967187.067103166</v>
      </c>
      <c r="S363" s="367">
        <v>3</v>
      </c>
      <c r="T363" s="369">
        <v>9.5352622096830153E-2</v>
      </c>
      <c r="U363" s="369">
        <v>1.2326419569009484</v>
      </c>
      <c r="V363" s="369">
        <v>-5.9779095768906831E-2</v>
      </c>
      <c r="W363" s="369">
        <v>-0.58603502400759555</v>
      </c>
      <c r="X363" s="369">
        <v>8.0613174378468377E-2</v>
      </c>
      <c r="Y363" s="369">
        <v>0.61130434554551238</v>
      </c>
      <c r="Z363" s="369">
        <v>0.13612122104987368</v>
      </c>
      <c r="AA363" s="369">
        <v>0.77375714934961326</v>
      </c>
      <c r="AB363" s="369">
        <v>0.1931029568866329</v>
      </c>
      <c r="AC363" s="373">
        <v>-0.72582057545514367</v>
      </c>
      <c r="AD363" s="541">
        <v>32239786000190</v>
      </c>
      <c r="AE363" s="370" t="s">
        <v>2521</v>
      </c>
      <c r="AF363" s="370" t="s">
        <v>2253</v>
      </c>
      <c r="AG363" s="374" t="s">
        <v>1439</v>
      </c>
      <c r="AH363" s="374" t="s">
        <v>2248</v>
      </c>
      <c r="AI363" s="374">
        <v>1000</v>
      </c>
      <c r="AJ363" s="374">
        <v>0</v>
      </c>
      <c r="AK363" s="374">
        <v>0</v>
      </c>
      <c r="AL363" s="369">
        <v>0.01</v>
      </c>
      <c r="AM363" s="369" t="s">
        <v>34</v>
      </c>
      <c r="AN363" s="369" t="s">
        <v>666</v>
      </c>
      <c r="AO363" s="367" t="s">
        <v>1324</v>
      </c>
      <c r="AP363" s="370" t="s">
        <v>716</v>
      </c>
      <c r="AQ363" s="376" t="s">
        <v>670</v>
      </c>
      <c r="AR363" s="369">
        <v>2.9333333333333334E-3</v>
      </c>
      <c r="AS363" s="369">
        <v>2.9333333333333334E-3</v>
      </c>
      <c r="AT363" s="369"/>
      <c r="AW363" s="662"/>
      <c r="AX363" s="662"/>
      <c r="AY363" s="663"/>
      <c r="AZ363" s="663"/>
      <c r="BA363" s="663"/>
      <c r="BB363" s="664"/>
      <c r="BC363" s="663"/>
      <c r="BD363" s="663"/>
      <c r="BE363" s="663"/>
      <c r="BF363" s="663"/>
      <c r="BG363" s="664"/>
      <c r="BH363" s="664"/>
      <c r="BI363" s="665"/>
      <c r="BJ363" s="665"/>
      <c r="BK363" s="665"/>
      <c r="BL363" s="218"/>
      <c r="BM363" s="664"/>
      <c r="BN363" s="664"/>
      <c r="BO363" s="664"/>
      <c r="BP363" s="664"/>
      <c r="BQ363" s="664"/>
      <c r="BR363" s="664"/>
      <c r="BS363" s="664"/>
      <c r="BT363" s="667"/>
      <c r="BU363" s="668"/>
      <c r="BV363" s="666"/>
      <c r="BW363" s="669"/>
    </row>
    <row r="364" spans="2:75" ht="15.75" customHeight="1">
      <c r="B364" s="363" t="s">
        <v>1183</v>
      </c>
      <c r="C364" s="364">
        <v>8912569000135</v>
      </c>
      <c r="D364" s="365" t="s">
        <v>14</v>
      </c>
      <c r="E364" s="365" t="s">
        <v>607</v>
      </c>
      <c r="F364" s="365"/>
      <c r="G364" s="366"/>
      <c r="H364" s="366" t="s">
        <v>34</v>
      </c>
      <c r="I364" s="366" t="s">
        <v>34</v>
      </c>
      <c r="J364" s="366" t="s">
        <v>608</v>
      </c>
      <c r="K364" s="367" t="s">
        <v>48</v>
      </c>
      <c r="L364" s="368"/>
      <c r="M364" s="368" t="s">
        <v>34</v>
      </c>
      <c r="N364" s="367">
        <v>191876</v>
      </c>
      <c r="O364" s="367" t="s">
        <v>1324</v>
      </c>
      <c r="P364" s="371">
        <v>39286</v>
      </c>
      <c r="Q364" s="372">
        <v>76218869.700000003</v>
      </c>
      <c r="R364" s="372">
        <v>116569498.18000002</v>
      </c>
      <c r="S364" s="367">
        <v>3</v>
      </c>
      <c r="T364" s="369">
        <v>9.627632876634018E-2</v>
      </c>
      <c r="U364" s="369">
        <v>1.2445828933080358</v>
      </c>
      <c r="V364" s="369">
        <v>-5.3781611018096531E-2</v>
      </c>
      <c r="W364" s="369">
        <v>-0.52723961944822384</v>
      </c>
      <c r="X364" s="369">
        <v>7.8498415337501459E-2</v>
      </c>
      <c r="Y364" s="369">
        <v>0.59526774356957002</v>
      </c>
      <c r="Z364" s="369">
        <v>0.11463986293554096</v>
      </c>
      <c r="AA364" s="369">
        <v>0.65165014582358449</v>
      </c>
      <c r="AB364" s="369">
        <v>0.19721302348009151</v>
      </c>
      <c r="AC364" s="373">
        <v>-0.67440971007268902</v>
      </c>
      <c r="AD364" s="541">
        <v>32318881000180</v>
      </c>
      <c r="AE364" s="370" t="s">
        <v>2526</v>
      </c>
      <c r="AF364" s="370" t="s">
        <v>2253</v>
      </c>
      <c r="AG364" s="374" t="s">
        <v>1439</v>
      </c>
      <c r="AH364" s="374" t="s">
        <v>2248</v>
      </c>
      <c r="AI364" s="374">
        <v>20000</v>
      </c>
      <c r="AJ364" s="374">
        <v>5000</v>
      </c>
      <c r="AK364" s="374">
        <v>5000</v>
      </c>
      <c r="AL364" s="369">
        <v>1.9450000000000002E-2</v>
      </c>
      <c r="AM364" s="369">
        <v>0.2</v>
      </c>
      <c r="AN364" s="369" t="s">
        <v>666</v>
      </c>
      <c r="AO364" s="367" t="s">
        <v>1324</v>
      </c>
      <c r="AP364" s="370" t="s">
        <v>716</v>
      </c>
      <c r="AQ364" s="376" t="s">
        <v>670</v>
      </c>
      <c r="AR364" s="369">
        <v>6.8899999999999994E-3</v>
      </c>
      <c r="AS364" s="369">
        <v>6.8899999999999994E-3</v>
      </c>
      <c r="AT364" s="369"/>
      <c r="AW364" s="662"/>
      <c r="AX364" s="662"/>
      <c r="AY364" s="663"/>
      <c r="AZ364" s="663"/>
      <c r="BA364" s="663"/>
      <c r="BB364" s="664"/>
      <c r="BC364" s="663"/>
      <c r="BD364" s="663"/>
      <c r="BE364" s="663"/>
      <c r="BF364" s="663"/>
      <c r="BG364" s="664"/>
      <c r="BH364" s="664"/>
      <c r="BI364" s="665"/>
      <c r="BJ364" s="665"/>
      <c r="BK364" s="665"/>
      <c r="BL364" s="218"/>
      <c r="BM364" s="664"/>
      <c r="BN364" s="664"/>
      <c r="BO364" s="664"/>
      <c r="BP364" s="664"/>
      <c r="BQ364" s="664"/>
      <c r="BR364" s="664"/>
      <c r="BS364" s="664"/>
      <c r="BT364" s="667"/>
      <c r="BU364" s="668"/>
      <c r="BV364" s="666"/>
      <c r="BW364" s="669"/>
    </row>
    <row r="365" spans="2:75" ht="15.75" customHeight="1">
      <c r="B365" s="363" t="s">
        <v>373</v>
      </c>
      <c r="C365" s="364">
        <v>5969595000101</v>
      </c>
      <c r="D365" s="365" t="s">
        <v>14</v>
      </c>
      <c r="E365" s="365" t="s">
        <v>607</v>
      </c>
      <c r="F365" s="365"/>
      <c r="G365" s="366"/>
      <c r="H365" s="366" t="s">
        <v>34</v>
      </c>
      <c r="I365" s="366" t="s">
        <v>34</v>
      </c>
      <c r="J365" s="366" t="s">
        <v>608</v>
      </c>
      <c r="K365" s="367" t="s">
        <v>48</v>
      </c>
      <c r="L365" s="368"/>
      <c r="M365" s="368" t="s">
        <v>1416</v>
      </c>
      <c r="N365" s="367">
        <v>321265</v>
      </c>
      <c r="O365" s="367" t="s">
        <v>1321</v>
      </c>
      <c r="P365" s="371">
        <v>41225</v>
      </c>
      <c r="Q365" s="372">
        <v>32688895.18</v>
      </c>
      <c r="R365" s="372">
        <v>39064582.683373027</v>
      </c>
      <c r="S365" s="367">
        <v>3</v>
      </c>
      <c r="T365" s="369">
        <v>-0.1074639318529873</v>
      </c>
      <c r="U365" s="369">
        <v>-1.3892072220207985</v>
      </c>
      <c r="V365" s="369">
        <v>-0.20809353580430712</v>
      </c>
      <c r="W365" s="369">
        <v>-2.0400124605821324</v>
      </c>
      <c r="X365" s="369">
        <v>-0.1111081663809953</v>
      </c>
      <c r="Y365" s="369">
        <v>-0.84255340963769043</v>
      </c>
      <c r="Z365" s="369">
        <v>0.12653568362420176</v>
      </c>
      <c r="AA365" s="369">
        <v>0.71926984710337172</v>
      </c>
      <c r="AB365" s="369">
        <v>0.18461991193099805</v>
      </c>
      <c r="AC365" s="373">
        <v>-1.6973615984448336</v>
      </c>
      <c r="AD365" s="541">
        <v>0</v>
      </c>
      <c r="AE365" s="370" t="s">
        <v>2529</v>
      </c>
      <c r="AF365" s="370" t="s">
        <v>2244</v>
      </c>
      <c r="AG365" s="374" t="s">
        <v>1438</v>
      </c>
      <c r="AH365" s="374" t="s">
        <v>2248</v>
      </c>
      <c r="AI365" s="374">
        <v>1000</v>
      </c>
      <c r="AJ365" s="374">
        <v>100</v>
      </c>
      <c r="AK365" s="374">
        <v>1000</v>
      </c>
      <c r="AL365" s="369">
        <v>0.02</v>
      </c>
      <c r="AM365" s="369">
        <v>0.2</v>
      </c>
      <c r="AN365" s="369" t="s">
        <v>34</v>
      </c>
      <c r="AO365" s="367" t="s">
        <v>1324</v>
      </c>
      <c r="AP365" s="370" t="s">
        <v>716</v>
      </c>
      <c r="AQ365" s="376" t="s">
        <v>665</v>
      </c>
      <c r="AR365" s="369">
        <v>2.6666666666666666E-3</v>
      </c>
      <c r="AS365" s="369">
        <v>2.6666666666666666E-3</v>
      </c>
      <c r="AT365" s="369"/>
      <c r="AW365" s="662"/>
      <c r="AX365" s="662"/>
      <c r="AY365" s="663"/>
      <c r="AZ365" s="663"/>
      <c r="BA365" s="663"/>
      <c r="BB365" s="664"/>
      <c r="BC365" s="663"/>
      <c r="BD365" s="663"/>
      <c r="BE365" s="663"/>
      <c r="BF365" s="663"/>
      <c r="BG365" s="664"/>
      <c r="BH365" s="664"/>
      <c r="BI365" s="665"/>
      <c r="BJ365" s="665"/>
      <c r="BK365" s="665"/>
      <c r="BL365" s="218"/>
      <c r="BM365" s="664"/>
      <c r="BN365" s="664"/>
      <c r="BO365" s="664"/>
      <c r="BP365" s="664"/>
      <c r="BQ365" s="664"/>
      <c r="BR365" s="664"/>
      <c r="BS365" s="664"/>
      <c r="BT365" s="667"/>
      <c r="BU365" s="668"/>
      <c r="BV365" s="666"/>
      <c r="BW365" s="669"/>
    </row>
    <row r="366" spans="2:75" ht="15.75" customHeight="1">
      <c r="B366" s="363" t="s">
        <v>1190</v>
      </c>
      <c r="C366" s="364">
        <v>14550994000124</v>
      </c>
      <c r="D366" s="365" t="s">
        <v>14</v>
      </c>
      <c r="E366" s="365" t="s">
        <v>607</v>
      </c>
      <c r="F366" s="365"/>
      <c r="G366" s="366"/>
      <c r="H366" s="366" t="s">
        <v>34</v>
      </c>
      <c r="I366" s="366" t="s">
        <v>34</v>
      </c>
      <c r="J366" s="366" t="s">
        <v>608</v>
      </c>
      <c r="K366" s="367" t="s">
        <v>48</v>
      </c>
      <c r="L366" s="368"/>
      <c r="M366" s="368" t="s">
        <v>34</v>
      </c>
      <c r="N366" s="367">
        <v>292966</v>
      </c>
      <c r="O366" s="367" t="s">
        <v>1321</v>
      </c>
      <c r="P366" s="371">
        <v>40893</v>
      </c>
      <c r="Q366" s="372">
        <v>343553111.38</v>
      </c>
      <c r="R366" s="372">
        <v>342992366.87</v>
      </c>
      <c r="S366" s="367">
        <v>3</v>
      </c>
      <c r="T366" s="369">
        <v>1.3555454574188053E-2</v>
      </c>
      <c r="U366" s="369">
        <v>0.17523400705269687</v>
      </c>
      <c r="V366" s="369">
        <v>-0.11486476674455048</v>
      </c>
      <c r="W366" s="369">
        <v>-1.1260587914710853</v>
      </c>
      <c r="X366" s="369">
        <v>4.6181944000915909E-3</v>
      </c>
      <c r="Y366" s="369">
        <v>3.5020607079628799E-2</v>
      </c>
      <c r="Z366" s="369">
        <v>-8.2731127365343049E-3</v>
      </c>
      <c r="AA366" s="369">
        <v>-4.7027054840503894E-2</v>
      </c>
      <c r="AB366" s="369">
        <v>0.20393382918150199</v>
      </c>
      <c r="AC366" s="373">
        <v>-0.97269262854411587</v>
      </c>
      <c r="AD366" s="541">
        <v>0</v>
      </c>
      <c r="AE366" s="370" t="s">
        <v>2532</v>
      </c>
      <c r="AF366" s="370" t="s">
        <v>2250</v>
      </c>
      <c r="AG366" s="374" t="s">
        <v>719</v>
      </c>
      <c r="AH366" s="374" t="s">
        <v>2248</v>
      </c>
      <c r="AI366" s="374">
        <v>5000</v>
      </c>
      <c r="AJ366" s="374">
        <v>300</v>
      </c>
      <c r="AK366" s="374">
        <v>300</v>
      </c>
      <c r="AL366" s="369">
        <v>0.02</v>
      </c>
      <c r="AM366" s="369">
        <v>0.2</v>
      </c>
      <c r="AN366" s="369" t="s">
        <v>666</v>
      </c>
      <c r="AO366" s="367" t="s">
        <v>1324</v>
      </c>
      <c r="AP366" s="370" t="s">
        <v>716</v>
      </c>
      <c r="AQ366" s="376" t="s">
        <v>670</v>
      </c>
      <c r="AR366" s="369">
        <v>4.0000000000000001E-3</v>
      </c>
      <c r="AS366" s="369">
        <v>4.0000000000000001E-3</v>
      </c>
      <c r="AT366" s="369"/>
      <c r="AW366" s="662"/>
      <c r="AX366" s="662"/>
      <c r="AY366" s="663"/>
      <c r="AZ366" s="663"/>
      <c r="BA366" s="663"/>
      <c r="BB366" s="663"/>
      <c r="BC366" s="663"/>
      <c r="BD366" s="663"/>
      <c r="BE366" s="663"/>
      <c r="BF366" s="663"/>
      <c r="BG366" s="664"/>
      <c r="BH366" s="664"/>
      <c r="BI366" s="665"/>
      <c r="BJ366" s="665"/>
      <c r="BK366" s="665"/>
      <c r="BL366" s="218"/>
      <c r="BM366" s="664"/>
      <c r="BN366" s="664"/>
      <c r="BO366" s="664"/>
      <c r="BP366" s="664"/>
      <c r="BQ366" s="664"/>
      <c r="BR366" s="664"/>
      <c r="BS366" s="664"/>
      <c r="BT366" s="664"/>
      <c r="BU366" s="664"/>
      <c r="BV366" s="666"/>
      <c r="BW366" s="663"/>
    </row>
    <row r="367" spans="2:75" ht="15.75" customHeight="1">
      <c r="B367" s="363" t="s">
        <v>377</v>
      </c>
      <c r="C367" s="364">
        <v>29722466000182</v>
      </c>
      <c r="D367" s="365" t="s">
        <v>14</v>
      </c>
      <c r="E367" s="365" t="s">
        <v>607</v>
      </c>
      <c r="F367" s="365"/>
      <c r="G367" s="366"/>
      <c r="H367" s="366" t="s">
        <v>34</v>
      </c>
      <c r="I367" s="366" t="s">
        <v>34</v>
      </c>
      <c r="J367" s="366" t="s">
        <v>608</v>
      </c>
      <c r="K367" s="367" t="s">
        <v>48</v>
      </c>
      <c r="L367" s="368"/>
      <c r="M367" s="368" t="s">
        <v>34</v>
      </c>
      <c r="N367" s="367">
        <v>466352</v>
      </c>
      <c r="O367" s="367" t="s">
        <v>1321</v>
      </c>
      <c r="P367" s="371">
        <v>43249</v>
      </c>
      <c r="Q367" s="372">
        <v>13558017.65</v>
      </c>
      <c r="R367" s="372">
        <v>13806224.811944446</v>
      </c>
      <c r="S367" s="367">
        <v>3</v>
      </c>
      <c r="T367" s="369">
        <v>7.4355281295230391E-2</v>
      </c>
      <c r="U367" s="369">
        <v>0.96120523406896585</v>
      </c>
      <c r="V367" s="369">
        <v>-4.5209994007946674E-2</v>
      </c>
      <c r="W367" s="369">
        <v>-0.44320911153043996</v>
      </c>
      <c r="X367" s="369">
        <v>5.9895001958977012E-2</v>
      </c>
      <c r="Y367" s="369">
        <v>0.45419468041391475</v>
      </c>
      <c r="Z367" s="369">
        <v>-2.556214057018058E-2</v>
      </c>
      <c r="AA367" s="369">
        <v>-0.14530349394684172</v>
      </c>
      <c r="AB367" s="369">
        <v>0.20573006766140792</v>
      </c>
      <c r="AC367" s="373">
        <v>-0.59423063051985214</v>
      </c>
      <c r="AD367" s="541">
        <v>0</v>
      </c>
      <c r="AE367" s="370" t="s">
        <v>2532</v>
      </c>
      <c r="AF367" s="370" t="s">
        <v>2250</v>
      </c>
      <c r="AG367" s="374" t="s">
        <v>719</v>
      </c>
      <c r="AH367" s="374" t="s">
        <v>2248</v>
      </c>
      <c r="AI367" s="374">
        <v>1000</v>
      </c>
      <c r="AJ367" s="374">
        <v>1000</v>
      </c>
      <c r="AK367" s="374">
        <v>1000</v>
      </c>
      <c r="AL367" s="369">
        <v>1.95E-2</v>
      </c>
      <c r="AM367" s="369">
        <v>0.2</v>
      </c>
      <c r="AN367" s="369" t="s">
        <v>666</v>
      </c>
      <c r="AO367" s="367" t="s">
        <v>1324</v>
      </c>
      <c r="AP367" s="370" t="s">
        <v>716</v>
      </c>
      <c r="AQ367" s="376" t="s">
        <v>670</v>
      </c>
      <c r="AR367" s="369">
        <v>3.8999999999999998E-3</v>
      </c>
      <c r="AS367" s="369">
        <v>3.8999999999999998E-3</v>
      </c>
      <c r="AT367" s="369"/>
      <c r="AW367" s="662"/>
      <c r="AX367" s="662"/>
      <c r="AY367" s="663"/>
      <c r="AZ367" s="663"/>
      <c r="BA367" s="663"/>
      <c r="BB367" s="663"/>
      <c r="BC367" s="663"/>
      <c r="BD367" s="663"/>
      <c r="BE367" s="663"/>
      <c r="BF367" s="663"/>
      <c r="BG367" s="664"/>
      <c r="BH367" s="664"/>
      <c r="BI367" s="665"/>
      <c r="BJ367" s="665"/>
      <c r="BK367" s="665"/>
      <c r="BL367" s="218"/>
      <c r="BM367" s="664"/>
      <c r="BN367" s="664"/>
      <c r="BO367" s="664"/>
      <c r="BP367" s="664"/>
      <c r="BQ367" s="664"/>
      <c r="BR367" s="664"/>
      <c r="BS367" s="664"/>
      <c r="BT367" s="664"/>
      <c r="BU367" s="664"/>
      <c r="BV367" s="666"/>
      <c r="BW367" s="663"/>
    </row>
    <row r="368" spans="2:75" ht="15.75" customHeight="1">
      <c r="B368" s="363" t="s">
        <v>391</v>
      </c>
      <c r="C368" s="364">
        <v>11458144000102</v>
      </c>
      <c r="D368" s="365" t="s">
        <v>14</v>
      </c>
      <c r="E368" s="365" t="s">
        <v>607</v>
      </c>
      <c r="F368" s="365"/>
      <c r="G368" s="366"/>
      <c r="H368" s="366" t="s">
        <v>34</v>
      </c>
      <c r="I368" s="366" t="s">
        <v>34</v>
      </c>
      <c r="J368" s="366" t="s">
        <v>608</v>
      </c>
      <c r="K368" s="367" t="s">
        <v>48</v>
      </c>
      <c r="L368" s="368"/>
      <c r="M368" s="368" t="s">
        <v>34</v>
      </c>
      <c r="N368" s="367">
        <v>255173</v>
      </c>
      <c r="O368" s="367" t="s">
        <v>1321</v>
      </c>
      <c r="P368" s="371">
        <v>40415</v>
      </c>
      <c r="Q368" s="372">
        <v>200598727.78999999</v>
      </c>
      <c r="R368" s="372">
        <v>335982273.00142843</v>
      </c>
      <c r="S368" s="367">
        <v>3</v>
      </c>
      <c r="T368" s="369">
        <v>-2.3236761473670708E-2</v>
      </c>
      <c r="U368" s="369">
        <v>-0.300386150953034</v>
      </c>
      <c r="V368" s="369">
        <v>-0.20750930506090437</v>
      </c>
      <c r="W368" s="369">
        <v>-2.0342850457838293</v>
      </c>
      <c r="X368" s="369">
        <v>-0.18178576348990427</v>
      </c>
      <c r="Y368" s="369">
        <v>-1.3785144678457035</v>
      </c>
      <c r="Z368" s="369">
        <v>-0.20765629592358636</v>
      </c>
      <c r="AA368" s="369">
        <v>-1.1803857057634219</v>
      </c>
      <c r="AB368" s="369">
        <v>0.21530920805332507</v>
      </c>
      <c r="AC368" s="373">
        <v>-1.4231947998668795</v>
      </c>
      <c r="AD368" s="541">
        <v>0</v>
      </c>
      <c r="AE368" s="370" t="s">
        <v>2424</v>
      </c>
      <c r="AF368" s="370" t="s">
        <v>2250</v>
      </c>
      <c r="AG368" s="374" t="s">
        <v>719</v>
      </c>
      <c r="AH368" s="374" t="s">
        <v>2248</v>
      </c>
      <c r="AI368" s="374">
        <v>2500</v>
      </c>
      <c r="AJ368" s="374">
        <v>2500</v>
      </c>
      <c r="AK368" s="374">
        <v>2500</v>
      </c>
      <c r="AL368" s="369">
        <v>1.4999999999999999E-2</v>
      </c>
      <c r="AM368" s="369">
        <v>0.2</v>
      </c>
      <c r="AN368" s="369" t="s">
        <v>666</v>
      </c>
      <c r="AO368" s="367" t="s">
        <v>1324</v>
      </c>
      <c r="AP368" s="370" t="s">
        <v>716</v>
      </c>
      <c r="AQ368" s="376" t="s">
        <v>665</v>
      </c>
      <c r="AR368" s="369">
        <v>5.8500000000000002E-3</v>
      </c>
      <c r="AS368" s="369">
        <v>5.8500000000000002E-3</v>
      </c>
      <c r="AT368" s="369"/>
      <c r="AW368" s="662"/>
      <c r="AX368" s="662"/>
      <c r="AY368" s="663"/>
      <c r="AZ368" s="663"/>
      <c r="BA368" s="663"/>
      <c r="BB368" s="663"/>
      <c r="BC368" s="663"/>
      <c r="BD368" s="663"/>
      <c r="BE368" s="663"/>
      <c r="BF368" s="663"/>
      <c r="BG368" s="664"/>
      <c r="BH368" s="664"/>
      <c r="BI368" s="665"/>
      <c r="BJ368" s="665"/>
      <c r="BK368" s="665"/>
      <c r="BL368" s="218"/>
      <c r="BM368" s="664"/>
      <c r="BN368" s="664"/>
      <c r="BO368" s="664"/>
      <c r="BP368" s="664"/>
      <c r="BQ368" s="664"/>
      <c r="BR368" s="664"/>
      <c r="BS368" s="664"/>
      <c r="BT368" s="664"/>
      <c r="BU368" s="664"/>
      <c r="BV368" s="666"/>
      <c r="BW368" s="663"/>
    </row>
    <row r="369" spans="2:75" ht="15.75" customHeight="1">
      <c r="B369" s="363" t="s">
        <v>551</v>
      </c>
      <c r="C369" s="364">
        <v>13001237000139</v>
      </c>
      <c r="D369" s="365" t="s">
        <v>14</v>
      </c>
      <c r="E369" s="365" t="s">
        <v>607</v>
      </c>
      <c r="F369" s="365"/>
      <c r="G369" s="366"/>
      <c r="H369" s="366" t="s">
        <v>34</v>
      </c>
      <c r="I369" s="366" t="s">
        <v>34</v>
      </c>
      <c r="J369" s="366" t="s">
        <v>608</v>
      </c>
      <c r="K369" s="367" t="s">
        <v>48</v>
      </c>
      <c r="L369" s="368"/>
      <c r="M369" s="368" t="s">
        <v>1416</v>
      </c>
      <c r="N369" s="367">
        <v>372994</v>
      </c>
      <c r="O369" s="367" t="s">
        <v>1321</v>
      </c>
      <c r="P369" s="371">
        <v>40595</v>
      </c>
      <c r="Q369" s="372">
        <v>25376966.190000001</v>
      </c>
      <c r="R369" s="372">
        <v>26815706.384246029</v>
      </c>
      <c r="S369" s="367">
        <v>3</v>
      </c>
      <c r="T369" s="369">
        <v>2.0558805717368456E-2</v>
      </c>
      <c r="U369" s="369">
        <v>0.26576769420424678</v>
      </c>
      <c r="V369" s="369">
        <v>-5.3033302223194689E-2</v>
      </c>
      <c r="W369" s="369">
        <v>-0.51990369111165813</v>
      </c>
      <c r="X369" s="369">
        <v>0.10915874284274318</v>
      </c>
      <c r="Y369" s="369">
        <v>0.82777057681377264</v>
      </c>
      <c r="Z369" s="369">
        <v>0.150151111771061</v>
      </c>
      <c r="AA369" s="369">
        <v>0.85350759653473696</v>
      </c>
      <c r="AB369" s="369">
        <v>0.20302133646540613</v>
      </c>
      <c r="AC369" s="373">
        <v>-0.64553965356288823</v>
      </c>
      <c r="AD369" s="541">
        <v>0</v>
      </c>
      <c r="AE369" s="370" t="s">
        <v>2424</v>
      </c>
      <c r="AF369" s="370" t="s">
        <v>2424</v>
      </c>
      <c r="AG369" s="374" t="s">
        <v>719</v>
      </c>
      <c r="AH369" s="374" t="s">
        <v>2248</v>
      </c>
      <c r="AI369" s="374">
        <v>1000</v>
      </c>
      <c r="AJ369" s="374">
        <v>1000</v>
      </c>
      <c r="AK369" s="374">
        <v>1000</v>
      </c>
      <c r="AL369" s="369">
        <v>0.01</v>
      </c>
      <c r="AM369" s="369" t="s">
        <v>34</v>
      </c>
      <c r="AN369" s="369" t="s">
        <v>666</v>
      </c>
      <c r="AO369" s="367" t="s">
        <v>1324</v>
      </c>
      <c r="AP369" s="370" t="s">
        <v>716</v>
      </c>
      <c r="AQ369" s="376" t="s">
        <v>659</v>
      </c>
      <c r="AR369" s="369">
        <v>3.3333333333333331E-3</v>
      </c>
      <c r="AS369" s="369">
        <v>3.3333333333333331E-3</v>
      </c>
      <c r="AT369" s="369"/>
      <c r="AW369" s="662"/>
      <c r="AX369" s="662"/>
      <c r="AY369" s="663"/>
      <c r="AZ369" s="663"/>
      <c r="BA369" s="663"/>
      <c r="BB369" s="663"/>
      <c r="BC369" s="663"/>
      <c r="BD369" s="663"/>
      <c r="BE369" s="663"/>
      <c r="BF369" s="663"/>
      <c r="BG369" s="664"/>
      <c r="BH369" s="664"/>
      <c r="BI369" s="665"/>
      <c r="BJ369" s="665"/>
      <c r="BK369" s="665"/>
      <c r="BL369" s="218"/>
      <c r="BM369" s="664"/>
      <c r="BN369" s="664"/>
      <c r="BO369" s="664"/>
      <c r="BP369" s="664"/>
      <c r="BQ369" s="664"/>
      <c r="BR369" s="664"/>
      <c r="BS369" s="664"/>
      <c r="BT369" s="664"/>
      <c r="BU369" s="664"/>
      <c r="BV369" s="666"/>
      <c r="BW369" s="663"/>
    </row>
    <row r="370" spans="2:75" ht="15.75" customHeight="1">
      <c r="B370" s="363" t="s">
        <v>1205</v>
      </c>
      <c r="C370" s="364">
        <v>17797426000110</v>
      </c>
      <c r="D370" s="365" t="s">
        <v>14</v>
      </c>
      <c r="E370" s="365" t="s">
        <v>607</v>
      </c>
      <c r="F370" s="365"/>
      <c r="G370" s="366"/>
      <c r="H370" s="366" t="s">
        <v>34</v>
      </c>
      <c r="I370" s="366" t="s">
        <v>34</v>
      </c>
      <c r="J370" s="366" t="s">
        <v>608</v>
      </c>
      <c r="K370" s="367" t="s">
        <v>48</v>
      </c>
      <c r="L370" s="368"/>
      <c r="M370" s="368" t="s">
        <v>1416</v>
      </c>
      <c r="N370" s="367">
        <v>435430</v>
      </c>
      <c r="O370" s="367" t="s">
        <v>1321</v>
      </c>
      <c r="P370" s="371">
        <v>42766</v>
      </c>
      <c r="Q370" s="372">
        <v>14077225.789999999</v>
      </c>
      <c r="R370" s="372">
        <v>14972358.933055563</v>
      </c>
      <c r="S370" s="367">
        <v>3</v>
      </c>
      <c r="T370" s="369">
        <v>4.0975650176909184E-2</v>
      </c>
      <c r="U370" s="369">
        <v>0.52970022752036194</v>
      </c>
      <c r="V370" s="369">
        <v>-1.5075302354760511E-2</v>
      </c>
      <c r="W370" s="369">
        <v>-0.14778837089718988</v>
      </c>
      <c r="X370" s="369">
        <v>4.253479733137544E-2</v>
      </c>
      <c r="Y370" s="369">
        <v>0.32254909505849305</v>
      </c>
      <c r="Z370" s="369">
        <v>0.10456033302721179</v>
      </c>
      <c r="AA370" s="369">
        <v>0.59435483015935453</v>
      </c>
      <c r="AB370" s="369">
        <v>0.18352732540915331</v>
      </c>
      <c r="AC370" s="373">
        <v>-0.52055245527499916</v>
      </c>
      <c r="AD370" s="541">
        <v>0</v>
      </c>
      <c r="AE370" s="370" t="s">
        <v>2424</v>
      </c>
      <c r="AF370" s="370" t="s">
        <v>2424</v>
      </c>
      <c r="AG370" s="374" t="s">
        <v>719</v>
      </c>
      <c r="AH370" s="374" t="s">
        <v>2248</v>
      </c>
      <c r="AI370" s="374">
        <v>100</v>
      </c>
      <c r="AJ370" s="374">
        <v>100</v>
      </c>
      <c r="AK370" s="374">
        <v>100</v>
      </c>
      <c r="AL370" s="369">
        <v>1.2E-2</v>
      </c>
      <c r="AM370" s="369" t="s">
        <v>34</v>
      </c>
      <c r="AN370" s="369" t="s">
        <v>2257</v>
      </c>
      <c r="AO370" s="367" t="s">
        <v>1324</v>
      </c>
      <c r="AP370" s="370" t="s">
        <v>716</v>
      </c>
      <c r="AQ370" s="376" t="s">
        <v>659</v>
      </c>
      <c r="AR370" s="369" t="s">
        <v>34</v>
      </c>
      <c r="AS370" s="369" t="s">
        <v>34</v>
      </c>
      <c r="AT370" s="369"/>
      <c r="AW370" s="662"/>
      <c r="AX370" s="662"/>
      <c r="AY370" s="663"/>
      <c r="AZ370" s="663"/>
      <c r="BA370" s="663"/>
      <c r="BB370" s="663"/>
      <c r="BC370" s="663"/>
      <c r="BD370" s="663"/>
      <c r="BE370" s="663"/>
      <c r="BF370" s="663"/>
      <c r="BG370" s="664"/>
      <c r="BH370" s="664"/>
      <c r="BI370" s="665"/>
      <c r="BJ370" s="665"/>
      <c r="BK370" s="665"/>
      <c r="BL370" s="218"/>
      <c r="BM370" s="664"/>
      <c r="BN370" s="664"/>
      <c r="BO370" s="664"/>
      <c r="BP370" s="664"/>
      <c r="BQ370" s="664"/>
      <c r="BR370" s="664"/>
      <c r="BS370" s="664"/>
      <c r="BT370" s="664"/>
      <c r="BU370" s="664"/>
      <c r="BV370" s="666"/>
      <c r="BW370" s="663"/>
    </row>
    <row r="371" spans="2:75" ht="15.75" customHeight="1">
      <c r="B371" s="363" t="s">
        <v>408</v>
      </c>
      <c r="C371" s="364">
        <v>36492413000188</v>
      </c>
      <c r="D371" s="365" t="s">
        <v>14</v>
      </c>
      <c r="E371" s="365" t="s">
        <v>607</v>
      </c>
      <c r="F371" s="365"/>
      <c r="G371" s="366"/>
      <c r="H371" s="366" t="s">
        <v>34</v>
      </c>
      <c r="I371" s="366" t="s">
        <v>34</v>
      </c>
      <c r="J371" s="366" t="s">
        <v>608</v>
      </c>
      <c r="K371" s="367" t="s">
        <v>48</v>
      </c>
      <c r="L371" s="368"/>
      <c r="M371" s="368" t="s">
        <v>1416</v>
      </c>
      <c r="N371" s="367">
        <v>536830</v>
      </c>
      <c r="O371" s="367" t="s">
        <v>1321</v>
      </c>
      <c r="P371" s="371">
        <v>43938</v>
      </c>
      <c r="Q371" s="372">
        <v>145753010.94999999</v>
      </c>
      <c r="R371" s="372">
        <v>154767078.86511895</v>
      </c>
      <c r="S371" s="367">
        <v>3</v>
      </c>
      <c r="T371" s="369">
        <v>-8.1911802313621496E-2</v>
      </c>
      <c r="U371" s="369">
        <v>-1.0588898561658175</v>
      </c>
      <c r="V371" s="369">
        <v>-0.19253177157154056</v>
      </c>
      <c r="W371" s="369">
        <v>-1.8874551366807331</v>
      </c>
      <c r="X371" s="369">
        <v>-0.1503905644867608</v>
      </c>
      <c r="Y371" s="369">
        <v>-1.1404389705357516</v>
      </c>
      <c r="Z371" s="369" t="s">
        <v>1419</v>
      </c>
      <c r="AA371" s="369" t="s">
        <v>1419</v>
      </c>
      <c r="AB371" s="369">
        <v>0.20547425247186274</v>
      </c>
      <c r="AC371" s="373">
        <v>-1.4106686439403897</v>
      </c>
      <c r="AD371" s="541">
        <v>36247991000159</v>
      </c>
      <c r="AE371" s="370" t="s">
        <v>2550</v>
      </c>
      <c r="AF371" s="370" t="s">
        <v>2244</v>
      </c>
      <c r="AG371" s="374" t="s">
        <v>1438</v>
      </c>
      <c r="AH371" s="374" t="s">
        <v>2248</v>
      </c>
      <c r="AI371" s="374">
        <v>1000</v>
      </c>
      <c r="AJ371" s="374">
        <v>500</v>
      </c>
      <c r="AK371" s="374">
        <v>0</v>
      </c>
      <c r="AL371" s="369">
        <v>1.4999999999999999E-2</v>
      </c>
      <c r="AM371" s="369">
        <v>0.2</v>
      </c>
      <c r="AN371" s="369" t="s">
        <v>34</v>
      </c>
      <c r="AO371" s="367" t="s">
        <v>1324</v>
      </c>
      <c r="AP371" s="370" t="s">
        <v>716</v>
      </c>
      <c r="AQ371" s="376" t="s">
        <v>659</v>
      </c>
      <c r="AR371" s="369">
        <v>2.9999999999999996E-3</v>
      </c>
      <c r="AS371" s="369">
        <v>2.9999999999999996E-3</v>
      </c>
      <c r="AT371" s="369"/>
      <c r="AW371" s="662"/>
      <c r="AX371" s="662"/>
      <c r="AY371" s="663"/>
      <c r="AZ371" s="663"/>
      <c r="BA371" s="663"/>
      <c r="BB371" s="663"/>
      <c r="BC371" s="663"/>
      <c r="BD371" s="663"/>
      <c r="BE371" s="663"/>
      <c r="BF371" s="663"/>
      <c r="BG371" s="664"/>
      <c r="BH371" s="664"/>
      <c r="BI371" s="665"/>
      <c r="BJ371" s="665"/>
      <c r="BK371" s="665"/>
      <c r="BL371" s="218"/>
      <c r="BM371" s="664"/>
      <c r="BN371" s="664"/>
      <c r="BO371" s="664"/>
      <c r="BP371" s="664"/>
      <c r="BQ371" s="664"/>
      <c r="BR371" s="664"/>
      <c r="BS371" s="664"/>
      <c r="BT371" s="664"/>
      <c r="BU371" s="664"/>
      <c r="BV371" s="666"/>
      <c r="BW371" s="663"/>
    </row>
    <row r="372" spans="2:75" ht="15.75" customHeight="1">
      <c r="B372" s="363" t="s">
        <v>410</v>
      </c>
      <c r="C372" s="364">
        <v>31907986000101</v>
      </c>
      <c r="D372" s="365" t="s">
        <v>14</v>
      </c>
      <c r="E372" s="365" t="s">
        <v>607</v>
      </c>
      <c r="F372" s="365"/>
      <c r="G372" s="366"/>
      <c r="H372" s="366" t="s">
        <v>34</v>
      </c>
      <c r="I372" s="366" t="s">
        <v>34</v>
      </c>
      <c r="J372" s="366" t="s">
        <v>608</v>
      </c>
      <c r="K372" s="367" t="s">
        <v>48</v>
      </c>
      <c r="L372" s="368"/>
      <c r="M372" s="368" t="s">
        <v>1416</v>
      </c>
      <c r="N372" s="367">
        <v>483801</v>
      </c>
      <c r="O372" s="367" t="s">
        <v>1321</v>
      </c>
      <c r="P372" s="371">
        <v>43437</v>
      </c>
      <c r="Q372" s="372">
        <v>3380525.36</v>
      </c>
      <c r="R372" s="372">
        <v>3563162.4878174602</v>
      </c>
      <c r="S372" s="367">
        <v>3</v>
      </c>
      <c r="T372" s="369">
        <v>-0.10122891808369849</v>
      </c>
      <c r="U372" s="369">
        <v>-1.3086059820666851</v>
      </c>
      <c r="V372" s="369">
        <v>-0.23363635753065015</v>
      </c>
      <c r="W372" s="369">
        <v>-2.2904175219347844</v>
      </c>
      <c r="X372" s="369">
        <v>-0.13899838162785683</v>
      </c>
      <c r="Y372" s="369">
        <v>-1.0540499784064798</v>
      </c>
      <c r="Z372" s="369">
        <v>-0.13275185406062162</v>
      </c>
      <c r="AA372" s="369">
        <v>-0.75460457507347489</v>
      </c>
      <c r="AB372" s="369">
        <v>0.29455608446101861</v>
      </c>
      <c r="AC372" s="373">
        <v>-1.0855108376103244</v>
      </c>
      <c r="AD372" s="541">
        <v>0</v>
      </c>
      <c r="AE372" s="370" t="s">
        <v>2551</v>
      </c>
      <c r="AF372" s="370" t="s">
        <v>2244</v>
      </c>
      <c r="AG372" s="374" t="s">
        <v>1438</v>
      </c>
      <c r="AH372" s="374" t="s">
        <v>2248</v>
      </c>
      <c r="AI372" s="374">
        <v>1000</v>
      </c>
      <c r="AJ372" s="374">
        <v>1000</v>
      </c>
      <c r="AK372" s="374">
        <v>1000</v>
      </c>
      <c r="AL372" s="369">
        <v>0.02</v>
      </c>
      <c r="AM372" s="369">
        <v>0.2</v>
      </c>
      <c r="AN372" s="369" t="s">
        <v>34</v>
      </c>
      <c r="AO372" s="367" t="s">
        <v>1324</v>
      </c>
      <c r="AP372" s="370" t="s">
        <v>716</v>
      </c>
      <c r="AQ372" s="376" t="s">
        <v>659</v>
      </c>
      <c r="AR372" s="369">
        <v>2.6666666666666666E-3</v>
      </c>
      <c r="AS372" s="369">
        <v>2.6666666666666666E-3</v>
      </c>
      <c r="AT372" s="369"/>
      <c r="AW372" s="662"/>
      <c r="AX372" s="662"/>
      <c r="AY372" s="663"/>
      <c r="AZ372" s="663"/>
      <c r="BA372" s="663"/>
      <c r="BB372" s="663"/>
      <c r="BC372" s="663"/>
      <c r="BD372" s="663"/>
      <c r="BE372" s="663"/>
      <c r="BF372" s="663"/>
      <c r="BG372" s="664"/>
      <c r="BH372" s="664"/>
      <c r="BI372" s="665"/>
      <c r="BJ372" s="665"/>
      <c r="BK372" s="665"/>
      <c r="BL372" s="218"/>
      <c r="BM372" s="664"/>
      <c r="BN372" s="664"/>
      <c r="BO372" s="664"/>
      <c r="BP372" s="664"/>
      <c r="BQ372" s="664"/>
      <c r="BR372" s="664"/>
      <c r="BS372" s="664"/>
      <c r="BT372" s="664"/>
      <c r="BU372" s="664"/>
      <c r="BV372" s="666"/>
      <c r="BW372" s="663"/>
    </row>
    <row r="373" spans="2:75" ht="15.75" customHeight="1">
      <c r="B373" s="363" t="s">
        <v>1250</v>
      </c>
      <c r="C373" s="364">
        <v>37099014000114</v>
      </c>
      <c r="D373" s="365" t="s">
        <v>14</v>
      </c>
      <c r="E373" s="365" t="s">
        <v>607</v>
      </c>
      <c r="F373" s="365"/>
      <c r="G373" s="366"/>
      <c r="H373" s="366" t="s">
        <v>34</v>
      </c>
      <c r="I373" s="366" t="s">
        <v>34</v>
      </c>
      <c r="J373" s="366" t="s">
        <v>608</v>
      </c>
      <c r="K373" s="367" t="s">
        <v>48</v>
      </c>
      <c r="L373" s="368"/>
      <c r="M373" s="368" t="s">
        <v>34</v>
      </c>
      <c r="N373" s="367">
        <v>538108</v>
      </c>
      <c r="O373" s="367" t="s">
        <v>1321</v>
      </c>
      <c r="P373" s="371">
        <v>43978</v>
      </c>
      <c r="Q373" s="372">
        <v>2094731.01</v>
      </c>
      <c r="R373" s="372">
        <v>2487665.1694444446</v>
      </c>
      <c r="S373" s="367">
        <v>3</v>
      </c>
      <c r="T373" s="369">
        <v>5.2375191054474746E-2</v>
      </c>
      <c r="U373" s="369">
        <v>0.67706431742263529</v>
      </c>
      <c r="V373" s="369">
        <v>-8.1653068428957365E-2</v>
      </c>
      <c r="W373" s="369">
        <v>-0.80047309685047319</v>
      </c>
      <c r="X373" s="369">
        <v>-2.6542357214520695E-4</v>
      </c>
      <c r="Y373" s="369">
        <v>-2.0127551645691766E-3</v>
      </c>
      <c r="Z373" s="369" t="s">
        <v>1419</v>
      </c>
      <c r="AA373" s="369" t="s">
        <v>1419</v>
      </c>
      <c r="AB373" s="369">
        <v>0.20740309011264507</v>
      </c>
      <c r="AC373" s="373">
        <v>-0.7754194457668584</v>
      </c>
      <c r="AD373" s="541">
        <v>0</v>
      </c>
      <c r="AE373" s="370" t="s">
        <v>2562</v>
      </c>
      <c r="AF373" s="370" t="s">
        <v>2244</v>
      </c>
      <c r="AG373" s="374" t="s">
        <v>1438</v>
      </c>
      <c r="AH373" s="374" t="s">
        <v>2248</v>
      </c>
      <c r="AI373" s="374">
        <v>5000</v>
      </c>
      <c r="AJ373" s="374">
        <v>1000</v>
      </c>
      <c r="AK373" s="374">
        <v>1000</v>
      </c>
      <c r="AL373" s="369">
        <v>0.02</v>
      </c>
      <c r="AM373" s="369">
        <v>0.2</v>
      </c>
      <c r="AN373" s="369" t="s">
        <v>666</v>
      </c>
      <c r="AO373" s="367" t="s">
        <v>1324</v>
      </c>
      <c r="AP373" s="370" t="s">
        <v>716</v>
      </c>
      <c r="AQ373" s="376" t="s">
        <v>670</v>
      </c>
      <c r="AR373" s="369">
        <v>6.0000000000000001E-3</v>
      </c>
      <c r="AS373" s="369">
        <v>6.0000000000000001E-3</v>
      </c>
      <c r="AT373" s="369"/>
      <c r="AW373" s="662"/>
      <c r="AX373" s="662"/>
      <c r="AY373" s="663"/>
      <c r="AZ373" s="663"/>
      <c r="BA373" s="663"/>
      <c r="BB373" s="663"/>
      <c r="BC373" s="663"/>
      <c r="BD373" s="663"/>
      <c r="BE373" s="663"/>
      <c r="BF373" s="663"/>
      <c r="BG373" s="664"/>
      <c r="BH373" s="664"/>
      <c r="BI373" s="665"/>
      <c r="BJ373" s="665"/>
      <c r="BK373" s="665"/>
      <c r="BL373" s="218"/>
      <c r="BM373" s="664"/>
      <c r="BN373" s="664"/>
      <c r="BO373" s="664"/>
      <c r="BP373" s="664"/>
      <c r="BQ373" s="664"/>
      <c r="BR373" s="664"/>
      <c r="BS373" s="664"/>
      <c r="BT373" s="664"/>
      <c r="BU373" s="664"/>
      <c r="BV373" s="666"/>
      <c r="BW373" s="663"/>
    </row>
    <row r="374" spans="2:75" ht="15.75" customHeight="1">
      <c r="B374" s="363" t="s">
        <v>1276</v>
      </c>
      <c r="C374" s="364">
        <v>9087483000188</v>
      </c>
      <c r="D374" s="365" t="s">
        <v>14</v>
      </c>
      <c r="E374" s="365" t="s">
        <v>607</v>
      </c>
      <c r="F374" s="365"/>
      <c r="G374" s="366"/>
      <c r="H374" s="366" t="s">
        <v>34</v>
      </c>
      <c r="I374" s="366" t="s">
        <v>34</v>
      </c>
      <c r="J374" s="366" t="s">
        <v>608</v>
      </c>
      <c r="K374" s="367" t="s">
        <v>48</v>
      </c>
      <c r="L374" s="368"/>
      <c r="M374" s="368" t="s">
        <v>34</v>
      </c>
      <c r="N374" s="367">
        <v>251127</v>
      </c>
      <c r="O374" s="367" t="s">
        <v>1321</v>
      </c>
      <c r="P374" s="371">
        <v>40361</v>
      </c>
      <c r="Q374" s="372">
        <v>22503597.620000001</v>
      </c>
      <c r="R374" s="372">
        <v>27267896.511190478</v>
      </c>
      <c r="S374" s="367">
        <v>3</v>
      </c>
      <c r="T374" s="369">
        <v>5.5437086536175739E-2</v>
      </c>
      <c r="U374" s="369">
        <v>0.71664603793953285</v>
      </c>
      <c r="V374" s="369">
        <v>-8.0940417918649477E-2</v>
      </c>
      <c r="W374" s="369">
        <v>-0.79348673893479293</v>
      </c>
      <c r="X374" s="369">
        <v>-8.997800167860448E-3</v>
      </c>
      <c r="Y374" s="369">
        <v>-6.8231953218212155E-2</v>
      </c>
      <c r="Z374" s="369">
        <v>-5.0713500302912662E-2</v>
      </c>
      <c r="AA374" s="369">
        <v>-0.28827197644330027</v>
      </c>
      <c r="AB374" s="369">
        <v>0.17823388504786997</v>
      </c>
      <c r="AC374" s="373">
        <v>-0.92957496257878514</v>
      </c>
      <c r="AD374" s="541">
        <v>0</v>
      </c>
      <c r="AE374" s="370" t="s">
        <v>2441</v>
      </c>
      <c r="AF374" s="370" t="s">
        <v>728</v>
      </c>
      <c r="AG374" s="374" t="s">
        <v>728</v>
      </c>
      <c r="AH374" s="374" t="s">
        <v>2248</v>
      </c>
      <c r="AI374" s="374">
        <v>5000</v>
      </c>
      <c r="AJ374" s="374">
        <v>100</v>
      </c>
      <c r="AK374" s="374">
        <v>1000</v>
      </c>
      <c r="AL374" s="369">
        <v>0.02</v>
      </c>
      <c r="AM374" s="369" t="s">
        <v>34</v>
      </c>
      <c r="AN374" s="369" t="s">
        <v>2262</v>
      </c>
      <c r="AO374" s="367" t="s">
        <v>1324</v>
      </c>
      <c r="AP374" s="370" t="s">
        <v>716</v>
      </c>
      <c r="AQ374" s="376" t="s">
        <v>667</v>
      </c>
      <c r="AR374" s="369">
        <v>5.3333333333333332E-3</v>
      </c>
      <c r="AS374" s="369">
        <v>5.3333333333333332E-3</v>
      </c>
      <c r="AT374" s="369"/>
      <c r="AW374" s="662"/>
      <c r="AX374" s="662"/>
      <c r="AY374" s="663"/>
      <c r="AZ374" s="663"/>
      <c r="BA374" s="663"/>
      <c r="BB374" s="663"/>
      <c r="BC374" s="663"/>
      <c r="BD374" s="663"/>
      <c r="BE374" s="663"/>
      <c r="BF374" s="663"/>
      <c r="BG374" s="664"/>
      <c r="BH374" s="664"/>
      <c r="BI374" s="665"/>
      <c r="BJ374" s="665"/>
      <c r="BK374" s="665"/>
      <c r="BL374" s="218"/>
      <c r="BM374" s="664"/>
      <c r="BN374" s="664"/>
      <c r="BO374" s="664"/>
      <c r="BP374" s="664"/>
      <c r="BQ374" s="664"/>
      <c r="BR374" s="664"/>
      <c r="BS374" s="664"/>
      <c r="BT374" s="664"/>
      <c r="BU374" s="664"/>
      <c r="BV374" s="666"/>
      <c r="BW374" s="663"/>
    </row>
    <row r="375" spans="2:75" ht="15.75" customHeight="1">
      <c r="B375" s="363" t="s">
        <v>440</v>
      </c>
      <c r="C375" s="364">
        <v>9087523000191</v>
      </c>
      <c r="D375" s="365" t="s">
        <v>14</v>
      </c>
      <c r="E375" s="365" t="s">
        <v>607</v>
      </c>
      <c r="F375" s="365"/>
      <c r="G375" s="366"/>
      <c r="H375" s="366" t="s">
        <v>34</v>
      </c>
      <c r="I375" s="366" t="s">
        <v>34</v>
      </c>
      <c r="J375" s="366" t="s">
        <v>608</v>
      </c>
      <c r="K375" s="367" t="s">
        <v>48</v>
      </c>
      <c r="L375" s="368"/>
      <c r="M375" s="368" t="s">
        <v>34</v>
      </c>
      <c r="N375" s="367">
        <v>250686</v>
      </c>
      <c r="O375" s="367" t="s">
        <v>1321</v>
      </c>
      <c r="P375" s="371">
        <v>40354</v>
      </c>
      <c r="Q375" s="372">
        <v>79273710.5</v>
      </c>
      <c r="R375" s="372">
        <v>96534581.822698399</v>
      </c>
      <c r="S375" s="367">
        <v>3</v>
      </c>
      <c r="T375" s="369">
        <v>3.4351565795883721E-2</v>
      </c>
      <c r="U375" s="369">
        <v>0.44406939582899446</v>
      </c>
      <c r="V375" s="369">
        <v>-0.18102694009976172</v>
      </c>
      <c r="W375" s="369">
        <v>-1.7746693191462677</v>
      </c>
      <c r="X375" s="369">
        <v>-0.15458156526359934</v>
      </c>
      <c r="Y375" s="369">
        <v>-1.1722200907660238</v>
      </c>
      <c r="Z375" s="369">
        <v>-0.11291896218853059</v>
      </c>
      <c r="AA375" s="369">
        <v>-0.6418679880817546</v>
      </c>
      <c r="AB375" s="369">
        <v>0.21940472509667455</v>
      </c>
      <c r="AC375" s="373">
        <v>-1.2430161946288947</v>
      </c>
      <c r="AD375" s="541">
        <v>0</v>
      </c>
      <c r="AE375" s="370" t="s">
        <v>2441</v>
      </c>
      <c r="AF375" s="370" t="s">
        <v>728</v>
      </c>
      <c r="AG375" s="374" t="s">
        <v>728</v>
      </c>
      <c r="AH375" s="374" t="s">
        <v>2248</v>
      </c>
      <c r="AI375" s="374">
        <v>1000</v>
      </c>
      <c r="AJ375" s="374">
        <v>100</v>
      </c>
      <c r="AK375" s="374">
        <v>500</v>
      </c>
      <c r="AL375" s="369">
        <v>2.5000000000000001E-2</v>
      </c>
      <c r="AM375" s="369" t="s">
        <v>34</v>
      </c>
      <c r="AN375" s="369" t="s">
        <v>34</v>
      </c>
      <c r="AO375" s="367" t="s">
        <v>1324</v>
      </c>
      <c r="AP375" s="370" t="s">
        <v>716</v>
      </c>
      <c r="AQ375" s="376" t="s">
        <v>659</v>
      </c>
      <c r="AR375" s="369">
        <v>6.6666666666666671E-3</v>
      </c>
      <c r="AS375" s="369">
        <v>6.6666666666666671E-3</v>
      </c>
      <c r="AT375" s="369"/>
      <c r="AW375" s="662"/>
      <c r="AX375" s="662"/>
      <c r="AY375" s="663"/>
      <c r="AZ375" s="663"/>
      <c r="BA375" s="663"/>
      <c r="BB375" s="663"/>
      <c r="BC375" s="663"/>
      <c r="BD375" s="663"/>
      <c r="BE375" s="663"/>
      <c r="BF375" s="663"/>
      <c r="BG375" s="664"/>
      <c r="BH375" s="664"/>
      <c r="BI375" s="665"/>
      <c r="BJ375" s="665"/>
      <c r="BK375" s="665"/>
      <c r="BL375" s="218"/>
      <c r="BM375" s="664"/>
      <c r="BN375" s="664"/>
      <c r="BO375" s="664"/>
      <c r="BP375" s="664"/>
      <c r="BQ375" s="664"/>
      <c r="BR375" s="664"/>
      <c r="BS375" s="664"/>
      <c r="BT375" s="664"/>
      <c r="BU375" s="664"/>
      <c r="BV375" s="666"/>
      <c r="BW375" s="663"/>
    </row>
    <row r="376" spans="2:75" ht="15.75" customHeight="1">
      <c r="B376" s="363" t="s">
        <v>1112</v>
      </c>
      <c r="C376" s="364">
        <v>9601190000177</v>
      </c>
      <c r="D376" s="365" t="s">
        <v>14</v>
      </c>
      <c r="E376" s="365" t="s">
        <v>15</v>
      </c>
      <c r="F376" s="365" t="s">
        <v>699</v>
      </c>
      <c r="G376" s="366"/>
      <c r="H376" s="366" t="s">
        <v>34</v>
      </c>
      <c r="I376" s="366" t="s">
        <v>34</v>
      </c>
      <c r="J376" s="366" t="s">
        <v>611</v>
      </c>
      <c r="K376" s="367"/>
      <c r="L376" s="368"/>
      <c r="M376" s="368" t="s">
        <v>1416</v>
      </c>
      <c r="N376" s="367">
        <v>318396</v>
      </c>
      <c r="O376" s="367" t="s">
        <v>1321</v>
      </c>
      <c r="P376" s="371">
        <v>39660</v>
      </c>
      <c r="Q376" s="372">
        <v>124575161.98</v>
      </c>
      <c r="R376" s="372">
        <v>170450805.75535721</v>
      </c>
      <c r="S376" s="367">
        <v>4</v>
      </c>
      <c r="T376" s="369">
        <v>-0.14265145898425236</v>
      </c>
      <c r="U376" s="369">
        <v>-1.8440832531963445</v>
      </c>
      <c r="V376" s="369">
        <v>-6.7936424861587463E-2</v>
      </c>
      <c r="W376" s="369">
        <v>-0.66600412506504991</v>
      </c>
      <c r="X376" s="369">
        <v>-0.20811211663462503</v>
      </c>
      <c r="Y376" s="369">
        <v>-1.5781519862019102</v>
      </c>
      <c r="Z376" s="369">
        <v>0.19766145916078415</v>
      </c>
      <c r="AA376" s="369">
        <v>1.1235718133948909</v>
      </c>
      <c r="AB376" s="369">
        <v>0.16121815708580869</v>
      </c>
      <c r="AC376" s="373">
        <v>-0.95871560799267841</v>
      </c>
      <c r="AD376" s="541">
        <v>0</v>
      </c>
      <c r="AE376" s="370" t="s">
        <v>2484</v>
      </c>
      <c r="AF376" s="370" t="s">
        <v>2244</v>
      </c>
      <c r="AG376" s="374" t="s">
        <v>1438</v>
      </c>
      <c r="AH376" s="374" t="s">
        <v>2248</v>
      </c>
      <c r="AI376" s="374">
        <v>0</v>
      </c>
      <c r="AJ376" s="374">
        <v>0</v>
      </c>
      <c r="AK376" s="374">
        <v>0</v>
      </c>
      <c r="AL376" s="369">
        <v>6.0000000000000001E-3</v>
      </c>
      <c r="AM376" s="369" t="s">
        <v>34</v>
      </c>
      <c r="AN376" s="369" t="s">
        <v>2485</v>
      </c>
      <c r="AO376" s="367" t="s">
        <v>1324</v>
      </c>
      <c r="AP376" s="370" t="s">
        <v>13</v>
      </c>
      <c r="AQ376" s="376" t="s">
        <v>671</v>
      </c>
      <c r="AR376" s="369">
        <v>1.1999999999999999E-3</v>
      </c>
      <c r="AS376" s="369">
        <v>1.1999999999999999E-3</v>
      </c>
      <c r="AT376" s="369"/>
      <c r="AW376" s="662"/>
      <c r="AX376" s="662"/>
      <c r="AY376" s="663"/>
      <c r="AZ376" s="663"/>
      <c r="BA376" s="663"/>
      <c r="BB376" s="663"/>
      <c r="BC376" s="663"/>
      <c r="BD376" s="663"/>
      <c r="BE376" s="663"/>
      <c r="BF376" s="663"/>
      <c r="BG376" s="664"/>
      <c r="BH376" s="664"/>
      <c r="BI376" s="665"/>
      <c r="BJ376" s="665"/>
      <c r="BK376" s="665"/>
      <c r="BL376" s="218"/>
      <c r="BM376" s="664"/>
      <c r="BN376" s="664"/>
      <c r="BO376" s="664"/>
      <c r="BP376" s="664"/>
      <c r="BQ376" s="664"/>
      <c r="BR376" s="664"/>
      <c r="BS376" s="664"/>
      <c r="BT376" s="664"/>
      <c r="BU376" s="664"/>
      <c r="BV376" s="666"/>
      <c r="BW376" s="663"/>
    </row>
    <row r="377" spans="2:75" ht="15.75" customHeight="1">
      <c r="B377" s="363" t="s">
        <v>859</v>
      </c>
      <c r="C377" s="364">
        <v>41771697000181</v>
      </c>
      <c r="D377" s="365" t="s">
        <v>14</v>
      </c>
      <c r="E377" s="365" t="s">
        <v>15</v>
      </c>
      <c r="F377" s="365" t="s">
        <v>701</v>
      </c>
      <c r="G377" s="366"/>
      <c r="H377" s="366" t="s">
        <v>34</v>
      </c>
      <c r="I377" s="366" t="s">
        <v>34</v>
      </c>
      <c r="J377" s="366" t="s">
        <v>611</v>
      </c>
      <c r="K377" s="367" t="s">
        <v>49</v>
      </c>
      <c r="L377" s="368"/>
      <c r="M377" s="368" t="s">
        <v>34</v>
      </c>
      <c r="N377" s="367">
        <v>589421</v>
      </c>
      <c r="O377" s="367" t="s">
        <v>1321</v>
      </c>
      <c r="P377" s="371">
        <v>44329</v>
      </c>
      <c r="Q377" s="372">
        <v>5408156.8799999999</v>
      </c>
      <c r="R377" s="372">
        <v>10004022.569603171</v>
      </c>
      <c r="S377" s="367">
        <v>4</v>
      </c>
      <c r="T377" s="369">
        <v>-0.57917345552029087</v>
      </c>
      <c r="U377" s="369">
        <v>-7.4870883033781688</v>
      </c>
      <c r="V377" s="369">
        <v>-0.56615005870307544</v>
      </c>
      <c r="W377" s="369">
        <v>-5.5501636312225822</v>
      </c>
      <c r="X377" s="369" t="s">
        <v>1419</v>
      </c>
      <c r="Y377" s="369" t="s">
        <v>1419</v>
      </c>
      <c r="Z377" s="369" t="s">
        <v>1419</v>
      </c>
      <c r="AA377" s="369" t="s">
        <v>1419</v>
      </c>
      <c r="AB377" s="369">
        <v>0.58934259046747828</v>
      </c>
      <c r="AC377" s="373">
        <v>-1.2829378853585569</v>
      </c>
      <c r="AD377" s="541">
        <v>41673090000169</v>
      </c>
      <c r="AE377" s="370" t="s">
        <v>2279</v>
      </c>
      <c r="AF377" s="370" t="s">
        <v>2244</v>
      </c>
      <c r="AG377" s="374" t="s">
        <v>1438</v>
      </c>
      <c r="AH377" s="374" t="s">
        <v>2245</v>
      </c>
      <c r="AI377" s="374">
        <v>1000</v>
      </c>
      <c r="AJ377" s="374">
        <v>100</v>
      </c>
      <c r="AK377" s="374">
        <v>100</v>
      </c>
      <c r="AL377" s="369">
        <v>5.0000000000000001E-3</v>
      </c>
      <c r="AM377" s="369" t="s">
        <v>34</v>
      </c>
      <c r="AN377" s="369" t="s">
        <v>34</v>
      </c>
      <c r="AO377" s="367" t="s">
        <v>1324</v>
      </c>
      <c r="AP377" s="370" t="s">
        <v>13</v>
      </c>
      <c r="AQ377" s="376" t="s">
        <v>679</v>
      </c>
      <c r="AR377" s="369">
        <v>5.2499999999999995E-3</v>
      </c>
      <c r="AS377" s="369">
        <v>5.2499999999999995E-3</v>
      </c>
      <c r="AT377" s="369"/>
      <c r="AW377" s="662"/>
      <c r="AX377" s="662"/>
      <c r="AY377" s="663"/>
      <c r="AZ377" s="663"/>
      <c r="BA377" s="663"/>
      <c r="BB377" s="663"/>
      <c r="BC377" s="663"/>
      <c r="BD377" s="663"/>
      <c r="BE377" s="663"/>
      <c r="BF377" s="663"/>
      <c r="BG377" s="664"/>
      <c r="BH377" s="664"/>
      <c r="BI377" s="665"/>
      <c r="BJ377" s="665"/>
      <c r="BK377" s="665"/>
      <c r="BL377" s="218"/>
      <c r="BM377" s="664"/>
      <c r="BN377" s="664"/>
      <c r="BO377" s="664"/>
      <c r="BP377" s="664"/>
      <c r="BQ377" s="664"/>
      <c r="BR377" s="664"/>
      <c r="BS377" s="664"/>
      <c r="BT377" s="664"/>
      <c r="BU377" s="664"/>
      <c r="BV377" s="666"/>
      <c r="BW377" s="663"/>
    </row>
    <row r="378" spans="2:75" ht="15.75" customHeight="1">
      <c r="B378" s="363" t="s">
        <v>1539</v>
      </c>
      <c r="C378" s="364">
        <v>41673090000169</v>
      </c>
      <c r="D378" s="365" t="s">
        <v>14</v>
      </c>
      <c r="E378" s="365" t="s">
        <v>15</v>
      </c>
      <c r="F378" s="365" t="s">
        <v>701</v>
      </c>
      <c r="G378" s="366"/>
      <c r="H378" s="366" t="s">
        <v>34</v>
      </c>
      <c r="I378" s="366" t="s">
        <v>34</v>
      </c>
      <c r="J378" s="366" t="s">
        <v>611</v>
      </c>
      <c r="K378" s="367" t="s">
        <v>49</v>
      </c>
      <c r="L378" s="368"/>
      <c r="M378" s="368"/>
      <c r="N378" s="367">
        <v>589381</v>
      </c>
      <c r="O378" s="367" t="s">
        <v>1321</v>
      </c>
      <c r="P378" s="371">
        <v>44329</v>
      </c>
      <c r="Q378" s="372">
        <v>6374432.4900000002</v>
      </c>
      <c r="R378" s="372">
        <v>10628243.000992067</v>
      </c>
      <c r="S378" s="367">
        <v>4</v>
      </c>
      <c r="T378" s="369">
        <v>-0.5833931028475694</v>
      </c>
      <c r="U378" s="369">
        <v>-6.5619551702061454</v>
      </c>
      <c r="V378" s="369">
        <v>-0.55915631870843563</v>
      </c>
      <c r="W378" s="369">
        <v>-5.1317736499032192</v>
      </c>
      <c r="X378" s="369" t="s">
        <v>1419</v>
      </c>
      <c r="Y378" s="369" t="s">
        <v>1419</v>
      </c>
      <c r="Z378" s="369" t="s">
        <v>1419</v>
      </c>
      <c r="AA378" s="369" t="s">
        <v>1419</v>
      </c>
      <c r="AB378" s="369">
        <v>0.58948110569783685</v>
      </c>
      <c r="AC378" s="373">
        <v>-1.2664473345299925</v>
      </c>
      <c r="AD378" s="541">
        <v>0</v>
      </c>
      <c r="AE378" s="370" t="s">
        <v>2279</v>
      </c>
      <c r="AF378" s="370" t="s">
        <v>2244</v>
      </c>
      <c r="AG378" s="374" t="s">
        <v>1438</v>
      </c>
      <c r="AH378" s="374" t="s">
        <v>2305</v>
      </c>
      <c r="AI378" s="374">
        <v>1000</v>
      </c>
      <c r="AJ378" s="374">
        <v>100</v>
      </c>
      <c r="AK378" s="374">
        <v>100</v>
      </c>
      <c r="AL378" s="369">
        <v>0.01</v>
      </c>
      <c r="AM378" s="369" t="s">
        <v>34</v>
      </c>
      <c r="AN378" s="369" t="s">
        <v>34</v>
      </c>
      <c r="AO378" s="367" t="s">
        <v>1324</v>
      </c>
      <c r="AP378" s="370" t="s">
        <v>13</v>
      </c>
      <c r="AQ378" s="376" t="s">
        <v>679</v>
      </c>
      <c r="AR378" s="369" t="s">
        <v>34</v>
      </c>
      <c r="AS378" s="369" t="s">
        <v>34</v>
      </c>
      <c r="AT378" s="369"/>
      <c r="AW378" s="662"/>
      <c r="AX378" s="662"/>
      <c r="AY378" s="663"/>
      <c r="AZ378" s="663"/>
      <c r="BA378" s="663"/>
      <c r="BB378" s="663"/>
      <c r="BC378" s="663"/>
      <c r="BD378" s="663"/>
      <c r="BE378" s="663"/>
      <c r="BF378" s="663"/>
      <c r="BG378" s="664"/>
      <c r="BH378" s="664"/>
      <c r="BI378" s="665"/>
      <c r="BJ378" s="665"/>
      <c r="BK378" s="665"/>
      <c r="BL378" s="218"/>
      <c r="BM378" s="664"/>
      <c r="BN378" s="664"/>
      <c r="BO378" s="664"/>
      <c r="BP378" s="664"/>
      <c r="BQ378" s="664"/>
      <c r="BR378" s="664"/>
      <c r="BS378" s="664"/>
      <c r="BT378" s="664"/>
      <c r="BU378" s="664"/>
      <c r="BV378" s="666"/>
      <c r="BW378" s="663"/>
    </row>
    <row r="379" spans="2:75" ht="15.75" customHeight="1">
      <c r="B379" s="363" t="s">
        <v>463</v>
      </c>
      <c r="C379" s="364">
        <v>22232929000189</v>
      </c>
      <c r="D379" s="365" t="s">
        <v>13</v>
      </c>
      <c r="E379" s="365" t="s">
        <v>616</v>
      </c>
      <c r="F379" s="365" t="s">
        <v>617</v>
      </c>
      <c r="G379" s="366" t="s">
        <v>34</v>
      </c>
      <c r="H379" s="366" t="s">
        <v>1337</v>
      </c>
      <c r="I379" s="366" t="s">
        <v>34</v>
      </c>
      <c r="J379" s="366" t="s">
        <v>608</v>
      </c>
      <c r="K379" s="367" t="s">
        <v>48</v>
      </c>
      <c r="L379" s="368"/>
      <c r="M379" s="368" t="s">
        <v>1416</v>
      </c>
      <c r="N379" s="367">
        <v>400531</v>
      </c>
      <c r="O379" s="367" t="s">
        <v>1321</v>
      </c>
      <c r="P379" s="371">
        <v>42191</v>
      </c>
      <c r="Q379" s="372">
        <v>101476445.78</v>
      </c>
      <c r="R379" s="372">
        <v>100975083.49694449</v>
      </c>
      <c r="S379" s="367">
        <v>4</v>
      </c>
      <c r="T379" s="369">
        <v>8.9902572050221563E-2</v>
      </c>
      <c r="U379" s="369">
        <v>1.1621880962002153</v>
      </c>
      <c r="V379" s="369">
        <v>0.11621671294090308</v>
      </c>
      <c r="W379" s="369">
        <v>1.139312384745552</v>
      </c>
      <c r="X379" s="369">
        <v>0.16656391404993331</v>
      </c>
      <c r="Y379" s="369">
        <v>1.263084418332864</v>
      </c>
      <c r="Z379" s="369">
        <v>0.33779012818577625</v>
      </c>
      <c r="AA379" s="369">
        <v>1.9201085962026732</v>
      </c>
      <c r="AB379" s="369">
        <v>2.2606600383819335E-2</v>
      </c>
      <c r="AC379" s="373">
        <v>0.57821109393683534</v>
      </c>
      <c r="AD379" s="541">
        <v>0</v>
      </c>
      <c r="AE379" s="370" t="s">
        <v>2246</v>
      </c>
      <c r="AF379" s="370" t="s">
        <v>2247</v>
      </c>
      <c r="AG379" s="374" t="s">
        <v>59</v>
      </c>
      <c r="AH379" s="374" t="s">
        <v>2248</v>
      </c>
      <c r="AI379" s="374">
        <v>5000</v>
      </c>
      <c r="AJ379" s="374">
        <v>0</v>
      </c>
      <c r="AK379" s="374">
        <v>1000</v>
      </c>
      <c r="AL379" s="673">
        <v>1.4999999999999999E-2</v>
      </c>
      <c r="AM379" s="673">
        <v>0.2</v>
      </c>
      <c r="AN379" s="369" t="s">
        <v>64</v>
      </c>
      <c r="AO379" s="367" t="s">
        <v>1324</v>
      </c>
      <c r="AP379" s="370" t="s">
        <v>13</v>
      </c>
      <c r="AQ379" s="376" t="s">
        <v>668</v>
      </c>
      <c r="AR379" s="369">
        <v>2.9999999999999996E-3</v>
      </c>
      <c r="AS379" s="369">
        <v>2.9999999999999996E-3</v>
      </c>
      <c r="AT379" s="369"/>
      <c r="AW379" s="662"/>
      <c r="AX379" s="662"/>
      <c r="AY379" s="663"/>
      <c r="AZ379" s="663"/>
      <c r="BA379" s="663"/>
      <c r="BB379" s="663"/>
      <c r="BC379" s="663"/>
      <c r="BD379" s="663"/>
      <c r="BE379" s="663"/>
      <c r="BF379" s="663"/>
      <c r="BG379" s="664"/>
      <c r="BH379" s="664"/>
      <c r="BI379" s="665"/>
      <c r="BJ379" s="665"/>
      <c r="BK379" s="665"/>
      <c r="BL379" s="218"/>
      <c r="BM379" s="664"/>
      <c r="BN379" s="664"/>
      <c r="BO379" s="664"/>
      <c r="BP379" s="664"/>
      <c r="BQ379" s="664"/>
      <c r="BR379" s="664"/>
      <c r="BS379" s="664"/>
      <c r="BT379" s="664"/>
      <c r="BU379" s="664"/>
      <c r="BV379" s="666"/>
      <c r="BW379" s="663"/>
    </row>
    <row r="380" spans="2:75" ht="15.75" customHeight="1">
      <c r="B380" s="363" t="s">
        <v>903</v>
      </c>
      <c r="C380" s="364">
        <v>5488919000190</v>
      </c>
      <c r="D380" s="365" t="s">
        <v>13</v>
      </c>
      <c r="E380" s="365" t="s">
        <v>616</v>
      </c>
      <c r="F380" s="365" t="s">
        <v>617</v>
      </c>
      <c r="G380" s="366" t="s">
        <v>34</v>
      </c>
      <c r="H380" s="366" t="s">
        <v>1337</v>
      </c>
      <c r="I380" s="366" t="s">
        <v>34</v>
      </c>
      <c r="J380" s="366" t="s">
        <v>608</v>
      </c>
      <c r="K380" s="367" t="s">
        <v>48</v>
      </c>
      <c r="L380" s="368"/>
      <c r="M380" s="368" t="s">
        <v>34</v>
      </c>
      <c r="N380" s="367">
        <v>113190</v>
      </c>
      <c r="O380" s="367" t="s">
        <v>1321</v>
      </c>
      <c r="P380" s="371">
        <v>37649</v>
      </c>
      <c r="Q380" s="372">
        <v>20150380.699999999</v>
      </c>
      <c r="R380" s="372">
        <v>31211416.970873009</v>
      </c>
      <c r="S380" s="367">
        <v>4</v>
      </c>
      <c r="T380" s="369">
        <v>7.2555150127670665E-2</v>
      </c>
      <c r="U380" s="369">
        <v>0.93793458711385735</v>
      </c>
      <c r="V380" s="369">
        <v>7.8863936819528302E-2</v>
      </c>
      <c r="W380" s="369">
        <v>0.77313028096026903</v>
      </c>
      <c r="X380" s="369">
        <v>9.0518712564755521E-2</v>
      </c>
      <c r="Y380" s="369">
        <v>0.68641984105764176</v>
      </c>
      <c r="Z380" s="369">
        <v>0.18950077516041208</v>
      </c>
      <c r="AA380" s="369">
        <v>1.0771838399388096</v>
      </c>
      <c r="AB380" s="369">
        <v>2.3175174292694219E-2</v>
      </c>
      <c r="AC380" s="373">
        <v>-0.90461530887663277</v>
      </c>
      <c r="AD380" s="541">
        <v>12219403000105</v>
      </c>
      <c r="AE380" s="370" t="s">
        <v>2344</v>
      </c>
      <c r="AF380" s="370" t="s">
        <v>2253</v>
      </c>
      <c r="AG380" s="374" t="s">
        <v>1439</v>
      </c>
      <c r="AH380" s="374" t="s">
        <v>2248</v>
      </c>
      <c r="AI380" s="374">
        <v>1000</v>
      </c>
      <c r="AJ380" s="374">
        <v>1</v>
      </c>
      <c r="AK380" s="374">
        <v>1000</v>
      </c>
      <c r="AL380" s="369">
        <v>1.4999999999999999E-2</v>
      </c>
      <c r="AM380" s="369">
        <v>0.2</v>
      </c>
      <c r="AN380" s="369" t="s">
        <v>64</v>
      </c>
      <c r="AO380" s="367" t="s">
        <v>1324</v>
      </c>
      <c r="AP380" s="370" t="s">
        <v>13</v>
      </c>
      <c r="AQ380" s="376" t="s">
        <v>664</v>
      </c>
      <c r="AR380" s="369">
        <v>4.9999999999999992E-3</v>
      </c>
      <c r="AS380" s="369">
        <v>4.9999999999999992E-3</v>
      </c>
      <c r="AT380" s="369"/>
      <c r="AW380" s="662"/>
      <c r="AX380" s="662"/>
      <c r="AY380" s="663"/>
      <c r="AZ380" s="663"/>
      <c r="BA380" s="663"/>
      <c r="BB380" s="663"/>
      <c r="BC380" s="663"/>
      <c r="BD380" s="663"/>
      <c r="BE380" s="663"/>
      <c r="BF380" s="663"/>
      <c r="BG380" s="664"/>
      <c r="BH380" s="664"/>
      <c r="BI380" s="665"/>
      <c r="BJ380" s="665"/>
      <c r="BK380" s="665"/>
      <c r="BL380" s="218"/>
      <c r="BM380" s="664"/>
      <c r="BN380" s="664"/>
      <c r="BO380" s="664"/>
      <c r="BP380" s="664"/>
      <c r="BQ380" s="664"/>
      <c r="BR380" s="664"/>
      <c r="BS380" s="664"/>
      <c r="BT380" s="664"/>
      <c r="BU380" s="664"/>
      <c r="BV380" s="666"/>
      <c r="BW380" s="663"/>
    </row>
    <row r="381" spans="2:75" ht="15.75" customHeight="1">
      <c r="B381" s="363" t="s">
        <v>1704</v>
      </c>
      <c r="C381" s="364">
        <v>22654439000170</v>
      </c>
      <c r="D381" s="365" t="s">
        <v>13</v>
      </c>
      <c r="E381" s="365" t="s">
        <v>616</v>
      </c>
      <c r="F381" s="365" t="s">
        <v>617</v>
      </c>
      <c r="G381" s="366" t="s">
        <v>34</v>
      </c>
      <c r="H381" s="366" t="s">
        <v>1337</v>
      </c>
      <c r="I381" s="366" t="s">
        <v>34</v>
      </c>
      <c r="J381" s="366" t="s">
        <v>608</v>
      </c>
      <c r="K381" s="367" t="s">
        <v>48</v>
      </c>
      <c r="L381" s="368"/>
      <c r="M381" s="368"/>
      <c r="N381" s="367">
        <v>418439</v>
      </c>
      <c r="O381" s="367" t="s">
        <v>1321</v>
      </c>
      <c r="P381" s="371">
        <v>42382</v>
      </c>
      <c r="Q381" s="372">
        <v>18555099.719999999</v>
      </c>
      <c r="R381" s="372">
        <v>29245687.020595253</v>
      </c>
      <c r="S381" s="367">
        <v>4</v>
      </c>
      <c r="T381" s="369">
        <v>0.11155606115163441</v>
      </c>
      <c r="U381" s="369">
        <v>1.2547729286972154</v>
      </c>
      <c r="V381" s="369">
        <v>7.2116910542065593E-2</v>
      </c>
      <c r="W381" s="369">
        <v>0.66186797653837648</v>
      </c>
      <c r="X381" s="369">
        <v>3.7306993412265621E-2</v>
      </c>
      <c r="Y381" s="369">
        <v>0.26233495995014122</v>
      </c>
      <c r="Z381" s="369">
        <v>0.12034507533198946</v>
      </c>
      <c r="AA381" s="369">
        <v>0.65763332879744163</v>
      </c>
      <c r="AB381" s="369">
        <v>4.3199346862699078E-2</v>
      </c>
      <c r="AC381" s="373">
        <v>-0.76089805924767218</v>
      </c>
      <c r="AD381" s="541">
        <v>13608337000128</v>
      </c>
      <c r="AE381" s="370" t="s">
        <v>2453</v>
      </c>
      <c r="AF381" s="370" t="s">
        <v>2453</v>
      </c>
      <c r="AG381" s="374" t="s">
        <v>1442</v>
      </c>
      <c r="AH381" s="374" t="s">
        <v>2454</v>
      </c>
      <c r="AI381" s="374">
        <v>5000</v>
      </c>
      <c r="AJ381" s="374">
        <v>5000</v>
      </c>
      <c r="AK381" s="374">
        <v>0</v>
      </c>
      <c r="AL381" s="369">
        <v>0</v>
      </c>
      <c r="AM381" s="369" t="s">
        <v>34</v>
      </c>
      <c r="AN381" s="369" t="s">
        <v>64</v>
      </c>
      <c r="AO381" s="367" t="s">
        <v>1324</v>
      </c>
      <c r="AP381" s="370" t="s">
        <v>13</v>
      </c>
      <c r="AQ381" s="376" t="s">
        <v>674</v>
      </c>
      <c r="AR381" s="369" t="s">
        <v>34</v>
      </c>
      <c r="AS381" s="369" t="s">
        <v>34</v>
      </c>
      <c r="AT381" s="369"/>
      <c r="AW381" s="662"/>
      <c r="AX381" s="662"/>
      <c r="AY381" s="663"/>
      <c r="AZ381" s="663"/>
      <c r="BA381" s="663"/>
      <c r="BB381" s="663"/>
      <c r="BC381" s="663"/>
      <c r="BD381" s="663"/>
      <c r="BE381" s="663"/>
      <c r="BF381" s="663"/>
      <c r="BG381" s="664"/>
      <c r="BH381" s="664"/>
      <c r="BI381" s="665"/>
      <c r="BJ381" s="665"/>
      <c r="BK381" s="665"/>
      <c r="BL381" s="218"/>
      <c r="BM381" s="664"/>
      <c r="BN381" s="664"/>
      <c r="BO381" s="664"/>
      <c r="BP381" s="664"/>
      <c r="BQ381" s="664"/>
      <c r="BR381" s="664"/>
      <c r="BS381" s="664"/>
      <c r="BT381" s="664"/>
      <c r="BU381" s="664"/>
      <c r="BV381" s="666"/>
      <c r="BW381" s="663"/>
    </row>
    <row r="382" spans="2:75" ht="15.75" customHeight="1">
      <c r="B382" s="363" t="s">
        <v>1387</v>
      </c>
      <c r="C382" s="364">
        <v>33824969000136</v>
      </c>
      <c r="D382" s="365" t="s">
        <v>13</v>
      </c>
      <c r="E382" s="365" t="s">
        <v>615</v>
      </c>
      <c r="F382" s="365" t="s">
        <v>619</v>
      </c>
      <c r="G382" s="366" t="s">
        <v>34</v>
      </c>
      <c r="H382" s="366" t="s">
        <v>1337</v>
      </c>
      <c r="I382" s="366" t="s">
        <v>34</v>
      </c>
      <c r="J382" s="366"/>
      <c r="K382" s="367" t="s">
        <v>48</v>
      </c>
      <c r="L382" s="368"/>
      <c r="M382" s="368" t="s">
        <v>1416</v>
      </c>
      <c r="N382" s="367">
        <v>505234</v>
      </c>
      <c r="O382" s="367" t="s">
        <v>1321</v>
      </c>
      <c r="P382" s="371">
        <v>43699</v>
      </c>
      <c r="Q382" s="372">
        <v>1706605.54</v>
      </c>
      <c r="R382" s="372">
        <v>1603647.2507142865</v>
      </c>
      <c r="S382" s="367">
        <v>4</v>
      </c>
      <c r="T382" s="369">
        <v>8.5750695670646415E-2</v>
      </c>
      <c r="U382" s="369">
        <v>1.1085159798725357</v>
      </c>
      <c r="V382" s="369">
        <v>8.0449292430016417E-2</v>
      </c>
      <c r="W382" s="369">
        <v>0.78867206695255931</v>
      </c>
      <c r="X382" s="369">
        <v>0.11251317601348632</v>
      </c>
      <c r="Y382" s="369">
        <v>0.85320785291569223</v>
      </c>
      <c r="Z382" s="369">
        <v>0.16497217414537357</v>
      </c>
      <c r="AA382" s="369">
        <v>0.93775531988478811</v>
      </c>
      <c r="AB382" s="369">
        <v>3.6336521993351238E-2</v>
      </c>
      <c r="AC382" s="373">
        <v>-0.52579208978987191</v>
      </c>
      <c r="AD382" s="541">
        <v>9605786000145</v>
      </c>
      <c r="AE382" s="370" t="s">
        <v>2304</v>
      </c>
      <c r="AF382" s="370" t="s">
        <v>2304</v>
      </c>
      <c r="AG382" s="374" t="s">
        <v>1441</v>
      </c>
      <c r="AH382" s="374" t="s">
        <v>2248</v>
      </c>
      <c r="AI382" s="374">
        <v>200</v>
      </c>
      <c r="AJ382" s="374">
        <v>100</v>
      </c>
      <c r="AK382" s="374">
        <v>200</v>
      </c>
      <c r="AL382" s="369">
        <v>0.01</v>
      </c>
      <c r="AM382" s="369" t="s">
        <v>34</v>
      </c>
      <c r="AN382" s="369" t="s">
        <v>64</v>
      </c>
      <c r="AO382" s="367" t="s">
        <v>1324</v>
      </c>
      <c r="AP382" s="370" t="s">
        <v>13</v>
      </c>
      <c r="AQ382" s="376" t="s">
        <v>668</v>
      </c>
      <c r="AR382" s="369">
        <v>3.3333333333333331E-3</v>
      </c>
      <c r="AS382" s="369">
        <v>3.3333333333333331E-3</v>
      </c>
      <c r="AT382" s="369"/>
      <c r="AW382" s="662"/>
      <c r="AX382" s="662"/>
      <c r="AY382" s="663"/>
      <c r="AZ382" s="663"/>
      <c r="BA382" s="663"/>
      <c r="BB382" s="663"/>
      <c r="BC382" s="663"/>
      <c r="BD382" s="663"/>
      <c r="BE382" s="663"/>
      <c r="BF382" s="663"/>
      <c r="BG382" s="664"/>
      <c r="BH382" s="664"/>
      <c r="BI382" s="665"/>
      <c r="BJ382" s="665"/>
      <c r="BK382" s="665"/>
      <c r="BL382" s="218"/>
      <c r="BM382" s="664"/>
      <c r="BN382" s="664"/>
      <c r="BO382" s="664"/>
      <c r="BP382" s="664"/>
      <c r="BQ382" s="664"/>
      <c r="BR382" s="664"/>
      <c r="BS382" s="664"/>
      <c r="BT382" s="664"/>
      <c r="BU382" s="664"/>
      <c r="BV382" s="666"/>
      <c r="BW382" s="663"/>
    </row>
    <row r="383" spans="2:75" ht="15.75" customHeight="1">
      <c r="B383" s="363" t="s">
        <v>938</v>
      </c>
      <c r="C383" s="364">
        <v>19038997000105</v>
      </c>
      <c r="D383" s="365" t="s">
        <v>13</v>
      </c>
      <c r="E383" s="365" t="s">
        <v>615</v>
      </c>
      <c r="F383" s="365" t="s">
        <v>619</v>
      </c>
      <c r="G383" s="366" t="s">
        <v>34</v>
      </c>
      <c r="H383" s="366" t="s">
        <v>1337</v>
      </c>
      <c r="I383" s="366" t="s">
        <v>34</v>
      </c>
      <c r="J383" s="366"/>
      <c r="K383" s="367" t="s">
        <v>48</v>
      </c>
      <c r="L383" s="368"/>
      <c r="M383" s="368" t="s">
        <v>1416</v>
      </c>
      <c r="N383" s="367">
        <v>360600</v>
      </c>
      <c r="O383" s="367" t="s">
        <v>1321</v>
      </c>
      <c r="P383" s="371">
        <v>41600</v>
      </c>
      <c r="Q383" s="372">
        <v>58867262.369999997</v>
      </c>
      <c r="R383" s="372">
        <v>58116649.713888898</v>
      </c>
      <c r="S383" s="367">
        <v>4</v>
      </c>
      <c r="T383" s="369">
        <v>5.4730361733146049E-2</v>
      </c>
      <c r="U383" s="369">
        <v>0.70751006847125419</v>
      </c>
      <c r="V383" s="369">
        <v>5.6123809017974313E-2</v>
      </c>
      <c r="W383" s="369">
        <v>0.55020099153714153</v>
      </c>
      <c r="X383" s="369">
        <v>0.10959729281700925</v>
      </c>
      <c r="Y383" s="369">
        <v>0.83109618093586179</v>
      </c>
      <c r="Z383" s="369">
        <v>0.15853570829105879</v>
      </c>
      <c r="AA383" s="369">
        <v>0.90116836134218137</v>
      </c>
      <c r="AB383" s="369">
        <v>4.3369317036012371E-2</v>
      </c>
      <c r="AC383" s="373">
        <v>-0.95931226599073016</v>
      </c>
      <c r="AD383" s="541">
        <v>0</v>
      </c>
      <c r="AE383" s="370" t="s">
        <v>2380</v>
      </c>
      <c r="AF383" s="370" t="s">
        <v>2250</v>
      </c>
      <c r="AG383" s="374" t="s">
        <v>719</v>
      </c>
      <c r="AH383" s="374" t="s">
        <v>2248</v>
      </c>
      <c r="AI383" s="374">
        <v>1000</v>
      </c>
      <c r="AJ383" s="374">
        <v>500</v>
      </c>
      <c r="AK383" s="374">
        <v>500</v>
      </c>
      <c r="AL383" s="369">
        <v>8.5000000000000006E-3</v>
      </c>
      <c r="AM383" s="369">
        <v>0.2</v>
      </c>
      <c r="AN383" s="369" t="s">
        <v>64</v>
      </c>
      <c r="AO383" s="367" t="s">
        <v>1324</v>
      </c>
      <c r="AP383" s="370" t="s">
        <v>13</v>
      </c>
      <c r="AQ383" s="376" t="s">
        <v>686</v>
      </c>
      <c r="AR383" s="369">
        <v>2.6503E-3</v>
      </c>
      <c r="AS383" s="369">
        <v>2.6503E-3</v>
      </c>
      <c r="AT383" s="369"/>
      <c r="AW383" s="662"/>
      <c r="AX383" s="662"/>
      <c r="AY383" s="663"/>
      <c r="AZ383" s="663"/>
      <c r="BA383" s="663"/>
      <c r="BB383" s="663"/>
      <c r="BC383" s="663"/>
      <c r="BD383" s="663"/>
      <c r="BE383" s="663"/>
      <c r="BF383" s="663"/>
      <c r="BG383" s="664"/>
      <c r="BH383" s="664"/>
      <c r="BI383" s="665"/>
      <c r="BJ383" s="665"/>
      <c r="BK383" s="665"/>
      <c r="BL383" s="218"/>
      <c r="BM383" s="664"/>
      <c r="BN383" s="664"/>
      <c r="BO383" s="664"/>
      <c r="BP383" s="664"/>
      <c r="BQ383" s="664"/>
      <c r="BR383" s="664"/>
      <c r="BS383" s="664"/>
      <c r="BT383" s="664"/>
      <c r="BU383" s="664"/>
      <c r="BV383" s="666"/>
      <c r="BW383" s="663"/>
    </row>
    <row r="384" spans="2:75" ht="15.75" customHeight="1">
      <c r="B384" s="363" t="s">
        <v>1620</v>
      </c>
      <c r="C384" s="364">
        <v>37829233000101</v>
      </c>
      <c r="D384" s="365" t="s">
        <v>13</v>
      </c>
      <c r="E384" s="365" t="s">
        <v>615</v>
      </c>
      <c r="F384" s="365" t="s">
        <v>619</v>
      </c>
      <c r="G384" s="366" t="s">
        <v>34</v>
      </c>
      <c r="H384" s="366" t="s">
        <v>1337</v>
      </c>
      <c r="I384" s="366" t="s">
        <v>34</v>
      </c>
      <c r="J384" s="366" t="s">
        <v>611</v>
      </c>
      <c r="K384" s="367" t="s">
        <v>48</v>
      </c>
      <c r="L384" s="368"/>
      <c r="M384" s="368"/>
      <c r="N384" s="367">
        <v>587771</v>
      </c>
      <c r="O384" s="367" t="s">
        <v>1321</v>
      </c>
      <c r="P384" s="371">
        <v>44236</v>
      </c>
      <c r="Q384" s="372">
        <v>186625302.77000001</v>
      </c>
      <c r="R384" s="372">
        <v>86640671.4724603</v>
      </c>
      <c r="S384" s="367">
        <v>4</v>
      </c>
      <c r="T384" s="369">
        <v>0.15806177462763982</v>
      </c>
      <c r="U384" s="369">
        <v>1.7778651721578558</v>
      </c>
      <c r="V384" s="369">
        <v>0.17633834883812494</v>
      </c>
      <c r="W384" s="369">
        <v>1.6183819475118799</v>
      </c>
      <c r="X384" s="369" t="s">
        <v>1419</v>
      </c>
      <c r="Y384" s="369" t="s">
        <v>1419</v>
      </c>
      <c r="Z384" s="369" t="s">
        <v>1419</v>
      </c>
      <c r="AA384" s="369" t="s">
        <v>1419</v>
      </c>
      <c r="AB384" s="369">
        <v>4.1343919390951736E-2</v>
      </c>
      <c r="AC384" s="373">
        <v>1.4479800027451046</v>
      </c>
      <c r="AD384" s="541">
        <v>37368165000120</v>
      </c>
      <c r="AE384" s="370" t="s">
        <v>2440</v>
      </c>
      <c r="AF384" s="370" t="s">
        <v>2253</v>
      </c>
      <c r="AG384" s="374" t="s">
        <v>1439</v>
      </c>
      <c r="AH384" s="374" t="s">
        <v>2254</v>
      </c>
      <c r="AI384" s="374">
        <v>500</v>
      </c>
      <c r="AJ384" s="374">
        <v>100</v>
      </c>
      <c r="AK384" s="374">
        <v>100</v>
      </c>
      <c r="AL384" s="369">
        <v>1.95E-2</v>
      </c>
      <c r="AM384" s="369">
        <v>0.2</v>
      </c>
      <c r="AN384" s="369" t="s">
        <v>34</v>
      </c>
      <c r="AO384" s="367" t="s">
        <v>1321</v>
      </c>
      <c r="AP384" s="370" t="s">
        <v>13</v>
      </c>
      <c r="AQ384" s="376" t="s">
        <v>2312</v>
      </c>
      <c r="AR384" s="369" t="s">
        <v>34</v>
      </c>
      <c r="AS384" s="369" t="s">
        <v>34</v>
      </c>
      <c r="AT384" s="369"/>
      <c r="AW384" s="662"/>
      <c r="AX384" s="662"/>
      <c r="AY384" s="663"/>
      <c r="AZ384" s="663"/>
      <c r="BA384" s="663"/>
      <c r="BB384" s="663"/>
      <c r="BC384" s="663"/>
      <c r="BD384" s="663"/>
      <c r="BE384" s="663"/>
      <c r="BF384" s="663"/>
      <c r="BG384" s="664"/>
      <c r="BH384" s="664"/>
      <c r="BI384" s="665"/>
      <c r="BJ384" s="665"/>
      <c r="BK384" s="665"/>
      <c r="BL384" s="218"/>
      <c r="BM384" s="664"/>
      <c r="BN384" s="664"/>
      <c r="BO384" s="664"/>
      <c r="BP384" s="664"/>
      <c r="BQ384" s="664"/>
      <c r="BR384" s="664"/>
      <c r="BS384" s="664"/>
      <c r="BT384" s="664"/>
      <c r="BU384" s="664"/>
      <c r="BV384" s="666"/>
      <c r="BW384" s="663"/>
    </row>
    <row r="385" spans="2:75" ht="15.75" customHeight="1">
      <c r="B385" s="363" t="s">
        <v>1621</v>
      </c>
      <c r="C385" s="364">
        <v>37367841000141</v>
      </c>
      <c r="D385" s="365" t="s">
        <v>13</v>
      </c>
      <c r="E385" s="365" t="s">
        <v>615</v>
      </c>
      <c r="F385" s="365" t="s">
        <v>619</v>
      </c>
      <c r="G385" s="366" t="s">
        <v>34</v>
      </c>
      <c r="H385" s="366" t="s">
        <v>1337</v>
      </c>
      <c r="I385" s="366" t="s">
        <v>34</v>
      </c>
      <c r="J385" s="366" t="s">
        <v>611</v>
      </c>
      <c r="K385" s="367" t="s">
        <v>48</v>
      </c>
      <c r="L385" s="368"/>
      <c r="M385" s="368"/>
      <c r="N385" s="367">
        <v>562033</v>
      </c>
      <c r="O385" s="367" t="s">
        <v>1321</v>
      </c>
      <c r="P385" s="371">
        <v>44161</v>
      </c>
      <c r="Q385" s="372">
        <v>80069662.159999996</v>
      </c>
      <c r="R385" s="372">
        <v>38431091.079444453</v>
      </c>
      <c r="S385" s="367">
        <v>4</v>
      </c>
      <c r="T385" s="369">
        <v>0.15878443039063583</v>
      </c>
      <c r="U385" s="369">
        <v>1.7859935416862662</v>
      </c>
      <c r="V385" s="369">
        <v>0.17701944636952649</v>
      </c>
      <c r="W385" s="369">
        <v>1.6246328620553014</v>
      </c>
      <c r="X385" s="369" t="s">
        <v>1419</v>
      </c>
      <c r="Y385" s="369" t="s">
        <v>1419</v>
      </c>
      <c r="Z385" s="369" t="s">
        <v>1419</v>
      </c>
      <c r="AA385" s="369" t="s">
        <v>1419</v>
      </c>
      <c r="AB385" s="369">
        <v>4.1891637910041031E-2</v>
      </c>
      <c r="AC385" s="373">
        <v>1.4434155902782912</v>
      </c>
      <c r="AD385" s="541">
        <v>37368165000120</v>
      </c>
      <c r="AE385" s="370" t="s">
        <v>2440</v>
      </c>
      <c r="AF385" s="370" t="s">
        <v>2253</v>
      </c>
      <c r="AG385" s="374" t="s">
        <v>1439</v>
      </c>
      <c r="AH385" s="374" t="s">
        <v>2254</v>
      </c>
      <c r="AI385" s="374">
        <v>500</v>
      </c>
      <c r="AJ385" s="374">
        <v>100</v>
      </c>
      <c r="AK385" s="374">
        <v>100</v>
      </c>
      <c r="AL385" s="369">
        <v>1.95E-2</v>
      </c>
      <c r="AM385" s="369">
        <v>0.2</v>
      </c>
      <c r="AN385" s="369" t="s">
        <v>34</v>
      </c>
      <c r="AO385" s="367" t="s">
        <v>1321</v>
      </c>
      <c r="AP385" s="370" t="s">
        <v>13</v>
      </c>
      <c r="AQ385" s="376" t="s">
        <v>2312</v>
      </c>
      <c r="AR385" s="369" t="s">
        <v>34</v>
      </c>
      <c r="AS385" s="369" t="s">
        <v>34</v>
      </c>
      <c r="AT385" s="369"/>
      <c r="AW385" s="662"/>
      <c r="AX385" s="662"/>
      <c r="AY385" s="663"/>
      <c r="AZ385" s="663"/>
      <c r="BA385" s="663"/>
      <c r="BB385" s="663"/>
      <c r="BC385" s="663"/>
      <c r="BD385" s="663"/>
      <c r="BE385" s="663"/>
      <c r="BF385" s="663"/>
      <c r="BG385" s="664"/>
      <c r="BH385" s="664"/>
      <c r="BI385" s="665"/>
      <c r="BJ385" s="665"/>
      <c r="BK385" s="665"/>
      <c r="BL385" s="218"/>
      <c r="BM385" s="664"/>
      <c r="BN385" s="664"/>
      <c r="BO385" s="664"/>
      <c r="BP385" s="664"/>
      <c r="BQ385" s="664"/>
      <c r="BR385" s="664"/>
      <c r="BS385" s="664"/>
      <c r="BT385" s="664"/>
      <c r="BU385" s="664"/>
      <c r="BV385" s="666"/>
      <c r="BW385" s="663"/>
    </row>
    <row r="386" spans="2:75" ht="15.75" customHeight="1">
      <c r="B386" s="363" t="s">
        <v>311</v>
      </c>
      <c r="C386" s="364">
        <v>35726270000169</v>
      </c>
      <c r="D386" s="365" t="s">
        <v>13</v>
      </c>
      <c r="E386" s="365" t="s">
        <v>615</v>
      </c>
      <c r="F386" s="365" t="s">
        <v>619</v>
      </c>
      <c r="G386" s="366" t="s">
        <v>34</v>
      </c>
      <c r="H386" s="366" t="s">
        <v>1337</v>
      </c>
      <c r="I386" s="366" t="s">
        <v>34</v>
      </c>
      <c r="J386" s="366"/>
      <c r="K386" s="367" t="s">
        <v>48</v>
      </c>
      <c r="L386" s="368"/>
      <c r="M386" s="368" t="s">
        <v>34</v>
      </c>
      <c r="N386" s="367">
        <v>528846</v>
      </c>
      <c r="O386" s="367" t="s">
        <v>1321</v>
      </c>
      <c r="P386" s="371">
        <v>43889</v>
      </c>
      <c r="Q386" s="372">
        <v>18776165.379999999</v>
      </c>
      <c r="R386" s="372">
        <v>17813739.521111116</v>
      </c>
      <c r="S386" s="367">
        <v>4</v>
      </c>
      <c r="T386" s="369">
        <v>7.1648325164728632E-2</v>
      </c>
      <c r="U386" s="369">
        <v>0.92621188382256892</v>
      </c>
      <c r="V386" s="369">
        <v>9.7402436501366374E-2</v>
      </c>
      <c r="W386" s="369">
        <v>0.95486956567794834</v>
      </c>
      <c r="X386" s="369">
        <v>0.11126432662771357</v>
      </c>
      <c r="Y386" s="369">
        <v>0.84373760115671137</v>
      </c>
      <c r="Z386" s="369" t="s">
        <v>1419</v>
      </c>
      <c r="AA386" s="369" t="s">
        <v>1419</v>
      </c>
      <c r="AB386" s="369">
        <v>1.1243088129209487E-2</v>
      </c>
      <c r="AC386" s="373">
        <v>-0.36698432600267383</v>
      </c>
      <c r="AD386" s="541">
        <v>0</v>
      </c>
      <c r="AE386" s="370" t="s">
        <v>2470</v>
      </c>
      <c r="AF386" s="370" t="s">
        <v>2244</v>
      </c>
      <c r="AG386" s="374" t="s">
        <v>1438</v>
      </c>
      <c r="AH386" s="374" t="s">
        <v>2248</v>
      </c>
      <c r="AI386" s="374">
        <v>30</v>
      </c>
      <c r="AJ386" s="374">
        <v>30</v>
      </c>
      <c r="AK386" s="374">
        <v>30</v>
      </c>
      <c r="AL386" s="369">
        <v>1.4999999999999999E-2</v>
      </c>
      <c r="AM386" s="369">
        <v>0.2</v>
      </c>
      <c r="AN386" s="369" t="s">
        <v>34</v>
      </c>
      <c r="AO386" s="367" t="s">
        <v>1324</v>
      </c>
      <c r="AP386" s="370" t="s">
        <v>13</v>
      </c>
      <c r="AQ386" s="376" t="s">
        <v>664</v>
      </c>
      <c r="AR386" s="369">
        <v>5.3333333333333332E-3</v>
      </c>
      <c r="AS386" s="369">
        <v>5.3333333333333332E-3</v>
      </c>
      <c r="AT386" s="369"/>
      <c r="AW386" s="662"/>
      <c r="AX386" s="662"/>
      <c r="AY386" s="663"/>
      <c r="AZ386" s="663"/>
      <c r="BA386" s="663"/>
      <c r="BB386" s="663"/>
      <c r="BC386" s="663"/>
      <c r="BD386" s="663"/>
      <c r="BE386" s="663"/>
      <c r="BF386" s="663"/>
      <c r="BG386" s="664"/>
      <c r="BH386" s="664"/>
      <c r="BI386" s="665"/>
      <c r="BJ386" s="665"/>
      <c r="BK386" s="665"/>
      <c r="BL386" s="218"/>
      <c r="BM386" s="664"/>
      <c r="BN386" s="664"/>
      <c r="BO386" s="664"/>
      <c r="BP386" s="664"/>
      <c r="BQ386" s="664"/>
      <c r="BR386" s="664"/>
      <c r="BS386" s="664"/>
      <c r="BT386" s="664"/>
      <c r="BU386" s="664"/>
      <c r="BV386" s="666"/>
      <c r="BW386" s="663"/>
    </row>
    <row r="387" spans="2:75" ht="15.75" customHeight="1">
      <c r="B387" s="363" t="s">
        <v>352</v>
      </c>
      <c r="C387" s="364">
        <v>17155131000140</v>
      </c>
      <c r="D387" s="365" t="s">
        <v>13</v>
      </c>
      <c r="E387" s="365" t="s">
        <v>615</v>
      </c>
      <c r="F387" s="365" t="s">
        <v>619</v>
      </c>
      <c r="G387" s="366" t="s">
        <v>34</v>
      </c>
      <c r="H387" s="366" t="s">
        <v>1338</v>
      </c>
      <c r="I387" s="366" t="s">
        <v>34</v>
      </c>
      <c r="J387" s="366"/>
      <c r="K387" s="367" t="s">
        <v>48</v>
      </c>
      <c r="L387" s="368"/>
      <c r="M387" s="368" t="s">
        <v>34</v>
      </c>
      <c r="N387" s="367">
        <v>386278</v>
      </c>
      <c r="O387" s="367" t="s">
        <v>1321</v>
      </c>
      <c r="P387" s="371">
        <v>41269</v>
      </c>
      <c r="Q387" s="372">
        <v>61993222.350000001</v>
      </c>
      <c r="R387" s="372">
        <v>92906936.276587233</v>
      </c>
      <c r="S387" s="367">
        <v>4</v>
      </c>
      <c r="T387" s="369">
        <v>6.8097836959517544E-3</v>
      </c>
      <c r="U387" s="369">
        <v>8.8031402980466009E-2</v>
      </c>
      <c r="V387" s="369">
        <v>-3.1830323647685899E-2</v>
      </c>
      <c r="W387" s="369">
        <v>-0.31204360392389152</v>
      </c>
      <c r="X387" s="369">
        <v>3.453717460603456E-2</v>
      </c>
      <c r="Y387" s="369">
        <v>0.26190166907969098</v>
      </c>
      <c r="Z387" s="369">
        <v>0.14284666939234159</v>
      </c>
      <c r="AA387" s="369">
        <v>0.81198677803961306</v>
      </c>
      <c r="AB387" s="369">
        <v>8.8067816560702256E-2</v>
      </c>
      <c r="AC387" s="373">
        <v>-1.4265864358337881</v>
      </c>
      <c r="AD387" s="541">
        <v>0</v>
      </c>
      <c r="AE387" s="370" t="s">
        <v>2512</v>
      </c>
      <c r="AF387" s="370" t="s">
        <v>2250</v>
      </c>
      <c r="AG387" s="374" t="s">
        <v>719</v>
      </c>
      <c r="AH387" s="374" t="s">
        <v>2248</v>
      </c>
      <c r="AI387" s="374">
        <v>10000</v>
      </c>
      <c r="AJ387" s="374">
        <v>1000</v>
      </c>
      <c r="AK387" s="374">
        <v>10000</v>
      </c>
      <c r="AL387" s="369">
        <v>0.02</v>
      </c>
      <c r="AM387" s="369">
        <v>0.2</v>
      </c>
      <c r="AN387" s="369" t="s">
        <v>64</v>
      </c>
      <c r="AO387" s="367" t="s">
        <v>1324</v>
      </c>
      <c r="AP387" s="370" t="s">
        <v>13</v>
      </c>
      <c r="AQ387" s="376" t="s">
        <v>678</v>
      </c>
      <c r="AR387" s="369">
        <v>6.0000000000000001E-3</v>
      </c>
      <c r="AS387" s="369">
        <v>6.0000000000000001E-3</v>
      </c>
      <c r="AT387" s="369"/>
      <c r="AW387" s="662"/>
      <c r="AX387" s="662"/>
      <c r="AY387" s="663"/>
      <c r="AZ387" s="663"/>
      <c r="BA387" s="663"/>
      <c r="BB387" s="663"/>
      <c r="BC387" s="663"/>
      <c r="BD387" s="663"/>
      <c r="BE387" s="663"/>
      <c r="BF387" s="663"/>
      <c r="BG387" s="664"/>
      <c r="BH387" s="664"/>
      <c r="BI387" s="665"/>
      <c r="BJ387" s="665"/>
      <c r="BK387" s="665"/>
      <c r="BL387" s="218"/>
      <c r="BM387" s="664"/>
      <c r="BN387" s="664"/>
      <c r="BO387" s="664"/>
      <c r="BP387" s="664"/>
      <c r="BQ387" s="664"/>
      <c r="BR387" s="664"/>
      <c r="BS387" s="664"/>
      <c r="BT387" s="664"/>
      <c r="BU387" s="664"/>
      <c r="BV387" s="666"/>
      <c r="BW387" s="663"/>
    </row>
    <row r="388" spans="2:75" ht="15.75" customHeight="1">
      <c r="B388" s="363" t="s">
        <v>379</v>
      </c>
      <c r="C388" s="364">
        <v>7552643000197</v>
      </c>
      <c r="D388" s="365" t="s">
        <v>13</v>
      </c>
      <c r="E388" s="365" t="s">
        <v>615</v>
      </c>
      <c r="F388" s="365" t="s">
        <v>619</v>
      </c>
      <c r="G388" s="366" t="s">
        <v>34</v>
      </c>
      <c r="H388" s="366" t="s">
        <v>1338</v>
      </c>
      <c r="I388" s="366" t="s">
        <v>34</v>
      </c>
      <c r="J388" s="366"/>
      <c r="K388" s="367" t="s">
        <v>48</v>
      </c>
      <c r="L388" s="368"/>
      <c r="M388" s="368" t="s">
        <v>34</v>
      </c>
      <c r="N388" s="367">
        <v>160253</v>
      </c>
      <c r="O388" s="367" t="s">
        <v>1321</v>
      </c>
      <c r="P388" s="371">
        <v>38644</v>
      </c>
      <c r="Q388" s="372">
        <v>62476183.460000001</v>
      </c>
      <c r="R388" s="372">
        <v>62884290.630952351</v>
      </c>
      <c r="S388" s="367">
        <v>4</v>
      </c>
      <c r="T388" s="369">
        <v>7.7188445461813915E-2</v>
      </c>
      <c r="U388" s="369">
        <v>0.99783010023124896</v>
      </c>
      <c r="V388" s="369">
        <v>0.13920771019283573</v>
      </c>
      <c r="W388" s="369">
        <v>1.3647010336234253</v>
      </c>
      <c r="X388" s="369">
        <v>0.3607737904204551</v>
      </c>
      <c r="Y388" s="369">
        <v>2.735813191123468</v>
      </c>
      <c r="Z388" s="369">
        <v>0.37326990538937999</v>
      </c>
      <c r="AA388" s="369">
        <v>2.1217871519552798</v>
      </c>
      <c r="AB388" s="369">
        <v>0.1937875536367436</v>
      </c>
      <c r="AC388" s="373">
        <v>0.26796273699240886</v>
      </c>
      <c r="AD388" s="541">
        <v>44836341000177</v>
      </c>
      <c r="AE388" s="370" t="s">
        <v>2533</v>
      </c>
      <c r="AF388" s="370" t="s">
        <v>2253</v>
      </c>
      <c r="AG388" s="374" t="s">
        <v>1439</v>
      </c>
      <c r="AH388" s="374" t="s">
        <v>2248</v>
      </c>
      <c r="AI388" s="374">
        <v>1000</v>
      </c>
      <c r="AJ388" s="374">
        <v>100</v>
      </c>
      <c r="AK388" s="374">
        <v>100</v>
      </c>
      <c r="AL388" s="369">
        <v>0.02</v>
      </c>
      <c r="AM388" s="369">
        <v>0.2</v>
      </c>
      <c r="AN388" s="369" t="s">
        <v>64</v>
      </c>
      <c r="AO388" s="367" t="s">
        <v>1324</v>
      </c>
      <c r="AP388" s="370" t="s">
        <v>13</v>
      </c>
      <c r="AQ388" s="376" t="s">
        <v>664</v>
      </c>
      <c r="AR388" s="369">
        <v>5.0000000000000001E-3</v>
      </c>
      <c r="AS388" s="369">
        <v>5.0000000000000001E-3</v>
      </c>
      <c r="AT388" s="369"/>
      <c r="AW388" s="662"/>
      <c r="AX388" s="662"/>
      <c r="AY388" s="663"/>
      <c r="AZ388" s="663"/>
      <c r="BA388" s="663"/>
      <c r="BB388" s="663"/>
      <c r="BC388" s="663"/>
      <c r="BD388" s="663"/>
      <c r="BE388" s="663"/>
      <c r="BF388" s="663"/>
      <c r="BG388" s="664"/>
      <c r="BH388" s="664"/>
      <c r="BI388" s="665"/>
      <c r="BJ388" s="665"/>
      <c r="BK388" s="665"/>
      <c r="BL388" s="218"/>
      <c r="BM388" s="664"/>
      <c r="BN388" s="664"/>
      <c r="BO388" s="664"/>
      <c r="BP388" s="664"/>
      <c r="BQ388" s="664"/>
      <c r="BR388" s="664"/>
      <c r="BS388" s="664"/>
      <c r="BT388" s="664"/>
      <c r="BU388" s="664"/>
      <c r="BV388" s="666"/>
      <c r="BW388" s="663"/>
    </row>
    <row r="389" spans="2:75" ht="15.75" customHeight="1">
      <c r="B389" s="363" t="s">
        <v>1194</v>
      </c>
      <c r="C389" s="364">
        <v>14180011000105</v>
      </c>
      <c r="D389" s="365" t="s">
        <v>13</v>
      </c>
      <c r="E389" s="365" t="s">
        <v>616</v>
      </c>
      <c r="F389" s="365" t="s">
        <v>619</v>
      </c>
      <c r="G389" s="366" t="s">
        <v>34</v>
      </c>
      <c r="H389" s="366" t="s">
        <v>1337</v>
      </c>
      <c r="I389" s="366" t="s">
        <v>34</v>
      </c>
      <c r="J389" s="366"/>
      <c r="K389" s="367" t="s">
        <v>48</v>
      </c>
      <c r="L389" s="368"/>
      <c r="M389" s="368" t="s">
        <v>1416</v>
      </c>
      <c r="N389" s="367">
        <v>298875</v>
      </c>
      <c r="O389" s="367" t="s">
        <v>1321</v>
      </c>
      <c r="P389" s="371">
        <v>40968</v>
      </c>
      <c r="Q389" s="372">
        <v>87913046.189999998</v>
      </c>
      <c r="R389" s="372">
        <v>93224606.216587335</v>
      </c>
      <c r="S389" s="367">
        <v>4</v>
      </c>
      <c r="T389" s="369">
        <v>8.0008120965840313E-2</v>
      </c>
      <c r="U389" s="369">
        <v>1.0342805958199204</v>
      </c>
      <c r="V389" s="369">
        <v>0.11091972597330613</v>
      </c>
      <c r="W389" s="369">
        <v>1.0873842007408314</v>
      </c>
      <c r="X389" s="369">
        <v>0.14356280447654113</v>
      </c>
      <c r="Y389" s="369">
        <v>1.0886628260436177</v>
      </c>
      <c r="Z389" s="369">
        <v>0.2537524218422591</v>
      </c>
      <c r="AA389" s="369">
        <v>1.4424110293081238</v>
      </c>
      <c r="AB389" s="369">
        <v>6.3581173062287211E-3</v>
      </c>
      <c r="AC389" s="373">
        <v>1.2705436424780994</v>
      </c>
      <c r="AD389" s="541">
        <v>14083541000135</v>
      </c>
      <c r="AE389" s="370" t="s">
        <v>2533</v>
      </c>
      <c r="AF389" s="370" t="s">
        <v>2253</v>
      </c>
      <c r="AG389" s="374" t="s">
        <v>1439</v>
      </c>
      <c r="AH389" s="374" t="s">
        <v>2248</v>
      </c>
      <c r="AI389" s="374">
        <v>5000</v>
      </c>
      <c r="AJ389" s="374">
        <v>3000</v>
      </c>
      <c r="AK389" s="374">
        <v>5000</v>
      </c>
      <c r="AL389" s="369">
        <v>0.02</v>
      </c>
      <c r="AM389" s="369">
        <v>0.2</v>
      </c>
      <c r="AN389" s="369" t="s">
        <v>64</v>
      </c>
      <c r="AO389" s="367" t="s">
        <v>1324</v>
      </c>
      <c r="AP389" s="370" t="s">
        <v>13</v>
      </c>
      <c r="AQ389" s="376" t="s">
        <v>668</v>
      </c>
      <c r="AR389" s="369" t="s">
        <v>34</v>
      </c>
      <c r="AS389" s="369" t="s">
        <v>34</v>
      </c>
      <c r="AT389" s="369"/>
      <c r="AW389" s="662"/>
      <c r="AX389" s="662"/>
      <c r="AY389" s="663"/>
      <c r="AZ389" s="663"/>
      <c r="BA389" s="663"/>
      <c r="BB389" s="663"/>
      <c r="BC389" s="663"/>
      <c r="BD389" s="663"/>
      <c r="BE389" s="663"/>
      <c r="BF389" s="663"/>
      <c r="BG389" s="664"/>
      <c r="BH389" s="664"/>
      <c r="BI389" s="665"/>
      <c r="BJ389" s="665"/>
      <c r="BK389" s="665"/>
      <c r="BL389" s="218"/>
      <c r="BM389" s="664"/>
      <c r="BN389" s="664"/>
      <c r="BO389" s="664"/>
      <c r="BP389" s="664"/>
      <c r="BQ389" s="664"/>
      <c r="BR389" s="664"/>
      <c r="BS389" s="664"/>
      <c r="BT389" s="664"/>
      <c r="BU389" s="664"/>
      <c r="BV389" s="666"/>
      <c r="BW389" s="663"/>
    </row>
    <row r="390" spans="2:75" ht="15.75" customHeight="1">
      <c r="B390" s="363" t="s">
        <v>542</v>
      </c>
      <c r="C390" s="364">
        <v>29562681000163</v>
      </c>
      <c r="D390" s="365" t="s">
        <v>13</v>
      </c>
      <c r="E390" s="365" t="s">
        <v>615</v>
      </c>
      <c r="F390" s="365" t="s">
        <v>619</v>
      </c>
      <c r="G390" s="366" t="s">
        <v>34</v>
      </c>
      <c r="H390" s="366" t="s">
        <v>1338</v>
      </c>
      <c r="I390" s="366" t="s">
        <v>34</v>
      </c>
      <c r="J390" s="366"/>
      <c r="K390" s="367" t="s">
        <v>48</v>
      </c>
      <c r="L390" s="368"/>
      <c r="M390" s="368" t="s">
        <v>1416</v>
      </c>
      <c r="N390" s="367">
        <v>477461</v>
      </c>
      <c r="O390" s="367" t="s">
        <v>1321</v>
      </c>
      <c r="P390" s="371">
        <v>43392</v>
      </c>
      <c r="Q390" s="372">
        <v>10218200.16</v>
      </c>
      <c r="R390" s="372">
        <v>7421501.6461111093</v>
      </c>
      <c r="S390" s="367">
        <v>4</v>
      </c>
      <c r="T390" s="369">
        <v>0.19953596935499207</v>
      </c>
      <c r="U390" s="369">
        <v>2.5794404215554501</v>
      </c>
      <c r="V390" s="369">
        <v>0.22828768556420775</v>
      </c>
      <c r="W390" s="369">
        <v>2.2379826521204236</v>
      </c>
      <c r="X390" s="369">
        <v>0.23671507318728779</v>
      </c>
      <c r="Y390" s="369">
        <v>1.7950534017695681</v>
      </c>
      <c r="Z390" s="369">
        <v>0.25640973620821739</v>
      </c>
      <c r="AA390" s="369">
        <v>1.4575160656343578</v>
      </c>
      <c r="AB390" s="369">
        <v>7.6321849313561105E-2</v>
      </c>
      <c r="AC390" s="373">
        <v>1.4602890455596764</v>
      </c>
      <c r="AD390" s="541">
        <v>0</v>
      </c>
      <c r="AE390" s="370" t="s">
        <v>2554</v>
      </c>
      <c r="AF390" s="370" t="s">
        <v>2244</v>
      </c>
      <c r="AG390" s="374" t="s">
        <v>1438</v>
      </c>
      <c r="AH390" s="374" t="s">
        <v>2248</v>
      </c>
      <c r="AI390" s="374">
        <v>5000</v>
      </c>
      <c r="AJ390" s="374">
        <v>1000</v>
      </c>
      <c r="AK390" s="374">
        <v>5000</v>
      </c>
      <c r="AL390" s="369">
        <v>0.02</v>
      </c>
      <c r="AM390" s="369">
        <v>0.2</v>
      </c>
      <c r="AN390" s="369" t="s">
        <v>34</v>
      </c>
      <c r="AO390" s="367" t="s">
        <v>1324</v>
      </c>
      <c r="AP390" s="370" t="s">
        <v>13</v>
      </c>
      <c r="AQ390" s="376" t="s">
        <v>668</v>
      </c>
      <c r="AR390" s="369">
        <v>2.666E-3</v>
      </c>
      <c r="AS390" s="369">
        <v>2.666E-3</v>
      </c>
      <c r="AT390" s="369"/>
      <c r="AW390" s="662"/>
      <c r="AX390" s="662"/>
      <c r="AY390" s="663"/>
      <c r="AZ390" s="663"/>
      <c r="BA390" s="663"/>
      <c r="BB390" s="663"/>
      <c r="BC390" s="663"/>
      <c r="BD390" s="663"/>
      <c r="BE390" s="663"/>
      <c r="BF390" s="663"/>
      <c r="BG390" s="664"/>
      <c r="BH390" s="664"/>
      <c r="BI390" s="665"/>
      <c r="BJ390" s="665"/>
      <c r="BK390" s="665"/>
      <c r="BL390" s="218"/>
      <c r="BM390" s="664"/>
      <c r="BN390" s="664"/>
      <c r="BO390" s="664"/>
      <c r="BP390" s="664"/>
      <c r="BQ390" s="664"/>
      <c r="BR390" s="664"/>
      <c r="BS390" s="664"/>
      <c r="BT390" s="664"/>
      <c r="BU390" s="664"/>
      <c r="BV390" s="666"/>
      <c r="BW390" s="663"/>
    </row>
    <row r="391" spans="2:75" ht="15.75" customHeight="1">
      <c r="B391" s="363" t="s">
        <v>329</v>
      </c>
      <c r="C391" s="364">
        <v>24140265000153</v>
      </c>
      <c r="D391" s="365" t="s">
        <v>13</v>
      </c>
      <c r="E391" s="365" t="s">
        <v>616</v>
      </c>
      <c r="F391" s="365" t="s">
        <v>610</v>
      </c>
      <c r="G391" s="366" t="s">
        <v>34</v>
      </c>
      <c r="H391" s="366" t="s">
        <v>1337</v>
      </c>
      <c r="I391" s="366" t="s">
        <v>34</v>
      </c>
      <c r="J391" s="366"/>
      <c r="K391" s="367" t="s">
        <v>48</v>
      </c>
      <c r="L391" s="368"/>
      <c r="M391" s="368" t="s">
        <v>34</v>
      </c>
      <c r="N391" s="367">
        <v>418803</v>
      </c>
      <c r="O391" s="367" t="s">
        <v>1321</v>
      </c>
      <c r="P391" s="371">
        <v>42528</v>
      </c>
      <c r="Q391" s="372">
        <v>136220835.22</v>
      </c>
      <c r="R391" s="372">
        <v>193615616.95527789</v>
      </c>
      <c r="S391" s="367">
        <v>4</v>
      </c>
      <c r="T391" s="369">
        <v>3.3693634583066068E-2</v>
      </c>
      <c r="U391" s="369">
        <v>0.43556419062498647</v>
      </c>
      <c r="V391" s="369">
        <v>5.230326101969518E-2</v>
      </c>
      <c r="W391" s="369">
        <v>0.51274684625282552</v>
      </c>
      <c r="X391" s="369">
        <v>7.6119581016614202E-2</v>
      </c>
      <c r="Y391" s="369">
        <v>0.57722861077393106</v>
      </c>
      <c r="Z391" s="369">
        <v>0.16688403753486769</v>
      </c>
      <c r="AA391" s="369">
        <v>0.9486229711943428</v>
      </c>
      <c r="AB391" s="369">
        <v>4.4216449300098992E-2</v>
      </c>
      <c r="AC391" s="373">
        <v>-1.0220803511706851</v>
      </c>
      <c r="AD391" s="541">
        <v>28078762000120</v>
      </c>
      <c r="AE391" s="370" t="s">
        <v>2491</v>
      </c>
      <c r="AF391" s="370" t="s">
        <v>2244</v>
      </c>
      <c r="AG391" s="374" t="s">
        <v>1438</v>
      </c>
      <c r="AH391" s="374" t="s">
        <v>2248</v>
      </c>
      <c r="AI391" s="374">
        <v>500</v>
      </c>
      <c r="AJ391" s="374">
        <v>100</v>
      </c>
      <c r="AK391" s="374">
        <v>500</v>
      </c>
      <c r="AL391" s="369">
        <v>1.3999999999999999E-2</v>
      </c>
      <c r="AM391" s="369">
        <v>0.2</v>
      </c>
      <c r="AN391" s="369" t="s">
        <v>34</v>
      </c>
      <c r="AO391" s="367" t="s">
        <v>1324</v>
      </c>
      <c r="AP391" s="370" t="s">
        <v>13</v>
      </c>
      <c r="AQ391" s="376" t="s">
        <v>664</v>
      </c>
      <c r="AR391" s="369">
        <v>4.6666666666666662E-3</v>
      </c>
      <c r="AS391" s="369">
        <v>4.6666666666666662E-3</v>
      </c>
      <c r="AT391" s="369"/>
      <c r="AW391" s="662"/>
      <c r="AX391" s="662"/>
      <c r="AY391" s="663"/>
      <c r="AZ391" s="663"/>
      <c r="BA391" s="663"/>
      <c r="BB391" s="663"/>
      <c r="BC391" s="663"/>
      <c r="BD391" s="663"/>
      <c r="BE391" s="663"/>
      <c r="BF391" s="663"/>
      <c r="BG391" s="664"/>
      <c r="BH391" s="664"/>
      <c r="BI391" s="665"/>
      <c r="BJ391" s="665"/>
      <c r="BK391" s="665"/>
      <c r="BL391" s="218"/>
      <c r="BM391" s="664"/>
      <c r="BN391" s="664"/>
      <c r="BO391" s="664"/>
      <c r="BP391" s="664"/>
      <c r="BQ391" s="664"/>
      <c r="BR391" s="664"/>
      <c r="BS391" s="664"/>
      <c r="BT391" s="664"/>
      <c r="BU391" s="664"/>
      <c r="BV391" s="666"/>
      <c r="BW391" s="663"/>
    </row>
    <row r="392" spans="2:75" ht="15.75" customHeight="1">
      <c r="B392" s="363" t="s">
        <v>330</v>
      </c>
      <c r="C392" s="364">
        <v>26344639000188</v>
      </c>
      <c r="D392" s="365" t="s">
        <v>13</v>
      </c>
      <c r="E392" s="365" t="s">
        <v>616</v>
      </c>
      <c r="F392" s="365" t="s">
        <v>610</v>
      </c>
      <c r="G392" s="366" t="s">
        <v>34</v>
      </c>
      <c r="H392" s="366" t="s">
        <v>1337</v>
      </c>
      <c r="I392" s="366" t="s">
        <v>34</v>
      </c>
      <c r="J392" s="366"/>
      <c r="K392" s="367" t="s">
        <v>48</v>
      </c>
      <c r="L392" s="368"/>
      <c r="M392" s="368" t="s">
        <v>1416</v>
      </c>
      <c r="N392" s="367">
        <v>438448</v>
      </c>
      <c r="O392" s="367" t="s">
        <v>1324</v>
      </c>
      <c r="P392" s="371">
        <v>42850</v>
      </c>
      <c r="Q392" s="372">
        <v>15702086.9</v>
      </c>
      <c r="R392" s="372">
        <v>31711854.220674604</v>
      </c>
      <c r="S392" s="367">
        <v>4</v>
      </c>
      <c r="T392" s="369">
        <v>3.6538443582393665E-2</v>
      </c>
      <c r="U392" s="369">
        <v>0.47233959181300661</v>
      </c>
      <c r="V392" s="369">
        <v>5.688335343851314E-2</v>
      </c>
      <c r="W392" s="369">
        <v>0.55764706657390772</v>
      </c>
      <c r="X392" s="369">
        <v>8.5651636298475831E-2</v>
      </c>
      <c r="Y392" s="369">
        <v>0.64951191757469195</v>
      </c>
      <c r="Z392" s="369">
        <v>0.18183467192960556</v>
      </c>
      <c r="AA392" s="369">
        <v>1.0336072239142196</v>
      </c>
      <c r="AB392" s="369">
        <v>4.471983124588684E-2</v>
      </c>
      <c r="AC392" s="373">
        <v>-0.91294214787979044</v>
      </c>
      <c r="AD392" s="541">
        <v>28078762000120</v>
      </c>
      <c r="AE392" s="370" t="s">
        <v>2491</v>
      </c>
      <c r="AF392" s="370" t="s">
        <v>2244</v>
      </c>
      <c r="AG392" s="374" t="s">
        <v>1438</v>
      </c>
      <c r="AH392" s="374" t="s">
        <v>2248</v>
      </c>
      <c r="AI392" s="374">
        <v>50000</v>
      </c>
      <c r="AJ392" s="374">
        <v>10000</v>
      </c>
      <c r="AK392" s="374">
        <v>50000</v>
      </c>
      <c r="AL392" s="369">
        <v>9.0000000000000011E-3</v>
      </c>
      <c r="AM392" s="369">
        <v>0.2</v>
      </c>
      <c r="AN392" s="369" t="s">
        <v>34</v>
      </c>
      <c r="AO392" s="367" t="s">
        <v>1324</v>
      </c>
      <c r="AP392" s="370" t="s">
        <v>13</v>
      </c>
      <c r="AQ392" s="376" t="s">
        <v>664</v>
      </c>
      <c r="AR392" s="369" t="s">
        <v>34</v>
      </c>
      <c r="AS392" s="369" t="s">
        <v>34</v>
      </c>
      <c r="AT392" s="369"/>
      <c r="AW392" s="662"/>
      <c r="AX392" s="662"/>
      <c r="AY392" s="663"/>
      <c r="AZ392" s="663"/>
      <c r="BA392" s="663"/>
      <c r="BB392" s="664"/>
      <c r="BC392" s="663"/>
      <c r="BD392" s="663"/>
      <c r="BE392" s="663"/>
      <c r="BF392" s="663"/>
      <c r="BG392" s="664"/>
      <c r="BH392" s="664"/>
      <c r="BI392" s="665"/>
      <c r="BJ392" s="665"/>
      <c r="BK392" s="665"/>
      <c r="BL392" s="664"/>
      <c r="BM392" s="664"/>
      <c r="BN392" s="664"/>
      <c r="BO392" s="664"/>
      <c r="BP392" s="664"/>
      <c r="BQ392" s="664"/>
      <c r="BR392" s="664"/>
      <c r="BS392" s="664"/>
      <c r="BT392" s="667"/>
      <c r="BU392" s="668"/>
      <c r="BV392" s="666"/>
      <c r="BW392" s="669"/>
    </row>
    <row r="393" spans="2:75" ht="15.75" customHeight="1">
      <c r="B393" s="363" t="s">
        <v>722</v>
      </c>
      <c r="C393" s="364">
        <v>36318507000135</v>
      </c>
      <c r="D393" s="365" t="s">
        <v>14</v>
      </c>
      <c r="E393" s="365" t="s">
        <v>607</v>
      </c>
      <c r="F393" s="365" t="s">
        <v>672</v>
      </c>
      <c r="G393" s="366"/>
      <c r="H393" s="366" t="s">
        <v>34</v>
      </c>
      <c r="I393" s="366" t="s">
        <v>34</v>
      </c>
      <c r="J393" s="366" t="s">
        <v>612</v>
      </c>
      <c r="K393" s="367" t="s">
        <v>723</v>
      </c>
      <c r="L393" s="368"/>
      <c r="M393" s="368" t="s">
        <v>1416</v>
      </c>
      <c r="N393" s="367">
        <v>569062</v>
      </c>
      <c r="O393" s="367" t="s">
        <v>1321</v>
      </c>
      <c r="P393" s="371">
        <v>44200</v>
      </c>
      <c r="Q393" s="372">
        <v>10924061.109999999</v>
      </c>
      <c r="R393" s="372">
        <v>18558380.661468245</v>
      </c>
      <c r="S393" s="367">
        <v>4</v>
      </c>
      <c r="T393" s="369">
        <v>-0.28744427051262655</v>
      </c>
      <c r="U393" s="369">
        <v>-3.7158481886826711</v>
      </c>
      <c r="V393" s="369">
        <v>-0.21514534323539525</v>
      </c>
      <c r="W393" s="369">
        <v>-2.109143752784183</v>
      </c>
      <c r="X393" s="369" t="s">
        <v>1419</v>
      </c>
      <c r="Y393" s="369" t="s">
        <v>1419</v>
      </c>
      <c r="Z393" s="369" t="s">
        <v>1419</v>
      </c>
      <c r="AA393" s="369" t="s">
        <v>1419</v>
      </c>
      <c r="AB393" s="369">
        <v>0.22893987308735067</v>
      </c>
      <c r="AC393" s="373">
        <v>-1.36789519565226</v>
      </c>
      <c r="AD393" s="541">
        <v>38032334000110</v>
      </c>
      <c r="AE393" s="370" t="s">
        <v>2261</v>
      </c>
      <c r="AF393" s="370" t="s">
        <v>2253</v>
      </c>
      <c r="AG393" s="374" t="s">
        <v>1439</v>
      </c>
      <c r="AH393" s="374" t="s">
        <v>2245</v>
      </c>
      <c r="AI393" s="374">
        <v>0</v>
      </c>
      <c r="AJ393" s="374">
        <v>0</v>
      </c>
      <c r="AK393" s="374">
        <v>0</v>
      </c>
      <c r="AL393" s="673">
        <v>5.5000000000000005E-3</v>
      </c>
      <c r="AM393" s="673" t="s">
        <v>34</v>
      </c>
      <c r="AN393" s="369" t="s">
        <v>34</v>
      </c>
      <c r="AO393" s="367" t="s">
        <v>1324</v>
      </c>
      <c r="AP393" s="370" t="s">
        <v>716</v>
      </c>
      <c r="AQ393" s="376" t="s">
        <v>687</v>
      </c>
      <c r="AR393" s="369">
        <v>3.6666666666666662E-3</v>
      </c>
      <c r="AS393" s="369">
        <v>3.6666666666666662E-3</v>
      </c>
      <c r="AT393" s="369"/>
      <c r="AW393" s="662"/>
      <c r="AX393" s="662"/>
      <c r="AY393" s="663"/>
      <c r="AZ393" s="663"/>
      <c r="BA393" s="663"/>
      <c r="BB393" s="664"/>
      <c r="BC393" s="663"/>
      <c r="BD393" s="663"/>
      <c r="BE393" s="663"/>
      <c r="BF393" s="663"/>
      <c r="BG393" s="664"/>
      <c r="BH393" s="664"/>
      <c r="BI393" s="665"/>
      <c r="BJ393" s="665"/>
      <c r="BK393" s="665"/>
      <c r="BL393" s="664"/>
      <c r="BM393" s="664"/>
      <c r="BN393" s="664"/>
      <c r="BO393" s="664"/>
      <c r="BP393" s="664"/>
      <c r="BQ393" s="664"/>
      <c r="BR393" s="664"/>
      <c r="BS393" s="664"/>
      <c r="BT393" s="667"/>
      <c r="BU393" s="668"/>
      <c r="BV393" s="666"/>
      <c r="BW393" s="669"/>
    </row>
    <row r="394" spans="2:75" ht="15.75" customHeight="1">
      <c r="B394" s="363" t="s">
        <v>1080</v>
      </c>
      <c r="C394" s="364">
        <v>19620324000150</v>
      </c>
      <c r="D394" s="365" t="s">
        <v>11</v>
      </c>
      <c r="E394" s="365" t="s">
        <v>621</v>
      </c>
      <c r="F394" s="365" t="s">
        <v>672</v>
      </c>
      <c r="G394" s="366" t="s">
        <v>738</v>
      </c>
      <c r="H394" s="366" t="s">
        <v>34</v>
      </c>
      <c r="I394" s="366"/>
      <c r="J394" s="366" t="s">
        <v>608</v>
      </c>
      <c r="K394" s="367" t="s">
        <v>48</v>
      </c>
      <c r="L394" s="368"/>
      <c r="M394" s="368" t="s">
        <v>34</v>
      </c>
      <c r="N394" s="367">
        <v>379018</v>
      </c>
      <c r="O394" s="367" t="s">
        <v>1321</v>
      </c>
      <c r="P394" s="371">
        <v>41716</v>
      </c>
      <c r="Q394" s="372">
        <v>47229547.789999999</v>
      </c>
      <c r="R394" s="372">
        <v>77636211.290674552</v>
      </c>
      <c r="S394" s="367">
        <v>4</v>
      </c>
      <c r="T394" s="369">
        <v>6.8188457600881325E-2</v>
      </c>
      <c r="U394" s="369">
        <v>0.88148550052303054</v>
      </c>
      <c r="V394" s="369">
        <v>9.6582696578902727E-2</v>
      </c>
      <c r="W394" s="369">
        <v>0.9468333734444947</v>
      </c>
      <c r="X394" s="369">
        <v>0.13638424269946414</v>
      </c>
      <c r="Y394" s="369">
        <v>1.034226488026563</v>
      </c>
      <c r="Z394" s="369">
        <v>0.26826920331937298</v>
      </c>
      <c r="AA394" s="369">
        <v>1.5249291213942022</v>
      </c>
      <c r="AB394" s="369">
        <v>4.2601565981920157E-2</v>
      </c>
      <c r="AC394" s="373">
        <v>-9.4691954752388341E-2</v>
      </c>
      <c r="AD394" s="541">
        <v>0</v>
      </c>
      <c r="AE394" s="370" t="s">
        <v>2446</v>
      </c>
      <c r="AF394" s="370" t="s">
        <v>2244</v>
      </c>
      <c r="AG394" s="374" t="s">
        <v>1438</v>
      </c>
      <c r="AH394" s="374" t="s">
        <v>2245</v>
      </c>
      <c r="AI394" s="374">
        <v>5000</v>
      </c>
      <c r="AJ394" s="374">
        <v>0</v>
      </c>
      <c r="AK394" s="374">
        <v>0</v>
      </c>
      <c r="AL394" s="369">
        <v>6.9999999999999993E-3</v>
      </c>
      <c r="AM394" s="369">
        <v>0.2</v>
      </c>
      <c r="AN394" s="369" t="s">
        <v>636</v>
      </c>
      <c r="AO394" s="367" t="s">
        <v>1321</v>
      </c>
      <c r="AP394" s="370" t="s">
        <v>11</v>
      </c>
      <c r="AQ394" s="376" t="s">
        <v>676</v>
      </c>
      <c r="AR394" s="369">
        <v>2.3333333333333331E-3</v>
      </c>
      <c r="AS394" s="369">
        <v>2.3333333333333331E-3</v>
      </c>
      <c r="AT394" s="369"/>
      <c r="AW394" s="662"/>
      <c r="AX394" s="662"/>
      <c r="AY394" s="663"/>
      <c r="AZ394" s="663"/>
      <c r="BA394" s="663"/>
      <c r="BB394" s="664"/>
      <c r="BC394" s="663"/>
      <c r="BD394" s="663"/>
      <c r="BE394" s="663"/>
      <c r="BF394" s="663"/>
      <c r="BG394" s="664"/>
      <c r="BH394" s="664"/>
      <c r="BI394" s="665"/>
      <c r="BJ394" s="665"/>
      <c r="BK394" s="665"/>
      <c r="BL394" s="664"/>
      <c r="BM394" s="664"/>
      <c r="BN394" s="664"/>
      <c r="BO394" s="664"/>
      <c r="BP394" s="664"/>
      <c r="BQ394" s="664"/>
      <c r="BR394" s="664"/>
      <c r="BS394" s="664"/>
      <c r="BT394" s="667"/>
      <c r="BU394" s="668"/>
      <c r="BV394" s="666"/>
      <c r="BW394" s="669"/>
    </row>
    <row r="395" spans="2:75" ht="15.75" customHeight="1">
      <c r="B395" s="363" t="s">
        <v>1171</v>
      </c>
      <c r="C395" s="364">
        <v>19436818000180</v>
      </c>
      <c r="D395" s="365" t="s">
        <v>14</v>
      </c>
      <c r="E395" s="365" t="s">
        <v>607</v>
      </c>
      <c r="F395" s="365" t="s">
        <v>860</v>
      </c>
      <c r="G395" s="366"/>
      <c r="H395" s="366" t="s">
        <v>34</v>
      </c>
      <c r="I395" s="366" t="s">
        <v>34</v>
      </c>
      <c r="J395" s="366" t="s">
        <v>611</v>
      </c>
      <c r="K395" s="367"/>
      <c r="L395" s="368"/>
      <c r="M395" s="368" t="s">
        <v>1416</v>
      </c>
      <c r="N395" s="367">
        <v>359130</v>
      </c>
      <c r="O395" s="367" t="s">
        <v>1321</v>
      </c>
      <c r="P395" s="371">
        <v>41670</v>
      </c>
      <c r="Q395" s="372">
        <v>1277029987.1600001</v>
      </c>
      <c r="R395" s="372">
        <v>2649838477.315475</v>
      </c>
      <c r="S395" s="367">
        <v>4</v>
      </c>
      <c r="T395" s="369">
        <v>-0.28082646923804577</v>
      </c>
      <c r="U395" s="369">
        <v>-3.6302985799346592</v>
      </c>
      <c r="V395" s="369">
        <v>-0.19743965258995377</v>
      </c>
      <c r="W395" s="369">
        <v>-1.9355687813161577</v>
      </c>
      <c r="X395" s="369">
        <v>-4.0600863937092169E-2</v>
      </c>
      <c r="Y395" s="369">
        <v>-0.30788372681023912</v>
      </c>
      <c r="Z395" s="369">
        <v>0.45180769042745106</v>
      </c>
      <c r="AA395" s="369">
        <v>2.5682213831397416</v>
      </c>
      <c r="AB395" s="369">
        <v>0.22935586199498431</v>
      </c>
      <c r="AC395" s="373">
        <v>-1.2678594917507495</v>
      </c>
      <c r="AD395" s="541">
        <v>0</v>
      </c>
      <c r="AE395" s="370" t="s">
        <v>2453</v>
      </c>
      <c r="AF395" s="370" t="s">
        <v>2453</v>
      </c>
      <c r="AG395" s="374" t="s">
        <v>1442</v>
      </c>
      <c r="AH395" s="374" t="s">
        <v>2248</v>
      </c>
      <c r="AI395" s="374">
        <v>50000</v>
      </c>
      <c r="AJ395" s="374">
        <v>1000</v>
      </c>
      <c r="AK395" s="374">
        <v>1000</v>
      </c>
      <c r="AL395" s="369">
        <v>1.4999999999999999E-2</v>
      </c>
      <c r="AM395" s="369" t="s">
        <v>34</v>
      </c>
      <c r="AN395" s="369" t="s">
        <v>2257</v>
      </c>
      <c r="AO395" s="367" t="s">
        <v>1324</v>
      </c>
      <c r="AP395" s="370" t="s">
        <v>716</v>
      </c>
      <c r="AQ395" s="376" t="s">
        <v>659</v>
      </c>
      <c r="AR395" s="369">
        <v>2E-3</v>
      </c>
      <c r="AS395" s="369">
        <v>2E-3</v>
      </c>
      <c r="AT395" s="369"/>
      <c r="AW395" s="662"/>
      <c r="AX395" s="662"/>
      <c r="AY395" s="663"/>
      <c r="AZ395" s="663"/>
      <c r="BA395" s="663"/>
      <c r="BB395" s="664"/>
      <c r="BC395" s="663"/>
      <c r="BD395" s="663"/>
      <c r="BE395" s="663"/>
      <c r="BF395" s="663"/>
      <c r="BG395" s="664"/>
      <c r="BH395" s="664"/>
      <c r="BI395" s="665"/>
      <c r="BJ395" s="665"/>
      <c r="BK395" s="665"/>
      <c r="BL395" s="664"/>
      <c r="BM395" s="664"/>
      <c r="BN395" s="664"/>
      <c r="BO395" s="664"/>
      <c r="BP395" s="664"/>
      <c r="BQ395" s="664"/>
      <c r="BR395" s="664"/>
      <c r="BS395" s="664"/>
      <c r="BT395" s="667"/>
      <c r="BU395" s="668"/>
      <c r="BV395" s="666"/>
      <c r="BW395" s="669"/>
    </row>
    <row r="396" spans="2:75" ht="15.75" customHeight="1">
      <c r="B396" s="363" t="s">
        <v>1172</v>
      </c>
      <c r="C396" s="364">
        <v>19436835000117</v>
      </c>
      <c r="D396" s="365" t="s">
        <v>14</v>
      </c>
      <c r="E396" s="365" t="s">
        <v>607</v>
      </c>
      <c r="F396" s="365" t="s">
        <v>860</v>
      </c>
      <c r="G396" s="366"/>
      <c r="H396" s="366" t="s">
        <v>34</v>
      </c>
      <c r="I396" s="366" t="s">
        <v>34</v>
      </c>
      <c r="J396" s="366" t="s">
        <v>611</v>
      </c>
      <c r="K396" s="367"/>
      <c r="L396" s="368"/>
      <c r="M396" s="368" t="s">
        <v>1416</v>
      </c>
      <c r="N396" s="367">
        <v>359149</v>
      </c>
      <c r="O396" s="367" t="s">
        <v>1321</v>
      </c>
      <c r="P396" s="371">
        <v>41670</v>
      </c>
      <c r="Q396" s="372">
        <v>739098509.38999999</v>
      </c>
      <c r="R396" s="372">
        <v>1657396422.6554742</v>
      </c>
      <c r="S396" s="367">
        <v>4</v>
      </c>
      <c r="T396" s="369">
        <v>-0.28547091615770948</v>
      </c>
      <c r="U396" s="369">
        <v>-3.6903382517746555</v>
      </c>
      <c r="V396" s="369">
        <v>-0.20534785767952102</v>
      </c>
      <c r="W396" s="369">
        <v>-2.0130956341383794</v>
      </c>
      <c r="X396" s="369">
        <v>-5.9878884314048419E-2</v>
      </c>
      <c r="Y396" s="369">
        <v>-0.45407245738448099</v>
      </c>
      <c r="Z396" s="369">
        <v>0.40771547897062232</v>
      </c>
      <c r="AA396" s="369">
        <v>2.3175869590417086</v>
      </c>
      <c r="AB396" s="369">
        <v>0.22891247963794098</v>
      </c>
      <c r="AC396" s="373">
        <v>-1.3139744907119468</v>
      </c>
      <c r="AD396" s="541">
        <v>19436818000180</v>
      </c>
      <c r="AE396" s="370" t="s">
        <v>2453</v>
      </c>
      <c r="AF396" s="370" t="s">
        <v>2453</v>
      </c>
      <c r="AG396" s="374" t="s">
        <v>1442</v>
      </c>
      <c r="AH396" s="374" t="s">
        <v>2248</v>
      </c>
      <c r="AI396" s="374">
        <v>1000</v>
      </c>
      <c r="AJ396" s="374">
        <v>100</v>
      </c>
      <c r="AK396" s="374">
        <v>100</v>
      </c>
      <c r="AL396" s="369">
        <v>0.01</v>
      </c>
      <c r="AM396" s="369" t="s">
        <v>34</v>
      </c>
      <c r="AN396" s="369" t="s">
        <v>2257</v>
      </c>
      <c r="AO396" s="367" t="s">
        <v>1324</v>
      </c>
      <c r="AP396" s="370" t="s">
        <v>716</v>
      </c>
      <c r="AQ396" s="376" t="s">
        <v>659</v>
      </c>
      <c r="AR396" s="369">
        <v>2.9999999999999996E-3</v>
      </c>
      <c r="AS396" s="369">
        <v>2.9999999999999996E-3</v>
      </c>
      <c r="AT396" s="369"/>
      <c r="AW396" s="662"/>
      <c r="AX396" s="662"/>
      <c r="AY396" s="663"/>
      <c r="AZ396" s="663"/>
      <c r="BA396" s="663"/>
      <c r="BB396" s="664"/>
      <c r="BC396" s="663"/>
      <c r="BD396" s="663"/>
      <c r="BE396" s="663"/>
      <c r="BF396" s="663"/>
      <c r="BG396" s="664"/>
      <c r="BH396" s="664"/>
      <c r="BI396" s="665"/>
      <c r="BJ396" s="665"/>
      <c r="BK396" s="665"/>
      <c r="BL396" s="664"/>
      <c r="BM396" s="664"/>
      <c r="BN396" s="664"/>
      <c r="BO396" s="664"/>
      <c r="BP396" s="664"/>
      <c r="BQ396" s="664"/>
      <c r="BR396" s="664"/>
      <c r="BS396" s="664"/>
      <c r="BT396" s="667"/>
      <c r="BU396" s="668"/>
      <c r="BV396" s="666"/>
      <c r="BW396" s="669"/>
    </row>
    <row r="397" spans="2:75" ht="15.75" customHeight="1">
      <c r="B397" s="363" t="s">
        <v>61</v>
      </c>
      <c r="C397" s="364">
        <v>9599346000122</v>
      </c>
      <c r="D397" s="365" t="s">
        <v>14</v>
      </c>
      <c r="E397" s="365" t="s">
        <v>607</v>
      </c>
      <c r="F397" s="365"/>
      <c r="G397" s="366"/>
      <c r="H397" s="366" t="s">
        <v>34</v>
      </c>
      <c r="I397" s="366" t="s">
        <v>34</v>
      </c>
      <c r="J397" s="366" t="s">
        <v>608</v>
      </c>
      <c r="K397" s="367" t="s">
        <v>48</v>
      </c>
      <c r="L397" s="368"/>
      <c r="M397" s="368" t="s">
        <v>1416</v>
      </c>
      <c r="N397" s="367">
        <v>213705</v>
      </c>
      <c r="O397" s="367" t="s">
        <v>1321</v>
      </c>
      <c r="P397" s="371">
        <v>39629</v>
      </c>
      <c r="Q397" s="372">
        <v>197356987.77000001</v>
      </c>
      <c r="R397" s="372">
        <v>217644640.14107138</v>
      </c>
      <c r="S397" s="367">
        <v>4</v>
      </c>
      <c r="T397" s="369">
        <v>7.9195086974791717E-2</v>
      </c>
      <c r="U397" s="369">
        <v>1.0237703467285486</v>
      </c>
      <c r="V397" s="369">
        <v>-1.4266389219254716E-2</v>
      </c>
      <c r="W397" s="369">
        <v>-0.13985831737783291</v>
      </c>
      <c r="X397" s="369">
        <v>0.18828697723049315</v>
      </c>
      <c r="Y397" s="369">
        <v>1.4278143526546521</v>
      </c>
      <c r="Z397" s="369">
        <v>0.18282984477085007</v>
      </c>
      <c r="AA397" s="369">
        <v>1.0392641089672074</v>
      </c>
      <c r="AB397" s="369">
        <v>0.17089280801770934</v>
      </c>
      <c r="AC397" s="373">
        <v>-0.56731288329794505</v>
      </c>
      <c r="AD397" s="541">
        <v>0</v>
      </c>
      <c r="AE397" s="370" t="s">
        <v>2249</v>
      </c>
      <c r="AF397" s="370" t="s">
        <v>2250</v>
      </c>
      <c r="AG397" s="374" t="s">
        <v>719</v>
      </c>
      <c r="AH397" s="374" t="s">
        <v>2248</v>
      </c>
      <c r="AI397" s="374">
        <v>500</v>
      </c>
      <c r="AJ397" s="374">
        <v>100</v>
      </c>
      <c r="AK397" s="374">
        <v>500</v>
      </c>
      <c r="AL397" s="673">
        <v>0.02</v>
      </c>
      <c r="AM397" s="673">
        <v>0.2</v>
      </c>
      <c r="AN397" s="369" t="s">
        <v>666</v>
      </c>
      <c r="AO397" s="367" t="s">
        <v>1324</v>
      </c>
      <c r="AP397" s="370" t="s">
        <v>716</v>
      </c>
      <c r="AQ397" s="376" t="s">
        <v>667</v>
      </c>
      <c r="AR397" s="369">
        <v>3.3333333333333331E-3</v>
      </c>
      <c r="AS397" s="369">
        <v>3.3333333333333331E-3</v>
      </c>
      <c r="AT397" s="369"/>
      <c r="AW397" s="662"/>
      <c r="AX397" s="662"/>
      <c r="AY397" s="663"/>
      <c r="AZ397" s="663"/>
      <c r="BA397" s="663"/>
      <c r="BB397" s="664"/>
      <c r="BC397" s="663"/>
      <c r="BD397" s="663"/>
      <c r="BE397" s="663"/>
      <c r="BF397" s="663"/>
      <c r="BG397" s="664"/>
      <c r="BH397" s="664"/>
      <c r="BI397" s="665"/>
      <c r="BJ397" s="665"/>
      <c r="BK397" s="665"/>
      <c r="BL397" s="664"/>
      <c r="BM397" s="664"/>
      <c r="BN397" s="664"/>
      <c r="BO397" s="664"/>
      <c r="BP397" s="664"/>
      <c r="BQ397" s="664"/>
      <c r="BR397" s="664"/>
      <c r="BS397" s="664"/>
      <c r="BT397" s="667"/>
      <c r="BU397" s="668"/>
      <c r="BV397" s="666"/>
      <c r="BW397" s="669"/>
    </row>
    <row r="398" spans="2:75" ht="15.75" customHeight="1">
      <c r="B398" s="363" t="s">
        <v>797</v>
      </c>
      <c r="C398" s="364">
        <v>43617048000156</v>
      </c>
      <c r="D398" s="365" t="s">
        <v>14</v>
      </c>
      <c r="E398" s="365" t="s">
        <v>607</v>
      </c>
      <c r="F398" s="365"/>
      <c r="G398" s="366"/>
      <c r="H398" s="366" t="s">
        <v>34</v>
      </c>
      <c r="I398" s="366" t="s">
        <v>34</v>
      </c>
      <c r="J398" s="366" t="s">
        <v>608</v>
      </c>
      <c r="K398" s="367" t="s">
        <v>48</v>
      </c>
      <c r="L398" s="368"/>
      <c r="M398" s="368" t="s">
        <v>1416</v>
      </c>
      <c r="N398" s="367">
        <v>621285</v>
      </c>
      <c r="O398" s="367" t="s">
        <v>1321</v>
      </c>
      <c r="P398" s="371">
        <v>44498</v>
      </c>
      <c r="Q398" s="372">
        <v>5010839.71</v>
      </c>
      <c r="R398" s="372" t="s">
        <v>1419</v>
      </c>
      <c r="S398" s="367">
        <v>4</v>
      </c>
      <c r="T398" s="369">
        <v>2.3880516396122653E-2</v>
      </c>
      <c r="U398" s="369">
        <v>0.30870809648453673</v>
      </c>
      <c r="V398" s="369" t="s">
        <v>1419</v>
      </c>
      <c r="W398" s="369" t="s">
        <v>1419</v>
      </c>
      <c r="X398" s="369" t="s">
        <v>1419</v>
      </c>
      <c r="Y398" s="369" t="s">
        <v>1419</v>
      </c>
      <c r="Z398" s="369" t="s">
        <v>1419</v>
      </c>
      <c r="AA398" s="369" t="s">
        <v>1419</v>
      </c>
      <c r="AB398" s="369" t="s">
        <v>1419</v>
      </c>
      <c r="AC398" s="373" t="s">
        <v>1419</v>
      </c>
      <c r="AD398" s="541">
        <v>40054367000102</v>
      </c>
      <c r="AE398" s="370" t="s">
        <v>2304</v>
      </c>
      <c r="AF398" s="370" t="s">
        <v>2304</v>
      </c>
      <c r="AG398" s="374" t="s">
        <v>1441</v>
      </c>
      <c r="AH398" s="374" t="s">
        <v>2248</v>
      </c>
      <c r="AI398" s="374">
        <v>200</v>
      </c>
      <c r="AJ398" s="374">
        <v>200</v>
      </c>
      <c r="AK398" s="374">
        <v>200</v>
      </c>
      <c r="AL398" s="369">
        <v>0.01</v>
      </c>
      <c r="AM398" s="369">
        <v>0.2</v>
      </c>
      <c r="AN398" s="369" t="s">
        <v>2257</v>
      </c>
      <c r="AO398" s="367" t="s">
        <v>1324</v>
      </c>
      <c r="AP398" s="370" t="s">
        <v>716</v>
      </c>
      <c r="AQ398" s="376" t="s">
        <v>659</v>
      </c>
      <c r="AR398" s="369">
        <v>3.3333333333333331E-3</v>
      </c>
      <c r="AS398" s="369">
        <v>3.3333333333333331E-3</v>
      </c>
      <c r="AT398" s="369"/>
      <c r="AW398" s="662"/>
      <c r="AX398" s="662"/>
      <c r="AY398" s="663"/>
      <c r="AZ398" s="663"/>
      <c r="BA398" s="663"/>
      <c r="BB398" s="664"/>
      <c r="BC398" s="663"/>
      <c r="BD398" s="663"/>
      <c r="BE398" s="663"/>
      <c r="BF398" s="663"/>
      <c r="BG398" s="664"/>
      <c r="BH398" s="664"/>
      <c r="BI398" s="665"/>
      <c r="BJ398" s="665"/>
      <c r="BK398" s="665"/>
      <c r="BL398" s="664"/>
      <c r="BM398" s="664"/>
      <c r="BN398" s="664"/>
      <c r="BO398" s="664"/>
      <c r="BP398" s="664"/>
      <c r="BQ398" s="664"/>
      <c r="BR398" s="664"/>
      <c r="BS398" s="664"/>
      <c r="BT398" s="667"/>
      <c r="BU398" s="668"/>
      <c r="BV398" s="666"/>
      <c r="BW398" s="669"/>
    </row>
    <row r="399" spans="2:75" ht="15.75" customHeight="1">
      <c r="B399" s="363" t="s">
        <v>478</v>
      </c>
      <c r="C399" s="364">
        <v>74326471000120</v>
      </c>
      <c r="D399" s="365" t="s">
        <v>11</v>
      </c>
      <c r="E399" s="365" t="s">
        <v>661</v>
      </c>
      <c r="F399" s="365"/>
      <c r="G399" s="366"/>
      <c r="H399" s="366" t="s">
        <v>34</v>
      </c>
      <c r="I399" s="366" t="s">
        <v>34</v>
      </c>
      <c r="J399" s="366" t="s">
        <v>611</v>
      </c>
      <c r="K399" s="367" t="s">
        <v>48</v>
      </c>
      <c r="L399" s="368"/>
      <c r="M399" s="368" t="s">
        <v>1416</v>
      </c>
      <c r="N399" s="367">
        <v>14761</v>
      </c>
      <c r="O399" s="367" t="s">
        <v>1321</v>
      </c>
      <c r="P399" s="371">
        <v>34611</v>
      </c>
      <c r="Q399" s="372">
        <v>14818223.59</v>
      </c>
      <c r="R399" s="372">
        <v>24609498.371388879</v>
      </c>
      <c r="S399" s="367">
        <v>4</v>
      </c>
      <c r="T399" s="369">
        <v>-0.1473521213438046</v>
      </c>
      <c r="U399" s="369">
        <v>-1.9048496329999864</v>
      </c>
      <c r="V399" s="369">
        <v>-9.5815147411615231E-2</v>
      </c>
      <c r="W399" s="369">
        <v>-0.9393088251238374</v>
      </c>
      <c r="X399" s="369">
        <v>-0.12949243023772061</v>
      </c>
      <c r="Y399" s="369">
        <v>-0.98196462215872016</v>
      </c>
      <c r="Z399" s="369">
        <v>0.19554848258388646</v>
      </c>
      <c r="AA399" s="369">
        <v>1.1115609695295994</v>
      </c>
      <c r="AB399" s="369">
        <v>0.13883333428519498</v>
      </c>
      <c r="AC399" s="373">
        <v>-1.3560542348094724</v>
      </c>
      <c r="AD399" s="541">
        <v>0</v>
      </c>
      <c r="AE399" s="370" t="s">
        <v>2314</v>
      </c>
      <c r="AF399" s="370" t="s">
        <v>719</v>
      </c>
      <c r="AG399" s="374" t="s">
        <v>719</v>
      </c>
      <c r="AH399" s="374" t="s">
        <v>2248</v>
      </c>
      <c r="AI399" s="374">
        <v>100</v>
      </c>
      <c r="AJ399" s="374">
        <v>100</v>
      </c>
      <c r="AK399" s="374">
        <v>100</v>
      </c>
      <c r="AL399" s="369">
        <v>5.0000000000000001E-3</v>
      </c>
      <c r="AM399" s="369" t="s">
        <v>34</v>
      </c>
      <c r="AN399" s="369" t="s">
        <v>2257</v>
      </c>
      <c r="AO399" s="367" t="s">
        <v>1324</v>
      </c>
      <c r="AP399" s="370" t="s">
        <v>11</v>
      </c>
      <c r="AQ399" s="376" t="s">
        <v>660</v>
      </c>
      <c r="AR399" s="369">
        <v>1.3333333333333333E-3</v>
      </c>
      <c r="AS399" s="369">
        <v>1.3333333333333333E-3</v>
      </c>
      <c r="AT399" s="369"/>
      <c r="AW399" s="662"/>
      <c r="AX399" s="662"/>
      <c r="AY399" s="663"/>
      <c r="AZ399" s="663"/>
      <c r="BA399" s="663"/>
      <c r="BB399" s="664"/>
      <c r="BC399" s="663"/>
      <c r="BD399" s="663"/>
      <c r="BE399" s="663"/>
      <c r="BF399" s="663"/>
      <c r="BG399" s="664"/>
      <c r="BH399" s="664"/>
      <c r="BI399" s="665"/>
      <c r="BJ399" s="665"/>
      <c r="BK399" s="665"/>
      <c r="BL399" s="664"/>
      <c r="BM399" s="664"/>
      <c r="BN399" s="664"/>
      <c r="BO399" s="664"/>
      <c r="BP399" s="664"/>
      <c r="BQ399" s="664"/>
      <c r="BR399" s="664"/>
      <c r="BS399" s="664"/>
      <c r="BT399" s="667"/>
      <c r="BU399" s="668"/>
      <c r="BV399" s="666"/>
      <c r="BW399" s="669"/>
    </row>
    <row r="400" spans="2:75" ht="15.75" customHeight="1">
      <c r="B400" s="363" t="s">
        <v>579</v>
      </c>
      <c r="C400" s="364">
        <v>37703644000156</v>
      </c>
      <c r="D400" s="365" t="s">
        <v>14</v>
      </c>
      <c r="E400" s="365" t="s">
        <v>607</v>
      </c>
      <c r="F400" s="365"/>
      <c r="G400" s="366"/>
      <c r="H400" s="366" t="s">
        <v>34</v>
      </c>
      <c r="I400" s="366" t="s">
        <v>34</v>
      </c>
      <c r="J400" s="366" t="s">
        <v>611</v>
      </c>
      <c r="K400" s="367" t="s">
        <v>49</v>
      </c>
      <c r="L400" s="368"/>
      <c r="M400" s="368" t="s">
        <v>1416</v>
      </c>
      <c r="N400" s="367">
        <v>557821</v>
      </c>
      <c r="O400" s="367" t="s">
        <v>1321</v>
      </c>
      <c r="P400" s="371">
        <v>44133</v>
      </c>
      <c r="Q400" s="372">
        <v>29130486.140000001</v>
      </c>
      <c r="R400" s="372">
        <v>109762567.85055558</v>
      </c>
      <c r="S400" s="367">
        <v>4</v>
      </c>
      <c r="T400" s="369">
        <v>-0.27404401744539408</v>
      </c>
      <c r="U400" s="369">
        <v>-3.5426205018028316</v>
      </c>
      <c r="V400" s="369">
        <v>-0.19911956983717594</v>
      </c>
      <c r="W400" s="369">
        <v>-1.952037587537524</v>
      </c>
      <c r="X400" s="369" t="s">
        <v>1419</v>
      </c>
      <c r="Y400" s="369" t="s">
        <v>1419</v>
      </c>
      <c r="Z400" s="369" t="s">
        <v>1419</v>
      </c>
      <c r="AA400" s="369" t="s">
        <v>1419</v>
      </c>
      <c r="AB400" s="369">
        <v>0.1909022834003295</v>
      </c>
      <c r="AC400" s="373">
        <v>-1.5762518141483379</v>
      </c>
      <c r="AD400" s="541">
        <v>0</v>
      </c>
      <c r="AE400" s="370" t="s">
        <v>2314</v>
      </c>
      <c r="AF400" s="370" t="s">
        <v>719</v>
      </c>
      <c r="AG400" s="374" t="s">
        <v>719</v>
      </c>
      <c r="AH400" s="374" t="s">
        <v>2248</v>
      </c>
      <c r="AI400" s="374">
        <v>1000</v>
      </c>
      <c r="AJ400" s="374">
        <v>500</v>
      </c>
      <c r="AK400" s="374">
        <v>500</v>
      </c>
      <c r="AL400" s="369">
        <v>5.0000000000000001E-3</v>
      </c>
      <c r="AM400" s="369" t="s">
        <v>34</v>
      </c>
      <c r="AN400" s="369" t="s">
        <v>2257</v>
      </c>
      <c r="AO400" s="367" t="s">
        <v>1324</v>
      </c>
      <c r="AP400" s="370" t="s">
        <v>716</v>
      </c>
      <c r="AQ400" s="376" t="s">
        <v>687</v>
      </c>
      <c r="AR400" s="369" t="s">
        <v>34</v>
      </c>
      <c r="AS400" s="369" t="s">
        <v>34</v>
      </c>
      <c r="AT400" s="369"/>
      <c r="AW400" s="662"/>
      <c r="AX400" s="662"/>
      <c r="AY400" s="663"/>
      <c r="AZ400" s="663"/>
      <c r="BA400" s="663"/>
      <c r="BB400" s="664"/>
      <c r="BC400" s="663"/>
      <c r="BD400" s="663"/>
      <c r="BE400" s="663"/>
      <c r="BF400" s="663"/>
      <c r="BG400" s="664"/>
      <c r="BH400" s="664"/>
      <c r="BI400" s="665"/>
      <c r="BJ400" s="665"/>
      <c r="BK400" s="665"/>
      <c r="BL400" s="664"/>
      <c r="BM400" s="664"/>
      <c r="BN400" s="664"/>
      <c r="BO400" s="664"/>
      <c r="BP400" s="664"/>
      <c r="BQ400" s="664"/>
      <c r="BR400" s="664"/>
      <c r="BS400" s="664"/>
      <c r="BT400" s="667"/>
      <c r="BU400" s="668"/>
      <c r="BV400" s="666"/>
      <c r="BW400" s="669"/>
    </row>
    <row r="401" spans="2:75" ht="15.75" customHeight="1">
      <c r="B401" s="363" t="s">
        <v>135</v>
      </c>
      <c r="C401" s="364">
        <v>38389079000167</v>
      </c>
      <c r="D401" s="365" t="s">
        <v>11</v>
      </c>
      <c r="E401" s="365" t="s">
        <v>661</v>
      </c>
      <c r="F401" s="365"/>
      <c r="G401" s="366"/>
      <c r="H401" s="366" t="s">
        <v>34</v>
      </c>
      <c r="I401" s="366" t="s">
        <v>34</v>
      </c>
      <c r="J401" s="366" t="s">
        <v>611</v>
      </c>
      <c r="K401" s="367" t="s">
        <v>49</v>
      </c>
      <c r="L401" s="368"/>
      <c r="M401" s="368" t="s">
        <v>1416</v>
      </c>
      <c r="N401" s="367">
        <v>557471</v>
      </c>
      <c r="O401" s="367" t="s">
        <v>1321</v>
      </c>
      <c r="P401" s="371">
        <v>44133</v>
      </c>
      <c r="Q401" s="372">
        <v>9998851.1099999994</v>
      </c>
      <c r="R401" s="372">
        <v>45393176.890396841</v>
      </c>
      <c r="S401" s="367">
        <v>4</v>
      </c>
      <c r="T401" s="369">
        <v>-0.16632213838632359</v>
      </c>
      <c r="U401" s="369">
        <v>-2.150078745902507</v>
      </c>
      <c r="V401" s="369">
        <v>-0.11738070748299023</v>
      </c>
      <c r="W401" s="369">
        <v>-1.1507234233476373</v>
      </c>
      <c r="X401" s="369" t="s">
        <v>1419</v>
      </c>
      <c r="Y401" s="369" t="s">
        <v>1419</v>
      </c>
      <c r="Z401" s="369" t="s">
        <v>1419</v>
      </c>
      <c r="AA401" s="369" t="s">
        <v>1419</v>
      </c>
      <c r="AB401" s="369">
        <v>0.15506753556688282</v>
      </c>
      <c r="AC401" s="373">
        <v>-1.3543472753168979</v>
      </c>
      <c r="AD401" s="541">
        <v>0</v>
      </c>
      <c r="AE401" s="370" t="s">
        <v>2314</v>
      </c>
      <c r="AF401" s="370" t="s">
        <v>719</v>
      </c>
      <c r="AG401" s="374" t="s">
        <v>719</v>
      </c>
      <c r="AH401" s="374" t="s">
        <v>2248</v>
      </c>
      <c r="AI401" s="374">
        <v>1000</v>
      </c>
      <c r="AJ401" s="374">
        <v>500</v>
      </c>
      <c r="AK401" s="374">
        <v>500</v>
      </c>
      <c r="AL401" s="369">
        <v>5.0000000000000001E-3</v>
      </c>
      <c r="AM401" s="369" t="s">
        <v>34</v>
      </c>
      <c r="AN401" s="369" t="s">
        <v>2257</v>
      </c>
      <c r="AO401" s="367" t="s">
        <v>1324</v>
      </c>
      <c r="AP401" s="370" t="s">
        <v>13</v>
      </c>
      <c r="AQ401" s="376" t="s">
        <v>679</v>
      </c>
      <c r="AR401" s="369" t="s">
        <v>34</v>
      </c>
      <c r="AS401" s="369" t="s">
        <v>34</v>
      </c>
      <c r="AT401" s="369"/>
      <c r="AW401" s="662"/>
      <c r="AX401" s="662"/>
      <c r="AY401" s="663"/>
      <c r="AZ401" s="663"/>
      <c r="BA401" s="663"/>
      <c r="BB401" s="664"/>
      <c r="BC401" s="663"/>
      <c r="BD401" s="663"/>
      <c r="BE401" s="663"/>
      <c r="BF401" s="663"/>
      <c r="BG401" s="664"/>
      <c r="BH401" s="664"/>
      <c r="BI401" s="665"/>
      <c r="BJ401" s="665"/>
      <c r="BK401" s="665"/>
      <c r="BL401" s="218"/>
      <c r="BM401" s="664"/>
      <c r="BN401" s="664"/>
      <c r="BO401" s="664"/>
      <c r="BP401" s="664"/>
      <c r="BQ401" s="664"/>
      <c r="BR401" s="664"/>
      <c r="BS401" s="664"/>
      <c r="BT401" s="667"/>
      <c r="BU401" s="668"/>
      <c r="BV401" s="666"/>
      <c r="BW401" s="669"/>
    </row>
    <row r="402" spans="2:75" ht="15.75" customHeight="1">
      <c r="B402" s="363" t="s">
        <v>850</v>
      </c>
      <c r="C402" s="364">
        <v>39800632000175</v>
      </c>
      <c r="D402" s="365" t="s">
        <v>14</v>
      </c>
      <c r="E402" s="365" t="s">
        <v>607</v>
      </c>
      <c r="F402" s="365"/>
      <c r="G402" s="366"/>
      <c r="H402" s="366" t="s">
        <v>34</v>
      </c>
      <c r="I402" s="366" t="s">
        <v>34</v>
      </c>
      <c r="J402" s="366" t="s">
        <v>611</v>
      </c>
      <c r="K402" s="367"/>
      <c r="L402" s="368"/>
      <c r="M402" s="368" t="s">
        <v>34</v>
      </c>
      <c r="N402" s="367">
        <v>563242</v>
      </c>
      <c r="O402" s="367" t="s">
        <v>1321</v>
      </c>
      <c r="P402" s="371">
        <v>44165</v>
      </c>
      <c r="Q402" s="372">
        <v>28667748.18</v>
      </c>
      <c r="R402" s="372">
        <v>54481852.701904781</v>
      </c>
      <c r="S402" s="367">
        <v>4</v>
      </c>
      <c r="T402" s="369">
        <v>-0.13301518709609206</v>
      </c>
      <c r="U402" s="369">
        <v>-1.7195132856773667</v>
      </c>
      <c r="V402" s="369">
        <v>-0.10684640891760999</v>
      </c>
      <c r="W402" s="369">
        <v>-1.0474520735010104</v>
      </c>
      <c r="X402" s="369" t="s">
        <v>1419</v>
      </c>
      <c r="Y402" s="369" t="s">
        <v>1419</v>
      </c>
      <c r="Z402" s="369" t="s">
        <v>1419</v>
      </c>
      <c r="AA402" s="369" t="s">
        <v>1419</v>
      </c>
      <c r="AB402" s="369">
        <v>0.19856623500177184</v>
      </c>
      <c r="AC402" s="373">
        <v>-0.95905829516029484</v>
      </c>
      <c r="AD402" s="541">
        <v>0</v>
      </c>
      <c r="AE402" s="370" t="s">
        <v>2258</v>
      </c>
      <c r="AF402" s="370" t="s">
        <v>2244</v>
      </c>
      <c r="AG402" s="374" t="s">
        <v>1438</v>
      </c>
      <c r="AH402" s="374" t="s">
        <v>726</v>
      </c>
      <c r="AI402" s="374">
        <v>1</v>
      </c>
      <c r="AJ402" s="374">
        <v>1</v>
      </c>
      <c r="AK402" s="374">
        <v>1</v>
      </c>
      <c r="AL402" s="369">
        <v>0.01</v>
      </c>
      <c r="AM402" s="369" t="s">
        <v>34</v>
      </c>
      <c r="AN402" s="369" t="s">
        <v>34</v>
      </c>
      <c r="AO402" s="367" t="s">
        <v>1324</v>
      </c>
      <c r="AP402" s="370" t="s">
        <v>716</v>
      </c>
      <c r="AQ402" s="376" t="s">
        <v>659</v>
      </c>
      <c r="AR402" s="369">
        <v>6.6666666666666662E-3</v>
      </c>
      <c r="AS402" s="369">
        <v>6.6666666666666662E-3</v>
      </c>
      <c r="AT402" s="369"/>
      <c r="AW402" s="662"/>
      <c r="AX402" s="662"/>
      <c r="AY402" s="663"/>
      <c r="AZ402" s="663"/>
      <c r="BA402" s="663"/>
      <c r="BB402" s="664"/>
      <c r="BC402" s="663"/>
      <c r="BD402" s="663"/>
      <c r="BE402" s="663"/>
      <c r="BF402" s="663"/>
      <c r="BG402" s="664"/>
      <c r="BH402" s="664"/>
      <c r="BI402" s="665"/>
      <c r="BJ402" s="665"/>
      <c r="BK402" s="665"/>
      <c r="BL402" s="664"/>
      <c r="BM402" s="664"/>
      <c r="BN402" s="664"/>
      <c r="BO402" s="664"/>
      <c r="BP402" s="664"/>
      <c r="BQ402" s="664"/>
      <c r="BR402" s="664"/>
      <c r="BS402" s="664"/>
      <c r="BT402" s="667"/>
      <c r="BU402" s="668"/>
      <c r="BV402" s="666"/>
      <c r="BW402" s="669"/>
    </row>
    <row r="403" spans="2:75" ht="15.75" customHeight="1">
      <c r="B403" s="363" t="s">
        <v>602</v>
      </c>
      <c r="C403" s="364">
        <v>43508596000148</v>
      </c>
      <c r="D403" s="365" t="s">
        <v>14</v>
      </c>
      <c r="E403" s="365" t="s">
        <v>607</v>
      </c>
      <c r="F403" s="365"/>
      <c r="G403" s="366" t="s">
        <v>866</v>
      </c>
      <c r="H403" s="366" t="s">
        <v>34</v>
      </c>
      <c r="I403" s="366" t="s">
        <v>34</v>
      </c>
      <c r="J403" s="366" t="s">
        <v>611</v>
      </c>
      <c r="K403" s="367"/>
      <c r="L403" s="368"/>
      <c r="M403" s="368" t="s">
        <v>1416</v>
      </c>
      <c r="N403" s="367">
        <v>617083</v>
      </c>
      <c r="O403" s="367" t="s">
        <v>1321</v>
      </c>
      <c r="P403" s="371">
        <v>44484</v>
      </c>
      <c r="Q403" s="372">
        <v>3906481.16</v>
      </c>
      <c r="R403" s="372" t="s">
        <v>1419</v>
      </c>
      <c r="S403" s="367">
        <v>4</v>
      </c>
      <c r="T403" s="369">
        <v>-0.25406542629310647</v>
      </c>
      <c r="U403" s="369">
        <v>-3.2843533545284576</v>
      </c>
      <c r="V403" s="369" t="s">
        <v>1419</v>
      </c>
      <c r="W403" s="369" t="s">
        <v>1419</v>
      </c>
      <c r="X403" s="369" t="s">
        <v>1419</v>
      </c>
      <c r="Y403" s="369" t="s">
        <v>1419</v>
      </c>
      <c r="Z403" s="369" t="s">
        <v>1419</v>
      </c>
      <c r="AA403" s="369" t="s">
        <v>1419</v>
      </c>
      <c r="AB403" s="369" t="s">
        <v>1419</v>
      </c>
      <c r="AC403" s="373" t="s">
        <v>1419</v>
      </c>
      <c r="AD403" s="541">
        <v>0</v>
      </c>
      <c r="AE403" s="370" t="s">
        <v>2279</v>
      </c>
      <c r="AF403" s="370" t="s">
        <v>2244</v>
      </c>
      <c r="AG403" s="374" t="s">
        <v>1438</v>
      </c>
      <c r="AH403" s="374" t="s">
        <v>2248</v>
      </c>
      <c r="AI403" s="374">
        <v>0</v>
      </c>
      <c r="AJ403" s="374">
        <v>0</v>
      </c>
      <c r="AK403" s="374">
        <v>0</v>
      </c>
      <c r="AL403" s="369">
        <v>2.5000000000000001E-3</v>
      </c>
      <c r="AM403" s="369" t="s">
        <v>34</v>
      </c>
      <c r="AN403" s="369" t="s">
        <v>2262</v>
      </c>
      <c r="AO403" s="367" t="s">
        <v>1324</v>
      </c>
      <c r="AP403" s="370" t="s">
        <v>13</v>
      </c>
      <c r="AQ403" s="376" t="s">
        <v>671</v>
      </c>
      <c r="AR403" s="369">
        <v>8.3325000000000001E-4</v>
      </c>
      <c r="AS403" s="369">
        <v>8.3325000000000001E-4</v>
      </c>
      <c r="AT403" s="369"/>
      <c r="AW403" s="662"/>
      <c r="AX403" s="662"/>
      <c r="AY403" s="663"/>
      <c r="AZ403" s="663"/>
      <c r="BA403" s="663"/>
      <c r="BB403" s="664"/>
      <c r="BC403" s="663"/>
      <c r="BD403" s="663"/>
      <c r="BE403" s="663"/>
      <c r="BF403" s="663"/>
      <c r="BG403" s="664"/>
      <c r="BH403" s="664"/>
      <c r="BI403" s="665"/>
      <c r="BJ403" s="665"/>
      <c r="BK403" s="665"/>
      <c r="BL403" s="664"/>
      <c r="BM403" s="664"/>
      <c r="BN403" s="664"/>
      <c r="BO403" s="664"/>
      <c r="BP403" s="664"/>
      <c r="BQ403" s="664"/>
      <c r="BR403" s="664"/>
      <c r="BS403" s="664"/>
      <c r="BT403" s="667"/>
      <c r="BU403" s="668"/>
      <c r="BV403" s="666"/>
      <c r="BW403" s="669"/>
    </row>
    <row r="404" spans="2:75" ht="15.75" customHeight="1">
      <c r="B404" s="363" t="s">
        <v>497</v>
      </c>
      <c r="C404" s="364">
        <v>43274439000115</v>
      </c>
      <c r="D404" s="365" t="s">
        <v>14</v>
      </c>
      <c r="E404" s="365" t="s">
        <v>607</v>
      </c>
      <c r="F404" s="365"/>
      <c r="G404" s="366"/>
      <c r="H404" s="366" t="s">
        <v>34</v>
      </c>
      <c r="I404" s="366" t="s">
        <v>34</v>
      </c>
      <c r="J404" s="366" t="s">
        <v>611</v>
      </c>
      <c r="K404" s="367"/>
      <c r="L404" s="368"/>
      <c r="M404" s="368" t="s">
        <v>1416</v>
      </c>
      <c r="N404" s="367">
        <v>611301</v>
      </c>
      <c r="O404" s="367" t="s">
        <v>1321</v>
      </c>
      <c r="P404" s="371">
        <v>44442</v>
      </c>
      <c r="Q404" s="372">
        <v>5341347.12</v>
      </c>
      <c r="R404" s="372" t="s">
        <v>1419</v>
      </c>
      <c r="S404" s="367">
        <v>4</v>
      </c>
      <c r="T404" s="369">
        <v>-0.38398101623803849</v>
      </c>
      <c r="U404" s="369">
        <v>-4.9637975428491661</v>
      </c>
      <c r="V404" s="369" t="s">
        <v>1419</v>
      </c>
      <c r="W404" s="369" t="s">
        <v>1419</v>
      </c>
      <c r="X404" s="369" t="s">
        <v>1419</v>
      </c>
      <c r="Y404" s="369" t="s">
        <v>1419</v>
      </c>
      <c r="Z404" s="369" t="s">
        <v>1419</v>
      </c>
      <c r="AA404" s="369" t="s">
        <v>1419</v>
      </c>
      <c r="AB404" s="369" t="s">
        <v>1419</v>
      </c>
      <c r="AC404" s="373" t="s">
        <v>1419</v>
      </c>
      <c r="AD404" s="541">
        <v>0</v>
      </c>
      <c r="AE404" s="370" t="s">
        <v>2279</v>
      </c>
      <c r="AF404" s="370" t="s">
        <v>2244</v>
      </c>
      <c r="AG404" s="374" t="s">
        <v>1438</v>
      </c>
      <c r="AH404" s="374" t="s">
        <v>2248</v>
      </c>
      <c r="AI404" s="374">
        <v>0</v>
      </c>
      <c r="AJ404" s="374">
        <v>0</v>
      </c>
      <c r="AK404" s="374">
        <v>0</v>
      </c>
      <c r="AL404" s="369">
        <v>2.5000000000000001E-3</v>
      </c>
      <c r="AM404" s="369" t="s">
        <v>34</v>
      </c>
      <c r="AN404" s="369" t="s">
        <v>34</v>
      </c>
      <c r="AO404" s="367" t="s">
        <v>1324</v>
      </c>
      <c r="AP404" s="370" t="s">
        <v>13</v>
      </c>
      <c r="AQ404" s="376" t="s">
        <v>671</v>
      </c>
      <c r="AR404" s="369">
        <v>8.3325000000000001E-4</v>
      </c>
      <c r="AS404" s="369">
        <v>8.3325000000000001E-4</v>
      </c>
      <c r="AT404" s="369"/>
      <c r="AW404" s="662"/>
      <c r="AX404" s="662"/>
      <c r="AY404" s="663"/>
      <c r="AZ404" s="663"/>
      <c r="BA404" s="663"/>
      <c r="BB404" s="664"/>
      <c r="BC404" s="663"/>
      <c r="BD404" s="663"/>
      <c r="BE404" s="663"/>
      <c r="BF404" s="663"/>
      <c r="BG404" s="664"/>
      <c r="BH404" s="664"/>
      <c r="BI404" s="665"/>
      <c r="BJ404" s="665"/>
      <c r="BK404" s="665"/>
      <c r="BL404" s="664"/>
      <c r="BM404" s="664"/>
      <c r="BN404" s="664"/>
      <c r="BO404" s="664"/>
      <c r="BP404" s="664"/>
      <c r="BQ404" s="664"/>
      <c r="BR404" s="664"/>
      <c r="BS404" s="664"/>
      <c r="BT404" s="667"/>
      <c r="BU404" s="668"/>
      <c r="BV404" s="666"/>
      <c r="BW404" s="669"/>
    </row>
    <row r="405" spans="2:75" ht="15.75" customHeight="1">
      <c r="B405" s="363" t="s">
        <v>965</v>
      </c>
      <c r="C405" s="364">
        <v>38318112000168</v>
      </c>
      <c r="D405" s="365" t="s">
        <v>14</v>
      </c>
      <c r="E405" s="365" t="s">
        <v>607</v>
      </c>
      <c r="F405" s="365"/>
      <c r="G405" s="366"/>
      <c r="H405" s="366" t="s">
        <v>34</v>
      </c>
      <c r="I405" s="366" t="s">
        <v>34</v>
      </c>
      <c r="J405" s="366" t="s">
        <v>611</v>
      </c>
      <c r="K405" s="367" t="s">
        <v>49</v>
      </c>
      <c r="L405" s="368"/>
      <c r="M405" s="368" t="s">
        <v>1416</v>
      </c>
      <c r="N405" s="367">
        <v>555959</v>
      </c>
      <c r="O405" s="367" t="s">
        <v>1321</v>
      </c>
      <c r="P405" s="371">
        <v>44123</v>
      </c>
      <c r="Q405" s="372">
        <v>9292934.5700000003</v>
      </c>
      <c r="R405" s="372">
        <v>16038176.545992063</v>
      </c>
      <c r="S405" s="367">
        <v>4</v>
      </c>
      <c r="T405" s="369">
        <v>-0.24508117547014885</v>
      </c>
      <c r="U405" s="369">
        <v>-3.168212190581718</v>
      </c>
      <c r="V405" s="369">
        <v>-0.22253696503611065</v>
      </c>
      <c r="W405" s="369">
        <v>-2.1816063620578818</v>
      </c>
      <c r="X405" s="369" t="s">
        <v>1419</v>
      </c>
      <c r="Y405" s="369" t="s">
        <v>1419</v>
      </c>
      <c r="Z405" s="369" t="s">
        <v>1419</v>
      </c>
      <c r="AA405" s="369" t="s">
        <v>1419</v>
      </c>
      <c r="AB405" s="369">
        <v>0.16961819614311521</v>
      </c>
      <c r="AC405" s="373">
        <v>-1.9714594844426199</v>
      </c>
      <c r="AD405" s="541">
        <v>38418180000107</v>
      </c>
      <c r="AE405" s="370" t="s">
        <v>2258</v>
      </c>
      <c r="AF405" s="370" t="s">
        <v>2244</v>
      </c>
      <c r="AG405" s="374" t="s">
        <v>1438</v>
      </c>
      <c r="AH405" s="374" t="s">
        <v>2245</v>
      </c>
      <c r="AI405" s="374">
        <v>10000</v>
      </c>
      <c r="AJ405" s="374">
        <v>10000</v>
      </c>
      <c r="AK405" s="374">
        <v>10000</v>
      </c>
      <c r="AL405" s="369">
        <v>5.0000000000000001E-3</v>
      </c>
      <c r="AM405" s="369" t="s">
        <v>34</v>
      </c>
      <c r="AN405" s="369" t="s">
        <v>34</v>
      </c>
      <c r="AO405" s="367" t="s">
        <v>1324</v>
      </c>
      <c r="AP405" s="370" t="s">
        <v>716</v>
      </c>
      <c r="AQ405" s="376" t="s">
        <v>687</v>
      </c>
      <c r="AR405" s="369">
        <v>3.3E-3</v>
      </c>
      <c r="AS405" s="369">
        <v>3.3E-3</v>
      </c>
      <c r="AT405" s="369"/>
      <c r="AW405" s="662"/>
      <c r="AX405" s="662"/>
      <c r="AY405" s="663"/>
      <c r="AZ405" s="663"/>
      <c r="BA405" s="663"/>
      <c r="BB405" s="664"/>
      <c r="BC405" s="663"/>
      <c r="BD405" s="663"/>
      <c r="BE405" s="663"/>
      <c r="BF405" s="663"/>
      <c r="BG405" s="664"/>
      <c r="BH405" s="664"/>
      <c r="BI405" s="665"/>
      <c r="BJ405" s="665"/>
      <c r="BK405" s="665"/>
      <c r="BL405" s="664"/>
      <c r="BM405" s="664"/>
      <c r="BN405" s="664"/>
      <c r="BO405" s="664"/>
      <c r="BP405" s="664"/>
      <c r="BQ405" s="664"/>
      <c r="BR405" s="664"/>
      <c r="BS405" s="664"/>
      <c r="BT405" s="667"/>
      <c r="BU405" s="668"/>
      <c r="BV405" s="666"/>
      <c r="BW405" s="669"/>
    </row>
    <row r="406" spans="2:75" ht="15.75" customHeight="1">
      <c r="B406" s="363" t="s">
        <v>983</v>
      </c>
      <c r="C406" s="364">
        <v>8140054000164</v>
      </c>
      <c r="D406" s="365" t="s">
        <v>14</v>
      </c>
      <c r="E406" s="365" t="s">
        <v>607</v>
      </c>
      <c r="F406" s="365"/>
      <c r="G406" s="366"/>
      <c r="H406" s="366" t="s">
        <v>34</v>
      </c>
      <c r="I406" s="366" t="s">
        <v>34</v>
      </c>
      <c r="J406" s="366" t="s">
        <v>608</v>
      </c>
      <c r="K406" s="367" t="s">
        <v>48</v>
      </c>
      <c r="L406" s="368"/>
      <c r="M406" s="368" t="s">
        <v>34</v>
      </c>
      <c r="N406" s="367">
        <v>171751</v>
      </c>
      <c r="O406" s="367" t="s">
        <v>1321</v>
      </c>
      <c r="P406" s="371">
        <v>38989</v>
      </c>
      <c r="Q406" s="372">
        <v>94697227.439999998</v>
      </c>
      <c r="R406" s="372">
        <v>104236003.17710321</v>
      </c>
      <c r="S406" s="367">
        <v>4</v>
      </c>
      <c r="T406" s="369">
        <v>1.5317927777944718E-3</v>
      </c>
      <c r="U406" s="369">
        <v>1.9801784215959028E-2</v>
      </c>
      <c r="V406" s="369">
        <v>-0.15806569529141179</v>
      </c>
      <c r="W406" s="369">
        <v>-1.5495723436998006</v>
      </c>
      <c r="X406" s="369">
        <v>1.2393823807989035E-2</v>
      </c>
      <c r="Y406" s="369">
        <v>9.3984617404829163E-2</v>
      </c>
      <c r="Z406" s="369">
        <v>0.31937775522826883</v>
      </c>
      <c r="AA406" s="369">
        <v>1.8154466992370046</v>
      </c>
      <c r="AB406" s="369">
        <v>0.24350769212291512</v>
      </c>
      <c r="AC406" s="373">
        <v>-0.98367537585425269</v>
      </c>
      <c r="AD406" s="541">
        <v>0</v>
      </c>
      <c r="AE406" s="370" t="s">
        <v>2411</v>
      </c>
      <c r="AF406" s="370" t="s">
        <v>736</v>
      </c>
      <c r="AG406" s="374" t="s">
        <v>736</v>
      </c>
      <c r="AH406" s="374" t="s">
        <v>2248</v>
      </c>
      <c r="AI406" s="374">
        <v>5000</v>
      </c>
      <c r="AJ406" s="374">
        <v>1000</v>
      </c>
      <c r="AK406" s="374">
        <v>1000</v>
      </c>
      <c r="AL406" s="369">
        <v>0.02</v>
      </c>
      <c r="AM406" s="369">
        <v>0.2</v>
      </c>
      <c r="AN406" s="369" t="s">
        <v>666</v>
      </c>
      <c r="AO406" s="367" t="s">
        <v>1324</v>
      </c>
      <c r="AP406" s="370" t="s">
        <v>716</v>
      </c>
      <c r="AQ406" s="376" t="s">
        <v>659</v>
      </c>
      <c r="AR406" s="369">
        <v>4.0000000000000001E-3</v>
      </c>
      <c r="AS406" s="369">
        <v>4.0000000000000001E-3</v>
      </c>
      <c r="AT406" s="369"/>
      <c r="AW406" s="662"/>
      <c r="AX406" s="662"/>
      <c r="AY406" s="663"/>
      <c r="AZ406" s="663"/>
      <c r="BA406" s="663"/>
      <c r="BB406" s="664"/>
      <c r="BC406" s="663"/>
      <c r="BD406" s="663"/>
      <c r="BE406" s="663"/>
      <c r="BF406" s="663"/>
      <c r="BG406" s="664"/>
      <c r="BH406" s="664"/>
      <c r="BI406" s="665"/>
      <c r="BJ406" s="665"/>
      <c r="BK406" s="665"/>
      <c r="BL406" s="664"/>
      <c r="BM406" s="664"/>
      <c r="BN406" s="664"/>
      <c r="BO406" s="664"/>
      <c r="BP406" s="664"/>
      <c r="BQ406" s="664"/>
      <c r="BR406" s="664"/>
      <c r="BS406" s="664"/>
      <c r="BT406" s="667"/>
      <c r="BU406" s="668"/>
      <c r="BV406" s="666"/>
      <c r="BW406" s="669"/>
    </row>
    <row r="407" spans="2:75" ht="15.75" customHeight="1">
      <c r="B407" s="363" t="s">
        <v>558</v>
      </c>
      <c r="C407" s="364">
        <v>41956196000170</v>
      </c>
      <c r="D407" s="365" t="s">
        <v>14</v>
      </c>
      <c r="E407" s="365" t="s">
        <v>607</v>
      </c>
      <c r="F407" s="365"/>
      <c r="G407" s="366"/>
      <c r="H407" s="366" t="s">
        <v>34</v>
      </c>
      <c r="I407" s="366" t="s">
        <v>34</v>
      </c>
      <c r="J407" s="366" t="s">
        <v>608</v>
      </c>
      <c r="K407" s="367" t="s">
        <v>48</v>
      </c>
      <c r="L407" s="368"/>
      <c r="M407" s="368" t="s">
        <v>1416</v>
      </c>
      <c r="N407" s="367">
        <v>624489</v>
      </c>
      <c r="O407" s="367" t="s">
        <v>1321</v>
      </c>
      <c r="P407" s="371">
        <v>44497</v>
      </c>
      <c r="Q407" s="372">
        <v>108864359.34999999</v>
      </c>
      <c r="R407" s="372" t="s">
        <v>1419</v>
      </c>
      <c r="S407" s="367">
        <v>4</v>
      </c>
      <c r="T407" s="369">
        <v>-0.16372640698569108</v>
      </c>
      <c r="U407" s="369">
        <v>-2.1165232194481249</v>
      </c>
      <c r="V407" s="369" t="s">
        <v>1419</v>
      </c>
      <c r="W407" s="369" t="s">
        <v>1419</v>
      </c>
      <c r="X407" s="369" t="s">
        <v>1419</v>
      </c>
      <c r="Y407" s="369" t="s">
        <v>1419</v>
      </c>
      <c r="Z407" s="369" t="s">
        <v>1419</v>
      </c>
      <c r="AA407" s="369" t="s">
        <v>1419</v>
      </c>
      <c r="AB407" s="369" t="s">
        <v>1419</v>
      </c>
      <c r="AC407" s="373" t="s">
        <v>1419</v>
      </c>
      <c r="AD407" s="541">
        <v>42196278000126</v>
      </c>
      <c r="AE407" s="370" t="s">
        <v>2425</v>
      </c>
      <c r="AF407" s="370" t="s">
        <v>928</v>
      </c>
      <c r="AG407" s="374" t="s">
        <v>928</v>
      </c>
      <c r="AH407" s="374" t="s">
        <v>2248</v>
      </c>
      <c r="AI407" s="374">
        <v>0</v>
      </c>
      <c r="AJ407" s="374">
        <v>0</v>
      </c>
      <c r="AK407" s="374">
        <v>0</v>
      </c>
      <c r="AL407" s="369">
        <v>1.3500000000000002E-2</v>
      </c>
      <c r="AM407" s="369">
        <v>0.2</v>
      </c>
      <c r="AN407" s="369" t="s">
        <v>666</v>
      </c>
      <c r="AO407" s="367" t="s">
        <v>1324</v>
      </c>
      <c r="AP407" s="370" t="s">
        <v>716</v>
      </c>
      <c r="AQ407" s="376" t="s">
        <v>659</v>
      </c>
      <c r="AR407" s="369">
        <v>3.1499999999999996E-3</v>
      </c>
      <c r="AS407" s="369">
        <v>3.1499999999999996E-3</v>
      </c>
      <c r="AT407" s="369"/>
      <c r="AW407" s="662"/>
      <c r="AX407" s="662"/>
      <c r="AY407" s="663"/>
      <c r="AZ407" s="663"/>
      <c r="BA407" s="663"/>
      <c r="BB407" s="664"/>
      <c r="BC407" s="663"/>
      <c r="BD407" s="663"/>
      <c r="BE407" s="663"/>
      <c r="BF407" s="663"/>
      <c r="BG407" s="664"/>
      <c r="BH407" s="664"/>
      <c r="BI407" s="665"/>
      <c r="BJ407" s="665"/>
      <c r="BK407" s="665"/>
      <c r="BL407" s="664"/>
      <c r="BM407" s="664"/>
      <c r="BN407" s="664"/>
      <c r="BO407" s="664"/>
      <c r="BP407" s="664"/>
      <c r="BQ407" s="664"/>
      <c r="BR407" s="664"/>
      <c r="BS407" s="664"/>
      <c r="BT407" s="667"/>
      <c r="BU407" s="668"/>
      <c r="BV407" s="666"/>
      <c r="BW407" s="669"/>
    </row>
    <row r="408" spans="2:75" ht="15.75" customHeight="1">
      <c r="B408" s="363" t="s">
        <v>1060</v>
      </c>
      <c r="C408" s="364">
        <v>38001966000116</v>
      </c>
      <c r="D408" s="365" t="s">
        <v>14</v>
      </c>
      <c r="E408" s="365" t="s">
        <v>607</v>
      </c>
      <c r="F408" s="365"/>
      <c r="G408" s="366"/>
      <c r="H408" s="366" t="s">
        <v>34</v>
      </c>
      <c r="I408" s="366" t="s">
        <v>34</v>
      </c>
      <c r="J408" s="366" t="s">
        <v>611</v>
      </c>
      <c r="K408" s="367"/>
      <c r="L408" s="368"/>
      <c r="M408" s="368" t="s">
        <v>1416</v>
      </c>
      <c r="N408" s="367">
        <v>555568</v>
      </c>
      <c r="O408" s="367" t="s">
        <v>1321</v>
      </c>
      <c r="P408" s="371">
        <v>44118</v>
      </c>
      <c r="Q408" s="372">
        <v>66694208.93</v>
      </c>
      <c r="R408" s="372">
        <v>84125032.318412706</v>
      </c>
      <c r="S408" s="367">
        <v>4</v>
      </c>
      <c r="T408" s="369">
        <v>-0.38375040352985879</v>
      </c>
      <c r="U408" s="369">
        <v>-4.9608163673592234</v>
      </c>
      <c r="V408" s="369">
        <v>-0.34339413623672743</v>
      </c>
      <c r="W408" s="369">
        <v>-3.3664107542126871</v>
      </c>
      <c r="X408" s="369" t="s">
        <v>1419</v>
      </c>
      <c r="Y408" s="369" t="s">
        <v>1419</v>
      </c>
      <c r="Z408" s="369" t="s">
        <v>1419</v>
      </c>
      <c r="AA408" s="369" t="s">
        <v>1419</v>
      </c>
      <c r="AB408" s="369">
        <v>0.28289934287283935</v>
      </c>
      <c r="AC408" s="373">
        <v>-1.688249244424501</v>
      </c>
      <c r="AD408" s="541">
        <v>38012975000102</v>
      </c>
      <c r="AE408" s="370" t="s">
        <v>2452</v>
      </c>
      <c r="AF408" s="370" t="s">
        <v>2250</v>
      </c>
      <c r="AG408" s="374" t="s">
        <v>719</v>
      </c>
      <c r="AH408" s="374" t="s">
        <v>2245</v>
      </c>
      <c r="AI408" s="374">
        <v>1000</v>
      </c>
      <c r="AJ408" s="374">
        <v>500</v>
      </c>
      <c r="AK408" s="374">
        <v>500</v>
      </c>
      <c r="AL408" s="369">
        <v>6.9999999999999993E-3</v>
      </c>
      <c r="AM408" s="369" t="s">
        <v>34</v>
      </c>
      <c r="AN408" s="369" t="s">
        <v>2257</v>
      </c>
      <c r="AO408" s="367" t="s">
        <v>1324</v>
      </c>
      <c r="AP408" s="370" t="s">
        <v>13</v>
      </c>
      <c r="AQ408" s="376" t="s">
        <v>679</v>
      </c>
      <c r="AR408" s="369">
        <v>1.8666666666666666E-3</v>
      </c>
      <c r="AS408" s="369">
        <v>1.8666666666666666E-3</v>
      </c>
      <c r="AT408" s="369"/>
      <c r="AW408" s="662"/>
      <c r="AX408" s="662"/>
      <c r="AY408" s="663"/>
      <c r="AZ408" s="663"/>
      <c r="BA408" s="663"/>
      <c r="BB408" s="664"/>
      <c r="BC408" s="663"/>
      <c r="BD408" s="663"/>
      <c r="BE408" s="663"/>
      <c r="BF408" s="663"/>
      <c r="BG408" s="664"/>
      <c r="BH408" s="664"/>
      <c r="BI408" s="665"/>
      <c r="BJ408" s="665"/>
      <c r="BK408" s="665"/>
      <c r="BL408" s="664"/>
      <c r="BM408" s="664"/>
      <c r="BN408" s="664"/>
      <c r="BO408" s="664"/>
      <c r="BP408" s="664"/>
      <c r="BQ408" s="664"/>
      <c r="BR408" s="664"/>
      <c r="BS408" s="664"/>
      <c r="BT408" s="667"/>
      <c r="BU408" s="668"/>
      <c r="BV408" s="666"/>
      <c r="BW408" s="669"/>
    </row>
    <row r="409" spans="2:75" ht="15.75" customHeight="1">
      <c r="B409" s="363" t="s">
        <v>1177</v>
      </c>
      <c r="C409" s="364">
        <v>37308394000150</v>
      </c>
      <c r="D409" s="365" t="s">
        <v>14</v>
      </c>
      <c r="E409" s="365" t="s">
        <v>607</v>
      </c>
      <c r="F409" s="365"/>
      <c r="G409" s="366"/>
      <c r="H409" s="366" t="s">
        <v>34</v>
      </c>
      <c r="I409" s="366" t="s">
        <v>34</v>
      </c>
      <c r="J409" s="366" t="s">
        <v>611</v>
      </c>
      <c r="K409" s="367" t="s">
        <v>48</v>
      </c>
      <c r="L409" s="368"/>
      <c r="M409" s="368" t="s">
        <v>34</v>
      </c>
      <c r="N409" s="367">
        <v>548049</v>
      </c>
      <c r="O409" s="367" t="s">
        <v>1321</v>
      </c>
      <c r="P409" s="371">
        <v>44053</v>
      </c>
      <c r="Q409" s="372">
        <v>280161681.20999998</v>
      </c>
      <c r="R409" s="372">
        <v>297831158.04920614</v>
      </c>
      <c r="S409" s="367">
        <v>4</v>
      </c>
      <c r="T409" s="369">
        <v>-0.24542685930095154</v>
      </c>
      <c r="U409" s="369">
        <v>-3.1726809129335476</v>
      </c>
      <c r="V409" s="369">
        <v>-0.18253869682230917</v>
      </c>
      <c r="W409" s="369">
        <v>-1.7894895899415404</v>
      </c>
      <c r="X409" s="369">
        <v>5.1732423295131724E-2</v>
      </c>
      <c r="Y409" s="369">
        <v>0.39229636358744729</v>
      </c>
      <c r="Z409" s="369" t="s">
        <v>1419</v>
      </c>
      <c r="AA409" s="369" t="s">
        <v>1419</v>
      </c>
      <c r="AB409" s="369">
        <v>0.21381421874313392</v>
      </c>
      <c r="AC409" s="373">
        <v>-1.2899816743565506</v>
      </c>
      <c r="AD409" s="541">
        <v>37308317000108</v>
      </c>
      <c r="AE409" s="370" t="s">
        <v>2521</v>
      </c>
      <c r="AF409" s="370" t="s">
        <v>2250</v>
      </c>
      <c r="AG409" s="374" t="s">
        <v>719</v>
      </c>
      <c r="AH409" s="374" t="s">
        <v>2245</v>
      </c>
      <c r="AI409" s="374">
        <v>5000</v>
      </c>
      <c r="AJ409" s="374">
        <v>500</v>
      </c>
      <c r="AK409" s="374">
        <v>500</v>
      </c>
      <c r="AL409" s="369">
        <v>8.5000000000000006E-3</v>
      </c>
      <c r="AM409" s="369" t="s">
        <v>34</v>
      </c>
      <c r="AN409" s="369" t="s">
        <v>2257</v>
      </c>
      <c r="AO409" s="367" t="s">
        <v>1324</v>
      </c>
      <c r="AP409" s="370" t="s">
        <v>716</v>
      </c>
      <c r="AQ409" s="376" t="s">
        <v>687</v>
      </c>
      <c r="AR409" s="369">
        <v>4.0233333333333328E-3</v>
      </c>
      <c r="AS409" s="369">
        <v>4.0233333333333328E-3</v>
      </c>
      <c r="AT409" s="369"/>
      <c r="AW409" s="662"/>
      <c r="AX409" s="662"/>
      <c r="AY409" s="663"/>
      <c r="AZ409" s="663"/>
      <c r="BA409" s="663"/>
      <c r="BB409" s="664"/>
      <c r="BC409" s="663"/>
      <c r="BD409" s="663"/>
      <c r="BE409" s="663"/>
      <c r="BF409" s="663"/>
      <c r="BG409" s="664"/>
      <c r="BH409" s="664"/>
      <c r="BI409" s="665"/>
      <c r="BJ409" s="665"/>
      <c r="BK409" s="665"/>
      <c r="BL409" s="664"/>
      <c r="BM409" s="664"/>
      <c r="BN409" s="664"/>
      <c r="BO409" s="664"/>
      <c r="BP409" s="664"/>
      <c r="BQ409" s="664"/>
      <c r="BR409" s="664"/>
      <c r="BS409" s="664"/>
      <c r="BT409" s="667"/>
      <c r="BU409" s="668"/>
      <c r="BV409" s="666"/>
      <c r="BW409" s="669"/>
    </row>
    <row r="410" spans="2:75" ht="15.75" customHeight="1">
      <c r="B410" s="363" t="s">
        <v>1705</v>
      </c>
      <c r="C410" s="364">
        <v>37308317000108</v>
      </c>
      <c r="D410" s="365" t="s">
        <v>14</v>
      </c>
      <c r="E410" s="365" t="s">
        <v>607</v>
      </c>
      <c r="F410" s="365"/>
      <c r="G410" s="366"/>
      <c r="H410" s="366" t="s">
        <v>34</v>
      </c>
      <c r="I410" s="366" t="s">
        <v>34</v>
      </c>
      <c r="J410" s="366" t="s">
        <v>611</v>
      </c>
      <c r="K410" s="367" t="s">
        <v>49</v>
      </c>
      <c r="L410" s="368"/>
      <c r="M410" s="368"/>
      <c r="N410" s="367">
        <v>549622</v>
      </c>
      <c r="O410" s="367" t="s">
        <v>1321</v>
      </c>
      <c r="P410" s="371">
        <v>44053</v>
      </c>
      <c r="Q410" s="372">
        <v>310795492.83999997</v>
      </c>
      <c r="R410" s="372">
        <v>359650280.17448407</v>
      </c>
      <c r="S410" s="367">
        <v>4</v>
      </c>
      <c r="T410" s="369">
        <v>-0.2911534088975869</v>
      </c>
      <c r="U410" s="369">
        <v>-3.2748683649382371</v>
      </c>
      <c r="V410" s="369">
        <v>-0.24104858689067288</v>
      </c>
      <c r="W410" s="369">
        <v>-2.212273643637356</v>
      </c>
      <c r="X410" s="369">
        <v>-8.0940674025968828E-3</v>
      </c>
      <c r="Y410" s="369">
        <v>-5.6915785853595198E-2</v>
      </c>
      <c r="Z410" s="369" t="s">
        <v>1419</v>
      </c>
      <c r="AA410" s="369" t="s">
        <v>1419</v>
      </c>
      <c r="AB410" s="369">
        <v>0.21948552444762937</v>
      </c>
      <c r="AC410" s="373">
        <v>-1.6178035698000561</v>
      </c>
      <c r="AD410" s="541">
        <v>0</v>
      </c>
      <c r="AE410" s="370" t="s">
        <v>2521</v>
      </c>
      <c r="AF410" s="370" t="s">
        <v>2250</v>
      </c>
      <c r="AG410" s="374" t="s">
        <v>719</v>
      </c>
      <c r="AH410" s="374" t="s">
        <v>2305</v>
      </c>
      <c r="AI410" s="374">
        <v>5000</v>
      </c>
      <c r="AJ410" s="374">
        <v>500</v>
      </c>
      <c r="AK410" s="374">
        <v>500</v>
      </c>
      <c r="AL410" s="369">
        <v>1.5E-3</v>
      </c>
      <c r="AM410" s="369" t="s">
        <v>34</v>
      </c>
      <c r="AN410" s="369" t="s">
        <v>2257</v>
      </c>
      <c r="AO410" s="367" t="s">
        <v>1324</v>
      </c>
      <c r="AP410" s="370" t="s">
        <v>716</v>
      </c>
      <c r="AQ410" s="376" t="s">
        <v>687</v>
      </c>
      <c r="AR410" s="369" t="s">
        <v>34</v>
      </c>
      <c r="AS410" s="369" t="s">
        <v>34</v>
      </c>
      <c r="AT410" s="369"/>
      <c r="AW410" s="662"/>
      <c r="AX410" s="662"/>
      <c r="AY410" s="663"/>
      <c r="AZ410" s="663"/>
      <c r="BA410" s="663"/>
      <c r="BB410" s="664"/>
      <c r="BC410" s="663"/>
      <c r="BD410" s="663"/>
      <c r="BE410" s="663"/>
      <c r="BF410" s="663"/>
      <c r="BG410" s="664"/>
      <c r="BH410" s="664"/>
      <c r="BI410" s="665"/>
      <c r="BJ410" s="665"/>
      <c r="BK410" s="665"/>
      <c r="BL410" s="664"/>
      <c r="BM410" s="664"/>
      <c r="BN410" s="664"/>
      <c r="BO410" s="664"/>
      <c r="BP410" s="664"/>
      <c r="BQ410" s="664"/>
      <c r="BR410" s="664"/>
      <c r="BS410" s="664"/>
      <c r="BT410" s="667"/>
      <c r="BU410" s="668"/>
      <c r="BV410" s="666"/>
      <c r="BW410" s="669"/>
    </row>
    <row r="411" spans="2:75" ht="15.75" customHeight="1">
      <c r="B411" s="363" t="s">
        <v>1277</v>
      </c>
      <c r="C411" s="364">
        <v>19831126000136</v>
      </c>
      <c r="D411" s="365" t="s">
        <v>14</v>
      </c>
      <c r="E411" s="365" t="s">
        <v>607</v>
      </c>
      <c r="F411" s="365"/>
      <c r="G411" s="366"/>
      <c r="H411" s="366" t="s">
        <v>34</v>
      </c>
      <c r="I411" s="366" t="s">
        <v>34</v>
      </c>
      <c r="J411" s="366" t="s">
        <v>611</v>
      </c>
      <c r="K411" s="367"/>
      <c r="L411" s="368"/>
      <c r="M411" s="368" t="s">
        <v>34</v>
      </c>
      <c r="N411" s="367">
        <v>367222</v>
      </c>
      <c r="O411" s="367" t="s">
        <v>1321</v>
      </c>
      <c r="P411" s="371">
        <v>41765</v>
      </c>
      <c r="Q411" s="372">
        <v>1758618657.0599999</v>
      </c>
      <c r="R411" s="372">
        <v>3061751918.0788121</v>
      </c>
      <c r="S411" s="367">
        <v>4</v>
      </c>
      <c r="T411" s="369">
        <v>-0.33565100725964025</v>
      </c>
      <c r="U411" s="369">
        <v>-4.3390260836681431</v>
      </c>
      <c r="V411" s="369">
        <v>-0.2660256101950047</v>
      </c>
      <c r="W411" s="369">
        <v>-2.6079404991327078</v>
      </c>
      <c r="X411" s="369">
        <v>-0.13821115285353502</v>
      </c>
      <c r="Y411" s="369">
        <v>-1.0480802796023856</v>
      </c>
      <c r="Z411" s="369">
        <v>0.5000011392775725</v>
      </c>
      <c r="AA411" s="369">
        <v>2.8421685701542749</v>
      </c>
      <c r="AB411" s="369">
        <v>0.26239756550321319</v>
      </c>
      <c r="AC411" s="373">
        <v>-1.4175929041082311</v>
      </c>
      <c r="AD411" s="541">
        <v>0</v>
      </c>
      <c r="AE411" s="370" t="s">
        <v>2441</v>
      </c>
      <c r="AF411" s="370" t="s">
        <v>728</v>
      </c>
      <c r="AG411" s="374" t="s">
        <v>728</v>
      </c>
      <c r="AH411" s="374" t="s">
        <v>2248</v>
      </c>
      <c r="AI411" s="374">
        <v>1000</v>
      </c>
      <c r="AJ411" s="374">
        <v>100</v>
      </c>
      <c r="AK411" s="374">
        <v>500</v>
      </c>
      <c r="AL411" s="369">
        <v>1.4999999999999999E-2</v>
      </c>
      <c r="AM411" s="369" t="s">
        <v>34</v>
      </c>
      <c r="AN411" s="369" t="s">
        <v>2257</v>
      </c>
      <c r="AO411" s="367" t="s">
        <v>1324</v>
      </c>
      <c r="AP411" s="370" t="s">
        <v>716</v>
      </c>
      <c r="AQ411" s="376" t="s">
        <v>659</v>
      </c>
      <c r="AR411" s="369">
        <v>4.0000000000000001E-3</v>
      </c>
      <c r="AS411" s="369">
        <v>4.0000000000000001E-3</v>
      </c>
      <c r="AT411" s="369"/>
      <c r="AW411" s="662"/>
      <c r="AX411" s="662"/>
      <c r="AY411" s="663"/>
      <c r="AZ411" s="663"/>
      <c r="BA411" s="663"/>
      <c r="BB411" s="664"/>
      <c r="BC411" s="663"/>
      <c r="BD411" s="663"/>
      <c r="BE411" s="663"/>
      <c r="BF411" s="663"/>
      <c r="BG411" s="664"/>
      <c r="BH411" s="664"/>
      <c r="BI411" s="665"/>
      <c r="BJ411" s="665"/>
      <c r="BK411" s="665"/>
      <c r="BL411" s="664"/>
      <c r="BM411" s="664"/>
      <c r="BN411" s="664"/>
      <c r="BO411" s="664"/>
      <c r="BP411" s="664"/>
      <c r="BQ411" s="664"/>
      <c r="BR411" s="664"/>
      <c r="BS411" s="664"/>
      <c r="BT411" s="667"/>
      <c r="BU411" s="668"/>
      <c r="BV411" s="666"/>
      <c r="BW411" s="669"/>
    </row>
    <row r="412" spans="2:75" ht="15.75" customHeight="1">
      <c r="B412" s="363" t="s">
        <v>858</v>
      </c>
      <c r="C412" s="364">
        <v>34979818000110</v>
      </c>
      <c r="D412" s="365" t="s">
        <v>14</v>
      </c>
      <c r="E412" s="365" t="s">
        <v>15</v>
      </c>
      <c r="F412" s="365" t="s">
        <v>699</v>
      </c>
      <c r="G412" s="366"/>
      <c r="H412" s="366" t="s">
        <v>34</v>
      </c>
      <c r="I412" s="366" t="s">
        <v>34</v>
      </c>
      <c r="J412" s="366" t="s">
        <v>611</v>
      </c>
      <c r="K412" s="367" t="s">
        <v>49</v>
      </c>
      <c r="L412" s="368"/>
      <c r="M412" s="368" t="s">
        <v>1416</v>
      </c>
      <c r="N412" s="367">
        <v>534341</v>
      </c>
      <c r="O412" s="367" t="s">
        <v>1321</v>
      </c>
      <c r="P412" s="371">
        <v>43790</v>
      </c>
      <c r="Q412" s="372">
        <v>81703464.569999993</v>
      </c>
      <c r="R412" s="372">
        <v>107946993.30019853</v>
      </c>
      <c r="S412" s="367">
        <v>5</v>
      </c>
      <c r="T412" s="369">
        <v>-0.13456704515905349</v>
      </c>
      <c r="U412" s="369">
        <v>-1.7395744577510488</v>
      </c>
      <c r="V412" s="369">
        <v>-6.3489372141012135E-2</v>
      </c>
      <c r="W412" s="369">
        <v>-0.62240813863627986</v>
      </c>
      <c r="X412" s="369">
        <v>-0.19663968986569613</v>
      </c>
      <c r="Y412" s="369">
        <v>-1.4911544899257667</v>
      </c>
      <c r="Z412" s="369" t="s">
        <v>1419</v>
      </c>
      <c r="AA412" s="369" t="s">
        <v>1419</v>
      </c>
      <c r="AB412" s="369">
        <v>0.19274729941459146</v>
      </c>
      <c r="AC412" s="373">
        <v>-0.74828198444364991</v>
      </c>
      <c r="AD412" s="541">
        <v>0</v>
      </c>
      <c r="AE412" s="370" t="s">
        <v>2279</v>
      </c>
      <c r="AF412" s="370" t="s">
        <v>2244</v>
      </c>
      <c r="AG412" s="374" t="s">
        <v>1438</v>
      </c>
      <c r="AH412" s="374" t="s">
        <v>2248</v>
      </c>
      <c r="AI412" s="374">
        <v>500</v>
      </c>
      <c r="AJ412" s="374">
        <v>500</v>
      </c>
      <c r="AK412" s="374">
        <v>500</v>
      </c>
      <c r="AL412" s="369">
        <v>1E-3</v>
      </c>
      <c r="AM412" s="369" t="s">
        <v>34</v>
      </c>
      <c r="AN412" s="369" t="s">
        <v>34</v>
      </c>
      <c r="AO412" s="367" t="s">
        <v>1324</v>
      </c>
      <c r="AP412" s="370" t="s">
        <v>13</v>
      </c>
      <c r="AQ412" s="376" t="s">
        <v>671</v>
      </c>
      <c r="AR412" s="369">
        <v>3.5E-4</v>
      </c>
      <c r="AS412" s="369">
        <v>3.5E-4</v>
      </c>
      <c r="AT412" s="369"/>
      <c r="AW412" s="662"/>
      <c r="AX412" s="662"/>
      <c r="AY412" s="663"/>
      <c r="AZ412" s="663"/>
      <c r="BA412" s="663"/>
      <c r="BB412" s="664"/>
      <c r="BC412" s="663"/>
      <c r="BD412" s="663"/>
      <c r="BE412" s="663"/>
      <c r="BF412" s="663"/>
      <c r="BG412" s="664"/>
      <c r="BH412" s="664"/>
      <c r="BI412" s="665"/>
      <c r="BJ412" s="665"/>
      <c r="BK412" s="665"/>
      <c r="BL412" s="664"/>
      <c r="BM412" s="664"/>
      <c r="BN412" s="664"/>
      <c r="BO412" s="664"/>
      <c r="BP412" s="664"/>
      <c r="BQ412" s="664"/>
      <c r="BR412" s="664"/>
      <c r="BS412" s="664"/>
      <c r="BT412" s="667"/>
      <c r="BU412" s="668"/>
      <c r="BV412" s="666"/>
      <c r="BW412" s="669"/>
    </row>
    <row r="413" spans="2:75" ht="15.75" customHeight="1">
      <c r="B413" s="363" t="s">
        <v>1541</v>
      </c>
      <c r="C413" s="364">
        <v>36727910000118</v>
      </c>
      <c r="D413" s="365" t="s">
        <v>14</v>
      </c>
      <c r="E413" s="365" t="s">
        <v>15</v>
      </c>
      <c r="F413" s="365" t="s">
        <v>699</v>
      </c>
      <c r="G413" s="366"/>
      <c r="H413" s="366" t="s">
        <v>34</v>
      </c>
      <c r="I413" s="366" t="s">
        <v>34</v>
      </c>
      <c r="J413" s="366" t="s">
        <v>611</v>
      </c>
      <c r="K413" s="367" t="s">
        <v>49</v>
      </c>
      <c r="L413" s="368"/>
      <c r="M413" s="368"/>
      <c r="N413" s="367">
        <v>534803</v>
      </c>
      <c r="O413" s="367" t="s">
        <v>1321</v>
      </c>
      <c r="P413" s="371">
        <v>43941</v>
      </c>
      <c r="Q413" s="372">
        <v>10651881.77</v>
      </c>
      <c r="R413" s="372">
        <v>15533949.157142855</v>
      </c>
      <c r="S413" s="367">
        <v>5</v>
      </c>
      <c r="T413" s="369">
        <v>-0.13823613010169311</v>
      </c>
      <c r="U413" s="369">
        <v>-1.5548680370105508</v>
      </c>
      <c r="V413" s="369">
        <v>-8.222266671661338E-2</v>
      </c>
      <c r="W413" s="369">
        <v>-0.75461565999240721</v>
      </c>
      <c r="X413" s="369">
        <v>-0.19983620942516767</v>
      </c>
      <c r="Y413" s="369">
        <v>-1.4052063487620436</v>
      </c>
      <c r="Z413" s="369" t="s">
        <v>1419</v>
      </c>
      <c r="AA413" s="369" t="s">
        <v>1419</v>
      </c>
      <c r="AB413" s="369">
        <v>0.18996639070640456</v>
      </c>
      <c r="AC413" s="373">
        <v>-0.90146846247728718</v>
      </c>
      <c r="AD413" s="541">
        <v>34979818000110</v>
      </c>
      <c r="AE413" s="370" t="s">
        <v>2279</v>
      </c>
      <c r="AF413" s="370" t="s">
        <v>2244</v>
      </c>
      <c r="AG413" s="374" t="s">
        <v>1438</v>
      </c>
      <c r="AH413" s="374" t="s">
        <v>2248</v>
      </c>
      <c r="AI413" s="374">
        <v>500</v>
      </c>
      <c r="AJ413" s="374">
        <v>500</v>
      </c>
      <c r="AK413" s="374">
        <v>500</v>
      </c>
      <c r="AL413" s="369">
        <v>2E-3</v>
      </c>
      <c r="AM413" s="369" t="s">
        <v>34</v>
      </c>
      <c r="AN413" s="369" t="s">
        <v>34</v>
      </c>
      <c r="AO413" s="367" t="s">
        <v>1324</v>
      </c>
      <c r="AP413" s="370" t="s">
        <v>13</v>
      </c>
      <c r="AQ413" s="376" t="s">
        <v>671</v>
      </c>
      <c r="AR413" s="369" t="s">
        <v>34</v>
      </c>
      <c r="AS413" s="369" t="s">
        <v>34</v>
      </c>
      <c r="AT413" s="369"/>
      <c r="AW413" s="662"/>
      <c r="AX413" s="662"/>
      <c r="AY413" s="663"/>
      <c r="AZ413" s="663"/>
      <c r="BA413" s="663"/>
      <c r="BB413" s="664"/>
      <c r="BC413" s="663"/>
      <c r="BD413" s="663"/>
      <c r="BE413" s="663"/>
      <c r="BF413" s="663"/>
      <c r="BG413" s="664"/>
      <c r="BH413" s="664"/>
      <c r="BI413" s="665"/>
      <c r="BJ413" s="665"/>
      <c r="BK413" s="665"/>
      <c r="BL413" s="218"/>
      <c r="BM413" s="664"/>
      <c r="BN413" s="664"/>
      <c r="BO413" s="664"/>
      <c r="BP413" s="664"/>
      <c r="BQ413" s="664"/>
      <c r="BR413" s="664"/>
      <c r="BS413" s="664"/>
      <c r="BT413" s="667"/>
      <c r="BU413" s="668"/>
      <c r="BV413" s="666"/>
      <c r="BW413" s="669"/>
    </row>
    <row r="414" spans="2:75" ht="15.75" customHeight="1">
      <c r="B414" s="363" t="s">
        <v>1139</v>
      </c>
      <c r="C414" s="364">
        <v>38120941000131</v>
      </c>
      <c r="D414" s="365" t="s">
        <v>14</v>
      </c>
      <c r="E414" s="365" t="s">
        <v>15</v>
      </c>
      <c r="F414" s="365" t="s">
        <v>699</v>
      </c>
      <c r="G414" s="366"/>
      <c r="H414" s="366" t="s">
        <v>34</v>
      </c>
      <c r="I414" s="366" t="s">
        <v>34</v>
      </c>
      <c r="J414" s="366" t="s">
        <v>611</v>
      </c>
      <c r="K414" s="367"/>
      <c r="L414" s="368"/>
      <c r="M414" s="368" t="s">
        <v>1416</v>
      </c>
      <c r="N414" s="367">
        <v>550752</v>
      </c>
      <c r="O414" s="367" t="s">
        <v>1321</v>
      </c>
      <c r="P414" s="371">
        <v>44074</v>
      </c>
      <c r="Q414" s="372">
        <v>4321907.0999999996</v>
      </c>
      <c r="R414" s="372">
        <v>7034150.4769841302</v>
      </c>
      <c r="S414" s="367">
        <v>5</v>
      </c>
      <c r="T414" s="369">
        <v>-0.18877664935951277</v>
      </c>
      <c r="U414" s="369">
        <v>-2.4403525919550937</v>
      </c>
      <c r="V414" s="369">
        <v>-0.2036292371428623</v>
      </c>
      <c r="W414" s="369">
        <v>-1.9962474062669802</v>
      </c>
      <c r="X414" s="369" t="s">
        <v>1419</v>
      </c>
      <c r="Y414" s="369" t="s">
        <v>1419</v>
      </c>
      <c r="Z414" s="369" t="s">
        <v>1419</v>
      </c>
      <c r="AA414" s="369" t="s">
        <v>1419</v>
      </c>
      <c r="AB414" s="369">
        <v>0.27618292677638162</v>
      </c>
      <c r="AC414" s="373">
        <v>-1.0382383569188014</v>
      </c>
      <c r="AD414" s="541">
        <v>0</v>
      </c>
      <c r="AE414" s="370" t="s">
        <v>2279</v>
      </c>
      <c r="AF414" s="370" t="s">
        <v>2244</v>
      </c>
      <c r="AG414" s="374" t="s">
        <v>1438</v>
      </c>
      <c r="AH414" s="374" t="s">
        <v>2248</v>
      </c>
      <c r="AI414" s="374">
        <v>500</v>
      </c>
      <c r="AJ414" s="374">
        <v>500</v>
      </c>
      <c r="AK414" s="374">
        <v>500</v>
      </c>
      <c r="AL414" s="369">
        <v>1E-3</v>
      </c>
      <c r="AM414" s="369" t="s">
        <v>34</v>
      </c>
      <c r="AN414" s="369" t="s">
        <v>64</v>
      </c>
      <c r="AO414" s="367" t="s">
        <v>1324</v>
      </c>
      <c r="AP414" s="370" t="s">
        <v>13</v>
      </c>
      <c r="AQ414" s="376" t="s">
        <v>671</v>
      </c>
      <c r="AR414" s="369">
        <v>3.5E-4</v>
      </c>
      <c r="AS414" s="369">
        <v>3.5E-4</v>
      </c>
      <c r="AT414" s="369"/>
      <c r="AW414" s="662"/>
      <c r="AX414" s="662"/>
      <c r="AY414" s="663"/>
      <c r="AZ414" s="663"/>
      <c r="BA414" s="663"/>
      <c r="BB414" s="664"/>
      <c r="BC414" s="663"/>
      <c r="BD414" s="663"/>
      <c r="BE414" s="663"/>
      <c r="BF414" s="663"/>
      <c r="BG414" s="664"/>
      <c r="BH414" s="664"/>
      <c r="BI414" s="665"/>
      <c r="BJ414" s="665"/>
      <c r="BK414" s="665"/>
      <c r="BL414" s="664"/>
      <c r="BM414" s="664"/>
      <c r="BN414" s="664"/>
      <c r="BO414" s="664"/>
      <c r="BP414" s="664"/>
      <c r="BQ414" s="664"/>
      <c r="BR414" s="664"/>
      <c r="BS414" s="664"/>
      <c r="BT414" s="667"/>
      <c r="BU414" s="668"/>
      <c r="BV414" s="666"/>
      <c r="BW414" s="669"/>
    </row>
    <row r="415" spans="2:75" ht="15.75" customHeight="1">
      <c r="B415" s="363" t="s">
        <v>114</v>
      </c>
      <c r="C415" s="364">
        <v>19782311000188</v>
      </c>
      <c r="D415" s="365" t="s">
        <v>11</v>
      </c>
      <c r="E415" s="365" t="s">
        <v>620</v>
      </c>
      <c r="F415" s="365" t="s">
        <v>663</v>
      </c>
      <c r="G415" s="366" t="s">
        <v>738</v>
      </c>
      <c r="H415" s="366" t="s">
        <v>34</v>
      </c>
      <c r="I415" s="366"/>
      <c r="J415" s="366" t="s">
        <v>608</v>
      </c>
      <c r="K415" s="367" t="s">
        <v>48</v>
      </c>
      <c r="L415" s="368"/>
      <c r="M415" s="368" t="s">
        <v>34</v>
      </c>
      <c r="N415" s="367">
        <v>369888</v>
      </c>
      <c r="O415" s="367" t="s">
        <v>1321</v>
      </c>
      <c r="P415" s="371">
        <v>41757</v>
      </c>
      <c r="Q415" s="372">
        <v>760786987.98000002</v>
      </c>
      <c r="R415" s="372">
        <v>501577342.89007944</v>
      </c>
      <c r="S415" s="367">
        <v>5</v>
      </c>
      <c r="T415" s="369">
        <v>8.289653371521899E-2</v>
      </c>
      <c r="U415" s="369">
        <v>1.0716196711954904</v>
      </c>
      <c r="V415" s="369">
        <v>0.11195885854814969</v>
      </c>
      <c r="W415" s="369">
        <v>1.097571174558563</v>
      </c>
      <c r="X415" s="369">
        <v>0.17284857200397075</v>
      </c>
      <c r="Y415" s="369">
        <v>1.3107421212727497</v>
      </c>
      <c r="Z415" s="369">
        <v>0.17148970875523406</v>
      </c>
      <c r="AA415" s="369">
        <v>0.97480309951545552</v>
      </c>
      <c r="AB415" s="369">
        <v>3.4425611580745715E-3</v>
      </c>
      <c r="AC415" s="373">
        <v>2.6141522228830016</v>
      </c>
      <c r="AD415" s="541">
        <v>0</v>
      </c>
      <c r="AE415" s="370" t="s">
        <v>2299</v>
      </c>
      <c r="AF415" s="370" t="s">
        <v>2253</v>
      </c>
      <c r="AG415" s="374" t="s">
        <v>1439</v>
      </c>
      <c r="AH415" s="374" t="s">
        <v>2248</v>
      </c>
      <c r="AI415" s="374">
        <v>5000</v>
      </c>
      <c r="AJ415" s="374">
        <v>2500</v>
      </c>
      <c r="AK415" s="374">
        <v>5000</v>
      </c>
      <c r="AL415" s="369">
        <v>0.01</v>
      </c>
      <c r="AM415" s="369" t="s">
        <v>34</v>
      </c>
      <c r="AN415" s="369" t="s">
        <v>2262</v>
      </c>
      <c r="AO415" s="367" t="s">
        <v>1324</v>
      </c>
      <c r="AP415" s="370" t="s">
        <v>11</v>
      </c>
      <c r="AQ415" s="376" t="s">
        <v>669</v>
      </c>
      <c r="AR415" s="369">
        <v>3.0000000000000001E-3</v>
      </c>
      <c r="AS415" s="369">
        <v>3.0000000000000001E-3</v>
      </c>
      <c r="AT415" s="369"/>
      <c r="AW415" s="662"/>
      <c r="AX415" s="662"/>
      <c r="AY415" s="663"/>
      <c r="AZ415" s="663"/>
      <c r="BA415" s="663"/>
      <c r="BB415" s="664"/>
      <c r="BC415" s="663"/>
      <c r="BD415" s="663"/>
      <c r="BE415" s="663"/>
      <c r="BF415" s="663"/>
      <c r="BG415" s="664"/>
      <c r="BH415" s="664"/>
      <c r="BI415" s="665"/>
      <c r="BJ415" s="665"/>
      <c r="BK415" s="665"/>
      <c r="BL415" s="218"/>
      <c r="BM415" s="664"/>
      <c r="BN415" s="664"/>
      <c r="BO415" s="664"/>
      <c r="BP415" s="664"/>
      <c r="BQ415" s="664"/>
      <c r="BR415" s="664"/>
      <c r="BS415" s="664"/>
      <c r="BT415" s="667"/>
      <c r="BU415" s="668"/>
      <c r="BV415" s="666"/>
      <c r="BW415" s="669"/>
    </row>
    <row r="416" spans="2:75" ht="15.75" customHeight="1">
      <c r="B416" s="363" t="s">
        <v>800</v>
      </c>
      <c r="C416" s="364">
        <v>33361798000156</v>
      </c>
      <c r="D416" s="365" t="s">
        <v>11</v>
      </c>
      <c r="E416" s="365" t="s">
        <v>661</v>
      </c>
      <c r="F416" s="365" t="s">
        <v>663</v>
      </c>
      <c r="G416" s="366"/>
      <c r="H416" s="366" t="s">
        <v>34</v>
      </c>
      <c r="I416" s="366"/>
      <c r="J416" s="366" t="s">
        <v>611</v>
      </c>
      <c r="K416" s="367" t="s">
        <v>48</v>
      </c>
      <c r="L416" s="368"/>
      <c r="M416" s="368" t="s">
        <v>34</v>
      </c>
      <c r="N416" s="367">
        <v>501859</v>
      </c>
      <c r="O416" s="367" t="s">
        <v>1321</v>
      </c>
      <c r="P416" s="371">
        <v>43643</v>
      </c>
      <c r="Q416" s="372">
        <v>28564914.18</v>
      </c>
      <c r="R416" s="372">
        <v>47216349.616825424</v>
      </c>
      <c r="S416" s="367">
        <v>5</v>
      </c>
      <c r="T416" s="369">
        <v>-1.6590494031271108E-2</v>
      </c>
      <c r="U416" s="369">
        <v>-0.21446855449756275</v>
      </c>
      <c r="V416" s="369">
        <v>-1.6577260537070093E-2</v>
      </c>
      <c r="W416" s="369">
        <v>-0.16251258323440665</v>
      </c>
      <c r="X416" s="369">
        <v>4.2949298204509212E-2</v>
      </c>
      <c r="Y416" s="369">
        <v>0.32569233047792295</v>
      </c>
      <c r="Z416" s="369">
        <v>5.6719600375438661E-2</v>
      </c>
      <c r="AA416" s="369">
        <v>0.32241259636268449</v>
      </c>
      <c r="AB416" s="369">
        <v>2.7715465201511427E-2</v>
      </c>
      <c r="AC416" s="373">
        <v>-4.0946421844254033</v>
      </c>
      <c r="AD416" s="541">
        <v>33361923000128</v>
      </c>
      <c r="AE416" s="370" t="s">
        <v>2307</v>
      </c>
      <c r="AF416" s="370" t="s">
        <v>728</v>
      </c>
      <c r="AG416" s="374" t="s">
        <v>728</v>
      </c>
      <c r="AH416" s="374" t="s">
        <v>2245</v>
      </c>
      <c r="AI416" s="374">
        <v>10000</v>
      </c>
      <c r="AJ416" s="374">
        <v>5000</v>
      </c>
      <c r="AK416" s="374">
        <v>5000</v>
      </c>
      <c r="AL416" s="369">
        <v>8.0000000000000002E-3</v>
      </c>
      <c r="AM416" s="369" t="s">
        <v>34</v>
      </c>
      <c r="AN416" s="369" t="s">
        <v>34</v>
      </c>
      <c r="AO416" s="367" t="s">
        <v>1324</v>
      </c>
      <c r="AP416" s="370" t="s">
        <v>13</v>
      </c>
      <c r="AQ416" s="376" t="s">
        <v>679</v>
      </c>
      <c r="AR416" s="369">
        <v>4.6666666666666662E-3</v>
      </c>
      <c r="AS416" s="369">
        <v>4.6666666666666662E-3</v>
      </c>
      <c r="AT416" s="369"/>
      <c r="AW416" s="662"/>
      <c r="AX416" s="662"/>
      <c r="AY416" s="663"/>
      <c r="AZ416" s="663"/>
      <c r="BA416" s="663"/>
      <c r="BB416" s="664"/>
      <c r="BC416" s="663"/>
      <c r="BD416" s="663"/>
      <c r="BE416" s="663"/>
      <c r="BF416" s="663"/>
      <c r="BG416" s="664"/>
      <c r="BH416" s="664"/>
      <c r="BI416" s="665"/>
      <c r="BJ416" s="665"/>
      <c r="BK416" s="665"/>
      <c r="BL416" s="664"/>
      <c r="BM416" s="664"/>
      <c r="BN416" s="664"/>
      <c r="BO416" s="664"/>
      <c r="BP416" s="664"/>
      <c r="BQ416" s="664"/>
      <c r="BR416" s="664"/>
      <c r="BS416" s="664"/>
      <c r="BT416" s="667"/>
      <c r="BU416" s="668"/>
      <c r="BV416" s="666"/>
      <c r="BW416" s="669"/>
    </row>
    <row r="417" spans="2:75" ht="15.75" customHeight="1">
      <c r="B417" s="363" t="s">
        <v>869</v>
      </c>
      <c r="C417" s="364">
        <v>32295478000182</v>
      </c>
      <c r="D417" s="365" t="s">
        <v>11</v>
      </c>
      <c r="E417" s="365" t="s">
        <v>620</v>
      </c>
      <c r="F417" s="365" t="s">
        <v>663</v>
      </c>
      <c r="G417" s="366" t="s">
        <v>738</v>
      </c>
      <c r="H417" s="366" t="s">
        <v>34</v>
      </c>
      <c r="I417" s="366"/>
      <c r="J417" s="366" t="s">
        <v>608</v>
      </c>
      <c r="K417" s="367" t="s">
        <v>48</v>
      </c>
      <c r="L417" s="368"/>
      <c r="M417" s="368" t="s">
        <v>34</v>
      </c>
      <c r="N417" s="367">
        <v>491225</v>
      </c>
      <c r="O417" s="367" t="s">
        <v>1321</v>
      </c>
      <c r="P417" s="371">
        <v>43553</v>
      </c>
      <c r="Q417" s="372">
        <v>65618971.259999998</v>
      </c>
      <c r="R417" s="372">
        <v>39205909.48595237</v>
      </c>
      <c r="S417" s="367">
        <v>5</v>
      </c>
      <c r="T417" s="369">
        <v>8.3648963673595089E-2</v>
      </c>
      <c r="U417" s="369">
        <v>1.0813464801277268</v>
      </c>
      <c r="V417" s="369">
        <v>0.11082565876051698</v>
      </c>
      <c r="W417" s="369">
        <v>1.0864620275196384</v>
      </c>
      <c r="X417" s="369">
        <v>0.15252908302782475</v>
      </c>
      <c r="Y417" s="369">
        <v>1.1566557451170936</v>
      </c>
      <c r="Z417" s="369">
        <v>0.16541204165534795</v>
      </c>
      <c r="AA417" s="369">
        <v>0.94025566941136618</v>
      </c>
      <c r="AB417" s="369">
        <v>1.7482439727436905E-3</v>
      </c>
      <c r="AC417" s="373">
        <v>4.5616896217792808</v>
      </c>
      <c r="AD417" s="541">
        <v>0</v>
      </c>
      <c r="AE417" s="370" t="s">
        <v>2279</v>
      </c>
      <c r="AF417" s="370" t="s">
        <v>2244</v>
      </c>
      <c r="AG417" s="374" t="s">
        <v>1438</v>
      </c>
      <c r="AH417" s="374" t="s">
        <v>2248</v>
      </c>
      <c r="AI417" s="374">
        <v>1000</v>
      </c>
      <c r="AJ417" s="374">
        <v>1000</v>
      </c>
      <c r="AK417" s="374">
        <v>1000</v>
      </c>
      <c r="AL417" s="369">
        <v>4.0000000000000001E-3</v>
      </c>
      <c r="AM417" s="369" t="s">
        <v>34</v>
      </c>
      <c r="AN417" s="369" t="s">
        <v>34</v>
      </c>
      <c r="AO417" s="367" t="s">
        <v>1324</v>
      </c>
      <c r="AP417" s="370" t="s">
        <v>11</v>
      </c>
      <c r="AQ417" s="376" t="s">
        <v>669</v>
      </c>
      <c r="AR417" s="369">
        <v>1.7499999999999998E-3</v>
      </c>
      <c r="AS417" s="369">
        <v>1.7499999999999998E-3</v>
      </c>
      <c r="AT417" s="369"/>
      <c r="AW417" s="662"/>
      <c r="AX417" s="662"/>
      <c r="AY417" s="663"/>
      <c r="AZ417" s="663"/>
      <c r="BA417" s="663"/>
      <c r="BB417" s="664"/>
      <c r="BC417" s="663"/>
      <c r="BD417" s="663"/>
      <c r="BE417" s="663"/>
      <c r="BF417" s="663"/>
      <c r="BG417" s="664"/>
      <c r="BH417" s="664"/>
      <c r="BI417" s="665"/>
      <c r="BJ417" s="665"/>
      <c r="BK417" s="665"/>
      <c r="BL417" s="664"/>
      <c r="BM417" s="664"/>
      <c r="BN417" s="664"/>
      <c r="BO417" s="664"/>
      <c r="BP417" s="664"/>
      <c r="BQ417" s="664"/>
      <c r="BR417" s="664"/>
      <c r="BS417" s="664"/>
      <c r="BT417" s="667"/>
      <c r="BU417" s="668"/>
      <c r="BV417" s="666"/>
      <c r="BW417" s="669"/>
    </row>
    <row r="418" spans="2:75" ht="15.75" customHeight="1">
      <c r="B418" s="363" t="s">
        <v>158</v>
      </c>
      <c r="C418" s="364">
        <v>12796232000187</v>
      </c>
      <c r="D418" s="365" t="s">
        <v>11</v>
      </c>
      <c r="E418" s="365" t="s">
        <v>620</v>
      </c>
      <c r="F418" s="365" t="s">
        <v>663</v>
      </c>
      <c r="G418" s="366" t="s">
        <v>738</v>
      </c>
      <c r="H418" s="366" t="s">
        <v>34</v>
      </c>
      <c r="I418" s="366" t="s">
        <v>1304</v>
      </c>
      <c r="J418" s="366" t="s">
        <v>608</v>
      </c>
      <c r="K418" s="367" t="s">
        <v>48</v>
      </c>
      <c r="L418" s="368"/>
      <c r="M418" s="368" t="s">
        <v>1416</v>
      </c>
      <c r="N418" s="367">
        <v>412171</v>
      </c>
      <c r="O418" s="367" t="s">
        <v>1321</v>
      </c>
      <c r="P418" s="371">
        <v>42390</v>
      </c>
      <c r="Q418" s="372">
        <v>1413798622.79</v>
      </c>
      <c r="R418" s="372">
        <v>739604804.45396841</v>
      </c>
      <c r="S418" s="367">
        <v>5</v>
      </c>
      <c r="T418" s="369">
        <v>9.2784528855867521E-2</v>
      </c>
      <c r="U418" s="369">
        <v>1.1994437143310726</v>
      </c>
      <c r="V418" s="369">
        <v>0.13351492020821554</v>
      </c>
      <c r="W418" s="369">
        <v>1.3088926565913601</v>
      </c>
      <c r="X418" s="369">
        <v>0.20492068950091236</v>
      </c>
      <c r="Y418" s="369">
        <v>1.5539508144905589</v>
      </c>
      <c r="Z418" s="369">
        <v>0.1776189800701331</v>
      </c>
      <c r="AA418" s="369">
        <v>1.0096438647071593</v>
      </c>
      <c r="AB418" s="369">
        <v>7.9798189253412477E-3</v>
      </c>
      <c r="AC418" s="373">
        <v>3.5381863156013429</v>
      </c>
      <c r="AD418" s="541">
        <v>0</v>
      </c>
      <c r="AE418" s="370" t="s">
        <v>2330</v>
      </c>
      <c r="AF418" s="370" t="s">
        <v>2330</v>
      </c>
      <c r="AG418" s="374" t="s">
        <v>719</v>
      </c>
      <c r="AH418" s="374" t="s">
        <v>2248</v>
      </c>
      <c r="AI418" s="374">
        <v>1000</v>
      </c>
      <c r="AJ418" s="374">
        <v>1000</v>
      </c>
      <c r="AK418" s="374">
        <v>1000</v>
      </c>
      <c r="AL418" s="369">
        <v>5.0000000000000001E-3</v>
      </c>
      <c r="AM418" s="369" t="s">
        <v>34</v>
      </c>
      <c r="AN418" s="369" t="s">
        <v>64</v>
      </c>
      <c r="AO418" s="367" t="s">
        <v>1324</v>
      </c>
      <c r="AP418" s="370" t="s">
        <v>11</v>
      </c>
      <c r="AQ418" s="376" t="s">
        <v>662</v>
      </c>
      <c r="AR418" s="369">
        <v>1.5E-3</v>
      </c>
      <c r="AS418" s="369">
        <v>1.5E-3</v>
      </c>
      <c r="AT418" s="369"/>
      <c r="AW418" s="662"/>
      <c r="AX418" s="662"/>
      <c r="AY418" s="663"/>
      <c r="AZ418" s="663"/>
      <c r="BA418" s="663"/>
      <c r="BB418" s="664"/>
      <c r="BC418" s="663"/>
      <c r="BD418" s="663"/>
      <c r="BE418" s="663"/>
      <c r="BF418" s="663"/>
      <c r="BG418" s="664"/>
      <c r="BH418" s="664"/>
      <c r="BI418" s="665"/>
      <c r="BJ418" s="665"/>
      <c r="BK418" s="665"/>
      <c r="BL418" s="664"/>
      <c r="BM418" s="664"/>
      <c r="BN418" s="664"/>
      <c r="BO418" s="664"/>
      <c r="BP418" s="664"/>
      <c r="BQ418" s="664"/>
      <c r="BR418" s="664"/>
      <c r="BS418" s="664"/>
      <c r="BT418" s="667"/>
      <c r="BU418" s="668"/>
      <c r="BV418" s="666"/>
      <c r="BW418" s="669"/>
    </row>
    <row r="419" spans="2:75" ht="15.75" customHeight="1">
      <c r="B419" s="363" t="s">
        <v>184</v>
      </c>
      <c r="C419" s="364">
        <v>10783480000168</v>
      </c>
      <c r="D419" s="365" t="s">
        <v>11</v>
      </c>
      <c r="E419" s="365" t="s">
        <v>620</v>
      </c>
      <c r="F419" s="365" t="s">
        <v>663</v>
      </c>
      <c r="G419" s="366" t="s">
        <v>738</v>
      </c>
      <c r="H419" s="366" t="s">
        <v>34</v>
      </c>
      <c r="I419" s="366"/>
      <c r="J419" s="366" t="s">
        <v>608</v>
      </c>
      <c r="K419" s="367" t="s">
        <v>48</v>
      </c>
      <c r="L419" s="368"/>
      <c r="M419" s="368" t="s">
        <v>1416</v>
      </c>
      <c r="N419" s="367">
        <v>259624</v>
      </c>
      <c r="O419" s="367" t="s">
        <v>1321</v>
      </c>
      <c r="P419" s="371">
        <v>39931</v>
      </c>
      <c r="Q419" s="372">
        <v>1521023677.28</v>
      </c>
      <c r="R419" s="372">
        <v>1111161828.3398409</v>
      </c>
      <c r="S419" s="367">
        <v>5</v>
      </c>
      <c r="T419" s="369">
        <v>8.6691409097946703E-2</v>
      </c>
      <c r="U419" s="369">
        <v>1.1206767659569803</v>
      </c>
      <c r="V419" s="369">
        <v>0.11919231576884171</v>
      </c>
      <c r="W419" s="369">
        <v>1.1684832420875444</v>
      </c>
      <c r="X419" s="369">
        <v>0.17320454911417671</v>
      </c>
      <c r="Y419" s="369">
        <v>1.3134415603664391</v>
      </c>
      <c r="Z419" s="369">
        <v>0.19678621082460435</v>
      </c>
      <c r="AA419" s="369">
        <v>1.1185966181068074</v>
      </c>
      <c r="AB419" s="369">
        <v>2.7708619413541304E-3</v>
      </c>
      <c r="AC419" s="373">
        <v>5.5882217377019368</v>
      </c>
      <c r="AD419" s="541">
        <v>0</v>
      </c>
      <c r="AE419" s="370" t="s">
        <v>2359</v>
      </c>
      <c r="AF419" s="370" t="s">
        <v>741</v>
      </c>
      <c r="AG419" s="374" t="s">
        <v>741</v>
      </c>
      <c r="AH419" s="374" t="s">
        <v>2248</v>
      </c>
      <c r="AI419" s="374">
        <v>100</v>
      </c>
      <c r="AJ419" s="374">
        <v>100</v>
      </c>
      <c r="AK419" s="374">
        <v>100</v>
      </c>
      <c r="AL419" s="369">
        <v>3.4999999999999996E-3</v>
      </c>
      <c r="AM419" s="369" t="s">
        <v>34</v>
      </c>
      <c r="AN419" s="369" t="s">
        <v>64</v>
      </c>
      <c r="AO419" s="367" t="s">
        <v>1324</v>
      </c>
      <c r="AP419" s="370" t="s">
        <v>11</v>
      </c>
      <c r="AQ419" s="376" t="s">
        <v>662</v>
      </c>
      <c r="AR419" s="369">
        <v>7.000000000000001E-4</v>
      </c>
      <c r="AS419" s="369">
        <v>7.000000000000001E-4</v>
      </c>
      <c r="AT419" s="369"/>
      <c r="AW419" s="662"/>
      <c r="AX419" s="662"/>
      <c r="AY419" s="663"/>
      <c r="AZ419" s="663"/>
      <c r="BA419" s="663"/>
      <c r="BB419" s="664"/>
      <c r="BC419" s="663"/>
      <c r="BD419" s="663"/>
      <c r="BE419" s="663"/>
      <c r="BF419" s="663"/>
      <c r="BG419" s="664"/>
      <c r="BH419" s="664"/>
      <c r="BI419" s="665"/>
      <c r="BJ419" s="665"/>
      <c r="BK419" s="665"/>
      <c r="BL419" s="218"/>
      <c r="BM419" s="664"/>
      <c r="BN419" s="664"/>
      <c r="BO419" s="664"/>
      <c r="BP419" s="664"/>
      <c r="BQ419" s="664"/>
      <c r="BR419" s="664"/>
      <c r="BS419" s="664"/>
      <c r="BT419" s="667"/>
      <c r="BU419" s="668"/>
      <c r="BV419" s="666"/>
      <c r="BW419" s="669"/>
    </row>
    <row r="420" spans="2:75" ht="15.75" customHeight="1">
      <c r="B420" s="363" t="s">
        <v>1381</v>
      </c>
      <c r="C420" s="364">
        <v>23600995000127</v>
      </c>
      <c r="D420" s="365" t="s">
        <v>11</v>
      </c>
      <c r="E420" s="365" t="s">
        <v>620</v>
      </c>
      <c r="F420" s="365" t="s">
        <v>663</v>
      </c>
      <c r="G420" s="366" t="s">
        <v>738</v>
      </c>
      <c r="H420" s="366" t="s">
        <v>34</v>
      </c>
      <c r="I420" s="366"/>
      <c r="J420" s="366" t="s">
        <v>608</v>
      </c>
      <c r="K420" s="367" t="s">
        <v>48</v>
      </c>
      <c r="L420" s="368"/>
      <c r="M420" s="368" t="s">
        <v>34</v>
      </c>
      <c r="N420" s="367">
        <v>415359</v>
      </c>
      <c r="O420" s="367" t="s">
        <v>1321</v>
      </c>
      <c r="P420" s="371">
        <v>42458</v>
      </c>
      <c r="Q420" s="372">
        <v>73102718.969999999</v>
      </c>
      <c r="R420" s="372">
        <v>57790734.033968262</v>
      </c>
      <c r="S420" s="367">
        <v>5</v>
      </c>
      <c r="T420" s="369">
        <v>8.3759447875848547E-2</v>
      </c>
      <c r="U420" s="369">
        <v>1.0827747309747151</v>
      </c>
      <c r="V420" s="369">
        <v>0.11015277008969493</v>
      </c>
      <c r="W420" s="369">
        <v>1.0798654685839855</v>
      </c>
      <c r="X420" s="369">
        <v>0.15862281409939682</v>
      </c>
      <c r="Y420" s="369">
        <v>1.2028656148233621</v>
      </c>
      <c r="Z420" s="369">
        <v>0.17990053581462839</v>
      </c>
      <c r="AA420" s="369">
        <v>1.0226129672124629</v>
      </c>
      <c r="AB420" s="369">
        <v>4.6916927327580573E-3</v>
      </c>
      <c r="AC420" s="373">
        <v>1.5726080414809989</v>
      </c>
      <c r="AD420" s="541">
        <v>0</v>
      </c>
      <c r="AE420" s="370" t="s">
        <v>2446</v>
      </c>
      <c r="AF420" s="370" t="s">
        <v>2244</v>
      </c>
      <c r="AG420" s="374" t="s">
        <v>1438</v>
      </c>
      <c r="AH420" s="374" t="s">
        <v>2248</v>
      </c>
      <c r="AI420" s="374">
        <v>100</v>
      </c>
      <c r="AJ420" s="374">
        <v>100</v>
      </c>
      <c r="AK420" s="374">
        <v>100</v>
      </c>
      <c r="AL420" s="369">
        <v>8.0000000000000002E-3</v>
      </c>
      <c r="AM420" s="369">
        <v>0.2</v>
      </c>
      <c r="AN420" s="369" t="s">
        <v>34</v>
      </c>
      <c r="AO420" s="367" t="s">
        <v>1324</v>
      </c>
      <c r="AP420" s="370" t="s">
        <v>11</v>
      </c>
      <c r="AQ420" s="376" t="s">
        <v>675</v>
      </c>
      <c r="AR420" s="369">
        <v>2.6663999999999998E-3</v>
      </c>
      <c r="AS420" s="369">
        <v>2.6663999999999998E-3</v>
      </c>
      <c r="AT420" s="369"/>
      <c r="AW420" s="662"/>
      <c r="AX420" s="662"/>
      <c r="AY420" s="663"/>
      <c r="AZ420" s="663"/>
      <c r="BA420" s="663"/>
      <c r="BB420" s="664"/>
      <c r="BC420" s="663"/>
      <c r="BD420" s="663"/>
      <c r="BE420" s="663"/>
      <c r="BF420" s="663"/>
      <c r="BG420" s="664"/>
      <c r="BH420" s="664"/>
      <c r="BI420" s="665"/>
      <c r="BJ420" s="665"/>
      <c r="BK420" s="665"/>
      <c r="BL420" s="664"/>
      <c r="BM420" s="664"/>
      <c r="BN420" s="664"/>
      <c r="BO420" s="664"/>
      <c r="BP420" s="664"/>
      <c r="BQ420" s="664"/>
      <c r="BR420" s="664"/>
      <c r="BS420" s="664"/>
      <c r="BT420" s="667"/>
      <c r="BU420" s="668"/>
      <c r="BV420" s="666"/>
      <c r="BW420" s="669"/>
    </row>
    <row r="421" spans="2:75" ht="15.75" customHeight="1">
      <c r="B421" s="363" t="s">
        <v>1301</v>
      </c>
      <c r="C421" s="364">
        <v>42102422000118</v>
      </c>
      <c r="D421" s="365" t="s">
        <v>11</v>
      </c>
      <c r="E421" s="365" t="s">
        <v>620</v>
      </c>
      <c r="F421" s="365" t="s">
        <v>663</v>
      </c>
      <c r="G421" s="366" t="s">
        <v>738</v>
      </c>
      <c r="H421" s="366" t="s">
        <v>34</v>
      </c>
      <c r="I421" s="366" t="s">
        <v>1304</v>
      </c>
      <c r="J421" s="366" t="s">
        <v>608</v>
      </c>
      <c r="K421" s="367" t="s">
        <v>48</v>
      </c>
      <c r="L421" s="368"/>
      <c r="M421" s="368" t="s">
        <v>1416</v>
      </c>
      <c r="N421" s="367">
        <v>615315</v>
      </c>
      <c r="O421" s="367" t="s">
        <v>1321</v>
      </c>
      <c r="P421" s="371">
        <v>44445</v>
      </c>
      <c r="Q421" s="372">
        <v>48929389.25</v>
      </c>
      <c r="R421" s="372" t="s">
        <v>1419</v>
      </c>
      <c r="S421" s="367">
        <v>5</v>
      </c>
      <c r="T421" s="369">
        <v>8.4390019060108568E-2</v>
      </c>
      <c r="U421" s="369">
        <v>1.0909262477493906</v>
      </c>
      <c r="V421" s="369" t="s">
        <v>1419</v>
      </c>
      <c r="W421" s="369" t="s">
        <v>1419</v>
      </c>
      <c r="X421" s="369" t="s">
        <v>1419</v>
      </c>
      <c r="Y421" s="369" t="s">
        <v>1419</v>
      </c>
      <c r="Z421" s="369" t="s">
        <v>1419</v>
      </c>
      <c r="AA421" s="369" t="s">
        <v>1419</v>
      </c>
      <c r="AB421" s="369" t="s">
        <v>1419</v>
      </c>
      <c r="AC421" s="373" t="s">
        <v>1419</v>
      </c>
      <c r="AD421" s="541">
        <v>0</v>
      </c>
      <c r="AE421" s="370" t="s">
        <v>2471</v>
      </c>
      <c r="AF421" s="370" t="s">
        <v>928</v>
      </c>
      <c r="AG421" s="374" t="s">
        <v>928</v>
      </c>
      <c r="AH421" s="374" t="s">
        <v>726</v>
      </c>
      <c r="AI421" s="374">
        <v>0</v>
      </c>
      <c r="AJ421" s="374">
        <v>0</v>
      </c>
      <c r="AK421" s="374">
        <v>0</v>
      </c>
      <c r="AL421" s="369">
        <v>4.0000000000000001E-3</v>
      </c>
      <c r="AM421" s="369" t="s">
        <v>34</v>
      </c>
      <c r="AN421" s="369" t="s">
        <v>64</v>
      </c>
      <c r="AO421" s="367" t="s">
        <v>1324</v>
      </c>
      <c r="AP421" s="370" t="s">
        <v>11</v>
      </c>
      <c r="AQ421" s="376" t="s">
        <v>677</v>
      </c>
      <c r="AR421" s="369" t="s">
        <v>34</v>
      </c>
      <c r="AS421" s="369" t="s">
        <v>34</v>
      </c>
      <c r="AT421" s="369"/>
      <c r="AW421" s="662"/>
      <c r="AX421" s="662"/>
      <c r="AY421" s="663"/>
      <c r="AZ421" s="663"/>
      <c r="BA421" s="663"/>
      <c r="BB421" s="664"/>
      <c r="BC421" s="663"/>
      <c r="BD421" s="663"/>
      <c r="BE421" s="663"/>
      <c r="BF421" s="663"/>
      <c r="BG421" s="664"/>
      <c r="BH421" s="664"/>
      <c r="BI421" s="665"/>
      <c r="BJ421" s="665"/>
      <c r="BK421" s="665"/>
      <c r="BL421" s="664"/>
      <c r="BM421" s="664"/>
      <c r="BN421" s="664"/>
      <c r="BO421" s="664"/>
      <c r="BP421" s="664"/>
      <c r="BQ421" s="664"/>
      <c r="BR421" s="664"/>
      <c r="BS421" s="664"/>
      <c r="BT421" s="667"/>
      <c r="BU421" s="668"/>
      <c r="BV421" s="666"/>
      <c r="BW421" s="669"/>
    </row>
    <row r="422" spans="2:75" ht="15.75" customHeight="1">
      <c r="B422" s="363" t="s">
        <v>1150</v>
      </c>
      <c r="C422" s="364">
        <v>27717045000138</v>
      </c>
      <c r="D422" s="365" t="s">
        <v>11</v>
      </c>
      <c r="E422" s="365" t="s">
        <v>620</v>
      </c>
      <c r="F422" s="365" t="s">
        <v>692</v>
      </c>
      <c r="G422" s="366" t="s">
        <v>738</v>
      </c>
      <c r="H422" s="366" t="s">
        <v>34</v>
      </c>
      <c r="I422" s="366"/>
      <c r="J422" s="366" t="s">
        <v>608</v>
      </c>
      <c r="K422" s="367" t="s">
        <v>48</v>
      </c>
      <c r="L422" s="368"/>
      <c r="M422" s="368" t="s">
        <v>1416</v>
      </c>
      <c r="N422" s="367">
        <v>447137</v>
      </c>
      <c r="O422" s="367" t="s">
        <v>1321</v>
      </c>
      <c r="P422" s="371">
        <v>42962</v>
      </c>
      <c r="Q422" s="372">
        <v>56166471.100000001</v>
      </c>
      <c r="R422" s="372">
        <v>49928076.76932539</v>
      </c>
      <c r="S422" s="367">
        <v>5</v>
      </c>
      <c r="T422" s="369">
        <v>8.7263017372144702E-2</v>
      </c>
      <c r="U422" s="369">
        <v>1.1280660576848227</v>
      </c>
      <c r="V422" s="369">
        <v>0.11782768806263344</v>
      </c>
      <c r="W422" s="369">
        <v>1.1551053276128802</v>
      </c>
      <c r="X422" s="369">
        <v>0.18262055910708463</v>
      </c>
      <c r="Y422" s="369">
        <v>1.3848448746602131</v>
      </c>
      <c r="Z422" s="369">
        <v>0.14759233760775459</v>
      </c>
      <c r="AA422" s="369">
        <v>0.83896269466595341</v>
      </c>
      <c r="AB422" s="369">
        <v>1.0866143213588074E-2</v>
      </c>
      <c r="AC422" s="373">
        <v>1.3177226618216757</v>
      </c>
      <c r="AD422" s="541">
        <v>26751126000191</v>
      </c>
      <c r="AE422" s="370" t="s">
        <v>2508</v>
      </c>
      <c r="AF422" s="370" t="s">
        <v>2253</v>
      </c>
      <c r="AG422" s="374" t="s">
        <v>1439</v>
      </c>
      <c r="AH422" s="374" t="s">
        <v>2248</v>
      </c>
      <c r="AI422" s="374">
        <v>100</v>
      </c>
      <c r="AJ422" s="374">
        <v>100</v>
      </c>
      <c r="AK422" s="374">
        <v>100</v>
      </c>
      <c r="AL422" s="369">
        <v>2E-3</v>
      </c>
      <c r="AM422" s="369" t="s">
        <v>34</v>
      </c>
      <c r="AN422" s="369" t="s">
        <v>64</v>
      </c>
      <c r="AO422" s="367" t="s">
        <v>1324</v>
      </c>
      <c r="AP422" s="370" t="s">
        <v>11</v>
      </c>
      <c r="AQ422" s="376" t="s">
        <v>675</v>
      </c>
      <c r="AR422" s="369">
        <v>3.9999999999999996E-4</v>
      </c>
      <c r="AS422" s="369">
        <v>3.9999999999999996E-4</v>
      </c>
      <c r="AT422" s="369"/>
      <c r="AW422" s="662"/>
      <c r="AX422" s="662"/>
      <c r="AY422" s="663"/>
      <c r="AZ422" s="663"/>
      <c r="BA422" s="663"/>
      <c r="BB422" s="664"/>
      <c r="BC422" s="663"/>
      <c r="BD422" s="663"/>
      <c r="BE422" s="663"/>
      <c r="BF422" s="663"/>
      <c r="BG422" s="664"/>
      <c r="BH422" s="664"/>
      <c r="BI422" s="665"/>
      <c r="BJ422" s="665"/>
      <c r="BK422" s="665"/>
      <c r="BL422" s="664"/>
      <c r="BM422" s="664"/>
      <c r="BN422" s="664"/>
      <c r="BO422" s="664"/>
      <c r="BP422" s="664"/>
      <c r="BQ422" s="664"/>
      <c r="BR422" s="664"/>
      <c r="BS422" s="664"/>
      <c r="BT422" s="667"/>
      <c r="BU422" s="668"/>
      <c r="BV422" s="666"/>
      <c r="BW422" s="669"/>
    </row>
    <row r="423" spans="2:75" ht="15.75" customHeight="1">
      <c r="B423" s="363" t="s">
        <v>798</v>
      </c>
      <c r="C423" s="364">
        <v>39293607000142</v>
      </c>
      <c r="D423" s="365" t="s">
        <v>13</v>
      </c>
      <c r="E423" s="365" t="s">
        <v>616</v>
      </c>
      <c r="F423" s="365" t="s">
        <v>617</v>
      </c>
      <c r="G423" s="366" t="s">
        <v>34</v>
      </c>
      <c r="H423" s="366" t="s">
        <v>1338</v>
      </c>
      <c r="I423" s="366" t="s">
        <v>34</v>
      </c>
      <c r="J423" s="366" t="s">
        <v>608</v>
      </c>
      <c r="K423" s="367" t="s">
        <v>48</v>
      </c>
      <c r="L423" s="368"/>
      <c r="M423" s="368" t="s">
        <v>1416</v>
      </c>
      <c r="N423" s="367">
        <v>570461</v>
      </c>
      <c r="O423" s="367" t="s">
        <v>1321</v>
      </c>
      <c r="P423" s="371">
        <v>44193</v>
      </c>
      <c r="Q423" s="372">
        <v>8890469.0999999996</v>
      </c>
      <c r="R423" s="372">
        <v>8000072.7381746089</v>
      </c>
      <c r="S423" s="367">
        <v>5</v>
      </c>
      <c r="T423" s="369">
        <v>2.0080565737590206E-3</v>
      </c>
      <c r="U423" s="369">
        <v>2.5958539264211985E-2</v>
      </c>
      <c r="V423" s="369">
        <v>4.6962487153429988E-2</v>
      </c>
      <c r="W423" s="369">
        <v>0.46038940422935781</v>
      </c>
      <c r="X423" s="369" t="s">
        <v>1419</v>
      </c>
      <c r="Y423" s="369" t="s">
        <v>1419</v>
      </c>
      <c r="Z423" s="369" t="s">
        <v>1419</v>
      </c>
      <c r="AA423" s="369" t="s">
        <v>1419</v>
      </c>
      <c r="AB423" s="369">
        <v>9.6185107615107346E-2</v>
      </c>
      <c r="AC423" s="373">
        <v>-0.48498152279108692</v>
      </c>
      <c r="AD423" s="541">
        <v>37243087000138</v>
      </c>
      <c r="AE423" s="370" t="s">
        <v>2304</v>
      </c>
      <c r="AF423" s="370" t="s">
        <v>2304</v>
      </c>
      <c r="AG423" s="374" t="s">
        <v>1441</v>
      </c>
      <c r="AH423" s="374" t="s">
        <v>2245</v>
      </c>
      <c r="AI423" s="374">
        <v>1000</v>
      </c>
      <c r="AJ423" s="374" t="s">
        <v>1429</v>
      </c>
      <c r="AK423" s="374" t="s">
        <v>1429</v>
      </c>
      <c r="AL423" s="369">
        <v>6.0000000000000001E-3</v>
      </c>
      <c r="AM423" s="369" t="s">
        <v>34</v>
      </c>
      <c r="AN423" s="369" t="s">
        <v>64</v>
      </c>
      <c r="AO423" s="367" t="s">
        <v>1324</v>
      </c>
      <c r="AP423" s="370" t="s">
        <v>13</v>
      </c>
      <c r="AQ423" s="376" t="s">
        <v>679</v>
      </c>
      <c r="AR423" s="369">
        <v>1.9997999999999999E-3</v>
      </c>
      <c r="AS423" s="369">
        <v>1.9997999999999999E-3</v>
      </c>
      <c r="AT423" s="369"/>
      <c r="AW423" s="662"/>
      <c r="AX423" s="662"/>
      <c r="AY423" s="663"/>
      <c r="AZ423" s="663"/>
      <c r="BA423" s="663"/>
      <c r="BB423" s="664"/>
      <c r="BC423" s="663"/>
      <c r="BD423" s="663"/>
      <c r="BE423" s="663"/>
      <c r="BF423" s="663"/>
      <c r="BG423" s="664"/>
      <c r="BH423" s="664"/>
      <c r="BI423" s="665"/>
      <c r="BJ423" s="665"/>
      <c r="BK423" s="665"/>
      <c r="BL423" s="664"/>
      <c r="BM423" s="664"/>
      <c r="BN423" s="664"/>
      <c r="BO423" s="664"/>
      <c r="BP423" s="664"/>
      <c r="BQ423" s="664"/>
      <c r="BR423" s="664"/>
      <c r="BS423" s="664"/>
      <c r="BT423" s="667"/>
      <c r="BU423" s="668"/>
      <c r="BV423" s="666"/>
      <c r="BW423" s="669"/>
    </row>
    <row r="424" spans="2:75" ht="15.75" customHeight="1">
      <c r="B424" s="363" t="s">
        <v>92</v>
      </c>
      <c r="C424" s="364">
        <v>6041290000106</v>
      </c>
      <c r="D424" s="365" t="s">
        <v>13</v>
      </c>
      <c r="E424" s="365" t="s">
        <v>615</v>
      </c>
      <c r="F424" s="365" t="s">
        <v>619</v>
      </c>
      <c r="G424" s="366" t="s">
        <v>34</v>
      </c>
      <c r="H424" s="366" t="s">
        <v>1338</v>
      </c>
      <c r="I424" s="366" t="s">
        <v>34</v>
      </c>
      <c r="J424" s="366" t="s">
        <v>611</v>
      </c>
      <c r="K424" s="367" t="s">
        <v>48</v>
      </c>
      <c r="L424" s="368"/>
      <c r="M424" s="368" t="s">
        <v>34</v>
      </c>
      <c r="N424" s="367">
        <v>129925</v>
      </c>
      <c r="O424" s="367" t="s">
        <v>1321</v>
      </c>
      <c r="P424" s="371">
        <v>37978</v>
      </c>
      <c r="Q424" s="372">
        <v>332928355.56</v>
      </c>
      <c r="R424" s="372">
        <v>497741328.2280553</v>
      </c>
      <c r="S424" s="367">
        <v>5</v>
      </c>
      <c r="T424" s="369">
        <v>3.0209691174335029E-2</v>
      </c>
      <c r="U424" s="369">
        <v>0.39052657417947972</v>
      </c>
      <c r="V424" s="369">
        <v>4.8027881976268727E-2</v>
      </c>
      <c r="W424" s="369">
        <v>0.47083383589144762</v>
      </c>
      <c r="X424" s="369">
        <v>0.15521125514350254</v>
      </c>
      <c r="Y424" s="369">
        <v>1.1769951435151396</v>
      </c>
      <c r="Z424" s="369">
        <v>0.32501724685685618</v>
      </c>
      <c r="AA424" s="369">
        <v>1.8475033979108872</v>
      </c>
      <c r="AB424" s="369">
        <v>0.10869833116264545</v>
      </c>
      <c r="AC424" s="373">
        <v>-0.40801654383757613</v>
      </c>
      <c r="AD424" s="541">
        <v>22118342000143</v>
      </c>
      <c r="AE424" s="370" t="s">
        <v>2287</v>
      </c>
      <c r="AF424" s="370" t="s">
        <v>2253</v>
      </c>
      <c r="AG424" s="374" t="s">
        <v>1439</v>
      </c>
      <c r="AH424" s="374" t="s">
        <v>2248</v>
      </c>
      <c r="AI424" s="374">
        <v>1000</v>
      </c>
      <c r="AJ424" s="374">
        <v>1000</v>
      </c>
      <c r="AK424" s="374">
        <v>1000</v>
      </c>
      <c r="AL424" s="673">
        <v>0.02</v>
      </c>
      <c r="AM424" s="673">
        <v>0.2</v>
      </c>
      <c r="AN424" s="369" t="s">
        <v>64</v>
      </c>
      <c r="AO424" s="367" t="s">
        <v>1324</v>
      </c>
      <c r="AP424" s="370" t="s">
        <v>13</v>
      </c>
      <c r="AQ424" s="376" t="s">
        <v>668</v>
      </c>
      <c r="AR424" s="369">
        <v>5.0000000000000001E-3</v>
      </c>
      <c r="AS424" s="369">
        <v>5.0000000000000001E-3</v>
      </c>
      <c r="AT424" s="369"/>
      <c r="AW424" s="662"/>
      <c r="AX424" s="662"/>
      <c r="AY424" s="663"/>
      <c r="AZ424" s="663"/>
      <c r="BA424" s="663"/>
      <c r="BB424" s="664"/>
      <c r="BC424" s="663"/>
      <c r="BD424" s="663"/>
      <c r="BE424" s="663"/>
      <c r="BF424" s="663"/>
      <c r="BG424" s="664"/>
      <c r="BH424" s="664"/>
      <c r="BI424" s="665"/>
      <c r="BJ424" s="665"/>
      <c r="BK424" s="665"/>
      <c r="BL424" s="664"/>
      <c r="BM424" s="664"/>
      <c r="BN424" s="664"/>
      <c r="BO424" s="664"/>
      <c r="BP424" s="664"/>
      <c r="BQ424" s="664"/>
      <c r="BR424" s="664"/>
      <c r="BS424" s="664"/>
      <c r="BT424" s="667"/>
      <c r="BU424" s="668"/>
      <c r="BV424" s="666"/>
      <c r="BW424" s="669"/>
    </row>
    <row r="425" spans="2:75" ht="15.75" customHeight="1">
      <c r="B425" s="363" t="s">
        <v>496</v>
      </c>
      <c r="C425" s="364">
        <v>33361831000148</v>
      </c>
      <c r="D425" s="365" t="s">
        <v>13</v>
      </c>
      <c r="E425" s="365" t="s">
        <v>615</v>
      </c>
      <c r="F425" s="365" t="s">
        <v>619</v>
      </c>
      <c r="G425" s="366" t="s">
        <v>34</v>
      </c>
      <c r="H425" s="366" t="s">
        <v>1338</v>
      </c>
      <c r="I425" s="366" t="s">
        <v>34</v>
      </c>
      <c r="J425" s="366"/>
      <c r="K425" s="367" t="s">
        <v>48</v>
      </c>
      <c r="L425" s="368"/>
      <c r="M425" s="368" t="s">
        <v>34</v>
      </c>
      <c r="N425" s="367">
        <v>501794</v>
      </c>
      <c r="O425" s="367" t="s">
        <v>1321</v>
      </c>
      <c r="P425" s="371">
        <v>43642</v>
      </c>
      <c r="Q425" s="372">
        <v>50529733.439999998</v>
      </c>
      <c r="R425" s="372">
        <v>105104654.4744841</v>
      </c>
      <c r="S425" s="367">
        <v>5</v>
      </c>
      <c r="T425" s="369">
        <v>-0.11119188626024934</v>
      </c>
      <c r="U425" s="369">
        <v>-1.4373992162707161</v>
      </c>
      <c r="V425" s="369">
        <v>-8.9601632226958383E-2</v>
      </c>
      <c r="W425" s="369">
        <v>-0.87839559996418359</v>
      </c>
      <c r="X425" s="369">
        <v>7.7666367614138476E-2</v>
      </c>
      <c r="Y425" s="369">
        <v>0.58895817453306154</v>
      </c>
      <c r="Z425" s="369">
        <v>9.4085493922897445E-2</v>
      </c>
      <c r="AA425" s="369">
        <v>0.53481244887054336</v>
      </c>
      <c r="AB425" s="369">
        <v>0.11397298252817935</v>
      </c>
      <c r="AC425" s="373">
        <v>-1.6189911362629164</v>
      </c>
      <c r="AD425" s="541">
        <v>32222759000105</v>
      </c>
      <c r="AE425" s="370" t="s">
        <v>2307</v>
      </c>
      <c r="AF425" s="370" t="s">
        <v>728</v>
      </c>
      <c r="AG425" s="374" t="s">
        <v>728</v>
      </c>
      <c r="AH425" s="374" t="s">
        <v>2245</v>
      </c>
      <c r="AI425" s="374">
        <v>10000</v>
      </c>
      <c r="AJ425" s="374">
        <v>5000</v>
      </c>
      <c r="AK425" s="374">
        <v>5000</v>
      </c>
      <c r="AL425" s="369">
        <v>9.0000000000000011E-3</v>
      </c>
      <c r="AM425" s="369" t="s">
        <v>34</v>
      </c>
      <c r="AN425" s="369" t="s">
        <v>34</v>
      </c>
      <c r="AO425" s="367" t="s">
        <v>1324</v>
      </c>
      <c r="AP425" s="370" t="s">
        <v>13</v>
      </c>
      <c r="AQ425" s="376" t="s">
        <v>679</v>
      </c>
      <c r="AR425" s="369">
        <v>5.3333999999999994E-3</v>
      </c>
      <c r="AS425" s="369">
        <v>5.3333999999999994E-3</v>
      </c>
      <c r="AT425" s="369"/>
      <c r="AW425" s="662"/>
      <c r="AX425" s="662"/>
      <c r="AY425" s="663"/>
      <c r="AZ425" s="663"/>
      <c r="BA425" s="663"/>
      <c r="BB425" s="664"/>
      <c r="BC425" s="663"/>
      <c r="BD425" s="663"/>
      <c r="BE425" s="663"/>
      <c r="BF425" s="663"/>
      <c r="BG425" s="664"/>
      <c r="BH425" s="664"/>
      <c r="BI425" s="665"/>
      <c r="BJ425" s="665"/>
      <c r="BK425" s="665"/>
      <c r="BL425" s="664"/>
      <c r="BM425" s="664"/>
      <c r="BN425" s="664"/>
      <c r="BO425" s="664"/>
      <c r="BP425" s="664"/>
      <c r="BQ425" s="664"/>
      <c r="BR425" s="664"/>
      <c r="BS425" s="664"/>
      <c r="BT425" s="667"/>
      <c r="BU425" s="668"/>
      <c r="BV425" s="666"/>
      <c r="BW425" s="669"/>
    </row>
    <row r="426" spans="2:75" ht="15.75" customHeight="1">
      <c r="B426" s="363" t="s">
        <v>807</v>
      </c>
      <c r="C426" s="364">
        <v>26845868000186</v>
      </c>
      <c r="D426" s="365" t="s">
        <v>13</v>
      </c>
      <c r="E426" s="365" t="s">
        <v>615</v>
      </c>
      <c r="F426" s="365" t="s">
        <v>619</v>
      </c>
      <c r="G426" s="366" t="s">
        <v>34</v>
      </c>
      <c r="H426" s="366" t="s">
        <v>1338</v>
      </c>
      <c r="I426" s="366" t="s">
        <v>34</v>
      </c>
      <c r="J426" s="366"/>
      <c r="K426" s="367" t="s">
        <v>48</v>
      </c>
      <c r="L426" s="368"/>
      <c r="M426" s="368" t="s">
        <v>34</v>
      </c>
      <c r="N426" s="367">
        <v>459453</v>
      </c>
      <c r="O426" s="367" t="s">
        <v>1321</v>
      </c>
      <c r="P426" s="371">
        <v>43153</v>
      </c>
      <c r="Q426" s="372">
        <v>35382378.710000001</v>
      </c>
      <c r="R426" s="372">
        <v>104408577.59702383</v>
      </c>
      <c r="S426" s="367">
        <v>5</v>
      </c>
      <c r="T426" s="369">
        <v>-9.2823772168551089E-2</v>
      </c>
      <c r="U426" s="369">
        <v>-1.1999510202936965</v>
      </c>
      <c r="V426" s="369">
        <v>-7.4030549366697507E-2</v>
      </c>
      <c r="W426" s="369">
        <v>-0.72574692235431626</v>
      </c>
      <c r="X426" s="369">
        <v>3.6914392377587424E-2</v>
      </c>
      <c r="Y426" s="369">
        <v>0.27992854328806394</v>
      </c>
      <c r="Z426" s="369">
        <v>4.8819613549762497E-2</v>
      </c>
      <c r="AA426" s="369">
        <v>0.27750651016253897</v>
      </c>
      <c r="AB426" s="369">
        <v>7.8978902493760356E-2</v>
      </c>
      <c r="AC426" s="373">
        <v>-2.1643337522034689</v>
      </c>
      <c r="AD426" s="541">
        <v>0</v>
      </c>
      <c r="AE426" s="370" t="s">
        <v>2263</v>
      </c>
      <c r="AF426" s="370" t="s">
        <v>728</v>
      </c>
      <c r="AG426" s="374" t="s">
        <v>728</v>
      </c>
      <c r="AH426" s="374" t="s">
        <v>2245</v>
      </c>
      <c r="AI426" s="374">
        <v>25000</v>
      </c>
      <c r="AJ426" s="374">
        <v>5000</v>
      </c>
      <c r="AK426" s="374">
        <v>5000</v>
      </c>
      <c r="AL426" s="369">
        <v>1.5149999999999999E-2</v>
      </c>
      <c r="AM426" s="369" t="s">
        <v>34</v>
      </c>
      <c r="AN426" s="369" t="s">
        <v>34</v>
      </c>
      <c r="AO426" s="367" t="s">
        <v>1324</v>
      </c>
      <c r="AP426" s="370" t="s">
        <v>13</v>
      </c>
      <c r="AQ426" s="376" t="s">
        <v>679</v>
      </c>
      <c r="AR426" s="369">
        <v>4.0400000000000002E-3</v>
      </c>
      <c r="AS426" s="369">
        <v>4.0400000000000002E-3</v>
      </c>
      <c r="AT426" s="369"/>
      <c r="AW426" s="662"/>
      <c r="AX426" s="662"/>
      <c r="AY426" s="663"/>
      <c r="AZ426" s="663"/>
      <c r="BA426" s="663"/>
      <c r="BB426" s="664"/>
      <c r="BC426" s="663"/>
      <c r="BD426" s="663"/>
      <c r="BE426" s="663"/>
      <c r="BF426" s="663"/>
      <c r="BG426" s="664"/>
      <c r="BH426" s="664"/>
      <c r="BI426" s="665"/>
      <c r="BJ426" s="665"/>
      <c r="BK426" s="665"/>
      <c r="BL426" s="664"/>
      <c r="BM426" s="664"/>
      <c r="BN426" s="664"/>
      <c r="BO426" s="664"/>
      <c r="BP426" s="664"/>
      <c r="BQ426" s="664"/>
      <c r="BR426" s="664"/>
      <c r="BS426" s="664"/>
      <c r="BT426" s="667"/>
      <c r="BU426" s="668"/>
      <c r="BV426" s="666"/>
      <c r="BW426" s="669"/>
    </row>
    <row r="427" spans="2:75" ht="15.75" customHeight="1">
      <c r="B427" s="363" t="s">
        <v>873</v>
      </c>
      <c r="C427" s="364">
        <v>29177909000100</v>
      </c>
      <c r="D427" s="365" t="s">
        <v>13</v>
      </c>
      <c r="E427" s="365" t="s">
        <v>615</v>
      </c>
      <c r="F427" s="365" t="s">
        <v>619</v>
      </c>
      <c r="G427" s="366" t="s">
        <v>34</v>
      </c>
      <c r="H427" s="366" t="s">
        <v>1338</v>
      </c>
      <c r="I427" s="366" t="s">
        <v>34</v>
      </c>
      <c r="J427" s="366" t="s">
        <v>611</v>
      </c>
      <c r="K427" s="367" t="s">
        <v>48</v>
      </c>
      <c r="L427" s="368"/>
      <c r="M427" s="368" t="s">
        <v>34</v>
      </c>
      <c r="N427" s="367">
        <v>483516</v>
      </c>
      <c r="O427" s="367" t="s">
        <v>1321</v>
      </c>
      <c r="P427" s="371">
        <v>43461</v>
      </c>
      <c r="Q427" s="372">
        <v>67472161.900000006</v>
      </c>
      <c r="R427" s="372">
        <v>210755342.80599198</v>
      </c>
      <c r="S427" s="367">
        <v>5</v>
      </c>
      <c r="T427" s="369">
        <v>-7.9559223830031556E-2</v>
      </c>
      <c r="U427" s="369">
        <v>-1.0284776149289636</v>
      </c>
      <c r="V427" s="369">
        <v>-7.2442548837581944E-2</v>
      </c>
      <c r="W427" s="369">
        <v>-0.71017920731556916</v>
      </c>
      <c r="X427" s="369">
        <v>-2.2593670481535821E-2</v>
      </c>
      <c r="Y427" s="369">
        <v>-0.17133190764009004</v>
      </c>
      <c r="Z427" s="369">
        <v>9.9273148546701773E-2</v>
      </c>
      <c r="AA427" s="369">
        <v>0.56430075952898573</v>
      </c>
      <c r="AB427" s="369">
        <v>9.3647347219050728E-2</v>
      </c>
      <c r="AC427" s="373">
        <v>-1.79375731271054</v>
      </c>
      <c r="AD427" s="541">
        <v>31964457000140</v>
      </c>
      <c r="AE427" s="370" t="s">
        <v>2279</v>
      </c>
      <c r="AF427" s="370" t="s">
        <v>2244</v>
      </c>
      <c r="AG427" s="374" t="s">
        <v>1438</v>
      </c>
      <c r="AH427" s="374" t="s">
        <v>2245</v>
      </c>
      <c r="AI427" s="374">
        <v>5000</v>
      </c>
      <c r="AJ427" s="374">
        <v>5000</v>
      </c>
      <c r="AK427" s="374">
        <v>5000</v>
      </c>
      <c r="AL427" s="369">
        <v>0.01</v>
      </c>
      <c r="AM427" s="369" t="s">
        <v>34</v>
      </c>
      <c r="AN427" s="369" t="s">
        <v>34</v>
      </c>
      <c r="AO427" s="367" t="s">
        <v>1324</v>
      </c>
      <c r="AP427" s="370" t="s">
        <v>13</v>
      </c>
      <c r="AQ427" s="376" t="s">
        <v>679</v>
      </c>
      <c r="AR427" s="369">
        <v>8.0000000000000002E-3</v>
      </c>
      <c r="AS427" s="369">
        <v>8.0000000000000002E-3</v>
      </c>
      <c r="AT427" s="369"/>
      <c r="AW427" s="662"/>
      <c r="AX427" s="662"/>
      <c r="AY427" s="663"/>
      <c r="AZ427" s="663"/>
      <c r="BA427" s="663"/>
      <c r="BB427" s="664"/>
      <c r="BC427" s="663"/>
      <c r="BD427" s="663"/>
      <c r="BE427" s="663"/>
      <c r="BF427" s="663"/>
      <c r="BG427" s="664"/>
      <c r="BH427" s="664"/>
      <c r="BI427" s="665"/>
      <c r="BJ427" s="665"/>
      <c r="BK427" s="665"/>
      <c r="BL427" s="664"/>
      <c r="BM427" s="664"/>
      <c r="BN427" s="664"/>
      <c r="BO427" s="664"/>
      <c r="BP427" s="664"/>
      <c r="BQ427" s="664"/>
      <c r="BR427" s="664"/>
      <c r="BS427" s="664"/>
      <c r="BT427" s="667"/>
      <c r="BU427" s="668"/>
      <c r="BV427" s="666"/>
      <c r="BW427" s="669"/>
    </row>
    <row r="428" spans="2:75" ht="15.75" customHeight="1">
      <c r="B428" s="363" t="s">
        <v>188</v>
      </c>
      <c r="C428" s="364">
        <v>27011904000179</v>
      </c>
      <c r="D428" s="365" t="s">
        <v>13</v>
      </c>
      <c r="E428" s="365" t="s">
        <v>615</v>
      </c>
      <c r="F428" s="365" t="s">
        <v>619</v>
      </c>
      <c r="G428" s="366" t="s">
        <v>34</v>
      </c>
      <c r="H428" s="366" t="s">
        <v>1337</v>
      </c>
      <c r="I428" s="366" t="s">
        <v>34</v>
      </c>
      <c r="J428" s="366"/>
      <c r="K428" s="367" t="s">
        <v>48</v>
      </c>
      <c r="L428" s="368"/>
      <c r="M428" s="368" t="s">
        <v>1416</v>
      </c>
      <c r="N428" s="367">
        <v>443328</v>
      </c>
      <c r="O428" s="367" t="s">
        <v>1321</v>
      </c>
      <c r="P428" s="371">
        <v>42893</v>
      </c>
      <c r="Q428" s="372">
        <v>59343565.219999999</v>
      </c>
      <c r="R428" s="372">
        <v>67584561.996706352</v>
      </c>
      <c r="S428" s="367">
        <v>5</v>
      </c>
      <c r="T428" s="369">
        <v>7.6321203846366092E-2</v>
      </c>
      <c r="U428" s="369">
        <v>0.98661909859895003</v>
      </c>
      <c r="V428" s="369">
        <v>0.11363610952324787</v>
      </c>
      <c r="W428" s="369">
        <v>1.1140138423978059</v>
      </c>
      <c r="X428" s="369">
        <v>0.16725124040590833</v>
      </c>
      <c r="Y428" s="369">
        <v>1.2682965389503063</v>
      </c>
      <c r="Z428" s="369">
        <v>0.47918896391430454</v>
      </c>
      <c r="AA428" s="369">
        <v>2.7238654183264916</v>
      </c>
      <c r="AB428" s="369">
        <v>3.7144487905189955E-2</v>
      </c>
      <c r="AC428" s="373">
        <v>0.30120933150205464</v>
      </c>
      <c r="AD428" s="541">
        <v>0</v>
      </c>
      <c r="AE428" s="370" t="s">
        <v>2361</v>
      </c>
      <c r="AF428" s="370" t="s">
        <v>2362</v>
      </c>
      <c r="AG428" s="374" t="s">
        <v>1440</v>
      </c>
      <c r="AH428" s="374" t="s">
        <v>2245</v>
      </c>
      <c r="AI428" s="374">
        <v>50000</v>
      </c>
      <c r="AJ428" s="374">
        <v>1000</v>
      </c>
      <c r="AK428" s="374">
        <v>50000</v>
      </c>
      <c r="AL428" s="369">
        <v>1.4999999999999999E-2</v>
      </c>
      <c r="AM428" s="369">
        <v>0.5</v>
      </c>
      <c r="AN428" s="369" t="s">
        <v>2257</v>
      </c>
      <c r="AO428" s="367" t="s">
        <v>1324</v>
      </c>
      <c r="AP428" s="370" t="s">
        <v>13</v>
      </c>
      <c r="AQ428" s="376" t="s">
        <v>668</v>
      </c>
      <c r="AR428" s="369">
        <v>2.9999999999999996E-3</v>
      </c>
      <c r="AS428" s="369">
        <v>2.9999999999999996E-3</v>
      </c>
      <c r="AT428" s="369"/>
      <c r="AW428" s="662"/>
      <c r="AX428" s="662"/>
      <c r="AY428" s="663"/>
      <c r="AZ428" s="663"/>
      <c r="BA428" s="663"/>
      <c r="BB428" s="664"/>
      <c r="BC428" s="663"/>
      <c r="BD428" s="663"/>
      <c r="BE428" s="663"/>
      <c r="BF428" s="663"/>
      <c r="BG428" s="664"/>
      <c r="BH428" s="664"/>
      <c r="BI428" s="665"/>
      <c r="BJ428" s="665"/>
      <c r="BK428" s="665"/>
      <c r="BL428" s="664"/>
      <c r="BM428" s="664"/>
      <c r="BN428" s="664"/>
      <c r="BO428" s="664"/>
      <c r="BP428" s="664"/>
      <c r="BQ428" s="664"/>
      <c r="BR428" s="664"/>
      <c r="BS428" s="664"/>
      <c r="BT428" s="667"/>
      <c r="BU428" s="668"/>
      <c r="BV428" s="666"/>
      <c r="BW428" s="669"/>
    </row>
    <row r="429" spans="2:75" ht="15.75" customHeight="1">
      <c r="B429" s="363" t="s">
        <v>189</v>
      </c>
      <c r="C429" s="364">
        <v>12813445000170</v>
      </c>
      <c r="D429" s="365" t="s">
        <v>13</v>
      </c>
      <c r="E429" s="365" t="s">
        <v>615</v>
      </c>
      <c r="F429" s="365" t="s">
        <v>619</v>
      </c>
      <c r="G429" s="366" t="s">
        <v>34</v>
      </c>
      <c r="H429" s="366" t="s">
        <v>1337</v>
      </c>
      <c r="I429" s="366" t="s">
        <v>34</v>
      </c>
      <c r="J429" s="366"/>
      <c r="K429" s="367" t="s">
        <v>48</v>
      </c>
      <c r="L429" s="368"/>
      <c r="M429" s="368" t="s">
        <v>1416</v>
      </c>
      <c r="N429" s="367">
        <v>263168</v>
      </c>
      <c r="O429" s="367" t="s">
        <v>1321</v>
      </c>
      <c r="P429" s="371">
        <v>40519</v>
      </c>
      <c r="Q429" s="372">
        <v>28443796.699999999</v>
      </c>
      <c r="R429" s="372">
        <v>27720198.450992063</v>
      </c>
      <c r="S429" s="367">
        <v>5</v>
      </c>
      <c r="T429" s="369">
        <v>6.5232075836155756E-2</v>
      </c>
      <c r="U429" s="369">
        <v>0.8432677764197859</v>
      </c>
      <c r="V429" s="369">
        <v>9.2728359458042142E-2</v>
      </c>
      <c r="W429" s="369">
        <v>0.90904798177699864</v>
      </c>
      <c r="X429" s="369">
        <v>0.118646526425076</v>
      </c>
      <c r="Y429" s="369">
        <v>0.89971816327458531</v>
      </c>
      <c r="Z429" s="369">
        <v>0.16213026729676616</v>
      </c>
      <c r="AA429" s="369">
        <v>0.92160100004446033</v>
      </c>
      <c r="AB429" s="369">
        <v>1.8744639873164142E-2</v>
      </c>
      <c r="AC429" s="373">
        <v>-0.44193792559189954</v>
      </c>
      <c r="AD429" s="541">
        <v>0</v>
      </c>
      <c r="AE429" s="370" t="s">
        <v>2361</v>
      </c>
      <c r="AF429" s="370" t="s">
        <v>2362</v>
      </c>
      <c r="AG429" s="374" t="s">
        <v>1440</v>
      </c>
      <c r="AH429" s="374" t="s">
        <v>2248</v>
      </c>
      <c r="AI429" s="374">
        <v>20000</v>
      </c>
      <c r="AJ429" s="374">
        <v>5000</v>
      </c>
      <c r="AK429" s="374">
        <v>20000</v>
      </c>
      <c r="AL429" s="369">
        <v>6.0000000000000001E-3</v>
      </c>
      <c r="AM429" s="369">
        <v>0.2</v>
      </c>
      <c r="AN429" s="369" t="s">
        <v>2262</v>
      </c>
      <c r="AO429" s="367" t="s">
        <v>1324</v>
      </c>
      <c r="AP429" s="370" t="s">
        <v>13</v>
      </c>
      <c r="AQ429" s="376" t="s">
        <v>668</v>
      </c>
      <c r="AR429" s="369">
        <v>2.3999999999999998E-3</v>
      </c>
      <c r="AS429" s="369">
        <v>2.3999999999999998E-3</v>
      </c>
      <c r="AT429" s="369"/>
      <c r="AW429" s="662"/>
      <c r="AX429" s="662"/>
      <c r="AY429" s="663"/>
      <c r="AZ429" s="663"/>
      <c r="BA429" s="663"/>
      <c r="BB429" s="664"/>
      <c r="BC429" s="663"/>
      <c r="BD429" s="663"/>
      <c r="BE429" s="663"/>
      <c r="BF429" s="663"/>
      <c r="BG429" s="664"/>
      <c r="BH429" s="664"/>
      <c r="BI429" s="665"/>
      <c r="BJ429" s="665"/>
      <c r="BK429" s="665"/>
      <c r="BL429" s="664"/>
      <c r="BM429" s="664"/>
      <c r="BN429" s="664"/>
      <c r="BO429" s="664"/>
      <c r="BP429" s="664"/>
      <c r="BQ429" s="664"/>
      <c r="BR429" s="664"/>
      <c r="BS429" s="664"/>
      <c r="BT429" s="667"/>
      <c r="BU429" s="668"/>
      <c r="BV429" s="666"/>
      <c r="BW429" s="669"/>
    </row>
    <row r="430" spans="2:75" ht="15.75" customHeight="1">
      <c r="B430" s="363" t="s">
        <v>941</v>
      </c>
      <c r="C430" s="364">
        <v>30294047000176</v>
      </c>
      <c r="D430" s="365" t="s">
        <v>13</v>
      </c>
      <c r="E430" s="365" t="s">
        <v>615</v>
      </c>
      <c r="F430" s="365" t="s">
        <v>619</v>
      </c>
      <c r="G430" s="366" t="s">
        <v>34</v>
      </c>
      <c r="H430" s="366" t="s">
        <v>1337</v>
      </c>
      <c r="I430" s="366" t="s">
        <v>34</v>
      </c>
      <c r="J430" s="366"/>
      <c r="K430" s="367" t="s">
        <v>48</v>
      </c>
      <c r="L430" s="368"/>
      <c r="M430" s="368" t="s">
        <v>34</v>
      </c>
      <c r="N430" s="367">
        <v>470627</v>
      </c>
      <c r="O430" s="367" t="s">
        <v>1321</v>
      </c>
      <c r="P430" s="371">
        <v>43292</v>
      </c>
      <c r="Q430" s="372">
        <v>13124726.890000001</v>
      </c>
      <c r="R430" s="372">
        <v>14737894.786309537</v>
      </c>
      <c r="S430" s="367">
        <v>5</v>
      </c>
      <c r="T430" s="369">
        <v>-2.2292890356473305E-2</v>
      </c>
      <c r="U430" s="369">
        <v>-0.2881845447949673</v>
      </c>
      <c r="V430" s="369">
        <v>-1.3877807609739223E-2</v>
      </c>
      <c r="W430" s="369">
        <v>-0.13604891829053911</v>
      </c>
      <c r="X430" s="369">
        <v>7.9882788163218033E-2</v>
      </c>
      <c r="Y430" s="369">
        <v>0.6057656941929076</v>
      </c>
      <c r="Z430" s="369">
        <v>9.4645350394289673E-2</v>
      </c>
      <c r="AA430" s="369">
        <v>0.53799485455283347</v>
      </c>
      <c r="AB430" s="369">
        <v>4.6819792741653647E-2</v>
      </c>
      <c r="AC430" s="373">
        <v>-2.3501696473754565</v>
      </c>
      <c r="AD430" s="541">
        <v>30294098000106</v>
      </c>
      <c r="AE430" s="370" t="s">
        <v>2382</v>
      </c>
      <c r="AF430" s="370" t="s">
        <v>2253</v>
      </c>
      <c r="AG430" s="374" t="s">
        <v>1439</v>
      </c>
      <c r="AH430" s="374" t="s">
        <v>2245</v>
      </c>
      <c r="AI430" s="374">
        <v>5000</v>
      </c>
      <c r="AJ430" s="374">
        <v>0</v>
      </c>
      <c r="AK430" s="374">
        <v>100</v>
      </c>
      <c r="AL430" s="369">
        <v>9.300000000000001E-3</v>
      </c>
      <c r="AM430" s="369" t="s">
        <v>34</v>
      </c>
      <c r="AN430" s="369" t="s">
        <v>34</v>
      </c>
      <c r="AO430" s="367" t="s">
        <v>1324</v>
      </c>
      <c r="AP430" s="370" t="s">
        <v>13</v>
      </c>
      <c r="AQ430" s="376" t="s">
        <v>679</v>
      </c>
      <c r="AR430" s="369">
        <v>4.6499999999999996E-3</v>
      </c>
      <c r="AS430" s="369">
        <v>4.6499999999999996E-3</v>
      </c>
      <c r="AT430" s="369"/>
      <c r="AW430" s="662"/>
      <c r="AX430" s="662"/>
      <c r="AY430" s="663"/>
      <c r="AZ430" s="663"/>
      <c r="BA430" s="663"/>
      <c r="BB430" s="664"/>
      <c r="BC430" s="663"/>
      <c r="BD430" s="663"/>
      <c r="BE430" s="663"/>
      <c r="BF430" s="663"/>
      <c r="BG430" s="664"/>
      <c r="BH430" s="664"/>
      <c r="BI430" s="665"/>
      <c r="BJ430" s="665"/>
      <c r="BK430" s="665"/>
      <c r="BL430" s="664"/>
      <c r="BM430" s="664"/>
      <c r="BN430" s="664"/>
      <c r="BO430" s="664"/>
      <c r="BP430" s="664"/>
      <c r="BQ430" s="664"/>
      <c r="BR430" s="664"/>
      <c r="BS430" s="664"/>
      <c r="BT430" s="667"/>
      <c r="BU430" s="668"/>
      <c r="BV430" s="666"/>
      <c r="BW430" s="669"/>
    </row>
    <row r="431" spans="2:75" ht="15.75" customHeight="1">
      <c r="B431" s="363" t="s">
        <v>957</v>
      </c>
      <c r="C431" s="364">
        <v>10447046000107</v>
      </c>
      <c r="D431" s="365" t="s">
        <v>13</v>
      </c>
      <c r="E431" s="365" t="s">
        <v>615</v>
      </c>
      <c r="F431" s="365" t="s">
        <v>619</v>
      </c>
      <c r="G431" s="366" t="s">
        <v>34</v>
      </c>
      <c r="H431" s="366" t="s">
        <v>1337</v>
      </c>
      <c r="I431" s="366" t="s">
        <v>34</v>
      </c>
      <c r="J431" s="366" t="s">
        <v>608</v>
      </c>
      <c r="K431" s="367" t="s">
        <v>48</v>
      </c>
      <c r="L431" s="368"/>
      <c r="M431" s="368" t="s">
        <v>34</v>
      </c>
      <c r="N431" s="367">
        <v>226025</v>
      </c>
      <c r="O431" s="367" t="s">
        <v>1321</v>
      </c>
      <c r="P431" s="371">
        <v>39923</v>
      </c>
      <c r="Q431" s="372">
        <v>68928854.260000005</v>
      </c>
      <c r="R431" s="372">
        <v>88178523.034960374</v>
      </c>
      <c r="S431" s="367">
        <v>5</v>
      </c>
      <c r="T431" s="369">
        <v>5.8881148698946895E-2</v>
      </c>
      <c r="U431" s="369">
        <v>0.76116810173444005</v>
      </c>
      <c r="V431" s="369">
        <v>6.3684592385137462E-2</v>
      </c>
      <c r="W431" s="369">
        <v>0.62432194979352829</v>
      </c>
      <c r="X431" s="369">
        <v>5.5828863536999451E-2</v>
      </c>
      <c r="Y431" s="369">
        <v>0.4233604141031172</v>
      </c>
      <c r="Z431" s="369">
        <v>0.16993039060246762</v>
      </c>
      <c r="AA431" s="369">
        <v>0.96593942962248858</v>
      </c>
      <c r="AB431" s="369">
        <v>3.7224673662236314E-2</v>
      </c>
      <c r="AC431" s="373">
        <v>-0.93260531149885673</v>
      </c>
      <c r="AD431" s="541">
        <v>0</v>
      </c>
      <c r="AE431" s="370" t="s">
        <v>2388</v>
      </c>
      <c r="AF431" s="370" t="s">
        <v>2244</v>
      </c>
      <c r="AG431" s="374" t="s">
        <v>1438</v>
      </c>
      <c r="AH431" s="374" t="s">
        <v>2248</v>
      </c>
      <c r="AI431" s="374">
        <v>1000</v>
      </c>
      <c r="AJ431" s="374">
        <v>300</v>
      </c>
      <c r="AK431" s="374">
        <v>0</v>
      </c>
      <c r="AL431" s="369">
        <v>1.4999999999999999E-2</v>
      </c>
      <c r="AM431" s="369">
        <v>0.2</v>
      </c>
      <c r="AN431" s="369" t="s">
        <v>34</v>
      </c>
      <c r="AO431" s="367" t="s">
        <v>1324</v>
      </c>
      <c r="AP431" s="370" t="s">
        <v>13</v>
      </c>
      <c r="AQ431" s="376" t="s">
        <v>668</v>
      </c>
      <c r="AR431" s="369">
        <v>4.0000000000000001E-3</v>
      </c>
      <c r="AS431" s="369">
        <v>4.0000000000000001E-3</v>
      </c>
      <c r="AT431" s="369"/>
      <c r="AW431" s="662"/>
      <c r="AX431" s="662"/>
      <c r="AY431" s="663"/>
      <c r="AZ431" s="663"/>
      <c r="BA431" s="663"/>
      <c r="BB431" s="664"/>
      <c r="BC431" s="663"/>
      <c r="BD431" s="663"/>
      <c r="BE431" s="663"/>
      <c r="BF431" s="663"/>
      <c r="BG431" s="664"/>
      <c r="BH431" s="664"/>
      <c r="BI431" s="665"/>
      <c r="BJ431" s="665"/>
      <c r="BK431" s="665"/>
      <c r="BL431" s="664"/>
      <c r="BM431" s="664"/>
      <c r="BN431" s="664"/>
      <c r="BO431" s="664"/>
      <c r="BP431" s="664"/>
      <c r="BQ431" s="664"/>
      <c r="BR431" s="664"/>
      <c r="BS431" s="664"/>
      <c r="BT431" s="667"/>
      <c r="BU431" s="668"/>
      <c r="BV431" s="666"/>
      <c r="BW431" s="669"/>
    </row>
    <row r="432" spans="2:75" ht="15.75" customHeight="1">
      <c r="B432" s="363" t="s">
        <v>968</v>
      </c>
      <c r="C432" s="364">
        <v>42084858000121</v>
      </c>
      <c r="D432" s="365" t="s">
        <v>13</v>
      </c>
      <c r="E432" s="365" t="s">
        <v>616</v>
      </c>
      <c r="F432" s="365" t="s">
        <v>619</v>
      </c>
      <c r="G432" s="366" t="s">
        <v>34</v>
      </c>
      <c r="H432" s="366" t="s">
        <v>865</v>
      </c>
      <c r="I432" s="366" t="s">
        <v>34</v>
      </c>
      <c r="J432" s="366"/>
      <c r="K432" s="367"/>
      <c r="L432" s="368"/>
      <c r="M432" s="368" t="s">
        <v>34</v>
      </c>
      <c r="N432" s="367">
        <v>602701</v>
      </c>
      <c r="O432" s="367" t="s">
        <v>1321</v>
      </c>
      <c r="P432" s="371">
        <v>44399</v>
      </c>
      <c r="Q432" s="372">
        <v>3666758.9</v>
      </c>
      <c r="R432" s="372">
        <v>4291488.8526190501</v>
      </c>
      <c r="S432" s="367">
        <v>5</v>
      </c>
      <c r="T432" s="369">
        <v>-4.9725429464746784E-2</v>
      </c>
      <c r="U432" s="369">
        <v>-0.64281033216812988</v>
      </c>
      <c r="V432" s="369">
        <v>-3.8301410628871602E-2</v>
      </c>
      <c r="W432" s="369">
        <v>-0.37548189394143472</v>
      </c>
      <c r="X432" s="369" t="s">
        <v>1419</v>
      </c>
      <c r="Y432" s="369" t="s">
        <v>1419</v>
      </c>
      <c r="Z432" s="369" t="s">
        <v>1419</v>
      </c>
      <c r="AA432" s="369" t="s">
        <v>1419</v>
      </c>
      <c r="AB432" s="369">
        <v>5.32450577240327E-2</v>
      </c>
      <c r="AC432" s="373">
        <v>-2.5315423291696564</v>
      </c>
      <c r="AD432" s="541">
        <v>42084903000148</v>
      </c>
      <c r="AE432" s="370" t="s">
        <v>2401</v>
      </c>
      <c r="AF432" s="370" t="s">
        <v>2250</v>
      </c>
      <c r="AG432" s="374" t="s">
        <v>719</v>
      </c>
      <c r="AH432" s="374" t="s">
        <v>2248</v>
      </c>
      <c r="AI432" s="374">
        <v>10000</v>
      </c>
      <c r="AJ432" s="374">
        <v>5000</v>
      </c>
      <c r="AK432" s="374">
        <v>5000</v>
      </c>
      <c r="AL432" s="369">
        <v>1.8700000000000001E-2</v>
      </c>
      <c r="AM432" s="369">
        <v>0.2</v>
      </c>
      <c r="AN432" s="369" t="s">
        <v>64</v>
      </c>
      <c r="AO432" s="367" t="s">
        <v>1324</v>
      </c>
      <c r="AP432" s="370" t="s">
        <v>13</v>
      </c>
      <c r="AQ432" s="376" t="s">
        <v>668</v>
      </c>
      <c r="AR432" s="369">
        <v>4.9872900000000001E-3</v>
      </c>
      <c r="AS432" s="369">
        <v>4.9872900000000001E-3</v>
      </c>
      <c r="AT432" s="369"/>
      <c r="AW432" s="662"/>
      <c r="AX432" s="662"/>
      <c r="AY432" s="663"/>
      <c r="AZ432" s="663"/>
      <c r="BA432" s="663"/>
      <c r="BB432" s="664"/>
      <c r="BC432" s="663"/>
      <c r="BD432" s="663"/>
      <c r="BE432" s="663"/>
      <c r="BF432" s="663"/>
      <c r="BG432" s="664"/>
      <c r="BH432" s="664"/>
      <c r="BI432" s="665"/>
      <c r="BJ432" s="665"/>
      <c r="BK432" s="665"/>
      <c r="BL432" s="664"/>
      <c r="BM432" s="664"/>
      <c r="BN432" s="664"/>
      <c r="BO432" s="664"/>
      <c r="BP432" s="664"/>
      <c r="BQ432" s="664"/>
      <c r="BR432" s="664"/>
      <c r="BS432" s="664"/>
      <c r="BT432" s="667"/>
      <c r="BU432" s="668"/>
      <c r="BV432" s="666"/>
      <c r="BW432" s="669"/>
    </row>
    <row r="433" spans="2:75" ht="15.75" customHeight="1">
      <c r="B433" s="363" t="s">
        <v>1019</v>
      </c>
      <c r="C433" s="364">
        <v>24454718000116</v>
      </c>
      <c r="D433" s="365" t="s">
        <v>13</v>
      </c>
      <c r="E433" s="365" t="s">
        <v>615</v>
      </c>
      <c r="F433" s="365" t="s">
        <v>619</v>
      </c>
      <c r="G433" s="366" t="s">
        <v>34</v>
      </c>
      <c r="H433" s="366" t="s">
        <v>1338</v>
      </c>
      <c r="I433" s="366" t="s">
        <v>34</v>
      </c>
      <c r="J433" s="366" t="s">
        <v>611</v>
      </c>
      <c r="K433" s="367" t="s">
        <v>49</v>
      </c>
      <c r="L433" s="368"/>
      <c r="M433" s="368" t="s">
        <v>34</v>
      </c>
      <c r="N433" s="367">
        <v>419761</v>
      </c>
      <c r="O433" s="367" t="s">
        <v>1321</v>
      </c>
      <c r="P433" s="371">
        <v>42507</v>
      </c>
      <c r="Q433" s="372">
        <v>317731322.10000002</v>
      </c>
      <c r="R433" s="372">
        <v>447266059.92456347</v>
      </c>
      <c r="S433" s="367">
        <v>5</v>
      </c>
      <c r="T433" s="369">
        <v>-0.164808158542467</v>
      </c>
      <c r="U433" s="369">
        <v>-2.1305072329603156</v>
      </c>
      <c r="V433" s="369">
        <v>-0.10350709806739378</v>
      </c>
      <c r="W433" s="369">
        <v>-1.0147156613973471</v>
      </c>
      <c r="X433" s="369">
        <v>-5.5920395719560867E-2</v>
      </c>
      <c r="Y433" s="369">
        <v>-0.42405451927126708</v>
      </c>
      <c r="Z433" s="369">
        <v>0.28865549472169461</v>
      </c>
      <c r="AA433" s="369">
        <v>1.6408114107213854</v>
      </c>
      <c r="AB433" s="369">
        <v>0.16533522004868925</v>
      </c>
      <c r="AC433" s="373">
        <v>-1.166097446215469</v>
      </c>
      <c r="AD433" s="541">
        <v>0</v>
      </c>
      <c r="AE433" s="370" t="s">
        <v>2427</v>
      </c>
      <c r="AF433" s="370" t="s">
        <v>2253</v>
      </c>
      <c r="AG433" s="374" t="s">
        <v>1439</v>
      </c>
      <c r="AH433" s="374" t="s">
        <v>2245</v>
      </c>
      <c r="AI433" s="374">
        <v>5000</v>
      </c>
      <c r="AJ433" s="374">
        <v>1000</v>
      </c>
      <c r="AK433" s="374">
        <v>1000</v>
      </c>
      <c r="AL433" s="369">
        <v>1.3999999999999999E-2</v>
      </c>
      <c r="AM433" s="369" t="s">
        <v>34</v>
      </c>
      <c r="AN433" s="369" t="s">
        <v>2257</v>
      </c>
      <c r="AO433" s="367" t="s">
        <v>1324</v>
      </c>
      <c r="AP433" s="370" t="s">
        <v>13</v>
      </c>
      <c r="AQ433" s="376" t="s">
        <v>679</v>
      </c>
      <c r="AR433" s="369">
        <v>7.4666666666666666E-3</v>
      </c>
      <c r="AS433" s="369">
        <v>7.4666666666666666E-3</v>
      </c>
      <c r="AT433" s="369"/>
      <c r="AW433" s="662"/>
      <c r="AX433" s="662"/>
      <c r="AY433" s="663"/>
      <c r="AZ433" s="663"/>
      <c r="BA433" s="663"/>
      <c r="BB433" s="664"/>
      <c r="BC433" s="663"/>
      <c r="BD433" s="663"/>
      <c r="BE433" s="663"/>
      <c r="BF433" s="663"/>
      <c r="BG433" s="664"/>
      <c r="BH433" s="664"/>
      <c r="BI433" s="665"/>
      <c r="BJ433" s="665"/>
      <c r="BK433" s="665"/>
      <c r="BL433" s="664"/>
      <c r="BM433" s="664"/>
      <c r="BN433" s="664"/>
      <c r="BO433" s="664"/>
      <c r="BP433" s="664"/>
      <c r="BQ433" s="664"/>
      <c r="BR433" s="664"/>
      <c r="BS433" s="664"/>
      <c r="BT433" s="667"/>
      <c r="BU433" s="668"/>
      <c r="BV433" s="666"/>
      <c r="BW433" s="669"/>
    </row>
    <row r="434" spans="2:75" ht="15.75" customHeight="1">
      <c r="B434" s="363" t="s">
        <v>1022</v>
      </c>
      <c r="C434" s="364">
        <v>19821469000110</v>
      </c>
      <c r="D434" s="365" t="s">
        <v>13</v>
      </c>
      <c r="E434" s="365" t="s">
        <v>615</v>
      </c>
      <c r="F434" s="365" t="s">
        <v>619</v>
      </c>
      <c r="G434" s="366" t="s">
        <v>34</v>
      </c>
      <c r="H434" s="366" t="s">
        <v>865</v>
      </c>
      <c r="I434" s="366" t="s">
        <v>34</v>
      </c>
      <c r="J434" s="366" t="s">
        <v>611</v>
      </c>
      <c r="K434" s="367" t="s">
        <v>48</v>
      </c>
      <c r="L434" s="368"/>
      <c r="M434" s="368" t="s">
        <v>34</v>
      </c>
      <c r="N434" s="367">
        <v>405396</v>
      </c>
      <c r="O434" s="367" t="s">
        <v>1321</v>
      </c>
      <c r="P434" s="371">
        <v>42278</v>
      </c>
      <c r="Q434" s="372">
        <v>141407282.68000001</v>
      </c>
      <c r="R434" s="372">
        <v>305718147.38376975</v>
      </c>
      <c r="S434" s="367">
        <v>5</v>
      </c>
      <c r="T434" s="369">
        <v>-4.7418961286600392E-2</v>
      </c>
      <c r="U434" s="369">
        <v>-0.61299416784961724</v>
      </c>
      <c r="V434" s="369">
        <v>-3.0633695315779308E-2</v>
      </c>
      <c r="W434" s="369">
        <v>-0.30031264506282085</v>
      </c>
      <c r="X434" s="369">
        <v>7.9819700652395742E-2</v>
      </c>
      <c r="Y434" s="369">
        <v>0.60528729013783023</v>
      </c>
      <c r="Z434" s="369">
        <v>0.15170635879501715</v>
      </c>
      <c r="AA434" s="369">
        <v>0.86234812481173406</v>
      </c>
      <c r="AB434" s="369">
        <v>6.0989216688994832E-2</v>
      </c>
      <c r="AC434" s="373">
        <v>-2.072635455927208</v>
      </c>
      <c r="AD434" s="541">
        <v>26094770000134</v>
      </c>
      <c r="AE434" s="370" t="s">
        <v>2427</v>
      </c>
      <c r="AF434" s="370" t="s">
        <v>2253</v>
      </c>
      <c r="AG434" s="374" t="s">
        <v>1439</v>
      </c>
      <c r="AH434" s="374" t="s">
        <v>2245</v>
      </c>
      <c r="AI434" s="374">
        <v>10000</v>
      </c>
      <c r="AJ434" s="374">
        <v>1000</v>
      </c>
      <c r="AK434" s="374">
        <v>1000</v>
      </c>
      <c r="AL434" s="369">
        <v>1.2500000000000001E-2</v>
      </c>
      <c r="AM434" s="369" t="s">
        <v>34</v>
      </c>
      <c r="AN434" s="369" t="s">
        <v>34</v>
      </c>
      <c r="AO434" s="367" t="s">
        <v>1324</v>
      </c>
      <c r="AP434" s="370" t="s">
        <v>13</v>
      </c>
      <c r="AQ434" s="376" t="s">
        <v>679</v>
      </c>
      <c r="AR434" s="369">
        <v>6.6666666666666671E-3</v>
      </c>
      <c r="AS434" s="369">
        <v>6.6666666666666671E-3</v>
      </c>
      <c r="AT434" s="369"/>
      <c r="AW434" s="662"/>
      <c r="AX434" s="662"/>
      <c r="AY434" s="663"/>
      <c r="AZ434" s="663"/>
      <c r="BA434" s="663"/>
      <c r="BB434" s="664"/>
      <c r="BC434" s="663"/>
      <c r="BD434" s="663"/>
      <c r="BE434" s="663"/>
      <c r="BF434" s="663"/>
      <c r="BG434" s="664"/>
      <c r="BH434" s="664"/>
      <c r="BI434" s="665"/>
      <c r="BJ434" s="665"/>
      <c r="BK434" s="665"/>
      <c r="BL434" s="664"/>
      <c r="BM434" s="664"/>
      <c r="BN434" s="664"/>
      <c r="BO434" s="664"/>
      <c r="BP434" s="664"/>
      <c r="BQ434" s="664"/>
      <c r="BR434" s="664"/>
      <c r="BS434" s="664"/>
      <c r="BT434" s="667"/>
      <c r="BU434" s="668"/>
      <c r="BV434" s="666"/>
      <c r="BW434" s="669"/>
    </row>
    <row r="435" spans="2:75" ht="15.75" customHeight="1">
      <c r="B435" s="363" t="s">
        <v>1036</v>
      </c>
      <c r="C435" s="364">
        <v>13503226000157</v>
      </c>
      <c r="D435" s="365" t="s">
        <v>13</v>
      </c>
      <c r="E435" s="365" t="s">
        <v>615</v>
      </c>
      <c r="F435" s="365" t="s">
        <v>619</v>
      </c>
      <c r="G435" s="366" t="s">
        <v>34</v>
      </c>
      <c r="H435" s="366" t="s">
        <v>1337</v>
      </c>
      <c r="I435" s="366" t="s">
        <v>34</v>
      </c>
      <c r="J435" s="366"/>
      <c r="K435" s="367" t="s">
        <v>48</v>
      </c>
      <c r="L435" s="368"/>
      <c r="M435" s="368" t="s">
        <v>34</v>
      </c>
      <c r="N435" s="367">
        <v>273589</v>
      </c>
      <c r="O435" s="367" t="s">
        <v>1321</v>
      </c>
      <c r="P435" s="371">
        <v>40667</v>
      </c>
      <c r="Q435" s="372">
        <v>39719860.450000003</v>
      </c>
      <c r="R435" s="372">
        <v>38368315.51920636</v>
      </c>
      <c r="S435" s="367">
        <v>5</v>
      </c>
      <c r="T435" s="369">
        <v>7.4864700011950669E-2</v>
      </c>
      <c r="U435" s="369">
        <v>0.96779058924905093</v>
      </c>
      <c r="V435" s="369">
        <v>7.7620000450792315E-2</v>
      </c>
      <c r="W435" s="369">
        <v>0.76093554515271788</v>
      </c>
      <c r="X435" s="369">
        <v>0.12193764459954304</v>
      </c>
      <c r="Y435" s="369">
        <v>0.92467531025790628</v>
      </c>
      <c r="Z435" s="369">
        <v>0.13344291935872277</v>
      </c>
      <c r="AA435" s="369">
        <v>0.75853281426314001</v>
      </c>
      <c r="AB435" s="369">
        <v>2.1940779463558671E-2</v>
      </c>
      <c r="AC435" s="373">
        <v>-1.0093704463084414</v>
      </c>
      <c r="AD435" s="541">
        <v>0</v>
      </c>
      <c r="AE435" s="370" t="s">
        <v>2431</v>
      </c>
      <c r="AF435" s="370" t="s">
        <v>2244</v>
      </c>
      <c r="AG435" s="374" t="s">
        <v>1438</v>
      </c>
      <c r="AH435" s="374" t="s">
        <v>2248</v>
      </c>
      <c r="AI435" s="374">
        <v>5000</v>
      </c>
      <c r="AJ435" s="374">
        <v>1000</v>
      </c>
      <c r="AK435" s="374">
        <v>1000</v>
      </c>
      <c r="AL435" s="369">
        <v>0.02</v>
      </c>
      <c r="AM435" s="369">
        <v>0.2</v>
      </c>
      <c r="AN435" s="369" t="s">
        <v>2262</v>
      </c>
      <c r="AO435" s="367" t="s">
        <v>1324</v>
      </c>
      <c r="AP435" s="370" t="s">
        <v>13</v>
      </c>
      <c r="AQ435" s="376" t="s">
        <v>668</v>
      </c>
      <c r="AR435" s="369">
        <v>4.0000000000000001E-3</v>
      </c>
      <c r="AS435" s="369">
        <v>4.0000000000000001E-3</v>
      </c>
      <c r="AT435" s="369"/>
      <c r="AW435" s="662"/>
      <c r="AX435" s="662"/>
      <c r="AY435" s="663"/>
      <c r="AZ435" s="663"/>
      <c r="BA435" s="663"/>
      <c r="BB435" s="664"/>
      <c r="BC435" s="663"/>
      <c r="BD435" s="663"/>
      <c r="BE435" s="663"/>
      <c r="BF435" s="663"/>
      <c r="BG435" s="664"/>
      <c r="BH435" s="664"/>
      <c r="BI435" s="665"/>
      <c r="BJ435" s="665"/>
      <c r="BK435" s="665"/>
      <c r="BL435" s="664"/>
      <c r="BM435" s="664"/>
      <c r="BN435" s="664"/>
      <c r="BO435" s="664"/>
      <c r="BP435" s="664"/>
      <c r="BQ435" s="664"/>
      <c r="BR435" s="664"/>
      <c r="BS435" s="664"/>
      <c r="BT435" s="667"/>
      <c r="BU435" s="668"/>
      <c r="BV435" s="666"/>
      <c r="BW435" s="669"/>
    </row>
    <row r="436" spans="2:75" ht="15.75" customHeight="1">
      <c r="B436" s="363" t="s">
        <v>1648</v>
      </c>
      <c r="C436" s="364">
        <v>35591389000171</v>
      </c>
      <c r="D436" s="365" t="s">
        <v>13</v>
      </c>
      <c r="E436" s="365" t="s">
        <v>615</v>
      </c>
      <c r="F436" s="365" t="s">
        <v>619</v>
      </c>
      <c r="G436" s="366"/>
      <c r="H436" s="366" t="s">
        <v>865</v>
      </c>
      <c r="I436" s="366"/>
      <c r="J436" s="366" t="s">
        <v>611</v>
      </c>
      <c r="K436" s="367" t="s">
        <v>48</v>
      </c>
      <c r="L436" s="368"/>
      <c r="M436" s="368"/>
      <c r="N436" s="367">
        <v>518433</v>
      </c>
      <c r="O436" s="367" t="s">
        <v>1321</v>
      </c>
      <c r="P436" s="371">
        <v>43826</v>
      </c>
      <c r="Q436" s="372">
        <v>111495892.54000001</v>
      </c>
      <c r="R436" s="372">
        <v>381794077.62511933</v>
      </c>
      <c r="S436" s="367">
        <v>5</v>
      </c>
      <c r="T436" s="369">
        <v>-3.6704706990031255E-2</v>
      </c>
      <c r="U436" s="369">
        <v>-0.41285137007707895</v>
      </c>
      <c r="V436" s="369">
        <v>-1.7972219765854169E-2</v>
      </c>
      <c r="W436" s="369">
        <v>-0.16494379252963778</v>
      </c>
      <c r="X436" s="369">
        <v>9.577763566194708E-2</v>
      </c>
      <c r="Y436" s="369">
        <v>0.67348826365716596</v>
      </c>
      <c r="Z436" s="369" t="s">
        <v>1419</v>
      </c>
      <c r="AA436" s="369" t="s">
        <v>1419</v>
      </c>
      <c r="AB436" s="369">
        <v>6.1213706621777171E-2</v>
      </c>
      <c r="AC436" s="373">
        <v>-1.955629433055375</v>
      </c>
      <c r="AD436" s="541">
        <v>26094770000134</v>
      </c>
      <c r="AE436" s="370" t="s">
        <v>2453</v>
      </c>
      <c r="AF436" s="370" t="s">
        <v>2453</v>
      </c>
      <c r="AG436" s="374" t="s">
        <v>1442</v>
      </c>
      <c r="AH436" s="374" t="s">
        <v>2245</v>
      </c>
      <c r="AI436" s="374">
        <v>10000</v>
      </c>
      <c r="AJ436" s="374">
        <v>1000</v>
      </c>
      <c r="AK436" s="374">
        <v>1000</v>
      </c>
      <c r="AL436" s="369">
        <v>1.2500000000000001E-2</v>
      </c>
      <c r="AM436" s="369" t="s">
        <v>34</v>
      </c>
      <c r="AN436" s="369" t="s">
        <v>64</v>
      </c>
      <c r="AO436" s="367" t="s">
        <v>1324</v>
      </c>
      <c r="AP436" s="370" t="s">
        <v>13</v>
      </c>
      <c r="AQ436" s="376" t="s">
        <v>679</v>
      </c>
      <c r="AR436" s="369" t="s">
        <v>34</v>
      </c>
      <c r="AS436" s="369" t="s">
        <v>34</v>
      </c>
      <c r="AT436" s="369"/>
      <c r="AW436" s="662"/>
      <c r="AX436" s="662"/>
      <c r="AY436" s="663"/>
      <c r="AZ436" s="663"/>
      <c r="BA436" s="663"/>
      <c r="BB436" s="664"/>
      <c r="BC436" s="663"/>
      <c r="BD436" s="663"/>
      <c r="BE436" s="663"/>
      <c r="BF436" s="663"/>
      <c r="BG436" s="664"/>
      <c r="BH436" s="664"/>
      <c r="BI436" s="665"/>
      <c r="BJ436" s="665"/>
      <c r="BK436" s="665"/>
      <c r="BL436" s="664"/>
      <c r="BM436" s="664"/>
      <c r="BN436" s="664"/>
      <c r="BO436" s="664"/>
      <c r="BP436" s="664"/>
      <c r="BQ436" s="664"/>
      <c r="BR436" s="664"/>
      <c r="BS436" s="664"/>
      <c r="BT436" s="667"/>
      <c r="BU436" s="668"/>
      <c r="BV436" s="666"/>
      <c r="BW436" s="669"/>
    </row>
    <row r="437" spans="2:75" ht="15.75" customHeight="1">
      <c r="B437" s="363" t="s">
        <v>1694</v>
      </c>
      <c r="C437" s="364">
        <v>28651543000198</v>
      </c>
      <c r="D437" s="365" t="s">
        <v>13</v>
      </c>
      <c r="E437" s="365" t="s">
        <v>615</v>
      </c>
      <c r="F437" s="365" t="s">
        <v>619</v>
      </c>
      <c r="G437" s="366" t="s">
        <v>34</v>
      </c>
      <c r="H437" s="366" t="s">
        <v>1338</v>
      </c>
      <c r="I437" s="366" t="s">
        <v>34</v>
      </c>
      <c r="J437" s="366"/>
      <c r="K437" s="367" t="s">
        <v>48</v>
      </c>
      <c r="L437" s="368"/>
      <c r="M437" s="368"/>
      <c r="N437" s="367">
        <v>459070</v>
      </c>
      <c r="O437" s="367" t="s">
        <v>1321</v>
      </c>
      <c r="P437" s="371">
        <v>43154</v>
      </c>
      <c r="Q437" s="372">
        <v>7970930.6200000001</v>
      </c>
      <c r="R437" s="372">
        <v>19776802.37376985</v>
      </c>
      <c r="S437" s="367">
        <v>5</v>
      </c>
      <c r="T437" s="369">
        <v>-0.19779917336650266</v>
      </c>
      <c r="U437" s="369">
        <v>-2.2248279967649114</v>
      </c>
      <c r="V437" s="369">
        <v>-0.18722265943290661</v>
      </c>
      <c r="W437" s="369">
        <v>-1.718274976417788</v>
      </c>
      <c r="X437" s="369">
        <v>-0.14147669824226572</v>
      </c>
      <c r="Y437" s="369">
        <v>-0.99483449542896507</v>
      </c>
      <c r="Z437" s="369">
        <v>-9.8354824683212549E-2</v>
      </c>
      <c r="AA437" s="369">
        <v>-0.53746620359226782</v>
      </c>
      <c r="AB437" s="369">
        <v>0.12861188753377359</v>
      </c>
      <c r="AC437" s="373">
        <v>-2.3499602396794312</v>
      </c>
      <c r="AD437" s="541">
        <v>22282992000120</v>
      </c>
      <c r="AE437" s="370" t="s">
        <v>2453</v>
      </c>
      <c r="AF437" s="370" t="s">
        <v>2453</v>
      </c>
      <c r="AG437" s="374" t="s">
        <v>1442</v>
      </c>
      <c r="AH437" s="374" t="s">
        <v>2245</v>
      </c>
      <c r="AI437" s="374">
        <v>1000</v>
      </c>
      <c r="AJ437" s="374">
        <v>1000</v>
      </c>
      <c r="AK437" s="374">
        <v>1000</v>
      </c>
      <c r="AL437" s="369">
        <v>9.4999999999999998E-3</v>
      </c>
      <c r="AM437" s="369" t="s">
        <v>34</v>
      </c>
      <c r="AN437" s="369" t="s">
        <v>64</v>
      </c>
      <c r="AO437" s="367" t="s">
        <v>1324</v>
      </c>
      <c r="AP437" s="370" t="s">
        <v>13</v>
      </c>
      <c r="AQ437" s="376" t="s">
        <v>679</v>
      </c>
      <c r="AR437" s="369" t="s">
        <v>34</v>
      </c>
      <c r="AS437" s="369" t="s">
        <v>34</v>
      </c>
      <c r="AT437" s="369"/>
      <c r="AW437" s="662"/>
      <c r="AX437" s="662"/>
      <c r="AY437" s="663"/>
      <c r="AZ437" s="663"/>
      <c r="BA437" s="663"/>
      <c r="BB437" s="664"/>
      <c r="BC437" s="663"/>
      <c r="BD437" s="663"/>
      <c r="BE437" s="663"/>
      <c r="BF437" s="663"/>
      <c r="BG437" s="664"/>
      <c r="BH437" s="664"/>
      <c r="BI437" s="665"/>
      <c r="BJ437" s="665"/>
      <c r="BK437" s="665"/>
      <c r="BL437" s="664"/>
      <c r="BM437" s="664"/>
      <c r="BN437" s="664"/>
      <c r="BO437" s="664"/>
      <c r="BP437" s="664"/>
      <c r="BQ437" s="664"/>
      <c r="BR437" s="664"/>
      <c r="BS437" s="664"/>
      <c r="BT437" s="667"/>
      <c r="BU437" s="668"/>
      <c r="BV437" s="666"/>
      <c r="BW437" s="669"/>
    </row>
    <row r="438" spans="2:75" ht="15.75" customHeight="1">
      <c r="B438" s="363" t="s">
        <v>1097</v>
      </c>
      <c r="C438" s="364">
        <v>14806166000104</v>
      </c>
      <c r="D438" s="365" t="s">
        <v>13</v>
      </c>
      <c r="E438" s="365" t="s">
        <v>615</v>
      </c>
      <c r="F438" s="365" t="s">
        <v>619</v>
      </c>
      <c r="G438" s="366" t="s">
        <v>34</v>
      </c>
      <c r="H438" s="366" t="s">
        <v>865</v>
      </c>
      <c r="I438" s="366" t="s">
        <v>34</v>
      </c>
      <c r="J438" s="366"/>
      <c r="K438" s="367" t="s">
        <v>48</v>
      </c>
      <c r="L438" s="368"/>
      <c r="M438" s="368" t="s">
        <v>34</v>
      </c>
      <c r="N438" s="367">
        <v>331341</v>
      </c>
      <c r="O438" s="367" t="s">
        <v>1324</v>
      </c>
      <c r="P438" s="371">
        <v>41001</v>
      </c>
      <c r="Q438" s="372">
        <v>26276422.600000001</v>
      </c>
      <c r="R438" s="372">
        <v>28344045.333373006</v>
      </c>
      <c r="S438" s="367">
        <v>5</v>
      </c>
      <c r="T438" s="369">
        <v>0.2092680755632208</v>
      </c>
      <c r="U438" s="369">
        <v>2.7052492580350265</v>
      </c>
      <c r="V438" s="369">
        <v>0.19258819590187404</v>
      </c>
      <c r="W438" s="369">
        <v>1.8880082837860257</v>
      </c>
      <c r="X438" s="369">
        <v>0.17639231383315979</v>
      </c>
      <c r="Y438" s="369">
        <v>1.3376149593215796</v>
      </c>
      <c r="Z438" s="369">
        <v>0.25394424292703976</v>
      </c>
      <c r="AA438" s="369">
        <v>1.4435014025401613</v>
      </c>
      <c r="AB438" s="369">
        <v>6.3267566495169861E-2</v>
      </c>
      <c r="AC438" s="373">
        <v>1.2806571245115701</v>
      </c>
      <c r="AD438" s="541">
        <v>14146709000104</v>
      </c>
      <c r="AE438" s="370" t="s">
        <v>2476</v>
      </c>
      <c r="AF438" s="370" t="s">
        <v>2247</v>
      </c>
      <c r="AG438" s="374" t="s">
        <v>59</v>
      </c>
      <c r="AH438" s="374" t="s">
        <v>2248</v>
      </c>
      <c r="AI438" s="374">
        <v>5000</v>
      </c>
      <c r="AJ438" s="374">
        <v>1000</v>
      </c>
      <c r="AK438" s="374">
        <v>1000</v>
      </c>
      <c r="AL438" s="369">
        <v>1.9E-2</v>
      </c>
      <c r="AM438" s="369">
        <v>0.2</v>
      </c>
      <c r="AN438" s="369" t="s">
        <v>64</v>
      </c>
      <c r="AO438" s="367" t="s">
        <v>1324</v>
      </c>
      <c r="AP438" s="370" t="s">
        <v>13</v>
      </c>
      <c r="AQ438" s="376" t="s">
        <v>664</v>
      </c>
      <c r="AR438" s="369">
        <v>6.6674166666666661E-3</v>
      </c>
      <c r="AS438" s="369">
        <v>6.6674166666666661E-3</v>
      </c>
      <c r="AT438" s="369"/>
      <c r="AW438" s="662"/>
      <c r="AX438" s="662"/>
      <c r="AY438" s="663"/>
      <c r="AZ438" s="663"/>
      <c r="BA438" s="663"/>
      <c r="BB438" s="664"/>
      <c r="BC438" s="663"/>
      <c r="BD438" s="663"/>
      <c r="BE438" s="663"/>
      <c r="BF438" s="663"/>
      <c r="BG438" s="664"/>
      <c r="BH438" s="664"/>
      <c r="BI438" s="665"/>
      <c r="BJ438" s="665"/>
      <c r="BK438" s="665"/>
      <c r="BL438" s="664"/>
      <c r="BM438" s="664"/>
      <c r="BN438" s="664"/>
      <c r="BO438" s="664"/>
      <c r="BP438" s="664"/>
      <c r="BQ438" s="664"/>
      <c r="BR438" s="664"/>
      <c r="BS438" s="664"/>
      <c r="BT438" s="667"/>
      <c r="BU438" s="668"/>
      <c r="BV438" s="666"/>
      <c r="BW438" s="669"/>
    </row>
    <row r="439" spans="2:75" ht="15.75" customHeight="1">
      <c r="B439" s="363" t="s">
        <v>1191</v>
      </c>
      <c r="C439" s="364">
        <v>10462072000104</v>
      </c>
      <c r="D439" s="365" t="s">
        <v>13</v>
      </c>
      <c r="E439" s="365" t="s">
        <v>615</v>
      </c>
      <c r="F439" s="365" t="s">
        <v>619</v>
      </c>
      <c r="G439" s="366" t="s">
        <v>34</v>
      </c>
      <c r="H439" s="366" t="s">
        <v>1337</v>
      </c>
      <c r="I439" s="366" t="s">
        <v>34</v>
      </c>
      <c r="J439" s="366"/>
      <c r="K439" s="367" t="s">
        <v>48</v>
      </c>
      <c r="L439" s="368"/>
      <c r="M439" s="368" t="s">
        <v>1416</v>
      </c>
      <c r="N439" s="367">
        <v>247995</v>
      </c>
      <c r="O439" s="367" t="s">
        <v>1321</v>
      </c>
      <c r="P439" s="371">
        <v>40304</v>
      </c>
      <c r="Q439" s="372">
        <v>33746442.549999997</v>
      </c>
      <c r="R439" s="372">
        <v>24478444.278690472</v>
      </c>
      <c r="S439" s="367">
        <v>5</v>
      </c>
      <c r="T439" s="369">
        <v>9.4115981776665913E-2</v>
      </c>
      <c r="U439" s="369">
        <v>1.2166556661130359</v>
      </c>
      <c r="V439" s="369">
        <v>0.10068458669560409</v>
      </c>
      <c r="W439" s="369">
        <v>0.98704561222291953</v>
      </c>
      <c r="X439" s="369">
        <v>0.16259854773410765</v>
      </c>
      <c r="Y439" s="369">
        <v>1.2330143252093324</v>
      </c>
      <c r="Z439" s="369">
        <v>0.19373843756893994</v>
      </c>
      <c r="AA439" s="369">
        <v>1.1012720868692951</v>
      </c>
      <c r="AB439" s="369">
        <v>3.5042492787998959E-2</v>
      </c>
      <c r="AC439" s="373">
        <v>-1.6842748119390096E-2</v>
      </c>
      <c r="AD439" s="541">
        <v>0</v>
      </c>
      <c r="AE439" s="370" t="s">
        <v>2532</v>
      </c>
      <c r="AF439" s="370" t="s">
        <v>2250</v>
      </c>
      <c r="AG439" s="374" t="s">
        <v>719</v>
      </c>
      <c r="AH439" s="374" t="s">
        <v>2248</v>
      </c>
      <c r="AI439" s="374">
        <v>1000</v>
      </c>
      <c r="AJ439" s="374">
        <v>1000</v>
      </c>
      <c r="AK439" s="374">
        <v>1000</v>
      </c>
      <c r="AL439" s="369">
        <v>8.0000000000000002E-3</v>
      </c>
      <c r="AM439" s="369">
        <v>0.2</v>
      </c>
      <c r="AN439" s="369" t="s">
        <v>64</v>
      </c>
      <c r="AO439" s="367" t="s">
        <v>1324</v>
      </c>
      <c r="AP439" s="370" t="s">
        <v>13</v>
      </c>
      <c r="AQ439" s="376" t="s">
        <v>686</v>
      </c>
      <c r="AR439" s="369">
        <v>2E-3</v>
      </c>
      <c r="AS439" s="369">
        <v>2E-3</v>
      </c>
      <c r="AT439" s="369"/>
      <c r="AW439" s="662"/>
      <c r="AX439" s="662"/>
      <c r="AY439" s="663"/>
      <c r="AZ439" s="663"/>
      <c r="BA439" s="663"/>
      <c r="BB439" s="664"/>
      <c r="BC439" s="663"/>
      <c r="BD439" s="663"/>
      <c r="BE439" s="663"/>
      <c r="BF439" s="663"/>
      <c r="BG439" s="664"/>
      <c r="BH439" s="664"/>
      <c r="BI439" s="665"/>
      <c r="BJ439" s="665"/>
      <c r="BK439" s="665"/>
      <c r="BL439" s="664"/>
      <c r="BM439" s="664"/>
      <c r="BN439" s="664"/>
      <c r="BO439" s="664"/>
      <c r="BP439" s="664"/>
      <c r="BQ439" s="664"/>
      <c r="BR439" s="664"/>
      <c r="BS439" s="664"/>
      <c r="BT439" s="667"/>
      <c r="BU439" s="668"/>
      <c r="BV439" s="666"/>
      <c r="BW439" s="669"/>
    </row>
    <row r="440" spans="2:75" ht="15.75" customHeight="1">
      <c r="B440" s="363" t="s">
        <v>1219</v>
      </c>
      <c r="C440" s="364">
        <v>27528774000146</v>
      </c>
      <c r="D440" s="365" t="s">
        <v>13</v>
      </c>
      <c r="E440" s="365" t="s">
        <v>616</v>
      </c>
      <c r="F440" s="365" t="s">
        <v>619</v>
      </c>
      <c r="G440" s="366" t="s">
        <v>34</v>
      </c>
      <c r="H440" s="366" t="s">
        <v>1338</v>
      </c>
      <c r="I440" s="366" t="s">
        <v>34</v>
      </c>
      <c r="J440" s="366" t="s">
        <v>611</v>
      </c>
      <c r="K440" s="367" t="s">
        <v>48</v>
      </c>
      <c r="L440" s="368"/>
      <c r="M440" s="368" t="s">
        <v>34</v>
      </c>
      <c r="N440" s="367">
        <v>444790</v>
      </c>
      <c r="O440" s="367" t="s">
        <v>1321</v>
      </c>
      <c r="P440" s="371">
        <v>42936</v>
      </c>
      <c r="Q440" s="372">
        <v>718681.62</v>
      </c>
      <c r="R440" s="372">
        <v>1677847.5482936508</v>
      </c>
      <c r="S440" s="367">
        <v>5</v>
      </c>
      <c r="T440" s="369">
        <v>-0.11899908099925527</v>
      </c>
      <c r="U440" s="369">
        <v>-1.5383243464807952</v>
      </c>
      <c r="V440" s="369">
        <v>-0.14266988029997785</v>
      </c>
      <c r="W440" s="369">
        <v>-1.3986418772537959</v>
      </c>
      <c r="X440" s="369">
        <v>-0.1551086487913933</v>
      </c>
      <c r="Y440" s="369">
        <v>-1.1762170609075691</v>
      </c>
      <c r="Z440" s="369">
        <v>-0.1939753946267031</v>
      </c>
      <c r="AA440" s="369">
        <v>-1.1026190276043177</v>
      </c>
      <c r="AB440" s="369">
        <v>9.033504182445623E-2</v>
      </c>
      <c r="AC440" s="373">
        <v>-2.7338379559189474</v>
      </c>
      <c r="AD440" s="541">
        <v>18851134000181</v>
      </c>
      <c r="AE440" s="370" t="s">
        <v>2382</v>
      </c>
      <c r="AF440" s="370" t="s">
        <v>2253</v>
      </c>
      <c r="AG440" s="374" t="s">
        <v>1439</v>
      </c>
      <c r="AH440" s="374" t="s">
        <v>2245</v>
      </c>
      <c r="AI440" s="374">
        <v>5000</v>
      </c>
      <c r="AJ440" s="374">
        <v>0</v>
      </c>
      <c r="AK440" s="374">
        <v>0</v>
      </c>
      <c r="AL440" s="369">
        <v>9.300000000000001E-3</v>
      </c>
      <c r="AM440" s="369" t="s">
        <v>34</v>
      </c>
      <c r="AN440" s="369" t="s">
        <v>34</v>
      </c>
      <c r="AO440" s="367" t="s">
        <v>1324</v>
      </c>
      <c r="AP440" s="370" t="s">
        <v>13</v>
      </c>
      <c r="AQ440" s="376" t="s">
        <v>679</v>
      </c>
      <c r="AR440" s="369">
        <v>4.6499999999999996E-3</v>
      </c>
      <c r="AS440" s="369">
        <v>4.6499999999999996E-3</v>
      </c>
      <c r="AT440" s="369"/>
      <c r="AW440" s="662"/>
      <c r="AX440" s="662"/>
      <c r="AY440" s="663"/>
      <c r="AZ440" s="663"/>
      <c r="BA440" s="663"/>
      <c r="BB440" s="664"/>
      <c r="BC440" s="663"/>
      <c r="BD440" s="663"/>
      <c r="BE440" s="663"/>
      <c r="BF440" s="663"/>
      <c r="BG440" s="664"/>
      <c r="BH440" s="664"/>
      <c r="BI440" s="665"/>
      <c r="BJ440" s="665"/>
      <c r="BK440" s="665"/>
      <c r="BL440" s="664"/>
      <c r="BM440" s="664"/>
      <c r="BN440" s="664"/>
      <c r="BO440" s="664"/>
      <c r="BP440" s="664"/>
      <c r="BQ440" s="664"/>
      <c r="BR440" s="664"/>
      <c r="BS440" s="664"/>
      <c r="BT440" s="667"/>
      <c r="BU440" s="668"/>
      <c r="BV440" s="666"/>
      <c r="BW440" s="669"/>
    </row>
    <row r="441" spans="2:75" ht="15.75" customHeight="1">
      <c r="B441" s="363" t="s">
        <v>1280</v>
      </c>
      <c r="C441" s="364">
        <v>22773406000140</v>
      </c>
      <c r="D441" s="365" t="s">
        <v>13</v>
      </c>
      <c r="E441" s="365" t="s">
        <v>615</v>
      </c>
      <c r="F441" s="365" t="s">
        <v>619</v>
      </c>
      <c r="G441" s="366" t="s">
        <v>34</v>
      </c>
      <c r="H441" s="366" t="s">
        <v>1338</v>
      </c>
      <c r="I441" s="366" t="s">
        <v>34</v>
      </c>
      <c r="J441" s="366"/>
      <c r="K441" s="367" t="s">
        <v>48</v>
      </c>
      <c r="L441" s="368"/>
      <c r="M441" s="368" t="s">
        <v>34</v>
      </c>
      <c r="N441" s="367">
        <v>410373</v>
      </c>
      <c r="O441" s="367" t="s">
        <v>1321</v>
      </c>
      <c r="P441" s="371">
        <v>42332</v>
      </c>
      <c r="Q441" s="372">
        <v>33598761.25</v>
      </c>
      <c r="R441" s="372">
        <v>79319666.568055525</v>
      </c>
      <c r="S441" s="367">
        <v>5</v>
      </c>
      <c r="T441" s="369">
        <v>-0.14725987216704961</v>
      </c>
      <c r="U441" s="369">
        <v>-1.9036571098867541</v>
      </c>
      <c r="V441" s="369">
        <v>-0.14352155883505924</v>
      </c>
      <c r="W441" s="369">
        <v>-1.4069911746851695</v>
      </c>
      <c r="X441" s="369">
        <v>-9.4993729804991101E-2</v>
      </c>
      <c r="Y441" s="369">
        <v>-0.72035470972444082</v>
      </c>
      <c r="Z441" s="369">
        <v>-9.4958567793137494E-3</v>
      </c>
      <c r="AA441" s="369">
        <v>-5.3977528378928871E-2</v>
      </c>
      <c r="AB441" s="369">
        <v>0.12209435856975497</v>
      </c>
      <c r="AC441" s="373">
        <v>-2.0018703008799972</v>
      </c>
      <c r="AD441" s="541">
        <v>22282992000120</v>
      </c>
      <c r="AE441" s="370" t="s">
        <v>2441</v>
      </c>
      <c r="AF441" s="370" t="s">
        <v>728</v>
      </c>
      <c r="AG441" s="374" t="s">
        <v>728</v>
      </c>
      <c r="AH441" s="374" t="s">
        <v>2245</v>
      </c>
      <c r="AI441" s="374">
        <v>1000</v>
      </c>
      <c r="AJ441" s="374">
        <v>100</v>
      </c>
      <c r="AK441" s="374">
        <v>500</v>
      </c>
      <c r="AL441" s="369">
        <v>0.01</v>
      </c>
      <c r="AM441" s="369" t="s">
        <v>34</v>
      </c>
      <c r="AN441" s="369" t="s">
        <v>2262</v>
      </c>
      <c r="AO441" s="367" t="s">
        <v>1324</v>
      </c>
      <c r="AP441" s="370" t="s">
        <v>13</v>
      </c>
      <c r="AQ441" s="376" t="s">
        <v>679</v>
      </c>
      <c r="AR441" s="369">
        <v>5.5000000000000005E-3</v>
      </c>
      <c r="AS441" s="369">
        <v>5.5000000000000005E-3</v>
      </c>
      <c r="AT441" s="369"/>
      <c r="AW441" s="662"/>
      <c r="AX441" s="662"/>
      <c r="AY441" s="663"/>
      <c r="AZ441" s="663"/>
      <c r="BA441" s="663"/>
      <c r="BB441" s="664"/>
      <c r="BC441" s="663"/>
      <c r="BD441" s="663"/>
      <c r="BE441" s="663"/>
      <c r="BF441" s="663"/>
      <c r="BG441" s="664"/>
      <c r="BH441" s="664"/>
      <c r="BI441" s="665"/>
      <c r="BJ441" s="665"/>
      <c r="BK441" s="665"/>
      <c r="BL441" s="664"/>
      <c r="BM441" s="664"/>
      <c r="BN441" s="664"/>
      <c r="BO441" s="664"/>
      <c r="BP441" s="664"/>
      <c r="BQ441" s="664"/>
      <c r="BR441" s="664"/>
      <c r="BS441" s="664"/>
      <c r="BT441" s="667"/>
      <c r="BU441" s="668"/>
      <c r="BV441" s="666"/>
      <c r="BW441" s="669"/>
    </row>
    <row r="442" spans="2:75" ht="15.75" customHeight="1">
      <c r="B442" s="363" t="s">
        <v>1283</v>
      </c>
      <c r="C442" s="364">
        <v>23872712000104</v>
      </c>
      <c r="D442" s="365" t="s">
        <v>13</v>
      </c>
      <c r="E442" s="365" t="s">
        <v>615</v>
      </c>
      <c r="F442" s="365" t="s">
        <v>619</v>
      </c>
      <c r="G442" s="366" t="s">
        <v>34</v>
      </c>
      <c r="H442" s="366" t="s">
        <v>1338</v>
      </c>
      <c r="I442" s="366" t="s">
        <v>34</v>
      </c>
      <c r="J442" s="366"/>
      <c r="K442" s="367" t="s">
        <v>49</v>
      </c>
      <c r="L442" s="368"/>
      <c r="M442" s="368" t="s">
        <v>34</v>
      </c>
      <c r="N442" s="367">
        <v>421693</v>
      </c>
      <c r="O442" s="367" t="s">
        <v>1324</v>
      </c>
      <c r="P442" s="371">
        <v>42587</v>
      </c>
      <c r="Q442" s="372">
        <v>84459058.879999995</v>
      </c>
      <c r="R442" s="372">
        <v>157353061.44099188</v>
      </c>
      <c r="S442" s="367">
        <v>5</v>
      </c>
      <c r="T442" s="369">
        <v>-0.24542186745084893</v>
      </c>
      <c r="U442" s="369">
        <v>-3.1726163823129547</v>
      </c>
      <c r="V442" s="369">
        <v>-0.19708743030634213</v>
      </c>
      <c r="W442" s="369">
        <v>-1.932115825198683</v>
      </c>
      <c r="X442" s="369">
        <v>-0.19345091876125109</v>
      </c>
      <c r="Y442" s="369">
        <v>-1.4669734593668478</v>
      </c>
      <c r="Z442" s="369">
        <v>0.14005278234970886</v>
      </c>
      <c r="AA442" s="369">
        <v>0.79610541834390292</v>
      </c>
      <c r="AB442" s="369">
        <v>0.17643050712372144</v>
      </c>
      <c r="AC442" s="373">
        <v>-1.7050513324609839</v>
      </c>
      <c r="AD442" s="541">
        <v>0</v>
      </c>
      <c r="AE442" s="370" t="s">
        <v>2441</v>
      </c>
      <c r="AF442" s="370" t="s">
        <v>728</v>
      </c>
      <c r="AG442" s="374" t="s">
        <v>728</v>
      </c>
      <c r="AH442" s="374" t="s">
        <v>2245</v>
      </c>
      <c r="AI442" s="374">
        <v>1000</v>
      </c>
      <c r="AJ442" s="374">
        <v>100</v>
      </c>
      <c r="AK442" s="374">
        <v>500</v>
      </c>
      <c r="AL442" s="369">
        <v>0.01</v>
      </c>
      <c r="AM442" s="369" t="s">
        <v>34</v>
      </c>
      <c r="AN442" s="369" t="s">
        <v>2262</v>
      </c>
      <c r="AO442" s="367" t="s">
        <v>1324</v>
      </c>
      <c r="AP442" s="370" t="s">
        <v>13</v>
      </c>
      <c r="AQ442" s="376" t="s">
        <v>679</v>
      </c>
      <c r="AR442" s="369">
        <v>5.3333333333333332E-3</v>
      </c>
      <c r="AS442" s="369">
        <v>5.3333333333333332E-3</v>
      </c>
      <c r="AT442" s="369"/>
      <c r="AW442" s="662"/>
      <c r="AX442" s="662"/>
      <c r="AY442" s="663"/>
      <c r="AZ442" s="663"/>
      <c r="BA442" s="663"/>
      <c r="BB442" s="664"/>
      <c r="BC442" s="663"/>
      <c r="BD442" s="663"/>
      <c r="BE442" s="663"/>
      <c r="BF442" s="663"/>
      <c r="BG442" s="664"/>
      <c r="BH442" s="664"/>
      <c r="BI442" s="665"/>
      <c r="BJ442" s="665"/>
      <c r="BK442" s="665"/>
      <c r="BL442" s="664"/>
      <c r="BM442" s="664"/>
      <c r="BN442" s="664"/>
      <c r="BO442" s="664"/>
      <c r="BP442" s="664"/>
      <c r="BQ442" s="664"/>
      <c r="BR442" s="664"/>
      <c r="BS442" s="664"/>
      <c r="BT442" s="667"/>
      <c r="BU442" s="668"/>
      <c r="BV442" s="666"/>
      <c r="BW442" s="669"/>
    </row>
    <row r="443" spans="2:75" ht="15.75" customHeight="1">
      <c r="B443" s="363" t="s">
        <v>1532</v>
      </c>
      <c r="C443" s="364">
        <v>37681227000150</v>
      </c>
      <c r="D443" s="365" t="s">
        <v>14</v>
      </c>
      <c r="E443" s="365" t="s">
        <v>15</v>
      </c>
      <c r="F443" s="365" t="s">
        <v>1326</v>
      </c>
      <c r="G443" s="366" t="s">
        <v>866</v>
      </c>
      <c r="H443" s="366" t="s">
        <v>34</v>
      </c>
      <c r="I443" s="366" t="s">
        <v>34</v>
      </c>
      <c r="J443" s="366" t="s">
        <v>608</v>
      </c>
      <c r="K443" s="367" t="s">
        <v>48</v>
      </c>
      <c r="L443" s="368"/>
      <c r="M443" s="368"/>
      <c r="N443" s="367">
        <v>555401</v>
      </c>
      <c r="O443" s="367" t="s">
        <v>1321</v>
      </c>
      <c r="P443" s="371">
        <v>44082</v>
      </c>
      <c r="Q443" s="372">
        <v>141668649.75999999</v>
      </c>
      <c r="R443" s="372">
        <v>122229921.08031745</v>
      </c>
      <c r="S443" s="367">
        <v>5</v>
      </c>
      <c r="T443" s="369">
        <v>0.62241365607010013</v>
      </c>
      <c r="U443" s="369">
        <v>7.0008549784368084</v>
      </c>
      <c r="V443" s="369">
        <v>0.62135975986539882</v>
      </c>
      <c r="W443" s="369">
        <v>5.7026586950725981</v>
      </c>
      <c r="X443" s="369">
        <v>0.75616834189623416</v>
      </c>
      <c r="Y443" s="369">
        <v>5.3172173242375065</v>
      </c>
      <c r="Z443" s="369" t="s">
        <v>1419</v>
      </c>
      <c r="AA443" s="369" t="s">
        <v>1419</v>
      </c>
      <c r="AB443" s="369">
        <v>0.64988190068261709</v>
      </c>
      <c r="AC443" s="373">
        <v>0.82410049005062402</v>
      </c>
      <c r="AD443" s="541">
        <v>35640811000131</v>
      </c>
      <c r="AE443" s="370" t="s">
        <v>2258</v>
      </c>
      <c r="AF443" s="370" t="s">
        <v>2244</v>
      </c>
      <c r="AG443" s="374" t="s">
        <v>1438</v>
      </c>
      <c r="AH443" s="374" t="s">
        <v>2245</v>
      </c>
      <c r="AI443" s="374">
        <v>50000</v>
      </c>
      <c r="AJ443" s="374" t="s">
        <v>1429</v>
      </c>
      <c r="AK443" s="374" t="s">
        <v>1429</v>
      </c>
      <c r="AL443" s="369">
        <v>7.4999999999999997E-3</v>
      </c>
      <c r="AM443" s="369" t="s">
        <v>34</v>
      </c>
      <c r="AN443" s="369" t="s">
        <v>34</v>
      </c>
      <c r="AO443" s="367" t="s">
        <v>1324</v>
      </c>
      <c r="AP443" s="370" t="s">
        <v>13</v>
      </c>
      <c r="AQ443" s="376" t="s">
        <v>671</v>
      </c>
      <c r="AR443" s="369" t="s">
        <v>34</v>
      </c>
      <c r="AS443" s="369" t="s">
        <v>34</v>
      </c>
      <c r="AT443" s="369"/>
      <c r="AW443" s="662"/>
      <c r="AX443" s="662"/>
      <c r="AY443" s="663"/>
      <c r="AZ443" s="663"/>
      <c r="BA443" s="663"/>
      <c r="BB443" s="664"/>
      <c r="BC443" s="663"/>
      <c r="BD443" s="663"/>
      <c r="BE443" s="663"/>
      <c r="BF443" s="663"/>
      <c r="BG443" s="664"/>
      <c r="BH443" s="664"/>
      <c r="BI443" s="665"/>
      <c r="BJ443" s="665"/>
      <c r="BK443" s="665"/>
      <c r="BL443" s="664"/>
      <c r="BM443" s="664"/>
      <c r="BN443" s="664"/>
      <c r="BO443" s="664"/>
      <c r="BP443" s="664"/>
      <c r="BQ443" s="664"/>
      <c r="BR443" s="664"/>
      <c r="BS443" s="664"/>
      <c r="BT443" s="667"/>
      <c r="BU443" s="668"/>
      <c r="BV443" s="666"/>
      <c r="BW443" s="669"/>
    </row>
    <row r="444" spans="2:75" ht="15.75" customHeight="1">
      <c r="B444" s="363" t="s">
        <v>1533</v>
      </c>
      <c r="C444" s="364">
        <v>37927641000104</v>
      </c>
      <c r="D444" s="365" t="s">
        <v>14</v>
      </c>
      <c r="E444" s="365" t="s">
        <v>15</v>
      </c>
      <c r="F444" s="365" t="s">
        <v>1326</v>
      </c>
      <c r="G444" s="366" t="s">
        <v>866</v>
      </c>
      <c r="H444" s="366" t="s">
        <v>34</v>
      </c>
      <c r="I444" s="366" t="s">
        <v>34</v>
      </c>
      <c r="J444" s="366" t="s">
        <v>608</v>
      </c>
      <c r="K444" s="367" t="s">
        <v>48</v>
      </c>
      <c r="L444" s="368"/>
      <c r="M444" s="368"/>
      <c r="N444" s="367">
        <v>551252</v>
      </c>
      <c r="O444" s="367" t="s">
        <v>1321</v>
      </c>
      <c r="P444" s="371">
        <v>44082</v>
      </c>
      <c r="Q444" s="372">
        <v>238669542.97</v>
      </c>
      <c r="R444" s="372">
        <v>205734082.86805567</v>
      </c>
      <c r="S444" s="367">
        <v>5</v>
      </c>
      <c r="T444" s="369">
        <v>0.62361556592339862</v>
      </c>
      <c r="U444" s="369">
        <v>7.0143739565280434</v>
      </c>
      <c r="V444" s="369">
        <v>0.62361811467441242</v>
      </c>
      <c r="W444" s="369">
        <v>5.7233852170008452</v>
      </c>
      <c r="X444" s="369">
        <v>0.76275476138057496</v>
      </c>
      <c r="Y444" s="369">
        <v>5.3635316458593421</v>
      </c>
      <c r="Z444" s="369" t="s">
        <v>1419</v>
      </c>
      <c r="AA444" s="369" t="s">
        <v>1419</v>
      </c>
      <c r="AB444" s="369">
        <v>0.6476542442606833</v>
      </c>
      <c r="AC444" s="373">
        <v>0.8276556195553868</v>
      </c>
      <c r="AD444" s="541">
        <v>35640811000131</v>
      </c>
      <c r="AE444" s="370" t="s">
        <v>2258</v>
      </c>
      <c r="AF444" s="370" t="s">
        <v>2244</v>
      </c>
      <c r="AG444" s="374" t="s">
        <v>1438</v>
      </c>
      <c r="AH444" s="374" t="s">
        <v>2266</v>
      </c>
      <c r="AI444" s="374">
        <v>250000</v>
      </c>
      <c r="AJ444" s="374" t="s">
        <v>1429</v>
      </c>
      <c r="AK444" s="374" t="s">
        <v>1429</v>
      </c>
      <c r="AL444" s="369">
        <v>5.0000000000000001E-3</v>
      </c>
      <c r="AM444" s="369" t="s">
        <v>34</v>
      </c>
      <c r="AN444" s="369" t="s">
        <v>34</v>
      </c>
      <c r="AO444" s="367" t="s">
        <v>1324</v>
      </c>
      <c r="AP444" s="370" t="s">
        <v>13</v>
      </c>
      <c r="AQ444" s="376" t="s">
        <v>671</v>
      </c>
      <c r="AR444" s="369" t="s">
        <v>34</v>
      </c>
      <c r="AS444" s="369" t="s">
        <v>34</v>
      </c>
      <c r="AT444" s="369"/>
      <c r="AW444" s="662"/>
      <c r="AX444" s="662"/>
      <c r="AY444" s="663"/>
      <c r="AZ444" s="663"/>
      <c r="BA444" s="663"/>
      <c r="BB444" s="664"/>
      <c r="BC444" s="663"/>
      <c r="BD444" s="663"/>
      <c r="BE444" s="663"/>
      <c r="BF444" s="663"/>
      <c r="BG444" s="664"/>
      <c r="BH444" s="664"/>
      <c r="BI444" s="665"/>
      <c r="BJ444" s="665"/>
      <c r="BK444" s="665"/>
      <c r="BL444" s="664"/>
      <c r="BM444" s="664"/>
      <c r="BN444" s="664"/>
      <c r="BO444" s="664"/>
      <c r="BP444" s="664"/>
      <c r="BQ444" s="664"/>
      <c r="BR444" s="664"/>
      <c r="BS444" s="664"/>
      <c r="BT444" s="667"/>
      <c r="BU444" s="668"/>
      <c r="BV444" s="666"/>
      <c r="BW444" s="669"/>
    </row>
    <row r="445" spans="2:75" ht="15.75" customHeight="1">
      <c r="B445" s="363" t="s">
        <v>795</v>
      </c>
      <c r="C445" s="364">
        <v>39293641000117</v>
      </c>
      <c r="D445" s="365" t="s">
        <v>14</v>
      </c>
      <c r="E445" s="365" t="s">
        <v>607</v>
      </c>
      <c r="F445" s="365" t="s">
        <v>860</v>
      </c>
      <c r="G445" s="366"/>
      <c r="H445" s="366" t="s">
        <v>34</v>
      </c>
      <c r="I445" s="366" t="s">
        <v>34</v>
      </c>
      <c r="J445" s="366" t="s">
        <v>611</v>
      </c>
      <c r="K445" s="367"/>
      <c r="L445" s="368"/>
      <c r="M445" s="368" t="s">
        <v>1416</v>
      </c>
      <c r="N445" s="367">
        <v>570451</v>
      </c>
      <c r="O445" s="367" t="s">
        <v>1321</v>
      </c>
      <c r="P445" s="371">
        <v>44193</v>
      </c>
      <c r="Q445" s="372">
        <v>6533933.4199999999</v>
      </c>
      <c r="R445" s="372">
        <v>6297809.5947222253</v>
      </c>
      <c r="S445" s="367">
        <v>5</v>
      </c>
      <c r="T445" s="369">
        <v>-0.22170274015882241</v>
      </c>
      <c r="U445" s="369">
        <v>-2.8659945942772151</v>
      </c>
      <c r="V445" s="369">
        <v>-0.13631672076377477</v>
      </c>
      <c r="W445" s="369">
        <v>-1.3363596705152423</v>
      </c>
      <c r="X445" s="369" t="s">
        <v>1419</v>
      </c>
      <c r="Y445" s="369" t="s">
        <v>1419</v>
      </c>
      <c r="Z445" s="369" t="s">
        <v>1419</v>
      </c>
      <c r="AA445" s="369" t="s">
        <v>1419</v>
      </c>
      <c r="AB445" s="369">
        <v>0.19932050114807071</v>
      </c>
      <c r="AC445" s="373">
        <v>-1.1229422037456938</v>
      </c>
      <c r="AD445" s="541">
        <v>40910469000182</v>
      </c>
      <c r="AE445" s="370" t="s">
        <v>2304</v>
      </c>
      <c r="AF445" s="370" t="s">
        <v>2304</v>
      </c>
      <c r="AG445" s="374" t="s">
        <v>1441</v>
      </c>
      <c r="AH445" s="374" t="s">
        <v>2245</v>
      </c>
      <c r="AI445" s="374">
        <v>1000</v>
      </c>
      <c r="AJ445" s="374" t="s">
        <v>1429</v>
      </c>
      <c r="AK445" s="374" t="s">
        <v>1429</v>
      </c>
      <c r="AL445" s="369">
        <v>5.0000000000000001E-3</v>
      </c>
      <c r="AM445" s="369" t="s">
        <v>34</v>
      </c>
      <c r="AN445" s="369" t="s">
        <v>2257</v>
      </c>
      <c r="AO445" s="367" t="s">
        <v>1324</v>
      </c>
      <c r="AP445" s="370" t="s">
        <v>716</v>
      </c>
      <c r="AQ445" s="376" t="s">
        <v>687</v>
      </c>
      <c r="AR445" s="369">
        <v>1.6665E-3</v>
      </c>
      <c r="AS445" s="369">
        <v>1.6665E-3</v>
      </c>
      <c r="AT445" s="369"/>
      <c r="AW445" s="662"/>
      <c r="AX445" s="662"/>
      <c r="AY445" s="663"/>
      <c r="AZ445" s="663"/>
      <c r="BA445" s="663"/>
      <c r="BB445" s="664"/>
      <c r="BC445" s="663"/>
      <c r="BD445" s="663"/>
      <c r="BE445" s="663"/>
      <c r="BF445" s="663"/>
      <c r="BG445" s="664"/>
      <c r="BH445" s="664"/>
      <c r="BI445" s="665"/>
      <c r="BJ445" s="665"/>
      <c r="BK445" s="665"/>
      <c r="BL445" s="664"/>
      <c r="BM445" s="664"/>
      <c r="BN445" s="664"/>
      <c r="BO445" s="664"/>
      <c r="BP445" s="664"/>
      <c r="BQ445" s="664"/>
      <c r="BR445" s="664"/>
      <c r="BS445" s="664"/>
      <c r="BT445" s="667"/>
      <c r="BU445" s="668"/>
      <c r="BV445" s="666"/>
      <c r="BW445" s="669"/>
    </row>
    <row r="446" spans="2:75" ht="15.75" customHeight="1">
      <c r="B446" s="363" t="s">
        <v>1126</v>
      </c>
      <c r="C446" s="364">
        <v>33158068000152</v>
      </c>
      <c r="D446" s="365" t="s">
        <v>14</v>
      </c>
      <c r="E446" s="365" t="s">
        <v>607</v>
      </c>
      <c r="F446" s="365" t="s">
        <v>860</v>
      </c>
      <c r="G446" s="366"/>
      <c r="H446" s="366" t="s">
        <v>34</v>
      </c>
      <c r="I446" s="366" t="s">
        <v>34</v>
      </c>
      <c r="J446" s="366" t="s">
        <v>611</v>
      </c>
      <c r="K446" s="367"/>
      <c r="L446" s="368"/>
      <c r="M446" s="368" t="s">
        <v>34</v>
      </c>
      <c r="N446" s="367">
        <v>502243</v>
      </c>
      <c r="O446" s="367" t="s">
        <v>1321</v>
      </c>
      <c r="P446" s="371">
        <v>43668</v>
      </c>
      <c r="Q446" s="372">
        <v>20487240.98</v>
      </c>
      <c r="R446" s="372">
        <v>43816956.103928573</v>
      </c>
      <c r="S446" s="367">
        <v>5</v>
      </c>
      <c r="T446" s="369">
        <v>-0.16666518813954889</v>
      </c>
      <c r="U446" s="369">
        <v>-2.1545134170193707</v>
      </c>
      <c r="V446" s="369">
        <v>-0.14955106081726233</v>
      </c>
      <c r="W446" s="369">
        <v>-1.4661004551693373</v>
      </c>
      <c r="X446" s="369">
        <v>5.8954429513234929E-2</v>
      </c>
      <c r="Y446" s="369">
        <v>0.44706214869294486</v>
      </c>
      <c r="Z446" s="369">
        <v>0.22573617506750487</v>
      </c>
      <c r="AA446" s="369">
        <v>1.2831576001020593</v>
      </c>
      <c r="AB446" s="369">
        <v>0.23242466793422009</v>
      </c>
      <c r="AC446" s="373">
        <v>-0.99863496453259482</v>
      </c>
      <c r="AD446" s="541">
        <v>33600794000183</v>
      </c>
      <c r="AE446" s="370" t="s">
        <v>2279</v>
      </c>
      <c r="AF446" s="370" t="s">
        <v>2244</v>
      </c>
      <c r="AG446" s="374" t="s">
        <v>1438</v>
      </c>
      <c r="AH446" s="374" t="s">
        <v>2245</v>
      </c>
      <c r="AI446" s="374">
        <v>5000</v>
      </c>
      <c r="AJ446" s="374">
        <v>5000</v>
      </c>
      <c r="AK446" s="374">
        <v>5000</v>
      </c>
      <c r="AL446" s="369">
        <v>0.01</v>
      </c>
      <c r="AM446" s="369" t="s">
        <v>34</v>
      </c>
      <c r="AN446" s="369" t="s">
        <v>34</v>
      </c>
      <c r="AO446" s="367" t="s">
        <v>1324</v>
      </c>
      <c r="AP446" s="370" t="s">
        <v>13</v>
      </c>
      <c r="AQ446" s="376" t="s">
        <v>679</v>
      </c>
      <c r="AR446" s="369">
        <v>8.0000000000000002E-3</v>
      </c>
      <c r="AS446" s="369">
        <v>8.0000000000000002E-3</v>
      </c>
      <c r="AT446" s="369"/>
      <c r="AW446" s="662"/>
      <c r="AX446" s="662"/>
      <c r="AY446" s="663"/>
      <c r="AZ446" s="663"/>
      <c r="BA446" s="663"/>
      <c r="BB446" s="664"/>
      <c r="BC446" s="663"/>
      <c r="BD446" s="663"/>
      <c r="BE446" s="663"/>
      <c r="BF446" s="663"/>
      <c r="BG446" s="664"/>
      <c r="BH446" s="664"/>
      <c r="BI446" s="665"/>
      <c r="BJ446" s="665"/>
      <c r="BK446" s="665"/>
      <c r="BL446" s="664"/>
      <c r="BM446" s="664"/>
      <c r="BN446" s="664"/>
      <c r="BO446" s="664"/>
      <c r="BP446" s="664"/>
      <c r="BQ446" s="664"/>
      <c r="BR446" s="664"/>
      <c r="BS446" s="664"/>
      <c r="BT446" s="667"/>
      <c r="BU446" s="668"/>
      <c r="BV446" s="666"/>
      <c r="BW446" s="669"/>
    </row>
    <row r="447" spans="2:75" ht="15.75" customHeight="1">
      <c r="B447" s="363" t="s">
        <v>727</v>
      </c>
      <c r="C447" s="364">
        <v>7657641000162</v>
      </c>
      <c r="D447" s="365" t="s">
        <v>14</v>
      </c>
      <c r="E447" s="365" t="s">
        <v>614</v>
      </c>
      <c r="F447" s="365"/>
      <c r="G447" s="366"/>
      <c r="H447" s="366" t="s">
        <v>865</v>
      </c>
      <c r="I447" s="366" t="s">
        <v>34</v>
      </c>
      <c r="J447" s="366" t="s">
        <v>611</v>
      </c>
      <c r="K447" s="367" t="s">
        <v>48</v>
      </c>
      <c r="L447" s="368"/>
      <c r="M447" s="368" t="s">
        <v>1416</v>
      </c>
      <c r="N447" s="367">
        <v>286664</v>
      </c>
      <c r="O447" s="367" t="s">
        <v>1321</v>
      </c>
      <c r="P447" s="371">
        <v>40805</v>
      </c>
      <c r="Q447" s="372">
        <v>67246431.290000007</v>
      </c>
      <c r="R447" s="372">
        <v>142060934.03519836</v>
      </c>
      <c r="S447" s="367">
        <v>5</v>
      </c>
      <c r="T447" s="369">
        <v>-0.20619799140700967</v>
      </c>
      <c r="U447" s="369">
        <v>-2.6655616809244593</v>
      </c>
      <c r="V447" s="369">
        <v>-0.11424438035944362</v>
      </c>
      <c r="W447" s="369">
        <v>-1.1199769304891869</v>
      </c>
      <c r="X447" s="369">
        <v>3.0953757230462786E-2</v>
      </c>
      <c r="Y447" s="369">
        <v>0.23472796415515923</v>
      </c>
      <c r="Z447" s="369">
        <v>0.35239605143014008</v>
      </c>
      <c r="AA447" s="369">
        <v>2.0031333989925146</v>
      </c>
      <c r="AB447" s="369">
        <v>0.17828385175414457</v>
      </c>
      <c r="AC447" s="373">
        <v>-1.1363136746766949</v>
      </c>
      <c r="AD447" s="541">
        <v>0</v>
      </c>
      <c r="AE447" s="370" t="s">
        <v>2263</v>
      </c>
      <c r="AF447" s="370" t="s">
        <v>728</v>
      </c>
      <c r="AG447" s="374" t="s">
        <v>728</v>
      </c>
      <c r="AH447" s="374" t="s">
        <v>2245</v>
      </c>
      <c r="AI447" s="374">
        <v>25000</v>
      </c>
      <c r="AJ447" s="374">
        <v>5000</v>
      </c>
      <c r="AK447" s="374">
        <v>0</v>
      </c>
      <c r="AL447" s="673">
        <v>6.9999999999999993E-3</v>
      </c>
      <c r="AM447" s="673" t="s">
        <v>34</v>
      </c>
      <c r="AN447" s="369" t="s">
        <v>34</v>
      </c>
      <c r="AO447" s="367" t="s">
        <v>1324</v>
      </c>
      <c r="AP447" s="370" t="s">
        <v>716</v>
      </c>
      <c r="AQ447" s="376" t="s">
        <v>687</v>
      </c>
      <c r="AR447" s="369">
        <v>1.8666666666666666E-3</v>
      </c>
      <c r="AS447" s="369">
        <v>1.8666666666666666E-3</v>
      </c>
      <c r="AT447" s="369"/>
      <c r="AW447" s="662"/>
      <c r="AX447" s="662"/>
      <c r="AY447" s="663"/>
      <c r="AZ447" s="663"/>
      <c r="BA447" s="663"/>
      <c r="BB447" s="664"/>
      <c r="BC447" s="663"/>
      <c r="BD447" s="663"/>
      <c r="BE447" s="663"/>
      <c r="BF447" s="663"/>
      <c r="BG447" s="664"/>
      <c r="BH447" s="664"/>
      <c r="BI447" s="665"/>
      <c r="BJ447" s="665"/>
      <c r="BK447" s="665"/>
      <c r="BL447" s="664"/>
      <c r="BM447" s="664"/>
      <c r="BN447" s="664"/>
      <c r="BO447" s="664"/>
      <c r="BP447" s="664"/>
      <c r="BQ447" s="664"/>
      <c r="BR447" s="664"/>
      <c r="BS447" s="664"/>
      <c r="BT447" s="667"/>
      <c r="BU447" s="668"/>
      <c r="BV447" s="666"/>
      <c r="BW447" s="669"/>
    </row>
    <row r="448" spans="2:75" ht="15.75" customHeight="1">
      <c r="B448" s="363" t="s">
        <v>577</v>
      </c>
      <c r="C448" s="364">
        <v>11147668000182</v>
      </c>
      <c r="D448" s="365" t="s">
        <v>14</v>
      </c>
      <c r="E448" s="365" t="s">
        <v>607</v>
      </c>
      <c r="F448" s="365"/>
      <c r="G448" s="366"/>
      <c r="H448" s="366" t="s">
        <v>34</v>
      </c>
      <c r="I448" s="366" t="s">
        <v>34</v>
      </c>
      <c r="J448" s="366" t="s">
        <v>611</v>
      </c>
      <c r="K448" s="367"/>
      <c r="L448" s="368"/>
      <c r="M448" s="368" t="s">
        <v>1416</v>
      </c>
      <c r="N448" s="367">
        <v>253154</v>
      </c>
      <c r="O448" s="367" t="s">
        <v>1321</v>
      </c>
      <c r="P448" s="371">
        <v>40386</v>
      </c>
      <c r="Q448" s="372">
        <v>180924688.74000001</v>
      </c>
      <c r="R448" s="372">
        <v>360758390.37773812</v>
      </c>
      <c r="S448" s="367">
        <v>5</v>
      </c>
      <c r="T448" s="369">
        <v>-0.30200995276660925</v>
      </c>
      <c r="U448" s="369">
        <v>-3.9041416061296941</v>
      </c>
      <c r="V448" s="369">
        <v>-0.2254778409421746</v>
      </c>
      <c r="W448" s="369">
        <v>-2.2104367794478681</v>
      </c>
      <c r="X448" s="369">
        <v>-3.1542055709047556E-2</v>
      </c>
      <c r="Y448" s="369">
        <v>-0.23918913838889269</v>
      </c>
      <c r="Z448" s="369">
        <v>0.76281636056837199</v>
      </c>
      <c r="AA448" s="369">
        <v>4.3360954895811084</v>
      </c>
      <c r="AB448" s="369">
        <v>0.3033320944995021</v>
      </c>
      <c r="AC448" s="373">
        <v>-1.0115038358816488</v>
      </c>
      <c r="AD448" s="541">
        <v>0</v>
      </c>
      <c r="AE448" s="370" t="s">
        <v>2263</v>
      </c>
      <c r="AF448" s="370" t="s">
        <v>728</v>
      </c>
      <c r="AG448" s="374" t="s">
        <v>728</v>
      </c>
      <c r="AH448" s="374" t="s">
        <v>2245</v>
      </c>
      <c r="AI448" s="374">
        <v>25000</v>
      </c>
      <c r="AJ448" s="374">
        <v>5000</v>
      </c>
      <c r="AK448" s="374">
        <v>0</v>
      </c>
      <c r="AL448" s="673">
        <v>6.9999999999999993E-3</v>
      </c>
      <c r="AM448" s="673" t="s">
        <v>34</v>
      </c>
      <c r="AN448" s="369" t="s">
        <v>34</v>
      </c>
      <c r="AO448" s="367" t="s">
        <v>1324</v>
      </c>
      <c r="AP448" s="370" t="s">
        <v>716</v>
      </c>
      <c r="AQ448" s="376" t="s">
        <v>687</v>
      </c>
      <c r="AR448" s="369">
        <v>3.4666666666666665E-3</v>
      </c>
      <c r="AS448" s="369">
        <v>3.4666666666666665E-3</v>
      </c>
      <c r="AT448" s="369"/>
      <c r="AW448" s="662"/>
      <c r="AX448" s="662"/>
      <c r="AY448" s="663"/>
      <c r="AZ448" s="663"/>
      <c r="BA448" s="663"/>
      <c r="BB448" s="664"/>
      <c r="BC448" s="663"/>
      <c r="BD448" s="663"/>
      <c r="BE448" s="663"/>
      <c r="BF448" s="663"/>
      <c r="BG448" s="664"/>
      <c r="BH448" s="664"/>
      <c r="BI448" s="665"/>
      <c r="BJ448" s="665"/>
      <c r="BK448" s="665"/>
      <c r="BL448" s="664"/>
      <c r="BM448" s="664"/>
      <c r="BN448" s="664"/>
      <c r="BO448" s="664"/>
      <c r="BP448" s="664"/>
      <c r="BQ448" s="664"/>
      <c r="BR448" s="664"/>
      <c r="BS448" s="664"/>
      <c r="BT448" s="667"/>
      <c r="BU448" s="668"/>
      <c r="BV448" s="666"/>
      <c r="BW448" s="669"/>
    </row>
    <row r="449" spans="2:75" ht="15.75" customHeight="1">
      <c r="B449" s="363" t="s">
        <v>779</v>
      </c>
      <c r="C449" s="364">
        <v>20501989000124</v>
      </c>
      <c r="D449" s="365" t="s">
        <v>14</v>
      </c>
      <c r="E449" s="365" t="s">
        <v>614</v>
      </c>
      <c r="F449" s="365"/>
      <c r="G449" s="366"/>
      <c r="H449" s="366" t="s">
        <v>865</v>
      </c>
      <c r="I449" s="366" t="s">
        <v>34</v>
      </c>
      <c r="J449" s="366" t="s">
        <v>608</v>
      </c>
      <c r="K449" s="367" t="s">
        <v>48</v>
      </c>
      <c r="L449" s="368"/>
      <c r="M449" s="368" t="s">
        <v>34</v>
      </c>
      <c r="N449" s="367">
        <v>383651</v>
      </c>
      <c r="O449" s="367" t="s">
        <v>1321</v>
      </c>
      <c r="P449" s="371">
        <v>41920</v>
      </c>
      <c r="Q449" s="372">
        <v>87876891.379999995</v>
      </c>
      <c r="R449" s="372">
        <v>96620579.785555497</v>
      </c>
      <c r="S449" s="367">
        <v>5</v>
      </c>
      <c r="T449" s="369">
        <v>-4.0009543359968758E-2</v>
      </c>
      <c r="U449" s="369">
        <v>-0.51721117613172296</v>
      </c>
      <c r="V449" s="369">
        <v>-0.16076848111291542</v>
      </c>
      <c r="W449" s="369">
        <v>-1.5760686821508769</v>
      </c>
      <c r="X449" s="369">
        <v>-5.2387216054150643E-2</v>
      </c>
      <c r="Y449" s="369">
        <v>-0.3972617760291004</v>
      </c>
      <c r="Z449" s="369">
        <v>-1.4488411381771704E-2</v>
      </c>
      <c r="AA449" s="369">
        <v>-8.2356827266901522E-2</v>
      </c>
      <c r="AB449" s="369">
        <v>0.17253325876920345</v>
      </c>
      <c r="AC449" s="373">
        <v>-1.492624119483303</v>
      </c>
      <c r="AD449" s="541">
        <v>20355747000170</v>
      </c>
      <c r="AE449" s="370" t="s">
        <v>2292</v>
      </c>
      <c r="AF449" s="370" t="s">
        <v>2244</v>
      </c>
      <c r="AG449" s="374" t="s">
        <v>1438</v>
      </c>
      <c r="AH449" s="374" t="s">
        <v>2245</v>
      </c>
      <c r="AI449" s="374">
        <v>1000</v>
      </c>
      <c r="AJ449" s="374">
        <v>1000</v>
      </c>
      <c r="AK449" s="374">
        <v>1000</v>
      </c>
      <c r="AL449" s="673">
        <v>1.6E-2</v>
      </c>
      <c r="AM449" s="673">
        <v>0.15</v>
      </c>
      <c r="AN449" s="369" t="s">
        <v>34</v>
      </c>
      <c r="AO449" s="367" t="s">
        <v>1324</v>
      </c>
      <c r="AP449" s="370" t="s">
        <v>716</v>
      </c>
      <c r="AQ449" s="376" t="s">
        <v>659</v>
      </c>
      <c r="AR449" s="369">
        <v>4.2666666666666669E-3</v>
      </c>
      <c r="AS449" s="369">
        <v>4.2666666666666669E-3</v>
      </c>
      <c r="AT449" s="369"/>
      <c r="AW449" s="662"/>
      <c r="AX449" s="662"/>
      <c r="AY449" s="663"/>
      <c r="AZ449" s="663"/>
      <c r="BA449" s="663"/>
      <c r="BB449" s="664"/>
      <c r="BC449" s="663"/>
      <c r="BD449" s="663"/>
      <c r="BE449" s="663"/>
      <c r="BF449" s="663"/>
      <c r="BG449" s="664"/>
      <c r="BH449" s="664"/>
      <c r="BI449" s="665"/>
      <c r="BJ449" s="665"/>
      <c r="BK449" s="665"/>
      <c r="BL449" s="664"/>
      <c r="BM449" s="664"/>
      <c r="BN449" s="664"/>
      <c r="BO449" s="664"/>
      <c r="BP449" s="664"/>
      <c r="BQ449" s="664"/>
      <c r="BR449" s="664"/>
      <c r="BS449" s="664"/>
      <c r="BT449" s="667"/>
      <c r="BU449" s="668"/>
      <c r="BV449" s="666"/>
      <c r="BW449" s="669"/>
    </row>
    <row r="450" spans="2:75" ht="15.75" customHeight="1">
      <c r="B450" s="363" t="s">
        <v>785</v>
      </c>
      <c r="C450" s="364">
        <v>40102910000108</v>
      </c>
      <c r="D450" s="365" t="s">
        <v>14</v>
      </c>
      <c r="E450" s="365" t="s">
        <v>607</v>
      </c>
      <c r="F450" s="365"/>
      <c r="G450" s="366"/>
      <c r="H450" s="366" t="s">
        <v>34</v>
      </c>
      <c r="I450" s="366" t="s">
        <v>34</v>
      </c>
      <c r="J450" s="366" t="s">
        <v>612</v>
      </c>
      <c r="K450" s="367" t="s">
        <v>49</v>
      </c>
      <c r="L450" s="368"/>
      <c r="M450" s="368" t="s">
        <v>34</v>
      </c>
      <c r="N450" s="367">
        <v>578381</v>
      </c>
      <c r="O450" s="367" t="s">
        <v>1321</v>
      </c>
      <c r="P450" s="371">
        <v>44253</v>
      </c>
      <c r="Q450" s="372">
        <v>8311749.6799999997</v>
      </c>
      <c r="R450" s="372">
        <v>17020240.912579361</v>
      </c>
      <c r="S450" s="367">
        <v>5</v>
      </c>
      <c r="T450" s="369">
        <v>-0.29581713111353636</v>
      </c>
      <c r="U450" s="369">
        <v>-3.8240857918970184</v>
      </c>
      <c r="V450" s="369">
        <v>-0.23973157214441276</v>
      </c>
      <c r="W450" s="369">
        <v>-2.3501710059338805</v>
      </c>
      <c r="X450" s="369" t="s">
        <v>1419</v>
      </c>
      <c r="Y450" s="369" t="s">
        <v>1419</v>
      </c>
      <c r="Z450" s="369" t="s">
        <v>1419</v>
      </c>
      <c r="AA450" s="369" t="s">
        <v>1419</v>
      </c>
      <c r="AB450" s="369">
        <v>0.26470420786686566</v>
      </c>
      <c r="AC450" s="373">
        <v>-1.2703840074756878</v>
      </c>
      <c r="AD450" s="541">
        <v>40103126000106</v>
      </c>
      <c r="AE450" s="370" t="s">
        <v>2299</v>
      </c>
      <c r="AF450" s="370" t="s">
        <v>2250</v>
      </c>
      <c r="AG450" s="374" t="s">
        <v>719</v>
      </c>
      <c r="AH450" s="374" t="s">
        <v>2245</v>
      </c>
      <c r="AI450" s="374">
        <v>0</v>
      </c>
      <c r="AJ450" s="374">
        <v>0</v>
      </c>
      <c r="AK450" s="374">
        <v>0</v>
      </c>
      <c r="AL450" s="673">
        <v>0.01</v>
      </c>
      <c r="AM450" s="673" t="s">
        <v>34</v>
      </c>
      <c r="AN450" s="369" t="s">
        <v>2257</v>
      </c>
      <c r="AO450" s="367" t="s">
        <v>1324</v>
      </c>
      <c r="AP450" s="370" t="s">
        <v>716</v>
      </c>
      <c r="AQ450" s="376" t="s">
        <v>687</v>
      </c>
      <c r="AR450" s="369">
        <v>5.3333333333333332E-3</v>
      </c>
      <c r="AS450" s="369">
        <v>5.3333333333333332E-3</v>
      </c>
      <c r="AT450" s="369"/>
      <c r="AW450" s="662"/>
      <c r="AX450" s="662"/>
      <c r="AY450" s="663"/>
      <c r="AZ450" s="663"/>
      <c r="BA450" s="663"/>
      <c r="BB450" s="664"/>
      <c r="BC450" s="663"/>
      <c r="BD450" s="663"/>
      <c r="BE450" s="663"/>
      <c r="BF450" s="663"/>
      <c r="BG450" s="664"/>
      <c r="BH450" s="664"/>
      <c r="BI450" s="665"/>
      <c r="BJ450" s="665"/>
      <c r="BK450" s="665"/>
      <c r="BL450" s="664"/>
      <c r="BM450" s="664"/>
      <c r="BN450" s="664"/>
      <c r="BO450" s="664"/>
      <c r="BP450" s="664"/>
      <c r="BQ450" s="664"/>
      <c r="BR450" s="664"/>
      <c r="BS450" s="664"/>
      <c r="BT450" s="667"/>
      <c r="BU450" s="668"/>
      <c r="BV450" s="666"/>
      <c r="BW450" s="669"/>
    </row>
    <row r="451" spans="2:75" ht="15.75" customHeight="1">
      <c r="B451" s="363" t="s">
        <v>796</v>
      </c>
      <c r="C451" s="364">
        <v>41755418000196</v>
      </c>
      <c r="D451" s="365" t="s">
        <v>14</v>
      </c>
      <c r="E451" s="365" t="s">
        <v>607</v>
      </c>
      <c r="F451" s="365"/>
      <c r="G451" s="366"/>
      <c r="H451" s="366" t="s">
        <v>34</v>
      </c>
      <c r="I451" s="366" t="s">
        <v>34</v>
      </c>
      <c r="J451" s="366" t="s">
        <v>611</v>
      </c>
      <c r="K451" s="367"/>
      <c r="L451" s="368"/>
      <c r="M451" s="368" t="s">
        <v>1416</v>
      </c>
      <c r="N451" s="367">
        <v>613231</v>
      </c>
      <c r="O451" s="367" t="s">
        <v>1321</v>
      </c>
      <c r="P451" s="371">
        <v>44453</v>
      </c>
      <c r="Q451" s="372">
        <v>2461442.77</v>
      </c>
      <c r="R451" s="372" t="s">
        <v>1419</v>
      </c>
      <c r="S451" s="367">
        <v>5</v>
      </c>
      <c r="T451" s="369">
        <v>-0.33538200427494258</v>
      </c>
      <c r="U451" s="369">
        <v>-4.3355486295805861</v>
      </c>
      <c r="V451" s="369" t="s">
        <v>1419</v>
      </c>
      <c r="W451" s="369" t="s">
        <v>1419</v>
      </c>
      <c r="X451" s="369" t="s">
        <v>1419</v>
      </c>
      <c r="Y451" s="369" t="s">
        <v>1419</v>
      </c>
      <c r="Z451" s="369" t="s">
        <v>1419</v>
      </c>
      <c r="AA451" s="369" t="s">
        <v>1419</v>
      </c>
      <c r="AB451" s="369" t="s">
        <v>1419</v>
      </c>
      <c r="AC451" s="373" t="s">
        <v>1419</v>
      </c>
      <c r="AD451" s="541">
        <v>40904778000140</v>
      </c>
      <c r="AE451" s="370" t="s">
        <v>2304</v>
      </c>
      <c r="AF451" s="370" t="s">
        <v>2304</v>
      </c>
      <c r="AG451" s="374" t="s">
        <v>1441</v>
      </c>
      <c r="AH451" s="374" t="s">
        <v>2245</v>
      </c>
      <c r="AI451" s="374" t="s">
        <v>1429</v>
      </c>
      <c r="AJ451" s="374" t="s">
        <v>1429</v>
      </c>
      <c r="AK451" s="374" t="s">
        <v>1429</v>
      </c>
      <c r="AL451" s="369">
        <v>5.0000000000000001E-3</v>
      </c>
      <c r="AM451" s="369" t="s">
        <v>34</v>
      </c>
      <c r="AN451" s="369" t="s">
        <v>2257</v>
      </c>
      <c r="AO451" s="367" t="s">
        <v>1324</v>
      </c>
      <c r="AP451" s="370" t="s">
        <v>716</v>
      </c>
      <c r="AQ451" s="376" t="s">
        <v>687</v>
      </c>
      <c r="AR451" s="369">
        <v>1.6666666666666666E-3</v>
      </c>
      <c r="AS451" s="369">
        <v>1.6666666666666666E-3</v>
      </c>
      <c r="AT451" s="369"/>
      <c r="AW451" s="662"/>
      <c r="AX451" s="662"/>
      <c r="AY451" s="663"/>
      <c r="AZ451" s="663"/>
      <c r="BA451" s="663"/>
      <c r="BB451" s="664"/>
      <c r="BC451" s="663"/>
      <c r="BD451" s="663"/>
      <c r="BE451" s="663"/>
      <c r="BF451" s="663"/>
      <c r="BG451" s="664"/>
      <c r="BH451" s="664"/>
      <c r="BI451" s="665"/>
      <c r="BJ451" s="665"/>
      <c r="BK451" s="665"/>
      <c r="BL451" s="664"/>
      <c r="BM451" s="664"/>
      <c r="BN451" s="664"/>
      <c r="BO451" s="664"/>
      <c r="BP451" s="664"/>
      <c r="BQ451" s="664"/>
      <c r="BR451" s="664"/>
      <c r="BS451" s="664"/>
      <c r="BT451" s="667"/>
      <c r="BU451" s="668"/>
      <c r="BV451" s="666"/>
      <c r="BW451" s="669"/>
    </row>
    <row r="452" spans="2:75" ht="15.75" customHeight="1">
      <c r="B452" s="363" t="s">
        <v>802</v>
      </c>
      <c r="C452" s="364">
        <v>41673246000101</v>
      </c>
      <c r="D452" s="365" t="s">
        <v>14</v>
      </c>
      <c r="E452" s="365" t="s">
        <v>607</v>
      </c>
      <c r="F452" s="365"/>
      <c r="G452" s="366" t="s">
        <v>866</v>
      </c>
      <c r="H452" s="366" t="s">
        <v>34</v>
      </c>
      <c r="I452" s="366" t="s">
        <v>34</v>
      </c>
      <c r="J452" s="366" t="s">
        <v>611</v>
      </c>
      <c r="K452" s="367" t="s">
        <v>48</v>
      </c>
      <c r="L452" s="368"/>
      <c r="M452" s="368" t="s">
        <v>1416</v>
      </c>
      <c r="N452" s="367">
        <v>600547</v>
      </c>
      <c r="O452" s="367" t="s">
        <v>1321</v>
      </c>
      <c r="P452" s="371">
        <v>44383</v>
      </c>
      <c r="Q452" s="372">
        <v>1209595.25</v>
      </c>
      <c r="R452" s="372">
        <v>1184943.5242460307</v>
      </c>
      <c r="S452" s="367">
        <v>5</v>
      </c>
      <c r="T452" s="369">
        <v>-0.27805868065554551</v>
      </c>
      <c r="U452" s="369">
        <v>-3.5945188367079166</v>
      </c>
      <c r="V452" s="369">
        <v>-0.28350762705645505</v>
      </c>
      <c r="W452" s="369">
        <v>-2.7793227196116943</v>
      </c>
      <c r="X452" s="369" t="s">
        <v>1419</v>
      </c>
      <c r="Y452" s="369" t="s">
        <v>1419</v>
      </c>
      <c r="Z452" s="369" t="s">
        <v>1419</v>
      </c>
      <c r="AA452" s="369" t="s">
        <v>1419</v>
      </c>
      <c r="AB452" s="369">
        <v>0.34106462988470276</v>
      </c>
      <c r="AC452" s="373">
        <v>-1.0911140250371221</v>
      </c>
      <c r="AD452" s="541">
        <v>0</v>
      </c>
      <c r="AE452" s="370" t="s">
        <v>2258</v>
      </c>
      <c r="AF452" s="370" t="s">
        <v>2244</v>
      </c>
      <c r="AG452" s="374" t="s">
        <v>1438</v>
      </c>
      <c r="AH452" s="374" t="s">
        <v>2245</v>
      </c>
      <c r="AI452" s="374">
        <v>100</v>
      </c>
      <c r="AJ452" s="374">
        <v>100</v>
      </c>
      <c r="AK452" s="374">
        <v>100</v>
      </c>
      <c r="AL452" s="369">
        <v>4.0000000000000002E-4</v>
      </c>
      <c r="AM452" s="369" t="s">
        <v>34</v>
      </c>
      <c r="AN452" s="369" t="s">
        <v>34</v>
      </c>
      <c r="AO452" s="367" t="s">
        <v>1324</v>
      </c>
      <c r="AP452" s="370" t="s">
        <v>716</v>
      </c>
      <c r="AQ452" s="376" t="s">
        <v>687</v>
      </c>
      <c r="AR452" s="369" t="s">
        <v>34</v>
      </c>
      <c r="AS452" s="369" t="s">
        <v>34</v>
      </c>
      <c r="AT452" s="369"/>
      <c r="AW452" s="662"/>
      <c r="AX452" s="662"/>
      <c r="AY452" s="663"/>
      <c r="AZ452" s="663"/>
      <c r="BA452" s="663"/>
      <c r="BB452" s="664"/>
      <c r="BC452" s="663"/>
      <c r="BD452" s="663"/>
      <c r="BE452" s="663"/>
      <c r="BF452" s="663"/>
      <c r="BG452" s="664"/>
      <c r="BH452" s="664"/>
      <c r="BI452" s="665"/>
      <c r="BJ452" s="665"/>
      <c r="BK452" s="665"/>
      <c r="BL452" s="664"/>
      <c r="BM452" s="664"/>
      <c r="BN452" s="664"/>
      <c r="BO452" s="664"/>
      <c r="BP452" s="664"/>
      <c r="BQ452" s="664"/>
      <c r="BR452" s="664"/>
      <c r="BS452" s="664"/>
      <c r="BT452" s="667"/>
      <c r="BU452" s="668"/>
      <c r="BV452" s="666"/>
      <c r="BW452" s="669"/>
    </row>
    <row r="453" spans="2:75" ht="15.75" customHeight="1">
      <c r="B453" s="363" t="s">
        <v>806</v>
      </c>
      <c r="C453" s="364">
        <v>12047839000164</v>
      </c>
      <c r="D453" s="365" t="s">
        <v>14</v>
      </c>
      <c r="E453" s="365" t="s">
        <v>607</v>
      </c>
      <c r="F453" s="365"/>
      <c r="G453" s="366"/>
      <c r="H453" s="366" t="s">
        <v>34</v>
      </c>
      <c r="I453" s="366" t="s">
        <v>34</v>
      </c>
      <c r="J453" s="366" t="s">
        <v>611</v>
      </c>
      <c r="K453" s="367"/>
      <c r="L453" s="368"/>
      <c r="M453" s="368" t="s">
        <v>34</v>
      </c>
      <c r="N453" s="367">
        <v>253091</v>
      </c>
      <c r="O453" s="367" t="s">
        <v>1321</v>
      </c>
      <c r="P453" s="371">
        <v>40386</v>
      </c>
      <c r="Q453" s="372">
        <v>3479366.15</v>
      </c>
      <c r="R453" s="372">
        <v>6494276.2323809545</v>
      </c>
      <c r="S453" s="367">
        <v>5</v>
      </c>
      <c r="T453" s="369">
        <v>-0.28847773770429042</v>
      </c>
      <c r="U453" s="369">
        <v>-3.7292080207828504</v>
      </c>
      <c r="V453" s="369">
        <v>-0.2330538854522286</v>
      </c>
      <c r="W453" s="369">
        <v>-2.2847073479338071</v>
      </c>
      <c r="X453" s="369">
        <v>-0.11919756321957031</v>
      </c>
      <c r="Y453" s="369">
        <v>-0.9038967753888828</v>
      </c>
      <c r="Z453" s="369">
        <v>0.22968477859522207</v>
      </c>
      <c r="AA453" s="369">
        <v>1.3056027426445205</v>
      </c>
      <c r="AB453" s="369">
        <v>0.22467802491266095</v>
      </c>
      <c r="AC453" s="373">
        <v>-1.500935527361263</v>
      </c>
      <c r="AD453" s="541">
        <v>0</v>
      </c>
      <c r="AE453" s="370" t="s">
        <v>2263</v>
      </c>
      <c r="AF453" s="370" t="s">
        <v>728</v>
      </c>
      <c r="AG453" s="374" t="s">
        <v>728</v>
      </c>
      <c r="AH453" s="374" t="s">
        <v>2245</v>
      </c>
      <c r="AI453" s="374">
        <v>25000</v>
      </c>
      <c r="AJ453" s="374">
        <v>5000</v>
      </c>
      <c r="AK453" s="374">
        <v>0</v>
      </c>
      <c r="AL453" s="369">
        <v>1.3000000000000001E-2</v>
      </c>
      <c r="AM453" s="369" t="s">
        <v>34</v>
      </c>
      <c r="AN453" s="369" t="s">
        <v>34</v>
      </c>
      <c r="AO453" s="367" t="s">
        <v>1324</v>
      </c>
      <c r="AP453" s="370" t="s">
        <v>716</v>
      </c>
      <c r="AQ453" s="376" t="s">
        <v>687</v>
      </c>
      <c r="AR453" s="369">
        <v>4.5499999999999994E-3</v>
      </c>
      <c r="AS453" s="369">
        <v>4.5499999999999994E-3</v>
      </c>
      <c r="AT453" s="369"/>
      <c r="AW453" s="662"/>
      <c r="AX453" s="662"/>
      <c r="AY453" s="663"/>
      <c r="AZ453" s="663"/>
      <c r="BA453" s="663"/>
      <c r="BB453" s="664"/>
      <c r="BC453" s="663"/>
      <c r="BD453" s="663"/>
      <c r="BE453" s="663"/>
      <c r="BF453" s="663"/>
      <c r="BG453" s="664"/>
      <c r="BH453" s="664"/>
      <c r="BI453" s="665"/>
      <c r="BJ453" s="665"/>
      <c r="BK453" s="665"/>
      <c r="BL453" s="664"/>
      <c r="BM453" s="664"/>
      <c r="BN453" s="664"/>
      <c r="BO453" s="664"/>
      <c r="BP453" s="664"/>
      <c r="BQ453" s="664"/>
      <c r="BR453" s="664"/>
      <c r="BS453" s="664"/>
      <c r="BT453" s="667"/>
      <c r="BU453" s="668"/>
      <c r="BV453" s="666"/>
      <c r="BW453" s="669"/>
    </row>
    <row r="454" spans="2:75" ht="15.75" customHeight="1">
      <c r="B454" s="363" t="s">
        <v>1548</v>
      </c>
      <c r="C454" s="364">
        <v>30877879000115</v>
      </c>
      <c r="D454" s="365" t="s">
        <v>11</v>
      </c>
      <c r="E454" s="365" t="s">
        <v>661</v>
      </c>
      <c r="F454" s="365"/>
      <c r="G454" s="366" t="s">
        <v>738</v>
      </c>
      <c r="H454" s="366" t="s">
        <v>34</v>
      </c>
      <c r="I454" s="366" t="s">
        <v>34</v>
      </c>
      <c r="J454" s="366" t="s">
        <v>611</v>
      </c>
      <c r="K454" s="367" t="s">
        <v>48</v>
      </c>
      <c r="L454" s="368"/>
      <c r="M454" s="368"/>
      <c r="N454" s="367">
        <v>471682</v>
      </c>
      <c r="O454" s="367" t="s">
        <v>1321</v>
      </c>
      <c r="P454" s="371">
        <v>43314</v>
      </c>
      <c r="Q454" s="372">
        <v>915116.3</v>
      </c>
      <c r="R454" s="372">
        <v>1327064.5317857144</v>
      </c>
      <c r="S454" s="367">
        <v>5</v>
      </c>
      <c r="T454" s="369">
        <v>-0.11463338505839238</v>
      </c>
      <c r="U454" s="369">
        <v>-1.2893864018798518</v>
      </c>
      <c r="V454" s="369">
        <v>-0.10102466284700351</v>
      </c>
      <c r="W454" s="369">
        <v>-0.92717489804302911</v>
      </c>
      <c r="X454" s="369">
        <v>-7.3372348682412936E-2</v>
      </c>
      <c r="Y454" s="369">
        <v>-0.51593898067165822</v>
      </c>
      <c r="Z454" s="369">
        <v>1.6676360999006601E-2</v>
      </c>
      <c r="AA454" s="369">
        <v>9.1129036778203526E-2</v>
      </c>
      <c r="AB454" s="369">
        <v>8.4257650163171618E-2</v>
      </c>
      <c r="AC454" s="373">
        <v>-2.4493684111735918</v>
      </c>
      <c r="AD454" s="541">
        <v>29599922000149</v>
      </c>
      <c r="AE454" s="370" t="s">
        <v>2279</v>
      </c>
      <c r="AF454" s="370" t="s">
        <v>2244</v>
      </c>
      <c r="AG454" s="374" t="s">
        <v>1438</v>
      </c>
      <c r="AH454" s="374" t="s">
        <v>2266</v>
      </c>
      <c r="AI454" s="374">
        <v>20000</v>
      </c>
      <c r="AJ454" s="374">
        <v>10000</v>
      </c>
      <c r="AK454" s="374">
        <v>10000</v>
      </c>
      <c r="AL454" s="369">
        <v>2E-3</v>
      </c>
      <c r="AM454" s="369" t="s">
        <v>34</v>
      </c>
      <c r="AN454" s="369" t="s">
        <v>34</v>
      </c>
      <c r="AO454" s="367" t="s">
        <v>1324</v>
      </c>
      <c r="AP454" s="370" t="s">
        <v>13</v>
      </c>
      <c r="AQ454" s="376" t="s">
        <v>679</v>
      </c>
      <c r="AR454" s="369" t="s">
        <v>34</v>
      </c>
      <c r="AS454" s="369" t="s">
        <v>34</v>
      </c>
      <c r="AT454" s="369"/>
      <c r="AW454" s="662"/>
      <c r="AX454" s="662"/>
      <c r="AY454" s="663"/>
      <c r="AZ454" s="663"/>
      <c r="BA454" s="663"/>
      <c r="BB454" s="664"/>
      <c r="BC454" s="663"/>
      <c r="BD454" s="663"/>
      <c r="BE454" s="663"/>
      <c r="BF454" s="663"/>
      <c r="BG454" s="664"/>
      <c r="BH454" s="664"/>
      <c r="BI454" s="665"/>
      <c r="BJ454" s="665"/>
      <c r="BK454" s="665"/>
      <c r="BL454" s="664"/>
      <c r="BM454" s="664"/>
      <c r="BN454" s="664"/>
      <c r="BO454" s="664"/>
      <c r="BP454" s="664"/>
      <c r="BQ454" s="664"/>
      <c r="BR454" s="664"/>
      <c r="BS454" s="664"/>
      <c r="BT454" s="667"/>
      <c r="BU454" s="668"/>
      <c r="BV454" s="666"/>
      <c r="BW454" s="669"/>
    </row>
    <row r="455" spans="2:75" ht="15.75" customHeight="1">
      <c r="B455" s="363" t="s">
        <v>1600</v>
      </c>
      <c r="C455" s="364">
        <v>14485349000175</v>
      </c>
      <c r="D455" s="365" t="s">
        <v>14</v>
      </c>
      <c r="E455" s="365" t="s">
        <v>607</v>
      </c>
      <c r="F455" s="365"/>
      <c r="G455" s="366"/>
      <c r="H455" s="366" t="s">
        <v>34</v>
      </c>
      <c r="I455" s="366" t="s">
        <v>34</v>
      </c>
      <c r="J455" s="366" t="s">
        <v>611</v>
      </c>
      <c r="K455" s="367" t="s">
        <v>48</v>
      </c>
      <c r="L455" s="368"/>
      <c r="M455" s="368"/>
      <c r="N455" s="367">
        <v>308404</v>
      </c>
      <c r="O455" s="367" t="s">
        <v>1321</v>
      </c>
      <c r="P455" s="371">
        <v>41106</v>
      </c>
      <c r="Q455" s="372">
        <v>66870452.469999999</v>
      </c>
      <c r="R455" s="372">
        <v>195367873.95242083</v>
      </c>
      <c r="S455" s="367">
        <v>5</v>
      </c>
      <c r="T455" s="369">
        <v>-0.25375538655737773</v>
      </c>
      <c r="U455" s="369">
        <v>-2.8542186437588279</v>
      </c>
      <c r="V455" s="369">
        <v>-0.20379642204590842</v>
      </c>
      <c r="W455" s="369">
        <v>-1.8703841369716965</v>
      </c>
      <c r="X455" s="369">
        <v>-9.968923411818309E-2</v>
      </c>
      <c r="Y455" s="369">
        <v>-0.70099380432130154</v>
      </c>
      <c r="Z455" s="369">
        <v>0.40664012591437615</v>
      </c>
      <c r="AA455" s="369">
        <v>2.2221108665224949</v>
      </c>
      <c r="AB455" s="369">
        <v>0.21338576449957744</v>
      </c>
      <c r="AC455" s="373">
        <v>-1.4458812997913144</v>
      </c>
      <c r="AD455" s="541">
        <v>25682017000105</v>
      </c>
      <c r="AE455" s="370" t="s">
        <v>2354</v>
      </c>
      <c r="AF455" s="370" t="s">
        <v>2256</v>
      </c>
      <c r="AG455" s="374" t="s">
        <v>59</v>
      </c>
      <c r="AH455" s="374" t="s">
        <v>2245</v>
      </c>
      <c r="AI455" s="374">
        <v>25000</v>
      </c>
      <c r="AJ455" s="374">
        <v>5000</v>
      </c>
      <c r="AK455" s="374">
        <v>25000</v>
      </c>
      <c r="AL455" s="369">
        <v>1.4999999999999999E-2</v>
      </c>
      <c r="AM455" s="369">
        <v>0.1</v>
      </c>
      <c r="AN455" s="369" t="s">
        <v>2257</v>
      </c>
      <c r="AO455" s="367" t="s">
        <v>1324</v>
      </c>
      <c r="AP455" s="370" t="s">
        <v>716</v>
      </c>
      <c r="AQ455" s="376" t="s">
        <v>687</v>
      </c>
      <c r="AR455" s="369" t="s">
        <v>34</v>
      </c>
      <c r="AS455" s="369" t="s">
        <v>34</v>
      </c>
      <c r="AT455" s="369"/>
      <c r="AW455" s="662"/>
      <c r="AX455" s="662"/>
      <c r="AY455" s="663"/>
      <c r="AZ455" s="663"/>
      <c r="BA455" s="663"/>
      <c r="BB455" s="664"/>
      <c r="BC455" s="663"/>
      <c r="BD455" s="663"/>
      <c r="BE455" s="663"/>
      <c r="BF455" s="663"/>
      <c r="BG455" s="664"/>
      <c r="BH455" s="664"/>
      <c r="BI455" s="665"/>
      <c r="BJ455" s="665"/>
      <c r="BK455" s="665"/>
      <c r="BL455" s="664"/>
      <c r="BM455" s="664"/>
      <c r="BN455" s="664"/>
      <c r="BO455" s="664"/>
      <c r="BP455" s="664"/>
      <c r="BQ455" s="664"/>
      <c r="BR455" s="664"/>
      <c r="BS455" s="664"/>
      <c r="BT455" s="667"/>
      <c r="BU455" s="668"/>
      <c r="BV455" s="666"/>
      <c r="BW455" s="669"/>
    </row>
    <row r="456" spans="2:75" ht="15.75" customHeight="1">
      <c r="B456" s="363" t="s">
        <v>920</v>
      </c>
      <c r="C456" s="364">
        <v>7195440000190</v>
      </c>
      <c r="D456" s="365" t="s">
        <v>14</v>
      </c>
      <c r="E456" s="365" t="s">
        <v>607</v>
      </c>
      <c r="F456" s="365"/>
      <c r="G456" s="366"/>
      <c r="H456" s="366" t="s">
        <v>34</v>
      </c>
      <c r="I456" s="366" t="s">
        <v>34</v>
      </c>
      <c r="J456" s="366" t="s">
        <v>608</v>
      </c>
      <c r="K456" s="367" t="s">
        <v>48</v>
      </c>
      <c r="L456" s="368"/>
      <c r="M456" s="368" t="s">
        <v>1416</v>
      </c>
      <c r="N456" s="367">
        <v>287288</v>
      </c>
      <c r="O456" s="367" t="s">
        <v>1321</v>
      </c>
      <c r="P456" s="371">
        <v>40809</v>
      </c>
      <c r="Q456" s="372">
        <v>45554862.869999997</v>
      </c>
      <c r="R456" s="372">
        <v>43759699.914999984</v>
      </c>
      <c r="S456" s="367">
        <v>5</v>
      </c>
      <c r="T456" s="369">
        <v>0.1252916035636038</v>
      </c>
      <c r="U456" s="369">
        <v>1.6196690138532912</v>
      </c>
      <c r="V456" s="369">
        <v>8.0940283882524611E-3</v>
      </c>
      <c r="W456" s="369">
        <v>7.9348542493258803E-2</v>
      </c>
      <c r="X456" s="369">
        <v>0.12854817805480656</v>
      </c>
      <c r="Y456" s="369">
        <v>0.97480418632231214</v>
      </c>
      <c r="Z456" s="369">
        <v>0.22071230480987558</v>
      </c>
      <c r="AA456" s="369">
        <v>1.254600292877925</v>
      </c>
      <c r="AB456" s="369">
        <v>0.16719132574612175</v>
      </c>
      <c r="AC456" s="373">
        <v>-0.44937695858121651</v>
      </c>
      <c r="AD456" s="541">
        <v>0</v>
      </c>
      <c r="AE456" s="370" t="s">
        <v>2361</v>
      </c>
      <c r="AF456" s="370" t="s">
        <v>2362</v>
      </c>
      <c r="AG456" s="374" t="s">
        <v>1440</v>
      </c>
      <c r="AH456" s="374" t="s">
        <v>2248</v>
      </c>
      <c r="AI456" s="374">
        <v>25000</v>
      </c>
      <c r="AJ456" s="374">
        <v>5000</v>
      </c>
      <c r="AK456" s="374">
        <v>5000</v>
      </c>
      <c r="AL456" s="369">
        <v>1.2E-2</v>
      </c>
      <c r="AM456" s="369">
        <v>0.2</v>
      </c>
      <c r="AN456" s="369" t="s">
        <v>666</v>
      </c>
      <c r="AO456" s="367" t="s">
        <v>1324</v>
      </c>
      <c r="AP456" s="370" t="s">
        <v>716</v>
      </c>
      <c r="AQ456" s="376" t="s">
        <v>659</v>
      </c>
      <c r="AR456" s="369">
        <v>2.3999999999999998E-3</v>
      </c>
      <c r="AS456" s="369">
        <v>2.3999999999999998E-3</v>
      </c>
      <c r="AT456" s="369"/>
      <c r="AW456" s="662"/>
      <c r="AX456" s="662"/>
      <c r="AY456" s="663"/>
      <c r="AZ456" s="663"/>
      <c r="BA456" s="663"/>
      <c r="BB456" s="663"/>
      <c r="BC456" s="663"/>
      <c r="BD456" s="663"/>
      <c r="BE456" s="663"/>
      <c r="BF456" s="663"/>
      <c r="BG456" s="664"/>
      <c r="BH456" s="664"/>
      <c r="BI456" s="665"/>
      <c r="BJ456" s="665"/>
      <c r="BK456" s="665"/>
      <c r="BL456" s="218"/>
      <c r="BM456" s="664"/>
      <c r="BN456" s="664"/>
      <c r="BO456" s="664"/>
      <c r="BP456" s="664"/>
      <c r="BQ456" s="664"/>
      <c r="BR456" s="664"/>
      <c r="BS456" s="664"/>
      <c r="BT456" s="664"/>
      <c r="BU456" s="664"/>
      <c r="BV456" s="666"/>
      <c r="BW456" s="663"/>
    </row>
    <row r="457" spans="2:75" ht="15.75" customHeight="1">
      <c r="B457" s="363" t="s">
        <v>934</v>
      </c>
      <c r="C457" s="364">
        <v>43584074000125</v>
      </c>
      <c r="D457" s="365" t="s">
        <v>14</v>
      </c>
      <c r="E457" s="365" t="s">
        <v>607</v>
      </c>
      <c r="F457" s="365"/>
      <c r="G457" s="366"/>
      <c r="H457" s="366" t="s">
        <v>34</v>
      </c>
      <c r="I457" s="366" t="s">
        <v>34</v>
      </c>
      <c r="J457" s="366" t="s">
        <v>608</v>
      </c>
      <c r="K457" s="367" t="s">
        <v>48</v>
      </c>
      <c r="L457" s="368"/>
      <c r="M457" s="368" t="s">
        <v>34</v>
      </c>
      <c r="N457" s="367">
        <v>621692</v>
      </c>
      <c r="O457" s="367" t="s">
        <v>1321</v>
      </c>
      <c r="P457" s="371">
        <v>44508</v>
      </c>
      <c r="Q457" s="372">
        <v>1458836.08</v>
      </c>
      <c r="R457" s="372" t="s">
        <v>1419</v>
      </c>
      <c r="S457" s="367">
        <v>5</v>
      </c>
      <c r="T457" s="369">
        <v>7.2250860548218387E-2</v>
      </c>
      <c r="U457" s="369">
        <v>0.93400097632862145</v>
      </c>
      <c r="V457" s="369" t="s">
        <v>1419</v>
      </c>
      <c r="W457" s="369" t="s">
        <v>1419</v>
      </c>
      <c r="X457" s="369" t="s">
        <v>1419</v>
      </c>
      <c r="Y457" s="369" t="s">
        <v>1419</v>
      </c>
      <c r="Z457" s="369" t="s">
        <v>1419</v>
      </c>
      <c r="AA457" s="369" t="s">
        <v>1419</v>
      </c>
      <c r="AB457" s="369" t="s">
        <v>1419</v>
      </c>
      <c r="AC457" s="373" t="s">
        <v>1419</v>
      </c>
      <c r="AD457" s="541">
        <v>0</v>
      </c>
      <c r="AE457" s="370" t="s">
        <v>2378</v>
      </c>
      <c r="AF457" s="370" t="s">
        <v>2244</v>
      </c>
      <c r="AG457" s="374" t="s">
        <v>1438</v>
      </c>
      <c r="AH457" s="374" t="s">
        <v>2248</v>
      </c>
      <c r="AI457" s="374">
        <v>1000</v>
      </c>
      <c r="AJ457" s="374" t="s">
        <v>1429</v>
      </c>
      <c r="AK457" s="374">
        <v>0</v>
      </c>
      <c r="AL457" s="369">
        <v>2.5000000000000001E-2</v>
      </c>
      <c r="AM457" s="369">
        <v>0.25</v>
      </c>
      <c r="AN457" s="369" t="s">
        <v>2262</v>
      </c>
      <c r="AO457" s="367" t="s">
        <v>1324</v>
      </c>
      <c r="AP457" s="370" t="s">
        <v>716</v>
      </c>
      <c r="AQ457" s="376" t="s">
        <v>659</v>
      </c>
      <c r="AR457" s="369">
        <v>5.3333333333333332E-3</v>
      </c>
      <c r="AS457" s="369">
        <v>5.3333333333333332E-3</v>
      </c>
      <c r="AT457" s="369"/>
      <c r="AW457" s="662"/>
      <c r="AX457" s="662"/>
      <c r="AY457" s="663"/>
      <c r="AZ457" s="663"/>
      <c r="BA457" s="663"/>
      <c r="BB457" s="664"/>
      <c r="BC457" s="663"/>
      <c r="BD457" s="663"/>
      <c r="BE457" s="663"/>
      <c r="BF457" s="663"/>
      <c r="BG457" s="664"/>
      <c r="BH457" s="664"/>
      <c r="BI457" s="665"/>
      <c r="BJ457" s="665"/>
      <c r="BK457" s="665"/>
      <c r="BL457" s="664"/>
      <c r="BM457" s="664"/>
      <c r="BN457" s="664"/>
      <c r="BO457" s="664"/>
      <c r="BP457" s="664"/>
      <c r="BQ457" s="664"/>
      <c r="BR457" s="664"/>
      <c r="BS457" s="664"/>
      <c r="BT457" s="667"/>
      <c r="BU457" s="668"/>
      <c r="BV457" s="666"/>
      <c r="BW457" s="669"/>
    </row>
    <row r="458" spans="2:75" ht="15.75" customHeight="1">
      <c r="B458" s="363" t="s">
        <v>205</v>
      </c>
      <c r="C458" s="364">
        <v>38318005000130</v>
      </c>
      <c r="D458" s="365" t="s">
        <v>14</v>
      </c>
      <c r="E458" s="365" t="s">
        <v>607</v>
      </c>
      <c r="F458" s="365"/>
      <c r="G458" s="366" t="s">
        <v>866</v>
      </c>
      <c r="H458" s="366" t="s">
        <v>34</v>
      </c>
      <c r="I458" s="366" t="s">
        <v>34</v>
      </c>
      <c r="J458" s="366" t="s">
        <v>690</v>
      </c>
      <c r="K458" s="367"/>
      <c r="L458" s="368"/>
      <c r="M458" s="368" t="s">
        <v>34</v>
      </c>
      <c r="N458" s="367">
        <v>553719</v>
      </c>
      <c r="O458" s="367" t="s">
        <v>1321</v>
      </c>
      <c r="P458" s="371">
        <v>44096</v>
      </c>
      <c r="Q458" s="372">
        <v>3000163.08</v>
      </c>
      <c r="R458" s="372">
        <v>5014655.1071031755</v>
      </c>
      <c r="S458" s="367">
        <v>5</v>
      </c>
      <c r="T458" s="369">
        <v>-0.30775586588915704</v>
      </c>
      <c r="U458" s="369">
        <v>-3.9784201465600533</v>
      </c>
      <c r="V458" s="369">
        <v>-0.33466166938391717</v>
      </c>
      <c r="W458" s="369">
        <v>-3.2808033799975354</v>
      </c>
      <c r="X458" s="369" t="s">
        <v>1419</v>
      </c>
      <c r="Y458" s="369" t="s">
        <v>1419</v>
      </c>
      <c r="Z458" s="369" t="s">
        <v>1419</v>
      </c>
      <c r="AA458" s="369" t="s">
        <v>1419</v>
      </c>
      <c r="AB458" s="369">
        <v>0.36442667610430524</v>
      </c>
      <c r="AC458" s="373">
        <v>-1.2015127764004865</v>
      </c>
      <c r="AD458" s="541">
        <v>38120824000178</v>
      </c>
      <c r="AE458" s="370" t="s">
        <v>2382</v>
      </c>
      <c r="AF458" s="370" t="s">
        <v>2244</v>
      </c>
      <c r="AG458" s="374" t="s">
        <v>1438</v>
      </c>
      <c r="AH458" s="374" t="s">
        <v>2245</v>
      </c>
      <c r="AI458" s="374">
        <v>1000</v>
      </c>
      <c r="AJ458" s="374">
        <v>500</v>
      </c>
      <c r="AK458" s="374">
        <v>1000</v>
      </c>
      <c r="AL458" s="369">
        <v>1.3000000000000001E-2</v>
      </c>
      <c r="AM458" s="369" t="s">
        <v>34</v>
      </c>
      <c r="AN458" s="369" t="s">
        <v>34</v>
      </c>
      <c r="AO458" s="367" t="s">
        <v>1324</v>
      </c>
      <c r="AP458" s="370" t="s">
        <v>716</v>
      </c>
      <c r="AQ458" s="376" t="s">
        <v>687</v>
      </c>
      <c r="AR458" s="369">
        <v>7.9993333333333323E-3</v>
      </c>
      <c r="AS458" s="369">
        <v>7.9993333333333323E-3</v>
      </c>
      <c r="AT458" s="369"/>
      <c r="AW458" s="662"/>
      <c r="AX458" s="662"/>
      <c r="AY458" s="663"/>
      <c r="AZ458" s="663"/>
      <c r="BA458" s="663"/>
      <c r="BB458" s="664"/>
      <c r="BC458" s="663"/>
      <c r="BD458" s="663"/>
      <c r="BE458" s="663"/>
      <c r="BF458" s="663"/>
      <c r="BG458" s="664"/>
      <c r="BH458" s="664"/>
      <c r="BI458" s="665"/>
      <c r="BJ458" s="665"/>
      <c r="BK458" s="665"/>
      <c r="BL458" s="664"/>
      <c r="BM458" s="664"/>
      <c r="BN458" s="664"/>
      <c r="BO458" s="664"/>
      <c r="BP458" s="664"/>
      <c r="BQ458" s="664"/>
      <c r="BR458" s="664"/>
      <c r="BS458" s="664"/>
      <c r="BT458" s="667"/>
      <c r="BU458" s="668"/>
      <c r="BV458" s="666"/>
      <c r="BW458" s="669"/>
    </row>
    <row r="459" spans="2:75" ht="15.75" customHeight="1">
      <c r="B459" s="363" t="s">
        <v>47</v>
      </c>
      <c r="C459" s="364">
        <v>41686811000175</v>
      </c>
      <c r="D459" s="365" t="s">
        <v>14</v>
      </c>
      <c r="E459" s="365" t="s">
        <v>607</v>
      </c>
      <c r="F459" s="365"/>
      <c r="G459" s="366"/>
      <c r="H459" s="366" t="s">
        <v>34</v>
      </c>
      <c r="I459" s="366" t="s">
        <v>34</v>
      </c>
      <c r="J459" s="366" t="s">
        <v>611</v>
      </c>
      <c r="K459" s="367" t="s">
        <v>49</v>
      </c>
      <c r="L459" s="368"/>
      <c r="M459" s="368" t="s">
        <v>34</v>
      </c>
      <c r="N459" s="367">
        <v>75686811</v>
      </c>
      <c r="O459" s="367" t="s">
        <v>1321</v>
      </c>
      <c r="P459" s="371">
        <v>44336</v>
      </c>
      <c r="Q459" s="372">
        <v>25610798.600000001</v>
      </c>
      <c r="R459" s="372">
        <v>32009209.723571416</v>
      </c>
      <c r="S459" s="367">
        <v>5</v>
      </c>
      <c r="T459" s="369">
        <v>-0.28570901758841949</v>
      </c>
      <c r="U459" s="369">
        <v>-3.6934162354424069</v>
      </c>
      <c r="V459" s="369">
        <v>-0.22604749821603276</v>
      </c>
      <c r="W459" s="369">
        <v>-2.2160213255148098</v>
      </c>
      <c r="X459" s="369" t="s">
        <v>1419</v>
      </c>
      <c r="Y459" s="369" t="s">
        <v>1419</v>
      </c>
      <c r="Z459" s="369" t="s">
        <v>1419</v>
      </c>
      <c r="AA459" s="369" t="s">
        <v>1419</v>
      </c>
      <c r="AB459" s="369">
        <v>0.23869199924370643</v>
      </c>
      <c r="AC459" s="373">
        <v>-1.360813016990583</v>
      </c>
      <c r="AD459" s="541">
        <v>41544075000110</v>
      </c>
      <c r="AE459" s="370" t="s">
        <v>2258</v>
      </c>
      <c r="AF459" s="370" t="s">
        <v>2244</v>
      </c>
      <c r="AG459" s="374" t="s">
        <v>1438</v>
      </c>
      <c r="AH459" s="374" t="s">
        <v>2245</v>
      </c>
      <c r="AI459" s="374">
        <v>1000</v>
      </c>
      <c r="AJ459" s="374">
        <v>1000</v>
      </c>
      <c r="AK459" s="374">
        <v>1000</v>
      </c>
      <c r="AL459" s="369">
        <v>0.01</v>
      </c>
      <c r="AM459" s="369" t="s">
        <v>34</v>
      </c>
      <c r="AN459" s="369" t="s">
        <v>34</v>
      </c>
      <c r="AO459" s="367" t="s">
        <v>1324</v>
      </c>
      <c r="AP459" s="370" t="s">
        <v>716</v>
      </c>
      <c r="AQ459" s="376" t="s">
        <v>702</v>
      </c>
      <c r="AR459" s="369">
        <v>6.7000000000000002E-3</v>
      </c>
      <c r="AS459" s="369">
        <v>6.7000000000000002E-3</v>
      </c>
      <c r="AT459" s="369"/>
      <c r="AW459" s="662"/>
      <c r="AX459" s="662"/>
      <c r="AY459" s="663"/>
      <c r="AZ459" s="663"/>
      <c r="BA459" s="663"/>
      <c r="BB459" s="664"/>
      <c r="BC459" s="663"/>
      <c r="BD459" s="663"/>
      <c r="BE459" s="663"/>
      <c r="BF459" s="663"/>
      <c r="BG459" s="664"/>
      <c r="BH459" s="664"/>
      <c r="BI459" s="665"/>
      <c r="BJ459" s="665"/>
      <c r="BK459" s="665"/>
      <c r="BL459" s="664"/>
      <c r="BM459" s="664"/>
      <c r="BN459" s="664"/>
      <c r="BO459" s="664"/>
      <c r="BP459" s="664"/>
      <c r="BQ459" s="664"/>
      <c r="BR459" s="664"/>
      <c r="BS459" s="664"/>
      <c r="BT459" s="667"/>
      <c r="BU459" s="668"/>
      <c r="BV459" s="666"/>
      <c r="BW459" s="669"/>
    </row>
    <row r="460" spans="2:75" ht="15.75" customHeight="1">
      <c r="B460" s="363" t="s">
        <v>944</v>
      </c>
      <c r="C460" s="364">
        <v>41373588000106</v>
      </c>
      <c r="D460" s="365" t="s">
        <v>14</v>
      </c>
      <c r="E460" s="365" t="s">
        <v>607</v>
      </c>
      <c r="F460" s="365"/>
      <c r="G460" s="366"/>
      <c r="H460" s="366" t="s">
        <v>34</v>
      </c>
      <c r="I460" s="366" t="s">
        <v>34</v>
      </c>
      <c r="J460" s="366" t="s">
        <v>611</v>
      </c>
      <c r="K460" s="367" t="s">
        <v>48</v>
      </c>
      <c r="L460" s="368"/>
      <c r="M460" s="368" t="s">
        <v>34</v>
      </c>
      <c r="N460" s="367">
        <v>586897</v>
      </c>
      <c r="O460" s="367" t="s">
        <v>1321</v>
      </c>
      <c r="P460" s="371">
        <v>44314</v>
      </c>
      <c r="Q460" s="372">
        <v>17919264.829999998</v>
      </c>
      <c r="R460" s="372">
        <v>36369884.884603128</v>
      </c>
      <c r="S460" s="367">
        <v>5</v>
      </c>
      <c r="T460" s="369">
        <v>-0.19860808660634777</v>
      </c>
      <c r="U460" s="369">
        <v>-2.5674455001583008</v>
      </c>
      <c r="V460" s="369">
        <v>-0.180182583219199</v>
      </c>
      <c r="W460" s="369">
        <v>-1.7663917984108515</v>
      </c>
      <c r="X460" s="369" t="s">
        <v>1419</v>
      </c>
      <c r="Y460" s="369" t="s">
        <v>1419</v>
      </c>
      <c r="Z460" s="369" t="s">
        <v>1419</v>
      </c>
      <c r="AA460" s="369" t="s">
        <v>1419</v>
      </c>
      <c r="AB460" s="369">
        <v>0.20169594283970074</v>
      </c>
      <c r="AC460" s="373">
        <v>-1.3655238694363354</v>
      </c>
      <c r="AD460" s="541">
        <v>41544075000110</v>
      </c>
      <c r="AE460" s="370" t="s">
        <v>2258</v>
      </c>
      <c r="AF460" s="370" t="s">
        <v>2244</v>
      </c>
      <c r="AG460" s="374" t="s">
        <v>1438</v>
      </c>
      <c r="AH460" s="374" t="s">
        <v>2245</v>
      </c>
      <c r="AI460" s="374">
        <v>1000</v>
      </c>
      <c r="AJ460" s="374">
        <v>1000</v>
      </c>
      <c r="AK460" s="374">
        <v>1000</v>
      </c>
      <c r="AL460" s="369">
        <v>0.01</v>
      </c>
      <c r="AM460" s="369" t="s">
        <v>34</v>
      </c>
      <c r="AN460" s="369" t="s">
        <v>34</v>
      </c>
      <c r="AO460" s="367" t="s">
        <v>1324</v>
      </c>
      <c r="AP460" s="370" t="s">
        <v>716</v>
      </c>
      <c r="AQ460" s="376" t="s">
        <v>687</v>
      </c>
      <c r="AR460" s="369">
        <v>6.7000000000000002E-3</v>
      </c>
      <c r="AS460" s="369">
        <v>6.7000000000000002E-3</v>
      </c>
      <c r="AT460" s="369"/>
      <c r="AW460" s="662"/>
      <c r="AX460" s="662"/>
      <c r="AY460" s="663"/>
      <c r="AZ460" s="663"/>
      <c r="BA460" s="663"/>
      <c r="BB460" s="664"/>
      <c r="BC460" s="663"/>
      <c r="BD460" s="663"/>
      <c r="BE460" s="663"/>
      <c r="BF460" s="663"/>
      <c r="BG460" s="664"/>
      <c r="BH460" s="664"/>
      <c r="BI460" s="665"/>
      <c r="BJ460" s="665"/>
      <c r="BK460" s="665"/>
      <c r="BL460" s="664"/>
      <c r="BM460" s="664"/>
      <c r="BN460" s="664"/>
      <c r="BO460" s="664"/>
      <c r="BP460" s="664"/>
      <c r="BQ460" s="664"/>
      <c r="BR460" s="664"/>
      <c r="BS460" s="664"/>
      <c r="BT460" s="667"/>
      <c r="BU460" s="668"/>
      <c r="BV460" s="666"/>
      <c r="BW460" s="669"/>
    </row>
    <row r="461" spans="2:75" ht="15.75" customHeight="1">
      <c r="B461" s="363" t="s">
        <v>1605</v>
      </c>
      <c r="C461" s="364">
        <v>34714223000132</v>
      </c>
      <c r="D461" s="365" t="s">
        <v>13</v>
      </c>
      <c r="E461" s="365"/>
      <c r="F461" s="365"/>
      <c r="G461" s="366"/>
      <c r="H461" s="366" t="s">
        <v>34</v>
      </c>
      <c r="I461" s="366"/>
      <c r="J461" s="366"/>
      <c r="K461" s="367"/>
      <c r="L461" s="368"/>
      <c r="M461" s="368"/>
      <c r="N461" s="367">
        <v>524859</v>
      </c>
      <c r="O461" s="367" t="s">
        <v>1321</v>
      </c>
      <c r="P461" s="371">
        <v>43860</v>
      </c>
      <c r="Q461" s="372">
        <v>161816371.09</v>
      </c>
      <c r="R461" s="372">
        <v>139833860.41499999</v>
      </c>
      <c r="S461" s="367">
        <v>5</v>
      </c>
      <c r="T461" s="369">
        <v>0.14709557783581984</v>
      </c>
      <c r="U461" s="369">
        <v>1.6545183389773768</v>
      </c>
      <c r="V461" s="369">
        <v>0.36196429968068466</v>
      </c>
      <c r="W461" s="369">
        <v>3.3220027980683291</v>
      </c>
      <c r="X461" s="369">
        <v>0.58545830787427877</v>
      </c>
      <c r="Y461" s="369">
        <v>4.1168201374860995</v>
      </c>
      <c r="Z461" s="369" t="s">
        <v>1419</v>
      </c>
      <c r="AA461" s="369" t="s">
        <v>1419</v>
      </c>
      <c r="AB461" s="369">
        <v>0.26819858195815</v>
      </c>
      <c r="AC461" s="373">
        <v>0.89358043373018392</v>
      </c>
      <c r="AD461" s="541">
        <v>0</v>
      </c>
      <c r="AE461" s="370" t="s">
        <v>2385</v>
      </c>
      <c r="AF461" s="370" t="s">
        <v>2244</v>
      </c>
      <c r="AG461" s="374" t="s">
        <v>1438</v>
      </c>
      <c r="AH461" s="374" t="s">
        <v>2266</v>
      </c>
      <c r="AI461" s="374">
        <v>10000</v>
      </c>
      <c r="AJ461" s="374" t="s">
        <v>1429</v>
      </c>
      <c r="AK461" s="374" t="s">
        <v>1429</v>
      </c>
      <c r="AL461" s="369">
        <v>5.7999999999999996E-3</v>
      </c>
      <c r="AM461" s="369" t="s">
        <v>34</v>
      </c>
      <c r="AN461" s="369" t="s">
        <v>34</v>
      </c>
      <c r="AO461" s="367" t="s">
        <v>1324</v>
      </c>
      <c r="AP461" s="370" t="s">
        <v>13</v>
      </c>
      <c r="AQ461" s="376" t="s">
        <v>679</v>
      </c>
      <c r="AR461" s="369" t="s">
        <v>34</v>
      </c>
      <c r="AS461" s="369" t="s">
        <v>34</v>
      </c>
      <c r="AT461" s="369"/>
      <c r="AW461" s="662"/>
      <c r="AX461" s="662"/>
      <c r="AY461" s="663"/>
      <c r="AZ461" s="663"/>
      <c r="BA461" s="663"/>
      <c r="BB461" s="664"/>
      <c r="BC461" s="663"/>
      <c r="BD461" s="663"/>
      <c r="BE461" s="663"/>
      <c r="BF461" s="663"/>
      <c r="BG461" s="664"/>
      <c r="BH461" s="664"/>
      <c r="BI461" s="665"/>
      <c r="BJ461" s="665"/>
      <c r="BK461" s="665"/>
      <c r="BL461" s="664"/>
      <c r="BM461" s="664"/>
      <c r="BN461" s="664"/>
      <c r="BO461" s="664"/>
      <c r="BP461" s="664"/>
      <c r="BQ461" s="664"/>
      <c r="BR461" s="664"/>
      <c r="BS461" s="664"/>
      <c r="BT461" s="667"/>
      <c r="BU461" s="668"/>
      <c r="BV461" s="666"/>
      <c r="BW461" s="669"/>
    </row>
    <row r="462" spans="2:75" ht="15.75" customHeight="1">
      <c r="B462" s="363" t="s">
        <v>989</v>
      </c>
      <c r="C462" s="364">
        <v>24874367000100</v>
      </c>
      <c r="D462" s="365" t="s">
        <v>14</v>
      </c>
      <c r="E462" s="365" t="s">
        <v>607</v>
      </c>
      <c r="F462" s="365"/>
      <c r="G462" s="366"/>
      <c r="H462" s="366" t="s">
        <v>34</v>
      </c>
      <c r="I462" s="366" t="s">
        <v>34</v>
      </c>
      <c r="J462" s="366" t="s">
        <v>608</v>
      </c>
      <c r="K462" s="367" t="s">
        <v>48</v>
      </c>
      <c r="L462" s="368"/>
      <c r="M462" s="368" t="s">
        <v>34</v>
      </c>
      <c r="N462" s="367">
        <v>430595</v>
      </c>
      <c r="O462" s="367" t="s">
        <v>1321</v>
      </c>
      <c r="P462" s="371">
        <v>42587</v>
      </c>
      <c r="Q462" s="372">
        <v>55652344.060000002</v>
      </c>
      <c r="R462" s="372">
        <v>122836327.00376986</v>
      </c>
      <c r="S462" s="367">
        <v>5</v>
      </c>
      <c r="T462" s="369">
        <v>-0.37330869743285633</v>
      </c>
      <c r="U462" s="369">
        <v>-4.8258343946167921</v>
      </c>
      <c r="V462" s="369">
        <v>-0.64755180874070806</v>
      </c>
      <c r="W462" s="369">
        <v>-6.3481729674958975</v>
      </c>
      <c r="X462" s="369">
        <v>-0.53693052030025479</v>
      </c>
      <c r="Y462" s="369">
        <v>-4.0716416745304072</v>
      </c>
      <c r="Z462" s="369">
        <v>-0.11676263955958366</v>
      </c>
      <c r="AA462" s="369">
        <v>-0.66371669633390851</v>
      </c>
      <c r="AB462" s="369">
        <v>0.51435515431246126</v>
      </c>
      <c r="AC462" s="373">
        <v>-1.9555243426319839</v>
      </c>
      <c r="AD462" s="541">
        <v>0</v>
      </c>
      <c r="AE462" s="370" t="s">
        <v>2415</v>
      </c>
      <c r="AF462" s="370" t="s">
        <v>2408</v>
      </c>
      <c r="AG462" s="374" t="s">
        <v>1440</v>
      </c>
      <c r="AH462" s="374" t="s">
        <v>2248</v>
      </c>
      <c r="AI462" s="374">
        <v>10000</v>
      </c>
      <c r="AJ462" s="374">
        <v>0</v>
      </c>
      <c r="AK462" s="374">
        <v>5000</v>
      </c>
      <c r="AL462" s="369">
        <v>2.5150000000000002E-2</v>
      </c>
      <c r="AM462" s="369">
        <v>0.2</v>
      </c>
      <c r="AN462" s="369" t="s">
        <v>666</v>
      </c>
      <c r="AO462" s="367" t="s">
        <v>1324</v>
      </c>
      <c r="AP462" s="370" t="s">
        <v>716</v>
      </c>
      <c r="AQ462" s="376" t="s">
        <v>670</v>
      </c>
      <c r="AR462" s="369">
        <v>6.7200000000000003E-3</v>
      </c>
      <c r="AS462" s="369">
        <v>6.7200000000000003E-3</v>
      </c>
      <c r="AT462" s="369"/>
      <c r="AW462" s="662"/>
      <c r="AX462" s="662"/>
      <c r="AY462" s="663"/>
      <c r="AZ462" s="663"/>
      <c r="BA462" s="663"/>
      <c r="BB462" s="663"/>
      <c r="BC462" s="663"/>
      <c r="BD462" s="663"/>
      <c r="BE462" s="663"/>
      <c r="BF462" s="663"/>
      <c r="BG462" s="664"/>
      <c r="BH462" s="664"/>
      <c r="BI462" s="665"/>
      <c r="BJ462" s="665"/>
      <c r="BK462" s="665"/>
      <c r="BL462" s="218"/>
      <c r="BM462" s="664"/>
      <c r="BN462" s="664"/>
      <c r="BO462" s="664"/>
      <c r="BP462" s="664"/>
      <c r="BQ462" s="664"/>
      <c r="BR462" s="664"/>
      <c r="BS462" s="664"/>
      <c r="BT462" s="664"/>
      <c r="BU462" s="664"/>
      <c r="BV462" s="666"/>
      <c r="BW462" s="663"/>
    </row>
    <row r="463" spans="2:75" ht="15.75" customHeight="1">
      <c r="B463" s="363" t="s">
        <v>996</v>
      </c>
      <c r="C463" s="364">
        <v>41484468000186</v>
      </c>
      <c r="D463" s="365" t="s">
        <v>14</v>
      </c>
      <c r="E463" s="365" t="s">
        <v>607</v>
      </c>
      <c r="F463" s="365"/>
      <c r="G463" s="366"/>
      <c r="H463" s="366" t="s">
        <v>34</v>
      </c>
      <c r="I463" s="366" t="s">
        <v>34</v>
      </c>
      <c r="J463" s="366" t="s">
        <v>696</v>
      </c>
      <c r="K463" s="367"/>
      <c r="L463" s="368"/>
      <c r="M463" s="368" t="s">
        <v>1416</v>
      </c>
      <c r="N463" s="367">
        <v>594326</v>
      </c>
      <c r="O463" s="367" t="s">
        <v>1321</v>
      </c>
      <c r="P463" s="371">
        <v>44343</v>
      </c>
      <c r="Q463" s="372">
        <v>1296211.8999999999</v>
      </c>
      <c r="R463" s="372">
        <v>2441577.487420633</v>
      </c>
      <c r="S463" s="367">
        <v>5</v>
      </c>
      <c r="T463" s="369">
        <v>-0.23409499166021752</v>
      </c>
      <c r="U463" s="369">
        <v>-3.0261916481723503</v>
      </c>
      <c r="V463" s="369">
        <v>-0.20681649592489082</v>
      </c>
      <c r="W463" s="369">
        <v>-2.0274931996805372</v>
      </c>
      <c r="X463" s="369" t="s">
        <v>1419</v>
      </c>
      <c r="Y463" s="369" t="s">
        <v>1419</v>
      </c>
      <c r="Z463" s="369" t="s">
        <v>1419</v>
      </c>
      <c r="AA463" s="369" t="s">
        <v>1419</v>
      </c>
      <c r="AB463" s="369">
        <v>0.20209473364825217</v>
      </c>
      <c r="AC463" s="373">
        <v>-1.526215886020869</v>
      </c>
      <c r="AD463" s="541">
        <v>35412313000131</v>
      </c>
      <c r="AE463" s="370" t="s">
        <v>59</v>
      </c>
      <c r="AF463" s="370" t="s">
        <v>2247</v>
      </c>
      <c r="AG463" s="374" t="s">
        <v>59</v>
      </c>
      <c r="AH463" s="374" t="s">
        <v>2245</v>
      </c>
      <c r="AI463" s="374">
        <v>100</v>
      </c>
      <c r="AJ463" s="374" t="s">
        <v>1429</v>
      </c>
      <c r="AK463" s="374" t="s">
        <v>1429</v>
      </c>
      <c r="AL463" s="369">
        <v>8.0000000000000002E-3</v>
      </c>
      <c r="AM463" s="369" t="s">
        <v>34</v>
      </c>
      <c r="AN463" s="369" t="s">
        <v>2257</v>
      </c>
      <c r="AO463" s="367" t="s">
        <v>1324</v>
      </c>
      <c r="AP463" s="370" t="s">
        <v>716</v>
      </c>
      <c r="AQ463" s="376" t="s">
        <v>687</v>
      </c>
      <c r="AR463" s="369">
        <v>1.8666666666666664E-3</v>
      </c>
      <c r="AS463" s="369">
        <v>1.8666666666666664E-3</v>
      </c>
      <c r="AT463" s="369"/>
      <c r="AW463" s="662"/>
      <c r="AX463" s="662"/>
      <c r="AY463" s="663"/>
      <c r="AZ463" s="663"/>
      <c r="BA463" s="663"/>
      <c r="BB463" s="664"/>
      <c r="BC463" s="663"/>
      <c r="BD463" s="663"/>
      <c r="BE463" s="663"/>
      <c r="BF463" s="663"/>
      <c r="BG463" s="664"/>
      <c r="BH463" s="664"/>
      <c r="BI463" s="665"/>
      <c r="BJ463" s="665"/>
      <c r="BK463" s="665"/>
      <c r="BL463" s="664"/>
      <c r="BM463" s="664"/>
      <c r="BN463" s="664"/>
      <c r="BO463" s="664"/>
      <c r="BP463" s="664"/>
      <c r="BQ463" s="664"/>
      <c r="BR463" s="664"/>
      <c r="BS463" s="664"/>
      <c r="BT463" s="667"/>
      <c r="BU463" s="668"/>
      <c r="BV463" s="666"/>
      <c r="BW463" s="669"/>
    </row>
    <row r="464" spans="2:75" ht="15.75" customHeight="1">
      <c r="B464" s="363" t="s">
        <v>997</v>
      </c>
      <c r="C464" s="364">
        <v>41559595000105</v>
      </c>
      <c r="D464" s="365" t="s">
        <v>14</v>
      </c>
      <c r="E464" s="365" t="s">
        <v>607</v>
      </c>
      <c r="F464" s="365"/>
      <c r="G464" s="366"/>
      <c r="H464" s="366" t="s">
        <v>34</v>
      </c>
      <c r="I464" s="366" t="s">
        <v>34</v>
      </c>
      <c r="J464" s="366" t="s">
        <v>613</v>
      </c>
      <c r="K464" s="367"/>
      <c r="L464" s="368"/>
      <c r="M464" s="368" t="s">
        <v>1416</v>
      </c>
      <c r="N464" s="367">
        <v>595543</v>
      </c>
      <c r="O464" s="367" t="s">
        <v>1321</v>
      </c>
      <c r="P464" s="371">
        <v>44343</v>
      </c>
      <c r="Q464" s="372">
        <v>1098425.4099999999</v>
      </c>
      <c r="R464" s="372">
        <v>3259925.7390079387</v>
      </c>
      <c r="S464" s="367">
        <v>5</v>
      </c>
      <c r="T464" s="369">
        <v>-0.31043040286794543</v>
      </c>
      <c r="U464" s="369">
        <v>-4.0129944081046371</v>
      </c>
      <c r="V464" s="369">
        <v>-0.26391365997221639</v>
      </c>
      <c r="W464" s="369">
        <v>-2.5872363251468853</v>
      </c>
      <c r="X464" s="369" t="s">
        <v>1419</v>
      </c>
      <c r="Y464" s="369" t="s">
        <v>1419</v>
      </c>
      <c r="Z464" s="369" t="s">
        <v>1419</v>
      </c>
      <c r="AA464" s="369" t="s">
        <v>1419</v>
      </c>
      <c r="AB464" s="369">
        <v>0.25403434864407365</v>
      </c>
      <c r="AC464" s="373">
        <v>-1.4615061929309472</v>
      </c>
      <c r="AD464" s="541">
        <v>35416040000101</v>
      </c>
      <c r="AE464" s="370" t="s">
        <v>59</v>
      </c>
      <c r="AF464" s="370" t="s">
        <v>2247</v>
      </c>
      <c r="AG464" s="374" t="s">
        <v>59</v>
      </c>
      <c r="AH464" s="374" t="s">
        <v>2245</v>
      </c>
      <c r="AI464" s="374">
        <v>100</v>
      </c>
      <c r="AJ464" s="374" t="s">
        <v>1429</v>
      </c>
      <c r="AK464" s="374" t="s">
        <v>1429</v>
      </c>
      <c r="AL464" s="369">
        <v>8.0000000000000002E-3</v>
      </c>
      <c r="AM464" s="369" t="s">
        <v>34</v>
      </c>
      <c r="AN464" s="369" t="s">
        <v>666</v>
      </c>
      <c r="AO464" s="367" t="s">
        <v>1324</v>
      </c>
      <c r="AP464" s="370" t="s">
        <v>716</v>
      </c>
      <c r="AQ464" s="376" t="s">
        <v>687</v>
      </c>
      <c r="AR464" s="369">
        <v>1.8666666666666664E-3</v>
      </c>
      <c r="AS464" s="369">
        <v>1.8666666666666664E-3</v>
      </c>
      <c r="AT464" s="369"/>
      <c r="AW464" s="662"/>
      <c r="AX464" s="662"/>
      <c r="AY464" s="663"/>
      <c r="AZ464" s="663"/>
      <c r="BA464" s="663"/>
      <c r="BB464" s="664"/>
      <c r="BC464" s="663"/>
      <c r="BD464" s="663"/>
      <c r="BE464" s="663"/>
      <c r="BF464" s="663"/>
      <c r="BG464" s="664"/>
      <c r="BH464" s="664"/>
      <c r="BI464" s="665"/>
      <c r="BJ464" s="665"/>
      <c r="BK464" s="665"/>
      <c r="BL464" s="664"/>
      <c r="BM464" s="664"/>
      <c r="BN464" s="664"/>
      <c r="BO464" s="664"/>
      <c r="BP464" s="664"/>
      <c r="BQ464" s="664"/>
      <c r="BR464" s="664"/>
      <c r="BS464" s="664"/>
      <c r="BT464" s="667"/>
      <c r="BU464" s="668"/>
      <c r="BV464" s="666"/>
      <c r="BW464" s="669"/>
    </row>
    <row r="465" spans="2:75" ht="15.75" customHeight="1">
      <c r="B465" s="363" t="s">
        <v>241</v>
      </c>
      <c r="C465" s="364">
        <v>38318178000158</v>
      </c>
      <c r="D465" s="365" t="s">
        <v>14</v>
      </c>
      <c r="E465" s="365" t="s">
        <v>607</v>
      </c>
      <c r="F465" s="365"/>
      <c r="G465" s="366" t="s">
        <v>866</v>
      </c>
      <c r="H465" s="366" t="s">
        <v>34</v>
      </c>
      <c r="I465" s="366" t="s">
        <v>34</v>
      </c>
      <c r="J465" s="366" t="s">
        <v>611</v>
      </c>
      <c r="K465" s="367"/>
      <c r="L465" s="368"/>
      <c r="M465" s="368" t="s">
        <v>34</v>
      </c>
      <c r="N465" s="367">
        <v>582883</v>
      </c>
      <c r="O465" s="367" t="s">
        <v>1321</v>
      </c>
      <c r="P465" s="371">
        <v>44293</v>
      </c>
      <c r="Q465" s="372">
        <v>1192581.31</v>
      </c>
      <c r="R465" s="372">
        <v>1886302.8751587293</v>
      </c>
      <c r="S465" s="367">
        <v>5</v>
      </c>
      <c r="T465" s="369">
        <v>-0.32778975093994112</v>
      </c>
      <c r="U465" s="369">
        <v>-4.2374020888526296</v>
      </c>
      <c r="V465" s="369">
        <v>-0.26993298622158857</v>
      </c>
      <c r="W465" s="369">
        <v>-2.646245849424353</v>
      </c>
      <c r="X465" s="369" t="s">
        <v>1419</v>
      </c>
      <c r="Y465" s="369" t="s">
        <v>1419</v>
      </c>
      <c r="Z465" s="369" t="s">
        <v>1419</v>
      </c>
      <c r="AA465" s="369" t="s">
        <v>1419</v>
      </c>
      <c r="AB465" s="369">
        <v>0.26212528444425692</v>
      </c>
      <c r="AC465" s="373">
        <v>-1.4393185467319234</v>
      </c>
      <c r="AD465" s="541">
        <v>38427986000153</v>
      </c>
      <c r="AE465" s="370" t="s">
        <v>2279</v>
      </c>
      <c r="AF465" s="370" t="s">
        <v>2244</v>
      </c>
      <c r="AG465" s="374" t="s">
        <v>1438</v>
      </c>
      <c r="AH465" s="374" t="s">
        <v>2245</v>
      </c>
      <c r="AI465" s="374">
        <v>5000</v>
      </c>
      <c r="AJ465" s="374">
        <v>5000</v>
      </c>
      <c r="AK465" s="374">
        <v>5000</v>
      </c>
      <c r="AL465" s="369">
        <v>0.01</v>
      </c>
      <c r="AM465" s="369" t="s">
        <v>34</v>
      </c>
      <c r="AN465" s="369" t="s">
        <v>34</v>
      </c>
      <c r="AO465" s="367" t="s">
        <v>1324</v>
      </c>
      <c r="AP465" s="370" t="s">
        <v>716</v>
      </c>
      <c r="AQ465" s="376" t="s">
        <v>687</v>
      </c>
      <c r="AR465" s="369">
        <v>6.6669999999999993E-3</v>
      </c>
      <c r="AS465" s="369">
        <v>6.6669999999999993E-3</v>
      </c>
      <c r="AT465" s="369"/>
      <c r="AW465" s="662"/>
      <c r="AX465" s="662"/>
      <c r="AY465" s="663"/>
      <c r="AZ465" s="663"/>
      <c r="BA465" s="663"/>
      <c r="BB465" s="664"/>
      <c r="BC465" s="663"/>
      <c r="BD465" s="663"/>
      <c r="BE465" s="663"/>
      <c r="BF465" s="663"/>
      <c r="BG465" s="664"/>
      <c r="BH465" s="664"/>
      <c r="BI465" s="665"/>
      <c r="BJ465" s="665"/>
      <c r="BK465" s="665"/>
      <c r="BL465" s="664"/>
      <c r="BM465" s="664"/>
      <c r="BN465" s="664"/>
      <c r="BO465" s="664"/>
      <c r="BP465" s="664"/>
      <c r="BQ465" s="664"/>
      <c r="BR465" s="664"/>
      <c r="BS465" s="664"/>
      <c r="BT465" s="667"/>
      <c r="BU465" s="668"/>
      <c r="BV465" s="666"/>
      <c r="BW465" s="669"/>
    </row>
    <row r="466" spans="2:75" ht="15.75" customHeight="1">
      <c r="B466" s="363" t="s">
        <v>1020</v>
      </c>
      <c r="C466" s="364">
        <v>29587389000103</v>
      </c>
      <c r="D466" s="365" t="s">
        <v>11</v>
      </c>
      <c r="E466" s="365" t="s">
        <v>661</v>
      </c>
      <c r="F466" s="365"/>
      <c r="G466" s="366"/>
      <c r="H466" s="366" t="s">
        <v>34</v>
      </c>
      <c r="I466" s="366" t="s">
        <v>34</v>
      </c>
      <c r="J466" s="366" t="s">
        <v>611</v>
      </c>
      <c r="K466" s="367" t="s">
        <v>48</v>
      </c>
      <c r="L466" s="368"/>
      <c r="M466" s="368" t="s">
        <v>34</v>
      </c>
      <c r="N466" s="367">
        <v>465429</v>
      </c>
      <c r="O466" s="367" t="s">
        <v>1321</v>
      </c>
      <c r="P466" s="371">
        <v>43234</v>
      </c>
      <c r="Q466" s="372">
        <v>16633954.960000001</v>
      </c>
      <c r="R466" s="372">
        <v>28201335.272619057</v>
      </c>
      <c r="S466" s="367">
        <v>5</v>
      </c>
      <c r="T466" s="369">
        <v>-1.6902375105175005E-2</v>
      </c>
      <c r="U466" s="369">
        <v>-0.21850030201329307</v>
      </c>
      <c r="V466" s="369">
        <v>-1.0934974650148588E-3</v>
      </c>
      <c r="W466" s="369">
        <v>-1.0719931523212238E-2</v>
      </c>
      <c r="X466" s="369">
        <v>5.8150651679799825E-2</v>
      </c>
      <c r="Y466" s="369">
        <v>0.44096695536728325</v>
      </c>
      <c r="Z466" s="369">
        <v>9.0182895678318387E-2</v>
      </c>
      <c r="AA466" s="369">
        <v>0.51262881527181214</v>
      </c>
      <c r="AB466" s="369">
        <v>3.9172006009712337E-2</v>
      </c>
      <c r="AC466" s="373">
        <v>-2.4885440676063157</v>
      </c>
      <c r="AD466" s="541">
        <v>29574911000104</v>
      </c>
      <c r="AE466" s="370" t="s">
        <v>2427</v>
      </c>
      <c r="AF466" s="370" t="s">
        <v>2253</v>
      </c>
      <c r="AG466" s="374" t="s">
        <v>1439</v>
      </c>
      <c r="AH466" s="374" t="s">
        <v>2245</v>
      </c>
      <c r="AI466" s="374">
        <v>10000</v>
      </c>
      <c r="AJ466" s="374">
        <v>1000</v>
      </c>
      <c r="AK466" s="374">
        <v>1000</v>
      </c>
      <c r="AL466" s="369">
        <v>9.0000000000000011E-3</v>
      </c>
      <c r="AM466" s="369" t="s">
        <v>34</v>
      </c>
      <c r="AN466" s="369" t="s">
        <v>34</v>
      </c>
      <c r="AO466" s="367" t="s">
        <v>1324</v>
      </c>
      <c r="AP466" s="370" t="s">
        <v>13</v>
      </c>
      <c r="AQ466" s="376" t="s">
        <v>679</v>
      </c>
      <c r="AR466" s="369">
        <v>4.7999999999999996E-3</v>
      </c>
      <c r="AS466" s="369">
        <v>4.7999999999999996E-3</v>
      </c>
      <c r="AT466" s="369"/>
      <c r="AW466" s="662"/>
      <c r="AX466" s="662"/>
      <c r="AY466" s="663"/>
      <c r="AZ466" s="663"/>
      <c r="BA466" s="663"/>
      <c r="BB466" s="664"/>
      <c r="BC466" s="663"/>
      <c r="BD466" s="663"/>
      <c r="BE466" s="663"/>
      <c r="BF466" s="663"/>
      <c r="BG466" s="664"/>
      <c r="BH466" s="664"/>
      <c r="BI466" s="665"/>
      <c r="BJ466" s="665"/>
      <c r="BK466" s="665"/>
      <c r="BL466" s="664"/>
      <c r="BM466" s="664"/>
      <c r="BN466" s="664"/>
      <c r="BO466" s="664"/>
      <c r="BP466" s="664"/>
      <c r="BQ466" s="664"/>
      <c r="BR466" s="664"/>
      <c r="BS466" s="664"/>
      <c r="BT466" s="667"/>
      <c r="BU466" s="668"/>
      <c r="BV466" s="666"/>
      <c r="BW466" s="669"/>
    </row>
    <row r="467" spans="2:75" ht="15.75" customHeight="1">
      <c r="B467" s="363" t="s">
        <v>1021</v>
      </c>
      <c r="C467" s="364">
        <v>26112046000196</v>
      </c>
      <c r="D467" s="365" t="s">
        <v>11</v>
      </c>
      <c r="E467" s="365" t="s">
        <v>661</v>
      </c>
      <c r="F467" s="365"/>
      <c r="G467" s="366"/>
      <c r="H467" s="366" t="s">
        <v>34</v>
      </c>
      <c r="I467" s="366" t="s">
        <v>34</v>
      </c>
      <c r="J467" s="366" t="s">
        <v>611</v>
      </c>
      <c r="K467" s="367"/>
      <c r="L467" s="368"/>
      <c r="M467" s="368" t="s">
        <v>34</v>
      </c>
      <c r="N467" s="367">
        <v>454281</v>
      </c>
      <c r="O467" s="367" t="s">
        <v>1321</v>
      </c>
      <c r="P467" s="371">
        <v>43048</v>
      </c>
      <c r="Q467" s="372">
        <v>78392054.930000007</v>
      </c>
      <c r="R467" s="372">
        <v>153638254.18884921</v>
      </c>
      <c r="S467" s="367">
        <v>5</v>
      </c>
      <c r="T467" s="369">
        <v>-5.5262007005642988E-2</v>
      </c>
      <c r="U467" s="369">
        <v>-0.71438275067607371</v>
      </c>
      <c r="V467" s="369">
        <v>-2.3543301698411012E-2</v>
      </c>
      <c r="W467" s="369">
        <v>-0.23080307921323162</v>
      </c>
      <c r="X467" s="369">
        <v>0.13147986208798912</v>
      </c>
      <c r="Y467" s="369">
        <v>0.99703567891726907</v>
      </c>
      <c r="Z467" s="369">
        <v>0.12182705292800966</v>
      </c>
      <c r="AA467" s="369">
        <v>0.69250446374341201</v>
      </c>
      <c r="AB467" s="369">
        <v>7.786138003203999E-2</v>
      </c>
      <c r="AC467" s="373">
        <v>-1.5148444704167596</v>
      </c>
      <c r="AD467" s="541">
        <v>26112022000137</v>
      </c>
      <c r="AE467" s="370" t="s">
        <v>2427</v>
      </c>
      <c r="AF467" s="370" t="s">
        <v>2253</v>
      </c>
      <c r="AG467" s="374" t="s">
        <v>1439</v>
      </c>
      <c r="AH467" s="374" t="s">
        <v>2245</v>
      </c>
      <c r="AI467" s="374">
        <v>10000</v>
      </c>
      <c r="AJ467" s="374">
        <v>1000</v>
      </c>
      <c r="AK467" s="374">
        <v>1000</v>
      </c>
      <c r="AL467" s="369">
        <v>9.0000000000000011E-3</v>
      </c>
      <c r="AM467" s="369" t="s">
        <v>34</v>
      </c>
      <c r="AN467" s="369" t="s">
        <v>34</v>
      </c>
      <c r="AO467" s="367" t="s">
        <v>1324</v>
      </c>
      <c r="AP467" s="370" t="s">
        <v>13</v>
      </c>
      <c r="AQ467" s="376" t="s">
        <v>679</v>
      </c>
      <c r="AR467" s="369">
        <v>4.7999999999999996E-3</v>
      </c>
      <c r="AS467" s="369">
        <v>4.7999999999999996E-3</v>
      </c>
      <c r="AT467" s="369"/>
      <c r="AW467" s="662"/>
      <c r="AX467" s="662"/>
      <c r="AY467" s="663"/>
      <c r="AZ467" s="663"/>
      <c r="BA467" s="663"/>
      <c r="BB467" s="664"/>
      <c r="BC467" s="663"/>
      <c r="BD467" s="663"/>
      <c r="BE467" s="663"/>
      <c r="BF467" s="663"/>
      <c r="BG467" s="664"/>
      <c r="BH467" s="664"/>
      <c r="BI467" s="665"/>
      <c r="BJ467" s="665"/>
      <c r="BK467" s="665"/>
      <c r="BL467" s="664"/>
      <c r="BM467" s="664"/>
      <c r="BN467" s="664"/>
      <c r="BO467" s="664"/>
      <c r="BP467" s="664"/>
      <c r="BQ467" s="664"/>
      <c r="BR467" s="664"/>
      <c r="BS467" s="664"/>
      <c r="BT467" s="667"/>
      <c r="BU467" s="668"/>
      <c r="BV467" s="666"/>
      <c r="BW467" s="669"/>
    </row>
    <row r="468" spans="2:75" ht="15.75" customHeight="1">
      <c r="B468" s="363" t="s">
        <v>1023</v>
      </c>
      <c r="C468" s="364">
        <v>17340392000130</v>
      </c>
      <c r="D468" s="365" t="s">
        <v>14</v>
      </c>
      <c r="E468" s="365" t="s">
        <v>607</v>
      </c>
      <c r="F468" s="365"/>
      <c r="G468" s="366"/>
      <c r="H468" s="366" t="s">
        <v>34</v>
      </c>
      <c r="I468" s="366" t="s">
        <v>34</v>
      </c>
      <c r="J468" s="366" t="s">
        <v>611</v>
      </c>
      <c r="K468" s="367"/>
      <c r="L468" s="368"/>
      <c r="M468" s="368" t="s">
        <v>1416</v>
      </c>
      <c r="N468" s="367">
        <v>363103</v>
      </c>
      <c r="O468" s="367" t="s">
        <v>1321</v>
      </c>
      <c r="P468" s="371">
        <v>41710</v>
      </c>
      <c r="Q468" s="372">
        <v>155551592.44</v>
      </c>
      <c r="R468" s="372">
        <v>262108916.75615093</v>
      </c>
      <c r="S468" s="367">
        <v>5</v>
      </c>
      <c r="T468" s="369">
        <v>-0.22117424444027989</v>
      </c>
      <c r="U468" s="369">
        <v>-2.8591626269710986</v>
      </c>
      <c r="V468" s="369">
        <v>-0.12727297579614227</v>
      </c>
      <c r="W468" s="369">
        <v>-1.2477007299432141</v>
      </c>
      <c r="X468" s="369">
        <v>7.6697900227140625E-2</v>
      </c>
      <c r="Y468" s="369">
        <v>0.58161411040513877</v>
      </c>
      <c r="Z468" s="369">
        <v>0.64787936554309833</v>
      </c>
      <c r="AA468" s="369">
        <v>3.6827563486327475</v>
      </c>
      <c r="AB468" s="369">
        <v>0.20716573346819978</v>
      </c>
      <c r="AC468" s="373">
        <v>-1.0224094944280286</v>
      </c>
      <c r="AD468" s="541">
        <v>0</v>
      </c>
      <c r="AE468" s="370" t="s">
        <v>2427</v>
      </c>
      <c r="AF468" s="370" t="s">
        <v>728</v>
      </c>
      <c r="AG468" s="374" t="s">
        <v>728</v>
      </c>
      <c r="AH468" s="374" t="s">
        <v>2245</v>
      </c>
      <c r="AI468" s="374">
        <v>10000</v>
      </c>
      <c r="AJ468" s="374">
        <v>1000</v>
      </c>
      <c r="AK468" s="374">
        <v>1000</v>
      </c>
      <c r="AL468" s="369">
        <v>3.0000000000000001E-3</v>
      </c>
      <c r="AM468" s="369" t="s">
        <v>34</v>
      </c>
      <c r="AN468" s="369" t="s">
        <v>2257</v>
      </c>
      <c r="AO468" s="367" t="s">
        <v>1324</v>
      </c>
      <c r="AP468" s="370" t="s">
        <v>716</v>
      </c>
      <c r="AQ468" s="376" t="s">
        <v>687</v>
      </c>
      <c r="AR468" s="369" t="s">
        <v>34</v>
      </c>
      <c r="AS468" s="369" t="s">
        <v>34</v>
      </c>
      <c r="AT468" s="369"/>
      <c r="AW468" s="662"/>
      <c r="AX468" s="662"/>
      <c r="AY468" s="663"/>
      <c r="AZ468" s="663"/>
      <c r="BA468" s="663"/>
      <c r="BB468" s="664"/>
      <c r="BC468" s="663"/>
      <c r="BD468" s="663"/>
      <c r="BE468" s="663"/>
      <c r="BF468" s="663"/>
      <c r="BG468" s="664"/>
      <c r="BH468" s="664"/>
      <c r="BI468" s="665"/>
      <c r="BJ468" s="665"/>
      <c r="BK468" s="665"/>
      <c r="BL468" s="218"/>
      <c r="BM468" s="664"/>
      <c r="BN468" s="664"/>
      <c r="BO468" s="664"/>
      <c r="BP468" s="664"/>
      <c r="BQ468" s="664"/>
      <c r="BR468" s="664"/>
      <c r="BS468" s="664"/>
      <c r="BT468" s="667"/>
      <c r="BU468" s="668"/>
      <c r="BV468" s="666"/>
      <c r="BW468" s="669"/>
    </row>
    <row r="469" spans="2:75" ht="15.75" customHeight="1">
      <c r="B469" s="363" t="s">
        <v>1035</v>
      </c>
      <c r="C469" s="364">
        <v>27749572000124</v>
      </c>
      <c r="D469" s="365" t="s">
        <v>14</v>
      </c>
      <c r="E469" s="365" t="s">
        <v>607</v>
      </c>
      <c r="F469" s="365"/>
      <c r="G469" s="366"/>
      <c r="H469" s="366" t="s">
        <v>34</v>
      </c>
      <c r="I469" s="366" t="s">
        <v>34</v>
      </c>
      <c r="J469" s="366" t="s">
        <v>608</v>
      </c>
      <c r="K469" s="367" t="s">
        <v>48</v>
      </c>
      <c r="L469" s="368"/>
      <c r="M469" s="368" t="s">
        <v>34</v>
      </c>
      <c r="N469" s="367">
        <v>493511</v>
      </c>
      <c r="O469" s="367" t="s">
        <v>1321</v>
      </c>
      <c r="P469" s="371">
        <v>43580</v>
      </c>
      <c r="Q469" s="372">
        <v>41302566.189999998</v>
      </c>
      <c r="R469" s="372">
        <v>46697827.399325423</v>
      </c>
      <c r="S469" s="367">
        <v>5</v>
      </c>
      <c r="T469" s="369">
        <v>-4.8641793593289573E-2</v>
      </c>
      <c r="U469" s="369">
        <v>-0.62880195975227071</v>
      </c>
      <c r="V469" s="369">
        <v>-0.22059771763986946</v>
      </c>
      <c r="W469" s="369">
        <v>-2.1625952532447577</v>
      </c>
      <c r="X469" s="369">
        <v>-8.4378542194879502E-3</v>
      </c>
      <c r="Y469" s="369">
        <v>-6.3985781371614606E-2</v>
      </c>
      <c r="Z469" s="369">
        <v>0.1219716993125235</v>
      </c>
      <c r="AA469" s="369">
        <v>0.69332668068564873</v>
      </c>
      <c r="AB469" s="369">
        <v>0.28822551514432931</v>
      </c>
      <c r="AC469" s="373">
        <v>-1.0574218489188238</v>
      </c>
      <c r="AD469" s="541">
        <v>0</v>
      </c>
      <c r="AE469" s="370" t="s">
        <v>2431</v>
      </c>
      <c r="AF469" s="370" t="s">
        <v>2244</v>
      </c>
      <c r="AG469" s="374" t="s">
        <v>1438</v>
      </c>
      <c r="AH469" s="374" t="s">
        <v>2248</v>
      </c>
      <c r="AI469" s="374">
        <v>1000</v>
      </c>
      <c r="AJ469" s="374">
        <v>1000</v>
      </c>
      <c r="AK469" s="374">
        <v>1000</v>
      </c>
      <c r="AL469" s="369">
        <v>0.02</v>
      </c>
      <c r="AM469" s="369">
        <v>0.2</v>
      </c>
      <c r="AN469" s="369" t="s">
        <v>2262</v>
      </c>
      <c r="AO469" s="367" t="s">
        <v>1324</v>
      </c>
      <c r="AP469" s="370" t="s">
        <v>716</v>
      </c>
      <c r="AQ469" s="376" t="s">
        <v>659</v>
      </c>
      <c r="AR469" s="369">
        <v>4.0000000000000001E-3</v>
      </c>
      <c r="AS469" s="369">
        <v>4.0000000000000001E-3</v>
      </c>
      <c r="AT469" s="369"/>
      <c r="AW469" s="662"/>
      <c r="AX469" s="662"/>
      <c r="AY469" s="663"/>
      <c r="AZ469" s="663"/>
      <c r="BA469" s="663"/>
      <c r="BB469" s="664"/>
      <c r="BC469" s="663"/>
      <c r="BD469" s="663"/>
      <c r="BE469" s="663"/>
      <c r="BF469" s="663"/>
      <c r="BG469" s="664"/>
      <c r="BH469" s="664"/>
      <c r="BI469" s="665"/>
      <c r="BJ469" s="665"/>
      <c r="BK469" s="665"/>
      <c r="BL469" s="218"/>
      <c r="BM469" s="664"/>
      <c r="BN469" s="664"/>
      <c r="BO469" s="664"/>
      <c r="BP469" s="664"/>
      <c r="BQ469" s="664"/>
      <c r="BR469" s="664"/>
      <c r="BS469" s="664"/>
      <c r="BT469" s="667"/>
      <c r="BU469" s="668"/>
      <c r="BV469" s="666"/>
      <c r="BW469" s="669"/>
    </row>
    <row r="470" spans="2:75" ht="15.75" customHeight="1">
      <c r="B470" s="363" t="s">
        <v>1041</v>
      </c>
      <c r="C470" s="364">
        <v>26370141000190</v>
      </c>
      <c r="D470" s="365" t="s">
        <v>11</v>
      </c>
      <c r="E470" s="365" t="s">
        <v>661</v>
      </c>
      <c r="F470" s="365"/>
      <c r="G470" s="366"/>
      <c r="H470" s="366" t="s">
        <v>34</v>
      </c>
      <c r="I470" s="366" t="s">
        <v>34</v>
      </c>
      <c r="J470" s="366" t="s">
        <v>611</v>
      </c>
      <c r="K470" s="367" t="s">
        <v>48</v>
      </c>
      <c r="L470" s="368"/>
      <c r="M470" s="368" t="s">
        <v>34</v>
      </c>
      <c r="N470" s="367">
        <v>446467</v>
      </c>
      <c r="O470" s="367" t="s">
        <v>1321</v>
      </c>
      <c r="P470" s="371">
        <v>42958</v>
      </c>
      <c r="Q470" s="372">
        <v>11664673.949999999</v>
      </c>
      <c r="R470" s="372">
        <v>12112342.662857145</v>
      </c>
      <c r="S470" s="367">
        <v>5</v>
      </c>
      <c r="T470" s="369">
        <v>-6.365766869161904E-2</v>
      </c>
      <c r="U470" s="369">
        <v>-0.8229151079674194</v>
      </c>
      <c r="V470" s="369">
        <v>-5.9598849732214187E-2</v>
      </c>
      <c r="W470" s="369">
        <v>-0.58426801015297325</v>
      </c>
      <c r="X470" s="369">
        <v>2.7597576354921216E-2</v>
      </c>
      <c r="Y470" s="369">
        <v>0.2092774348902641</v>
      </c>
      <c r="Z470" s="369">
        <v>-3.7428880286267896E-2</v>
      </c>
      <c r="AA470" s="369">
        <v>-0.21275788955081124</v>
      </c>
      <c r="AB470" s="369">
        <v>4.4929157604724143E-2</v>
      </c>
      <c r="AC470" s="373">
        <v>-3.5074675793128804</v>
      </c>
      <c r="AD470" s="541">
        <v>0</v>
      </c>
      <c r="AE470" s="370" t="s">
        <v>2382</v>
      </c>
      <c r="AF470" s="370" t="s">
        <v>728</v>
      </c>
      <c r="AG470" s="374" t="s">
        <v>728</v>
      </c>
      <c r="AH470" s="374" t="s">
        <v>2245</v>
      </c>
      <c r="AI470" s="374">
        <v>25000</v>
      </c>
      <c r="AJ470" s="374">
        <v>1000</v>
      </c>
      <c r="AK470" s="374">
        <v>1000</v>
      </c>
      <c r="AL470" s="369">
        <v>0.01</v>
      </c>
      <c r="AM470" s="369" t="s">
        <v>34</v>
      </c>
      <c r="AN470" s="369" t="s">
        <v>34</v>
      </c>
      <c r="AO470" s="367" t="s">
        <v>1324</v>
      </c>
      <c r="AP470" s="370" t="s">
        <v>13</v>
      </c>
      <c r="AQ470" s="376" t="s">
        <v>679</v>
      </c>
      <c r="AR470" s="369">
        <v>5.3333333333333332E-3</v>
      </c>
      <c r="AS470" s="369">
        <v>5.3333333333333332E-3</v>
      </c>
      <c r="AT470" s="369"/>
      <c r="AW470" s="662"/>
      <c r="AX470" s="662"/>
      <c r="AY470" s="663"/>
      <c r="AZ470" s="663"/>
      <c r="BA470" s="663"/>
      <c r="BB470" s="664"/>
      <c r="BC470" s="663"/>
      <c r="BD470" s="663"/>
      <c r="BE470" s="663"/>
      <c r="BF470" s="663"/>
      <c r="BG470" s="664"/>
      <c r="BH470" s="664"/>
      <c r="BI470" s="665"/>
      <c r="BJ470" s="665"/>
      <c r="BK470" s="665"/>
      <c r="BL470" s="218"/>
      <c r="BM470" s="664"/>
      <c r="BN470" s="664"/>
      <c r="BO470" s="664"/>
      <c r="BP470" s="664"/>
      <c r="BQ470" s="664"/>
      <c r="BR470" s="664"/>
      <c r="BS470" s="664"/>
      <c r="BT470" s="667"/>
      <c r="BU470" s="668"/>
      <c r="BV470" s="666"/>
      <c r="BW470" s="669"/>
    </row>
    <row r="471" spans="2:75" ht="15.75" customHeight="1">
      <c r="B471" s="363" t="s">
        <v>1042</v>
      </c>
      <c r="C471" s="364">
        <v>28320600000156</v>
      </c>
      <c r="D471" s="365" t="s">
        <v>14</v>
      </c>
      <c r="E471" s="365" t="s">
        <v>607</v>
      </c>
      <c r="F471" s="365"/>
      <c r="G471" s="366" t="s">
        <v>866</v>
      </c>
      <c r="H471" s="366" t="s">
        <v>34</v>
      </c>
      <c r="I471" s="366" t="s">
        <v>34</v>
      </c>
      <c r="J471" s="366" t="s">
        <v>690</v>
      </c>
      <c r="K471" s="367"/>
      <c r="L471" s="368"/>
      <c r="M471" s="368" t="s">
        <v>34</v>
      </c>
      <c r="N471" s="367">
        <v>453935</v>
      </c>
      <c r="O471" s="367" t="s">
        <v>1321</v>
      </c>
      <c r="P471" s="371">
        <v>43063</v>
      </c>
      <c r="Q471" s="372">
        <v>157214605.88999999</v>
      </c>
      <c r="R471" s="372">
        <v>297587420.63297611</v>
      </c>
      <c r="S471" s="367">
        <v>5</v>
      </c>
      <c r="T471" s="369">
        <v>-0.24461219367835896</v>
      </c>
      <c r="U471" s="369">
        <v>-3.1621495714227423</v>
      </c>
      <c r="V471" s="369">
        <v>-0.20383577973214961</v>
      </c>
      <c r="W471" s="369">
        <v>-1.9982722142657412</v>
      </c>
      <c r="X471" s="369">
        <v>-3.4266961271267271E-2</v>
      </c>
      <c r="Y471" s="369">
        <v>-0.25985259227504764</v>
      </c>
      <c r="Z471" s="369">
        <v>0.29353623204271129</v>
      </c>
      <c r="AA471" s="369">
        <v>1.6685551039317956</v>
      </c>
      <c r="AB471" s="369">
        <v>0.27452736538774958</v>
      </c>
      <c r="AC471" s="373">
        <v>-1.0464577105035924</v>
      </c>
      <c r="AD471" s="541">
        <v>0</v>
      </c>
      <c r="AE471" s="370" t="s">
        <v>2441</v>
      </c>
      <c r="AF471" s="370" t="s">
        <v>728</v>
      </c>
      <c r="AG471" s="374" t="s">
        <v>728</v>
      </c>
      <c r="AH471" s="374" t="s">
        <v>2245</v>
      </c>
      <c r="AI471" s="374">
        <v>25000</v>
      </c>
      <c r="AJ471" s="374">
        <v>1000</v>
      </c>
      <c r="AK471" s="374">
        <v>1000</v>
      </c>
      <c r="AL471" s="369">
        <v>0.01</v>
      </c>
      <c r="AM471" s="369" t="s">
        <v>34</v>
      </c>
      <c r="AN471" s="369" t="s">
        <v>2257</v>
      </c>
      <c r="AO471" s="367" t="s">
        <v>1324</v>
      </c>
      <c r="AP471" s="370" t="s">
        <v>716</v>
      </c>
      <c r="AQ471" s="376" t="s">
        <v>687</v>
      </c>
      <c r="AR471" s="369">
        <v>5.3333333333333332E-3</v>
      </c>
      <c r="AS471" s="369">
        <v>5.3333333333333332E-3</v>
      </c>
      <c r="AT471" s="369"/>
      <c r="AW471" s="662"/>
      <c r="AX471" s="662"/>
      <c r="AY471" s="663"/>
      <c r="AZ471" s="663"/>
      <c r="BA471" s="663"/>
      <c r="BB471" s="664"/>
      <c r="BC471" s="663"/>
      <c r="BD471" s="663"/>
      <c r="BE471" s="663"/>
      <c r="BF471" s="663"/>
      <c r="BG471" s="664"/>
      <c r="BH471" s="664"/>
      <c r="BI471" s="665"/>
      <c r="BJ471" s="665"/>
      <c r="BK471" s="665"/>
      <c r="BL471" s="664"/>
      <c r="BM471" s="664"/>
      <c r="BN471" s="664"/>
      <c r="BO471" s="664"/>
      <c r="BP471" s="664"/>
      <c r="BQ471" s="664"/>
      <c r="BR471" s="664"/>
      <c r="BS471" s="664"/>
      <c r="BT471" s="667"/>
      <c r="BU471" s="668"/>
      <c r="BV471" s="666"/>
      <c r="BW471" s="669"/>
    </row>
    <row r="472" spans="2:75" ht="15.75" customHeight="1">
      <c r="B472" s="363" t="s">
        <v>1043</v>
      </c>
      <c r="C472" s="364">
        <v>26369994000101</v>
      </c>
      <c r="D472" s="365" t="s">
        <v>14</v>
      </c>
      <c r="E472" s="365" t="s">
        <v>607</v>
      </c>
      <c r="F472" s="365"/>
      <c r="G472" s="366"/>
      <c r="H472" s="366" t="s">
        <v>34</v>
      </c>
      <c r="I472" s="366" t="s">
        <v>34</v>
      </c>
      <c r="J472" s="366" t="s">
        <v>611</v>
      </c>
      <c r="K472" s="367"/>
      <c r="L472" s="368"/>
      <c r="M472" s="368" t="s">
        <v>34</v>
      </c>
      <c r="N472" s="367">
        <v>453722</v>
      </c>
      <c r="O472" s="367" t="s">
        <v>1321</v>
      </c>
      <c r="P472" s="371">
        <v>43063</v>
      </c>
      <c r="Q472" s="372">
        <v>12259262.130000001</v>
      </c>
      <c r="R472" s="372">
        <v>17213900.56571427</v>
      </c>
      <c r="S472" s="367">
        <v>5</v>
      </c>
      <c r="T472" s="369">
        <v>-0.26257420866564751</v>
      </c>
      <c r="U472" s="369">
        <v>-3.3943480450140791</v>
      </c>
      <c r="V472" s="369">
        <v>-0.22789513861609634</v>
      </c>
      <c r="W472" s="369">
        <v>-2.2341343794558473</v>
      </c>
      <c r="X472" s="369">
        <v>-9.2902802984548893E-2</v>
      </c>
      <c r="Y472" s="369">
        <v>-0.70449883180611161</v>
      </c>
      <c r="Z472" s="369">
        <v>-0.14814314892054525</v>
      </c>
      <c r="AA472" s="369">
        <v>-0.84209368473441792</v>
      </c>
      <c r="AB472" s="369">
        <v>0.26028322467980658</v>
      </c>
      <c r="AC472" s="373">
        <v>-1.2369509753001935</v>
      </c>
      <c r="AD472" s="541">
        <v>0</v>
      </c>
      <c r="AE472" s="370" t="s">
        <v>2441</v>
      </c>
      <c r="AF472" s="370" t="s">
        <v>728</v>
      </c>
      <c r="AG472" s="374" t="s">
        <v>728</v>
      </c>
      <c r="AH472" s="374" t="s">
        <v>2245</v>
      </c>
      <c r="AI472" s="374">
        <v>25000</v>
      </c>
      <c r="AJ472" s="374">
        <v>1000</v>
      </c>
      <c r="AK472" s="374">
        <v>1000</v>
      </c>
      <c r="AL472" s="369">
        <v>0.01</v>
      </c>
      <c r="AM472" s="369" t="s">
        <v>34</v>
      </c>
      <c r="AN472" s="369" t="s">
        <v>34</v>
      </c>
      <c r="AO472" s="367" t="s">
        <v>1324</v>
      </c>
      <c r="AP472" s="370" t="s">
        <v>716</v>
      </c>
      <c r="AQ472" s="376" t="s">
        <v>687</v>
      </c>
      <c r="AR472" s="369">
        <v>5.3333333333333332E-3</v>
      </c>
      <c r="AS472" s="369">
        <v>5.3333333333333332E-3</v>
      </c>
      <c r="AT472" s="369"/>
      <c r="AW472" s="662"/>
      <c r="AX472" s="662"/>
      <c r="AY472" s="663"/>
      <c r="AZ472" s="663"/>
      <c r="BA472" s="663"/>
      <c r="BB472" s="664"/>
      <c r="BC472" s="663"/>
      <c r="BD472" s="663"/>
      <c r="BE472" s="663"/>
      <c r="BF472" s="663"/>
      <c r="BG472" s="664"/>
      <c r="BH472" s="664"/>
      <c r="BI472" s="665"/>
      <c r="BJ472" s="665"/>
      <c r="BK472" s="665"/>
      <c r="BL472" s="664"/>
      <c r="BM472" s="664"/>
      <c r="BN472" s="664"/>
      <c r="BO472" s="664"/>
      <c r="BP472" s="664"/>
      <c r="BQ472" s="664"/>
      <c r="BR472" s="664"/>
      <c r="BS472" s="664"/>
      <c r="BT472" s="667"/>
      <c r="BU472" s="668"/>
      <c r="BV472" s="666"/>
      <c r="BW472" s="669"/>
    </row>
    <row r="473" spans="2:75" ht="15.75" customHeight="1">
      <c r="B473" s="363" t="s">
        <v>1044</v>
      </c>
      <c r="C473" s="364">
        <v>35578945000170</v>
      </c>
      <c r="D473" s="365" t="s">
        <v>14</v>
      </c>
      <c r="E473" s="365" t="s">
        <v>607</v>
      </c>
      <c r="F473" s="365"/>
      <c r="G473" s="366"/>
      <c r="H473" s="366" t="s">
        <v>34</v>
      </c>
      <c r="I473" s="366" t="s">
        <v>34</v>
      </c>
      <c r="J473" s="366" t="s">
        <v>611</v>
      </c>
      <c r="K473" s="367"/>
      <c r="L473" s="368"/>
      <c r="M473" s="368" t="s">
        <v>34</v>
      </c>
      <c r="N473" s="367">
        <v>536636</v>
      </c>
      <c r="O473" s="367" t="s">
        <v>1321</v>
      </c>
      <c r="P473" s="371">
        <v>43964</v>
      </c>
      <c r="Q473" s="372">
        <v>85107870.859999999</v>
      </c>
      <c r="R473" s="372">
        <v>132210005.06206347</v>
      </c>
      <c r="S473" s="367">
        <v>5</v>
      </c>
      <c r="T473" s="369">
        <v>-0.36627370450193242</v>
      </c>
      <c r="U473" s="369">
        <v>-4.7348916678991939</v>
      </c>
      <c r="V473" s="369">
        <v>-0.33583722570641927</v>
      </c>
      <c r="W473" s="369">
        <v>-3.2923277627072203</v>
      </c>
      <c r="X473" s="369">
        <v>-0.20652421129820009</v>
      </c>
      <c r="Y473" s="369">
        <v>-1.5661106115760433</v>
      </c>
      <c r="Z473" s="369" t="s">
        <v>1419</v>
      </c>
      <c r="AA473" s="369" t="s">
        <v>1419</v>
      </c>
      <c r="AB473" s="369">
        <v>0.26796428580311421</v>
      </c>
      <c r="AC473" s="373">
        <v>-1.7551221685876615</v>
      </c>
      <c r="AD473" s="541">
        <v>0</v>
      </c>
      <c r="AE473" s="370" t="s">
        <v>2441</v>
      </c>
      <c r="AF473" s="370" t="s">
        <v>728</v>
      </c>
      <c r="AG473" s="374" t="s">
        <v>728</v>
      </c>
      <c r="AH473" s="374" t="s">
        <v>2245</v>
      </c>
      <c r="AI473" s="374">
        <v>5000</v>
      </c>
      <c r="AJ473" s="374" t="s">
        <v>1429</v>
      </c>
      <c r="AK473" s="374" t="s">
        <v>1429</v>
      </c>
      <c r="AL473" s="369">
        <v>0.01</v>
      </c>
      <c r="AM473" s="369" t="s">
        <v>34</v>
      </c>
      <c r="AN473" s="369" t="s">
        <v>34</v>
      </c>
      <c r="AO473" s="367" t="s">
        <v>1324</v>
      </c>
      <c r="AP473" s="370" t="s">
        <v>716</v>
      </c>
      <c r="AQ473" s="376" t="s">
        <v>687</v>
      </c>
      <c r="AR473" s="369">
        <v>5.3333333333333332E-3</v>
      </c>
      <c r="AS473" s="369">
        <v>5.3333333333333332E-3</v>
      </c>
      <c r="AT473" s="369"/>
      <c r="AW473" s="662"/>
      <c r="AX473" s="662"/>
      <c r="AY473" s="663"/>
      <c r="AZ473" s="663"/>
      <c r="BA473" s="663"/>
      <c r="BB473" s="664"/>
      <c r="BC473" s="663"/>
      <c r="BD473" s="663"/>
      <c r="BE473" s="663"/>
      <c r="BF473" s="663"/>
      <c r="BG473" s="664"/>
      <c r="BH473" s="664"/>
      <c r="BI473" s="665"/>
      <c r="BJ473" s="665"/>
      <c r="BK473" s="665"/>
      <c r="BL473" s="664"/>
      <c r="BM473" s="664"/>
      <c r="BN473" s="664"/>
      <c r="BO473" s="664"/>
      <c r="BP473" s="664"/>
      <c r="BQ473" s="664"/>
      <c r="BR473" s="664"/>
      <c r="BS473" s="664"/>
      <c r="BT473" s="667"/>
      <c r="BU473" s="668"/>
      <c r="BV473" s="666"/>
      <c r="BW473" s="669"/>
    </row>
    <row r="474" spans="2:75" ht="15.75" customHeight="1">
      <c r="B474" s="363" t="s">
        <v>1045</v>
      </c>
      <c r="C474" s="364">
        <v>26370126000141</v>
      </c>
      <c r="D474" s="365" t="s">
        <v>14</v>
      </c>
      <c r="E474" s="365" t="s">
        <v>607</v>
      </c>
      <c r="F474" s="365"/>
      <c r="G474" s="366"/>
      <c r="H474" s="366" t="s">
        <v>34</v>
      </c>
      <c r="I474" s="366" t="s">
        <v>34</v>
      </c>
      <c r="J474" s="366" t="s">
        <v>611</v>
      </c>
      <c r="K474" s="367"/>
      <c r="L474" s="368"/>
      <c r="M474" s="368" t="s">
        <v>34</v>
      </c>
      <c r="N474" s="367">
        <v>446742</v>
      </c>
      <c r="O474" s="367" t="s">
        <v>1321</v>
      </c>
      <c r="P474" s="371">
        <v>42958</v>
      </c>
      <c r="Q474" s="372">
        <v>45320439.649999999</v>
      </c>
      <c r="R474" s="372">
        <v>35662465.601785727</v>
      </c>
      <c r="S474" s="367">
        <v>5</v>
      </c>
      <c r="T474" s="369">
        <v>0.17202824219800972</v>
      </c>
      <c r="U474" s="369">
        <v>2.2238426636013218</v>
      </c>
      <c r="V474" s="369">
        <v>0.28162812532680337</v>
      </c>
      <c r="W474" s="369">
        <v>2.7608973181048415</v>
      </c>
      <c r="X474" s="369">
        <v>0.5532616628117204</v>
      </c>
      <c r="Y474" s="369">
        <v>4.1954836949191803</v>
      </c>
      <c r="Z474" s="369">
        <v>0.49846556570051792</v>
      </c>
      <c r="AA474" s="369">
        <v>2.833439872127367</v>
      </c>
      <c r="AB474" s="369">
        <v>0.1299725119394638</v>
      </c>
      <c r="AC474" s="373">
        <v>1.2274529031665966</v>
      </c>
      <c r="AD474" s="541">
        <v>0</v>
      </c>
      <c r="AE474" s="370" t="s">
        <v>2382</v>
      </c>
      <c r="AF474" s="370" t="s">
        <v>728</v>
      </c>
      <c r="AG474" s="374" t="s">
        <v>728</v>
      </c>
      <c r="AH474" s="374" t="s">
        <v>2245</v>
      </c>
      <c r="AI474" s="374">
        <v>25000</v>
      </c>
      <c r="AJ474" s="374">
        <v>1000</v>
      </c>
      <c r="AK474" s="374">
        <v>1000</v>
      </c>
      <c r="AL474" s="369">
        <v>0.01</v>
      </c>
      <c r="AM474" s="369" t="s">
        <v>34</v>
      </c>
      <c r="AN474" s="369" t="s">
        <v>34</v>
      </c>
      <c r="AO474" s="367" t="s">
        <v>1324</v>
      </c>
      <c r="AP474" s="370" t="s">
        <v>716</v>
      </c>
      <c r="AQ474" s="376" t="s">
        <v>687</v>
      </c>
      <c r="AR474" s="369">
        <v>5.3333333333333332E-3</v>
      </c>
      <c r="AS474" s="369">
        <v>5.3333333333333332E-3</v>
      </c>
      <c r="AT474" s="369"/>
      <c r="AW474" s="662"/>
      <c r="AX474" s="662"/>
      <c r="AY474" s="663"/>
      <c r="AZ474" s="663"/>
      <c r="BA474" s="663"/>
      <c r="BB474" s="664"/>
      <c r="BC474" s="663"/>
      <c r="BD474" s="663"/>
      <c r="BE474" s="663"/>
      <c r="BF474" s="663"/>
      <c r="BG474" s="664"/>
      <c r="BH474" s="664"/>
      <c r="BI474" s="665"/>
      <c r="BJ474" s="665"/>
      <c r="BK474" s="665"/>
      <c r="BL474" s="218"/>
      <c r="BM474" s="664"/>
      <c r="BN474" s="664"/>
      <c r="BO474" s="664"/>
      <c r="BP474" s="664"/>
      <c r="BQ474" s="664"/>
      <c r="BR474" s="664"/>
      <c r="BS474" s="664"/>
      <c r="BT474" s="667"/>
      <c r="BU474" s="668"/>
      <c r="BV474" s="666"/>
      <c r="BW474" s="669"/>
    </row>
    <row r="475" spans="2:75" ht="15.75" customHeight="1">
      <c r="B475" s="363" t="s">
        <v>1046</v>
      </c>
      <c r="C475" s="364">
        <v>28320626000102</v>
      </c>
      <c r="D475" s="365" t="s">
        <v>14</v>
      </c>
      <c r="E475" s="365" t="s">
        <v>607</v>
      </c>
      <c r="F475" s="365"/>
      <c r="G475" s="366" t="s">
        <v>866</v>
      </c>
      <c r="H475" s="366" t="s">
        <v>34</v>
      </c>
      <c r="I475" s="366" t="s">
        <v>34</v>
      </c>
      <c r="J475" s="366" t="s">
        <v>690</v>
      </c>
      <c r="K475" s="367"/>
      <c r="L475" s="368"/>
      <c r="M475" s="368" t="s">
        <v>34</v>
      </c>
      <c r="N475" s="367">
        <v>453951</v>
      </c>
      <c r="O475" s="367" t="s">
        <v>1321</v>
      </c>
      <c r="P475" s="371">
        <v>43063</v>
      </c>
      <c r="Q475" s="372">
        <v>52223121.719999999</v>
      </c>
      <c r="R475" s="372">
        <v>81827452.962142855</v>
      </c>
      <c r="S475" s="367">
        <v>5</v>
      </c>
      <c r="T475" s="369">
        <v>-0.11825101877419231</v>
      </c>
      <c r="U475" s="369">
        <v>-1.5286540000895978</v>
      </c>
      <c r="V475" s="369">
        <v>-8.5267407573218046E-2</v>
      </c>
      <c r="W475" s="369">
        <v>-0.8359057058575855</v>
      </c>
      <c r="X475" s="369">
        <v>0.49303835536489049</v>
      </c>
      <c r="Y475" s="369">
        <v>3.7387994143507215</v>
      </c>
      <c r="Z475" s="369">
        <v>0.56061344413567182</v>
      </c>
      <c r="AA475" s="369">
        <v>3.186708560765505</v>
      </c>
      <c r="AB475" s="369">
        <v>0.25600143002841236</v>
      </c>
      <c r="AC475" s="373">
        <v>-0.59974231308626702</v>
      </c>
      <c r="AD475" s="541">
        <v>0</v>
      </c>
      <c r="AE475" s="370" t="s">
        <v>2441</v>
      </c>
      <c r="AF475" s="370" t="s">
        <v>728</v>
      </c>
      <c r="AG475" s="374" t="s">
        <v>728</v>
      </c>
      <c r="AH475" s="374" t="s">
        <v>2245</v>
      </c>
      <c r="AI475" s="374">
        <v>25000</v>
      </c>
      <c r="AJ475" s="374">
        <v>1000</v>
      </c>
      <c r="AK475" s="374">
        <v>1000</v>
      </c>
      <c r="AL475" s="369">
        <v>0.01</v>
      </c>
      <c r="AM475" s="369" t="s">
        <v>34</v>
      </c>
      <c r="AN475" s="369" t="s">
        <v>34</v>
      </c>
      <c r="AO475" s="367" t="s">
        <v>1324</v>
      </c>
      <c r="AP475" s="370" t="s">
        <v>716</v>
      </c>
      <c r="AQ475" s="376" t="s">
        <v>687</v>
      </c>
      <c r="AR475" s="369">
        <v>5.3333333333333332E-3</v>
      </c>
      <c r="AS475" s="369">
        <v>5.3333333333333332E-3</v>
      </c>
      <c r="AT475" s="369"/>
      <c r="AW475" s="662"/>
      <c r="AX475" s="662"/>
      <c r="AY475" s="663"/>
      <c r="AZ475" s="663"/>
      <c r="BA475" s="663"/>
      <c r="BB475" s="664"/>
      <c r="BC475" s="663"/>
      <c r="BD475" s="663"/>
      <c r="BE475" s="663"/>
      <c r="BF475" s="663"/>
      <c r="BG475" s="664"/>
      <c r="BH475" s="664"/>
      <c r="BI475" s="665"/>
      <c r="BJ475" s="665"/>
      <c r="BK475" s="665"/>
      <c r="BL475" s="218"/>
      <c r="BM475" s="664"/>
      <c r="BN475" s="664"/>
      <c r="BO475" s="664"/>
      <c r="BP475" s="664"/>
      <c r="BQ475" s="664"/>
      <c r="BR475" s="664"/>
      <c r="BS475" s="664"/>
      <c r="BT475" s="667"/>
      <c r="BU475" s="668"/>
      <c r="BV475" s="666"/>
      <c r="BW475" s="669"/>
    </row>
    <row r="476" spans="2:75" ht="15.75" customHeight="1">
      <c r="B476" s="363" t="s">
        <v>1083</v>
      </c>
      <c r="C476" s="364">
        <v>11175798000129</v>
      </c>
      <c r="D476" s="365" t="s">
        <v>14</v>
      </c>
      <c r="E476" s="365" t="s">
        <v>607</v>
      </c>
      <c r="F476" s="365"/>
      <c r="G476" s="366"/>
      <c r="H476" s="366" t="s">
        <v>34</v>
      </c>
      <c r="I476" s="366" t="s">
        <v>34</v>
      </c>
      <c r="J476" s="366" t="s">
        <v>611</v>
      </c>
      <c r="K476" s="367"/>
      <c r="L476" s="368"/>
      <c r="M476" s="368" t="s">
        <v>34</v>
      </c>
      <c r="N476" s="367">
        <v>248401</v>
      </c>
      <c r="O476" s="367" t="s">
        <v>1321</v>
      </c>
      <c r="P476" s="371">
        <v>40317</v>
      </c>
      <c r="Q476" s="372">
        <v>55500024.329999998</v>
      </c>
      <c r="R476" s="372">
        <v>62519443.795793593</v>
      </c>
      <c r="S476" s="367">
        <v>5</v>
      </c>
      <c r="T476" s="369">
        <v>-0.1960380394904041</v>
      </c>
      <c r="U476" s="369">
        <v>-2.5342219994651853</v>
      </c>
      <c r="V476" s="369">
        <v>-0.15191630975315507</v>
      </c>
      <c r="W476" s="369">
        <v>-1.48928780350743</v>
      </c>
      <c r="X476" s="369">
        <v>-5.3844736936993098E-2</v>
      </c>
      <c r="Y476" s="369">
        <v>-0.40831442165773985</v>
      </c>
      <c r="Z476" s="369">
        <v>0.34657983596803144</v>
      </c>
      <c r="AA476" s="369">
        <v>1.9700721447571048</v>
      </c>
      <c r="AB476" s="369">
        <v>0.20423229012927777</v>
      </c>
      <c r="AC476" s="373">
        <v>-1.1804640544071101</v>
      </c>
      <c r="AD476" s="541">
        <v>0</v>
      </c>
      <c r="AE476" s="370" t="s">
        <v>2464</v>
      </c>
      <c r="AF476" s="370" t="s">
        <v>2253</v>
      </c>
      <c r="AG476" s="374" t="s">
        <v>1439</v>
      </c>
      <c r="AH476" s="374" t="s">
        <v>2245</v>
      </c>
      <c r="AI476" s="374">
        <v>5000</v>
      </c>
      <c r="AJ476" s="374">
        <v>5000</v>
      </c>
      <c r="AK476" s="374">
        <v>5000</v>
      </c>
      <c r="AL476" s="369">
        <v>0.02</v>
      </c>
      <c r="AM476" s="369">
        <v>0.2</v>
      </c>
      <c r="AN476" s="369" t="s">
        <v>2262</v>
      </c>
      <c r="AO476" s="367" t="s">
        <v>1324</v>
      </c>
      <c r="AP476" s="370" t="s">
        <v>716</v>
      </c>
      <c r="AQ476" s="376" t="s">
        <v>687</v>
      </c>
      <c r="AR476" s="369">
        <v>5.3333333333333332E-3</v>
      </c>
      <c r="AS476" s="369">
        <v>5.3333333333333332E-3</v>
      </c>
      <c r="AT476" s="369"/>
      <c r="AW476" s="662"/>
      <c r="AX476" s="662"/>
      <c r="AY476" s="663"/>
      <c r="AZ476" s="663"/>
      <c r="BA476" s="663"/>
      <c r="BB476" s="664"/>
      <c r="BC476" s="663"/>
      <c r="BD476" s="663"/>
      <c r="BE476" s="663"/>
      <c r="BF476" s="663"/>
      <c r="BG476" s="664"/>
      <c r="BH476" s="664"/>
      <c r="BI476" s="665"/>
      <c r="BJ476" s="665"/>
      <c r="BK476" s="665"/>
      <c r="BL476" s="664"/>
      <c r="BM476" s="664"/>
      <c r="BN476" s="664"/>
      <c r="BO476" s="664"/>
      <c r="BP476" s="664"/>
      <c r="BQ476" s="664"/>
      <c r="BR476" s="664"/>
      <c r="BS476" s="664"/>
      <c r="BT476" s="667"/>
      <c r="BU476" s="668"/>
      <c r="BV476" s="666"/>
      <c r="BW476" s="669"/>
    </row>
    <row r="477" spans="2:75" ht="15.75" customHeight="1">
      <c r="B477" s="363" t="s">
        <v>1107</v>
      </c>
      <c r="C477" s="364">
        <v>31392506000117</v>
      </c>
      <c r="D477" s="365" t="s">
        <v>14</v>
      </c>
      <c r="E477" s="365" t="s">
        <v>607</v>
      </c>
      <c r="F477" s="365"/>
      <c r="G477" s="366"/>
      <c r="H477" s="366" t="s">
        <v>34</v>
      </c>
      <c r="I477" s="366" t="s">
        <v>34</v>
      </c>
      <c r="J477" s="366" t="s">
        <v>611</v>
      </c>
      <c r="K477" s="367" t="s">
        <v>48</v>
      </c>
      <c r="L477" s="368"/>
      <c r="M477" s="368" t="s">
        <v>34</v>
      </c>
      <c r="N477" s="367">
        <v>480861</v>
      </c>
      <c r="O477" s="367" t="s">
        <v>1321</v>
      </c>
      <c r="P477" s="371">
        <v>43434</v>
      </c>
      <c r="Q477" s="372">
        <v>154574349.5</v>
      </c>
      <c r="R477" s="372">
        <v>211881620.55849206</v>
      </c>
      <c r="S477" s="367">
        <v>5</v>
      </c>
      <c r="T477" s="369">
        <v>-0.2154244569836492</v>
      </c>
      <c r="U477" s="369">
        <v>-2.7848340022678522</v>
      </c>
      <c r="V477" s="369">
        <v>-0.2164921540207877</v>
      </c>
      <c r="W477" s="369">
        <v>-2.1223470018597852</v>
      </c>
      <c r="X477" s="369">
        <v>-6.8453530910327909E-2</v>
      </c>
      <c r="Y477" s="369">
        <v>-0.5190955601990842</v>
      </c>
      <c r="Z477" s="369">
        <v>0.21698704026440141</v>
      </c>
      <c r="AA477" s="369">
        <v>1.2334246815144096</v>
      </c>
      <c r="AB477" s="369">
        <v>0.26033912077576882</v>
      </c>
      <c r="AC477" s="373">
        <v>-1.1794889358813536</v>
      </c>
      <c r="AD477" s="541">
        <v>0</v>
      </c>
      <c r="AE477" s="370" t="s">
        <v>2483</v>
      </c>
      <c r="AF477" s="370" t="s">
        <v>2253</v>
      </c>
      <c r="AG477" s="374" t="s">
        <v>1439</v>
      </c>
      <c r="AH477" s="374" t="s">
        <v>2245</v>
      </c>
      <c r="AI477" s="374">
        <v>50000</v>
      </c>
      <c r="AJ477" s="374">
        <v>5000</v>
      </c>
      <c r="AK477" s="374">
        <v>25000</v>
      </c>
      <c r="AL477" s="369">
        <v>1.4999999999999999E-2</v>
      </c>
      <c r="AM477" s="369">
        <v>0.2</v>
      </c>
      <c r="AN477" s="369" t="s">
        <v>2262</v>
      </c>
      <c r="AO477" s="367" t="s">
        <v>1324</v>
      </c>
      <c r="AP477" s="370" t="s">
        <v>716</v>
      </c>
      <c r="AQ477" s="376" t="s">
        <v>687</v>
      </c>
      <c r="AR477" s="369">
        <v>4.0000000000000001E-3</v>
      </c>
      <c r="AS477" s="369">
        <v>4.0000000000000001E-3</v>
      </c>
      <c r="AT477" s="369"/>
      <c r="AW477" s="662"/>
      <c r="AX477" s="662"/>
      <c r="AY477" s="663"/>
      <c r="AZ477" s="663"/>
      <c r="BA477" s="663"/>
      <c r="BB477" s="664"/>
      <c r="BC477" s="663"/>
      <c r="BD477" s="663"/>
      <c r="BE477" s="663"/>
      <c r="BF477" s="663"/>
      <c r="BG477" s="664"/>
      <c r="BH477" s="664"/>
      <c r="BI477" s="665"/>
      <c r="BJ477" s="665"/>
      <c r="BK477" s="665"/>
      <c r="BL477" s="664"/>
      <c r="BM477" s="664"/>
      <c r="BN477" s="664"/>
      <c r="BO477" s="664"/>
      <c r="BP477" s="664"/>
      <c r="BQ477" s="664"/>
      <c r="BR477" s="664"/>
      <c r="BS477" s="664"/>
      <c r="BT477" s="667"/>
      <c r="BU477" s="668"/>
      <c r="BV477" s="666"/>
      <c r="BW477" s="669"/>
    </row>
    <row r="478" spans="2:75" ht="15.75" customHeight="1">
      <c r="B478" s="363" t="s">
        <v>1108</v>
      </c>
      <c r="C478" s="364">
        <v>23915589000153</v>
      </c>
      <c r="D478" s="365" t="s">
        <v>14</v>
      </c>
      <c r="E478" s="365" t="s">
        <v>614</v>
      </c>
      <c r="F478" s="365"/>
      <c r="G478" s="366"/>
      <c r="H478" s="366" t="s">
        <v>1338</v>
      </c>
      <c r="I478" s="366" t="s">
        <v>34</v>
      </c>
      <c r="J478" s="366" t="s">
        <v>611</v>
      </c>
      <c r="K478" s="367" t="s">
        <v>49</v>
      </c>
      <c r="L478" s="368"/>
      <c r="M478" s="368" t="s">
        <v>34</v>
      </c>
      <c r="N478" s="367">
        <v>416691</v>
      </c>
      <c r="O478" s="367" t="s">
        <v>1321</v>
      </c>
      <c r="P478" s="371">
        <v>42445</v>
      </c>
      <c r="Q478" s="372">
        <v>75282467.209999993</v>
      </c>
      <c r="R478" s="372">
        <v>112341661.57067464</v>
      </c>
      <c r="S478" s="367">
        <v>5</v>
      </c>
      <c r="T478" s="369">
        <v>-0.32197918976888462</v>
      </c>
      <c r="U478" s="369">
        <v>-4.1622878304811044</v>
      </c>
      <c r="V478" s="369">
        <v>-0.28924507041259673</v>
      </c>
      <c r="W478" s="369">
        <v>-2.8355688489937245</v>
      </c>
      <c r="X478" s="369">
        <v>-0.20765516023645381</v>
      </c>
      <c r="Y478" s="369">
        <v>-1.5746868028236272</v>
      </c>
      <c r="Z478" s="369">
        <v>0.39502713328369055</v>
      </c>
      <c r="AA478" s="369">
        <v>2.2454622887444469</v>
      </c>
      <c r="AB478" s="369">
        <v>0.26857801268112252</v>
      </c>
      <c r="AC478" s="373">
        <v>-1.4979742872446491</v>
      </c>
      <c r="AD478" s="541">
        <v>23729562000176</v>
      </c>
      <c r="AE478" s="370" t="s">
        <v>2483</v>
      </c>
      <c r="AF478" s="370" t="s">
        <v>2253</v>
      </c>
      <c r="AG478" s="374" t="s">
        <v>1439</v>
      </c>
      <c r="AH478" s="374" t="s">
        <v>2245</v>
      </c>
      <c r="AI478" s="374">
        <v>50000</v>
      </c>
      <c r="AJ478" s="374">
        <v>5000</v>
      </c>
      <c r="AK478" s="374">
        <v>25000</v>
      </c>
      <c r="AL478" s="369">
        <v>1.4999999999999999E-2</v>
      </c>
      <c r="AM478" s="369">
        <v>0.2</v>
      </c>
      <c r="AN478" s="369" t="s">
        <v>2257</v>
      </c>
      <c r="AO478" s="367" t="s">
        <v>1324</v>
      </c>
      <c r="AP478" s="370" t="s">
        <v>716</v>
      </c>
      <c r="AQ478" s="376" t="s">
        <v>687</v>
      </c>
      <c r="AR478" s="369">
        <v>4.0000000000000001E-3</v>
      </c>
      <c r="AS478" s="369">
        <v>4.0000000000000001E-3</v>
      </c>
      <c r="AT478" s="369"/>
      <c r="AW478" s="662"/>
      <c r="AX478" s="662"/>
      <c r="AY478" s="663"/>
      <c r="AZ478" s="663"/>
      <c r="BA478" s="663"/>
      <c r="BB478" s="664"/>
      <c r="BC478" s="663"/>
      <c r="BD478" s="663"/>
      <c r="BE478" s="663"/>
      <c r="BF478" s="663"/>
      <c r="BG478" s="664"/>
      <c r="BH478" s="664"/>
      <c r="BI478" s="665"/>
      <c r="BJ478" s="665"/>
      <c r="BK478" s="665"/>
      <c r="BL478" s="664"/>
      <c r="BM478" s="664"/>
      <c r="BN478" s="664"/>
      <c r="BO478" s="664"/>
      <c r="BP478" s="664"/>
      <c r="BQ478" s="664"/>
      <c r="BR478" s="664"/>
      <c r="BS478" s="664"/>
      <c r="BT478" s="667"/>
      <c r="BU478" s="668"/>
      <c r="BV478" s="666"/>
      <c r="BW478" s="669"/>
    </row>
    <row r="479" spans="2:75" ht="15.75" customHeight="1">
      <c r="B479" s="363" t="s">
        <v>588</v>
      </c>
      <c r="C479" s="364">
        <v>37322097000169</v>
      </c>
      <c r="D479" s="365" t="s">
        <v>14</v>
      </c>
      <c r="E479" s="365" t="s">
        <v>607</v>
      </c>
      <c r="F479" s="365"/>
      <c r="G479" s="366"/>
      <c r="H479" s="366" t="s">
        <v>34</v>
      </c>
      <c r="I479" s="366" t="s">
        <v>34</v>
      </c>
      <c r="J479" s="366" t="s">
        <v>611</v>
      </c>
      <c r="K479" s="367"/>
      <c r="L479" s="368"/>
      <c r="M479" s="368" t="s">
        <v>1416</v>
      </c>
      <c r="N479" s="367">
        <v>545333</v>
      </c>
      <c r="O479" s="367" t="s">
        <v>1321</v>
      </c>
      <c r="P479" s="371">
        <v>44042</v>
      </c>
      <c r="Q479" s="372">
        <v>27376669.879999999</v>
      </c>
      <c r="R479" s="372">
        <v>26108579.625992056</v>
      </c>
      <c r="S479" s="367">
        <v>5</v>
      </c>
      <c r="T479" s="369">
        <v>-0.25831350359195138</v>
      </c>
      <c r="U479" s="369">
        <v>-3.3392690789161641</v>
      </c>
      <c r="V479" s="369">
        <v>-0.19097360071432035</v>
      </c>
      <c r="W479" s="369">
        <v>-1.8721798521690871</v>
      </c>
      <c r="X479" s="369">
        <v>-2.5598940157808059E-2</v>
      </c>
      <c r="Y479" s="369">
        <v>-0.19412141353420442</v>
      </c>
      <c r="Z479" s="369" t="s">
        <v>1419</v>
      </c>
      <c r="AA479" s="369" t="s">
        <v>1419</v>
      </c>
      <c r="AB479" s="369">
        <v>0.23153946748969745</v>
      </c>
      <c r="AC479" s="373">
        <v>-1.2192080437085788</v>
      </c>
      <c r="AD479" s="541">
        <v>0</v>
      </c>
      <c r="AE479" s="370" t="s">
        <v>2319</v>
      </c>
      <c r="AF479" s="370" t="s">
        <v>2250</v>
      </c>
      <c r="AG479" s="374" t="s">
        <v>719</v>
      </c>
      <c r="AH479" s="374" t="s">
        <v>2248</v>
      </c>
      <c r="AI479" s="374">
        <v>100</v>
      </c>
      <c r="AJ479" s="374">
        <v>100</v>
      </c>
      <c r="AK479" s="374">
        <v>100</v>
      </c>
      <c r="AL479" s="369">
        <v>1.95E-2</v>
      </c>
      <c r="AM479" s="369" t="s">
        <v>34</v>
      </c>
      <c r="AN479" s="369" t="s">
        <v>2257</v>
      </c>
      <c r="AO479" s="367" t="s">
        <v>1324</v>
      </c>
      <c r="AP479" s="370" t="s">
        <v>716</v>
      </c>
      <c r="AQ479" s="376" t="s">
        <v>659</v>
      </c>
      <c r="AR479" s="369" t="s">
        <v>34</v>
      </c>
      <c r="AS479" s="369" t="s">
        <v>34</v>
      </c>
      <c r="AT479" s="369"/>
      <c r="AW479" s="662"/>
      <c r="AX479" s="662"/>
      <c r="AY479" s="663"/>
      <c r="AZ479" s="663"/>
      <c r="BA479" s="663"/>
      <c r="BB479" s="664"/>
      <c r="BC479" s="663"/>
      <c r="BD479" s="663"/>
      <c r="BE479" s="663"/>
      <c r="BF479" s="663"/>
      <c r="BG479" s="664"/>
      <c r="BH479" s="664"/>
      <c r="BI479" s="665"/>
      <c r="BJ479" s="665"/>
      <c r="BK479" s="665"/>
      <c r="BL479" s="664"/>
      <c r="BM479" s="664"/>
      <c r="BN479" s="664"/>
      <c r="BO479" s="664"/>
      <c r="BP479" s="664"/>
      <c r="BQ479" s="664"/>
      <c r="BR479" s="664"/>
      <c r="BS479" s="664"/>
      <c r="BT479" s="667"/>
      <c r="BU479" s="668"/>
      <c r="BV479" s="666"/>
      <c r="BW479" s="669"/>
    </row>
    <row r="480" spans="2:75" ht="15.75" customHeight="1">
      <c r="B480" s="363" t="s">
        <v>1140</v>
      </c>
      <c r="C480" s="364">
        <v>17302010000184</v>
      </c>
      <c r="D480" s="365" t="s">
        <v>11</v>
      </c>
      <c r="E480" s="365" t="s">
        <v>661</v>
      </c>
      <c r="F480" s="365"/>
      <c r="G480" s="366"/>
      <c r="H480" s="366" t="s">
        <v>34</v>
      </c>
      <c r="I480" s="366" t="s">
        <v>34</v>
      </c>
      <c r="J480" s="366" t="s">
        <v>611</v>
      </c>
      <c r="K480" s="367" t="s">
        <v>48</v>
      </c>
      <c r="L480" s="368"/>
      <c r="M480" s="368" t="s">
        <v>34</v>
      </c>
      <c r="N480" s="367">
        <v>331597</v>
      </c>
      <c r="O480" s="367" t="s">
        <v>1321</v>
      </c>
      <c r="P480" s="371">
        <v>41348</v>
      </c>
      <c r="Q480" s="372">
        <v>16687843.039999999</v>
      </c>
      <c r="R480" s="372">
        <v>33827815.034841269</v>
      </c>
      <c r="S480" s="367">
        <v>5</v>
      </c>
      <c r="T480" s="369">
        <v>-5.7065904803179079E-2</v>
      </c>
      <c r="U480" s="369">
        <v>-0.73770208959206263</v>
      </c>
      <c r="V480" s="369">
        <v>-3.4581841600116903E-2</v>
      </c>
      <c r="W480" s="369">
        <v>-0.33901768020540229</v>
      </c>
      <c r="X480" s="369">
        <v>5.7360810895005221E-2</v>
      </c>
      <c r="Y480" s="369">
        <v>0.43497744921327447</v>
      </c>
      <c r="Z480" s="369">
        <v>7.0377904186774254E-2</v>
      </c>
      <c r="AA480" s="369">
        <v>0.40005082308809631</v>
      </c>
      <c r="AB480" s="369">
        <v>5.0416803391687498E-2</v>
      </c>
      <c r="AC480" s="373">
        <v>-2.5998384239385035</v>
      </c>
      <c r="AD480" s="541">
        <v>0</v>
      </c>
      <c r="AE480" s="370" t="s">
        <v>2344</v>
      </c>
      <c r="AF480" s="370" t="s">
        <v>736</v>
      </c>
      <c r="AG480" s="374" t="s">
        <v>736</v>
      </c>
      <c r="AH480" s="374" t="s">
        <v>2245</v>
      </c>
      <c r="AI480" s="374">
        <v>25000</v>
      </c>
      <c r="AJ480" s="374">
        <v>5000</v>
      </c>
      <c r="AK480" s="374">
        <v>25000</v>
      </c>
      <c r="AL480" s="369">
        <v>8.6999999999999994E-3</v>
      </c>
      <c r="AM480" s="369" t="s">
        <v>34</v>
      </c>
      <c r="AN480" s="369" t="s">
        <v>64</v>
      </c>
      <c r="AO480" s="367" t="s">
        <v>1324</v>
      </c>
      <c r="AP480" s="370" t="s">
        <v>13</v>
      </c>
      <c r="AQ480" s="376" t="s">
        <v>679</v>
      </c>
      <c r="AR480" s="369">
        <v>4.1759999999999992E-3</v>
      </c>
      <c r="AS480" s="369">
        <v>4.1759999999999992E-3</v>
      </c>
      <c r="AT480" s="369"/>
      <c r="AW480" s="662"/>
      <c r="AX480" s="662"/>
      <c r="AY480" s="663"/>
      <c r="AZ480" s="663"/>
      <c r="BA480" s="663"/>
      <c r="BB480" s="664"/>
      <c r="BC480" s="663"/>
      <c r="BD480" s="663"/>
      <c r="BE480" s="663"/>
      <c r="BF480" s="663"/>
      <c r="BG480" s="664"/>
      <c r="BH480" s="664"/>
      <c r="BI480" s="665"/>
      <c r="BJ480" s="665"/>
      <c r="BK480" s="665"/>
      <c r="BL480" s="664"/>
      <c r="BM480" s="664"/>
      <c r="BN480" s="664"/>
      <c r="BO480" s="664"/>
      <c r="BP480" s="664"/>
      <c r="BQ480" s="664"/>
      <c r="BR480" s="664"/>
      <c r="BS480" s="664"/>
      <c r="BT480" s="667"/>
      <c r="BU480" s="668"/>
      <c r="BV480" s="666"/>
      <c r="BW480" s="669"/>
    </row>
    <row r="481" spans="2:75" ht="15.75" customHeight="1">
      <c r="B481" s="363" t="s">
        <v>1700</v>
      </c>
      <c r="C481" s="364">
        <v>41544075000110</v>
      </c>
      <c r="D481" s="365" t="s">
        <v>14</v>
      </c>
      <c r="E481" s="365" t="s">
        <v>607</v>
      </c>
      <c r="F481" s="365"/>
      <c r="G481" s="366"/>
      <c r="H481" s="366" t="s">
        <v>34</v>
      </c>
      <c r="I481" s="366" t="s">
        <v>34</v>
      </c>
      <c r="J481" s="366" t="s">
        <v>611</v>
      </c>
      <c r="K481" s="367" t="s">
        <v>48</v>
      </c>
      <c r="L481" s="368"/>
      <c r="M481" s="368"/>
      <c r="N481" s="367">
        <v>591521</v>
      </c>
      <c r="O481" s="367" t="s">
        <v>1321</v>
      </c>
      <c r="P481" s="371">
        <v>44314</v>
      </c>
      <c r="Q481" s="372">
        <v>52103405.380000003</v>
      </c>
      <c r="R481" s="372">
        <v>73547036.065238029</v>
      </c>
      <c r="S481" s="367">
        <v>5</v>
      </c>
      <c r="T481" s="369">
        <v>-0.3269944612393032</v>
      </c>
      <c r="U481" s="369">
        <v>-3.6780054222181291</v>
      </c>
      <c r="V481" s="369">
        <v>-0.26455676641783132</v>
      </c>
      <c r="W481" s="369">
        <v>-2.428024860637501</v>
      </c>
      <c r="X481" s="369" t="s">
        <v>1419</v>
      </c>
      <c r="Y481" s="369" t="s">
        <v>1419</v>
      </c>
      <c r="Z481" s="369" t="s">
        <v>1419</v>
      </c>
      <c r="AA481" s="369" t="s">
        <v>1419</v>
      </c>
      <c r="AB481" s="369">
        <v>0.250538254430968</v>
      </c>
      <c r="AC481" s="373">
        <v>-1.5134515102451453</v>
      </c>
      <c r="AD481" s="541">
        <v>0</v>
      </c>
      <c r="AE481" s="370" t="s">
        <v>2258</v>
      </c>
      <c r="AF481" s="370" t="s">
        <v>2244</v>
      </c>
      <c r="AG481" s="374" t="s">
        <v>1438</v>
      </c>
      <c r="AH481" s="374" t="s">
        <v>2305</v>
      </c>
      <c r="AI481" s="374">
        <v>1000</v>
      </c>
      <c r="AJ481" s="374">
        <v>1000</v>
      </c>
      <c r="AK481" s="374">
        <v>1000</v>
      </c>
      <c r="AL481" s="369">
        <v>1E-3</v>
      </c>
      <c r="AM481" s="369" t="s">
        <v>34</v>
      </c>
      <c r="AN481" s="369" t="s">
        <v>34</v>
      </c>
      <c r="AO481" s="367" t="s">
        <v>1324</v>
      </c>
      <c r="AP481" s="370" t="s">
        <v>716</v>
      </c>
      <c r="AQ481" s="376" t="s">
        <v>687</v>
      </c>
      <c r="AR481" s="369" t="s">
        <v>34</v>
      </c>
      <c r="AS481" s="369" t="s">
        <v>34</v>
      </c>
      <c r="AT481" s="369"/>
      <c r="AW481" s="662"/>
      <c r="AX481" s="662"/>
      <c r="AY481" s="663"/>
      <c r="AZ481" s="663"/>
      <c r="BA481" s="663"/>
      <c r="BB481" s="664"/>
      <c r="BC481" s="663"/>
      <c r="BD481" s="663"/>
      <c r="BE481" s="663"/>
      <c r="BF481" s="663"/>
      <c r="BG481" s="664"/>
      <c r="BH481" s="664"/>
      <c r="BI481" s="665"/>
      <c r="BJ481" s="665"/>
      <c r="BK481" s="665"/>
      <c r="BL481" s="664"/>
      <c r="BM481" s="664"/>
      <c r="BN481" s="664"/>
      <c r="BO481" s="664"/>
      <c r="BP481" s="664"/>
      <c r="BQ481" s="664"/>
      <c r="BR481" s="664"/>
      <c r="BS481" s="664"/>
      <c r="BT481" s="667"/>
      <c r="BU481" s="668"/>
      <c r="BV481" s="666"/>
      <c r="BW481" s="669"/>
    </row>
    <row r="482" spans="2:75" ht="15.75" customHeight="1">
      <c r="B482" s="363" t="s">
        <v>1151</v>
      </c>
      <c r="C482" s="364">
        <v>29178368000126</v>
      </c>
      <c r="D482" s="365" t="s">
        <v>11</v>
      </c>
      <c r="E482" s="365" t="s">
        <v>661</v>
      </c>
      <c r="F482" s="365"/>
      <c r="G482" s="366"/>
      <c r="H482" s="366" t="s">
        <v>34</v>
      </c>
      <c r="I482" s="366" t="s">
        <v>34</v>
      </c>
      <c r="J482" s="366" t="s">
        <v>611</v>
      </c>
      <c r="K482" s="367" t="s">
        <v>48</v>
      </c>
      <c r="L482" s="368"/>
      <c r="M482" s="368" t="s">
        <v>34</v>
      </c>
      <c r="N482" s="367">
        <v>466743</v>
      </c>
      <c r="O482" s="367" t="s">
        <v>1321</v>
      </c>
      <c r="P482" s="371">
        <v>43250</v>
      </c>
      <c r="Q482" s="372">
        <v>23971810.879999999</v>
      </c>
      <c r="R482" s="372">
        <v>44497730.589999989</v>
      </c>
      <c r="S482" s="367">
        <v>5</v>
      </c>
      <c r="T482" s="369">
        <v>-7.7758756259938999E-2</v>
      </c>
      <c r="U482" s="369">
        <v>-1.0052026192326537</v>
      </c>
      <c r="V482" s="369">
        <v>-7.1642711780980806E-2</v>
      </c>
      <c r="W482" s="369">
        <v>-0.70233812971748311</v>
      </c>
      <c r="X482" s="369">
        <v>-3.8133607719089246E-2</v>
      </c>
      <c r="Y482" s="369">
        <v>-0.28917407470600165</v>
      </c>
      <c r="Z482" s="369">
        <v>4.0121677596017147E-2</v>
      </c>
      <c r="AA482" s="369">
        <v>0.22806462243270689</v>
      </c>
      <c r="AB482" s="369">
        <v>8.0706841492984308E-2</v>
      </c>
      <c r="AC482" s="373">
        <v>-2.0844393266231522</v>
      </c>
      <c r="AD482" s="541">
        <v>29599922000149</v>
      </c>
      <c r="AE482" s="370" t="s">
        <v>2279</v>
      </c>
      <c r="AF482" s="370" t="s">
        <v>2244</v>
      </c>
      <c r="AG482" s="374" t="s">
        <v>1438</v>
      </c>
      <c r="AH482" s="374" t="s">
        <v>2245</v>
      </c>
      <c r="AI482" s="374">
        <v>5000</v>
      </c>
      <c r="AJ482" s="374">
        <v>5000</v>
      </c>
      <c r="AK482" s="374">
        <v>5000</v>
      </c>
      <c r="AL482" s="369">
        <v>9.0000000000000011E-3</v>
      </c>
      <c r="AM482" s="369" t="s">
        <v>34</v>
      </c>
      <c r="AN482" s="369" t="s">
        <v>34</v>
      </c>
      <c r="AO482" s="367" t="s">
        <v>1324</v>
      </c>
      <c r="AP482" s="370" t="s">
        <v>13</v>
      </c>
      <c r="AQ482" s="376" t="s">
        <v>679</v>
      </c>
      <c r="AR482" s="369">
        <v>5.3327999999999995E-3</v>
      </c>
      <c r="AS482" s="369">
        <v>5.3327999999999995E-3</v>
      </c>
      <c r="AT482" s="369"/>
      <c r="AW482" s="662"/>
      <c r="AX482" s="662"/>
      <c r="AY482" s="663"/>
      <c r="AZ482" s="663"/>
      <c r="BA482" s="663"/>
      <c r="BB482" s="664"/>
      <c r="BC482" s="663"/>
      <c r="BD482" s="663"/>
      <c r="BE482" s="663"/>
      <c r="BF482" s="663"/>
      <c r="BG482" s="664"/>
      <c r="BH482" s="664"/>
      <c r="BI482" s="665"/>
      <c r="BJ482" s="665"/>
      <c r="BK482" s="665"/>
      <c r="BL482" s="218"/>
      <c r="BM482" s="664"/>
      <c r="BN482" s="664"/>
      <c r="BO482" s="664"/>
      <c r="BP482" s="664"/>
      <c r="BQ482" s="664"/>
      <c r="BR482" s="664"/>
      <c r="BS482" s="664"/>
      <c r="BT482" s="667"/>
      <c r="BU482" s="668"/>
      <c r="BV482" s="666"/>
      <c r="BW482" s="669"/>
    </row>
    <row r="483" spans="2:75" ht="15.75" customHeight="1">
      <c r="B483" s="363" t="s">
        <v>365</v>
      </c>
      <c r="C483" s="364">
        <v>38251735000160</v>
      </c>
      <c r="D483" s="365" t="s">
        <v>11</v>
      </c>
      <c r="E483" s="365" t="s">
        <v>620</v>
      </c>
      <c r="F483" s="365"/>
      <c r="G483" s="366" t="s">
        <v>738</v>
      </c>
      <c r="H483" s="366" t="s">
        <v>34</v>
      </c>
      <c r="I483" s="366" t="s">
        <v>34</v>
      </c>
      <c r="J483" s="366"/>
      <c r="K483" s="367" t="s">
        <v>48</v>
      </c>
      <c r="L483" s="368"/>
      <c r="M483" s="368" t="s">
        <v>34</v>
      </c>
      <c r="N483" s="367">
        <v>572314</v>
      </c>
      <c r="O483" s="367" t="s">
        <v>1321</v>
      </c>
      <c r="P483" s="371">
        <v>44224</v>
      </c>
      <c r="Q483" s="372">
        <v>8316637.7599999998</v>
      </c>
      <c r="R483" s="372">
        <v>4184150.4480555565</v>
      </c>
      <c r="S483" s="367">
        <v>5</v>
      </c>
      <c r="T483" s="369">
        <v>7.0857044506559497E-2</v>
      </c>
      <c r="U483" s="369">
        <v>0.91598284431117516</v>
      </c>
      <c r="V483" s="369">
        <v>0.11786440724738201</v>
      </c>
      <c r="W483" s="369">
        <v>1.1554652984026501</v>
      </c>
      <c r="X483" s="369" t="s">
        <v>1419</v>
      </c>
      <c r="Y483" s="369" t="s">
        <v>1419</v>
      </c>
      <c r="Z483" s="369" t="s">
        <v>1419</v>
      </c>
      <c r="AA483" s="369" t="s">
        <v>1419</v>
      </c>
      <c r="AB483" s="369">
        <v>4.8517481082235803E-2</v>
      </c>
      <c r="AC483" s="373">
        <v>0.31873412000263895</v>
      </c>
      <c r="AD483" s="541">
        <v>0</v>
      </c>
      <c r="AE483" s="370" t="s">
        <v>2519</v>
      </c>
      <c r="AF483" s="370" t="s">
        <v>2244</v>
      </c>
      <c r="AG483" s="374" t="s">
        <v>1438</v>
      </c>
      <c r="AH483" s="374" t="s">
        <v>2248</v>
      </c>
      <c r="AI483" s="374">
        <v>100</v>
      </c>
      <c r="AJ483" s="374">
        <v>100</v>
      </c>
      <c r="AK483" s="374">
        <v>100</v>
      </c>
      <c r="AL483" s="369">
        <v>0.02</v>
      </c>
      <c r="AM483" s="369">
        <v>0.2</v>
      </c>
      <c r="AN483" s="369" t="s">
        <v>34</v>
      </c>
      <c r="AO483" s="367" t="s">
        <v>1324</v>
      </c>
      <c r="AP483" s="370" t="s">
        <v>13</v>
      </c>
      <c r="AQ483" s="376" t="s">
        <v>668</v>
      </c>
      <c r="AR483" s="369">
        <v>3.666666666666667E-3</v>
      </c>
      <c r="AS483" s="369">
        <v>3.666666666666667E-3</v>
      </c>
      <c r="AT483" s="369"/>
      <c r="AW483" s="662"/>
      <c r="AX483" s="662"/>
      <c r="AY483" s="663"/>
      <c r="AZ483" s="663"/>
      <c r="BA483" s="663"/>
      <c r="BB483" s="664"/>
      <c r="BC483" s="663"/>
      <c r="BD483" s="663"/>
      <c r="BE483" s="663"/>
      <c r="BF483" s="663"/>
      <c r="BG483" s="664"/>
      <c r="BH483" s="664"/>
      <c r="BI483" s="665"/>
      <c r="BJ483" s="665"/>
      <c r="BK483" s="665"/>
      <c r="BL483" s="218"/>
      <c r="BM483" s="664"/>
      <c r="BN483" s="664"/>
      <c r="BO483" s="664"/>
      <c r="BP483" s="664"/>
      <c r="BQ483" s="664"/>
      <c r="BR483" s="664"/>
      <c r="BS483" s="664"/>
      <c r="BT483" s="667"/>
      <c r="BU483" s="668"/>
      <c r="BV483" s="666"/>
      <c r="BW483" s="669"/>
    </row>
    <row r="484" spans="2:75" ht="15.75" customHeight="1">
      <c r="B484" s="363" t="s">
        <v>376</v>
      </c>
      <c r="C484" s="364">
        <v>11734024000190</v>
      </c>
      <c r="D484" s="365" t="s">
        <v>14</v>
      </c>
      <c r="E484" s="365" t="s">
        <v>607</v>
      </c>
      <c r="F484" s="365"/>
      <c r="G484" s="366"/>
      <c r="H484" s="366" t="s">
        <v>34</v>
      </c>
      <c r="I484" s="366" t="s">
        <v>34</v>
      </c>
      <c r="J484" s="366" t="s">
        <v>608</v>
      </c>
      <c r="K484" s="367" t="s">
        <v>48</v>
      </c>
      <c r="L484" s="368"/>
      <c r="M484" s="368" t="s">
        <v>34</v>
      </c>
      <c r="N484" s="367">
        <v>251666</v>
      </c>
      <c r="O484" s="367" t="s">
        <v>1321</v>
      </c>
      <c r="P484" s="371">
        <v>40365</v>
      </c>
      <c r="Q484" s="372">
        <v>13783639.550000001</v>
      </c>
      <c r="R484" s="372">
        <v>17755386.396388892</v>
      </c>
      <c r="S484" s="367">
        <v>5</v>
      </c>
      <c r="T484" s="369">
        <v>-0.21143934275700738</v>
      </c>
      <c r="U484" s="369">
        <v>-2.7333176528400065</v>
      </c>
      <c r="V484" s="369">
        <v>-0.39498080904085842</v>
      </c>
      <c r="W484" s="369">
        <v>-3.8721326398716762</v>
      </c>
      <c r="X484" s="369">
        <v>-0.42959482951554395</v>
      </c>
      <c r="Y484" s="369">
        <v>-3.2576956326493334</v>
      </c>
      <c r="Z484" s="369">
        <v>-0.32556675682038294</v>
      </c>
      <c r="AA484" s="369">
        <v>-1.8506269906882535</v>
      </c>
      <c r="AB484" s="369">
        <v>0.31336867004700242</v>
      </c>
      <c r="AC484" s="373">
        <v>-1.755685717259488</v>
      </c>
      <c r="AD484" s="541">
        <v>13003672000100</v>
      </c>
      <c r="AE484" s="370" t="s">
        <v>2531</v>
      </c>
      <c r="AF484" s="370" t="s">
        <v>2244</v>
      </c>
      <c r="AG484" s="374" t="s">
        <v>1438</v>
      </c>
      <c r="AH484" s="374" t="s">
        <v>2248</v>
      </c>
      <c r="AI484" s="374">
        <v>10000</v>
      </c>
      <c r="AJ484" s="374">
        <v>1000</v>
      </c>
      <c r="AK484" s="374">
        <v>1000</v>
      </c>
      <c r="AL484" s="369">
        <v>2.2000000000000002E-2</v>
      </c>
      <c r="AM484" s="369">
        <v>0.2</v>
      </c>
      <c r="AN484" s="369" t="s">
        <v>34</v>
      </c>
      <c r="AO484" s="367" t="s">
        <v>1324</v>
      </c>
      <c r="AP484" s="370" t="s">
        <v>716</v>
      </c>
      <c r="AQ484" s="376" t="s">
        <v>659</v>
      </c>
      <c r="AR484" s="369">
        <v>5.8666666666666659E-3</v>
      </c>
      <c r="AS484" s="369">
        <v>5.8666666666666659E-3</v>
      </c>
      <c r="AT484" s="369"/>
      <c r="AW484" s="662"/>
      <c r="AX484" s="662"/>
      <c r="AY484" s="663"/>
      <c r="AZ484" s="663"/>
      <c r="BA484" s="663"/>
      <c r="BB484" s="664"/>
      <c r="BC484" s="663"/>
      <c r="BD484" s="663"/>
      <c r="BE484" s="663"/>
      <c r="BF484" s="663"/>
      <c r="BG484" s="664"/>
      <c r="BH484" s="664"/>
      <c r="BI484" s="665"/>
      <c r="BJ484" s="665"/>
      <c r="BK484" s="665"/>
      <c r="BL484" s="664"/>
      <c r="BM484" s="664"/>
      <c r="BN484" s="664"/>
      <c r="BO484" s="664"/>
      <c r="BP484" s="664"/>
      <c r="BQ484" s="664"/>
      <c r="BR484" s="664"/>
      <c r="BS484" s="664"/>
      <c r="BT484" s="667"/>
      <c r="BU484" s="668"/>
      <c r="BV484" s="666"/>
      <c r="BW484" s="669"/>
    </row>
    <row r="485" spans="2:75" ht="15.75" customHeight="1">
      <c r="B485" s="363" t="s">
        <v>1278</v>
      </c>
      <c r="C485" s="364">
        <v>29982932000169</v>
      </c>
      <c r="D485" s="365" t="s">
        <v>14</v>
      </c>
      <c r="E485" s="365" t="s">
        <v>607</v>
      </c>
      <c r="F485" s="365"/>
      <c r="G485" s="366"/>
      <c r="H485" s="366" t="s">
        <v>34</v>
      </c>
      <c r="I485" s="366" t="s">
        <v>34</v>
      </c>
      <c r="J485" s="366" t="s">
        <v>611</v>
      </c>
      <c r="K485" s="367"/>
      <c r="L485" s="368"/>
      <c r="M485" s="368" t="s">
        <v>1416</v>
      </c>
      <c r="N485" s="367">
        <v>504467</v>
      </c>
      <c r="O485" s="367" t="s">
        <v>1321</v>
      </c>
      <c r="P485" s="371">
        <v>43685</v>
      </c>
      <c r="Q485" s="372">
        <v>16192053.09</v>
      </c>
      <c r="R485" s="372">
        <v>112073513.23853168</v>
      </c>
      <c r="S485" s="367">
        <v>5</v>
      </c>
      <c r="T485" s="369">
        <v>-0.24914513784339376</v>
      </c>
      <c r="U485" s="369">
        <v>-3.2207478253903905</v>
      </c>
      <c r="V485" s="369">
        <v>-0.17231721787594723</v>
      </c>
      <c r="W485" s="369">
        <v>-1.6892849183472933</v>
      </c>
      <c r="X485" s="369">
        <v>1.1081351187759658E-2</v>
      </c>
      <c r="Y485" s="369">
        <v>8.4031899101131888E-2</v>
      </c>
      <c r="Z485" s="369">
        <v>0.54036946262011121</v>
      </c>
      <c r="AA485" s="369">
        <v>3.0716352069698662</v>
      </c>
      <c r="AB485" s="369">
        <v>0.19551331627656945</v>
      </c>
      <c r="AC485" s="373">
        <v>-1.3664817885560863</v>
      </c>
      <c r="AD485" s="541">
        <v>0</v>
      </c>
      <c r="AE485" s="370" t="s">
        <v>2441</v>
      </c>
      <c r="AF485" s="370" t="s">
        <v>2441</v>
      </c>
      <c r="AG485" s="374" t="s">
        <v>59</v>
      </c>
      <c r="AH485" s="374" t="s">
        <v>2245</v>
      </c>
      <c r="AI485" s="374">
        <v>0</v>
      </c>
      <c r="AJ485" s="374">
        <v>0</v>
      </c>
      <c r="AK485" s="374">
        <v>0</v>
      </c>
      <c r="AL485" s="369">
        <v>6.9999999999999993E-3</v>
      </c>
      <c r="AM485" s="369" t="s">
        <v>34</v>
      </c>
      <c r="AN485" s="369" t="s">
        <v>2257</v>
      </c>
      <c r="AO485" s="367" t="s">
        <v>1324</v>
      </c>
      <c r="AP485" s="370" t="s">
        <v>716</v>
      </c>
      <c r="AQ485" s="376" t="s">
        <v>687</v>
      </c>
      <c r="AR485" s="369">
        <v>1.8666666666666666E-3</v>
      </c>
      <c r="AS485" s="369">
        <v>1.8666666666666666E-3</v>
      </c>
      <c r="AT485" s="369"/>
      <c r="AW485" s="662"/>
      <c r="AX485" s="662"/>
      <c r="AY485" s="663"/>
      <c r="AZ485" s="663"/>
      <c r="BA485" s="663"/>
      <c r="BB485" s="664"/>
      <c r="BC485" s="663"/>
      <c r="BD485" s="663"/>
      <c r="BE485" s="663"/>
      <c r="BF485" s="663"/>
      <c r="BG485" s="664"/>
      <c r="BH485" s="664"/>
      <c r="BI485" s="665"/>
      <c r="BJ485" s="665"/>
      <c r="BK485" s="665"/>
      <c r="BL485" s="664"/>
      <c r="BM485" s="664"/>
      <c r="BN485" s="664"/>
      <c r="BO485" s="664"/>
      <c r="BP485" s="664"/>
      <c r="BQ485" s="664"/>
      <c r="BR485" s="664"/>
      <c r="BS485" s="664"/>
      <c r="BT485" s="667"/>
      <c r="BU485" s="668"/>
      <c r="BV485" s="666"/>
      <c r="BW485" s="669"/>
    </row>
    <row r="486" spans="2:75" ht="15.75" customHeight="1">
      <c r="B486" s="363" t="s">
        <v>758</v>
      </c>
      <c r="C486" s="364">
        <v>43164374000155</v>
      </c>
      <c r="D486" s="365" t="s">
        <v>13</v>
      </c>
      <c r="E486" s="365" t="s">
        <v>616</v>
      </c>
      <c r="F486" s="365" t="s">
        <v>618</v>
      </c>
      <c r="G486" s="366" t="s">
        <v>34</v>
      </c>
      <c r="H486" s="366" t="s">
        <v>1338</v>
      </c>
      <c r="I486" s="366" t="s">
        <v>34</v>
      </c>
      <c r="J486" s="366" t="s">
        <v>611</v>
      </c>
      <c r="K486" s="367"/>
      <c r="L486" s="368"/>
      <c r="M486" s="368" t="s">
        <v>1416</v>
      </c>
      <c r="N486" s="367">
        <v>610933</v>
      </c>
      <c r="O486" s="367" t="s">
        <v>1321</v>
      </c>
      <c r="P486" s="371">
        <v>44441</v>
      </c>
      <c r="Q486" s="372">
        <v>3102170.59</v>
      </c>
      <c r="R486" s="372" t="s">
        <v>1419</v>
      </c>
      <c r="S486" s="367">
        <v>6</v>
      </c>
      <c r="T486" s="369">
        <v>3.7014354502272306E-2</v>
      </c>
      <c r="U486" s="369">
        <v>0.47849178516322216</v>
      </c>
      <c r="V486" s="369" t="s">
        <v>1419</v>
      </c>
      <c r="W486" s="369" t="s">
        <v>1419</v>
      </c>
      <c r="X486" s="369" t="s">
        <v>1419</v>
      </c>
      <c r="Y486" s="369" t="s">
        <v>1419</v>
      </c>
      <c r="Z486" s="369" t="s">
        <v>1419</v>
      </c>
      <c r="AA486" s="369" t="s">
        <v>1419</v>
      </c>
      <c r="AB486" s="369" t="s">
        <v>1419</v>
      </c>
      <c r="AC486" s="373" t="s">
        <v>1419</v>
      </c>
      <c r="AD486" s="541">
        <v>43279666000133</v>
      </c>
      <c r="AE486" s="370" t="s">
        <v>2279</v>
      </c>
      <c r="AF486" s="370" t="s">
        <v>2244</v>
      </c>
      <c r="AG486" s="374" t="s">
        <v>1438</v>
      </c>
      <c r="AH486" s="374" t="s">
        <v>2245</v>
      </c>
      <c r="AI486" s="374">
        <v>5000</v>
      </c>
      <c r="AJ486" s="374">
        <v>5000</v>
      </c>
      <c r="AK486" s="374">
        <v>5000</v>
      </c>
      <c r="AL486" s="673">
        <v>0.01</v>
      </c>
      <c r="AM486" s="673" t="s">
        <v>34</v>
      </c>
      <c r="AN486" s="369" t="s">
        <v>34</v>
      </c>
      <c r="AO486" s="367" t="s">
        <v>1324</v>
      </c>
      <c r="AP486" s="370" t="s">
        <v>13</v>
      </c>
      <c r="AQ486" s="376" t="s">
        <v>679</v>
      </c>
      <c r="AR486" s="369" t="s">
        <v>34</v>
      </c>
      <c r="AS486" s="369" t="s">
        <v>34</v>
      </c>
      <c r="AT486" s="369"/>
      <c r="AW486" s="662"/>
      <c r="AX486" s="662"/>
      <c r="AY486" s="663"/>
      <c r="AZ486" s="663"/>
      <c r="BA486" s="663"/>
      <c r="BB486" s="664"/>
      <c r="BC486" s="663"/>
      <c r="BD486" s="663"/>
      <c r="BE486" s="663"/>
      <c r="BF486" s="663"/>
      <c r="BG486" s="664"/>
      <c r="BH486" s="664"/>
      <c r="BI486" s="665"/>
      <c r="BJ486" s="665"/>
      <c r="BK486" s="665"/>
      <c r="BL486" s="218"/>
      <c r="BM486" s="664"/>
      <c r="BN486" s="664"/>
      <c r="BO486" s="664"/>
      <c r="BP486" s="664"/>
      <c r="BQ486" s="664"/>
      <c r="BR486" s="664"/>
      <c r="BS486" s="664"/>
      <c r="BT486" s="667"/>
      <c r="BU486" s="668"/>
      <c r="BV486" s="666"/>
      <c r="BW486" s="669"/>
    </row>
    <row r="487" spans="2:75" ht="15.75" customHeight="1">
      <c r="B487" s="363" t="s">
        <v>1269</v>
      </c>
      <c r="C487" s="364">
        <v>40936530000160</v>
      </c>
      <c r="D487" s="365" t="s">
        <v>14</v>
      </c>
      <c r="E487" s="365" t="s">
        <v>15</v>
      </c>
      <c r="F487" s="365" t="s">
        <v>699</v>
      </c>
      <c r="G487" s="366"/>
      <c r="H487" s="366" t="s">
        <v>34</v>
      </c>
      <c r="I487" s="366" t="s">
        <v>34</v>
      </c>
      <c r="J487" s="366" t="s">
        <v>611</v>
      </c>
      <c r="K487" s="367" t="s">
        <v>49</v>
      </c>
      <c r="L487" s="368"/>
      <c r="M487" s="368" t="s">
        <v>1416</v>
      </c>
      <c r="N487" s="367">
        <v>579319</v>
      </c>
      <c r="O487" s="367" t="s">
        <v>1321</v>
      </c>
      <c r="P487" s="371">
        <v>44273</v>
      </c>
      <c r="Q487" s="372">
        <v>21379247.989999998</v>
      </c>
      <c r="R487" s="372">
        <v>16086029.53746032</v>
      </c>
      <c r="S487" s="367">
        <v>6</v>
      </c>
      <c r="T487" s="369">
        <v>0.2795905991769807</v>
      </c>
      <c r="U487" s="369">
        <v>3.6143222464364619</v>
      </c>
      <c r="V487" s="369">
        <v>0.52695410760386974</v>
      </c>
      <c r="W487" s="369">
        <v>5.1659122495653316</v>
      </c>
      <c r="X487" s="369" t="s">
        <v>1419</v>
      </c>
      <c r="Y487" s="369" t="s">
        <v>1419</v>
      </c>
      <c r="Z487" s="369" t="s">
        <v>1419</v>
      </c>
      <c r="AA487" s="369" t="s">
        <v>1419</v>
      </c>
      <c r="AB487" s="369">
        <v>0.33366980207855212</v>
      </c>
      <c r="AC487" s="373">
        <v>1.1451678594725152</v>
      </c>
      <c r="AD487" s="541">
        <v>0</v>
      </c>
      <c r="AE487" s="370" t="s">
        <v>2364</v>
      </c>
      <c r="AF487" s="370" t="s">
        <v>2244</v>
      </c>
      <c r="AG487" s="374" t="s">
        <v>1438</v>
      </c>
      <c r="AH487" s="374" t="s">
        <v>2248</v>
      </c>
      <c r="AI487" s="374">
        <v>0</v>
      </c>
      <c r="AJ487" s="374">
        <v>0</v>
      </c>
      <c r="AK487" s="374">
        <v>0</v>
      </c>
      <c r="AL487" s="369">
        <v>9.0000000000000011E-3</v>
      </c>
      <c r="AM487" s="369" t="s">
        <v>34</v>
      </c>
      <c r="AN487" s="369" t="s">
        <v>34</v>
      </c>
      <c r="AO487" s="367" t="s">
        <v>1324</v>
      </c>
      <c r="AP487" s="370" t="s">
        <v>13</v>
      </c>
      <c r="AQ487" s="376" t="s">
        <v>668</v>
      </c>
      <c r="AR487" s="369">
        <v>2.9996999999999997E-3</v>
      </c>
      <c r="AS487" s="369">
        <v>2.9996999999999997E-3</v>
      </c>
      <c r="AT487" s="369"/>
      <c r="AW487" s="662"/>
      <c r="AX487" s="662"/>
      <c r="AY487" s="663"/>
      <c r="AZ487" s="663"/>
      <c r="BA487" s="663"/>
      <c r="BB487" s="664"/>
      <c r="BC487" s="663"/>
      <c r="BD487" s="663"/>
      <c r="BE487" s="663"/>
      <c r="BF487" s="663"/>
      <c r="BG487" s="664"/>
      <c r="BH487" s="664"/>
      <c r="BI487" s="665"/>
      <c r="BJ487" s="665"/>
      <c r="BK487" s="665"/>
      <c r="BL487" s="664"/>
      <c r="BM487" s="664"/>
      <c r="BN487" s="664"/>
      <c r="BO487" s="664"/>
      <c r="BP487" s="664"/>
      <c r="BQ487" s="664"/>
      <c r="BR487" s="664"/>
      <c r="BS487" s="664"/>
      <c r="BT487" s="667"/>
      <c r="BU487" s="668"/>
      <c r="BV487" s="666"/>
      <c r="BW487" s="669"/>
    </row>
    <row r="488" spans="2:75" ht="15.75" customHeight="1">
      <c r="B488" s="363" t="s">
        <v>1512</v>
      </c>
      <c r="C488" s="364">
        <v>26387057000189</v>
      </c>
      <c r="D488" s="365" t="s">
        <v>11</v>
      </c>
      <c r="E488" s="365" t="s">
        <v>620</v>
      </c>
      <c r="F488" s="365" t="s">
        <v>663</v>
      </c>
      <c r="G488" s="366" t="s">
        <v>738</v>
      </c>
      <c r="H488" s="366" t="s">
        <v>34</v>
      </c>
      <c r="I488" s="366"/>
      <c r="J488" s="366" t="s">
        <v>608</v>
      </c>
      <c r="K488" s="367" t="s">
        <v>48</v>
      </c>
      <c r="L488" s="368"/>
      <c r="M488" s="368"/>
      <c r="N488" s="367">
        <v>428515</v>
      </c>
      <c r="O488" s="367" t="s">
        <v>1321</v>
      </c>
      <c r="P488" s="371">
        <v>42691</v>
      </c>
      <c r="Q488" s="372" t="s">
        <v>1392</v>
      </c>
      <c r="R488" s="372" t="s">
        <v>1419</v>
      </c>
      <c r="S488" s="367">
        <v>6</v>
      </c>
      <c r="T488" s="369" t="s">
        <v>1419</v>
      </c>
      <c r="U488" s="369" t="s">
        <v>1419</v>
      </c>
      <c r="V488" s="369" t="s">
        <v>1419</v>
      </c>
      <c r="W488" s="369" t="s">
        <v>1419</v>
      </c>
      <c r="X488" s="369" t="s">
        <v>1419</v>
      </c>
      <c r="Y488" s="369" t="s">
        <v>1419</v>
      </c>
      <c r="Z488" s="369" t="s">
        <v>1419</v>
      </c>
      <c r="AA488" s="369" t="s">
        <v>1419</v>
      </c>
      <c r="AB488" s="369" t="s">
        <v>1419</v>
      </c>
      <c r="AC488" s="373" t="s">
        <v>1419</v>
      </c>
      <c r="AD488" s="541">
        <v>19782311000188</v>
      </c>
      <c r="AE488" s="370" t="s">
        <v>2299</v>
      </c>
      <c r="AF488" s="370" t="s">
        <v>2253</v>
      </c>
      <c r="AG488" s="374" t="s">
        <v>1439</v>
      </c>
      <c r="AH488" s="374" t="s">
        <v>2248</v>
      </c>
      <c r="AI488" s="374">
        <v>1000</v>
      </c>
      <c r="AJ488" s="374">
        <v>500</v>
      </c>
      <c r="AK488" s="374">
        <v>500</v>
      </c>
      <c r="AL488" s="673">
        <v>8.0000000000000002E-3</v>
      </c>
      <c r="AM488" s="673" t="s">
        <v>34</v>
      </c>
      <c r="AN488" s="369" t="s">
        <v>34</v>
      </c>
      <c r="AO488" s="367" t="s">
        <v>1324</v>
      </c>
      <c r="AP488" s="370" t="s">
        <v>11</v>
      </c>
      <c r="AQ488" s="376" t="s">
        <v>669</v>
      </c>
      <c r="AR488" s="369">
        <v>1.6000000000000001E-3</v>
      </c>
      <c r="AS488" s="369">
        <v>1.6000000000000001E-3</v>
      </c>
      <c r="AT488" s="369"/>
      <c r="AW488" s="662"/>
      <c r="AX488" s="662"/>
      <c r="AY488" s="663"/>
      <c r="AZ488" s="663"/>
      <c r="BA488" s="663"/>
      <c r="BB488" s="664"/>
      <c r="BC488" s="663"/>
      <c r="BD488" s="663"/>
      <c r="BE488" s="663"/>
      <c r="BF488" s="663"/>
      <c r="BG488" s="664"/>
      <c r="BH488" s="664"/>
      <c r="BI488" s="665"/>
      <c r="BJ488" s="665"/>
      <c r="BK488" s="665"/>
      <c r="BL488" s="664"/>
      <c r="BM488" s="664"/>
      <c r="BN488" s="664"/>
      <c r="BO488" s="664"/>
      <c r="BP488" s="664"/>
      <c r="BQ488" s="664"/>
      <c r="BR488" s="664"/>
      <c r="BS488" s="664"/>
      <c r="BT488" s="667"/>
      <c r="BU488" s="668"/>
      <c r="BV488" s="666"/>
      <c r="BW488" s="669"/>
    </row>
    <row r="489" spans="2:75" ht="15.75" customHeight="1">
      <c r="B489" s="363" t="s">
        <v>799</v>
      </c>
      <c r="C489" s="364">
        <v>33824820000157</v>
      </c>
      <c r="D489" s="365" t="s">
        <v>11</v>
      </c>
      <c r="E489" s="365" t="s">
        <v>661</v>
      </c>
      <c r="F489" s="365" t="s">
        <v>663</v>
      </c>
      <c r="G489" s="366"/>
      <c r="H489" s="366" t="s">
        <v>34</v>
      </c>
      <c r="I489" s="366"/>
      <c r="J489" s="366" t="s">
        <v>611</v>
      </c>
      <c r="K489" s="367" t="s">
        <v>48</v>
      </c>
      <c r="L489" s="368"/>
      <c r="M489" s="368" t="s">
        <v>1416</v>
      </c>
      <c r="N489" s="367">
        <v>505323</v>
      </c>
      <c r="O489" s="367" t="s">
        <v>1321</v>
      </c>
      <c r="P489" s="371">
        <v>43699</v>
      </c>
      <c r="Q489" s="372">
        <v>3353878.37</v>
      </c>
      <c r="R489" s="372">
        <v>5038694.8292063456</v>
      </c>
      <c r="S489" s="367">
        <v>6</v>
      </c>
      <c r="T489" s="369">
        <v>3.2429926893872807E-2</v>
      </c>
      <c r="U489" s="369">
        <v>0.41922799467458965</v>
      </c>
      <c r="V489" s="369">
        <v>5.0472816644866914E-2</v>
      </c>
      <c r="W489" s="369">
        <v>0.4948023708580504</v>
      </c>
      <c r="X489" s="369">
        <v>9.9707846867016725E-2</v>
      </c>
      <c r="Y489" s="369">
        <v>0.75610271577487898</v>
      </c>
      <c r="Z489" s="369">
        <v>0.17823287155629619</v>
      </c>
      <c r="AA489" s="369">
        <v>1.0131334229309243</v>
      </c>
      <c r="AB489" s="369">
        <v>2.3023975168454124E-2</v>
      </c>
      <c r="AC489" s="373">
        <v>-2.069257987716508</v>
      </c>
      <c r="AD489" s="541">
        <v>32841087000116</v>
      </c>
      <c r="AE489" s="370" t="s">
        <v>2304</v>
      </c>
      <c r="AF489" s="370" t="s">
        <v>2304</v>
      </c>
      <c r="AG489" s="374" t="s">
        <v>1441</v>
      </c>
      <c r="AH489" s="374" t="s">
        <v>2245</v>
      </c>
      <c r="AI489" s="374">
        <v>25000</v>
      </c>
      <c r="AJ489" s="374" t="s">
        <v>1429</v>
      </c>
      <c r="AK489" s="374" t="s">
        <v>1429</v>
      </c>
      <c r="AL489" s="369">
        <v>5.0000000000000001E-3</v>
      </c>
      <c r="AM489" s="369">
        <v>0.2</v>
      </c>
      <c r="AN489" s="369" t="s">
        <v>64</v>
      </c>
      <c r="AO489" s="367" t="s">
        <v>1324</v>
      </c>
      <c r="AP489" s="370" t="s">
        <v>11</v>
      </c>
      <c r="AQ489" s="376" t="s">
        <v>2268</v>
      </c>
      <c r="AR489" s="369">
        <v>1.6665E-3</v>
      </c>
      <c r="AS489" s="369">
        <v>1.6665E-3</v>
      </c>
      <c r="AT489" s="369"/>
      <c r="AW489" s="662"/>
      <c r="AX489" s="662"/>
      <c r="AY489" s="663"/>
      <c r="AZ489" s="663"/>
      <c r="BA489" s="663"/>
      <c r="BB489" s="664"/>
      <c r="BC489" s="663"/>
      <c r="BD489" s="663"/>
      <c r="BE489" s="663"/>
      <c r="BF489" s="663"/>
      <c r="BG489" s="664"/>
      <c r="BH489" s="664"/>
      <c r="BI489" s="665"/>
      <c r="BJ489" s="665"/>
      <c r="BK489" s="665"/>
      <c r="BL489" s="664"/>
      <c r="BM489" s="664"/>
      <c r="BN489" s="664"/>
      <c r="BO489" s="664"/>
      <c r="BP489" s="664"/>
      <c r="BQ489" s="664"/>
      <c r="BR489" s="664"/>
      <c r="BS489" s="664"/>
      <c r="BT489" s="667"/>
      <c r="BU489" s="668"/>
      <c r="BV489" s="666"/>
      <c r="BW489" s="669"/>
    </row>
    <row r="490" spans="2:75" ht="15.75" customHeight="1">
      <c r="B490" s="363" t="s">
        <v>1109</v>
      </c>
      <c r="C490" s="364">
        <v>30606457000105</v>
      </c>
      <c r="D490" s="365" t="s">
        <v>11</v>
      </c>
      <c r="E490" s="365" t="s">
        <v>620</v>
      </c>
      <c r="F490" s="365" t="s">
        <v>663</v>
      </c>
      <c r="G490" s="366" t="s">
        <v>738</v>
      </c>
      <c r="H490" s="366" t="s">
        <v>34</v>
      </c>
      <c r="I490" s="366"/>
      <c r="J490" s="366" t="s">
        <v>608</v>
      </c>
      <c r="K490" s="367" t="s">
        <v>48</v>
      </c>
      <c r="L490" s="368"/>
      <c r="M490" s="368" t="s">
        <v>1416</v>
      </c>
      <c r="N490" s="367">
        <v>488704</v>
      </c>
      <c r="O490" s="367" t="s">
        <v>1321</v>
      </c>
      <c r="P490" s="371">
        <v>43524</v>
      </c>
      <c r="Q490" s="372">
        <v>7331798.9699999997</v>
      </c>
      <c r="R490" s="372">
        <v>6773349.0717857191</v>
      </c>
      <c r="S490" s="367">
        <v>6</v>
      </c>
      <c r="T490" s="369">
        <v>9.1916229638696612E-2</v>
      </c>
      <c r="U490" s="369">
        <v>1.1882190408748752</v>
      </c>
      <c r="V490" s="369">
        <v>0.12350395803272374</v>
      </c>
      <c r="W490" s="369">
        <v>1.2107517532639969</v>
      </c>
      <c r="X490" s="369">
        <v>0.17357162425407835</v>
      </c>
      <c r="Y490" s="369">
        <v>1.316225157835385</v>
      </c>
      <c r="Z490" s="369">
        <v>0.1842390153910094</v>
      </c>
      <c r="AA490" s="369">
        <v>1.0472742916087678</v>
      </c>
      <c r="AB490" s="369">
        <v>9.3258677941891136E-3</v>
      </c>
      <c r="AC490" s="373">
        <v>2.0770654162125228</v>
      </c>
      <c r="AD490" s="541">
        <v>0</v>
      </c>
      <c r="AE490" s="370" t="s">
        <v>2484</v>
      </c>
      <c r="AF490" s="370" t="s">
        <v>2244</v>
      </c>
      <c r="AG490" s="374" t="s">
        <v>1438</v>
      </c>
      <c r="AH490" s="374" t="s">
        <v>2248</v>
      </c>
      <c r="AI490" s="374">
        <v>0</v>
      </c>
      <c r="AJ490" s="374">
        <v>0</v>
      </c>
      <c r="AK490" s="374">
        <v>0</v>
      </c>
      <c r="AL490" s="369">
        <v>5.0000000000000001E-3</v>
      </c>
      <c r="AM490" s="369">
        <v>0.2</v>
      </c>
      <c r="AN490" s="369" t="s">
        <v>64</v>
      </c>
      <c r="AO490" s="367" t="s">
        <v>1324</v>
      </c>
      <c r="AP490" s="370" t="s">
        <v>13</v>
      </c>
      <c r="AQ490" s="376" t="s">
        <v>668</v>
      </c>
      <c r="AR490" s="369">
        <v>1E-3</v>
      </c>
      <c r="AS490" s="369">
        <v>1E-3</v>
      </c>
      <c r="AT490" s="369"/>
      <c r="AW490" s="662"/>
      <c r="AX490" s="662"/>
      <c r="AY490" s="663"/>
      <c r="AZ490" s="663"/>
      <c r="BA490" s="663"/>
      <c r="BB490" s="664"/>
      <c r="BC490" s="663"/>
      <c r="BD490" s="663"/>
      <c r="BE490" s="663"/>
      <c r="BF490" s="663"/>
      <c r="BG490" s="664"/>
      <c r="BH490" s="664"/>
      <c r="BI490" s="665"/>
      <c r="BJ490" s="665"/>
      <c r="BK490" s="665"/>
      <c r="BL490" s="664"/>
      <c r="BM490" s="664"/>
      <c r="BN490" s="664"/>
      <c r="BO490" s="664"/>
      <c r="BP490" s="664"/>
      <c r="BQ490" s="664"/>
      <c r="BR490" s="664"/>
      <c r="BS490" s="664"/>
      <c r="BT490" s="667"/>
      <c r="BU490" s="668"/>
      <c r="BV490" s="666"/>
      <c r="BW490" s="669"/>
    </row>
    <row r="491" spans="2:75" ht="15.75" customHeight="1">
      <c r="B491" s="363" t="s">
        <v>970</v>
      </c>
      <c r="C491" s="364">
        <v>33736873000116</v>
      </c>
      <c r="D491" s="365" t="s">
        <v>14</v>
      </c>
      <c r="E491" s="365" t="s">
        <v>15</v>
      </c>
      <c r="F491" s="365" t="s">
        <v>701</v>
      </c>
      <c r="G491" s="366"/>
      <c r="H491" s="366" t="s">
        <v>34</v>
      </c>
      <c r="I491" s="366" t="s">
        <v>34</v>
      </c>
      <c r="J491" s="366" t="s">
        <v>611</v>
      </c>
      <c r="K491" s="367" t="s">
        <v>49</v>
      </c>
      <c r="L491" s="368"/>
      <c r="M491" s="368" t="s">
        <v>34</v>
      </c>
      <c r="N491" s="367">
        <v>501506</v>
      </c>
      <c r="O491" s="367" t="s">
        <v>1321</v>
      </c>
      <c r="P491" s="371">
        <v>43647</v>
      </c>
      <c r="Q491" s="372">
        <v>259085490.81</v>
      </c>
      <c r="R491" s="372">
        <v>402770981.76206374</v>
      </c>
      <c r="S491" s="367">
        <v>6</v>
      </c>
      <c r="T491" s="369">
        <v>-9.6560033168201054E-2</v>
      </c>
      <c r="U491" s="369">
        <v>-1.2482503954847046</v>
      </c>
      <c r="V491" s="369">
        <v>-6.2100211893604373E-2</v>
      </c>
      <c r="W491" s="369">
        <v>-0.60878972322753688</v>
      </c>
      <c r="X491" s="369">
        <v>0.31651199474834213</v>
      </c>
      <c r="Y491" s="369">
        <v>2.4001679539196941</v>
      </c>
      <c r="Z491" s="369">
        <v>0.53457118376331025</v>
      </c>
      <c r="AA491" s="369">
        <v>3.0386759102138621</v>
      </c>
      <c r="AB491" s="369">
        <v>0.12908899631256865</v>
      </c>
      <c r="AC491" s="373">
        <v>-1.1846865448102082</v>
      </c>
      <c r="AD491" s="541">
        <v>33736782000180</v>
      </c>
      <c r="AE491" s="370" t="s">
        <v>2402</v>
      </c>
      <c r="AF491" s="370" t="s">
        <v>2244</v>
      </c>
      <c r="AG491" s="374" t="s">
        <v>1438</v>
      </c>
      <c r="AH491" s="374" t="s">
        <v>2248</v>
      </c>
      <c r="AI491" s="374">
        <v>500</v>
      </c>
      <c r="AJ491" s="374">
        <v>100</v>
      </c>
      <c r="AK491" s="374">
        <v>100</v>
      </c>
      <c r="AL491" s="369">
        <v>0.01</v>
      </c>
      <c r="AM491" s="369" t="s">
        <v>34</v>
      </c>
      <c r="AN491" s="369" t="s">
        <v>64</v>
      </c>
      <c r="AO491" s="367" t="s">
        <v>1324</v>
      </c>
      <c r="AP491" s="370" t="s">
        <v>13</v>
      </c>
      <c r="AQ491" s="376" t="s">
        <v>671</v>
      </c>
      <c r="AR491" s="369">
        <v>4.5333333333333337E-3</v>
      </c>
      <c r="AS491" s="369">
        <v>4.5333333333333337E-3</v>
      </c>
      <c r="AT491" s="369"/>
      <c r="AW491" s="662"/>
      <c r="AX491" s="662"/>
      <c r="AY491" s="663"/>
      <c r="AZ491" s="663"/>
      <c r="BA491" s="663"/>
      <c r="BB491" s="664"/>
      <c r="BC491" s="663"/>
      <c r="BD491" s="663"/>
      <c r="BE491" s="663"/>
      <c r="BF491" s="663"/>
      <c r="BG491" s="664"/>
      <c r="BH491" s="664"/>
      <c r="BI491" s="665"/>
      <c r="BJ491" s="665"/>
      <c r="BK491" s="665"/>
      <c r="BL491" s="664"/>
      <c r="BM491" s="664"/>
      <c r="BN491" s="664"/>
      <c r="BO491" s="664"/>
      <c r="BP491" s="664"/>
      <c r="BQ491" s="664"/>
      <c r="BR491" s="664"/>
      <c r="BS491" s="664"/>
      <c r="BT491" s="667"/>
      <c r="BU491" s="668"/>
      <c r="BV491" s="666"/>
      <c r="BW491" s="669"/>
    </row>
    <row r="492" spans="2:75" ht="15.75" customHeight="1">
      <c r="B492" s="363" t="s">
        <v>971</v>
      </c>
      <c r="C492" s="364">
        <v>35088108000162</v>
      </c>
      <c r="D492" s="365" t="s">
        <v>14</v>
      </c>
      <c r="E492" s="365" t="s">
        <v>15</v>
      </c>
      <c r="F492" s="365" t="s">
        <v>701</v>
      </c>
      <c r="G492" s="366"/>
      <c r="H492" s="366" t="s">
        <v>34</v>
      </c>
      <c r="I492" s="366" t="s">
        <v>34</v>
      </c>
      <c r="J492" s="366" t="s">
        <v>611</v>
      </c>
      <c r="K492" s="367" t="s">
        <v>49</v>
      </c>
      <c r="L492" s="368"/>
      <c r="M492" s="368" t="s">
        <v>34</v>
      </c>
      <c r="N492" s="367">
        <v>518514</v>
      </c>
      <c r="O492" s="367" t="s">
        <v>1321</v>
      </c>
      <c r="P492" s="371">
        <v>43811</v>
      </c>
      <c r="Q492" s="372">
        <v>206224539.11000001</v>
      </c>
      <c r="R492" s="372">
        <v>336582612.66944426</v>
      </c>
      <c r="S492" s="367">
        <v>6</v>
      </c>
      <c r="T492" s="369">
        <v>-0.25105081611908808</v>
      </c>
      <c r="U492" s="369">
        <v>-3.2453829004131838</v>
      </c>
      <c r="V492" s="369">
        <v>-0.21384128294086346</v>
      </c>
      <c r="W492" s="369">
        <v>-2.0963596014653407</v>
      </c>
      <c r="X492" s="369">
        <v>0.49878728414776008</v>
      </c>
      <c r="Y492" s="369">
        <v>3.7823945856647856</v>
      </c>
      <c r="Z492" s="369" t="s">
        <v>1419</v>
      </c>
      <c r="AA492" s="369" t="s">
        <v>1419</v>
      </c>
      <c r="AB492" s="369">
        <v>0.25660955581053263</v>
      </c>
      <c r="AC492" s="373">
        <v>-1.1871552079913059</v>
      </c>
      <c r="AD492" s="541">
        <v>35001472000143</v>
      </c>
      <c r="AE492" s="370" t="s">
        <v>2402</v>
      </c>
      <c r="AF492" s="370" t="s">
        <v>2244</v>
      </c>
      <c r="AG492" s="374" t="s">
        <v>1438</v>
      </c>
      <c r="AH492" s="374" t="s">
        <v>2248</v>
      </c>
      <c r="AI492" s="374">
        <v>500</v>
      </c>
      <c r="AJ492" s="374">
        <v>100</v>
      </c>
      <c r="AK492" s="374">
        <v>100</v>
      </c>
      <c r="AL492" s="369">
        <v>0.01</v>
      </c>
      <c r="AM492" s="369" t="s">
        <v>34</v>
      </c>
      <c r="AN492" s="369" t="s">
        <v>64</v>
      </c>
      <c r="AO492" s="367" t="s">
        <v>1324</v>
      </c>
      <c r="AP492" s="370" t="s">
        <v>13</v>
      </c>
      <c r="AQ492" s="376" t="s">
        <v>671</v>
      </c>
      <c r="AR492" s="369">
        <v>5.0000000000000001E-3</v>
      </c>
      <c r="AS492" s="369">
        <v>5.0000000000000001E-3</v>
      </c>
      <c r="AT492" s="369"/>
      <c r="AW492" s="662"/>
      <c r="AX492" s="662"/>
      <c r="AY492" s="663"/>
      <c r="AZ492" s="663"/>
      <c r="BA492" s="663"/>
      <c r="BB492" s="663"/>
      <c r="BC492" s="663"/>
      <c r="BD492" s="663"/>
      <c r="BE492" s="663"/>
      <c r="BF492" s="663"/>
      <c r="BG492" s="664"/>
      <c r="BH492" s="664"/>
      <c r="BI492" s="665"/>
      <c r="BJ492" s="665"/>
      <c r="BK492" s="665"/>
      <c r="BL492" s="218"/>
      <c r="BM492" s="664"/>
      <c r="BN492" s="664"/>
      <c r="BO492" s="664"/>
      <c r="BP492" s="664"/>
      <c r="BQ492" s="664"/>
      <c r="BR492" s="664"/>
      <c r="BS492" s="664"/>
      <c r="BT492" s="664"/>
      <c r="BU492" s="664"/>
      <c r="BV492" s="666"/>
      <c r="BW492" s="663"/>
    </row>
    <row r="493" spans="2:75" ht="15.75" customHeight="1">
      <c r="B493" s="363" t="s">
        <v>972</v>
      </c>
      <c r="C493" s="364">
        <v>36986672000165</v>
      </c>
      <c r="D493" s="365" t="s">
        <v>14</v>
      </c>
      <c r="E493" s="365" t="s">
        <v>15</v>
      </c>
      <c r="F493" s="365" t="s">
        <v>701</v>
      </c>
      <c r="G493" s="366"/>
      <c r="H493" s="366" t="s">
        <v>34</v>
      </c>
      <c r="I493" s="366" t="s">
        <v>34</v>
      </c>
      <c r="J493" s="366" t="s">
        <v>611</v>
      </c>
      <c r="K493" s="367" t="s">
        <v>49</v>
      </c>
      <c r="L493" s="368"/>
      <c r="M493" s="368" t="s">
        <v>1416</v>
      </c>
      <c r="N493" s="367">
        <v>555071</v>
      </c>
      <c r="O493" s="367" t="s">
        <v>1321</v>
      </c>
      <c r="P493" s="371">
        <v>44105</v>
      </c>
      <c r="Q493" s="372">
        <v>104287764.14</v>
      </c>
      <c r="R493" s="372">
        <v>232097163.1301586</v>
      </c>
      <c r="S493" s="367">
        <v>6</v>
      </c>
      <c r="T493" s="369">
        <v>-0.60371896255001789</v>
      </c>
      <c r="U493" s="369">
        <v>-7.8043928635770907</v>
      </c>
      <c r="V493" s="369">
        <v>-0.57394441271262897</v>
      </c>
      <c r="W493" s="369">
        <v>-5.6265743627727947</v>
      </c>
      <c r="X493" s="369" t="s">
        <v>1419</v>
      </c>
      <c r="Y493" s="369" t="s">
        <v>1419</v>
      </c>
      <c r="Z493" s="369" t="s">
        <v>1419</v>
      </c>
      <c r="AA493" s="369" t="s">
        <v>1419</v>
      </c>
      <c r="AB493" s="369">
        <v>0.634367092718778</v>
      </c>
      <c r="AC493" s="373">
        <v>-1.1753173727808952</v>
      </c>
      <c r="AD493" s="541">
        <v>38167819000110</v>
      </c>
      <c r="AE493" s="370" t="s">
        <v>2402</v>
      </c>
      <c r="AF493" s="370" t="s">
        <v>2244</v>
      </c>
      <c r="AG493" s="374" t="s">
        <v>1438</v>
      </c>
      <c r="AH493" s="374" t="s">
        <v>2248</v>
      </c>
      <c r="AI493" s="374">
        <v>500</v>
      </c>
      <c r="AJ493" s="374">
        <v>100</v>
      </c>
      <c r="AK493" s="374">
        <v>100</v>
      </c>
      <c r="AL493" s="369">
        <v>6.9999999999999993E-3</v>
      </c>
      <c r="AM493" s="369" t="s">
        <v>34</v>
      </c>
      <c r="AN493" s="369" t="s">
        <v>2257</v>
      </c>
      <c r="AO493" s="367" t="s">
        <v>1324</v>
      </c>
      <c r="AP493" s="370" t="s">
        <v>13</v>
      </c>
      <c r="AQ493" s="376" t="s">
        <v>671</v>
      </c>
      <c r="AR493" s="369">
        <v>3.4999999999999996E-3</v>
      </c>
      <c r="AS493" s="369">
        <v>3.4999999999999996E-3</v>
      </c>
      <c r="AT493" s="369"/>
      <c r="AW493" s="662"/>
      <c r="AX493" s="662"/>
      <c r="AY493" s="663"/>
      <c r="AZ493" s="663"/>
      <c r="BA493" s="663"/>
      <c r="BB493" s="663"/>
      <c r="BC493" s="663"/>
      <c r="BD493" s="663"/>
      <c r="BE493" s="663"/>
      <c r="BF493" s="663"/>
      <c r="BG493" s="664"/>
      <c r="BH493" s="664"/>
      <c r="BI493" s="665"/>
      <c r="BJ493" s="665"/>
      <c r="BK493" s="665"/>
      <c r="BL493" s="218"/>
      <c r="BM493" s="664"/>
      <c r="BN493" s="664"/>
      <c r="BO493" s="664"/>
      <c r="BP493" s="664"/>
      <c r="BQ493" s="664"/>
      <c r="BR493" s="664"/>
      <c r="BS493" s="664"/>
      <c r="BT493" s="664"/>
      <c r="BU493" s="664"/>
      <c r="BV493" s="666"/>
      <c r="BW493" s="663"/>
    </row>
    <row r="494" spans="2:75" ht="15.75" customHeight="1">
      <c r="B494" s="363" t="s">
        <v>222</v>
      </c>
      <c r="C494" s="364">
        <v>39957930000173</v>
      </c>
      <c r="D494" s="365" t="s">
        <v>14</v>
      </c>
      <c r="E494" s="365" t="s">
        <v>15</v>
      </c>
      <c r="F494" s="365" t="s">
        <v>701</v>
      </c>
      <c r="G494" s="366"/>
      <c r="H494" s="366" t="s">
        <v>34</v>
      </c>
      <c r="I494" s="366" t="s">
        <v>34</v>
      </c>
      <c r="J494" s="366" t="s">
        <v>611</v>
      </c>
      <c r="K494" s="367" t="s">
        <v>49</v>
      </c>
      <c r="L494" s="368"/>
      <c r="M494" s="368" t="s">
        <v>1416</v>
      </c>
      <c r="N494" s="367">
        <v>568929</v>
      </c>
      <c r="O494" s="367" t="s">
        <v>1321</v>
      </c>
      <c r="P494" s="371">
        <v>44195</v>
      </c>
      <c r="Q494" s="372">
        <v>2827565.02</v>
      </c>
      <c r="R494" s="372">
        <v>4095331.7281746049</v>
      </c>
      <c r="S494" s="367">
        <v>6</v>
      </c>
      <c r="T494" s="369">
        <v>-0.24673205410150556</v>
      </c>
      <c r="U494" s="369">
        <v>-3.1895534208700158</v>
      </c>
      <c r="V494" s="369">
        <v>-0.17627087546005682</v>
      </c>
      <c r="W494" s="369">
        <v>-1.7280439826559679</v>
      </c>
      <c r="X494" s="369" t="s">
        <v>1419</v>
      </c>
      <c r="Y494" s="369" t="s">
        <v>1419</v>
      </c>
      <c r="Z494" s="369" t="s">
        <v>1419</v>
      </c>
      <c r="AA494" s="369" t="s">
        <v>1419</v>
      </c>
      <c r="AB494" s="369">
        <v>0.18620723277785445</v>
      </c>
      <c r="AC494" s="373">
        <v>-1.4699231115886904</v>
      </c>
      <c r="AD494" s="541">
        <v>0</v>
      </c>
      <c r="AE494" s="370" t="s">
        <v>2402</v>
      </c>
      <c r="AF494" s="370" t="s">
        <v>2244</v>
      </c>
      <c r="AG494" s="374" t="s">
        <v>1438</v>
      </c>
      <c r="AH494" s="374" t="s">
        <v>2248</v>
      </c>
      <c r="AI494" s="374">
        <v>0</v>
      </c>
      <c r="AJ494" s="374">
        <v>0</v>
      </c>
      <c r="AK494" s="374">
        <v>0</v>
      </c>
      <c r="AL494" s="369">
        <v>1.3500000000000002E-2</v>
      </c>
      <c r="AM494" s="369">
        <v>0.2</v>
      </c>
      <c r="AN494" s="369" t="s">
        <v>34</v>
      </c>
      <c r="AO494" s="367" t="s">
        <v>1324</v>
      </c>
      <c r="AP494" s="370" t="s">
        <v>13</v>
      </c>
      <c r="AQ494" s="376" t="s">
        <v>671</v>
      </c>
      <c r="AR494" s="369">
        <v>1.8E-3</v>
      </c>
      <c r="AS494" s="369">
        <v>1.8E-3</v>
      </c>
      <c r="AT494" s="369"/>
      <c r="AW494" s="662"/>
      <c r="AX494" s="662"/>
      <c r="AY494" s="663"/>
      <c r="AZ494" s="663"/>
      <c r="BA494" s="663"/>
      <c r="BB494" s="663"/>
      <c r="BC494" s="663"/>
      <c r="BD494" s="663"/>
      <c r="BE494" s="663"/>
      <c r="BF494" s="663"/>
      <c r="BG494" s="664"/>
      <c r="BH494" s="664"/>
      <c r="BI494" s="665"/>
      <c r="BJ494" s="665"/>
      <c r="BK494" s="665"/>
      <c r="BL494" s="218"/>
      <c r="BM494" s="664"/>
      <c r="BN494" s="664"/>
      <c r="BO494" s="664"/>
      <c r="BP494" s="664"/>
      <c r="BQ494" s="664"/>
      <c r="BR494" s="664"/>
      <c r="BS494" s="664"/>
      <c r="BT494" s="664"/>
      <c r="BU494" s="664"/>
      <c r="BV494" s="666"/>
      <c r="BW494" s="663"/>
    </row>
    <row r="495" spans="2:75" ht="15.75" customHeight="1">
      <c r="B495" s="363" t="s">
        <v>106</v>
      </c>
      <c r="C495" s="364">
        <v>9141893000160</v>
      </c>
      <c r="D495" s="365" t="s">
        <v>13</v>
      </c>
      <c r="E495" s="365" t="s">
        <v>616</v>
      </c>
      <c r="F495" s="365" t="s">
        <v>617</v>
      </c>
      <c r="G495" s="366" t="s">
        <v>34</v>
      </c>
      <c r="H495" s="366" t="s">
        <v>1337</v>
      </c>
      <c r="I495" s="366" t="s">
        <v>34</v>
      </c>
      <c r="J495" s="366" t="s">
        <v>608</v>
      </c>
      <c r="K495" s="367" t="s">
        <v>48</v>
      </c>
      <c r="L495" s="368"/>
      <c r="M495" s="368" t="s">
        <v>34</v>
      </c>
      <c r="N495" s="367">
        <v>198978</v>
      </c>
      <c r="O495" s="367" t="s">
        <v>1321</v>
      </c>
      <c r="P495" s="371">
        <v>39416</v>
      </c>
      <c r="Q495" s="372">
        <v>30552192.59</v>
      </c>
      <c r="R495" s="372">
        <v>41940443.126587331</v>
      </c>
      <c r="S495" s="367">
        <v>6</v>
      </c>
      <c r="T495" s="369">
        <v>5.9660560365399018E-2</v>
      </c>
      <c r="U495" s="369">
        <v>0.77124370847330193</v>
      </c>
      <c r="V495" s="369">
        <v>8.4827618470011412E-2</v>
      </c>
      <c r="W495" s="369">
        <v>0.83159430210781471</v>
      </c>
      <c r="X495" s="369">
        <v>7.7397797267949153E-2</v>
      </c>
      <c r="Y495" s="369">
        <v>0.58692155680927116</v>
      </c>
      <c r="Z495" s="369">
        <v>9.8547713726043096E-2</v>
      </c>
      <c r="AA495" s="369">
        <v>0.56017715283090774</v>
      </c>
      <c r="AB495" s="369">
        <v>2.4581803688000919E-2</v>
      </c>
      <c r="AC495" s="373">
        <v>-0.62716811051878707</v>
      </c>
      <c r="AD495" s="541">
        <v>13812152000130</v>
      </c>
      <c r="AE495" s="370" t="s">
        <v>2299</v>
      </c>
      <c r="AF495" s="370" t="s">
        <v>2253</v>
      </c>
      <c r="AG495" s="374" t="s">
        <v>1439</v>
      </c>
      <c r="AH495" s="374" t="s">
        <v>2248</v>
      </c>
      <c r="AI495" s="374">
        <v>1000</v>
      </c>
      <c r="AJ495" s="374">
        <v>500</v>
      </c>
      <c r="AK495" s="374">
        <v>500</v>
      </c>
      <c r="AL495" s="673">
        <v>1.4999999999999999E-2</v>
      </c>
      <c r="AM495" s="673">
        <v>0.2</v>
      </c>
      <c r="AN495" s="369" t="s">
        <v>64</v>
      </c>
      <c r="AO495" s="367" t="s">
        <v>1324</v>
      </c>
      <c r="AP495" s="370" t="s">
        <v>13</v>
      </c>
      <c r="AQ495" s="376" t="s">
        <v>668</v>
      </c>
      <c r="AR495" s="369">
        <v>4.0000000000000001E-3</v>
      </c>
      <c r="AS495" s="369">
        <v>4.0000000000000001E-3</v>
      </c>
      <c r="AT495" s="369"/>
      <c r="AW495" s="662"/>
      <c r="AX495" s="662"/>
      <c r="AY495" s="663"/>
      <c r="AZ495" s="663"/>
      <c r="BA495" s="663"/>
      <c r="BB495" s="664"/>
      <c r="BC495" s="663"/>
      <c r="BD495" s="663"/>
      <c r="BE495" s="663"/>
      <c r="BF495" s="663"/>
      <c r="BG495" s="664"/>
      <c r="BH495" s="664"/>
      <c r="BI495" s="665"/>
      <c r="BJ495" s="665"/>
      <c r="BK495" s="665"/>
      <c r="BL495" s="664"/>
      <c r="BM495" s="664"/>
      <c r="BN495" s="664"/>
      <c r="BO495" s="664"/>
      <c r="BP495" s="664"/>
      <c r="BQ495" s="664"/>
      <c r="BR495" s="664"/>
      <c r="BS495" s="664"/>
      <c r="BT495" s="667"/>
      <c r="BU495" s="668"/>
      <c r="BV495" s="666"/>
      <c r="BW495" s="669"/>
    </row>
    <row r="496" spans="2:75" ht="15.75" customHeight="1">
      <c r="B496" s="363" t="s">
        <v>399</v>
      </c>
      <c r="C496" s="364">
        <v>40575693000165</v>
      </c>
      <c r="D496" s="365" t="s">
        <v>13</v>
      </c>
      <c r="E496" s="365" t="s">
        <v>616</v>
      </c>
      <c r="F496" s="365" t="s">
        <v>617</v>
      </c>
      <c r="G496" s="366" t="s">
        <v>34</v>
      </c>
      <c r="H496" s="366" t="s">
        <v>1338</v>
      </c>
      <c r="I496" s="366" t="s">
        <v>34</v>
      </c>
      <c r="J496" s="366" t="s">
        <v>608</v>
      </c>
      <c r="K496" s="367" t="s">
        <v>48</v>
      </c>
      <c r="L496" s="368"/>
      <c r="M496" s="368" t="s">
        <v>34</v>
      </c>
      <c r="N496" s="367">
        <v>573019</v>
      </c>
      <c r="O496" s="367" t="s">
        <v>1321</v>
      </c>
      <c r="P496" s="371">
        <v>44232</v>
      </c>
      <c r="Q496" s="372">
        <v>30181279.850000001</v>
      </c>
      <c r="R496" s="372">
        <v>52586115.885515846</v>
      </c>
      <c r="S496" s="367">
        <v>6</v>
      </c>
      <c r="T496" s="369">
        <v>8.841042411036204E-2</v>
      </c>
      <c r="U496" s="369">
        <v>1.142898808542175</v>
      </c>
      <c r="V496" s="369">
        <v>0.10845069717193168</v>
      </c>
      <c r="W496" s="369">
        <v>1.0631794627086191</v>
      </c>
      <c r="X496" s="369" t="s">
        <v>1419</v>
      </c>
      <c r="Y496" s="369" t="s">
        <v>1419</v>
      </c>
      <c r="Z496" s="369" t="s">
        <v>1419</v>
      </c>
      <c r="AA496" s="369" t="s">
        <v>1419</v>
      </c>
      <c r="AB496" s="369">
        <v>0.17061379112804997</v>
      </c>
      <c r="AC496" s="373">
        <v>0.11892806287523149</v>
      </c>
      <c r="AD496" s="541">
        <v>0</v>
      </c>
      <c r="AE496" s="370" t="s">
        <v>2545</v>
      </c>
      <c r="AF496" s="370" t="s">
        <v>2244</v>
      </c>
      <c r="AG496" s="374" t="s">
        <v>1438</v>
      </c>
      <c r="AH496" s="374" t="s">
        <v>2248</v>
      </c>
      <c r="AI496" s="374">
        <v>5000</v>
      </c>
      <c r="AJ496" s="374">
        <v>1000</v>
      </c>
      <c r="AK496" s="374">
        <v>5000</v>
      </c>
      <c r="AL496" s="369">
        <v>0.02</v>
      </c>
      <c r="AM496" s="369">
        <v>0.2</v>
      </c>
      <c r="AN496" s="369" t="s">
        <v>64</v>
      </c>
      <c r="AO496" s="367" t="s">
        <v>1324</v>
      </c>
      <c r="AP496" s="370" t="s">
        <v>13</v>
      </c>
      <c r="AQ496" s="376" t="s">
        <v>674</v>
      </c>
      <c r="AR496" s="369">
        <v>6.6666666666666662E-3</v>
      </c>
      <c r="AS496" s="369">
        <v>6.6666666666666662E-3</v>
      </c>
      <c r="AT496" s="369"/>
      <c r="AW496" s="662"/>
      <c r="AX496" s="662"/>
      <c r="AY496" s="663"/>
      <c r="AZ496" s="663"/>
      <c r="BA496" s="663"/>
      <c r="BB496" s="664"/>
      <c r="BC496" s="663"/>
      <c r="BD496" s="663"/>
      <c r="BE496" s="663"/>
      <c r="BF496" s="663"/>
      <c r="BG496" s="664"/>
      <c r="BH496" s="664"/>
      <c r="BI496" s="665"/>
      <c r="BJ496" s="665"/>
      <c r="BK496" s="665"/>
      <c r="BL496" s="664"/>
      <c r="BM496" s="664"/>
      <c r="BN496" s="664"/>
      <c r="BO496" s="664"/>
      <c r="BP496" s="664"/>
      <c r="BQ496" s="664"/>
      <c r="BR496" s="664"/>
      <c r="BS496" s="664"/>
      <c r="BT496" s="667"/>
      <c r="BU496" s="668"/>
      <c r="BV496" s="666"/>
      <c r="BW496" s="669"/>
    </row>
    <row r="497" spans="2:75" ht="15.75" customHeight="1">
      <c r="B497" s="363" t="s">
        <v>69</v>
      </c>
      <c r="C497" s="364">
        <v>11741292000130</v>
      </c>
      <c r="D497" s="365" t="s">
        <v>13</v>
      </c>
      <c r="E497" s="365" t="s">
        <v>615</v>
      </c>
      <c r="F497" s="365" t="s">
        <v>619</v>
      </c>
      <c r="G497" s="366" t="s">
        <v>34</v>
      </c>
      <c r="H497" s="366" t="s">
        <v>865</v>
      </c>
      <c r="I497" s="366" t="s">
        <v>34</v>
      </c>
      <c r="J497" s="366"/>
      <c r="K497" s="367" t="s">
        <v>48</v>
      </c>
      <c r="L497" s="368"/>
      <c r="M497" s="368" t="s">
        <v>1416</v>
      </c>
      <c r="N497" s="367">
        <v>388041</v>
      </c>
      <c r="O497" s="367" t="s">
        <v>1321</v>
      </c>
      <c r="P497" s="371">
        <v>40452</v>
      </c>
      <c r="Q497" s="372">
        <v>13529270.6</v>
      </c>
      <c r="R497" s="372">
        <v>23810979.520674575</v>
      </c>
      <c r="S497" s="367">
        <v>6</v>
      </c>
      <c r="T497" s="369">
        <v>3.5900088035936584E-2</v>
      </c>
      <c r="U497" s="369">
        <v>0.46408744506884708</v>
      </c>
      <c r="V497" s="369">
        <v>3.8438843235752973E-2</v>
      </c>
      <c r="W497" s="369">
        <v>0.37682919302713019</v>
      </c>
      <c r="X497" s="369">
        <v>7.6705058726375119E-2</v>
      </c>
      <c r="Y497" s="369">
        <v>0.58166839460525077</v>
      </c>
      <c r="Z497" s="369">
        <v>3.9976821035966337E-2</v>
      </c>
      <c r="AA497" s="369">
        <v>0.22724121078458159</v>
      </c>
      <c r="AB497" s="369">
        <v>5.4525421838304874E-2</v>
      </c>
      <c r="AC497" s="373">
        <v>-1.0627851634661334</v>
      </c>
      <c r="AD497" s="541">
        <v>0</v>
      </c>
      <c r="AE497" s="370" t="s">
        <v>2260</v>
      </c>
      <c r="AF497" s="370" t="s">
        <v>2244</v>
      </c>
      <c r="AG497" s="374" t="s">
        <v>1438</v>
      </c>
      <c r="AH497" s="374" t="s">
        <v>2248</v>
      </c>
      <c r="AI497" s="374">
        <v>1000</v>
      </c>
      <c r="AJ497" s="374">
        <v>1000</v>
      </c>
      <c r="AK497" s="374">
        <v>1000</v>
      </c>
      <c r="AL497" s="673">
        <v>1.7500000000000002E-2</v>
      </c>
      <c r="AM497" s="673">
        <v>0.2</v>
      </c>
      <c r="AN497" s="369" t="s">
        <v>34</v>
      </c>
      <c r="AO497" s="367" t="s">
        <v>1324</v>
      </c>
      <c r="AP497" s="370" t="s">
        <v>13</v>
      </c>
      <c r="AQ497" s="376" t="s">
        <v>668</v>
      </c>
      <c r="AR497" s="369" t="s">
        <v>34</v>
      </c>
      <c r="AS497" s="369" t="s">
        <v>34</v>
      </c>
      <c r="AT497" s="369"/>
      <c r="AW497" s="662"/>
      <c r="AX497" s="662"/>
      <c r="AY497" s="663"/>
      <c r="AZ497" s="663"/>
      <c r="BA497" s="663"/>
      <c r="BB497" s="664"/>
      <c r="BC497" s="663"/>
      <c r="BD497" s="663"/>
      <c r="BE497" s="663"/>
      <c r="BF497" s="663"/>
      <c r="BG497" s="664"/>
      <c r="BH497" s="664"/>
      <c r="BI497" s="665"/>
      <c r="BJ497" s="665"/>
      <c r="BK497" s="665"/>
      <c r="BL497" s="664"/>
      <c r="BM497" s="664"/>
      <c r="BN497" s="664"/>
      <c r="BO497" s="664"/>
      <c r="BP497" s="664"/>
      <c r="BQ497" s="664"/>
      <c r="BR497" s="664"/>
      <c r="BS497" s="664"/>
      <c r="BT497" s="667"/>
      <c r="BU497" s="668"/>
      <c r="BV497" s="666"/>
      <c r="BW497" s="669"/>
    </row>
    <row r="498" spans="2:75" ht="15.75" customHeight="1">
      <c r="B498" s="363" t="s">
        <v>122</v>
      </c>
      <c r="C498" s="364">
        <v>39800501000198</v>
      </c>
      <c r="D498" s="365" t="s">
        <v>13</v>
      </c>
      <c r="E498" s="365" t="s">
        <v>615</v>
      </c>
      <c r="F498" s="365" t="s">
        <v>619</v>
      </c>
      <c r="G498" s="366" t="s">
        <v>34</v>
      </c>
      <c r="H498" s="366" t="s">
        <v>1338</v>
      </c>
      <c r="I498" s="366" t="s">
        <v>34</v>
      </c>
      <c r="J498" s="366"/>
      <c r="K498" s="367" t="s">
        <v>48</v>
      </c>
      <c r="L498" s="368"/>
      <c r="M498" s="368" t="s">
        <v>1416</v>
      </c>
      <c r="N498" s="367">
        <v>566039</v>
      </c>
      <c r="O498" s="367" t="s">
        <v>1321</v>
      </c>
      <c r="P498" s="371">
        <v>44180</v>
      </c>
      <c r="Q498" s="372">
        <v>1532959.72</v>
      </c>
      <c r="R498" s="372">
        <v>1341566.530912698</v>
      </c>
      <c r="S498" s="367">
        <v>6</v>
      </c>
      <c r="T498" s="369">
        <v>0.71784909419225107</v>
      </c>
      <c r="U498" s="369">
        <v>9.2797753513914643</v>
      </c>
      <c r="V498" s="369">
        <v>-0.10361993426521077</v>
      </c>
      <c r="W498" s="369">
        <v>-1.0158218334303306</v>
      </c>
      <c r="X498" s="369" t="s">
        <v>1419</v>
      </c>
      <c r="Y498" s="369" t="s">
        <v>1419</v>
      </c>
      <c r="Z498" s="369" t="s">
        <v>1419</v>
      </c>
      <c r="AA498" s="369" t="s">
        <v>1419</v>
      </c>
      <c r="AB498" s="369">
        <v>0.44211027319621415</v>
      </c>
      <c r="AC498" s="373">
        <v>-0.24085836267019256</v>
      </c>
      <c r="AD498" s="541">
        <v>0</v>
      </c>
      <c r="AE498" s="370" t="s">
        <v>2306</v>
      </c>
      <c r="AF498" s="370" t="s">
        <v>2244</v>
      </c>
      <c r="AG498" s="374" t="s">
        <v>1438</v>
      </c>
      <c r="AH498" s="374" t="s">
        <v>2248</v>
      </c>
      <c r="AI498" s="374">
        <v>100</v>
      </c>
      <c r="AJ498" s="374">
        <v>100</v>
      </c>
      <c r="AK498" s="374">
        <v>100</v>
      </c>
      <c r="AL498" s="369">
        <v>2E-3</v>
      </c>
      <c r="AM498" s="369">
        <v>0.4</v>
      </c>
      <c r="AN498" s="369" t="s">
        <v>34</v>
      </c>
      <c r="AO498" s="367" t="s">
        <v>1324</v>
      </c>
      <c r="AP498" s="370" t="s">
        <v>13</v>
      </c>
      <c r="AQ498" s="376" t="s">
        <v>668</v>
      </c>
      <c r="AR498" s="369">
        <v>2.6660000000000003E-4</v>
      </c>
      <c r="AS498" s="369">
        <v>2.6660000000000003E-4</v>
      </c>
      <c r="AT498" s="369"/>
      <c r="AW498" s="662"/>
      <c r="AX498" s="662"/>
      <c r="AY498" s="663"/>
      <c r="AZ498" s="663"/>
      <c r="BA498" s="663"/>
      <c r="BB498" s="664"/>
      <c r="BC498" s="663"/>
      <c r="BD498" s="663"/>
      <c r="BE498" s="663"/>
      <c r="BF498" s="663"/>
      <c r="BG498" s="664"/>
      <c r="BH498" s="664"/>
      <c r="BI498" s="665"/>
      <c r="BJ498" s="665"/>
      <c r="BK498" s="665"/>
      <c r="BL498" s="664"/>
      <c r="BM498" s="664"/>
      <c r="BN498" s="664"/>
      <c r="BO498" s="664"/>
      <c r="BP498" s="664"/>
      <c r="BQ498" s="664"/>
      <c r="BR498" s="664"/>
      <c r="BS498" s="664"/>
      <c r="BT498" s="667"/>
      <c r="BU498" s="668"/>
      <c r="BV498" s="666"/>
      <c r="BW498" s="669"/>
    </row>
    <row r="499" spans="2:75" ht="15.75" customHeight="1">
      <c r="B499" s="363" t="s">
        <v>822</v>
      </c>
      <c r="C499" s="364">
        <v>37310314000109</v>
      </c>
      <c r="D499" s="365" t="s">
        <v>13</v>
      </c>
      <c r="E499" s="365" t="s">
        <v>615</v>
      </c>
      <c r="F499" s="365" t="s">
        <v>619</v>
      </c>
      <c r="G499" s="366" t="s">
        <v>34</v>
      </c>
      <c r="H499" s="366" t="s">
        <v>1337</v>
      </c>
      <c r="I499" s="366" t="s">
        <v>34</v>
      </c>
      <c r="J499" s="366"/>
      <c r="K499" s="367" t="s">
        <v>48</v>
      </c>
      <c r="L499" s="368"/>
      <c r="M499" s="368" t="s">
        <v>1416</v>
      </c>
      <c r="N499" s="367">
        <v>541680</v>
      </c>
      <c r="O499" s="367" t="s">
        <v>1321</v>
      </c>
      <c r="P499" s="371">
        <v>44012</v>
      </c>
      <c r="Q499" s="372">
        <v>77265305.620000005</v>
      </c>
      <c r="R499" s="372">
        <v>101113373.73190472</v>
      </c>
      <c r="S499" s="367">
        <v>6</v>
      </c>
      <c r="T499" s="369">
        <v>3.4068134100006642E-2</v>
      </c>
      <c r="U499" s="369">
        <v>0.44040541897580532</v>
      </c>
      <c r="V499" s="369">
        <v>4.7055436470395673E-2</v>
      </c>
      <c r="W499" s="369">
        <v>0.46130061833353314</v>
      </c>
      <c r="X499" s="369">
        <v>3.0576541392051793E-2</v>
      </c>
      <c r="Y499" s="369">
        <v>0.23186746792725205</v>
      </c>
      <c r="Z499" s="369" t="s">
        <v>1419</v>
      </c>
      <c r="AA499" s="369" t="s">
        <v>1419</v>
      </c>
      <c r="AB499" s="369">
        <v>2.927740268497557E-2</v>
      </c>
      <c r="AC499" s="373">
        <v>-1.7330441385021378</v>
      </c>
      <c r="AD499" s="541">
        <v>29011240000173</v>
      </c>
      <c r="AE499" s="370" t="s">
        <v>2314</v>
      </c>
      <c r="AF499" s="370" t="s">
        <v>719</v>
      </c>
      <c r="AG499" s="374" t="s">
        <v>719</v>
      </c>
      <c r="AH499" s="374" t="s">
        <v>2248</v>
      </c>
      <c r="AI499" s="374">
        <v>100</v>
      </c>
      <c r="AJ499" s="374">
        <v>100</v>
      </c>
      <c r="AK499" s="374">
        <v>100</v>
      </c>
      <c r="AL499" s="369">
        <v>0.01</v>
      </c>
      <c r="AM499" s="369">
        <v>0.3</v>
      </c>
      <c r="AN499" s="369" t="s">
        <v>64</v>
      </c>
      <c r="AO499" s="367" t="s">
        <v>1324</v>
      </c>
      <c r="AP499" s="370" t="s">
        <v>13</v>
      </c>
      <c r="AQ499" s="376" t="s">
        <v>668</v>
      </c>
      <c r="AR499" s="369" t="s">
        <v>34</v>
      </c>
      <c r="AS499" s="369" t="s">
        <v>34</v>
      </c>
      <c r="AT499" s="369"/>
      <c r="AW499" s="662"/>
      <c r="AX499" s="662"/>
      <c r="AY499" s="663"/>
      <c r="AZ499" s="663"/>
      <c r="BA499" s="663"/>
      <c r="BB499" s="664"/>
      <c r="BC499" s="663"/>
      <c r="BD499" s="663"/>
      <c r="BE499" s="663"/>
      <c r="BF499" s="663"/>
      <c r="BG499" s="664"/>
      <c r="BH499" s="664"/>
      <c r="BI499" s="665"/>
      <c r="BJ499" s="665"/>
      <c r="BK499" s="665"/>
      <c r="BL499" s="664"/>
      <c r="BM499" s="664"/>
      <c r="BN499" s="664"/>
      <c r="BO499" s="664"/>
      <c r="BP499" s="664"/>
      <c r="BQ499" s="664"/>
      <c r="BR499" s="664"/>
      <c r="BS499" s="664"/>
      <c r="BT499" s="667"/>
      <c r="BU499" s="668"/>
      <c r="BV499" s="666"/>
      <c r="BW499" s="669"/>
    </row>
    <row r="500" spans="2:75" ht="15.75" customHeight="1">
      <c r="B500" s="363" t="s">
        <v>1032</v>
      </c>
      <c r="C500" s="364">
        <v>21624757000126</v>
      </c>
      <c r="D500" s="365" t="s">
        <v>13</v>
      </c>
      <c r="E500" s="365" t="s">
        <v>615</v>
      </c>
      <c r="F500" s="365" t="s">
        <v>619</v>
      </c>
      <c r="G500" s="366" t="s">
        <v>34</v>
      </c>
      <c r="H500" s="366" t="s">
        <v>1337</v>
      </c>
      <c r="I500" s="366" t="s">
        <v>34</v>
      </c>
      <c r="J500" s="366" t="s">
        <v>611</v>
      </c>
      <c r="K500" s="367" t="s">
        <v>48</v>
      </c>
      <c r="L500" s="368"/>
      <c r="M500" s="368" t="s">
        <v>34</v>
      </c>
      <c r="N500" s="367">
        <v>397679</v>
      </c>
      <c r="O500" s="367" t="s">
        <v>1321</v>
      </c>
      <c r="P500" s="371">
        <v>42160</v>
      </c>
      <c r="Q500" s="372">
        <v>3269532065.27</v>
      </c>
      <c r="R500" s="372">
        <v>3585496367.3814301</v>
      </c>
      <c r="S500" s="367">
        <v>6</v>
      </c>
      <c r="T500" s="369">
        <v>0.10255588784207093</v>
      </c>
      <c r="U500" s="369">
        <v>1.3257599791329382</v>
      </c>
      <c r="V500" s="369">
        <v>0.13078899347230499</v>
      </c>
      <c r="W500" s="369">
        <v>1.2821694598020037</v>
      </c>
      <c r="X500" s="369">
        <v>0.17021293897536904</v>
      </c>
      <c r="Y500" s="369">
        <v>1.2907556372263178</v>
      </c>
      <c r="Z500" s="369">
        <v>0.21319619972305115</v>
      </c>
      <c r="AA500" s="369">
        <v>1.2118763149313665</v>
      </c>
      <c r="AB500" s="369">
        <v>2.1926045032874843E-2</v>
      </c>
      <c r="AC500" s="373">
        <v>1.1873077788821149</v>
      </c>
      <c r="AD500" s="541">
        <v>0</v>
      </c>
      <c r="AE500" s="370" t="s">
        <v>2430</v>
      </c>
      <c r="AF500" s="370" t="s">
        <v>2247</v>
      </c>
      <c r="AG500" s="374" t="s">
        <v>59</v>
      </c>
      <c r="AH500" s="374" t="s">
        <v>2248</v>
      </c>
      <c r="AI500" s="374">
        <v>1</v>
      </c>
      <c r="AJ500" s="374">
        <v>1</v>
      </c>
      <c r="AK500" s="374">
        <v>1</v>
      </c>
      <c r="AL500" s="369">
        <v>0.02</v>
      </c>
      <c r="AM500" s="369">
        <v>0.2</v>
      </c>
      <c r="AN500" s="369" t="s">
        <v>64</v>
      </c>
      <c r="AO500" s="367" t="s">
        <v>1324</v>
      </c>
      <c r="AP500" s="370" t="s">
        <v>13</v>
      </c>
      <c r="AQ500" s="376" t="s">
        <v>664</v>
      </c>
      <c r="AR500" s="369">
        <v>4.6666666666666662E-3</v>
      </c>
      <c r="AS500" s="369">
        <v>4.6666666666666662E-3</v>
      </c>
      <c r="AT500" s="369"/>
      <c r="AW500" s="662"/>
      <c r="AX500" s="662"/>
      <c r="AY500" s="663"/>
      <c r="AZ500" s="663"/>
      <c r="BA500" s="663"/>
      <c r="BB500" s="664"/>
      <c r="BC500" s="663"/>
      <c r="BD500" s="663"/>
      <c r="BE500" s="663"/>
      <c r="BF500" s="663"/>
      <c r="BG500" s="664"/>
      <c r="BH500" s="664"/>
      <c r="BI500" s="665"/>
      <c r="BJ500" s="665"/>
      <c r="BK500" s="665"/>
      <c r="BL500" s="664"/>
      <c r="BM500" s="664"/>
      <c r="BN500" s="664"/>
      <c r="BO500" s="664"/>
      <c r="BP500" s="664"/>
      <c r="BQ500" s="664"/>
      <c r="BR500" s="664"/>
      <c r="BS500" s="664"/>
      <c r="BT500" s="667"/>
      <c r="BU500" s="668"/>
      <c r="BV500" s="666"/>
      <c r="BW500" s="669"/>
    </row>
    <row r="501" spans="2:75" ht="15.75" customHeight="1">
      <c r="B501" s="363" t="s">
        <v>530</v>
      </c>
      <c r="C501" s="364">
        <v>41594603000146</v>
      </c>
      <c r="D501" s="365" t="s">
        <v>13</v>
      </c>
      <c r="E501" s="365" t="s">
        <v>616</v>
      </c>
      <c r="F501" s="365" t="s">
        <v>619</v>
      </c>
      <c r="G501" s="366" t="s">
        <v>34</v>
      </c>
      <c r="H501" s="366" t="s">
        <v>1338</v>
      </c>
      <c r="I501" s="366" t="s">
        <v>34</v>
      </c>
      <c r="J501" s="366" t="s">
        <v>611</v>
      </c>
      <c r="K501" s="367" t="s">
        <v>48</v>
      </c>
      <c r="L501" s="368"/>
      <c r="M501" s="368" t="s">
        <v>1416</v>
      </c>
      <c r="N501" s="367">
        <v>600520</v>
      </c>
      <c r="O501" s="367" t="s">
        <v>1321</v>
      </c>
      <c r="P501" s="371">
        <v>44392</v>
      </c>
      <c r="Q501" s="372">
        <v>10495848.060000001</v>
      </c>
      <c r="R501" s="372">
        <v>15106248.725833343</v>
      </c>
      <c r="S501" s="367">
        <v>6</v>
      </c>
      <c r="T501" s="369">
        <v>-0.10936395614170769</v>
      </c>
      <c r="U501" s="369">
        <v>-1.4137692068504268</v>
      </c>
      <c r="V501" s="369">
        <v>-0.11110837051131306</v>
      </c>
      <c r="W501" s="369">
        <v>-1.0892335479906989</v>
      </c>
      <c r="X501" s="369" t="s">
        <v>1419</v>
      </c>
      <c r="Y501" s="369" t="s">
        <v>1419</v>
      </c>
      <c r="Z501" s="369" t="s">
        <v>1419</v>
      </c>
      <c r="AA501" s="369" t="s">
        <v>1419</v>
      </c>
      <c r="AB501" s="369">
        <v>0.11116913551773647</v>
      </c>
      <c r="AC501" s="373">
        <v>-1.8776553169373618</v>
      </c>
      <c r="AD501" s="541">
        <v>41594622000172</v>
      </c>
      <c r="AE501" s="370" t="s">
        <v>2261</v>
      </c>
      <c r="AF501" s="370" t="s">
        <v>2253</v>
      </c>
      <c r="AG501" s="374" t="s">
        <v>1439</v>
      </c>
      <c r="AH501" s="374" t="s">
        <v>2245</v>
      </c>
      <c r="AI501" s="374">
        <v>500</v>
      </c>
      <c r="AJ501" s="374" t="s">
        <v>1429</v>
      </c>
      <c r="AK501" s="374">
        <v>500</v>
      </c>
      <c r="AL501" s="369">
        <v>5.0000000000000001E-3</v>
      </c>
      <c r="AM501" s="369" t="s">
        <v>34</v>
      </c>
      <c r="AN501" s="369" t="s">
        <v>34</v>
      </c>
      <c r="AO501" s="367" t="s">
        <v>1324</v>
      </c>
      <c r="AP501" s="370" t="s">
        <v>13</v>
      </c>
      <c r="AQ501" s="376" t="s">
        <v>679</v>
      </c>
      <c r="AR501" s="369">
        <v>3.3334999999999997E-3</v>
      </c>
      <c r="AS501" s="369">
        <v>3.3334999999999997E-3</v>
      </c>
      <c r="AT501" s="369"/>
      <c r="AW501" s="662"/>
      <c r="AX501" s="662"/>
      <c r="AY501" s="663"/>
      <c r="AZ501" s="663"/>
      <c r="BA501" s="663"/>
      <c r="BB501" s="664"/>
      <c r="BC501" s="663"/>
      <c r="BD501" s="663"/>
      <c r="BE501" s="663"/>
      <c r="BF501" s="663"/>
      <c r="BG501" s="664"/>
      <c r="BH501" s="664"/>
      <c r="BI501" s="665"/>
      <c r="BJ501" s="665"/>
      <c r="BK501" s="665"/>
      <c r="BL501" s="664"/>
      <c r="BM501" s="664"/>
      <c r="BN501" s="664"/>
      <c r="BO501" s="664"/>
      <c r="BP501" s="664"/>
      <c r="BQ501" s="664"/>
      <c r="BR501" s="664"/>
      <c r="BS501" s="664"/>
      <c r="BT501" s="667"/>
      <c r="BU501" s="668"/>
      <c r="BV501" s="666"/>
      <c r="BW501" s="669"/>
    </row>
    <row r="502" spans="2:75" ht="15.75" customHeight="1">
      <c r="B502" s="363" t="s">
        <v>531</v>
      </c>
      <c r="C502" s="364">
        <v>41594555000196</v>
      </c>
      <c r="D502" s="365" t="s">
        <v>13</v>
      </c>
      <c r="E502" s="365" t="s">
        <v>615</v>
      </c>
      <c r="F502" s="365" t="s">
        <v>619</v>
      </c>
      <c r="G502" s="366" t="s">
        <v>34</v>
      </c>
      <c r="H502" s="366" t="s">
        <v>1338</v>
      </c>
      <c r="I502" s="366" t="s">
        <v>34</v>
      </c>
      <c r="J502" s="366"/>
      <c r="K502" s="367" t="s">
        <v>49</v>
      </c>
      <c r="L502" s="368"/>
      <c r="M502" s="368" t="s">
        <v>1416</v>
      </c>
      <c r="N502" s="367">
        <v>600482</v>
      </c>
      <c r="O502" s="367" t="s">
        <v>1321</v>
      </c>
      <c r="P502" s="371">
        <v>44392</v>
      </c>
      <c r="Q502" s="372">
        <v>6812009.3899999997</v>
      </c>
      <c r="R502" s="372">
        <v>9109512.831587296</v>
      </c>
      <c r="S502" s="367">
        <v>6</v>
      </c>
      <c r="T502" s="369">
        <v>-0.20513732126786222</v>
      </c>
      <c r="U502" s="369">
        <v>-2.6518501910126515</v>
      </c>
      <c r="V502" s="369">
        <v>-0.14975915778959337</v>
      </c>
      <c r="W502" s="369">
        <v>-1.4681405013193722</v>
      </c>
      <c r="X502" s="369" t="s">
        <v>1419</v>
      </c>
      <c r="Y502" s="369" t="s">
        <v>1419</v>
      </c>
      <c r="Z502" s="369" t="s">
        <v>1419</v>
      </c>
      <c r="AA502" s="369" t="s">
        <v>1419</v>
      </c>
      <c r="AB502" s="369">
        <v>0.16648694705224459</v>
      </c>
      <c r="AC502" s="373">
        <v>-1.4747353684621403</v>
      </c>
      <c r="AD502" s="541">
        <v>41594569000100</v>
      </c>
      <c r="AE502" s="370" t="s">
        <v>2261</v>
      </c>
      <c r="AF502" s="370" t="s">
        <v>2253</v>
      </c>
      <c r="AG502" s="374" t="s">
        <v>1439</v>
      </c>
      <c r="AH502" s="374" t="s">
        <v>2245</v>
      </c>
      <c r="AI502" s="374">
        <v>500</v>
      </c>
      <c r="AJ502" s="374" t="s">
        <v>1429</v>
      </c>
      <c r="AK502" s="374">
        <v>500</v>
      </c>
      <c r="AL502" s="369">
        <v>5.0000000000000001E-3</v>
      </c>
      <c r="AM502" s="369" t="s">
        <v>34</v>
      </c>
      <c r="AN502" s="369" t="s">
        <v>34</v>
      </c>
      <c r="AO502" s="367" t="s">
        <v>1324</v>
      </c>
      <c r="AP502" s="370" t="s">
        <v>13</v>
      </c>
      <c r="AQ502" s="376" t="s">
        <v>679</v>
      </c>
      <c r="AR502" s="369">
        <v>3.3334999999999997E-3</v>
      </c>
      <c r="AS502" s="369">
        <v>3.3334999999999997E-3</v>
      </c>
      <c r="AT502" s="369"/>
      <c r="AW502" s="662"/>
      <c r="AX502" s="662"/>
      <c r="AY502" s="663"/>
      <c r="AZ502" s="663"/>
      <c r="BA502" s="663"/>
      <c r="BB502" s="664"/>
      <c r="BC502" s="663"/>
      <c r="BD502" s="663"/>
      <c r="BE502" s="663"/>
      <c r="BF502" s="663"/>
      <c r="BG502" s="664"/>
      <c r="BH502" s="664"/>
      <c r="BI502" s="665"/>
      <c r="BJ502" s="665"/>
      <c r="BK502" s="665"/>
      <c r="BL502" s="664"/>
      <c r="BM502" s="664"/>
      <c r="BN502" s="664"/>
      <c r="BO502" s="664"/>
      <c r="BP502" s="664"/>
      <c r="BQ502" s="664"/>
      <c r="BR502" s="664"/>
      <c r="BS502" s="664"/>
      <c r="BT502" s="667"/>
      <c r="BU502" s="668"/>
      <c r="BV502" s="666"/>
      <c r="BW502" s="669"/>
    </row>
    <row r="503" spans="2:75" ht="15.75" customHeight="1">
      <c r="B503" s="363" t="s">
        <v>342</v>
      </c>
      <c r="C503" s="364">
        <v>400490000113</v>
      </c>
      <c r="D503" s="365" t="s">
        <v>13</v>
      </c>
      <c r="E503" s="365" t="s">
        <v>615</v>
      </c>
      <c r="F503" s="365" t="s">
        <v>619</v>
      </c>
      <c r="G503" s="366" t="s">
        <v>34</v>
      </c>
      <c r="H503" s="366" t="s">
        <v>1337</v>
      </c>
      <c r="I503" s="366" t="s">
        <v>34</v>
      </c>
      <c r="J503" s="366"/>
      <c r="K503" s="367" t="s">
        <v>48</v>
      </c>
      <c r="L503" s="368"/>
      <c r="M503" s="368" t="s">
        <v>34</v>
      </c>
      <c r="N503" s="367">
        <v>242918</v>
      </c>
      <c r="O503" s="367" t="s">
        <v>1321</v>
      </c>
      <c r="P503" s="371">
        <v>34731</v>
      </c>
      <c r="Q503" s="372">
        <v>293438991.47000003</v>
      </c>
      <c r="R503" s="372">
        <v>310734080.4548015</v>
      </c>
      <c r="S503" s="367">
        <v>6</v>
      </c>
      <c r="T503" s="369">
        <v>9.7788228530821808E-2</v>
      </c>
      <c r="U503" s="369">
        <v>1.2641275166581543</v>
      </c>
      <c r="V503" s="369">
        <v>0.12804443025616785</v>
      </c>
      <c r="W503" s="369">
        <v>1.2552635631909699</v>
      </c>
      <c r="X503" s="369">
        <v>0.14081232931408127</v>
      </c>
      <c r="Y503" s="369">
        <v>1.067805473233854</v>
      </c>
      <c r="Z503" s="369">
        <v>0.26642180191159825</v>
      </c>
      <c r="AA503" s="369">
        <v>1.5144278928865584</v>
      </c>
      <c r="AB503" s="369">
        <v>4.2050399796151432E-2</v>
      </c>
      <c r="AC503" s="373">
        <v>0.57650433709546178</v>
      </c>
      <c r="AD503" s="541">
        <v>0</v>
      </c>
      <c r="AE503" s="370" t="s">
        <v>2501</v>
      </c>
      <c r="AF503" s="370" t="s">
        <v>2247</v>
      </c>
      <c r="AG503" s="374" t="s">
        <v>59</v>
      </c>
      <c r="AH503" s="374" t="s">
        <v>2248</v>
      </c>
      <c r="AI503" s="374">
        <v>10000</v>
      </c>
      <c r="AJ503" s="374">
        <v>100</v>
      </c>
      <c r="AK503" s="374">
        <v>10000</v>
      </c>
      <c r="AL503" s="369">
        <v>1.4999999999999999E-2</v>
      </c>
      <c r="AM503" s="369">
        <v>0.2</v>
      </c>
      <c r="AN503" s="369" t="s">
        <v>64</v>
      </c>
      <c r="AO503" s="367" t="s">
        <v>1324</v>
      </c>
      <c r="AP503" s="370" t="s">
        <v>13</v>
      </c>
      <c r="AQ503" s="376" t="s">
        <v>664</v>
      </c>
      <c r="AR503" s="369">
        <v>4.4999999999999997E-3</v>
      </c>
      <c r="AS503" s="369">
        <v>4.4999999999999997E-3</v>
      </c>
      <c r="AT503" s="369"/>
      <c r="AW503" s="662"/>
      <c r="AX503" s="662"/>
      <c r="AY503" s="663"/>
      <c r="AZ503" s="663"/>
      <c r="BA503" s="663"/>
      <c r="BB503" s="664"/>
      <c r="BC503" s="663"/>
      <c r="BD503" s="663"/>
      <c r="BE503" s="663"/>
      <c r="BF503" s="663"/>
      <c r="BG503" s="664"/>
      <c r="BH503" s="664"/>
      <c r="BI503" s="665"/>
      <c r="BJ503" s="665"/>
      <c r="BK503" s="665"/>
      <c r="BL503" s="664"/>
      <c r="BM503" s="664"/>
      <c r="BN503" s="664"/>
      <c r="BO503" s="664"/>
      <c r="BP503" s="664"/>
      <c r="BQ503" s="664"/>
      <c r="BR503" s="664"/>
      <c r="BS503" s="664"/>
      <c r="BT503" s="667"/>
      <c r="BU503" s="668"/>
      <c r="BV503" s="666"/>
      <c r="BW503" s="669"/>
    </row>
    <row r="504" spans="2:75" ht="15.75" customHeight="1">
      <c r="B504" s="363" t="s">
        <v>1231</v>
      </c>
      <c r="C504" s="364">
        <v>37504085000155</v>
      </c>
      <c r="D504" s="365" t="s">
        <v>13</v>
      </c>
      <c r="E504" s="365" t="s">
        <v>616</v>
      </c>
      <c r="F504" s="365" t="s">
        <v>619</v>
      </c>
      <c r="G504" s="366" t="s">
        <v>34</v>
      </c>
      <c r="H504" s="366" t="s">
        <v>1338</v>
      </c>
      <c r="I504" s="366" t="s">
        <v>34</v>
      </c>
      <c r="J504" s="366" t="s">
        <v>611</v>
      </c>
      <c r="K504" s="367" t="s">
        <v>49</v>
      </c>
      <c r="L504" s="368"/>
      <c r="M504" s="368" t="s">
        <v>34</v>
      </c>
      <c r="N504" s="367">
        <v>555878</v>
      </c>
      <c r="O504" s="367" t="s">
        <v>1321</v>
      </c>
      <c r="P504" s="371">
        <v>44046</v>
      </c>
      <c r="Q504" s="372">
        <v>7030275.6699999999</v>
      </c>
      <c r="R504" s="372">
        <v>8399368.6753968205</v>
      </c>
      <c r="S504" s="367">
        <v>6</v>
      </c>
      <c r="T504" s="369">
        <v>-0.19355023352003298</v>
      </c>
      <c r="U504" s="369">
        <v>-2.5020616461128249</v>
      </c>
      <c r="V504" s="369">
        <v>-0.14371936278244501</v>
      </c>
      <c r="W504" s="369">
        <v>-1.4089303147735901</v>
      </c>
      <c r="X504" s="369">
        <v>-5.4765127196836905E-2</v>
      </c>
      <c r="Y504" s="369">
        <v>-0.41529390819673612</v>
      </c>
      <c r="Z504" s="369" t="s">
        <v>1419</v>
      </c>
      <c r="AA504" s="369" t="s">
        <v>1419</v>
      </c>
      <c r="AB504" s="369">
        <v>0.16580341680406205</v>
      </c>
      <c r="AC504" s="373">
        <v>-1.4388283613253476</v>
      </c>
      <c r="AD504" s="541">
        <v>37843206000193</v>
      </c>
      <c r="AE504" s="370" t="s">
        <v>2279</v>
      </c>
      <c r="AF504" s="370" t="s">
        <v>2244</v>
      </c>
      <c r="AG504" s="374" t="s">
        <v>1438</v>
      </c>
      <c r="AH504" s="374" t="s">
        <v>2245</v>
      </c>
      <c r="AI504" s="374">
        <v>5000</v>
      </c>
      <c r="AJ504" s="374">
        <v>5000</v>
      </c>
      <c r="AK504" s="374">
        <v>5000</v>
      </c>
      <c r="AL504" s="369">
        <v>0.01</v>
      </c>
      <c r="AM504" s="369" t="s">
        <v>34</v>
      </c>
      <c r="AN504" s="369" t="s">
        <v>34</v>
      </c>
      <c r="AO504" s="367" t="s">
        <v>1324</v>
      </c>
      <c r="AP504" s="370" t="s">
        <v>13</v>
      </c>
      <c r="AQ504" s="376" t="s">
        <v>679</v>
      </c>
      <c r="AR504" s="369">
        <v>6.6666666666666662E-3</v>
      </c>
      <c r="AS504" s="369">
        <v>6.6666666666666662E-3</v>
      </c>
      <c r="AT504" s="369"/>
      <c r="AW504" s="662"/>
      <c r="AX504" s="662"/>
      <c r="AY504" s="663"/>
      <c r="AZ504" s="663"/>
      <c r="BA504" s="663"/>
      <c r="BB504" s="664"/>
      <c r="BC504" s="663"/>
      <c r="BD504" s="663"/>
      <c r="BE504" s="663"/>
      <c r="BF504" s="663"/>
      <c r="BG504" s="664"/>
      <c r="BH504" s="664"/>
      <c r="BI504" s="665"/>
      <c r="BJ504" s="665"/>
      <c r="BK504" s="665"/>
      <c r="BL504" s="664"/>
      <c r="BM504" s="664"/>
      <c r="BN504" s="664"/>
      <c r="BO504" s="664"/>
      <c r="BP504" s="664"/>
      <c r="BQ504" s="664"/>
      <c r="BR504" s="664"/>
      <c r="BS504" s="664"/>
      <c r="BT504" s="667"/>
      <c r="BU504" s="668"/>
      <c r="BV504" s="666"/>
      <c r="BW504" s="669"/>
    </row>
    <row r="505" spans="2:75" ht="15.75" customHeight="1">
      <c r="B505" s="363" t="s">
        <v>1312</v>
      </c>
      <c r="C505" s="364">
        <v>42014125000110</v>
      </c>
      <c r="D505" s="365" t="s">
        <v>13</v>
      </c>
      <c r="E505" s="365" t="s">
        <v>616</v>
      </c>
      <c r="F505" s="365" t="s">
        <v>619</v>
      </c>
      <c r="G505" s="366" t="s">
        <v>34</v>
      </c>
      <c r="H505" s="366" t="s">
        <v>1338</v>
      </c>
      <c r="I505" s="366" t="s">
        <v>34</v>
      </c>
      <c r="J505" s="366" t="s">
        <v>612</v>
      </c>
      <c r="K505" s="367" t="s">
        <v>48</v>
      </c>
      <c r="L505" s="368"/>
      <c r="M505" s="368" t="s">
        <v>34</v>
      </c>
      <c r="N505" s="367">
        <v>616699</v>
      </c>
      <c r="O505" s="367" t="s">
        <v>1321</v>
      </c>
      <c r="P505" s="371">
        <v>44461</v>
      </c>
      <c r="Q505" s="372">
        <v>159145458.87</v>
      </c>
      <c r="R505" s="372" t="s">
        <v>1419</v>
      </c>
      <c r="S505" s="367">
        <v>6</v>
      </c>
      <c r="T505" s="369">
        <v>2.8896648141836678E-2</v>
      </c>
      <c r="U505" s="369">
        <v>0.3735526106168382</v>
      </c>
      <c r="V505" s="369" t="s">
        <v>1419</v>
      </c>
      <c r="W505" s="369" t="s">
        <v>1419</v>
      </c>
      <c r="X505" s="369" t="s">
        <v>1419</v>
      </c>
      <c r="Y505" s="369" t="s">
        <v>1419</v>
      </c>
      <c r="Z505" s="369" t="s">
        <v>1419</v>
      </c>
      <c r="AA505" s="369" t="s">
        <v>1419</v>
      </c>
      <c r="AB505" s="369" t="s">
        <v>1419</v>
      </c>
      <c r="AC505" s="373" t="s">
        <v>1419</v>
      </c>
      <c r="AD505" s="541">
        <v>42046741000153</v>
      </c>
      <c r="AE505" s="370" t="s">
        <v>2574</v>
      </c>
      <c r="AF505" s="370" t="s">
        <v>2247</v>
      </c>
      <c r="AG505" s="374" t="s">
        <v>59</v>
      </c>
      <c r="AH505" s="374" t="s">
        <v>2245</v>
      </c>
      <c r="AI505" s="374">
        <v>5000</v>
      </c>
      <c r="AJ505" s="374">
        <v>5000</v>
      </c>
      <c r="AK505" s="374">
        <v>5000</v>
      </c>
      <c r="AL505" s="369">
        <v>1.9299999999999998E-2</v>
      </c>
      <c r="AM505" s="369">
        <v>0.2</v>
      </c>
      <c r="AN505" s="369" t="s">
        <v>64</v>
      </c>
      <c r="AO505" s="367" t="s">
        <v>1324</v>
      </c>
      <c r="AP505" s="370" t="s">
        <v>13</v>
      </c>
      <c r="AQ505" s="376" t="s">
        <v>664</v>
      </c>
      <c r="AR505" s="369">
        <v>5.1466666666666666E-3</v>
      </c>
      <c r="AS505" s="369">
        <v>5.1466666666666666E-3</v>
      </c>
      <c r="AT505" s="369"/>
      <c r="AW505" s="662"/>
      <c r="AX505" s="662"/>
      <c r="AY505" s="663"/>
      <c r="AZ505" s="663"/>
      <c r="BA505" s="663"/>
      <c r="BB505" s="663"/>
      <c r="BC505" s="663"/>
      <c r="BD505" s="663"/>
      <c r="BE505" s="663"/>
      <c r="BF505" s="663"/>
      <c r="BG505" s="664"/>
      <c r="BH505" s="664"/>
      <c r="BI505" s="665"/>
      <c r="BJ505" s="665"/>
      <c r="BK505" s="665"/>
      <c r="BL505" s="218"/>
      <c r="BM505" s="664"/>
      <c r="BN505" s="664"/>
      <c r="BO505" s="664"/>
      <c r="BP505" s="664"/>
      <c r="BQ505" s="664"/>
      <c r="BR505" s="664"/>
      <c r="BS505" s="664"/>
      <c r="BT505" s="664"/>
      <c r="BU505" s="664"/>
      <c r="BV505" s="666"/>
      <c r="BW505" s="663"/>
    </row>
    <row r="506" spans="2:75" ht="15.75" customHeight="1">
      <c r="B506" s="363" t="s">
        <v>1315</v>
      </c>
      <c r="C506" s="364">
        <v>41978534000174</v>
      </c>
      <c r="D506" s="365" t="s">
        <v>11</v>
      </c>
      <c r="E506" s="365" t="s">
        <v>620</v>
      </c>
      <c r="F506" s="365" t="s">
        <v>619</v>
      </c>
      <c r="G506" s="366" t="s">
        <v>738</v>
      </c>
      <c r="H506" s="366" t="s">
        <v>34</v>
      </c>
      <c r="I506" s="366"/>
      <c r="J506" s="366" t="s">
        <v>608</v>
      </c>
      <c r="K506" s="367" t="s">
        <v>48</v>
      </c>
      <c r="L506" s="368"/>
      <c r="M506" s="368" t="s">
        <v>34</v>
      </c>
      <c r="N506" s="367">
        <v>610879</v>
      </c>
      <c r="O506" s="367" t="s">
        <v>1321</v>
      </c>
      <c r="P506" s="371">
        <v>44439</v>
      </c>
      <c r="Q506" s="372">
        <v>503566768.29000002</v>
      </c>
      <c r="R506" s="372">
        <v>188020315.19162694</v>
      </c>
      <c r="S506" s="367">
        <v>6</v>
      </c>
      <c r="T506" s="369">
        <v>9.745876799151354E-2</v>
      </c>
      <c r="U506" s="369">
        <v>1.2598685159619576</v>
      </c>
      <c r="V506" s="369">
        <v>0.12621119999999997</v>
      </c>
      <c r="W506" s="369">
        <v>1.2372917768438167</v>
      </c>
      <c r="X506" s="369" t="s">
        <v>1419</v>
      </c>
      <c r="Y506" s="369" t="s">
        <v>1419</v>
      </c>
      <c r="Z506" s="369" t="s">
        <v>1419</v>
      </c>
      <c r="AA506" s="369" t="s">
        <v>1419</v>
      </c>
      <c r="AB506" s="369">
        <v>2.8401466580033206E-2</v>
      </c>
      <c r="AC506" s="373">
        <v>0.77942148464354011</v>
      </c>
      <c r="AD506" s="541">
        <v>41955522000124</v>
      </c>
      <c r="AE506" s="370" t="s">
        <v>2574</v>
      </c>
      <c r="AF506" s="370" t="s">
        <v>2247</v>
      </c>
      <c r="AG506" s="374" t="s">
        <v>59</v>
      </c>
      <c r="AH506" s="374" t="s">
        <v>2245</v>
      </c>
      <c r="AI506" s="374">
        <v>50000</v>
      </c>
      <c r="AJ506" s="374">
        <v>5000</v>
      </c>
      <c r="AK506" s="374">
        <v>50000</v>
      </c>
      <c r="AL506" s="369">
        <v>9.300000000000001E-3</v>
      </c>
      <c r="AM506" s="369">
        <v>0.1</v>
      </c>
      <c r="AN506" s="369" t="s">
        <v>64</v>
      </c>
      <c r="AO506" s="367" t="s">
        <v>1324</v>
      </c>
      <c r="AP506" s="370" t="s">
        <v>13</v>
      </c>
      <c r="AQ506" s="376" t="s">
        <v>688</v>
      </c>
      <c r="AR506" s="369">
        <v>2.4799999999999996E-3</v>
      </c>
      <c r="AS506" s="369">
        <v>2.4799999999999996E-3</v>
      </c>
      <c r="AT506" s="369"/>
      <c r="AW506" s="662"/>
      <c r="AX506" s="662"/>
      <c r="AY506" s="663"/>
      <c r="AZ506" s="663"/>
      <c r="BA506" s="663"/>
      <c r="BB506" s="664"/>
      <c r="BC506" s="663"/>
      <c r="BD506" s="663"/>
      <c r="BE506" s="663"/>
      <c r="BF506" s="663"/>
      <c r="BG506" s="664"/>
      <c r="BH506" s="664"/>
      <c r="BI506" s="665"/>
      <c r="BJ506" s="665"/>
      <c r="BK506" s="665"/>
      <c r="BL506" s="664"/>
      <c r="BM506" s="664"/>
      <c r="BN506" s="664"/>
      <c r="BO506" s="664"/>
      <c r="BP506" s="664"/>
      <c r="BQ506" s="664"/>
      <c r="BR506" s="664"/>
      <c r="BS506" s="664"/>
      <c r="BT506" s="667"/>
      <c r="BU506" s="668"/>
      <c r="BV506" s="666"/>
      <c r="BW506" s="669"/>
    </row>
    <row r="507" spans="2:75" ht="15.75" customHeight="1">
      <c r="B507" s="363" t="s">
        <v>546</v>
      </c>
      <c r="C507" s="364">
        <v>41762791000174</v>
      </c>
      <c r="D507" s="365" t="s">
        <v>13</v>
      </c>
      <c r="E507" s="365" t="s">
        <v>615</v>
      </c>
      <c r="F507" s="365" t="s">
        <v>619</v>
      </c>
      <c r="G507" s="366" t="s">
        <v>34</v>
      </c>
      <c r="H507" s="366" t="s">
        <v>1337</v>
      </c>
      <c r="I507" s="366" t="s">
        <v>34</v>
      </c>
      <c r="J507" s="366"/>
      <c r="K507" s="367" t="s">
        <v>48</v>
      </c>
      <c r="L507" s="368"/>
      <c r="M507" s="368" t="s">
        <v>34</v>
      </c>
      <c r="N507" s="367">
        <v>600563</v>
      </c>
      <c r="O507" s="367" t="s">
        <v>1321</v>
      </c>
      <c r="P507" s="371">
        <v>44385</v>
      </c>
      <c r="Q507" s="372">
        <v>7707496.3300000001</v>
      </c>
      <c r="R507" s="372">
        <v>14547242.867182542</v>
      </c>
      <c r="S507" s="367">
        <v>6</v>
      </c>
      <c r="T507" s="369">
        <v>3.0473506520229288E-2</v>
      </c>
      <c r="U507" s="369">
        <v>0.39393696664769495</v>
      </c>
      <c r="V507" s="369">
        <v>5.0700447231001977E-2</v>
      </c>
      <c r="W507" s="369">
        <v>0.49703391173859868</v>
      </c>
      <c r="X507" s="369" t="s">
        <v>1419</v>
      </c>
      <c r="Y507" s="369" t="s">
        <v>1419</v>
      </c>
      <c r="Z507" s="369" t="s">
        <v>1419</v>
      </c>
      <c r="AA507" s="369" t="s">
        <v>1419</v>
      </c>
      <c r="AB507" s="369">
        <v>2.1540145134938859E-2</v>
      </c>
      <c r="AC507" s="373">
        <v>-2.2032864060832029</v>
      </c>
      <c r="AD507" s="541">
        <v>0</v>
      </c>
      <c r="AE507" s="370" t="s">
        <v>2378</v>
      </c>
      <c r="AF507" s="370" t="s">
        <v>2244</v>
      </c>
      <c r="AG507" s="374" t="s">
        <v>1438</v>
      </c>
      <c r="AH507" s="374" t="s">
        <v>2248</v>
      </c>
      <c r="AI507" s="374">
        <v>1000</v>
      </c>
      <c r="AJ507" s="374">
        <v>0</v>
      </c>
      <c r="AK507" s="374">
        <v>0</v>
      </c>
      <c r="AL507" s="369">
        <v>1.2500000000000001E-2</v>
      </c>
      <c r="AM507" s="369" t="s">
        <v>34</v>
      </c>
      <c r="AN507" s="369" t="s">
        <v>34</v>
      </c>
      <c r="AO507" s="367" t="s">
        <v>1324</v>
      </c>
      <c r="AP507" s="370" t="s">
        <v>13</v>
      </c>
      <c r="AQ507" s="376" t="s">
        <v>668</v>
      </c>
      <c r="AR507" s="369">
        <v>3.7499999999999999E-3</v>
      </c>
      <c r="AS507" s="369">
        <v>3.7499999999999999E-3</v>
      </c>
      <c r="AT507" s="369"/>
      <c r="AW507" s="662"/>
      <c r="AX507" s="662"/>
      <c r="AY507" s="663"/>
      <c r="AZ507" s="663"/>
      <c r="BA507" s="663"/>
      <c r="BB507" s="664"/>
      <c r="BC507" s="663"/>
      <c r="BD507" s="663"/>
      <c r="BE507" s="663"/>
      <c r="BF507" s="663"/>
      <c r="BG507" s="664"/>
      <c r="BH507" s="664"/>
      <c r="BI507" s="665"/>
      <c r="BJ507" s="665"/>
      <c r="BK507" s="665"/>
      <c r="BL507" s="664"/>
      <c r="BM507" s="664"/>
      <c r="BN507" s="664"/>
      <c r="BO507" s="664"/>
      <c r="BP507" s="664"/>
      <c r="BQ507" s="664"/>
      <c r="BR507" s="664"/>
      <c r="BS507" s="664"/>
      <c r="BT507" s="667"/>
      <c r="BU507" s="668"/>
      <c r="BV507" s="666"/>
      <c r="BW507" s="669"/>
    </row>
    <row r="508" spans="2:75" ht="15.75" customHeight="1">
      <c r="B508" s="363" t="s">
        <v>724</v>
      </c>
      <c r="C508" s="364">
        <v>25306476000186</v>
      </c>
      <c r="D508" s="365" t="s">
        <v>14</v>
      </c>
      <c r="E508" s="365" t="s">
        <v>15</v>
      </c>
      <c r="F508" s="365" t="s">
        <v>610</v>
      </c>
      <c r="G508" s="366"/>
      <c r="H508" s="366" t="s">
        <v>34</v>
      </c>
      <c r="I508" s="366" t="s">
        <v>34</v>
      </c>
      <c r="J508" s="366" t="s">
        <v>611</v>
      </c>
      <c r="K508" s="367" t="s">
        <v>48</v>
      </c>
      <c r="L508" s="368"/>
      <c r="M508" s="368" t="s">
        <v>1416</v>
      </c>
      <c r="N508" s="367">
        <v>428582</v>
      </c>
      <c r="O508" s="367" t="s">
        <v>1321</v>
      </c>
      <c r="P508" s="371">
        <v>42698</v>
      </c>
      <c r="Q508" s="372">
        <v>13745781.18</v>
      </c>
      <c r="R508" s="372">
        <v>24228853.419761907</v>
      </c>
      <c r="S508" s="367">
        <v>6</v>
      </c>
      <c r="T508" s="369">
        <v>-0.18469397932086362</v>
      </c>
      <c r="U508" s="369">
        <v>-2.3875751195043526</v>
      </c>
      <c r="V508" s="369">
        <v>-9.2993872187758564E-2</v>
      </c>
      <c r="W508" s="369">
        <v>-0.91165089433250468</v>
      </c>
      <c r="X508" s="369">
        <v>-3.4374598446036408E-3</v>
      </c>
      <c r="Y508" s="369">
        <v>-2.6066882452475036E-2</v>
      </c>
      <c r="Z508" s="369">
        <v>0.28959316612410624</v>
      </c>
      <c r="AA508" s="369">
        <v>1.6461414389547557</v>
      </c>
      <c r="AB508" s="369">
        <v>0.1694386875020289</v>
      </c>
      <c r="AC508" s="373">
        <v>-1.0650036066199464</v>
      </c>
      <c r="AD508" s="541">
        <v>23966345000108</v>
      </c>
      <c r="AE508" s="370" t="s">
        <v>2261</v>
      </c>
      <c r="AF508" s="370" t="s">
        <v>2253</v>
      </c>
      <c r="AG508" s="374" t="s">
        <v>1439</v>
      </c>
      <c r="AH508" s="374" t="s">
        <v>2245</v>
      </c>
      <c r="AI508" s="374">
        <v>5000</v>
      </c>
      <c r="AJ508" s="374">
        <v>1000</v>
      </c>
      <c r="AK508" s="374">
        <v>1000</v>
      </c>
      <c r="AL508" s="673">
        <v>5.5000000000000005E-3</v>
      </c>
      <c r="AM508" s="673" t="s">
        <v>34</v>
      </c>
      <c r="AN508" s="369" t="s">
        <v>34</v>
      </c>
      <c r="AO508" s="367" t="s">
        <v>1324</v>
      </c>
      <c r="AP508" s="370" t="s">
        <v>716</v>
      </c>
      <c r="AQ508" s="376" t="s">
        <v>687</v>
      </c>
      <c r="AR508" s="369">
        <v>3.6666666666666662E-3</v>
      </c>
      <c r="AS508" s="369">
        <v>3.6666666666666662E-3</v>
      </c>
      <c r="AT508" s="369"/>
      <c r="AW508" s="662"/>
      <c r="AX508" s="662"/>
      <c r="AY508" s="663"/>
      <c r="AZ508" s="663"/>
      <c r="BA508" s="663"/>
      <c r="BB508" s="664"/>
      <c r="BC508" s="663"/>
      <c r="BD508" s="663"/>
      <c r="BE508" s="663"/>
      <c r="BF508" s="663"/>
      <c r="BG508" s="664"/>
      <c r="BH508" s="664"/>
      <c r="BI508" s="665"/>
      <c r="BJ508" s="665"/>
      <c r="BK508" s="665"/>
      <c r="BL508" s="664"/>
      <c r="BM508" s="664"/>
      <c r="BN508" s="664"/>
      <c r="BO508" s="664"/>
      <c r="BP508" s="664"/>
      <c r="BQ508" s="664"/>
      <c r="BR508" s="664"/>
      <c r="BS508" s="664"/>
      <c r="BT508" s="667"/>
      <c r="BU508" s="668"/>
      <c r="BV508" s="666"/>
      <c r="BW508" s="669"/>
    </row>
    <row r="509" spans="2:75" ht="15.75" customHeight="1">
      <c r="B509" s="363" t="s">
        <v>1064</v>
      </c>
      <c r="C509" s="364">
        <v>32319558000120</v>
      </c>
      <c r="D509" s="365" t="s">
        <v>13</v>
      </c>
      <c r="E509" s="365" t="s">
        <v>616</v>
      </c>
      <c r="F509" s="365" t="s">
        <v>610</v>
      </c>
      <c r="G509" s="366" t="s">
        <v>34</v>
      </c>
      <c r="H509" s="366" t="s">
        <v>1338</v>
      </c>
      <c r="I509" s="366" t="s">
        <v>34</v>
      </c>
      <c r="J509" s="366"/>
      <c r="K509" s="367" t="s">
        <v>48</v>
      </c>
      <c r="L509" s="368"/>
      <c r="M509" s="368" t="s">
        <v>34</v>
      </c>
      <c r="N509" s="367">
        <v>523917</v>
      </c>
      <c r="O509" s="367" t="s">
        <v>1321</v>
      </c>
      <c r="P509" s="371">
        <v>43861</v>
      </c>
      <c r="Q509" s="372">
        <v>31853902.390000001</v>
      </c>
      <c r="R509" s="372">
        <v>49167005.023571409</v>
      </c>
      <c r="S509" s="367">
        <v>6</v>
      </c>
      <c r="T509" s="369">
        <v>-9.3731722040464649E-2</v>
      </c>
      <c r="U509" s="369">
        <v>-1.2116882655028212</v>
      </c>
      <c r="V509" s="369">
        <v>-8.1010622217774775E-2</v>
      </c>
      <c r="W509" s="369">
        <v>-0.79417497581081364</v>
      </c>
      <c r="X509" s="369">
        <v>6.9991019405606592E-2</v>
      </c>
      <c r="Y509" s="369">
        <v>0.53075461475978802</v>
      </c>
      <c r="Z509" s="369" t="s">
        <v>1419</v>
      </c>
      <c r="AA509" s="369" t="s">
        <v>1419</v>
      </c>
      <c r="AB509" s="369">
        <v>0.10479271948204506</v>
      </c>
      <c r="AC509" s="373">
        <v>-1.6808646278848305</v>
      </c>
      <c r="AD509" s="541">
        <v>34461768000184</v>
      </c>
      <c r="AE509" s="370" t="s">
        <v>2261</v>
      </c>
      <c r="AF509" s="370" t="s">
        <v>2253</v>
      </c>
      <c r="AG509" s="374" t="s">
        <v>1439</v>
      </c>
      <c r="AH509" s="374" t="s">
        <v>2245</v>
      </c>
      <c r="AI509" s="374">
        <v>500</v>
      </c>
      <c r="AJ509" s="374">
        <v>500</v>
      </c>
      <c r="AK509" s="374">
        <v>500</v>
      </c>
      <c r="AL509" s="369">
        <v>0.01</v>
      </c>
      <c r="AM509" s="369" t="s">
        <v>34</v>
      </c>
      <c r="AN509" s="369" t="s">
        <v>34</v>
      </c>
      <c r="AO509" s="367" t="s">
        <v>1324</v>
      </c>
      <c r="AP509" s="370" t="s">
        <v>13</v>
      </c>
      <c r="AQ509" s="376" t="s">
        <v>679</v>
      </c>
      <c r="AR509" s="369">
        <v>6.6666666666666662E-3</v>
      </c>
      <c r="AS509" s="369">
        <v>6.6666666666666662E-3</v>
      </c>
      <c r="AT509" s="369"/>
      <c r="AW509" s="662"/>
      <c r="AX509" s="662"/>
      <c r="AY509" s="663"/>
      <c r="AZ509" s="663"/>
      <c r="BA509" s="663"/>
      <c r="BB509" s="664"/>
      <c r="BC509" s="663"/>
      <c r="BD509" s="663"/>
      <c r="BE509" s="663"/>
      <c r="BF509" s="663"/>
      <c r="BG509" s="664"/>
      <c r="BH509" s="664"/>
      <c r="BI509" s="665"/>
      <c r="BJ509" s="665"/>
      <c r="BK509" s="665"/>
      <c r="BL509" s="664"/>
      <c r="BM509" s="664"/>
      <c r="BN509" s="664"/>
      <c r="BO509" s="664"/>
      <c r="BP509" s="664"/>
      <c r="BQ509" s="664"/>
      <c r="BR509" s="664"/>
      <c r="BS509" s="664"/>
      <c r="BT509" s="667"/>
      <c r="BU509" s="668"/>
      <c r="BV509" s="666"/>
      <c r="BW509" s="669"/>
    </row>
    <row r="510" spans="2:75" ht="15.75" customHeight="1">
      <c r="B510" s="363" t="s">
        <v>1065</v>
      </c>
      <c r="C510" s="364">
        <v>38281316000171</v>
      </c>
      <c r="D510" s="365" t="s">
        <v>13</v>
      </c>
      <c r="E510" s="365" t="s">
        <v>616</v>
      </c>
      <c r="F510" s="365" t="s">
        <v>610</v>
      </c>
      <c r="G510" s="366" t="s">
        <v>34</v>
      </c>
      <c r="H510" s="366" t="s">
        <v>1338</v>
      </c>
      <c r="I510" s="366" t="s">
        <v>34</v>
      </c>
      <c r="J510" s="366"/>
      <c r="K510" s="367" t="s">
        <v>49</v>
      </c>
      <c r="L510" s="368"/>
      <c r="M510" s="368" t="s">
        <v>34</v>
      </c>
      <c r="N510" s="367">
        <v>555096</v>
      </c>
      <c r="O510" s="367" t="s">
        <v>1321</v>
      </c>
      <c r="P510" s="371">
        <v>44119</v>
      </c>
      <c r="Q510" s="372">
        <v>14084323.300000001</v>
      </c>
      <c r="R510" s="372">
        <v>21427326.452420637</v>
      </c>
      <c r="S510" s="367">
        <v>6</v>
      </c>
      <c r="T510" s="369">
        <v>-0.20434964607582162</v>
      </c>
      <c r="U510" s="369">
        <v>-2.6416677600656211</v>
      </c>
      <c r="V510" s="369">
        <v>-0.13626659185733014</v>
      </c>
      <c r="W510" s="369">
        <v>-1.3358682396142911</v>
      </c>
      <c r="X510" s="369" t="s">
        <v>1419</v>
      </c>
      <c r="Y510" s="369" t="s">
        <v>1419</v>
      </c>
      <c r="Z510" s="369" t="s">
        <v>1419</v>
      </c>
      <c r="AA510" s="369" t="s">
        <v>1419</v>
      </c>
      <c r="AB510" s="369">
        <v>0.1549823360399025</v>
      </c>
      <c r="AC510" s="373">
        <v>-1.4946437287077934</v>
      </c>
      <c r="AD510" s="541">
        <v>36352767000127</v>
      </c>
      <c r="AE510" s="370" t="s">
        <v>2261</v>
      </c>
      <c r="AF510" s="370" t="s">
        <v>2253</v>
      </c>
      <c r="AG510" s="374" t="s">
        <v>1439</v>
      </c>
      <c r="AH510" s="374" t="s">
        <v>2245</v>
      </c>
      <c r="AI510" s="374">
        <v>1000</v>
      </c>
      <c r="AJ510" s="374" t="s">
        <v>1429</v>
      </c>
      <c r="AK510" s="374">
        <v>500</v>
      </c>
      <c r="AL510" s="369">
        <v>0.01</v>
      </c>
      <c r="AM510" s="369" t="s">
        <v>34</v>
      </c>
      <c r="AN510" s="369" t="s">
        <v>34</v>
      </c>
      <c r="AO510" s="367" t="s">
        <v>1324</v>
      </c>
      <c r="AP510" s="370" t="s">
        <v>13</v>
      </c>
      <c r="AQ510" s="376" t="s">
        <v>679</v>
      </c>
      <c r="AR510" s="369">
        <v>6.6666666666666662E-3</v>
      </c>
      <c r="AS510" s="369">
        <v>6.6666666666666662E-3</v>
      </c>
      <c r="AT510" s="369"/>
      <c r="AW510" s="662"/>
      <c r="AX510" s="662"/>
      <c r="AY510" s="663"/>
      <c r="AZ510" s="663"/>
      <c r="BA510" s="663"/>
      <c r="BB510" s="664"/>
      <c r="BC510" s="663"/>
      <c r="BD510" s="663"/>
      <c r="BE510" s="663"/>
      <c r="BF510" s="663"/>
      <c r="BG510" s="664"/>
      <c r="BH510" s="664"/>
      <c r="BI510" s="665"/>
      <c r="BJ510" s="665"/>
      <c r="BK510" s="665"/>
      <c r="BL510" s="664"/>
      <c r="BM510" s="664"/>
      <c r="BN510" s="664"/>
      <c r="BO510" s="664"/>
      <c r="BP510" s="664"/>
      <c r="BQ510" s="664"/>
      <c r="BR510" s="664"/>
      <c r="BS510" s="664"/>
      <c r="BT510" s="667"/>
      <c r="BU510" s="668"/>
      <c r="BV510" s="666"/>
      <c r="BW510" s="669"/>
    </row>
    <row r="511" spans="2:75" ht="15.75" customHeight="1">
      <c r="B511" s="363" t="s">
        <v>301</v>
      </c>
      <c r="C511" s="364">
        <v>9586692000176</v>
      </c>
      <c r="D511" s="365" t="s">
        <v>13</v>
      </c>
      <c r="E511" s="365" t="s">
        <v>616</v>
      </c>
      <c r="F511" s="365" t="s">
        <v>610</v>
      </c>
      <c r="G511" s="366" t="s">
        <v>34</v>
      </c>
      <c r="H511" s="366" t="s">
        <v>1338</v>
      </c>
      <c r="I511" s="366" t="s">
        <v>34</v>
      </c>
      <c r="J511" s="366"/>
      <c r="K511" s="367" t="s">
        <v>48</v>
      </c>
      <c r="L511" s="368"/>
      <c r="M511" s="368" t="s">
        <v>34</v>
      </c>
      <c r="N511" s="367">
        <v>211451</v>
      </c>
      <c r="O511" s="367" t="s">
        <v>1321</v>
      </c>
      <c r="P511" s="371">
        <v>39611</v>
      </c>
      <c r="Q511" s="372">
        <v>7823341.6100000003</v>
      </c>
      <c r="R511" s="372">
        <v>11392829.258928575</v>
      </c>
      <c r="S511" s="367">
        <v>6</v>
      </c>
      <c r="T511" s="369">
        <v>9.9416724254447253E-2</v>
      </c>
      <c r="U511" s="369">
        <v>1.2851793987294835</v>
      </c>
      <c r="V511" s="369">
        <v>4.7651579490077811E-3</v>
      </c>
      <c r="W511" s="369">
        <v>4.6714481327087269E-2</v>
      </c>
      <c r="X511" s="369">
        <v>-5.849565898584963E-2</v>
      </c>
      <c r="Y511" s="369">
        <v>-0.44358320844327581</v>
      </c>
      <c r="Z511" s="369">
        <v>-9.2593824831266103E-2</v>
      </c>
      <c r="AA511" s="369">
        <v>-0.52633331817209983</v>
      </c>
      <c r="AB511" s="369">
        <v>7.4571772531567201E-2</v>
      </c>
      <c r="AC511" s="373">
        <v>-1.201906631667917</v>
      </c>
      <c r="AD511" s="541">
        <v>9573796000146</v>
      </c>
      <c r="AE511" s="370" t="s">
        <v>2465</v>
      </c>
      <c r="AF511" s="370" t="s">
        <v>2244</v>
      </c>
      <c r="AG511" s="374" t="s">
        <v>1438</v>
      </c>
      <c r="AH511" s="374" t="s">
        <v>2248</v>
      </c>
      <c r="AI511" s="374">
        <v>1000</v>
      </c>
      <c r="AJ511" s="374">
        <v>500</v>
      </c>
      <c r="AK511" s="374">
        <v>1000</v>
      </c>
      <c r="AL511" s="369">
        <v>0.02</v>
      </c>
      <c r="AM511" s="369">
        <v>0.25</v>
      </c>
      <c r="AN511" s="369" t="s">
        <v>64</v>
      </c>
      <c r="AO511" s="367" t="s">
        <v>1324</v>
      </c>
      <c r="AP511" s="370" t="s">
        <v>13</v>
      </c>
      <c r="AQ511" s="376" t="s">
        <v>668</v>
      </c>
      <c r="AR511" s="369">
        <v>5.3333333333333332E-3</v>
      </c>
      <c r="AS511" s="369">
        <v>5.3333333333333332E-3</v>
      </c>
      <c r="AT511" s="369"/>
      <c r="AW511" s="662"/>
      <c r="AX511" s="662"/>
      <c r="AY511" s="663"/>
      <c r="AZ511" s="663"/>
      <c r="BA511" s="663"/>
      <c r="BB511" s="664"/>
      <c r="BC511" s="663"/>
      <c r="BD511" s="663"/>
      <c r="BE511" s="663"/>
      <c r="BF511" s="663"/>
      <c r="BG511" s="664"/>
      <c r="BH511" s="664"/>
      <c r="BI511" s="665"/>
      <c r="BJ511" s="665"/>
      <c r="BK511" s="665"/>
      <c r="BL511" s="664"/>
      <c r="BM511" s="664"/>
      <c r="BN511" s="664"/>
      <c r="BO511" s="664"/>
      <c r="BP511" s="664"/>
      <c r="BQ511" s="664"/>
      <c r="BR511" s="664"/>
      <c r="BS511" s="664"/>
      <c r="BT511" s="667"/>
      <c r="BU511" s="668"/>
      <c r="BV511" s="666"/>
      <c r="BW511" s="669"/>
    </row>
    <row r="512" spans="2:75" ht="15.75" customHeight="1">
      <c r="B512" s="363" t="s">
        <v>980</v>
      </c>
      <c r="C512" s="364">
        <v>19719727000151</v>
      </c>
      <c r="D512" s="365" t="s">
        <v>11</v>
      </c>
      <c r="E512" s="365" t="s">
        <v>621</v>
      </c>
      <c r="F512" s="365" t="s">
        <v>672</v>
      </c>
      <c r="G512" s="366" t="s">
        <v>738</v>
      </c>
      <c r="H512" s="366" t="s">
        <v>34</v>
      </c>
      <c r="I512" s="366"/>
      <c r="J512" s="366" t="s">
        <v>608</v>
      </c>
      <c r="K512" s="367" t="s">
        <v>48</v>
      </c>
      <c r="L512" s="368"/>
      <c r="M512" s="368" t="s">
        <v>1416</v>
      </c>
      <c r="N512" s="367">
        <v>367354</v>
      </c>
      <c r="O512" s="367" t="s">
        <v>1321</v>
      </c>
      <c r="P512" s="371">
        <v>41754</v>
      </c>
      <c r="Q512" s="372">
        <v>853429348.91999996</v>
      </c>
      <c r="R512" s="372">
        <v>990819277.07980216</v>
      </c>
      <c r="S512" s="367">
        <v>6</v>
      </c>
      <c r="T512" s="369">
        <v>7.4976989183257681E-2</v>
      </c>
      <c r="U512" s="369">
        <v>0.96924217328329076</v>
      </c>
      <c r="V512" s="369">
        <v>0.10153738244470722</v>
      </c>
      <c r="W512" s="369">
        <v>0.99540586208737425</v>
      </c>
      <c r="X512" s="369">
        <v>0.1687089777046582</v>
      </c>
      <c r="Y512" s="369">
        <v>1.2793508257000858</v>
      </c>
      <c r="Z512" s="369">
        <v>0.25742255504842571</v>
      </c>
      <c r="AA512" s="369">
        <v>1.463273256266082</v>
      </c>
      <c r="AB512" s="369">
        <v>3.9453290013497871E-2</v>
      </c>
      <c r="AC512" s="373">
        <v>8.8302815717133214E-3</v>
      </c>
      <c r="AD512" s="541">
        <v>0</v>
      </c>
      <c r="AE512" s="370" t="s">
        <v>2410</v>
      </c>
      <c r="AF512" s="370" t="s">
        <v>2250</v>
      </c>
      <c r="AG512" s="374" t="s">
        <v>719</v>
      </c>
      <c r="AH512" s="374" t="s">
        <v>2248</v>
      </c>
      <c r="AI512" s="374">
        <v>500</v>
      </c>
      <c r="AJ512" s="374">
        <v>500</v>
      </c>
      <c r="AK512" s="374">
        <v>500</v>
      </c>
      <c r="AL512" s="369">
        <v>4.0000000000000001E-3</v>
      </c>
      <c r="AM512" s="369">
        <v>0.2</v>
      </c>
      <c r="AN512" s="369" t="s">
        <v>2257</v>
      </c>
      <c r="AO512" s="367" t="s">
        <v>1324</v>
      </c>
      <c r="AP512" s="370" t="s">
        <v>11</v>
      </c>
      <c r="AQ512" s="376" t="s">
        <v>669</v>
      </c>
      <c r="AR512" s="369">
        <v>6.6666666666666664E-4</v>
      </c>
      <c r="AS512" s="369">
        <v>6.6666666666666664E-4</v>
      </c>
      <c r="AT512" s="369"/>
      <c r="AW512" s="662"/>
      <c r="AX512" s="662"/>
      <c r="AY512" s="663"/>
      <c r="AZ512" s="663"/>
      <c r="BA512" s="663"/>
      <c r="BB512" s="664"/>
      <c r="BC512" s="663"/>
      <c r="BD512" s="663"/>
      <c r="BE512" s="663"/>
      <c r="BF512" s="663"/>
      <c r="BG512" s="664"/>
      <c r="BH512" s="664"/>
      <c r="BI512" s="665"/>
      <c r="BJ512" s="665"/>
      <c r="BK512" s="665"/>
      <c r="BL512" s="664"/>
      <c r="BM512" s="664"/>
      <c r="BN512" s="664"/>
      <c r="BO512" s="664"/>
      <c r="BP512" s="664"/>
      <c r="BQ512" s="664"/>
      <c r="BR512" s="664"/>
      <c r="BS512" s="664"/>
      <c r="BT512" s="667"/>
      <c r="BU512" s="668"/>
      <c r="BV512" s="666"/>
      <c r="BW512" s="669"/>
    </row>
    <row r="513" spans="2:75" ht="15.75" customHeight="1">
      <c r="B513" s="363" t="s">
        <v>1391</v>
      </c>
      <c r="C513" s="364">
        <v>43778868000120</v>
      </c>
      <c r="D513" s="365" t="s">
        <v>11</v>
      </c>
      <c r="E513" s="365" t="s">
        <v>621</v>
      </c>
      <c r="F513" s="365" t="s">
        <v>672</v>
      </c>
      <c r="G513" s="366" t="s">
        <v>866</v>
      </c>
      <c r="H513" s="366" t="s">
        <v>34</v>
      </c>
      <c r="I513" s="366"/>
      <c r="J513" s="366" t="s">
        <v>608</v>
      </c>
      <c r="K513" s="367" t="s">
        <v>48</v>
      </c>
      <c r="L513" s="368"/>
      <c r="M513" s="368" t="s">
        <v>34</v>
      </c>
      <c r="N513" s="367">
        <v>639011</v>
      </c>
      <c r="O513" s="367" t="s">
        <v>1321</v>
      </c>
      <c r="P513" s="371">
        <v>44543</v>
      </c>
      <c r="Q513" s="372">
        <v>60440781.579999998</v>
      </c>
      <c r="R513" s="372" t="s">
        <v>1419</v>
      </c>
      <c r="S513" s="367">
        <v>6</v>
      </c>
      <c r="T513" s="369">
        <v>2.3315395805235894E-2</v>
      </c>
      <c r="U513" s="369">
        <v>0.30140267230513357</v>
      </c>
      <c r="V513" s="369" t="s">
        <v>1419</v>
      </c>
      <c r="W513" s="369" t="s">
        <v>1419</v>
      </c>
      <c r="X513" s="369" t="s">
        <v>1419</v>
      </c>
      <c r="Y513" s="369" t="s">
        <v>1419</v>
      </c>
      <c r="Z513" s="369" t="s">
        <v>1419</v>
      </c>
      <c r="AA513" s="369" t="s">
        <v>1419</v>
      </c>
      <c r="AB513" s="369" t="s">
        <v>1419</v>
      </c>
      <c r="AC513" s="373" t="s">
        <v>1419</v>
      </c>
      <c r="AD513" s="541">
        <v>43774619000166</v>
      </c>
      <c r="AE513" s="370" t="s">
        <v>2428</v>
      </c>
      <c r="AF513" s="370" t="s">
        <v>2253</v>
      </c>
      <c r="AG513" s="374" t="s">
        <v>1439</v>
      </c>
      <c r="AH513" s="374" t="s">
        <v>2248</v>
      </c>
      <c r="AI513" s="374">
        <v>20000</v>
      </c>
      <c r="AJ513" s="374">
        <v>5000</v>
      </c>
      <c r="AK513" s="374">
        <v>20000</v>
      </c>
      <c r="AL513" s="369">
        <v>7.4999999999999997E-3</v>
      </c>
      <c r="AM513" s="369">
        <v>0.2</v>
      </c>
      <c r="AN513" s="369" t="s">
        <v>636</v>
      </c>
      <c r="AO513" s="367" t="s">
        <v>1324</v>
      </c>
      <c r="AP513" s="370" t="s">
        <v>11</v>
      </c>
      <c r="AQ513" s="376" t="s">
        <v>683</v>
      </c>
      <c r="AR513" s="369">
        <v>2.0002499999999999E-3</v>
      </c>
      <c r="AS513" s="369">
        <v>2.0002499999999999E-3</v>
      </c>
      <c r="AT513" s="369"/>
      <c r="AW513" s="662"/>
      <c r="AX513" s="662"/>
      <c r="AY513" s="663"/>
      <c r="AZ513" s="663"/>
      <c r="BA513" s="663"/>
      <c r="BB513" s="664"/>
      <c r="BC513" s="663"/>
      <c r="BD513" s="663"/>
      <c r="BE513" s="663"/>
      <c r="BF513" s="663"/>
      <c r="BG513" s="664"/>
      <c r="BH513" s="664"/>
      <c r="BI513" s="665"/>
      <c r="BJ513" s="665"/>
      <c r="BK513" s="665"/>
      <c r="BL513" s="664"/>
      <c r="BM513" s="664"/>
      <c r="BN513" s="664"/>
      <c r="BO513" s="664"/>
      <c r="BP513" s="664"/>
      <c r="BQ513" s="664"/>
      <c r="BR513" s="664"/>
      <c r="BS513" s="664"/>
      <c r="BT513" s="667"/>
      <c r="BU513" s="668"/>
      <c r="BV513" s="666"/>
      <c r="BW513" s="669"/>
    </row>
    <row r="514" spans="2:75" ht="15.75" customHeight="1">
      <c r="B514" s="363" t="s">
        <v>1104</v>
      </c>
      <c r="C514" s="364">
        <v>27181717000133</v>
      </c>
      <c r="D514" s="365" t="s">
        <v>14</v>
      </c>
      <c r="E514" s="365" t="s">
        <v>607</v>
      </c>
      <c r="F514" s="365" t="s">
        <v>860</v>
      </c>
      <c r="G514" s="366"/>
      <c r="H514" s="366" t="s">
        <v>34</v>
      </c>
      <c r="I514" s="366" t="s">
        <v>34</v>
      </c>
      <c r="J514" s="366" t="s">
        <v>611</v>
      </c>
      <c r="K514" s="367"/>
      <c r="L514" s="368"/>
      <c r="M514" s="368" t="s">
        <v>34</v>
      </c>
      <c r="N514" s="367">
        <v>480673</v>
      </c>
      <c r="O514" s="367" t="s">
        <v>1321</v>
      </c>
      <c r="P514" s="371">
        <v>43418</v>
      </c>
      <c r="Q514" s="372">
        <v>18524217.530000001</v>
      </c>
      <c r="R514" s="372">
        <v>30482038.199246027</v>
      </c>
      <c r="S514" s="367">
        <v>6</v>
      </c>
      <c r="T514" s="369">
        <v>-0.18663470580016561</v>
      </c>
      <c r="U514" s="369">
        <v>-2.4126632694959387</v>
      </c>
      <c r="V514" s="369">
        <v>-0.13031596591600147</v>
      </c>
      <c r="W514" s="369">
        <v>-1.2775322080712945</v>
      </c>
      <c r="X514" s="369">
        <v>1.8115121685086777E-2</v>
      </c>
      <c r="Y514" s="369">
        <v>0.13737025854097984</v>
      </c>
      <c r="Z514" s="369">
        <v>0.4603123170784349</v>
      </c>
      <c r="AA514" s="369">
        <v>2.6165644381240702</v>
      </c>
      <c r="AB514" s="369">
        <v>0.17766792055132186</v>
      </c>
      <c r="AC514" s="373">
        <v>-1.2439506655402839</v>
      </c>
      <c r="AD514" s="541">
        <v>0</v>
      </c>
      <c r="AE514" s="370" t="s">
        <v>2482</v>
      </c>
      <c r="AF514" s="370" t="s">
        <v>2244</v>
      </c>
      <c r="AG514" s="374" t="s">
        <v>1438</v>
      </c>
      <c r="AH514" s="374" t="s">
        <v>2245</v>
      </c>
      <c r="AI514" s="374">
        <v>5000</v>
      </c>
      <c r="AJ514" s="374">
        <v>200</v>
      </c>
      <c r="AK514" s="374">
        <v>200</v>
      </c>
      <c r="AL514" s="369">
        <v>1.7500000000000002E-2</v>
      </c>
      <c r="AM514" s="369" t="s">
        <v>34</v>
      </c>
      <c r="AN514" s="369" t="s">
        <v>2262</v>
      </c>
      <c r="AO514" s="367" t="s">
        <v>1324</v>
      </c>
      <c r="AP514" s="370" t="s">
        <v>716</v>
      </c>
      <c r="AQ514" s="376" t="s">
        <v>687</v>
      </c>
      <c r="AR514" s="369">
        <v>5.8333333333333336E-3</v>
      </c>
      <c r="AS514" s="369">
        <v>5.8333333333333336E-3</v>
      </c>
      <c r="AT514" s="369"/>
      <c r="AV514" s="542"/>
      <c r="AW514" s="662"/>
      <c r="AX514" s="662"/>
      <c r="AY514" s="663"/>
      <c r="AZ514" s="663"/>
      <c r="BA514" s="663"/>
      <c r="BB514" s="664"/>
      <c r="BC514" s="663"/>
      <c r="BD514" s="663"/>
      <c r="BE514" s="663"/>
      <c r="BF514" s="663"/>
      <c r="BG514" s="664"/>
      <c r="BH514" s="664"/>
      <c r="BI514" s="665"/>
      <c r="BJ514" s="665"/>
      <c r="BK514" s="665"/>
      <c r="BL514" s="664"/>
      <c r="BM514" s="664"/>
      <c r="BN514" s="664"/>
      <c r="BO514" s="664"/>
      <c r="BP514" s="664"/>
      <c r="BQ514" s="664"/>
      <c r="BR514" s="664"/>
      <c r="BS514" s="664"/>
      <c r="BT514" s="667"/>
      <c r="BU514" s="668"/>
      <c r="BV514" s="666"/>
      <c r="BW514" s="669"/>
    </row>
    <row r="515" spans="2:75" ht="15.75" customHeight="1">
      <c r="B515" s="363" t="s">
        <v>498</v>
      </c>
      <c r="C515" s="364">
        <v>42190534000178</v>
      </c>
      <c r="D515" s="365" t="s">
        <v>14</v>
      </c>
      <c r="E515" s="365" t="s">
        <v>607</v>
      </c>
      <c r="F515" s="365" t="s">
        <v>860</v>
      </c>
      <c r="G515" s="366"/>
      <c r="H515" s="366" t="s">
        <v>34</v>
      </c>
      <c r="I515" s="366" t="s">
        <v>34</v>
      </c>
      <c r="J515" s="366" t="s">
        <v>611</v>
      </c>
      <c r="K515" s="367" t="s">
        <v>48</v>
      </c>
      <c r="L515" s="368"/>
      <c r="M515" s="368" t="s">
        <v>1416</v>
      </c>
      <c r="N515" s="367">
        <v>599476</v>
      </c>
      <c r="O515" s="367" t="s">
        <v>1321</v>
      </c>
      <c r="P515" s="371">
        <v>44377</v>
      </c>
      <c r="Q515" s="372">
        <v>70266129.950000003</v>
      </c>
      <c r="R515" s="372">
        <v>80820155.523293689</v>
      </c>
      <c r="S515" s="367">
        <v>6</v>
      </c>
      <c r="T515" s="369">
        <v>3.9015750570764451E-2</v>
      </c>
      <c r="U515" s="369">
        <v>0.5043642227758427</v>
      </c>
      <c r="V515" s="369">
        <v>0.1441958919877615</v>
      </c>
      <c r="W515" s="369">
        <v>1.4136018943732138</v>
      </c>
      <c r="X515" s="369" t="s">
        <v>1419</v>
      </c>
      <c r="Y515" s="369" t="s">
        <v>1419</v>
      </c>
      <c r="Z515" s="369" t="s">
        <v>1419</v>
      </c>
      <c r="AA515" s="369" t="s">
        <v>1419</v>
      </c>
      <c r="AB515" s="369">
        <v>0.13980221109764768</v>
      </c>
      <c r="AC515" s="373">
        <v>0.33856560682154202</v>
      </c>
      <c r="AD515" s="541">
        <v>0</v>
      </c>
      <c r="AE515" s="370" t="s">
        <v>2364</v>
      </c>
      <c r="AF515" s="370" t="s">
        <v>2244</v>
      </c>
      <c r="AG515" s="374" t="s">
        <v>1438</v>
      </c>
      <c r="AH515" s="374" t="s">
        <v>2248</v>
      </c>
      <c r="AI515" s="374">
        <v>0</v>
      </c>
      <c r="AJ515" s="374">
        <v>0</v>
      </c>
      <c r="AK515" s="374">
        <v>0</v>
      </c>
      <c r="AL515" s="369">
        <v>9.0000000000000011E-3</v>
      </c>
      <c r="AM515" s="369">
        <v>0.1</v>
      </c>
      <c r="AN515" s="369" t="s">
        <v>34</v>
      </c>
      <c r="AO515" s="367" t="s">
        <v>1324</v>
      </c>
      <c r="AP515" s="370" t="s">
        <v>13</v>
      </c>
      <c r="AQ515" s="376" t="s">
        <v>668</v>
      </c>
      <c r="AR515" s="369">
        <v>2.9996999999999997E-3</v>
      </c>
      <c r="AS515" s="369">
        <v>2.9996999999999997E-3</v>
      </c>
      <c r="AT515" s="369"/>
      <c r="AW515" s="662"/>
      <c r="AX515" s="662"/>
      <c r="AY515" s="663"/>
      <c r="AZ515" s="663"/>
      <c r="BA515" s="663"/>
      <c r="BB515" s="664"/>
      <c r="BC515" s="663"/>
      <c r="BD515" s="663"/>
      <c r="BE515" s="663"/>
      <c r="BF515" s="663"/>
      <c r="BG515" s="664"/>
      <c r="BH515" s="664"/>
      <c r="BI515" s="665"/>
      <c r="BJ515" s="665"/>
      <c r="BK515" s="665"/>
      <c r="BL515" s="664"/>
      <c r="BM515" s="664"/>
      <c r="BN515" s="664"/>
      <c r="BO515" s="664"/>
      <c r="BP515" s="664"/>
      <c r="BQ515" s="664"/>
      <c r="BR515" s="664"/>
      <c r="BS515" s="664"/>
      <c r="BT515" s="667"/>
      <c r="BU515" s="668"/>
      <c r="BV515" s="666"/>
      <c r="BW515" s="669"/>
    </row>
    <row r="516" spans="2:75" ht="15.75" customHeight="1">
      <c r="B516" s="363" t="s">
        <v>731</v>
      </c>
      <c r="C516" s="364">
        <v>44209755000176</v>
      </c>
      <c r="D516" s="365" t="s">
        <v>14</v>
      </c>
      <c r="E516" s="365" t="s">
        <v>607</v>
      </c>
      <c r="F516" s="365"/>
      <c r="G516" s="366"/>
      <c r="H516" s="366" t="s">
        <v>34</v>
      </c>
      <c r="I516" s="366" t="s">
        <v>34</v>
      </c>
      <c r="J516" s="366" t="s">
        <v>611</v>
      </c>
      <c r="K516" s="367" t="s">
        <v>49</v>
      </c>
      <c r="L516" s="368"/>
      <c r="M516" s="368" t="s">
        <v>1416</v>
      </c>
      <c r="N516" s="367">
        <v>634697</v>
      </c>
      <c r="O516" s="367" t="s">
        <v>1321</v>
      </c>
      <c r="P516" s="371">
        <v>44578</v>
      </c>
      <c r="Q516" s="372">
        <v>1153459.3999999999</v>
      </c>
      <c r="R516" s="372" t="s">
        <v>1419</v>
      </c>
      <c r="S516" s="367">
        <v>6</v>
      </c>
      <c r="T516" s="369" t="s">
        <v>1419</v>
      </c>
      <c r="U516" s="369" t="s">
        <v>1419</v>
      </c>
      <c r="V516" s="369" t="s">
        <v>1419</v>
      </c>
      <c r="W516" s="369" t="s">
        <v>1419</v>
      </c>
      <c r="X516" s="369" t="s">
        <v>1419</v>
      </c>
      <c r="Y516" s="369" t="s">
        <v>1419</v>
      </c>
      <c r="Z516" s="369" t="s">
        <v>1419</v>
      </c>
      <c r="AA516" s="369" t="s">
        <v>1419</v>
      </c>
      <c r="AB516" s="369" t="s">
        <v>1419</v>
      </c>
      <c r="AC516" s="373" t="s">
        <v>1419</v>
      </c>
      <c r="AD516" s="541">
        <v>43984876000122</v>
      </c>
      <c r="AE516" s="370" t="s">
        <v>2258</v>
      </c>
      <c r="AF516" s="370" t="s">
        <v>2244</v>
      </c>
      <c r="AG516" s="374" t="s">
        <v>1438</v>
      </c>
      <c r="AH516" s="374" t="s">
        <v>2245</v>
      </c>
      <c r="AI516" s="374">
        <v>0</v>
      </c>
      <c r="AJ516" s="374">
        <v>0</v>
      </c>
      <c r="AK516" s="374">
        <v>0</v>
      </c>
      <c r="AL516" s="673">
        <v>4.0000000000000001E-3</v>
      </c>
      <c r="AM516" s="673" t="s">
        <v>34</v>
      </c>
      <c r="AN516" s="369" t="s">
        <v>2262</v>
      </c>
      <c r="AO516" s="367" t="s">
        <v>1324</v>
      </c>
      <c r="AP516" s="370" t="s">
        <v>716</v>
      </c>
      <c r="AQ516" s="376" t="s">
        <v>687</v>
      </c>
      <c r="AR516" s="369">
        <v>2.6666666666666666E-3</v>
      </c>
      <c r="AS516" s="369">
        <v>2.6666666666666666E-3</v>
      </c>
      <c r="AT516" s="369"/>
      <c r="AW516" s="662"/>
      <c r="AX516" s="662"/>
      <c r="AY516" s="663"/>
      <c r="AZ516" s="663"/>
      <c r="BA516" s="663"/>
      <c r="BB516" s="664"/>
      <c r="BC516" s="663"/>
      <c r="BD516" s="663"/>
      <c r="BE516" s="663"/>
      <c r="BF516" s="663"/>
      <c r="BG516" s="664"/>
      <c r="BH516" s="664"/>
      <c r="BI516" s="665"/>
      <c r="BJ516" s="665"/>
      <c r="BK516" s="665"/>
      <c r="BL516" s="664"/>
      <c r="BM516" s="664"/>
      <c r="BN516" s="664"/>
      <c r="BO516" s="664"/>
      <c r="BP516" s="664"/>
      <c r="BQ516" s="664"/>
      <c r="BR516" s="664"/>
      <c r="BS516" s="664"/>
      <c r="BT516" s="667"/>
      <c r="BU516" s="668"/>
      <c r="BV516" s="666"/>
      <c r="BW516" s="669"/>
    </row>
    <row r="517" spans="2:75" ht="15.75" customHeight="1">
      <c r="B517" s="363" t="s">
        <v>153</v>
      </c>
      <c r="C517" s="364">
        <v>41287933000199</v>
      </c>
      <c r="D517" s="365" t="s">
        <v>14</v>
      </c>
      <c r="E517" s="365" t="s">
        <v>607</v>
      </c>
      <c r="F517" s="365"/>
      <c r="G517" s="366"/>
      <c r="H517" s="366" t="s">
        <v>34</v>
      </c>
      <c r="I517" s="366" t="s">
        <v>34</v>
      </c>
      <c r="J517" s="366" t="s">
        <v>611</v>
      </c>
      <c r="K517" s="367" t="s">
        <v>48</v>
      </c>
      <c r="L517" s="368"/>
      <c r="M517" s="368" t="s">
        <v>1416</v>
      </c>
      <c r="N517" s="367">
        <v>585378</v>
      </c>
      <c r="O517" s="367" t="s">
        <v>1321</v>
      </c>
      <c r="P517" s="371">
        <v>44300</v>
      </c>
      <c r="Q517" s="372">
        <v>93136487.060000002</v>
      </c>
      <c r="R517" s="372">
        <v>122132653.60972215</v>
      </c>
      <c r="S517" s="367">
        <v>6</v>
      </c>
      <c r="T517" s="369">
        <v>-0.16166281421489226</v>
      </c>
      <c r="U517" s="369">
        <v>-2.0898467529251485</v>
      </c>
      <c r="V517" s="369">
        <v>-0.13222606884243249</v>
      </c>
      <c r="W517" s="369">
        <v>-1.2962576036288869</v>
      </c>
      <c r="X517" s="369" t="s">
        <v>1419</v>
      </c>
      <c r="Y517" s="369" t="s">
        <v>1419</v>
      </c>
      <c r="Z517" s="369" t="s">
        <v>1419</v>
      </c>
      <c r="AA517" s="369" t="s">
        <v>1419</v>
      </c>
      <c r="AB517" s="369">
        <v>0.16023070771555753</v>
      </c>
      <c r="AC517" s="373">
        <v>-1.4112386277743836</v>
      </c>
      <c r="AD517" s="541">
        <v>0</v>
      </c>
      <c r="AE517" s="370" t="s">
        <v>2258</v>
      </c>
      <c r="AF517" s="370" t="s">
        <v>2244</v>
      </c>
      <c r="AG517" s="374" t="s">
        <v>1438</v>
      </c>
      <c r="AH517" s="374" t="s">
        <v>2245</v>
      </c>
      <c r="AI517" s="374">
        <v>5000</v>
      </c>
      <c r="AJ517" s="374">
        <v>1000</v>
      </c>
      <c r="AK517" s="374">
        <v>5000</v>
      </c>
      <c r="AL517" s="369">
        <v>5.0000000000000001E-3</v>
      </c>
      <c r="AM517" s="369">
        <v>0.2</v>
      </c>
      <c r="AN517" s="369" t="s">
        <v>34</v>
      </c>
      <c r="AO517" s="367" t="s">
        <v>1324</v>
      </c>
      <c r="AP517" s="370" t="s">
        <v>716</v>
      </c>
      <c r="AQ517" s="376" t="s">
        <v>687</v>
      </c>
      <c r="AR517" s="369">
        <v>3.3333333333333331E-3</v>
      </c>
      <c r="AS517" s="369">
        <v>3.3333333333333331E-3</v>
      </c>
      <c r="AT517" s="369"/>
      <c r="AW517" s="662"/>
      <c r="AX517" s="662"/>
      <c r="AY517" s="663"/>
      <c r="AZ517" s="663"/>
      <c r="BA517" s="663"/>
      <c r="BB517" s="664"/>
      <c r="BC517" s="663"/>
      <c r="BD517" s="663"/>
      <c r="BE517" s="663"/>
      <c r="BF517" s="663"/>
      <c r="BG517" s="664"/>
      <c r="BH517" s="664"/>
      <c r="BI517" s="665"/>
      <c r="BJ517" s="665"/>
      <c r="BK517" s="665"/>
      <c r="BL517" s="664"/>
      <c r="BM517" s="664"/>
      <c r="BN517" s="664"/>
      <c r="BO517" s="664"/>
      <c r="BP517" s="664"/>
      <c r="BQ517" s="664"/>
      <c r="BR517" s="664"/>
      <c r="BS517" s="664"/>
      <c r="BT517" s="667"/>
      <c r="BU517" s="668"/>
      <c r="BV517" s="666"/>
      <c r="BW517" s="669"/>
    </row>
    <row r="518" spans="2:75" ht="15.75" customHeight="1">
      <c r="B518" s="363" t="s">
        <v>580</v>
      </c>
      <c r="C518" s="364">
        <v>40938560000106</v>
      </c>
      <c r="D518" s="365" t="s">
        <v>14</v>
      </c>
      <c r="E518" s="365" t="s">
        <v>607</v>
      </c>
      <c r="F518" s="365"/>
      <c r="G518" s="366"/>
      <c r="H518" s="366" t="s">
        <v>34</v>
      </c>
      <c r="I518" s="366" t="s">
        <v>34</v>
      </c>
      <c r="J518" s="366" t="s">
        <v>611</v>
      </c>
      <c r="K518" s="367"/>
      <c r="L518" s="368"/>
      <c r="M518" s="368" t="s">
        <v>1416</v>
      </c>
      <c r="N518" s="367">
        <v>583472</v>
      </c>
      <c r="O518" s="367" t="s">
        <v>1321</v>
      </c>
      <c r="P518" s="371">
        <v>44295</v>
      </c>
      <c r="Q518" s="372">
        <v>37821580.960000001</v>
      </c>
      <c r="R518" s="372">
        <v>164319591.82630962</v>
      </c>
      <c r="S518" s="367">
        <v>6</v>
      </c>
      <c r="T518" s="369">
        <v>-0.14823903766416369</v>
      </c>
      <c r="U518" s="369">
        <v>-1.9163149733828091</v>
      </c>
      <c r="V518" s="369">
        <v>-0.12349386063934487</v>
      </c>
      <c r="W518" s="369">
        <v>-1.2106527650458734</v>
      </c>
      <c r="X518" s="369" t="s">
        <v>1419</v>
      </c>
      <c r="Y518" s="369" t="s">
        <v>1419</v>
      </c>
      <c r="Z518" s="369" t="s">
        <v>1419</v>
      </c>
      <c r="AA518" s="369" t="s">
        <v>1419</v>
      </c>
      <c r="AB518" s="369">
        <v>0.21444830333449946</v>
      </c>
      <c r="AC518" s="373">
        <v>-0.96063820602920202</v>
      </c>
      <c r="AD518" s="541">
        <v>0</v>
      </c>
      <c r="AE518" s="370" t="s">
        <v>2347</v>
      </c>
      <c r="AF518" s="370" t="s">
        <v>2244</v>
      </c>
      <c r="AG518" s="374" t="s">
        <v>1438</v>
      </c>
      <c r="AH518" s="374" t="s">
        <v>2245</v>
      </c>
      <c r="AI518" s="374">
        <v>0</v>
      </c>
      <c r="AJ518" s="374">
        <v>0</v>
      </c>
      <c r="AK518" s="374">
        <v>0</v>
      </c>
      <c r="AL518" s="369">
        <v>2E-3</v>
      </c>
      <c r="AM518" s="369" t="s">
        <v>34</v>
      </c>
      <c r="AN518" s="369" t="s">
        <v>34</v>
      </c>
      <c r="AO518" s="367" t="s">
        <v>1324</v>
      </c>
      <c r="AP518" s="370" t="s">
        <v>716</v>
      </c>
      <c r="AQ518" s="376" t="s">
        <v>687</v>
      </c>
      <c r="AR518" s="369" t="s">
        <v>34</v>
      </c>
      <c r="AS518" s="369" t="s">
        <v>34</v>
      </c>
      <c r="AT518" s="369"/>
      <c r="AW518" s="662"/>
      <c r="AX518" s="662"/>
      <c r="AY518" s="663"/>
      <c r="AZ518" s="663"/>
      <c r="BA518" s="663"/>
      <c r="BB518" s="664"/>
      <c r="BC518" s="663"/>
      <c r="BD518" s="663"/>
      <c r="BE518" s="663"/>
      <c r="BF518" s="663"/>
      <c r="BG518" s="664"/>
      <c r="BH518" s="664"/>
      <c r="BI518" s="665"/>
      <c r="BJ518" s="665"/>
      <c r="BK518" s="665"/>
      <c r="BL518" s="664"/>
      <c r="BM518" s="664"/>
      <c r="BN518" s="664"/>
      <c r="BO518" s="664"/>
      <c r="BP518" s="664"/>
      <c r="BQ518" s="664"/>
      <c r="BR518" s="664"/>
      <c r="BS518" s="664"/>
      <c r="BT518" s="667"/>
      <c r="BU518" s="668"/>
      <c r="BV518" s="666"/>
      <c r="BW518" s="669"/>
    </row>
    <row r="519" spans="2:75" ht="15.75" customHeight="1">
      <c r="B519" s="363" t="s">
        <v>178</v>
      </c>
      <c r="C519" s="364">
        <v>41088640000182</v>
      </c>
      <c r="D519" s="365" t="s">
        <v>14</v>
      </c>
      <c r="E519" s="365" t="s">
        <v>607</v>
      </c>
      <c r="F519" s="365"/>
      <c r="G519" s="366"/>
      <c r="H519" s="366" t="s">
        <v>34</v>
      </c>
      <c r="I519" s="366" t="s">
        <v>34</v>
      </c>
      <c r="J519" s="366" t="s">
        <v>611</v>
      </c>
      <c r="K519" s="367" t="s">
        <v>48</v>
      </c>
      <c r="L519" s="368"/>
      <c r="M519" s="368" t="s">
        <v>34</v>
      </c>
      <c r="N519" s="367">
        <v>583502</v>
      </c>
      <c r="O519" s="367" t="s">
        <v>1324</v>
      </c>
      <c r="P519" s="371">
        <v>44295</v>
      </c>
      <c r="Q519" s="372">
        <v>5502373.4199999999</v>
      </c>
      <c r="R519" s="372">
        <v>8284613.714563489</v>
      </c>
      <c r="S519" s="367">
        <v>6</v>
      </c>
      <c r="T519" s="369">
        <v>-0.15134708130699115</v>
      </c>
      <c r="U519" s="369">
        <v>-1.9564932601858498</v>
      </c>
      <c r="V519" s="369">
        <v>-0.12946191815299979</v>
      </c>
      <c r="W519" s="369">
        <v>-1.269159684284231</v>
      </c>
      <c r="X519" s="369" t="s">
        <v>1419</v>
      </c>
      <c r="Y519" s="369" t="s">
        <v>1419</v>
      </c>
      <c r="Z519" s="369" t="s">
        <v>1419</v>
      </c>
      <c r="AA519" s="369" t="s">
        <v>1419</v>
      </c>
      <c r="AB519" s="369">
        <v>0.21179660829813415</v>
      </c>
      <c r="AC519" s="373">
        <v>-1.0075610493023903</v>
      </c>
      <c r="AD519" s="541">
        <v>40938560000106</v>
      </c>
      <c r="AE519" s="370" t="s">
        <v>2347</v>
      </c>
      <c r="AF519" s="370" t="s">
        <v>2244</v>
      </c>
      <c r="AG519" s="374" t="s">
        <v>1438</v>
      </c>
      <c r="AH519" s="374" t="s">
        <v>2245</v>
      </c>
      <c r="AI519" s="374">
        <v>1000</v>
      </c>
      <c r="AJ519" s="374">
        <v>1000</v>
      </c>
      <c r="AK519" s="374">
        <v>1000</v>
      </c>
      <c r="AL519" s="369">
        <v>8.0000000000000002E-3</v>
      </c>
      <c r="AM519" s="369" t="s">
        <v>34</v>
      </c>
      <c r="AN519" s="369" t="s">
        <v>34</v>
      </c>
      <c r="AO519" s="367" t="s">
        <v>1324</v>
      </c>
      <c r="AP519" s="370" t="s">
        <v>716</v>
      </c>
      <c r="AQ519" s="376" t="s">
        <v>687</v>
      </c>
      <c r="AR519" s="369">
        <v>5.3333333333333332E-3</v>
      </c>
      <c r="AS519" s="369">
        <v>5.3333333333333332E-3</v>
      </c>
      <c r="AT519" s="369"/>
      <c r="AW519" s="662"/>
      <c r="AX519" s="662"/>
      <c r="AY519" s="663"/>
      <c r="AZ519" s="663"/>
      <c r="BA519" s="663"/>
      <c r="BB519" s="664"/>
      <c r="BC519" s="663"/>
      <c r="BD519" s="663"/>
      <c r="BE519" s="663"/>
      <c r="BF519" s="663"/>
      <c r="BG519" s="664"/>
      <c r="BH519" s="664"/>
      <c r="BI519" s="665"/>
      <c r="BJ519" s="665"/>
      <c r="BK519" s="665"/>
      <c r="BL519" s="664"/>
      <c r="BM519" s="664"/>
      <c r="BN519" s="664"/>
      <c r="BO519" s="664"/>
      <c r="BP519" s="664"/>
      <c r="BQ519" s="664"/>
      <c r="BR519" s="664"/>
      <c r="BS519" s="664"/>
      <c r="BT519" s="667"/>
      <c r="BU519" s="668"/>
      <c r="BV519" s="666"/>
      <c r="BW519" s="669"/>
    </row>
    <row r="520" spans="2:75" ht="15.75" customHeight="1">
      <c r="B520" s="363" t="s">
        <v>907</v>
      </c>
      <c r="C520" s="364">
        <v>37712284000159</v>
      </c>
      <c r="D520" s="365" t="s">
        <v>14</v>
      </c>
      <c r="E520" s="365" t="s">
        <v>607</v>
      </c>
      <c r="F520" s="365"/>
      <c r="G520" s="366"/>
      <c r="H520" s="366" t="s">
        <v>34</v>
      </c>
      <c r="I520" s="366" t="s">
        <v>34</v>
      </c>
      <c r="J520" s="366" t="s">
        <v>611</v>
      </c>
      <c r="K520" s="367"/>
      <c r="L520" s="368"/>
      <c r="M520" s="368" t="s">
        <v>34</v>
      </c>
      <c r="N520" s="367">
        <v>566179</v>
      </c>
      <c r="O520" s="367" t="s">
        <v>1321</v>
      </c>
      <c r="P520" s="371">
        <v>44186</v>
      </c>
      <c r="Q520" s="372">
        <v>7322803.7699999996</v>
      </c>
      <c r="R520" s="372">
        <v>13668892.597380962</v>
      </c>
      <c r="S520" s="367">
        <v>6</v>
      </c>
      <c r="T520" s="369">
        <v>-0.24728509436593604</v>
      </c>
      <c r="U520" s="369">
        <v>-3.1967026803114642</v>
      </c>
      <c r="V520" s="369">
        <v>-0.17555654648732022</v>
      </c>
      <c r="W520" s="369">
        <v>-1.7210411701961523</v>
      </c>
      <c r="X520" s="369" t="s">
        <v>1419</v>
      </c>
      <c r="Y520" s="369" t="s">
        <v>1419</v>
      </c>
      <c r="Z520" s="369" t="s">
        <v>1419</v>
      </c>
      <c r="AA520" s="369" t="s">
        <v>1419</v>
      </c>
      <c r="AB520" s="369">
        <v>0.21828745414411718</v>
      </c>
      <c r="AC520" s="373">
        <v>-1.2205034491152718</v>
      </c>
      <c r="AD520" s="541">
        <v>37927395000182</v>
      </c>
      <c r="AE520" s="370" t="s">
        <v>2347</v>
      </c>
      <c r="AF520" s="370" t="s">
        <v>2244</v>
      </c>
      <c r="AG520" s="374" t="s">
        <v>1438</v>
      </c>
      <c r="AH520" s="374" t="s">
        <v>2245</v>
      </c>
      <c r="AI520" s="374">
        <v>1000</v>
      </c>
      <c r="AJ520" s="374">
        <v>1000</v>
      </c>
      <c r="AK520" s="374">
        <v>1000</v>
      </c>
      <c r="AL520" s="369">
        <v>8.0000000000000002E-3</v>
      </c>
      <c r="AM520" s="369" t="s">
        <v>34</v>
      </c>
      <c r="AN520" s="369" t="s">
        <v>34</v>
      </c>
      <c r="AO520" s="367" t="s">
        <v>1324</v>
      </c>
      <c r="AP520" s="370" t="s">
        <v>716</v>
      </c>
      <c r="AQ520" s="376" t="s">
        <v>687</v>
      </c>
      <c r="AR520" s="369">
        <v>5.3333333333333332E-3</v>
      </c>
      <c r="AS520" s="369">
        <v>5.3333333333333332E-3</v>
      </c>
      <c r="AT520" s="369"/>
      <c r="AW520" s="662"/>
      <c r="AX520" s="662"/>
      <c r="AY520" s="663"/>
      <c r="AZ520" s="663"/>
      <c r="BA520" s="663"/>
      <c r="BB520" s="664"/>
      <c r="BC520" s="663"/>
      <c r="BD520" s="663"/>
      <c r="BE520" s="663"/>
      <c r="BF520" s="663"/>
      <c r="BG520" s="664"/>
      <c r="BH520" s="664"/>
      <c r="BI520" s="665"/>
      <c r="BJ520" s="665"/>
      <c r="BK520" s="665"/>
      <c r="BL520" s="664"/>
      <c r="BM520" s="664"/>
      <c r="BN520" s="664"/>
      <c r="BO520" s="664"/>
      <c r="BP520" s="664"/>
      <c r="BQ520" s="664"/>
      <c r="BR520" s="664"/>
      <c r="BS520" s="664"/>
      <c r="BT520" s="667"/>
      <c r="BU520" s="668"/>
      <c r="BV520" s="666"/>
      <c r="BW520" s="669"/>
    </row>
    <row r="521" spans="2:75" ht="15.75" customHeight="1">
      <c r="B521" s="363" t="s">
        <v>921</v>
      </c>
      <c r="C521" s="364">
        <v>44614202000107</v>
      </c>
      <c r="D521" s="365" t="s">
        <v>11</v>
      </c>
      <c r="E521" s="365" t="s">
        <v>661</v>
      </c>
      <c r="F521" s="365"/>
      <c r="G521" s="366"/>
      <c r="H521" s="366" t="s">
        <v>34</v>
      </c>
      <c r="I521" s="366" t="s">
        <v>34</v>
      </c>
      <c r="J521" s="366" t="s">
        <v>611</v>
      </c>
      <c r="K521" s="367" t="s">
        <v>48</v>
      </c>
      <c r="L521" s="368"/>
      <c r="M521" s="368" t="s">
        <v>1416</v>
      </c>
      <c r="N521" s="367">
        <v>644668</v>
      </c>
      <c r="O521" s="367" t="s">
        <v>1321</v>
      </c>
      <c r="P521" s="371">
        <v>44650</v>
      </c>
      <c r="Q521" s="372">
        <v>3784111.87</v>
      </c>
      <c r="R521" s="372" t="s">
        <v>1419</v>
      </c>
      <c r="S521" s="367">
        <v>6</v>
      </c>
      <c r="T521" s="369" t="s">
        <v>1419</v>
      </c>
      <c r="U521" s="369" t="s">
        <v>1419</v>
      </c>
      <c r="V521" s="369" t="s">
        <v>1419</v>
      </c>
      <c r="W521" s="369" t="s">
        <v>1419</v>
      </c>
      <c r="X521" s="369" t="s">
        <v>1419</v>
      </c>
      <c r="Y521" s="369" t="s">
        <v>1419</v>
      </c>
      <c r="Z521" s="369" t="s">
        <v>1419</v>
      </c>
      <c r="AA521" s="369" t="s">
        <v>1419</v>
      </c>
      <c r="AB521" s="369" t="s">
        <v>1419</v>
      </c>
      <c r="AC521" s="373" t="s">
        <v>1419</v>
      </c>
      <c r="AD521" s="541">
        <v>44585973000105</v>
      </c>
      <c r="AE521" s="370" t="s">
        <v>2279</v>
      </c>
      <c r="AF521" s="370" t="s">
        <v>2244</v>
      </c>
      <c r="AG521" s="374" t="s">
        <v>1438</v>
      </c>
      <c r="AH521" s="374" t="s">
        <v>2254</v>
      </c>
      <c r="AI521" s="374">
        <v>5000</v>
      </c>
      <c r="AJ521" s="374">
        <v>5000</v>
      </c>
      <c r="AK521" s="374">
        <v>5000</v>
      </c>
      <c r="AL521" s="369">
        <v>0.01</v>
      </c>
      <c r="AM521" s="369" t="s">
        <v>34</v>
      </c>
      <c r="AN521" s="369" t="s">
        <v>2262</v>
      </c>
      <c r="AO521" s="367" t="s">
        <v>1321</v>
      </c>
      <c r="AP521" s="370" t="s">
        <v>13</v>
      </c>
      <c r="AQ521" s="376" t="s">
        <v>679</v>
      </c>
      <c r="AR521" s="369" t="s">
        <v>34</v>
      </c>
      <c r="AS521" s="369" t="s">
        <v>34</v>
      </c>
      <c r="AT521" s="369"/>
      <c r="AW521" s="662"/>
      <c r="AX521" s="662"/>
      <c r="AY521" s="663"/>
      <c r="AZ521" s="663"/>
      <c r="BA521" s="663"/>
      <c r="BB521" s="664"/>
      <c r="BC521" s="663"/>
      <c r="BD521" s="663"/>
      <c r="BE521" s="663"/>
      <c r="BF521" s="663"/>
      <c r="BG521" s="664"/>
      <c r="BH521" s="664"/>
      <c r="BI521" s="665"/>
      <c r="BJ521" s="665"/>
      <c r="BK521" s="665"/>
      <c r="BL521" s="664"/>
      <c r="BM521" s="664"/>
      <c r="BN521" s="664"/>
      <c r="BO521" s="664"/>
      <c r="BP521" s="664"/>
      <c r="BQ521" s="664"/>
      <c r="BR521" s="664"/>
      <c r="BS521" s="664"/>
      <c r="BT521" s="667"/>
      <c r="BU521" s="668"/>
      <c r="BV521" s="666"/>
      <c r="BW521" s="669"/>
    </row>
    <row r="522" spans="2:75" ht="15.75" customHeight="1">
      <c r="B522" s="363" t="s">
        <v>208</v>
      </c>
      <c r="C522" s="364">
        <v>36668282000147</v>
      </c>
      <c r="D522" s="365" t="s">
        <v>14</v>
      </c>
      <c r="E522" s="365" t="s">
        <v>614</v>
      </c>
      <c r="F522" s="365"/>
      <c r="G522" s="366"/>
      <c r="H522" s="366" t="s">
        <v>1338</v>
      </c>
      <c r="I522" s="366" t="s">
        <v>34</v>
      </c>
      <c r="J522" s="366" t="s">
        <v>608</v>
      </c>
      <c r="K522" s="367" t="s">
        <v>48</v>
      </c>
      <c r="L522" s="368"/>
      <c r="M522" s="368" t="s">
        <v>34</v>
      </c>
      <c r="N522" s="367">
        <v>539538</v>
      </c>
      <c r="O522" s="367" t="s">
        <v>1321</v>
      </c>
      <c r="P522" s="371">
        <v>43985</v>
      </c>
      <c r="Q522" s="372">
        <v>24930185.079999998</v>
      </c>
      <c r="R522" s="372">
        <v>26561857.679007925</v>
      </c>
      <c r="S522" s="367">
        <v>6</v>
      </c>
      <c r="T522" s="369">
        <v>-5.452065542348028E-2</v>
      </c>
      <c r="U522" s="369">
        <v>-0.70479915407544036</v>
      </c>
      <c r="V522" s="369">
        <v>-0.21770602833247588</v>
      </c>
      <c r="W522" s="369">
        <v>-2.1342470289887068</v>
      </c>
      <c r="X522" s="369">
        <v>-0.22538333218806761</v>
      </c>
      <c r="Y522" s="369">
        <v>-1.70912275124218</v>
      </c>
      <c r="Z522" s="369" t="s">
        <v>1419</v>
      </c>
      <c r="AA522" s="369" t="s">
        <v>1419</v>
      </c>
      <c r="AB522" s="369">
        <v>0.35359869672621097</v>
      </c>
      <c r="AC522" s="373">
        <v>-0.79227699980669364</v>
      </c>
      <c r="AD522" s="541">
        <v>0</v>
      </c>
      <c r="AE522" s="370" t="s">
        <v>2391</v>
      </c>
      <c r="AF522" s="370" t="s">
        <v>741</v>
      </c>
      <c r="AG522" s="374" t="s">
        <v>741</v>
      </c>
      <c r="AH522" s="374" t="s">
        <v>2248</v>
      </c>
      <c r="AI522" s="374">
        <v>1000</v>
      </c>
      <c r="AJ522" s="374">
        <v>100</v>
      </c>
      <c r="AK522" s="374">
        <v>1000</v>
      </c>
      <c r="AL522" s="369">
        <v>2.5000000000000001E-2</v>
      </c>
      <c r="AM522" s="369">
        <v>0.2</v>
      </c>
      <c r="AN522" s="369" t="s">
        <v>64</v>
      </c>
      <c r="AO522" s="367" t="s">
        <v>1324</v>
      </c>
      <c r="AP522" s="370" t="s">
        <v>13</v>
      </c>
      <c r="AQ522" s="376" t="s">
        <v>668</v>
      </c>
      <c r="AR522" s="369">
        <v>8.3333333333333332E-3</v>
      </c>
      <c r="AS522" s="369">
        <v>8.3333333333333332E-3</v>
      </c>
      <c r="AT522" s="369"/>
      <c r="AW522" s="662"/>
      <c r="AX522" s="662"/>
      <c r="AY522" s="663"/>
      <c r="AZ522" s="663"/>
      <c r="BA522" s="663"/>
      <c r="BB522" s="664"/>
      <c r="BC522" s="663"/>
      <c r="BD522" s="663"/>
      <c r="BE522" s="663"/>
      <c r="BF522" s="663"/>
      <c r="BG522" s="664"/>
      <c r="BH522" s="664"/>
      <c r="BI522" s="665"/>
      <c r="BJ522" s="665"/>
      <c r="BK522" s="665"/>
      <c r="BL522" s="218"/>
      <c r="BM522" s="664"/>
      <c r="BN522" s="664"/>
      <c r="BO522" s="664"/>
      <c r="BP522" s="664"/>
      <c r="BQ522" s="664"/>
      <c r="BR522" s="664"/>
      <c r="BS522" s="664"/>
      <c r="BT522" s="667"/>
      <c r="BU522" s="668"/>
      <c r="BV522" s="666"/>
      <c r="BW522" s="669"/>
    </row>
    <row r="523" spans="2:75" ht="15.75" customHeight="1">
      <c r="B523" s="363" t="s">
        <v>581</v>
      </c>
      <c r="C523" s="364">
        <v>36947848000170</v>
      </c>
      <c r="D523" s="365" t="s">
        <v>14</v>
      </c>
      <c r="E523" s="365" t="s">
        <v>607</v>
      </c>
      <c r="F523" s="365"/>
      <c r="G523" s="366"/>
      <c r="H523" s="366" t="s">
        <v>34</v>
      </c>
      <c r="I523" s="366" t="s">
        <v>34</v>
      </c>
      <c r="J523" s="366" t="s">
        <v>611</v>
      </c>
      <c r="K523" s="367"/>
      <c r="L523" s="368"/>
      <c r="M523" s="368" t="s">
        <v>1416</v>
      </c>
      <c r="N523" s="367">
        <v>552291</v>
      </c>
      <c r="O523" s="367" t="s">
        <v>1321</v>
      </c>
      <c r="P523" s="371">
        <v>44075</v>
      </c>
      <c r="Q523" s="372">
        <v>1807896.12</v>
      </c>
      <c r="R523" s="372">
        <v>2063240.4530158739</v>
      </c>
      <c r="S523" s="367">
        <v>6</v>
      </c>
      <c r="T523" s="369">
        <v>-0.27328712212156669</v>
      </c>
      <c r="U523" s="369">
        <v>-3.53283596821985</v>
      </c>
      <c r="V523" s="369">
        <v>-0.19365983795442421</v>
      </c>
      <c r="W523" s="369">
        <v>-1.8985139591883702</v>
      </c>
      <c r="X523" s="369" t="s">
        <v>1419</v>
      </c>
      <c r="Y523" s="369" t="s">
        <v>1419</v>
      </c>
      <c r="Z523" s="369" t="s">
        <v>1419</v>
      </c>
      <c r="AA523" s="369" t="s">
        <v>1419</v>
      </c>
      <c r="AB523" s="369">
        <v>0.19492951887379789</v>
      </c>
      <c r="AC523" s="373">
        <v>-1.50501245471908</v>
      </c>
      <c r="AD523" s="541">
        <v>36262399000126</v>
      </c>
      <c r="AE523" s="370" t="s">
        <v>2399</v>
      </c>
      <c r="AF523" s="370" t="s">
        <v>2247</v>
      </c>
      <c r="AG523" s="374" t="s">
        <v>59</v>
      </c>
      <c r="AH523" s="374" t="s">
        <v>2245</v>
      </c>
      <c r="AI523" s="374">
        <v>10000</v>
      </c>
      <c r="AJ523" s="374">
        <v>5000</v>
      </c>
      <c r="AK523" s="374">
        <v>10000</v>
      </c>
      <c r="AL523" s="369">
        <v>1.1000000000000001E-2</v>
      </c>
      <c r="AM523" s="369" t="s">
        <v>34</v>
      </c>
      <c r="AN523" s="369" t="s">
        <v>64</v>
      </c>
      <c r="AO523" s="367" t="s">
        <v>1324</v>
      </c>
      <c r="AP523" s="370" t="s">
        <v>13</v>
      </c>
      <c r="AQ523" s="376" t="s">
        <v>679</v>
      </c>
      <c r="AR523" s="369">
        <v>2.9333333333333329E-3</v>
      </c>
      <c r="AS523" s="369">
        <v>2.9333333333333329E-3</v>
      </c>
      <c r="AT523" s="369"/>
      <c r="AW523" s="662"/>
      <c r="AX523" s="662"/>
      <c r="AY523" s="663"/>
      <c r="AZ523" s="663"/>
      <c r="BA523" s="663"/>
      <c r="BB523" s="664"/>
      <c r="BC523" s="663"/>
      <c r="BD523" s="663"/>
      <c r="BE523" s="663"/>
      <c r="BF523" s="663"/>
      <c r="BG523" s="664"/>
      <c r="BH523" s="664"/>
      <c r="BI523" s="665"/>
      <c r="BJ523" s="665"/>
      <c r="BK523" s="665"/>
      <c r="BL523" s="218"/>
      <c r="BM523" s="664"/>
      <c r="BN523" s="664"/>
      <c r="BO523" s="664"/>
      <c r="BP523" s="664"/>
      <c r="BQ523" s="664"/>
      <c r="BR523" s="664"/>
      <c r="BS523" s="664"/>
      <c r="BT523" s="667"/>
      <c r="BU523" s="668"/>
      <c r="BV523" s="666"/>
      <c r="BW523" s="669"/>
    </row>
    <row r="524" spans="2:75" ht="15.75" customHeight="1">
      <c r="B524" s="363" t="s">
        <v>1005</v>
      </c>
      <c r="C524" s="364">
        <v>41483966000104</v>
      </c>
      <c r="D524" s="365" t="s">
        <v>14</v>
      </c>
      <c r="E524" s="365" t="s">
        <v>607</v>
      </c>
      <c r="F524" s="365"/>
      <c r="G524" s="366" t="s">
        <v>866</v>
      </c>
      <c r="H524" s="366" t="s">
        <v>34</v>
      </c>
      <c r="I524" s="366" t="s">
        <v>34</v>
      </c>
      <c r="J524" s="366" t="s">
        <v>690</v>
      </c>
      <c r="K524" s="367"/>
      <c r="L524" s="368"/>
      <c r="M524" s="368" t="s">
        <v>1416</v>
      </c>
      <c r="N524" s="367">
        <v>604801</v>
      </c>
      <c r="O524" s="367" t="s">
        <v>1321</v>
      </c>
      <c r="P524" s="371">
        <v>44343</v>
      </c>
      <c r="Q524" s="372">
        <v>11681651.17</v>
      </c>
      <c r="R524" s="372">
        <v>22185001.68511904</v>
      </c>
      <c r="S524" s="367">
        <v>6</v>
      </c>
      <c r="T524" s="369">
        <v>-0.23002359254764659</v>
      </c>
      <c r="U524" s="369">
        <v>-2.9735598771828977</v>
      </c>
      <c r="V524" s="369">
        <v>-0.1994612252827731</v>
      </c>
      <c r="W524" s="369">
        <v>-1.9553869533097477</v>
      </c>
      <c r="X524" s="369" t="s">
        <v>1419</v>
      </c>
      <c r="Y524" s="369" t="s">
        <v>1419</v>
      </c>
      <c r="Z524" s="369" t="s">
        <v>1419</v>
      </c>
      <c r="AA524" s="369" t="s">
        <v>1419</v>
      </c>
      <c r="AB524" s="369">
        <v>0.33448311715696388</v>
      </c>
      <c r="AC524" s="373">
        <v>-0.78841004505260481</v>
      </c>
      <c r="AD524" s="541">
        <v>29152373000160</v>
      </c>
      <c r="AE524" s="370" t="s">
        <v>59</v>
      </c>
      <c r="AF524" s="370" t="s">
        <v>2247</v>
      </c>
      <c r="AG524" s="374" t="s">
        <v>59</v>
      </c>
      <c r="AH524" s="374" t="s">
        <v>2245</v>
      </c>
      <c r="AI524" s="374">
        <v>100</v>
      </c>
      <c r="AJ524" s="374" t="s">
        <v>1429</v>
      </c>
      <c r="AK524" s="374" t="s">
        <v>1429</v>
      </c>
      <c r="AL524" s="369">
        <v>8.0000000000000002E-3</v>
      </c>
      <c r="AM524" s="369" t="s">
        <v>34</v>
      </c>
      <c r="AN524" s="369" t="s">
        <v>666</v>
      </c>
      <c r="AO524" s="367" t="s">
        <v>1324</v>
      </c>
      <c r="AP524" s="370" t="s">
        <v>716</v>
      </c>
      <c r="AQ524" s="376" t="s">
        <v>687</v>
      </c>
      <c r="AR524" s="369" t="s">
        <v>34</v>
      </c>
      <c r="AS524" s="369" t="s">
        <v>34</v>
      </c>
      <c r="AT524" s="369"/>
      <c r="AW524" s="662"/>
      <c r="AX524" s="662"/>
      <c r="AY524" s="663"/>
      <c r="AZ524" s="663"/>
      <c r="BA524" s="663"/>
      <c r="BB524" s="664"/>
      <c r="BC524" s="663"/>
      <c r="BD524" s="663"/>
      <c r="BE524" s="663"/>
      <c r="BF524" s="663"/>
      <c r="BG524" s="664"/>
      <c r="BH524" s="664"/>
      <c r="BI524" s="665"/>
      <c r="BJ524" s="665"/>
      <c r="BK524" s="665"/>
      <c r="BL524" s="218"/>
      <c r="BM524" s="664"/>
      <c r="BN524" s="664"/>
      <c r="BO524" s="664"/>
      <c r="BP524" s="664"/>
      <c r="BQ524" s="664"/>
      <c r="BR524" s="664"/>
      <c r="BS524" s="664"/>
      <c r="BT524" s="667"/>
      <c r="BU524" s="668"/>
      <c r="BV524" s="666"/>
      <c r="BW524" s="669"/>
    </row>
    <row r="525" spans="2:75" ht="15.75" customHeight="1">
      <c r="B525" s="363" t="s">
        <v>277</v>
      </c>
      <c r="C525" s="364">
        <v>38173750000138</v>
      </c>
      <c r="D525" s="365" t="s">
        <v>14</v>
      </c>
      <c r="E525" s="365" t="s">
        <v>607</v>
      </c>
      <c r="F525" s="365"/>
      <c r="G525" s="366"/>
      <c r="H525" s="366" t="s">
        <v>34</v>
      </c>
      <c r="I525" s="366" t="s">
        <v>34</v>
      </c>
      <c r="J525" s="366" t="s">
        <v>608</v>
      </c>
      <c r="K525" s="367" t="s">
        <v>48</v>
      </c>
      <c r="L525" s="368"/>
      <c r="M525" s="368" t="s">
        <v>1416</v>
      </c>
      <c r="N525" s="367">
        <v>553786</v>
      </c>
      <c r="O525" s="367" t="s">
        <v>1324</v>
      </c>
      <c r="P525" s="371">
        <v>44096</v>
      </c>
      <c r="Q525" s="372">
        <v>11658432.359999999</v>
      </c>
      <c r="R525" s="372">
        <v>11833481.103492068</v>
      </c>
      <c r="S525" s="367">
        <v>6</v>
      </c>
      <c r="T525" s="369">
        <v>1.5944576521285114E-2</v>
      </c>
      <c r="U525" s="369">
        <v>0.20611865277491057</v>
      </c>
      <c r="V525" s="369">
        <v>-0.11569906285288223</v>
      </c>
      <c r="W525" s="369">
        <v>-1.1342376829980789</v>
      </c>
      <c r="X525" s="369" t="s">
        <v>1419</v>
      </c>
      <c r="Y525" s="369" t="s">
        <v>1419</v>
      </c>
      <c r="Z525" s="369" t="s">
        <v>1419</v>
      </c>
      <c r="AA525" s="369" t="s">
        <v>1419</v>
      </c>
      <c r="AB525" s="369">
        <v>0.19081123073651518</v>
      </c>
      <c r="AC525" s="373">
        <v>-1.0576977230607734</v>
      </c>
      <c r="AD525" s="541">
        <v>0</v>
      </c>
      <c r="AE525" s="370" t="s">
        <v>2343</v>
      </c>
      <c r="AF525" s="370" t="s">
        <v>2244</v>
      </c>
      <c r="AG525" s="374" t="s">
        <v>1438</v>
      </c>
      <c r="AH525" s="374" t="s">
        <v>2266</v>
      </c>
      <c r="AI525" s="374">
        <v>0</v>
      </c>
      <c r="AJ525" s="374">
        <v>0</v>
      </c>
      <c r="AK525" s="374">
        <v>0</v>
      </c>
      <c r="AL525" s="369">
        <v>6.0000000000000001E-3</v>
      </c>
      <c r="AM525" s="369" t="s">
        <v>34</v>
      </c>
      <c r="AN525" s="369" t="s">
        <v>34</v>
      </c>
      <c r="AO525" s="367" t="s">
        <v>1324</v>
      </c>
      <c r="AP525" s="370" t="s">
        <v>716</v>
      </c>
      <c r="AQ525" s="376" t="s">
        <v>659</v>
      </c>
      <c r="AR525" s="369">
        <v>2E-3</v>
      </c>
      <c r="AS525" s="369">
        <v>2E-3</v>
      </c>
      <c r="AT525" s="369"/>
      <c r="AW525" s="662"/>
      <c r="AX525" s="662"/>
      <c r="AY525" s="663"/>
      <c r="AZ525" s="663"/>
      <c r="BA525" s="663"/>
      <c r="BB525" s="664"/>
      <c r="BC525" s="663"/>
      <c r="BD525" s="663"/>
      <c r="BE525" s="663"/>
      <c r="BF525" s="663"/>
      <c r="BG525" s="664"/>
      <c r="BH525" s="664"/>
      <c r="BI525" s="665"/>
      <c r="BJ525" s="665"/>
      <c r="BK525" s="665"/>
      <c r="BL525" s="664"/>
      <c r="BM525" s="664"/>
      <c r="BN525" s="664"/>
      <c r="BO525" s="664"/>
      <c r="BP525" s="664"/>
      <c r="BQ525" s="664"/>
      <c r="BR525" s="664"/>
      <c r="BS525" s="664"/>
      <c r="BT525" s="667"/>
      <c r="BU525" s="668"/>
      <c r="BV525" s="666"/>
      <c r="BW525" s="669"/>
    </row>
    <row r="526" spans="2:75" ht="15.75" customHeight="1">
      <c r="B526" s="363" t="s">
        <v>1673</v>
      </c>
      <c r="C526" s="364">
        <v>26135690000180</v>
      </c>
      <c r="D526" s="365" t="s">
        <v>11</v>
      </c>
      <c r="E526" s="365" t="s">
        <v>661</v>
      </c>
      <c r="F526" s="365"/>
      <c r="G526" s="366"/>
      <c r="H526" s="366" t="s">
        <v>34</v>
      </c>
      <c r="I526" s="366" t="s">
        <v>34</v>
      </c>
      <c r="J526" s="366" t="s">
        <v>611</v>
      </c>
      <c r="K526" s="367" t="s">
        <v>49</v>
      </c>
      <c r="L526" s="368"/>
      <c r="M526" s="368"/>
      <c r="N526" s="367">
        <v>434930</v>
      </c>
      <c r="O526" s="367" t="s">
        <v>1321</v>
      </c>
      <c r="P526" s="371">
        <v>42781</v>
      </c>
      <c r="Q526" s="372">
        <v>57432857.240000002</v>
      </c>
      <c r="R526" s="372">
        <v>113320647.67563488</v>
      </c>
      <c r="S526" s="367">
        <v>6</v>
      </c>
      <c r="T526" s="369">
        <v>-5.7098833747932343E-2</v>
      </c>
      <c r="U526" s="369">
        <v>-0.6422427442082449</v>
      </c>
      <c r="V526" s="369">
        <v>-4.3820162303345733E-2</v>
      </c>
      <c r="W526" s="369">
        <v>-0.40216867219209596</v>
      </c>
      <c r="X526" s="369">
        <v>4.21168021699041E-2</v>
      </c>
      <c r="Y526" s="369">
        <v>0.29615652723270025</v>
      </c>
      <c r="Z526" s="369">
        <v>8.0918435766242469E-2</v>
      </c>
      <c r="AA526" s="369">
        <v>0.44218394585100873</v>
      </c>
      <c r="AB526" s="369">
        <v>5.6519491566127456E-2</v>
      </c>
      <c r="AC526" s="373">
        <v>-2.5947483444206032</v>
      </c>
      <c r="AD526" s="541">
        <v>23720107000100</v>
      </c>
      <c r="AE526" s="370" t="s">
        <v>2453</v>
      </c>
      <c r="AF526" s="370" t="s">
        <v>2453</v>
      </c>
      <c r="AG526" s="374" t="s">
        <v>1442</v>
      </c>
      <c r="AH526" s="374" t="s">
        <v>2245</v>
      </c>
      <c r="AI526" s="374">
        <v>5000</v>
      </c>
      <c r="AJ526" s="374">
        <v>1000</v>
      </c>
      <c r="AK526" s="374">
        <v>1000</v>
      </c>
      <c r="AL526" s="369">
        <v>9.300000000000001E-3</v>
      </c>
      <c r="AM526" s="369" t="s">
        <v>34</v>
      </c>
      <c r="AN526" s="369" t="s">
        <v>64</v>
      </c>
      <c r="AO526" s="367" t="s">
        <v>1324</v>
      </c>
      <c r="AP526" s="370" t="s">
        <v>13</v>
      </c>
      <c r="AQ526" s="376" t="s">
        <v>679</v>
      </c>
      <c r="AR526" s="369" t="s">
        <v>34</v>
      </c>
      <c r="AS526" s="369" t="s">
        <v>34</v>
      </c>
      <c r="AT526" s="369"/>
      <c r="AW526" s="662"/>
      <c r="AX526" s="662"/>
      <c r="AY526" s="663"/>
      <c r="AZ526" s="663"/>
      <c r="BA526" s="663"/>
      <c r="BB526" s="664"/>
      <c r="BC526" s="663"/>
      <c r="BD526" s="663"/>
      <c r="BE526" s="663"/>
      <c r="BF526" s="663"/>
      <c r="BG526" s="664"/>
      <c r="BH526" s="664"/>
      <c r="BI526" s="665"/>
      <c r="BJ526" s="665"/>
      <c r="BK526" s="665"/>
      <c r="BL526" s="664"/>
      <c r="BM526" s="664"/>
      <c r="BN526" s="664"/>
      <c r="BO526" s="664"/>
      <c r="BP526" s="664"/>
      <c r="BQ526" s="664"/>
      <c r="BR526" s="664"/>
      <c r="BS526" s="664"/>
      <c r="BT526" s="667"/>
      <c r="BU526" s="668"/>
      <c r="BV526" s="666"/>
      <c r="BW526" s="669"/>
    </row>
    <row r="527" spans="2:75" ht="15.75" customHeight="1">
      <c r="B527" s="363" t="s">
        <v>1105</v>
      </c>
      <c r="C527" s="364">
        <v>24597757000172</v>
      </c>
      <c r="D527" s="365" t="s">
        <v>14</v>
      </c>
      <c r="E527" s="365" t="s">
        <v>607</v>
      </c>
      <c r="F527" s="365"/>
      <c r="G527" s="366"/>
      <c r="H527" s="366" t="s">
        <v>34</v>
      </c>
      <c r="I527" s="366" t="s">
        <v>34</v>
      </c>
      <c r="J527" s="366" t="s">
        <v>611</v>
      </c>
      <c r="K527" s="367"/>
      <c r="L527" s="368"/>
      <c r="M527" s="368" t="s">
        <v>34</v>
      </c>
      <c r="N527" s="367">
        <v>480193</v>
      </c>
      <c r="O527" s="367" t="s">
        <v>1321</v>
      </c>
      <c r="P527" s="371">
        <v>43418</v>
      </c>
      <c r="Q527" s="372">
        <v>14125958.82</v>
      </c>
      <c r="R527" s="372">
        <v>17898130.194246024</v>
      </c>
      <c r="S527" s="367">
        <v>6</v>
      </c>
      <c r="T527" s="369">
        <v>-0.14670287157513229</v>
      </c>
      <c r="U527" s="369">
        <v>-1.8964566545189014</v>
      </c>
      <c r="V527" s="369">
        <v>-8.1208585669184208E-2</v>
      </c>
      <c r="W527" s="369">
        <v>-0.79611567957200524</v>
      </c>
      <c r="X527" s="369">
        <v>4.0358636462695108E-2</v>
      </c>
      <c r="Y527" s="369">
        <v>0.30604687186870999</v>
      </c>
      <c r="Z527" s="369">
        <v>0.27367630339893001</v>
      </c>
      <c r="AA527" s="369">
        <v>1.555664831164784</v>
      </c>
      <c r="AB527" s="369">
        <v>0.15802396107636532</v>
      </c>
      <c r="AC527" s="373">
        <v>-1.0719476915218857</v>
      </c>
      <c r="AD527" s="541">
        <v>0</v>
      </c>
      <c r="AE527" s="370" t="s">
        <v>2482</v>
      </c>
      <c r="AF527" s="370" t="s">
        <v>2244</v>
      </c>
      <c r="AG527" s="374" t="s">
        <v>1438</v>
      </c>
      <c r="AH527" s="374" t="s">
        <v>2245</v>
      </c>
      <c r="AI527" s="374">
        <v>5000</v>
      </c>
      <c r="AJ527" s="374">
        <v>200</v>
      </c>
      <c r="AK527" s="374">
        <v>200</v>
      </c>
      <c r="AL527" s="369">
        <v>1.7500000000000002E-2</v>
      </c>
      <c r="AM527" s="369" t="s">
        <v>34</v>
      </c>
      <c r="AN527" s="369" t="s">
        <v>2262</v>
      </c>
      <c r="AO527" s="367" t="s">
        <v>1324</v>
      </c>
      <c r="AP527" s="370" t="s">
        <v>13</v>
      </c>
      <c r="AQ527" s="376" t="s">
        <v>679</v>
      </c>
      <c r="AR527" s="369">
        <v>5.8333333333333336E-3</v>
      </c>
      <c r="AS527" s="369">
        <v>5.8333333333333336E-3</v>
      </c>
      <c r="AT527" s="369"/>
      <c r="AW527" s="662"/>
      <c r="AX527" s="662"/>
      <c r="AY527" s="663"/>
      <c r="AZ527" s="663"/>
      <c r="BA527" s="663"/>
      <c r="BB527" s="664"/>
      <c r="BC527" s="663"/>
      <c r="BD527" s="663"/>
      <c r="BE527" s="663"/>
      <c r="BF527" s="663"/>
      <c r="BG527" s="664"/>
      <c r="BH527" s="664"/>
      <c r="BI527" s="665"/>
      <c r="BJ527" s="665"/>
      <c r="BK527" s="665"/>
      <c r="BL527" s="664"/>
      <c r="BM527" s="664"/>
      <c r="BN527" s="664"/>
      <c r="BO527" s="664"/>
      <c r="BP527" s="664"/>
      <c r="BQ527" s="664"/>
      <c r="BR527" s="664"/>
      <c r="BS527" s="664"/>
      <c r="BT527" s="667"/>
      <c r="BU527" s="668"/>
      <c r="BV527" s="666"/>
      <c r="BW527" s="669"/>
    </row>
    <row r="528" spans="2:75" ht="15.75" customHeight="1">
      <c r="B528" s="363" t="s">
        <v>1106</v>
      </c>
      <c r="C528" s="364">
        <v>27181765000121</v>
      </c>
      <c r="D528" s="365" t="s">
        <v>14</v>
      </c>
      <c r="E528" s="365" t="s">
        <v>607</v>
      </c>
      <c r="F528" s="365"/>
      <c r="G528" s="366"/>
      <c r="H528" s="366" t="s">
        <v>34</v>
      </c>
      <c r="I528" s="366" t="s">
        <v>34</v>
      </c>
      <c r="J528" s="366" t="s">
        <v>611</v>
      </c>
      <c r="K528" s="367"/>
      <c r="L528" s="368"/>
      <c r="M528" s="368" t="s">
        <v>34</v>
      </c>
      <c r="N528" s="367">
        <v>480681</v>
      </c>
      <c r="O528" s="367" t="s">
        <v>1321</v>
      </c>
      <c r="P528" s="371">
        <v>43418</v>
      </c>
      <c r="Q528" s="372">
        <v>18945978.920000002</v>
      </c>
      <c r="R528" s="372">
        <v>37146142.912698433</v>
      </c>
      <c r="S528" s="367">
        <v>6</v>
      </c>
      <c r="T528" s="369">
        <v>-0.37335959226573567</v>
      </c>
      <c r="U528" s="369">
        <v>-4.8264923220551461</v>
      </c>
      <c r="V528" s="369">
        <v>-0.35526113777207957</v>
      </c>
      <c r="W528" s="369">
        <v>-3.4827470493709942</v>
      </c>
      <c r="X528" s="369">
        <v>-0.14930478813745729</v>
      </c>
      <c r="Y528" s="369">
        <v>-1.1322053312362543</v>
      </c>
      <c r="Z528" s="369">
        <v>0.3014931812203272</v>
      </c>
      <c r="AA528" s="369">
        <v>1.7137849826068927</v>
      </c>
      <c r="AB528" s="369">
        <v>0.27868307568475692</v>
      </c>
      <c r="AC528" s="373">
        <v>-1.783401538923979</v>
      </c>
      <c r="AD528" s="541">
        <v>0</v>
      </c>
      <c r="AE528" s="370" t="s">
        <v>2482</v>
      </c>
      <c r="AF528" s="370" t="s">
        <v>2244</v>
      </c>
      <c r="AG528" s="374" t="s">
        <v>1438</v>
      </c>
      <c r="AH528" s="374" t="s">
        <v>2245</v>
      </c>
      <c r="AI528" s="374">
        <v>5000</v>
      </c>
      <c r="AJ528" s="374">
        <v>200</v>
      </c>
      <c r="AK528" s="374">
        <v>200</v>
      </c>
      <c r="AL528" s="369">
        <v>1.7500000000000002E-2</v>
      </c>
      <c r="AM528" s="369" t="s">
        <v>34</v>
      </c>
      <c r="AN528" s="369" t="s">
        <v>2262</v>
      </c>
      <c r="AO528" s="367" t="s">
        <v>1324</v>
      </c>
      <c r="AP528" s="370" t="s">
        <v>716</v>
      </c>
      <c r="AQ528" s="376" t="s">
        <v>687</v>
      </c>
      <c r="AR528" s="369">
        <v>5.8333333333333336E-3</v>
      </c>
      <c r="AS528" s="369">
        <v>5.8333333333333336E-3</v>
      </c>
      <c r="AT528" s="369"/>
      <c r="AW528" s="662"/>
      <c r="AX528" s="662"/>
      <c r="AY528" s="663"/>
      <c r="AZ528" s="663"/>
      <c r="BA528" s="663"/>
      <c r="BB528" s="664"/>
      <c r="BC528" s="663"/>
      <c r="BD528" s="663"/>
      <c r="BE528" s="663"/>
      <c r="BF528" s="663"/>
      <c r="BG528" s="664"/>
      <c r="BH528" s="664"/>
      <c r="BI528" s="665"/>
      <c r="BJ528" s="665"/>
      <c r="BK528" s="665"/>
      <c r="BL528" s="664"/>
      <c r="BM528" s="664"/>
      <c r="BN528" s="664"/>
      <c r="BO528" s="664"/>
      <c r="BP528" s="664"/>
      <c r="BQ528" s="664"/>
      <c r="BR528" s="664"/>
      <c r="BS528" s="664"/>
      <c r="BT528" s="667"/>
      <c r="BU528" s="668"/>
      <c r="BV528" s="666"/>
      <c r="BW528" s="669"/>
    </row>
    <row r="529" spans="2:75" ht="15.75" customHeight="1">
      <c r="B529" s="363" t="s">
        <v>338</v>
      </c>
      <c r="C529" s="364">
        <v>39991941000170</v>
      </c>
      <c r="D529" s="365" t="s">
        <v>14</v>
      </c>
      <c r="E529" s="365" t="s">
        <v>607</v>
      </c>
      <c r="F529" s="365"/>
      <c r="G529" s="366"/>
      <c r="H529" s="366" t="s">
        <v>34</v>
      </c>
      <c r="I529" s="366" t="s">
        <v>34</v>
      </c>
      <c r="J529" s="366" t="s">
        <v>611</v>
      </c>
      <c r="K529" s="367" t="s">
        <v>49</v>
      </c>
      <c r="L529" s="368"/>
      <c r="M529" s="368" t="s">
        <v>34</v>
      </c>
      <c r="N529" s="367">
        <v>585424</v>
      </c>
      <c r="O529" s="367" t="s">
        <v>1321</v>
      </c>
      <c r="P529" s="371">
        <v>44301</v>
      </c>
      <c r="Q529" s="372">
        <v>7937446.6500000004</v>
      </c>
      <c r="R529" s="372">
        <v>16872718.223293658</v>
      </c>
      <c r="S529" s="367">
        <v>6</v>
      </c>
      <c r="T529" s="369">
        <v>-0.28503684251822259</v>
      </c>
      <c r="U529" s="369">
        <v>-3.6847268971139218</v>
      </c>
      <c r="V529" s="369">
        <v>-0.23866902442223004</v>
      </c>
      <c r="W529" s="369">
        <v>-2.3397544853781707</v>
      </c>
      <c r="X529" s="369" t="s">
        <v>1419</v>
      </c>
      <c r="Y529" s="369" t="s">
        <v>1419</v>
      </c>
      <c r="Z529" s="369" t="s">
        <v>1419</v>
      </c>
      <c r="AA529" s="369" t="s">
        <v>1419</v>
      </c>
      <c r="AB529" s="369">
        <v>0.23105005224162328</v>
      </c>
      <c r="AC529" s="373">
        <v>-1.4848515643046354</v>
      </c>
      <c r="AD529" s="541">
        <v>39973671000174</v>
      </c>
      <c r="AE529" s="370" t="s">
        <v>2279</v>
      </c>
      <c r="AF529" s="370" t="s">
        <v>2244</v>
      </c>
      <c r="AG529" s="374" t="s">
        <v>1438</v>
      </c>
      <c r="AH529" s="374" t="s">
        <v>2245</v>
      </c>
      <c r="AI529" s="374">
        <v>5000</v>
      </c>
      <c r="AJ529" s="374">
        <v>5000</v>
      </c>
      <c r="AK529" s="374">
        <v>5000</v>
      </c>
      <c r="AL529" s="369">
        <v>0.01</v>
      </c>
      <c r="AM529" s="369" t="s">
        <v>34</v>
      </c>
      <c r="AN529" s="369" t="s">
        <v>34</v>
      </c>
      <c r="AO529" s="367" t="s">
        <v>1324</v>
      </c>
      <c r="AP529" s="370" t="s">
        <v>13</v>
      </c>
      <c r="AQ529" s="376" t="s">
        <v>679</v>
      </c>
      <c r="AR529" s="369">
        <v>6.6669999999999993E-3</v>
      </c>
      <c r="AS529" s="369">
        <v>6.6669999999999993E-3</v>
      </c>
      <c r="AT529" s="369"/>
      <c r="AW529" s="662"/>
      <c r="AX529" s="662"/>
      <c r="AY529" s="663"/>
      <c r="AZ529" s="663"/>
      <c r="BA529" s="663"/>
      <c r="BB529" s="664"/>
      <c r="BC529" s="663"/>
      <c r="BD529" s="663"/>
      <c r="BE529" s="663"/>
      <c r="BF529" s="663"/>
      <c r="BG529" s="664"/>
      <c r="BH529" s="664"/>
      <c r="BI529" s="665"/>
      <c r="BJ529" s="665"/>
      <c r="BK529" s="665"/>
      <c r="BL529" s="664"/>
      <c r="BM529" s="664"/>
      <c r="BN529" s="664"/>
      <c r="BO529" s="664"/>
      <c r="BP529" s="664"/>
      <c r="BQ529" s="664"/>
      <c r="BR529" s="664"/>
      <c r="BS529" s="664"/>
      <c r="BT529" s="667"/>
      <c r="BU529" s="668"/>
      <c r="BV529" s="666"/>
      <c r="BW529" s="669"/>
    </row>
    <row r="530" spans="2:75" ht="15.75" customHeight="1">
      <c r="B530" s="363" t="s">
        <v>1127</v>
      </c>
      <c r="C530" s="364">
        <v>29066331000106</v>
      </c>
      <c r="D530" s="365" t="s">
        <v>11</v>
      </c>
      <c r="E530" s="365" t="s">
        <v>661</v>
      </c>
      <c r="F530" s="365"/>
      <c r="G530" s="366" t="s">
        <v>738</v>
      </c>
      <c r="H530" s="366" t="s">
        <v>34</v>
      </c>
      <c r="I530" s="366" t="s">
        <v>34</v>
      </c>
      <c r="J530" s="366" t="s">
        <v>611</v>
      </c>
      <c r="K530" s="367" t="s">
        <v>48</v>
      </c>
      <c r="L530" s="368"/>
      <c r="M530" s="368" t="s">
        <v>34</v>
      </c>
      <c r="N530" s="367">
        <v>456330</v>
      </c>
      <c r="O530" s="367" t="s">
        <v>1321</v>
      </c>
      <c r="P530" s="371">
        <v>43097</v>
      </c>
      <c r="Q530" s="372">
        <v>49514168.479999997</v>
      </c>
      <c r="R530" s="372">
        <v>100017510.74944441</v>
      </c>
      <c r="S530" s="367">
        <v>6</v>
      </c>
      <c r="T530" s="369">
        <v>-7.1524548965854917E-2</v>
      </c>
      <c r="U530" s="369">
        <v>-0.92461180474092053</v>
      </c>
      <c r="V530" s="369">
        <v>-5.8886246154802424E-2</v>
      </c>
      <c r="W530" s="369">
        <v>-0.57728211233660631</v>
      </c>
      <c r="X530" s="369">
        <v>6.2249064573402846E-2</v>
      </c>
      <c r="Y530" s="369">
        <v>0.47204596485941491</v>
      </c>
      <c r="Z530" s="369">
        <v>0.11430707472816315</v>
      </c>
      <c r="AA530" s="369">
        <v>0.64975846976681839</v>
      </c>
      <c r="AB530" s="369">
        <v>6.222399620175894E-2</v>
      </c>
      <c r="AC530" s="373">
        <v>-2.5055148265507938</v>
      </c>
      <c r="AD530" s="541">
        <v>29066638000107</v>
      </c>
      <c r="AE530" s="370" t="s">
        <v>2499</v>
      </c>
      <c r="AF530" s="370" t="s">
        <v>2253</v>
      </c>
      <c r="AG530" s="374" t="s">
        <v>1439</v>
      </c>
      <c r="AH530" s="374" t="s">
        <v>2245</v>
      </c>
      <c r="AI530" s="374">
        <v>25000</v>
      </c>
      <c r="AJ530" s="374">
        <v>0</v>
      </c>
      <c r="AK530" s="374">
        <v>10000</v>
      </c>
      <c r="AL530" s="369">
        <v>9.300000000000001E-3</v>
      </c>
      <c r="AM530" s="369" t="s">
        <v>34</v>
      </c>
      <c r="AN530" s="369" t="s">
        <v>34</v>
      </c>
      <c r="AO530" s="367" t="s">
        <v>1324</v>
      </c>
      <c r="AP530" s="370" t="s">
        <v>13</v>
      </c>
      <c r="AQ530" s="376" t="s">
        <v>679</v>
      </c>
      <c r="AR530" s="369">
        <v>5.0697399999999988E-3</v>
      </c>
      <c r="AS530" s="369">
        <v>5.0697399999999988E-3</v>
      </c>
      <c r="AT530" s="369"/>
      <c r="AW530" s="662"/>
      <c r="AX530" s="662"/>
      <c r="AY530" s="663"/>
      <c r="AZ530" s="663"/>
      <c r="BA530" s="663"/>
      <c r="BB530" s="664"/>
      <c r="BC530" s="663"/>
      <c r="BD530" s="663"/>
      <c r="BE530" s="663"/>
      <c r="BF530" s="663"/>
      <c r="BG530" s="664"/>
      <c r="BH530" s="664"/>
      <c r="BI530" s="665"/>
      <c r="BJ530" s="665"/>
      <c r="BK530" s="665"/>
      <c r="BL530" s="664"/>
      <c r="BM530" s="664"/>
      <c r="BN530" s="664"/>
      <c r="BO530" s="664"/>
      <c r="BP530" s="664"/>
      <c r="BQ530" s="664"/>
      <c r="BR530" s="664"/>
      <c r="BS530" s="664"/>
      <c r="BT530" s="667"/>
      <c r="BU530" s="668"/>
      <c r="BV530" s="666"/>
      <c r="BW530" s="669"/>
    </row>
    <row r="531" spans="2:75" ht="15.75" customHeight="1">
      <c r="B531" s="363" t="s">
        <v>1131</v>
      </c>
      <c r="C531" s="364">
        <v>27739565000141</v>
      </c>
      <c r="D531" s="365" t="s">
        <v>11</v>
      </c>
      <c r="E531" s="365" t="s">
        <v>661</v>
      </c>
      <c r="F531" s="365"/>
      <c r="G531" s="366"/>
      <c r="H531" s="366" t="s">
        <v>34</v>
      </c>
      <c r="I531" s="366" t="s">
        <v>34</v>
      </c>
      <c r="J531" s="366" t="s">
        <v>611</v>
      </c>
      <c r="K531" s="367" t="s">
        <v>48</v>
      </c>
      <c r="L531" s="368"/>
      <c r="M531" s="368" t="s">
        <v>34</v>
      </c>
      <c r="N531" s="367">
        <v>444278</v>
      </c>
      <c r="O531" s="367" t="s">
        <v>1321</v>
      </c>
      <c r="P531" s="371">
        <v>42921</v>
      </c>
      <c r="Q531" s="372">
        <v>5884528.2199999997</v>
      </c>
      <c r="R531" s="372">
        <v>12191714.086269844</v>
      </c>
      <c r="S531" s="367">
        <v>6</v>
      </c>
      <c r="T531" s="369">
        <v>-2.615258588210001E-2</v>
      </c>
      <c r="U531" s="369">
        <v>-0.33807958219539652</v>
      </c>
      <c r="V531" s="369">
        <v>-9.3012003671149035E-3</v>
      </c>
      <c r="W531" s="369">
        <v>-9.1182864349661219E-2</v>
      </c>
      <c r="X531" s="369">
        <v>7.1168328116920199E-2</v>
      </c>
      <c r="Y531" s="369">
        <v>0.53968236058822705</v>
      </c>
      <c r="Z531" s="369">
        <v>0.1226413942543938</v>
      </c>
      <c r="AA531" s="369">
        <v>0.69713344384247911</v>
      </c>
      <c r="AB531" s="369">
        <v>5.2045113806223238E-2</v>
      </c>
      <c r="AC531" s="373">
        <v>-2.0202296865313767</v>
      </c>
      <c r="AD531" s="541">
        <v>23729512000199</v>
      </c>
      <c r="AE531" s="370" t="s">
        <v>2258</v>
      </c>
      <c r="AF531" s="370" t="s">
        <v>2244</v>
      </c>
      <c r="AG531" s="374" t="s">
        <v>1438</v>
      </c>
      <c r="AH531" s="374" t="s">
        <v>2245</v>
      </c>
      <c r="AI531" s="374">
        <v>5000</v>
      </c>
      <c r="AJ531" s="374">
        <v>1000</v>
      </c>
      <c r="AK531" s="374">
        <v>1000</v>
      </c>
      <c r="AL531" s="369">
        <v>0</v>
      </c>
      <c r="AM531" s="369" t="s">
        <v>34</v>
      </c>
      <c r="AN531" s="369" t="s">
        <v>34</v>
      </c>
      <c r="AO531" s="367" t="s">
        <v>1324</v>
      </c>
      <c r="AP531" s="370" t="s">
        <v>13</v>
      </c>
      <c r="AQ531" s="376" t="s">
        <v>679</v>
      </c>
      <c r="AR531" s="369">
        <v>4.3499199999999993E-3</v>
      </c>
      <c r="AS531" s="369">
        <v>4.3499199999999993E-3</v>
      </c>
      <c r="AT531" s="369"/>
      <c r="AW531" s="662"/>
      <c r="AX531" s="662"/>
      <c r="AY531" s="663"/>
      <c r="AZ531" s="663"/>
      <c r="BA531" s="663"/>
      <c r="BB531" s="664"/>
      <c r="BC531" s="663"/>
      <c r="BD531" s="663"/>
      <c r="BE531" s="663"/>
      <c r="BF531" s="663"/>
      <c r="BG531" s="664"/>
      <c r="BH531" s="664"/>
      <c r="BI531" s="665"/>
      <c r="BJ531" s="665"/>
      <c r="BK531" s="665"/>
      <c r="BL531" s="664"/>
      <c r="BM531" s="664"/>
      <c r="BN531" s="664"/>
      <c r="BO531" s="664"/>
      <c r="BP531" s="664"/>
      <c r="BQ531" s="664"/>
      <c r="BR531" s="664"/>
      <c r="BS531" s="664"/>
      <c r="BT531" s="667"/>
      <c r="BU531" s="668"/>
      <c r="BV531" s="666"/>
      <c r="BW531" s="669"/>
    </row>
    <row r="532" spans="2:75" ht="15.75" customHeight="1">
      <c r="B532" s="363" t="s">
        <v>1718</v>
      </c>
      <c r="C532" s="364">
        <v>20852221000103</v>
      </c>
      <c r="D532" s="365" t="s">
        <v>14</v>
      </c>
      <c r="E532" s="365" t="s">
        <v>607</v>
      </c>
      <c r="F532" s="365"/>
      <c r="G532" s="366"/>
      <c r="H532" s="366" t="s">
        <v>34</v>
      </c>
      <c r="I532" s="366" t="s">
        <v>34</v>
      </c>
      <c r="J532" s="366" t="s">
        <v>611</v>
      </c>
      <c r="K532" s="367" t="s">
        <v>48</v>
      </c>
      <c r="L532" s="368"/>
      <c r="M532" s="368"/>
      <c r="N532" s="367">
        <v>384021</v>
      </c>
      <c r="O532" s="367" t="s">
        <v>1321</v>
      </c>
      <c r="P532" s="371">
        <v>41961</v>
      </c>
      <c r="Q532" s="372" t="s">
        <v>1392</v>
      </c>
      <c r="R532" s="372" t="s">
        <v>1419</v>
      </c>
      <c r="S532" s="367">
        <v>6</v>
      </c>
      <c r="T532" s="369" t="s">
        <v>1419</v>
      </c>
      <c r="U532" s="369" t="s">
        <v>1419</v>
      </c>
      <c r="V532" s="369" t="s">
        <v>1419</v>
      </c>
      <c r="W532" s="369" t="s">
        <v>1419</v>
      </c>
      <c r="X532" s="369" t="s">
        <v>1419</v>
      </c>
      <c r="Y532" s="369" t="s">
        <v>1419</v>
      </c>
      <c r="Z532" s="369" t="s">
        <v>1419</v>
      </c>
      <c r="AA532" s="369" t="s">
        <v>1419</v>
      </c>
      <c r="AB532" s="369" t="s">
        <v>1419</v>
      </c>
      <c r="AC532" s="373" t="s">
        <v>1419</v>
      </c>
      <c r="AD532" s="541">
        <v>0</v>
      </c>
      <c r="AE532" s="370" t="s">
        <v>2555</v>
      </c>
      <c r="AF532" s="370" t="s">
        <v>2244</v>
      </c>
      <c r="AG532" s="374" t="s">
        <v>1438</v>
      </c>
      <c r="AH532" s="374" t="s">
        <v>726</v>
      </c>
      <c r="AI532" s="374">
        <v>200000</v>
      </c>
      <c r="AJ532" s="374">
        <v>50000</v>
      </c>
      <c r="AK532" s="374">
        <v>200000</v>
      </c>
      <c r="AL532" s="369">
        <v>1.0800000000000001E-2</v>
      </c>
      <c r="AM532" s="369">
        <v>0.1</v>
      </c>
      <c r="AN532" s="369" t="s">
        <v>34</v>
      </c>
      <c r="AO532" s="367" t="s">
        <v>1324</v>
      </c>
      <c r="AP532" s="370" t="s">
        <v>716</v>
      </c>
      <c r="AQ532" s="376" t="s">
        <v>687</v>
      </c>
      <c r="AR532" s="369">
        <v>1.3333333333333334E-4</v>
      </c>
      <c r="AS532" s="369">
        <v>1.3333333333333334E-4</v>
      </c>
      <c r="AT532" s="369"/>
      <c r="AW532" s="662"/>
      <c r="AX532" s="662"/>
      <c r="AY532" s="663"/>
      <c r="AZ532" s="663"/>
      <c r="BA532" s="663"/>
      <c r="BB532" s="664"/>
      <c r="BC532" s="663"/>
      <c r="BD532" s="663"/>
      <c r="BE532" s="663"/>
      <c r="BF532" s="663"/>
      <c r="BG532" s="664"/>
      <c r="BH532" s="664"/>
      <c r="BI532" s="665"/>
      <c r="BJ532" s="665"/>
      <c r="BK532" s="665"/>
      <c r="BL532" s="664"/>
      <c r="BM532" s="664"/>
      <c r="BN532" s="664"/>
      <c r="BO532" s="664"/>
      <c r="BP532" s="664"/>
      <c r="BQ532" s="664"/>
      <c r="BR532" s="664"/>
      <c r="BS532" s="664"/>
      <c r="BT532" s="667"/>
      <c r="BU532" s="668"/>
      <c r="BV532" s="666"/>
      <c r="BW532" s="669"/>
    </row>
    <row r="533" spans="2:75" ht="15.75" customHeight="1">
      <c r="B533" s="363" t="s">
        <v>1313</v>
      </c>
      <c r="C533" s="364">
        <v>41326212000140</v>
      </c>
      <c r="D533" s="365" t="s">
        <v>14</v>
      </c>
      <c r="E533" s="365" t="s">
        <v>607</v>
      </c>
      <c r="F533" s="365"/>
      <c r="G533" s="366"/>
      <c r="H533" s="366" t="s">
        <v>34</v>
      </c>
      <c r="I533" s="366" t="s">
        <v>34</v>
      </c>
      <c r="J533" s="366" t="s">
        <v>611</v>
      </c>
      <c r="K533" s="367" t="s">
        <v>48</v>
      </c>
      <c r="L533" s="368"/>
      <c r="M533" s="368" t="s">
        <v>34</v>
      </c>
      <c r="N533" s="367">
        <v>594210</v>
      </c>
      <c r="O533" s="367" t="s">
        <v>1324</v>
      </c>
      <c r="P533" s="371">
        <v>44329</v>
      </c>
      <c r="Q533" s="372">
        <v>27158525.09</v>
      </c>
      <c r="R533" s="372">
        <v>53793277.054087259</v>
      </c>
      <c r="S533" s="367">
        <v>6</v>
      </c>
      <c r="T533" s="369">
        <v>-0.21278317541405822</v>
      </c>
      <c r="U533" s="369">
        <v>-2.7506896398887992</v>
      </c>
      <c r="V533" s="369">
        <v>-0.22593571603227036</v>
      </c>
      <c r="W533" s="369">
        <v>-2.2149254863439052</v>
      </c>
      <c r="X533" s="369" t="s">
        <v>1419</v>
      </c>
      <c r="Y533" s="369" t="s">
        <v>1419</v>
      </c>
      <c r="Z533" s="369" t="s">
        <v>1419</v>
      </c>
      <c r="AA533" s="369" t="s">
        <v>1419</v>
      </c>
      <c r="AB533" s="369">
        <v>0.34964965918585528</v>
      </c>
      <c r="AC533" s="373">
        <v>-0.83555395265485333</v>
      </c>
      <c r="AD533" s="541">
        <v>41326197000130</v>
      </c>
      <c r="AE533" s="370" t="s">
        <v>2574</v>
      </c>
      <c r="AF533" s="370" t="s">
        <v>2247</v>
      </c>
      <c r="AG533" s="374" t="s">
        <v>59</v>
      </c>
      <c r="AH533" s="374" t="s">
        <v>2245</v>
      </c>
      <c r="AI533" s="374">
        <v>5000</v>
      </c>
      <c r="AJ533" s="374" t="s">
        <v>1429</v>
      </c>
      <c r="AK533" s="374" t="s">
        <v>1429</v>
      </c>
      <c r="AL533" s="369">
        <v>1.95E-2</v>
      </c>
      <c r="AM533" s="369">
        <v>0.2</v>
      </c>
      <c r="AN533" s="369" t="s">
        <v>2257</v>
      </c>
      <c r="AO533" s="367" t="s">
        <v>1324</v>
      </c>
      <c r="AP533" s="370" t="s">
        <v>716</v>
      </c>
      <c r="AQ533" s="376" t="s">
        <v>687</v>
      </c>
      <c r="AR533" s="369">
        <v>5.1999999999999998E-3</v>
      </c>
      <c r="AS533" s="369">
        <v>5.1999999999999998E-3</v>
      </c>
      <c r="AT533" s="369"/>
      <c r="AW533" s="662"/>
      <c r="AX533" s="662"/>
      <c r="AY533" s="663"/>
      <c r="AZ533" s="663"/>
      <c r="BA533" s="663"/>
      <c r="BB533" s="664"/>
      <c r="BC533" s="663"/>
      <c r="BD533" s="663"/>
      <c r="BE533" s="663"/>
      <c r="BF533" s="663"/>
      <c r="BG533" s="664"/>
      <c r="BH533" s="664"/>
      <c r="BI533" s="665"/>
      <c r="BJ533" s="665"/>
      <c r="BK533" s="665"/>
      <c r="BL533" s="664"/>
      <c r="BM533" s="664"/>
      <c r="BN533" s="664"/>
      <c r="BO533" s="664"/>
      <c r="BP533" s="664"/>
      <c r="BQ533" s="664"/>
      <c r="BR533" s="664"/>
      <c r="BS533" s="664"/>
      <c r="BT533" s="667"/>
      <c r="BU533" s="668"/>
      <c r="BV533" s="666"/>
      <c r="BW533" s="669"/>
    </row>
    <row r="534" spans="2:75" ht="15.75" customHeight="1">
      <c r="B534" s="363" t="s">
        <v>1314</v>
      </c>
      <c r="C534" s="364">
        <v>41409952000140</v>
      </c>
      <c r="D534" s="365" t="s">
        <v>14</v>
      </c>
      <c r="E534" s="365" t="s">
        <v>607</v>
      </c>
      <c r="F534" s="365"/>
      <c r="G534" s="366"/>
      <c r="H534" s="366" t="s">
        <v>34</v>
      </c>
      <c r="I534" s="366" t="s">
        <v>34</v>
      </c>
      <c r="J534" s="366" t="s">
        <v>611</v>
      </c>
      <c r="K534" s="367" t="s">
        <v>49</v>
      </c>
      <c r="L534" s="368"/>
      <c r="M534" s="368" t="s">
        <v>34</v>
      </c>
      <c r="N534" s="367">
        <v>594350</v>
      </c>
      <c r="O534" s="367" t="s">
        <v>1321</v>
      </c>
      <c r="P534" s="371">
        <v>44329</v>
      </c>
      <c r="Q534" s="372">
        <v>2543604.0699999998</v>
      </c>
      <c r="R534" s="372">
        <v>39169887.85412696</v>
      </c>
      <c r="S534" s="367">
        <v>6</v>
      </c>
      <c r="T534" s="369">
        <v>-0.31181855052522589</v>
      </c>
      <c r="U534" s="369">
        <v>-4.0309392638108603</v>
      </c>
      <c r="V534" s="369">
        <v>-0.28564462131016688</v>
      </c>
      <c r="W534" s="369">
        <v>-2.8002724088411775</v>
      </c>
      <c r="X534" s="369" t="s">
        <v>1419</v>
      </c>
      <c r="Y534" s="369" t="s">
        <v>1419</v>
      </c>
      <c r="Z534" s="369" t="s">
        <v>1419</v>
      </c>
      <c r="AA534" s="369" t="s">
        <v>1419</v>
      </c>
      <c r="AB534" s="369">
        <v>0.33643501319826868</v>
      </c>
      <c r="AC534" s="373">
        <v>-1.1210615983148033</v>
      </c>
      <c r="AD534" s="541">
        <v>41326197000130</v>
      </c>
      <c r="AE534" s="370" t="s">
        <v>2574</v>
      </c>
      <c r="AF534" s="370" t="s">
        <v>2247</v>
      </c>
      <c r="AG534" s="374" t="s">
        <v>59</v>
      </c>
      <c r="AH534" s="374" t="s">
        <v>2245</v>
      </c>
      <c r="AI534" s="374">
        <v>5000</v>
      </c>
      <c r="AJ534" s="374" t="s">
        <v>1429</v>
      </c>
      <c r="AK534" s="374" t="s">
        <v>1429</v>
      </c>
      <c r="AL534" s="369">
        <v>1.95E-2</v>
      </c>
      <c r="AM534" s="369">
        <v>0.2</v>
      </c>
      <c r="AN534" s="369" t="s">
        <v>2257</v>
      </c>
      <c r="AO534" s="367" t="s">
        <v>1324</v>
      </c>
      <c r="AP534" s="370" t="s">
        <v>716</v>
      </c>
      <c r="AQ534" s="376" t="s">
        <v>687</v>
      </c>
      <c r="AR534" s="369">
        <v>5.1999999999999998E-3</v>
      </c>
      <c r="AS534" s="369">
        <v>5.1999999999999998E-3</v>
      </c>
      <c r="AT534" s="369"/>
      <c r="AW534" s="662"/>
      <c r="AX534" s="662"/>
      <c r="AY534" s="663"/>
      <c r="AZ534" s="663"/>
      <c r="BA534" s="663"/>
      <c r="BB534" s="664"/>
      <c r="BC534" s="663"/>
      <c r="BD534" s="663"/>
      <c r="BE534" s="663"/>
      <c r="BF534" s="663"/>
      <c r="BG534" s="664"/>
      <c r="BH534" s="664"/>
      <c r="BI534" s="665"/>
      <c r="BJ534" s="665"/>
      <c r="BK534" s="665"/>
      <c r="BL534" s="664"/>
      <c r="BM534" s="664"/>
      <c r="BN534" s="664"/>
      <c r="BO534" s="664"/>
      <c r="BP534" s="664"/>
      <c r="BQ534" s="664"/>
      <c r="BR534" s="664"/>
      <c r="BS534" s="664"/>
      <c r="BT534" s="667"/>
      <c r="BU534" s="668"/>
      <c r="BV534" s="666"/>
      <c r="BW534" s="669"/>
    </row>
    <row r="535" spans="2:75" ht="15.75" customHeight="1">
      <c r="B535" s="363" t="s">
        <v>788</v>
      </c>
      <c r="C535" s="364">
        <v>22681798000117</v>
      </c>
      <c r="D535" s="365" t="s">
        <v>11</v>
      </c>
      <c r="E535" s="365" t="s">
        <v>620</v>
      </c>
      <c r="F535" s="365" t="s">
        <v>663</v>
      </c>
      <c r="G535" s="366" t="s">
        <v>738</v>
      </c>
      <c r="H535" s="366" t="s">
        <v>34</v>
      </c>
      <c r="I535" s="366" t="s">
        <v>1304</v>
      </c>
      <c r="J535" s="366" t="s">
        <v>608</v>
      </c>
      <c r="K535" s="367" t="s">
        <v>48</v>
      </c>
      <c r="L535" s="368"/>
      <c r="M535" s="368" t="s">
        <v>1416</v>
      </c>
      <c r="N535" s="367">
        <v>403822</v>
      </c>
      <c r="O535" s="367" t="s">
        <v>1321</v>
      </c>
      <c r="P535" s="371">
        <v>42219</v>
      </c>
      <c r="Q535" s="372">
        <v>507079895.44999999</v>
      </c>
      <c r="R535" s="372">
        <v>546323480.66595256</v>
      </c>
      <c r="S535" s="367">
        <v>7</v>
      </c>
      <c r="T535" s="369">
        <v>7.9789669046282929E-2</v>
      </c>
      <c r="U535" s="369">
        <v>1.0314566252180577</v>
      </c>
      <c r="V535" s="369">
        <v>0.10550274510114988</v>
      </c>
      <c r="W535" s="369">
        <v>1.0342796752435763</v>
      </c>
      <c r="X535" s="369">
        <v>0.13658286272553721</v>
      </c>
      <c r="Y535" s="369">
        <v>1.0357326597656982</v>
      </c>
      <c r="Z535" s="369">
        <v>0.18696109916889769</v>
      </c>
      <c r="AA535" s="369">
        <v>1.0627474982698952</v>
      </c>
      <c r="AB535" s="369">
        <v>1.6754186491688648E-3</v>
      </c>
      <c r="AC535" s="373">
        <v>1.8917619431738006</v>
      </c>
      <c r="AD535" s="541">
        <v>0</v>
      </c>
      <c r="AE535" s="370" t="s">
        <v>2299</v>
      </c>
      <c r="AF535" s="370" t="s">
        <v>2244</v>
      </c>
      <c r="AG535" s="374" t="s">
        <v>1438</v>
      </c>
      <c r="AH535" s="374" t="s">
        <v>2248</v>
      </c>
      <c r="AI535" s="374">
        <v>500</v>
      </c>
      <c r="AJ535" s="374">
        <v>300</v>
      </c>
      <c r="AK535" s="374">
        <v>300</v>
      </c>
      <c r="AL535" s="673">
        <v>4.0000000000000001E-3</v>
      </c>
      <c r="AM535" s="673">
        <v>0.1</v>
      </c>
      <c r="AN535" s="369" t="s">
        <v>34</v>
      </c>
      <c r="AO535" s="367" t="s">
        <v>1324</v>
      </c>
      <c r="AP535" s="370" t="s">
        <v>11</v>
      </c>
      <c r="AQ535" s="376" t="s">
        <v>1372</v>
      </c>
      <c r="AR535" s="369">
        <v>1E-3</v>
      </c>
      <c r="AS535" s="369">
        <v>1E-3</v>
      </c>
      <c r="AT535" s="369"/>
      <c r="AW535" s="662"/>
      <c r="AX535" s="662"/>
      <c r="AY535" s="663"/>
      <c r="AZ535" s="663"/>
      <c r="BA535" s="663"/>
      <c r="BB535" s="664"/>
      <c r="BC535" s="663"/>
      <c r="BD535" s="663"/>
      <c r="BE535" s="663"/>
      <c r="BF535" s="663"/>
      <c r="BG535" s="664"/>
      <c r="BH535" s="664"/>
      <c r="BI535" s="665"/>
      <c r="BJ535" s="665"/>
      <c r="BK535" s="665"/>
      <c r="BL535" s="664"/>
      <c r="BM535" s="664"/>
      <c r="BN535" s="664"/>
      <c r="BO535" s="664"/>
      <c r="BP535" s="664"/>
      <c r="BQ535" s="664"/>
      <c r="BR535" s="664"/>
      <c r="BS535" s="664"/>
      <c r="BT535" s="667"/>
      <c r="BU535" s="668"/>
      <c r="BV535" s="666"/>
      <c r="BW535" s="669"/>
    </row>
    <row r="536" spans="2:75" ht="15.75" customHeight="1">
      <c r="B536" s="363" t="s">
        <v>814</v>
      </c>
      <c r="C536" s="364">
        <v>34109809000178</v>
      </c>
      <c r="D536" s="365" t="s">
        <v>11</v>
      </c>
      <c r="E536" s="365" t="s">
        <v>620</v>
      </c>
      <c r="F536" s="365" t="s">
        <v>663</v>
      </c>
      <c r="G536" s="366" t="s">
        <v>738</v>
      </c>
      <c r="H536" s="366" t="s">
        <v>34</v>
      </c>
      <c r="I536" s="366"/>
      <c r="J536" s="366" t="s">
        <v>608</v>
      </c>
      <c r="K536" s="367" t="s">
        <v>48</v>
      </c>
      <c r="L536" s="368"/>
      <c r="M536" s="368" t="s">
        <v>1416</v>
      </c>
      <c r="N536" s="367">
        <v>527017</v>
      </c>
      <c r="O536" s="367" t="s">
        <v>1321</v>
      </c>
      <c r="P536" s="371">
        <v>43769</v>
      </c>
      <c r="Q536" s="372">
        <v>55262801.140000001</v>
      </c>
      <c r="R536" s="372">
        <v>24703214.021468256</v>
      </c>
      <c r="S536" s="367">
        <v>7</v>
      </c>
      <c r="T536" s="369">
        <v>8.6401537650901972E-2</v>
      </c>
      <c r="U536" s="369">
        <v>1.1169295411835274</v>
      </c>
      <c r="V536" s="369">
        <v>0.11687025034260667</v>
      </c>
      <c r="W536" s="369">
        <v>1.1457192365383226</v>
      </c>
      <c r="X536" s="369">
        <v>0.16338562786645494</v>
      </c>
      <c r="Y536" s="369">
        <v>1.2389828968343317</v>
      </c>
      <c r="Z536" s="369" t="s">
        <v>1419</v>
      </c>
      <c r="AA536" s="369" t="s">
        <v>1419</v>
      </c>
      <c r="AB536" s="369">
        <v>2.9186531457089109E-3</v>
      </c>
      <c r="AC536" s="373">
        <v>4.5934773052394595</v>
      </c>
      <c r="AD536" s="541">
        <v>32388077000177</v>
      </c>
      <c r="AE536" s="370" t="s">
        <v>2314</v>
      </c>
      <c r="AF536" s="370" t="s">
        <v>2250</v>
      </c>
      <c r="AG536" s="374" t="s">
        <v>719</v>
      </c>
      <c r="AH536" s="374" t="s">
        <v>2248</v>
      </c>
      <c r="AI536" s="374">
        <v>1000</v>
      </c>
      <c r="AJ536" s="374">
        <v>500</v>
      </c>
      <c r="AK536" s="374">
        <v>500</v>
      </c>
      <c r="AL536" s="369">
        <v>2.5000000000000001E-3</v>
      </c>
      <c r="AM536" s="369">
        <v>0.2</v>
      </c>
      <c r="AN536" s="369" t="s">
        <v>64</v>
      </c>
      <c r="AO536" s="367" t="s">
        <v>1324</v>
      </c>
      <c r="AP536" s="370" t="s">
        <v>11</v>
      </c>
      <c r="AQ536" s="376" t="s">
        <v>675</v>
      </c>
      <c r="AR536" s="369">
        <v>6.6666666666666664E-4</v>
      </c>
      <c r="AS536" s="369">
        <v>6.6666666666666664E-4</v>
      </c>
      <c r="AT536" s="369"/>
      <c r="AW536" s="662"/>
      <c r="AX536" s="662"/>
      <c r="AY536" s="663"/>
      <c r="AZ536" s="663"/>
      <c r="BA536" s="663"/>
      <c r="BB536" s="664"/>
      <c r="BC536" s="663"/>
      <c r="BD536" s="663"/>
      <c r="BE536" s="663"/>
      <c r="BF536" s="663"/>
      <c r="BG536" s="664"/>
      <c r="BH536" s="664"/>
      <c r="BI536" s="665"/>
      <c r="BJ536" s="665"/>
      <c r="BK536" s="665"/>
      <c r="BL536" s="664"/>
      <c r="BM536" s="664"/>
      <c r="BN536" s="664"/>
      <c r="BO536" s="664"/>
      <c r="BP536" s="664"/>
      <c r="BQ536" s="664"/>
      <c r="BR536" s="664"/>
      <c r="BS536" s="664"/>
      <c r="BT536" s="667"/>
      <c r="BU536" s="668"/>
      <c r="BV536" s="666"/>
      <c r="BW536" s="669"/>
    </row>
    <row r="537" spans="2:75" ht="15.75" customHeight="1">
      <c r="B537" s="363" t="s">
        <v>1528</v>
      </c>
      <c r="C537" s="364">
        <v>43103846000160</v>
      </c>
      <c r="D537" s="365" t="s">
        <v>11</v>
      </c>
      <c r="E537" s="365" t="s">
        <v>620</v>
      </c>
      <c r="F537" s="365" t="s">
        <v>663</v>
      </c>
      <c r="G537" s="366" t="s">
        <v>738</v>
      </c>
      <c r="H537" s="366" t="s">
        <v>34</v>
      </c>
      <c r="I537" s="366"/>
      <c r="J537" s="366" t="s">
        <v>608</v>
      </c>
      <c r="K537" s="367" t="s">
        <v>48</v>
      </c>
      <c r="L537" s="368"/>
      <c r="M537" s="368"/>
      <c r="N537" s="367">
        <v>634824</v>
      </c>
      <c r="O537" s="367" t="s">
        <v>1321</v>
      </c>
      <c r="P537" s="371">
        <v>44578</v>
      </c>
      <c r="Q537" s="372">
        <v>27569466.420000002</v>
      </c>
      <c r="R537" s="372" t="s">
        <v>1419</v>
      </c>
      <c r="S537" s="367">
        <v>7</v>
      </c>
      <c r="T537" s="369" t="s">
        <v>1419</v>
      </c>
      <c r="U537" s="369" t="s">
        <v>1419</v>
      </c>
      <c r="V537" s="369" t="s">
        <v>1419</v>
      </c>
      <c r="W537" s="369" t="s">
        <v>1419</v>
      </c>
      <c r="X537" s="369" t="s">
        <v>1419</v>
      </c>
      <c r="Y537" s="369" t="s">
        <v>1419</v>
      </c>
      <c r="Z537" s="369" t="s">
        <v>1419</v>
      </c>
      <c r="AA537" s="369" t="s">
        <v>1419</v>
      </c>
      <c r="AB537" s="369" t="s">
        <v>1419</v>
      </c>
      <c r="AC537" s="373" t="s">
        <v>1419</v>
      </c>
      <c r="AD537" s="541">
        <v>0</v>
      </c>
      <c r="AE537" s="370" t="s">
        <v>2279</v>
      </c>
      <c r="AF537" s="370" t="s">
        <v>2244</v>
      </c>
      <c r="AG537" s="374" t="s">
        <v>1438</v>
      </c>
      <c r="AH537" s="374" t="s">
        <v>2254</v>
      </c>
      <c r="AI537" s="374">
        <v>1000</v>
      </c>
      <c r="AJ537" s="374" t="s">
        <v>1429</v>
      </c>
      <c r="AK537" s="374" t="s">
        <v>1429</v>
      </c>
      <c r="AL537" s="369">
        <v>8.0000000000000002E-3</v>
      </c>
      <c r="AM537" s="369">
        <v>0.2</v>
      </c>
      <c r="AN537" s="369" t="s">
        <v>2262</v>
      </c>
      <c r="AO537" s="367" t="s">
        <v>1321</v>
      </c>
      <c r="AP537" s="370" t="s">
        <v>11</v>
      </c>
      <c r="AQ537" s="376" t="s">
        <v>2325</v>
      </c>
      <c r="AR537" s="369" t="s">
        <v>34</v>
      </c>
      <c r="AS537" s="369" t="s">
        <v>34</v>
      </c>
      <c r="AT537" s="369"/>
      <c r="AW537" s="662"/>
      <c r="AX537" s="662"/>
      <c r="AY537" s="663"/>
      <c r="AZ537" s="663"/>
      <c r="BA537" s="663"/>
      <c r="BB537" s="664"/>
      <c r="BC537" s="663"/>
      <c r="BD537" s="663"/>
      <c r="BE537" s="663"/>
      <c r="BF537" s="663"/>
      <c r="BG537" s="664"/>
      <c r="BH537" s="664"/>
      <c r="BI537" s="665"/>
      <c r="BJ537" s="665"/>
      <c r="BK537" s="665"/>
      <c r="BL537" s="664"/>
      <c r="BM537" s="664"/>
      <c r="BN537" s="664"/>
      <c r="BO537" s="664"/>
      <c r="BP537" s="664"/>
      <c r="BQ537" s="664"/>
      <c r="BR537" s="664"/>
      <c r="BS537" s="664"/>
      <c r="BT537" s="667"/>
      <c r="BU537" s="668"/>
      <c r="BV537" s="666"/>
      <c r="BW537" s="669"/>
    </row>
    <row r="538" spans="2:75" ht="15.75" customHeight="1">
      <c r="B538" s="363" t="s">
        <v>1529</v>
      </c>
      <c r="C538" s="364">
        <v>21336440000194</v>
      </c>
      <c r="D538" s="365" t="s">
        <v>11</v>
      </c>
      <c r="E538" s="365" t="s">
        <v>620</v>
      </c>
      <c r="F538" s="365" t="s">
        <v>663</v>
      </c>
      <c r="G538" s="366" t="s">
        <v>738</v>
      </c>
      <c r="H538" s="366" t="s">
        <v>34</v>
      </c>
      <c r="I538" s="366"/>
      <c r="J538" s="366" t="s">
        <v>608</v>
      </c>
      <c r="K538" s="367" t="s">
        <v>48</v>
      </c>
      <c r="L538" s="368"/>
      <c r="M538" s="368"/>
      <c r="N538" s="367">
        <v>388491</v>
      </c>
      <c r="O538" s="367" t="s">
        <v>1321</v>
      </c>
      <c r="P538" s="371">
        <v>42011</v>
      </c>
      <c r="Q538" s="372">
        <v>2398469794.1799998</v>
      </c>
      <c r="R538" s="372">
        <v>1343031026.4814286</v>
      </c>
      <c r="S538" s="367">
        <v>7</v>
      </c>
      <c r="T538" s="369">
        <v>0.11064047843386238</v>
      </c>
      <c r="U538" s="369">
        <v>1.2444745334654064</v>
      </c>
      <c r="V538" s="369">
        <v>0.13436236800167833</v>
      </c>
      <c r="W538" s="369">
        <v>1.233138635082029</v>
      </c>
      <c r="X538" s="369">
        <v>0.2172746168757298</v>
      </c>
      <c r="Y538" s="369">
        <v>1.5278295757153422</v>
      </c>
      <c r="Z538" s="369">
        <v>0.2300383490847846</v>
      </c>
      <c r="AA538" s="369">
        <v>1.2570592094638222</v>
      </c>
      <c r="AB538" s="369">
        <v>4.9554769224500871E-3</v>
      </c>
      <c r="AC538" s="373">
        <v>4.5747319139667884</v>
      </c>
      <c r="AD538" s="541">
        <v>0</v>
      </c>
      <c r="AE538" s="370" t="s">
        <v>2279</v>
      </c>
      <c r="AF538" s="370" t="s">
        <v>2244</v>
      </c>
      <c r="AG538" s="374" t="s">
        <v>1438</v>
      </c>
      <c r="AH538" s="374" t="s">
        <v>2254</v>
      </c>
      <c r="AI538" s="374">
        <v>0</v>
      </c>
      <c r="AJ538" s="374">
        <v>0</v>
      </c>
      <c r="AK538" s="374">
        <v>0</v>
      </c>
      <c r="AL538" s="369">
        <v>5.0000000000000001E-3</v>
      </c>
      <c r="AM538" s="369" t="s">
        <v>34</v>
      </c>
      <c r="AN538" s="369" t="s">
        <v>34</v>
      </c>
      <c r="AO538" s="367" t="s">
        <v>1321</v>
      </c>
      <c r="AP538" s="370" t="s">
        <v>13</v>
      </c>
      <c r="AQ538" s="376" t="s">
        <v>2312</v>
      </c>
      <c r="AR538" s="369" t="s">
        <v>34</v>
      </c>
      <c r="AS538" s="369" t="s">
        <v>34</v>
      </c>
      <c r="AT538" s="369"/>
      <c r="AW538" s="662"/>
      <c r="AX538" s="662"/>
      <c r="AY538" s="663"/>
      <c r="AZ538" s="663"/>
      <c r="BA538" s="663"/>
      <c r="BB538" s="664"/>
      <c r="BC538" s="663"/>
      <c r="BD538" s="663"/>
      <c r="BE538" s="663"/>
      <c r="BF538" s="663"/>
      <c r="BG538" s="664"/>
      <c r="BH538" s="664"/>
      <c r="BI538" s="665"/>
      <c r="BJ538" s="665"/>
      <c r="BK538" s="665"/>
      <c r="BL538" s="664"/>
      <c r="BM538" s="664"/>
      <c r="BN538" s="664"/>
      <c r="BO538" s="664"/>
      <c r="BP538" s="664"/>
      <c r="BQ538" s="664"/>
      <c r="BR538" s="664"/>
      <c r="BS538" s="664"/>
      <c r="BT538" s="667"/>
      <c r="BU538" s="668"/>
      <c r="BV538" s="666"/>
      <c r="BW538" s="669"/>
    </row>
    <row r="539" spans="2:75" ht="15.75" customHeight="1">
      <c r="B539" s="363" t="s">
        <v>1530</v>
      </c>
      <c r="C539" s="364">
        <v>33165157000126</v>
      </c>
      <c r="D539" s="365" t="s">
        <v>11</v>
      </c>
      <c r="E539" s="365" t="s">
        <v>620</v>
      </c>
      <c r="F539" s="365" t="s">
        <v>663</v>
      </c>
      <c r="G539" s="366" t="s">
        <v>738</v>
      </c>
      <c r="H539" s="366" t="s">
        <v>34</v>
      </c>
      <c r="I539" s="366"/>
      <c r="J539" s="366" t="s">
        <v>608</v>
      </c>
      <c r="K539" s="367" t="s">
        <v>48</v>
      </c>
      <c r="L539" s="368"/>
      <c r="M539" s="368"/>
      <c r="N539" s="367">
        <v>506893</v>
      </c>
      <c r="O539" s="367" t="s">
        <v>1321</v>
      </c>
      <c r="P539" s="371">
        <v>43711</v>
      </c>
      <c r="Q539" s="372">
        <v>2293297304.5599999</v>
      </c>
      <c r="R539" s="372">
        <v>1246007904.1592853</v>
      </c>
      <c r="S539" s="367">
        <v>7</v>
      </c>
      <c r="T539" s="369">
        <v>0.10631014362822011</v>
      </c>
      <c r="U539" s="369">
        <v>1.1957673020498982</v>
      </c>
      <c r="V539" s="369">
        <v>0.1284766718959458</v>
      </c>
      <c r="W539" s="369">
        <v>1.1791214324212365</v>
      </c>
      <c r="X539" s="369">
        <v>0.20075210893186912</v>
      </c>
      <c r="Y539" s="369">
        <v>1.4116467621653357</v>
      </c>
      <c r="Z539" s="369">
        <v>0.20037788078785046</v>
      </c>
      <c r="AA539" s="369">
        <v>1.0949776914125482</v>
      </c>
      <c r="AB539" s="369">
        <v>4.964649286742377E-3</v>
      </c>
      <c r="AC539" s="373">
        <v>3.5179558641481381</v>
      </c>
      <c r="AD539" s="541">
        <v>21336440000194</v>
      </c>
      <c r="AE539" s="370" t="s">
        <v>2279</v>
      </c>
      <c r="AF539" s="370" t="s">
        <v>2244</v>
      </c>
      <c r="AG539" s="374" t="s">
        <v>1438</v>
      </c>
      <c r="AH539" s="374" t="s">
        <v>2254</v>
      </c>
      <c r="AI539" s="374">
        <v>0</v>
      </c>
      <c r="AJ539" s="374">
        <v>0</v>
      </c>
      <c r="AK539" s="374">
        <v>0</v>
      </c>
      <c r="AL539" s="369">
        <v>5.0000000000000001E-3</v>
      </c>
      <c r="AM539" s="369" t="s">
        <v>34</v>
      </c>
      <c r="AN539" s="369" t="s">
        <v>34</v>
      </c>
      <c r="AO539" s="367" t="s">
        <v>1321</v>
      </c>
      <c r="AP539" s="370" t="s">
        <v>13</v>
      </c>
      <c r="AQ539" s="376" t="s">
        <v>2312</v>
      </c>
      <c r="AR539" s="369" t="s">
        <v>34</v>
      </c>
      <c r="AS539" s="369" t="s">
        <v>34</v>
      </c>
      <c r="AT539" s="369"/>
      <c r="AW539" s="662"/>
      <c r="AX539" s="662"/>
      <c r="AY539" s="663"/>
      <c r="AZ539" s="663"/>
      <c r="BA539" s="663"/>
      <c r="BB539" s="664"/>
      <c r="BC539" s="663"/>
      <c r="BD539" s="663"/>
      <c r="BE539" s="663"/>
      <c r="BF539" s="663"/>
      <c r="BG539" s="664"/>
      <c r="BH539" s="664"/>
      <c r="BI539" s="665"/>
      <c r="BJ539" s="665"/>
      <c r="BK539" s="665"/>
      <c r="BL539" s="664"/>
      <c r="BM539" s="664"/>
      <c r="BN539" s="664"/>
      <c r="BO539" s="664"/>
      <c r="BP539" s="664"/>
      <c r="BQ539" s="664"/>
      <c r="BR539" s="664"/>
      <c r="BS539" s="664"/>
      <c r="BT539" s="667"/>
      <c r="BU539" s="668"/>
      <c r="BV539" s="666"/>
      <c r="BW539" s="669"/>
    </row>
    <row r="540" spans="2:75" ht="15.75" customHeight="1">
      <c r="B540" s="363" t="s">
        <v>871</v>
      </c>
      <c r="C540" s="364">
        <v>45294958000170</v>
      </c>
      <c r="D540" s="365" t="s">
        <v>11</v>
      </c>
      <c r="E540" s="365" t="s">
        <v>661</v>
      </c>
      <c r="F540" s="365" t="s">
        <v>663</v>
      </c>
      <c r="G540" s="366"/>
      <c r="H540" s="366" t="s">
        <v>34</v>
      </c>
      <c r="I540" s="366"/>
      <c r="J540" s="366" t="s">
        <v>611</v>
      </c>
      <c r="K540" s="367" t="s">
        <v>49</v>
      </c>
      <c r="L540" s="368"/>
      <c r="M540" s="368" t="s">
        <v>34</v>
      </c>
      <c r="N540" s="367">
        <v>648582</v>
      </c>
      <c r="O540" s="367" t="s">
        <v>1321</v>
      </c>
      <c r="P540" s="371">
        <v>44678</v>
      </c>
      <c r="Q540" s="372">
        <v>25581319.710000001</v>
      </c>
      <c r="R540" s="372" t="s">
        <v>1419</v>
      </c>
      <c r="S540" s="367">
        <v>7</v>
      </c>
      <c r="T540" s="369" t="s">
        <v>1419</v>
      </c>
      <c r="U540" s="369" t="s">
        <v>1419</v>
      </c>
      <c r="V540" s="369" t="s">
        <v>1419</v>
      </c>
      <c r="W540" s="369" t="s">
        <v>1419</v>
      </c>
      <c r="X540" s="369" t="s">
        <v>1419</v>
      </c>
      <c r="Y540" s="369" t="s">
        <v>1419</v>
      </c>
      <c r="Z540" s="369" t="s">
        <v>1419</v>
      </c>
      <c r="AA540" s="369" t="s">
        <v>1419</v>
      </c>
      <c r="AB540" s="369" t="s">
        <v>1419</v>
      </c>
      <c r="AC540" s="373" t="s">
        <v>1419</v>
      </c>
      <c r="AD540" s="541">
        <v>0</v>
      </c>
      <c r="AE540" s="370" t="s">
        <v>2279</v>
      </c>
      <c r="AF540" s="370" t="s">
        <v>2244</v>
      </c>
      <c r="AG540" s="374" t="s">
        <v>1438</v>
      </c>
      <c r="AH540" s="374" t="s">
        <v>2245</v>
      </c>
      <c r="AI540" s="374">
        <v>0</v>
      </c>
      <c r="AJ540" s="374" t="s">
        <v>1429</v>
      </c>
      <c r="AK540" s="374">
        <v>0</v>
      </c>
      <c r="AL540" s="369">
        <v>8.0000000000000002E-3</v>
      </c>
      <c r="AM540" s="369">
        <v>0.2</v>
      </c>
      <c r="AN540" s="369" t="s">
        <v>2262</v>
      </c>
      <c r="AO540" s="367" t="s">
        <v>1324</v>
      </c>
      <c r="AP540" s="370" t="s">
        <v>13</v>
      </c>
      <c r="AQ540" s="376" t="s">
        <v>679</v>
      </c>
      <c r="AR540" s="369">
        <v>2.6666666666666666E-3</v>
      </c>
      <c r="AS540" s="369">
        <v>2.6666666666666666E-3</v>
      </c>
      <c r="AT540" s="369"/>
      <c r="AW540" s="662"/>
      <c r="AX540" s="662"/>
      <c r="AY540" s="663"/>
      <c r="AZ540" s="663"/>
      <c r="BA540" s="663"/>
      <c r="BB540" s="664"/>
      <c r="BC540" s="663"/>
      <c r="BD540" s="663"/>
      <c r="BE540" s="663"/>
      <c r="BF540" s="663"/>
      <c r="BG540" s="664"/>
      <c r="BH540" s="664"/>
      <c r="BI540" s="665"/>
      <c r="BJ540" s="665"/>
      <c r="BK540" s="665"/>
      <c r="BL540" s="664"/>
      <c r="BM540" s="664"/>
      <c r="BN540" s="664"/>
      <c r="BO540" s="664"/>
      <c r="BP540" s="664"/>
      <c r="BQ540" s="664"/>
      <c r="BR540" s="664"/>
      <c r="BS540" s="664"/>
      <c r="BT540" s="667"/>
      <c r="BU540" s="668"/>
      <c r="BV540" s="666"/>
      <c r="BW540" s="669"/>
    </row>
    <row r="541" spans="2:75" ht="15.75" customHeight="1">
      <c r="B541" s="363" t="s">
        <v>417</v>
      </c>
      <c r="C541" s="364">
        <v>36017289000107</v>
      </c>
      <c r="D541" s="365" t="s">
        <v>11</v>
      </c>
      <c r="E541" s="365" t="s">
        <v>620</v>
      </c>
      <c r="F541" s="365" t="s">
        <v>663</v>
      </c>
      <c r="G541" s="366" t="s">
        <v>738</v>
      </c>
      <c r="H541" s="366" t="s">
        <v>34</v>
      </c>
      <c r="I541" s="366" t="s">
        <v>34</v>
      </c>
      <c r="J541" s="366" t="s">
        <v>608</v>
      </c>
      <c r="K541" s="367" t="s">
        <v>48</v>
      </c>
      <c r="L541" s="368"/>
      <c r="M541" s="368" t="s">
        <v>1416</v>
      </c>
      <c r="N541" s="367">
        <v>546496</v>
      </c>
      <c r="O541" s="367" t="s">
        <v>1321</v>
      </c>
      <c r="P541" s="371">
        <v>44042</v>
      </c>
      <c r="Q541" s="372">
        <v>408060251.61000001</v>
      </c>
      <c r="R541" s="372">
        <v>214570625.15682527</v>
      </c>
      <c r="S541" s="367">
        <v>7</v>
      </c>
      <c r="T541" s="369">
        <v>8.5390796213933529E-2</v>
      </c>
      <c r="U541" s="369">
        <v>1.1038634893499399</v>
      </c>
      <c r="V541" s="369">
        <v>0.11289645783122637</v>
      </c>
      <c r="W541" s="369">
        <v>1.1067627826165281</v>
      </c>
      <c r="X541" s="369">
        <v>0.15189289971567144</v>
      </c>
      <c r="Y541" s="369">
        <v>1.1518314514916246</v>
      </c>
      <c r="Z541" s="369" t="s">
        <v>1419</v>
      </c>
      <c r="AA541" s="369" t="s">
        <v>1419</v>
      </c>
      <c r="AB541" s="369">
        <v>2.81178134408115E-3</v>
      </c>
      <c r="AC541" s="373">
        <v>3.4997762378345425</v>
      </c>
      <c r="AD541" s="541">
        <v>0</v>
      </c>
      <c r="AE541" s="370" t="s">
        <v>2556</v>
      </c>
      <c r="AF541" s="370" t="s">
        <v>736</v>
      </c>
      <c r="AG541" s="374" t="s">
        <v>736</v>
      </c>
      <c r="AH541" s="374" t="s">
        <v>2248</v>
      </c>
      <c r="AI541" s="374">
        <v>100</v>
      </c>
      <c r="AJ541" s="374">
        <v>100</v>
      </c>
      <c r="AK541" s="374">
        <v>100</v>
      </c>
      <c r="AL541" s="369">
        <v>4.0000000000000001E-3</v>
      </c>
      <c r="AM541" s="369" t="s">
        <v>34</v>
      </c>
      <c r="AN541" s="369" t="s">
        <v>64</v>
      </c>
      <c r="AO541" s="367" t="s">
        <v>1324</v>
      </c>
      <c r="AP541" s="370" t="s">
        <v>11</v>
      </c>
      <c r="AQ541" s="376" t="s">
        <v>675</v>
      </c>
      <c r="AR541" s="369">
        <v>7.9999999999999993E-4</v>
      </c>
      <c r="AS541" s="369">
        <v>7.9999999999999993E-4</v>
      </c>
      <c r="AT541" s="369"/>
      <c r="AW541" s="662"/>
      <c r="AX541" s="662"/>
      <c r="AY541" s="663"/>
      <c r="AZ541" s="663"/>
      <c r="BA541" s="663"/>
      <c r="BB541" s="664"/>
      <c r="BC541" s="663"/>
      <c r="BD541" s="663"/>
      <c r="BE541" s="663"/>
      <c r="BF541" s="663"/>
      <c r="BG541" s="664"/>
      <c r="BH541" s="664"/>
      <c r="BI541" s="665"/>
      <c r="BJ541" s="665"/>
      <c r="BK541" s="665"/>
      <c r="BL541" s="664"/>
      <c r="BM541" s="664"/>
      <c r="BN541" s="664"/>
      <c r="BO541" s="664"/>
      <c r="BP541" s="664"/>
      <c r="BQ541" s="664"/>
      <c r="BR541" s="664"/>
      <c r="BS541" s="664"/>
      <c r="BT541" s="667"/>
      <c r="BU541" s="668"/>
      <c r="BV541" s="666"/>
      <c r="BW541" s="669"/>
    </row>
    <row r="542" spans="2:75" ht="15.75" customHeight="1">
      <c r="B542" s="363" t="s">
        <v>1258</v>
      </c>
      <c r="C542" s="364">
        <v>44209582000196</v>
      </c>
      <c r="D542" s="365" t="s">
        <v>14</v>
      </c>
      <c r="E542" s="365" t="s">
        <v>15</v>
      </c>
      <c r="F542" s="365" t="s">
        <v>701</v>
      </c>
      <c r="G542" s="366"/>
      <c r="H542" s="366" t="s">
        <v>34</v>
      </c>
      <c r="I542" s="366" t="s">
        <v>34</v>
      </c>
      <c r="J542" s="366" t="s">
        <v>611</v>
      </c>
      <c r="K542" s="367" t="s">
        <v>49</v>
      </c>
      <c r="L542" s="368"/>
      <c r="M542" s="368" t="s">
        <v>1416</v>
      </c>
      <c r="N542" s="367">
        <v>624985</v>
      </c>
      <c r="O542" s="367" t="s">
        <v>1321</v>
      </c>
      <c r="P542" s="371">
        <v>44523</v>
      </c>
      <c r="Q542" s="372">
        <v>2839068.09</v>
      </c>
      <c r="R542" s="372" t="s">
        <v>1419</v>
      </c>
      <c r="S542" s="367">
        <v>7</v>
      </c>
      <c r="T542" s="369">
        <v>-0.57893674741405854</v>
      </c>
      <c r="U542" s="369">
        <v>-7.4840283314878908</v>
      </c>
      <c r="V542" s="369" t="s">
        <v>1419</v>
      </c>
      <c r="W542" s="369" t="s">
        <v>1419</v>
      </c>
      <c r="X542" s="369" t="s">
        <v>1419</v>
      </c>
      <c r="Y542" s="369" t="s">
        <v>1419</v>
      </c>
      <c r="Z542" s="369" t="s">
        <v>1419</v>
      </c>
      <c r="AA542" s="369" t="s">
        <v>1419</v>
      </c>
      <c r="AB542" s="369" t="s">
        <v>1419</v>
      </c>
      <c r="AC542" s="373" t="s">
        <v>1419</v>
      </c>
      <c r="AD542" s="541">
        <v>0</v>
      </c>
      <c r="AE542" s="370" t="s">
        <v>2364</v>
      </c>
      <c r="AF542" s="370" t="s">
        <v>2244</v>
      </c>
      <c r="AG542" s="374" t="s">
        <v>1438</v>
      </c>
      <c r="AH542" s="374" t="s">
        <v>2248</v>
      </c>
      <c r="AI542" s="374">
        <v>1000</v>
      </c>
      <c r="AJ542" s="374">
        <v>100</v>
      </c>
      <c r="AK542" s="374">
        <v>100</v>
      </c>
      <c r="AL542" s="369">
        <v>3.4000000000000002E-3</v>
      </c>
      <c r="AM542" s="369" t="s">
        <v>34</v>
      </c>
      <c r="AN542" s="369" t="s">
        <v>2262</v>
      </c>
      <c r="AO542" s="367" t="s">
        <v>1324</v>
      </c>
      <c r="AP542" s="370" t="s">
        <v>13</v>
      </c>
      <c r="AQ542" s="376" t="s">
        <v>671</v>
      </c>
      <c r="AR542" s="369">
        <v>1.1332199999999999E-3</v>
      </c>
      <c r="AS542" s="369">
        <v>1.1332199999999999E-3</v>
      </c>
      <c r="AT542" s="369"/>
      <c r="AW542" s="662"/>
      <c r="AX542" s="662"/>
      <c r="AY542" s="663"/>
      <c r="AZ542" s="663"/>
      <c r="BA542" s="663"/>
      <c r="BB542" s="664"/>
      <c r="BC542" s="663"/>
      <c r="BD542" s="663"/>
      <c r="BE542" s="663"/>
      <c r="BF542" s="663"/>
      <c r="BG542" s="664"/>
      <c r="BH542" s="664"/>
      <c r="BI542" s="665"/>
      <c r="BJ542" s="665"/>
      <c r="BK542" s="665"/>
      <c r="BL542" s="664"/>
      <c r="BM542" s="664"/>
      <c r="BN542" s="664"/>
      <c r="BO542" s="664"/>
      <c r="BP542" s="664"/>
      <c r="BQ542" s="664"/>
      <c r="BR542" s="664"/>
      <c r="BS542" s="664"/>
      <c r="BT542" s="667"/>
      <c r="BU542" s="668"/>
      <c r="BV542" s="666"/>
      <c r="BW542" s="669"/>
    </row>
    <row r="543" spans="2:75" ht="15.75" customHeight="1">
      <c r="B543" s="363" t="s">
        <v>1259</v>
      </c>
      <c r="C543" s="364">
        <v>41545885000191</v>
      </c>
      <c r="D543" s="365" t="s">
        <v>14</v>
      </c>
      <c r="E543" s="365" t="s">
        <v>15</v>
      </c>
      <c r="F543" s="365" t="s">
        <v>701</v>
      </c>
      <c r="G543" s="366"/>
      <c r="H543" s="366" t="s">
        <v>34</v>
      </c>
      <c r="I543" s="366" t="s">
        <v>34</v>
      </c>
      <c r="J543" s="366" t="s">
        <v>611</v>
      </c>
      <c r="K543" s="367" t="s">
        <v>49</v>
      </c>
      <c r="L543" s="368"/>
      <c r="M543" s="368" t="s">
        <v>1416</v>
      </c>
      <c r="N543" s="367">
        <v>612618</v>
      </c>
      <c r="O543" s="367" t="s">
        <v>1321</v>
      </c>
      <c r="P543" s="371">
        <v>44306</v>
      </c>
      <c r="Q543" s="372">
        <v>15826624.210000001</v>
      </c>
      <c r="R543" s="372">
        <v>36201364.435357116</v>
      </c>
      <c r="S543" s="367">
        <v>7</v>
      </c>
      <c r="T543" s="369">
        <v>-0.62555273568232628</v>
      </c>
      <c r="U543" s="369">
        <v>-8.0866423104041498</v>
      </c>
      <c r="V543" s="369">
        <v>-0.63444031253798339</v>
      </c>
      <c r="W543" s="369">
        <v>-6.2196364633365988</v>
      </c>
      <c r="X543" s="369" t="s">
        <v>1419</v>
      </c>
      <c r="Y543" s="369" t="s">
        <v>1419</v>
      </c>
      <c r="Z543" s="369" t="s">
        <v>1419</v>
      </c>
      <c r="AA543" s="369" t="s">
        <v>1419</v>
      </c>
      <c r="AB543" s="369">
        <v>0.76584828571467956</v>
      </c>
      <c r="AC543" s="373">
        <v>-1.0537153241735926</v>
      </c>
      <c r="AD543" s="541">
        <v>0</v>
      </c>
      <c r="AE543" s="370" t="s">
        <v>2364</v>
      </c>
      <c r="AF543" s="370" t="s">
        <v>2244</v>
      </c>
      <c r="AG543" s="374" t="s">
        <v>1438</v>
      </c>
      <c r="AH543" s="374" t="s">
        <v>2248</v>
      </c>
      <c r="AI543" s="374">
        <v>0</v>
      </c>
      <c r="AJ543" s="374">
        <v>0</v>
      </c>
      <c r="AK543" s="374">
        <v>0</v>
      </c>
      <c r="AL543" s="369">
        <v>5.0000000000000001E-4</v>
      </c>
      <c r="AM543" s="369" t="s">
        <v>34</v>
      </c>
      <c r="AN543" s="369" t="s">
        <v>34</v>
      </c>
      <c r="AO543" s="367" t="s">
        <v>1324</v>
      </c>
      <c r="AP543" s="370" t="s">
        <v>13</v>
      </c>
      <c r="AQ543" s="376" t="s">
        <v>671</v>
      </c>
      <c r="AR543" s="369">
        <v>1.6664999999999998E-4</v>
      </c>
      <c r="AS543" s="369">
        <v>1.6664999999999998E-4</v>
      </c>
      <c r="AT543" s="369"/>
      <c r="AW543" s="662"/>
      <c r="AX543" s="662"/>
      <c r="AY543" s="663"/>
      <c r="AZ543" s="663"/>
      <c r="BA543" s="663"/>
      <c r="BB543" s="664"/>
      <c r="BC543" s="663"/>
      <c r="BD543" s="663"/>
      <c r="BE543" s="663"/>
      <c r="BF543" s="663"/>
      <c r="BG543" s="664"/>
      <c r="BH543" s="664"/>
      <c r="BI543" s="665"/>
      <c r="BJ543" s="665"/>
      <c r="BK543" s="665"/>
      <c r="BL543" s="664"/>
      <c r="BM543" s="664"/>
      <c r="BN543" s="664"/>
      <c r="BO543" s="664"/>
      <c r="BP543" s="664"/>
      <c r="BQ543" s="664"/>
      <c r="BR543" s="664"/>
      <c r="BS543" s="664"/>
      <c r="BT543" s="667"/>
      <c r="BU543" s="668"/>
      <c r="BV543" s="666"/>
      <c r="BW543" s="669"/>
    </row>
    <row r="544" spans="2:75" ht="15.75" customHeight="1">
      <c r="B544" s="363" t="s">
        <v>1260</v>
      </c>
      <c r="C544" s="364">
        <v>43508446000134</v>
      </c>
      <c r="D544" s="365" t="s">
        <v>14</v>
      </c>
      <c r="E544" s="365" t="s">
        <v>15</v>
      </c>
      <c r="F544" s="365" t="s">
        <v>701</v>
      </c>
      <c r="G544" s="366"/>
      <c r="H544" s="366" t="s">
        <v>34</v>
      </c>
      <c r="I544" s="366" t="s">
        <v>34</v>
      </c>
      <c r="J544" s="366" t="s">
        <v>611</v>
      </c>
      <c r="K544" s="367" t="s">
        <v>49</v>
      </c>
      <c r="L544" s="368"/>
      <c r="M544" s="368" t="s">
        <v>1416</v>
      </c>
      <c r="N544" s="367">
        <v>615986</v>
      </c>
      <c r="O544" s="367" t="s">
        <v>1321</v>
      </c>
      <c r="P544" s="371">
        <v>44469</v>
      </c>
      <c r="Q544" s="372">
        <v>6457112.3899999997</v>
      </c>
      <c r="R544" s="372" t="s">
        <v>1419</v>
      </c>
      <c r="S544" s="367">
        <v>7</v>
      </c>
      <c r="T544" s="369">
        <v>-0.7147110391915118</v>
      </c>
      <c r="U544" s="369">
        <v>-9.2392091019070399</v>
      </c>
      <c r="V544" s="369" t="s">
        <v>1419</v>
      </c>
      <c r="W544" s="369" t="s">
        <v>1419</v>
      </c>
      <c r="X544" s="369" t="s">
        <v>1419</v>
      </c>
      <c r="Y544" s="369" t="s">
        <v>1419</v>
      </c>
      <c r="Z544" s="369" t="s">
        <v>1419</v>
      </c>
      <c r="AA544" s="369" t="s">
        <v>1419</v>
      </c>
      <c r="AB544" s="369" t="s">
        <v>1419</v>
      </c>
      <c r="AC544" s="373" t="s">
        <v>1419</v>
      </c>
      <c r="AD544" s="541">
        <v>0</v>
      </c>
      <c r="AE544" s="370" t="s">
        <v>2364</v>
      </c>
      <c r="AF544" s="370" t="s">
        <v>2244</v>
      </c>
      <c r="AG544" s="374" t="s">
        <v>1438</v>
      </c>
      <c r="AH544" s="374" t="s">
        <v>2248</v>
      </c>
      <c r="AI544" s="374">
        <v>0</v>
      </c>
      <c r="AJ544" s="374">
        <v>0</v>
      </c>
      <c r="AK544" s="374">
        <v>0</v>
      </c>
      <c r="AL544" s="369">
        <v>3.4000000000000002E-3</v>
      </c>
      <c r="AM544" s="369" t="s">
        <v>34</v>
      </c>
      <c r="AN544" s="369" t="s">
        <v>2262</v>
      </c>
      <c r="AO544" s="367" t="s">
        <v>1324</v>
      </c>
      <c r="AP544" s="370" t="s">
        <v>13</v>
      </c>
      <c r="AQ544" s="376" t="s">
        <v>671</v>
      </c>
      <c r="AR544" s="369">
        <v>1.1332199999999999E-3</v>
      </c>
      <c r="AS544" s="369">
        <v>1.1332199999999999E-3</v>
      </c>
      <c r="AT544" s="369"/>
      <c r="AW544" s="662"/>
      <c r="AX544" s="662"/>
      <c r="AY544" s="663"/>
      <c r="AZ544" s="663"/>
      <c r="BA544" s="663"/>
      <c r="BB544" s="664"/>
      <c r="BC544" s="663"/>
      <c r="BD544" s="663"/>
      <c r="BE544" s="663"/>
      <c r="BF544" s="663"/>
      <c r="BG544" s="664"/>
      <c r="BH544" s="664"/>
      <c r="BI544" s="665"/>
      <c r="BJ544" s="665"/>
      <c r="BK544" s="665"/>
      <c r="BL544" s="664"/>
      <c r="BM544" s="664"/>
      <c r="BN544" s="664"/>
      <c r="BO544" s="664"/>
      <c r="BP544" s="664"/>
      <c r="BQ544" s="664"/>
      <c r="BR544" s="664"/>
      <c r="BS544" s="664"/>
      <c r="BT544" s="667"/>
      <c r="BU544" s="668"/>
      <c r="BV544" s="666"/>
      <c r="BW544" s="669"/>
    </row>
    <row r="545" spans="2:75" ht="15.75" customHeight="1">
      <c r="B545" s="363" t="s">
        <v>1261</v>
      </c>
      <c r="C545" s="364">
        <v>44026806000124</v>
      </c>
      <c r="D545" s="365" t="s">
        <v>14</v>
      </c>
      <c r="E545" s="365" t="s">
        <v>15</v>
      </c>
      <c r="F545" s="365" t="s">
        <v>701</v>
      </c>
      <c r="G545" s="366"/>
      <c r="H545" s="366" t="s">
        <v>34</v>
      </c>
      <c r="I545" s="366" t="s">
        <v>34</v>
      </c>
      <c r="J545" s="366" t="s">
        <v>611</v>
      </c>
      <c r="K545" s="367" t="s">
        <v>49</v>
      </c>
      <c r="L545" s="368"/>
      <c r="M545" s="368" t="s">
        <v>1416</v>
      </c>
      <c r="N545" s="367">
        <v>626082</v>
      </c>
      <c r="O545" s="367" t="s">
        <v>1321</v>
      </c>
      <c r="P545" s="371">
        <v>44530</v>
      </c>
      <c r="Q545" s="372">
        <v>4242281.0199999996</v>
      </c>
      <c r="R545" s="372" t="s">
        <v>1419</v>
      </c>
      <c r="S545" s="367">
        <v>7</v>
      </c>
      <c r="T545" s="369">
        <v>-0.62098168035260093</v>
      </c>
      <c r="U545" s="369">
        <v>-8.0275513859719574</v>
      </c>
      <c r="V545" s="369" t="s">
        <v>1419</v>
      </c>
      <c r="W545" s="369" t="s">
        <v>1419</v>
      </c>
      <c r="X545" s="369" t="s">
        <v>1419</v>
      </c>
      <c r="Y545" s="369" t="s">
        <v>1419</v>
      </c>
      <c r="Z545" s="369" t="s">
        <v>1419</v>
      </c>
      <c r="AA545" s="369" t="s">
        <v>1419</v>
      </c>
      <c r="AB545" s="369" t="s">
        <v>1419</v>
      </c>
      <c r="AC545" s="373" t="s">
        <v>1419</v>
      </c>
      <c r="AD545" s="541">
        <v>0</v>
      </c>
      <c r="AE545" s="370" t="s">
        <v>2364</v>
      </c>
      <c r="AF545" s="370" t="s">
        <v>2244</v>
      </c>
      <c r="AG545" s="374" t="s">
        <v>1438</v>
      </c>
      <c r="AH545" s="374" t="s">
        <v>2248</v>
      </c>
      <c r="AI545" s="374">
        <v>1000</v>
      </c>
      <c r="AJ545" s="374">
        <v>100</v>
      </c>
      <c r="AK545" s="374">
        <v>100</v>
      </c>
      <c r="AL545" s="369">
        <v>3.4000000000000002E-3</v>
      </c>
      <c r="AM545" s="369" t="s">
        <v>34</v>
      </c>
      <c r="AN545" s="369" t="s">
        <v>2262</v>
      </c>
      <c r="AO545" s="367" t="s">
        <v>1324</v>
      </c>
      <c r="AP545" s="370" t="s">
        <v>13</v>
      </c>
      <c r="AQ545" s="376" t="s">
        <v>671</v>
      </c>
      <c r="AR545" s="369">
        <v>1.1332199999999999E-3</v>
      </c>
      <c r="AS545" s="369">
        <v>1.1332199999999999E-3</v>
      </c>
      <c r="AT545" s="369"/>
      <c r="AW545" s="662"/>
      <c r="AX545" s="662"/>
      <c r="AY545" s="663"/>
      <c r="AZ545" s="663"/>
      <c r="BA545" s="663"/>
      <c r="BB545" s="664"/>
      <c r="BC545" s="663"/>
      <c r="BD545" s="663"/>
      <c r="BE545" s="663"/>
      <c r="BF545" s="663"/>
      <c r="BG545" s="664"/>
      <c r="BH545" s="664"/>
      <c r="BI545" s="665"/>
      <c r="BJ545" s="665"/>
      <c r="BK545" s="665"/>
      <c r="BL545" s="664"/>
      <c r="BM545" s="664"/>
      <c r="BN545" s="664"/>
      <c r="BO545" s="664"/>
      <c r="BP545" s="664"/>
      <c r="BQ545" s="664"/>
      <c r="BR545" s="664"/>
      <c r="BS545" s="664"/>
      <c r="BT545" s="667"/>
      <c r="BU545" s="668"/>
      <c r="BV545" s="666"/>
      <c r="BW545" s="669"/>
    </row>
    <row r="546" spans="2:75" ht="15.75" customHeight="1">
      <c r="B546" s="363" t="s">
        <v>505</v>
      </c>
      <c r="C546" s="364">
        <v>36380409000128</v>
      </c>
      <c r="D546" s="365" t="s">
        <v>14</v>
      </c>
      <c r="E546" s="365" t="s">
        <v>15</v>
      </c>
      <c r="F546" s="365" t="s">
        <v>701</v>
      </c>
      <c r="G546" s="366"/>
      <c r="H546" s="366" t="s">
        <v>34</v>
      </c>
      <c r="I546" s="366" t="s">
        <v>34</v>
      </c>
      <c r="J546" s="366" t="s">
        <v>611</v>
      </c>
      <c r="K546" s="367" t="s">
        <v>49</v>
      </c>
      <c r="L546" s="368"/>
      <c r="M546" s="368" t="s">
        <v>1416</v>
      </c>
      <c r="N546" s="367">
        <v>530026</v>
      </c>
      <c r="O546" s="367" t="s">
        <v>1321</v>
      </c>
      <c r="P546" s="371">
        <v>43889</v>
      </c>
      <c r="Q546" s="372">
        <v>44579718.979999997</v>
      </c>
      <c r="R546" s="372">
        <v>68740373.194880933</v>
      </c>
      <c r="S546" s="367">
        <v>7</v>
      </c>
      <c r="T546" s="369">
        <v>-0.25004122223342951</v>
      </c>
      <c r="U546" s="369">
        <v>-3.2323316831993596</v>
      </c>
      <c r="V546" s="369">
        <v>-0.1762237845980863</v>
      </c>
      <c r="W546" s="369">
        <v>-1.7275823347492796</v>
      </c>
      <c r="X546" s="369">
        <v>-1.1825893803525389E-3</v>
      </c>
      <c r="Y546" s="369">
        <v>-8.9677901010504421E-3</v>
      </c>
      <c r="Z546" s="369" t="s">
        <v>1419</v>
      </c>
      <c r="AA546" s="369" t="s">
        <v>1419</v>
      </c>
      <c r="AB546" s="369">
        <v>0.16101987075846294</v>
      </c>
      <c r="AC546" s="373">
        <v>-1.7267459813888817</v>
      </c>
      <c r="AD546" s="541">
        <v>0</v>
      </c>
      <c r="AE546" s="370" t="s">
        <v>2364</v>
      </c>
      <c r="AF546" s="370" t="s">
        <v>2244</v>
      </c>
      <c r="AG546" s="374" t="s">
        <v>1438</v>
      </c>
      <c r="AH546" s="374" t="s">
        <v>2248</v>
      </c>
      <c r="AI546" s="374">
        <v>1000</v>
      </c>
      <c r="AJ546" s="374">
        <v>0</v>
      </c>
      <c r="AK546" s="374">
        <v>0</v>
      </c>
      <c r="AL546" s="369">
        <v>5.0000000000000001E-4</v>
      </c>
      <c r="AM546" s="369" t="s">
        <v>34</v>
      </c>
      <c r="AN546" s="369" t="s">
        <v>34</v>
      </c>
      <c r="AO546" s="367" t="s">
        <v>1324</v>
      </c>
      <c r="AP546" s="370" t="s">
        <v>13</v>
      </c>
      <c r="AQ546" s="376" t="s">
        <v>668</v>
      </c>
      <c r="AR546" s="369">
        <v>1.6664999999999998E-4</v>
      </c>
      <c r="AS546" s="369">
        <v>1.6664999999999998E-4</v>
      </c>
      <c r="AT546" s="369"/>
      <c r="AW546" s="662"/>
      <c r="AX546" s="662"/>
      <c r="AY546" s="663"/>
      <c r="AZ546" s="663"/>
      <c r="BA546" s="663"/>
      <c r="BB546" s="664"/>
      <c r="BC546" s="663"/>
      <c r="BD546" s="663"/>
      <c r="BE546" s="663"/>
      <c r="BF546" s="663"/>
      <c r="BG546" s="664"/>
      <c r="BH546" s="664"/>
      <c r="BI546" s="665"/>
      <c r="BJ546" s="665"/>
      <c r="BK546" s="665"/>
      <c r="BL546" s="664"/>
      <c r="BM546" s="664"/>
      <c r="BN546" s="664"/>
      <c r="BO546" s="664"/>
      <c r="BP546" s="664"/>
      <c r="BQ546" s="664"/>
      <c r="BR546" s="664"/>
      <c r="BS546" s="664"/>
      <c r="BT546" s="667"/>
      <c r="BU546" s="668"/>
      <c r="BV546" s="666"/>
      <c r="BW546" s="669"/>
    </row>
    <row r="547" spans="2:75" ht="15.75" customHeight="1">
      <c r="B547" s="363" t="s">
        <v>1507</v>
      </c>
      <c r="C547" s="364">
        <v>38377278000155</v>
      </c>
      <c r="D547" s="365" t="s">
        <v>14</v>
      </c>
      <c r="E547" s="365" t="s">
        <v>616</v>
      </c>
      <c r="F547" s="365" t="s">
        <v>617</v>
      </c>
      <c r="G547" s="366" t="s">
        <v>34</v>
      </c>
      <c r="H547" s="366" t="s">
        <v>34</v>
      </c>
      <c r="I547" s="366" t="s">
        <v>34</v>
      </c>
      <c r="J547" s="366" t="s">
        <v>608</v>
      </c>
      <c r="K547" s="367" t="s">
        <v>48</v>
      </c>
      <c r="L547" s="368"/>
      <c r="M547" s="368"/>
      <c r="N547" s="367">
        <v>576743</v>
      </c>
      <c r="O547" s="367" t="s">
        <v>1321</v>
      </c>
      <c r="P547" s="371">
        <v>44235</v>
      </c>
      <c r="Q547" s="372" t="s">
        <v>1392</v>
      </c>
      <c r="R547" s="372" t="s">
        <v>1419</v>
      </c>
      <c r="S547" s="367">
        <v>7</v>
      </c>
      <c r="T547" s="369" t="s">
        <v>1419</v>
      </c>
      <c r="U547" s="369" t="s">
        <v>1419</v>
      </c>
      <c r="V547" s="369" t="s">
        <v>1419</v>
      </c>
      <c r="W547" s="369" t="s">
        <v>1419</v>
      </c>
      <c r="X547" s="369" t="s">
        <v>1419</v>
      </c>
      <c r="Y547" s="369" t="s">
        <v>1419</v>
      </c>
      <c r="Z547" s="369" t="s">
        <v>1419</v>
      </c>
      <c r="AA547" s="369" t="s">
        <v>1419</v>
      </c>
      <c r="AB547" s="369" t="s">
        <v>1419</v>
      </c>
      <c r="AC547" s="373" t="s">
        <v>1419</v>
      </c>
      <c r="AD547" s="541">
        <v>0</v>
      </c>
      <c r="AE547" s="370" t="s">
        <v>2278</v>
      </c>
      <c r="AF547" s="370" t="s">
        <v>2253</v>
      </c>
      <c r="AG547" s="374" t="s">
        <v>1439</v>
      </c>
      <c r="AH547" s="374" t="s">
        <v>2245</v>
      </c>
      <c r="AI547" s="374">
        <v>500</v>
      </c>
      <c r="AJ547" s="374" t="s">
        <v>1429</v>
      </c>
      <c r="AK547" s="374">
        <v>100</v>
      </c>
      <c r="AL547" s="673">
        <v>0</v>
      </c>
      <c r="AM547" s="673">
        <v>0.2</v>
      </c>
      <c r="AN547" s="369" t="s">
        <v>34</v>
      </c>
      <c r="AO547" s="367" t="s">
        <v>1324</v>
      </c>
      <c r="AP547" s="370" t="s">
        <v>716</v>
      </c>
      <c r="AQ547" s="376" t="s">
        <v>687</v>
      </c>
      <c r="AR547" s="369">
        <v>4.0000000000000001E-3</v>
      </c>
      <c r="AS547" s="369">
        <v>4.0000000000000001E-3</v>
      </c>
      <c r="AT547" s="369"/>
      <c r="AW547" s="662"/>
      <c r="AX547" s="662"/>
      <c r="AY547" s="663"/>
      <c r="AZ547" s="663"/>
      <c r="BA547" s="663"/>
      <c r="BB547" s="664"/>
      <c r="BC547" s="663"/>
      <c r="BD547" s="663"/>
      <c r="BE547" s="663"/>
      <c r="BF547" s="663"/>
      <c r="BG547" s="664"/>
      <c r="BH547" s="664"/>
      <c r="BI547" s="665"/>
      <c r="BJ547" s="665"/>
      <c r="BK547" s="665"/>
      <c r="BL547" s="664"/>
      <c r="BM547" s="664"/>
      <c r="BN547" s="664"/>
      <c r="BO547" s="664"/>
      <c r="BP547" s="664"/>
      <c r="BQ547" s="664"/>
      <c r="BR547" s="664"/>
      <c r="BS547" s="664"/>
      <c r="BT547" s="667"/>
      <c r="BU547" s="668"/>
      <c r="BV547" s="666"/>
      <c r="BW547" s="669"/>
    </row>
    <row r="548" spans="2:75" ht="15.75" customHeight="1">
      <c r="B548" s="363" t="s">
        <v>1617</v>
      </c>
      <c r="C548" s="364">
        <v>34979876000143</v>
      </c>
      <c r="D548" s="365" t="s">
        <v>13</v>
      </c>
      <c r="E548" s="365" t="s">
        <v>616</v>
      </c>
      <c r="F548" s="365" t="s">
        <v>617</v>
      </c>
      <c r="G548" s="366" t="s">
        <v>34</v>
      </c>
      <c r="H548" s="366" t="s">
        <v>1337</v>
      </c>
      <c r="I548" s="366" t="s">
        <v>34</v>
      </c>
      <c r="J548" s="366" t="s">
        <v>608</v>
      </c>
      <c r="K548" s="367" t="s">
        <v>48</v>
      </c>
      <c r="L548" s="368"/>
      <c r="M548" s="368"/>
      <c r="N548" s="367">
        <v>536474</v>
      </c>
      <c r="O548" s="367" t="s">
        <v>1321</v>
      </c>
      <c r="P548" s="371">
        <v>43966</v>
      </c>
      <c r="Q548" s="372">
        <v>100928778.90000001</v>
      </c>
      <c r="R548" s="372">
        <v>114713752.58694442</v>
      </c>
      <c r="S548" s="367">
        <v>7</v>
      </c>
      <c r="T548" s="369">
        <v>4.8418643316860965E-2</v>
      </c>
      <c r="U548" s="369">
        <v>0.54460871288438606</v>
      </c>
      <c r="V548" s="369">
        <v>8.4910650507639351E-2</v>
      </c>
      <c r="W548" s="369">
        <v>0.77928519144296171</v>
      </c>
      <c r="X548" s="369">
        <v>0.20367604327307176</v>
      </c>
      <c r="Y548" s="369">
        <v>1.4322072557387484</v>
      </c>
      <c r="Z548" s="369" t="s">
        <v>1419</v>
      </c>
      <c r="AA548" s="369" t="s">
        <v>1419</v>
      </c>
      <c r="AB548" s="369">
        <v>3.8985298980494659E-2</v>
      </c>
      <c r="AC548" s="373">
        <v>-0.54320756682320437</v>
      </c>
      <c r="AD548" s="541">
        <v>0</v>
      </c>
      <c r="AE548" s="370" t="s">
        <v>2428</v>
      </c>
      <c r="AF548" s="370" t="s">
        <v>2244</v>
      </c>
      <c r="AG548" s="374" t="s">
        <v>1438</v>
      </c>
      <c r="AH548" s="374" t="s">
        <v>2254</v>
      </c>
      <c r="AI548" s="374">
        <v>0</v>
      </c>
      <c r="AJ548" s="374">
        <v>0</v>
      </c>
      <c r="AK548" s="374">
        <v>0</v>
      </c>
      <c r="AL548" s="369">
        <v>0.01</v>
      </c>
      <c r="AM548" s="369">
        <v>0.2</v>
      </c>
      <c r="AN548" s="369" t="s">
        <v>34</v>
      </c>
      <c r="AO548" s="367" t="s">
        <v>1321</v>
      </c>
      <c r="AP548" s="370" t="s">
        <v>13</v>
      </c>
      <c r="AQ548" s="376" t="s">
        <v>2312</v>
      </c>
      <c r="AR548" s="369" t="s">
        <v>34</v>
      </c>
      <c r="AS548" s="369" t="s">
        <v>34</v>
      </c>
      <c r="AT548" s="369"/>
      <c r="AW548" s="662"/>
      <c r="AX548" s="662"/>
      <c r="AY548" s="663"/>
      <c r="AZ548" s="663"/>
      <c r="BA548" s="663"/>
      <c r="BB548" s="664"/>
      <c r="BC548" s="663"/>
      <c r="BD548" s="663"/>
      <c r="BE548" s="663"/>
      <c r="BF548" s="663"/>
      <c r="BG548" s="664"/>
      <c r="BH548" s="664"/>
      <c r="BI548" s="665"/>
      <c r="BJ548" s="665"/>
      <c r="BK548" s="665"/>
      <c r="BL548" s="664"/>
      <c r="BM548" s="664"/>
      <c r="BN548" s="664"/>
      <c r="BO548" s="664"/>
      <c r="BP548" s="664"/>
      <c r="BQ548" s="664"/>
      <c r="BR548" s="664"/>
      <c r="BS548" s="664"/>
      <c r="BT548" s="667"/>
      <c r="BU548" s="668"/>
      <c r="BV548" s="666"/>
      <c r="BW548" s="669"/>
    </row>
    <row r="549" spans="2:75" ht="15.75" customHeight="1">
      <c r="B549" s="363" t="s">
        <v>954</v>
      </c>
      <c r="C549" s="364">
        <v>41969176000133</v>
      </c>
      <c r="D549" s="365" t="s">
        <v>13</v>
      </c>
      <c r="E549" s="365" t="s">
        <v>615</v>
      </c>
      <c r="F549" s="365" t="s">
        <v>619</v>
      </c>
      <c r="G549" s="366" t="s">
        <v>34</v>
      </c>
      <c r="H549" s="366" t="s">
        <v>1338</v>
      </c>
      <c r="I549" s="366" t="s">
        <v>34</v>
      </c>
      <c r="J549" s="366"/>
      <c r="K549" s="367" t="s">
        <v>48</v>
      </c>
      <c r="L549" s="368"/>
      <c r="M549" s="368" t="s">
        <v>34</v>
      </c>
      <c r="N549" s="367">
        <v>611069</v>
      </c>
      <c r="O549" s="367" t="s">
        <v>1321</v>
      </c>
      <c r="P549" s="371">
        <v>44440</v>
      </c>
      <c r="Q549" s="372">
        <v>20390694.559999999</v>
      </c>
      <c r="R549" s="372" t="s">
        <v>1419</v>
      </c>
      <c r="S549" s="367">
        <v>7</v>
      </c>
      <c r="T549" s="369">
        <v>0.10090870322085244</v>
      </c>
      <c r="U549" s="369">
        <v>1.304466502034699</v>
      </c>
      <c r="V549" s="369" t="s">
        <v>1419</v>
      </c>
      <c r="W549" s="369" t="s">
        <v>1419</v>
      </c>
      <c r="X549" s="369" t="s">
        <v>1419</v>
      </c>
      <c r="Y549" s="369" t="s">
        <v>1419</v>
      </c>
      <c r="Z549" s="369" t="s">
        <v>1419</v>
      </c>
      <c r="AA549" s="369" t="s">
        <v>1419</v>
      </c>
      <c r="AB549" s="369" t="s">
        <v>1419</v>
      </c>
      <c r="AC549" s="373" t="s">
        <v>1419</v>
      </c>
      <c r="AD549" s="541">
        <v>41969199000148</v>
      </c>
      <c r="AE549" s="370" t="s">
        <v>2387</v>
      </c>
      <c r="AF549" s="370" t="s">
        <v>2247</v>
      </c>
      <c r="AG549" s="374" t="s">
        <v>59</v>
      </c>
      <c r="AH549" s="374" t="s">
        <v>2248</v>
      </c>
      <c r="AI549" s="374">
        <v>500</v>
      </c>
      <c r="AJ549" s="374">
        <v>100</v>
      </c>
      <c r="AK549" s="374">
        <v>500</v>
      </c>
      <c r="AL549" s="369">
        <v>1.89E-2</v>
      </c>
      <c r="AM549" s="369">
        <v>0.2</v>
      </c>
      <c r="AN549" s="369" t="s">
        <v>64</v>
      </c>
      <c r="AO549" s="367" t="s">
        <v>1324</v>
      </c>
      <c r="AP549" s="370" t="s">
        <v>13</v>
      </c>
      <c r="AQ549" s="376" t="s">
        <v>664</v>
      </c>
      <c r="AR549" s="369">
        <v>3.7800000000000004E-3</v>
      </c>
      <c r="AS549" s="369">
        <v>3.7800000000000004E-3</v>
      </c>
      <c r="AT549" s="369"/>
      <c r="AW549" s="662"/>
      <c r="AX549" s="662"/>
      <c r="AY549" s="663"/>
      <c r="AZ549" s="663"/>
      <c r="BA549" s="663"/>
      <c r="BB549" s="664"/>
      <c r="BC549" s="663"/>
      <c r="BD549" s="663"/>
      <c r="BE549" s="663"/>
      <c r="BF549" s="663"/>
      <c r="BG549" s="664"/>
      <c r="BH549" s="664"/>
      <c r="BI549" s="665"/>
      <c r="BJ549" s="665"/>
      <c r="BK549" s="665"/>
      <c r="BL549" s="218"/>
      <c r="BM549" s="664"/>
      <c r="BN549" s="664"/>
      <c r="BO549" s="664"/>
      <c r="BP549" s="664"/>
      <c r="BQ549" s="664"/>
      <c r="BR549" s="664"/>
      <c r="BS549" s="664"/>
      <c r="BT549" s="667"/>
      <c r="BU549" s="668"/>
      <c r="BV549" s="666"/>
      <c r="BW549" s="669"/>
    </row>
    <row r="550" spans="2:75" ht="15.75" customHeight="1">
      <c r="B550" s="363" t="s">
        <v>266</v>
      </c>
      <c r="C550" s="364">
        <v>26725138000141</v>
      </c>
      <c r="D550" s="365" t="s">
        <v>13</v>
      </c>
      <c r="E550" s="365" t="s">
        <v>615</v>
      </c>
      <c r="F550" s="365" t="s">
        <v>619</v>
      </c>
      <c r="G550" s="366" t="s">
        <v>34</v>
      </c>
      <c r="H550" s="366" t="s">
        <v>1338</v>
      </c>
      <c r="I550" s="366" t="s">
        <v>34</v>
      </c>
      <c r="J550" s="366"/>
      <c r="K550" s="367" t="s">
        <v>48</v>
      </c>
      <c r="L550" s="368"/>
      <c r="M550" s="368" t="s">
        <v>34</v>
      </c>
      <c r="N550" s="367">
        <v>433543</v>
      </c>
      <c r="O550" s="367" t="s">
        <v>1321</v>
      </c>
      <c r="P550" s="371">
        <v>42762</v>
      </c>
      <c r="Q550" s="372">
        <v>16774329.189999999</v>
      </c>
      <c r="R550" s="372">
        <v>43266160.778333344</v>
      </c>
      <c r="S550" s="367">
        <v>7</v>
      </c>
      <c r="T550" s="369">
        <v>7.3832810831820028E-2</v>
      </c>
      <c r="U550" s="369">
        <v>0.95445115641196032</v>
      </c>
      <c r="V550" s="369">
        <v>6.6135216684566123E-2</v>
      </c>
      <c r="W550" s="369">
        <v>0.64834626216688906</v>
      </c>
      <c r="X550" s="369">
        <v>8.3568878466887098E-2</v>
      </c>
      <c r="Y550" s="369">
        <v>0.63371798658282164</v>
      </c>
      <c r="Z550" s="369">
        <v>0.24338742610550268</v>
      </c>
      <c r="AA550" s="369">
        <v>1.3834930333304425</v>
      </c>
      <c r="AB550" s="369">
        <v>7.8415408164918474E-2</v>
      </c>
      <c r="AC550" s="373">
        <v>-0.38317942308261838</v>
      </c>
      <c r="AD550" s="541">
        <v>26725144000107</v>
      </c>
      <c r="AE550" s="370" t="s">
        <v>2435</v>
      </c>
      <c r="AF550" s="370" t="s">
        <v>2250</v>
      </c>
      <c r="AG550" s="374" t="s">
        <v>719</v>
      </c>
      <c r="AH550" s="374" t="s">
        <v>2248</v>
      </c>
      <c r="AI550" s="374">
        <v>5000</v>
      </c>
      <c r="AJ550" s="374">
        <v>1000</v>
      </c>
      <c r="AK550" s="374">
        <v>4000</v>
      </c>
      <c r="AL550" s="369">
        <v>1.4999999999999999E-2</v>
      </c>
      <c r="AM550" s="369">
        <v>0.2</v>
      </c>
      <c r="AN550" s="369" t="s">
        <v>64</v>
      </c>
      <c r="AO550" s="367" t="s">
        <v>1324</v>
      </c>
      <c r="AP550" s="370" t="s">
        <v>13</v>
      </c>
      <c r="AQ550" s="376" t="s">
        <v>668</v>
      </c>
      <c r="AR550" s="369">
        <v>4.9999999999999992E-3</v>
      </c>
      <c r="AS550" s="369">
        <v>4.9999999999999992E-3</v>
      </c>
      <c r="AT550" s="369"/>
      <c r="AW550" s="662"/>
      <c r="AX550" s="662"/>
      <c r="AY550" s="663"/>
      <c r="AZ550" s="663"/>
      <c r="BA550" s="663"/>
      <c r="BB550" s="664"/>
      <c r="BC550" s="663"/>
      <c r="BD550" s="663"/>
      <c r="BE550" s="663"/>
      <c r="BF550" s="663"/>
      <c r="BG550" s="664"/>
      <c r="BH550" s="664"/>
      <c r="BI550" s="665"/>
      <c r="BJ550" s="665"/>
      <c r="BK550" s="665"/>
      <c r="BL550" s="664"/>
      <c r="BM550" s="664"/>
      <c r="BN550" s="664"/>
      <c r="BO550" s="664"/>
      <c r="BP550" s="664"/>
      <c r="BQ550" s="664"/>
      <c r="BR550" s="664"/>
      <c r="BS550" s="664"/>
      <c r="BT550" s="667"/>
      <c r="BU550" s="668"/>
      <c r="BV550" s="666"/>
      <c r="BW550" s="669"/>
    </row>
    <row r="551" spans="2:75" ht="15.75" customHeight="1">
      <c r="B551" s="363" t="s">
        <v>499</v>
      </c>
      <c r="C551" s="364">
        <v>42480017000133</v>
      </c>
      <c r="D551" s="365" t="s">
        <v>14</v>
      </c>
      <c r="E551" s="365" t="s">
        <v>607</v>
      </c>
      <c r="F551" s="365" t="s">
        <v>860</v>
      </c>
      <c r="G551" s="366"/>
      <c r="H551" s="366" t="s">
        <v>34</v>
      </c>
      <c r="I551" s="366" t="s">
        <v>34</v>
      </c>
      <c r="J551" s="366" t="s">
        <v>611</v>
      </c>
      <c r="K551" s="367" t="s">
        <v>48</v>
      </c>
      <c r="L551" s="368"/>
      <c r="M551" s="368" t="s">
        <v>1416</v>
      </c>
      <c r="N551" s="367">
        <v>601551</v>
      </c>
      <c r="O551" s="367" t="s">
        <v>1321</v>
      </c>
      <c r="P551" s="371">
        <v>44397</v>
      </c>
      <c r="Q551" s="372">
        <v>3228511.35</v>
      </c>
      <c r="R551" s="372">
        <v>4625489.7684920644</v>
      </c>
      <c r="S551" s="367">
        <v>7</v>
      </c>
      <c r="T551" s="369">
        <v>-0.26066463309492516</v>
      </c>
      <c r="U551" s="369">
        <v>-3.3696625888977789</v>
      </c>
      <c r="V551" s="369">
        <v>-0.18439594996894182</v>
      </c>
      <c r="W551" s="369">
        <v>-1.8076968809414349</v>
      </c>
      <c r="X551" s="369" t="s">
        <v>1419</v>
      </c>
      <c r="Y551" s="369" t="s">
        <v>1419</v>
      </c>
      <c r="Z551" s="369" t="s">
        <v>1419</v>
      </c>
      <c r="AA551" s="369" t="s">
        <v>1419</v>
      </c>
      <c r="AB551" s="369">
        <v>0.2420026881130426</v>
      </c>
      <c r="AC551" s="373">
        <v>-1.1229306226111371</v>
      </c>
      <c r="AD551" s="541">
        <v>0</v>
      </c>
      <c r="AE551" s="370" t="s">
        <v>2364</v>
      </c>
      <c r="AF551" s="370" t="s">
        <v>2244</v>
      </c>
      <c r="AG551" s="374" t="s">
        <v>1438</v>
      </c>
      <c r="AH551" s="374" t="s">
        <v>2248</v>
      </c>
      <c r="AI551" s="374">
        <v>100</v>
      </c>
      <c r="AJ551" s="374">
        <v>100</v>
      </c>
      <c r="AK551" s="374">
        <v>100</v>
      </c>
      <c r="AL551" s="369">
        <v>9.0000000000000011E-3</v>
      </c>
      <c r="AM551" s="369">
        <v>0.1</v>
      </c>
      <c r="AN551" s="369" t="s">
        <v>34</v>
      </c>
      <c r="AO551" s="367" t="s">
        <v>1324</v>
      </c>
      <c r="AP551" s="370" t="s">
        <v>716</v>
      </c>
      <c r="AQ551" s="376" t="s">
        <v>659</v>
      </c>
      <c r="AR551" s="369">
        <v>2.9996999999999997E-3</v>
      </c>
      <c r="AS551" s="369">
        <v>2.9996999999999997E-3</v>
      </c>
      <c r="AT551" s="369"/>
      <c r="AW551" s="662"/>
      <c r="AX551" s="662"/>
      <c r="AY551" s="663"/>
      <c r="AZ551" s="663"/>
      <c r="BA551" s="663"/>
      <c r="BB551" s="664"/>
      <c r="BC551" s="663"/>
      <c r="BD551" s="663"/>
      <c r="BE551" s="663"/>
      <c r="BF551" s="663"/>
      <c r="BG551" s="664"/>
      <c r="BH551" s="664"/>
      <c r="BI551" s="665"/>
      <c r="BJ551" s="665"/>
      <c r="BK551" s="665"/>
      <c r="BL551" s="664"/>
      <c r="BM551" s="664"/>
      <c r="BN551" s="664"/>
      <c r="BO551" s="664"/>
      <c r="BP551" s="664"/>
      <c r="BQ551" s="664"/>
      <c r="BR551" s="664"/>
      <c r="BS551" s="664"/>
      <c r="BT551" s="667"/>
      <c r="BU551" s="668"/>
      <c r="BV551" s="666"/>
      <c r="BW551" s="669"/>
    </row>
    <row r="552" spans="2:75" ht="15.75" customHeight="1">
      <c r="B552" s="363" t="s">
        <v>1726</v>
      </c>
      <c r="C552" s="364">
        <v>42730540000170</v>
      </c>
      <c r="D552" s="365" t="s">
        <v>14</v>
      </c>
      <c r="E552" s="365" t="s">
        <v>607</v>
      </c>
      <c r="F552" s="365" t="s">
        <v>860</v>
      </c>
      <c r="G552" s="366"/>
      <c r="H552" s="366" t="s">
        <v>34</v>
      </c>
      <c r="I552" s="366" t="s">
        <v>34</v>
      </c>
      <c r="J552" s="366" t="s">
        <v>611</v>
      </c>
      <c r="K552" s="367" t="s">
        <v>48</v>
      </c>
      <c r="L552" s="368"/>
      <c r="M552" s="368"/>
      <c r="N552" s="367">
        <v>606308</v>
      </c>
      <c r="O552" s="367" t="s">
        <v>1321</v>
      </c>
      <c r="P552" s="371">
        <v>44418</v>
      </c>
      <c r="Q552" s="372" t="s">
        <v>1392</v>
      </c>
      <c r="R552" s="372" t="s">
        <v>1419</v>
      </c>
      <c r="S552" s="367">
        <v>7</v>
      </c>
      <c r="T552" s="369" t="s">
        <v>1419</v>
      </c>
      <c r="U552" s="369" t="s">
        <v>1419</v>
      </c>
      <c r="V552" s="369" t="s">
        <v>1419</v>
      </c>
      <c r="W552" s="369" t="s">
        <v>1419</v>
      </c>
      <c r="X552" s="369" t="s">
        <v>1419</v>
      </c>
      <c r="Y552" s="369" t="s">
        <v>1419</v>
      </c>
      <c r="Z552" s="369" t="s">
        <v>1419</v>
      </c>
      <c r="AA552" s="369" t="s">
        <v>1419</v>
      </c>
      <c r="AB552" s="369" t="s">
        <v>1419</v>
      </c>
      <c r="AC552" s="373" t="s">
        <v>1419</v>
      </c>
      <c r="AD552" s="541">
        <v>17036289000100</v>
      </c>
      <c r="AE552" s="370" t="s">
        <v>2364</v>
      </c>
      <c r="AF552" s="370" t="s">
        <v>2244</v>
      </c>
      <c r="AG552" s="374" t="s">
        <v>1438</v>
      </c>
      <c r="AH552" s="374" t="s">
        <v>2248</v>
      </c>
      <c r="AI552" s="374">
        <v>0</v>
      </c>
      <c r="AJ552" s="374">
        <v>0</v>
      </c>
      <c r="AK552" s="374">
        <v>0</v>
      </c>
      <c r="AL552" s="369">
        <v>9.0000000000000011E-3</v>
      </c>
      <c r="AM552" s="369">
        <v>0.1</v>
      </c>
      <c r="AN552" s="369" t="s">
        <v>34</v>
      </c>
      <c r="AO552" s="367" t="s">
        <v>1324</v>
      </c>
      <c r="AP552" s="370" t="s">
        <v>716</v>
      </c>
      <c r="AQ552" s="376" t="s">
        <v>694</v>
      </c>
      <c r="AR552" s="369">
        <v>2.9996999999999997E-3</v>
      </c>
      <c r="AS552" s="369">
        <v>2.9996999999999997E-3</v>
      </c>
      <c r="AT552" s="369"/>
      <c r="AW552" s="662"/>
      <c r="AX552" s="662"/>
      <c r="AY552" s="663"/>
      <c r="AZ552" s="663"/>
      <c r="BA552" s="663"/>
      <c r="BB552" s="664"/>
      <c r="BC552" s="663"/>
      <c r="BD552" s="663"/>
      <c r="BE552" s="663"/>
      <c r="BF552" s="663"/>
      <c r="BG552" s="664"/>
      <c r="BH552" s="664"/>
      <c r="BI552" s="665"/>
      <c r="BJ552" s="665"/>
      <c r="BK552" s="665"/>
      <c r="BL552" s="218"/>
      <c r="BM552" s="664"/>
      <c r="BN552" s="664"/>
      <c r="BO552" s="664"/>
      <c r="BP552" s="664"/>
      <c r="BQ552" s="664"/>
      <c r="BR552" s="664"/>
      <c r="BS552" s="664"/>
      <c r="BT552" s="667"/>
      <c r="BU552" s="668"/>
      <c r="BV552" s="666"/>
      <c r="BW552" s="669"/>
    </row>
    <row r="553" spans="2:75" ht="15.75" customHeight="1">
      <c r="B553" s="363" t="s">
        <v>466</v>
      </c>
      <c r="C553" s="364">
        <v>43214822000188</v>
      </c>
      <c r="D553" s="365" t="s">
        <v>14</v>
      </c>
      <c r="E553" s="365" t="s">
        <v>607</v>
      </c>
      <c r="F553" s="365"/>
      <c r="G553" s="366"/>
      <c r="H553" s="366" t="s">
        <v>34</v>
      </c>
      <c r="I553" s="366" t="s">
        <v>34</v>
      </c>
      <c r="J553" s="366" t="s">
        <v>608</v>
      </c>
      <c r="K553" s="367" t="s">
        <v>48</v>
      </c>
      <c r="L553" s="368"/>
      <c r="M553" s="368" t="s">
        <v>1416</v>
      </c>
      <c r="N553" s="367">
        <v>616338</v>
      </c>
      <c r="O553" s="367" t="s">
        <v>1321</v>
      </c>
      <c r="P553" s="371">
        <v>44470</v>
      </c>
      <c r="Q553" s="372">
        <v>40073131.579999998</v>
      </c>
      <c r="R553" s="372" t="s">
        <v>1419</v>
      </c>
      <c r="S553" s="367">
        <v>7</v>
      </c>
      <c r="T553" s="369">
        <v>-7.7225619365686393E-2</v>
      </c>
      <c r="U553" s="369">
        <v>-0.99831065454226187</v>
      </c>
      <c r="V553" s="369" t="s">
        <v>1419</v>
      </c>
      <c r="W553" s="369" t="s">
        <v>1419</v>
      </c>
      <c r="X553" s="369" t="s">
        <v>1419</v>
      </c>
      <c r="Y553" s="369" t="s">
        <v>1419</v>
      </c>
      <c r="Z553" s="369" t="s">
        <v>1419</v>
      </c>
      <c r="AA553" s="369" t="s">
        <v>1419</v>
      </c>
      <c r="AB553" s="369" t="s">
        <v>1419</v>
      </c>
      <c r="AC553" s="373" t="s">
        <v>1419</v>
      </c>
      <c r="AD553" s="541">
        <v>43214858000161</v>
      </c>
      <c r="AE553" s="370" t="s">
        <v>2292</v>
      </c>
      <c r="AF553" s="370" t="s">
        <v>2244</v>
      </c>
      <c r="AG553" s="374" t="s">
        <v>1438</v>
      </c>
      <c r="AH553" s="374" t="s">
        <v>2245</v>
      </c>
      <c r="AI553" s="374">
        <v>1000</v>
      </c>
      <c r="AJ553" s="374" t="s">
        <v>1429</v>
      </c>
      <c r="AK553" s="374" t="s">
        <v>1429</v>
      </c>
      <c r="AL553" s="673">
        <v>1.6E-2</v>
      </c>
      <c r="AM553" s="673">
        <v>0.15</v>
      </c>
      <c r="AN553" s="369" t="s">
        <v>2262</v>
      </c>
      <c r="AO553" s="367" t="s">
        <v>1324</v>
      </c>
      <c r="AP553" s="370" t="s">
        <v>716</v>
      </c>
      <c r="AQ553" s="376" t="s">
        <v>659</v>
      </c>
      <c r="AR553" s="369" t="s">
        <v>34</v>
      </c>
      <c r="AS553" s="369" t="s">
        <v>34</v>
      </c>
      <c r="AT553" s="369"/>
      <c r="AW553" s="662"/>
      <c r="AX553" s="662"/>
      <c r="AY553" s="663"/>
      <c r="AZ553" s="663"/>
      <c r="BA553" s="663"/>
      <c r="BB553" s="664"/>
      <c r="BC553" s="663"/>
      <c r="BD553" s="663"/>
      <c r="BE553" s="663"/>
      <c r="BF553" s="663"/>
      <c r="BG553" s="664"/>
      <c r="BH553" s="664"/>
      <c r="BI553" s="665"/>
      <c r="BJ553" s="665"/>
      <c r="BK553" s="665"/>
      <c r="BL553" s="664"/>
      <c r="BM553" s="664"/>
      <c r="BN553" s="664"/>
      <c r="BO553" s="664"/>
      <c r="BP553" s="664"/>
      <c r="BQ553" s="664"/>
      <c r="BR553" s="664"/>
      <c r="BS553" s="664"/>
      <c r="BT553" s="667"/>
      <c r="BU553" s="668"/>
      <c r="BV553" s="666"/>
      <c r="BW553" s="669"/>
    </row>
    <row r="554" spans="2:75" ht="15.75" customHeight="1">
      <c r="B554" s="363" t="s">
        <v>129</v>
      </c>
      <c r="C554" s="364">
        <v>11108013000103</v>
      </c>
      <c r="D554" s="365" t="s">
        <v>14</v>
      </c>
      <c r="E554" s="365" t="s">
        <v>607</v>
      </c>
      <c r="F554" s="365"/>
      <c r="G554" s="366"/>
      <c r="H554" s="366" t="s">
        <v>34</v>
      </c>
      <c r="I554" s="366" t="s">
        <v>34</v>
      </c>
      <c r="J554" s="366" t="s">
        <v>608</v>
      </c>
      <c r="K554" s="367" t="s">
        <v>48</v>
      </c>
      <c r="L554" s="368"/>
      <c r="M554" s="368" t="s">
        <v>34</v>
      </c>
      <c r="N554" s="367">
        <v>237191</v>
      </c>
      <c r="O554" s="367" t="s">
        <v>1321</v>
      </c>
      <c r="P554" s="371">
        <v>40115</v>
      </c>
      <c r="Q554" s="372">
        <v>328755442.54000002</v>
      </c>
      <c r="R554" s="372">
        <v>419214439.02190471</v>
      </c>
      <c r="S554" s="367">
        <v>7</v>
      </c>
      <c r="T554" s="369">
        <v>-4.7557062741357292E-2</v>
      </c>
      <c r="U554" s="369">
        <v>-0.61477943231009047</v>
      </c>
      <c r="V554" s="369">
        <v>-0.20575595734711072</v>
      </c>
      <c r="W554" s="369">
        <v>-2.0170963754580202</v>
      </c>
      <c r="X554" s="369">
        <v>-7.2582259416458905E-2</v>
      </c>
      <c r="Y554" s="369">
        <v>-0.55040445848816644</v>
      </c>
      <c r="Z554" s="369">
        <v>-1.1638072633453733E-2</v>
      </c>
      <c r="AA554" s="369">
        <v>-6.6154577775096035E-2</v>
      </c>
      <c r="AB554" s="369">
        <v>0.26726604703806317</v>
      </c>
      <c r="AC554" s="373">
        <v>-1.0914378368958988</v>
      </c>
      <c r="AD554" s="541">
        <v>0</v>
      </c>
      <c r="AE554" s="370" t="s">
        <v>2263</v>
      </c>
      <c r="AF554" s="370" t="s">
        <v>728</v>
      </c>
      <c r="AG554" s="374" t="s">
        <v>728</v>
      </c>
      <c r="AH554" s="374" t="s">
        <v>2248</v>
      </c>
      <c r="AI554" s="374">
        <v>5000</v>
      </c>
      <c r="AJ554" s="374">
        <v>1000</v>
      </c>
      <c r="AK554" s="374">
        <v>1000</v>
      </c>
      <c r="AL554" s="369">
        <v>0.02</v>
      </c>
      <c r="AM554" s="369">
        <v>0.2</v>
      </c>
      <c r="AN554" s="369" t="s">
        <v>2257</v>
      </c>
      <c r="AO554" s="367" t="s">
        <v>1324</v>
      </c>
      <c r="AP554" s="370" t="s">
        <v>716</v>
      </c>
      <c r="AQ554" s="376" t="s">
        <v>681</v>
      </c>
      <c r="AR554" s="369">
        <v>6.6000000000000008E-3</v>
      </c>
      <c r="AS554" s="369">
        <v>6.6000000000000008E-3</v>
      </c>
      <c r="AT554" s="369"/>
      <c r="AW554" s="662"/>
      <c r="AX554" s="662"/>
      <c r="AY554" s="663"/>
      <c r="AZ554" s="663"/>
      <c r="BA554" s="663"/>
      <c r="BB554" s="664"/>
      <c r="BC554" s="663"/>
      <c r="BD554" s="663"/>
      <c r="BE554" s="663"/>
      <c r="BF554" s="663"/>
      <c r="BG554" s="664"/>
      <c r="BH554" s="664"/>
      <c r="BI554" s="665"/>
      <c r="BJ554" s="665"/>
      <c r="BK554" s="665"/>
      <c r="BL554" s="218"/>
      <c r="BM554" s="664"/>
      <c r="BN554" s="664"/>
      <c r="BO554" s="664"/>
      <c r="BP554" s="664"/>
      <c r="BQ554" s="664"/>
      <c r="BR554" s="664"/>
      <c r="BS554" s="664"/>
      <c r="BT554" s="667"/>
      <c r="BU554" s="668"/>
      <c r="BV554" s="666"/>
      <c r="BW554" s="669"/>
    </row>
    <row r="555" spans="2:75" ht="15.75" customHeight="1">
      <c r="B555" s="363" t="s">
        <v>833</v>
      </c>
      <c r="C555" s="364">
        <v>45294999000167</v>
      </c>
      <c r="D555" s="365" t="s">
        <v>11</v>
      </c>
      <c r="E555" s="365" t="s">
        <v>661</v>
      </c>
      <c r="F555" s="365"/>
      <c r="G555" s="366"/>
      <c r="H555" s="366" t="s">
        <v>34</v>
      </c>
      <c r="I555" s="366" t="s">
        <v>34</v>
      </c>
      <c r="J555" s="366" t="s">
        <v>696</v>
      </c>
      <c r="K555" s="367" t="s">
        <v>48</v>
      </c>
      <c r="L555" s="368"/>
      <c r="M555" s="368" t="s">
        <v>1416</v>
      </c>
      <c r="N555" s="367">
        <v>648604</v>
      </c>
      <c r="O555" s="367" t="s">
        <v>1321</v>
      </c>
      <c r="P555" s="371">
        <v>44678</v>
      </c>
      <c r="Q555" s="372">
        <v>77787588.090000004</v>
      </c>
      <c r="R555" s="372" t="s">
        <v>1419</v>
      </c>
      <c r="S555" s="367">
        <v>7</v>
      </c>
      <c r="T555" s="369" t="s">
        <v>1419</v>
      </c>
      <c r="U555" s="369" t="s">
        <v>1419</v>
      </c>
      <c r="V555" s="369" t="s">
        <v>1419</v>
      </c>
      <c r="W555" s="369" t="s">
        <v>1419</v>
      </c>
      <c r="X555" s="369" t="s">
        <v>1419</v>
      </c>
      <c r="Y555" s="369" t="s">
        <v>1419</v>
      </c>
      <c r="Z555" s="369" t="s">
        <v>1419</v>
      </c>
      <c r="AA555" s="369" t="s">
        <v>1419</v>
      </c>
      <c r="AB555" s="369" t="s">
        <v>1419</v>
      </c>
      <c r="AC555" s="373" t="s">
        <v>1419</v>
      </c>
      <c r="AD555" s="541">
        <v>0</v>
      </c>
      <c r="AE555" s="370" t="s">
        <v>2279</v>
      </c>
      <c r="AF555" s="370" t="s">
        <v>2244</v>
      </c>
      <c r="AG555" s="374" t="s">
        <v>1438</v>
      </c>
      <c r="AH555" s="374" t="s">
        <v>2245</v>
      </c>
      <c r="AI555" s="374">
        <v>0</v>
      </c>
      <c r="AJ555" s="374" t="s">
        <v>1429</v>
      </c>
      <c r="AK555" s="374">
        <v>0</v>
      </c>
      <c r="AL555" s="369">
        <v>8.0000000000000002E-3</v>
      </c>
      <c r="AM555" s="369">
        <v>0.2</v>
      </c>
      <c r="AN555" s="369" t="s">
        <v>2262</v>
      </c>
      <c r="AO555" s="367" t="s">
        <v>1324</v>
      </c>
      <c r="AP555" s="370" t="s">
        <v>13</v>
      </c>
      <c r="AQ555" s="376" t="s">
        <v>679</v>
      </c>
      <c r="AR555" s="369" t="s">
        <v>34</v>
      </c>
      <c r="AS555" s="369" t="s">
        <v>34</v>
      </c>
      <c r="AT555" s="369"/>
      <c r="AW555" s="662"/>
      <c r="AX555" s="662"/>
      <c r="AY555" s="663"/>
      <c r="AZ555" s="663"/>
      <c r="BA555" s="663"/>
      <c r="BB555" s="664"/>
      <c r="BC555" s="663"/>
      <c r="BD555" s="663"/>
      <c r="BE555" s="663"/>
      <c r="BF555" s="663"/>
      <c r="BG555" s="664"/>
      <c r="BH555" s="664"/>
      <c r="BI555" s="665"/>
      <c r="BJ555" s="665"/>
      <c r="BK555" s="665"/>
      <c r="BL555" s="664"/>
      <c r="BM555" s="664"/>
      <c r="BN555" s="664"/>
      <c r="BO555" s="664"/>
      <c r="BP555" s="664"/>
      <c r="BQ555" s="664"/>
      <c r="BR555" s="664"/>
      <c r="BS555" s="664"/>
      <c r="BT555" s="667"/>
      <c r="BU555" s="668"/>
      <c r="BV555" s="666"/>
      <c r="BW555" s="669"/>
    </row>
    <row r="556" spans="2:75" ht="15.75" customHeight="1">
      <c r="B556" s="363" t="s">
        <v>855</v>
      </c>
      <c r="C556" s="364">
        <v>44980432000181</v>
      </c>
      <c r="D556" s="365" t="s">
        <v>14</v>
      </c>
      <c r="E556" s="365" t="s">
        <v>607</v>
      </c>
      <c r="F556" s="365"/>
      <c r="G556" s="366"/>
      <c r="H556" s="366" t="s">
        <v>34</v>
      </c>
      <c r="I556" s="366" t="s">
        <v>34</v>
      </c>
      <c r="J556" s="366" t="s">
        <v>611</v>
      </c>
      <c r="K556" s="367"/>
      <c r="L556" s="368"/>
      <c r="M556" s="368" t="s">
        <v>1416</v>
      </c>
      <c r="N556" s="367">
        <v>644781</v>
      </c>
      <c r="O556" s="367" t="s">
        <v>1321</v>
      </c>
      <c r="P556" s="371">
        <v>44651</v>
      </c>
      <c r="Q556" s="372">
        <v>20436254.16</v>
      </c>
      <c r="R556" s="372" t="s">
        <v>1419</v>
      </c>
      <c r="S556" s="367">
        <v>7</v>
      </c>
      <c r="T556" s="369" t="s">
        <v>1419</v>
      </c>
      <c r="U556" s="369" t="s">
        <v>1419</v>
      </c>
      <c r="V556" s="369" t="s">
        <v>1419</v>
      </c>
      <c r="W556" s="369" t="s">
        <v>1419</v>
      </c>
      <c r="X556" s="369" t="s">
        <v>1419</v>
      </c>
      <c r="Y556" s="369" t="s">
        <v>1419</v>
      </c>
      <c r="Z556" s="369" t="s">
        <v>1419</v>
      </c>
      <c r="AA556" s="369" t="s">
        <v>1419</v>
      </c>
      <c r="AB556" s="369" t="s">
        <v>1419</v>
      </c>
      <c r="AC556" s="373" t="s">
        <v>1419</v>
      </c>
      <c r="AD556" s="541">
        <v>0</v>
      </c>
      <c r="AE556" s="370" t="s">
        <v>2279</v>
      </c>
      <c r="AF556" s="370" t="s">
        <v>2244</v>
      </c>
      <c r="AG556" s="374" t="s">
        <v>1438</v>
      </c>
      <c r="AH556" s="374" t="s">
        <v>2245</v>
      </c>
      <c r="AI556" s="374">
        <v>1000</v>
      </c>
      <c r="AJ556" s="374">
        <v>500</v>
      </c>
      <c r="AK556" s="374">
        <v>500</v>
      </c>
      <c r="AL556" s="369">
        <v>1.4999999999999999E-2</v>
      </c>
      <c r="AM556" s="369">
        <v>0.2</v>
      </c>
      <c r="AN556" s="369" t="s">
        <v>2262</v>
      </c>
      <c r="AO556" s="367" t="s">
        <v>1324</v>
      </c>
      <c r="AP556" s="370" t="s">
        <v>716</v>
      </c>
      <c r="AQ556" s="376" t="s">
        <v>687</v>
      </c>
      <c r="AR556" s="369" t="s">
        <v>34</v>
      </c>
      <c r="AS556" s="369" t="s">
        <v>34</v>
      </c>
      <c r="AT556" s="369"/>
      <c r="AW556" s="662"/>
      <c r="AX556" s="662"/>
      <c r="AY556" s="663"/>
      <c r="AZ556" s="663"/>
      <c r="BA556" s="663"/>
      <c r="BB556" s="664"/>
      <c r="BC556" s="663"/>
      <c r="BD556" s="663"/>
      <c r="BE556" s="663"/>
      <c r="BF556" s="663"/>
      <c r="BG556" s="664"/>
      <c r="BH556" s="664"/>
      <c r="BI556" s="665"/>
      <c r="BJ556" s="665"/>
      <c r="BK556" s="665"/>
      <c r="BL556" s="664"/>
      <c r="BM556" s="664"/>
      <c r="BN556" s="664"/>
      <c r="BO556" s="664"/>
      <c r="BP556" s="664"/>
      <c r="BQ556" s="664"/>
      <c r="BR556" s="664"/>
      <c r="BS556" s="664"/>
      <c r="BT556" s="667"/>
      <c r="BU556" s="668"/>
      <c r="BV556" s="666"/>
      <c r="BW556" s="669"/>
    </row>
    <row r="557" spans="2:75" ht="15.75" customHeight="1">
      <c r="B557" s="363" t="s">
        <v>872</v>
      </c>
      <c r="C557" s="364">
        <v>37098846000116</v>
      </c>
      <c r="D557" s="365" t="s">
        <v>11</v>
      </c>
      <c r="E557" s="365" t="s">
        <v>661</v>
      </c>
      <c r="F557" s="365"/>
      <c r="G557" s="366"/>
      <c r="H557" s="366" t="s">
        <v>34</v>
      </c>
      <c r="I557" s="366" t="s">
        <v>34</v>
      </c>
      <c r="J557" s="366" t="s">
        <v>700</v>
      </c>
      <c r="K557" s="367" t="s">
        <v>48</v>
      </c>
      <c r="L557" s="368"/>
      <c r="M557" s="368" t="s">
        <v>34</v>
      </c>
      <c r="N557" s="367">
        <v>537942</v>
      </c>
      <c r="O557" s="367" t="s">
        <v>1321</v>
      </c>
      <c r="P557" s="371">
        <v>43977</v>
      </c>
      <c r="Q557" s="372">
        <v>14293390.699999999</v>
      </c>
      <c r="R557" s="372">
        <v>11454541.70301586</v>
      </c>
      <c r="S557" s="367">
        <v>7</v>
      </c>
      <c r="T557" s="369">
        <v>-0.138939624558159</v>
      </c>
      <c r="U557" s="369">
        <v>-1.7960996450893147</v>
      </c>
      <c r="V557" s="369">
        <v>-0.14697397187208494</v>
      </c>
      <c r="W557" s="369">
        <v>-1.4408363664033395</v>
      </c>
      <c r="X557" s="369">
        <v>-4.8212926145289492E-2</v>
      </c>
      <c r="Y557" s="369">
        <v>-0.36560737734640603</v>
      </c>
      <c r="Z557" s="369" t="s">
        <v>1419</v>
      </c>
      <c r="AA557" s="369" t="s">
        <v>1419</v>
      </c>
      <c r="AB557" s="369">
        <v>7.5725516703819107E-2</v>
      </c>
      <c r="AC557" s="373">
        <v>-3.3434062913104245</v>
      </c>
      <c r="AD557" s="541">
        <v>0</v>
      </c>
      <c r="AE557" s="370" t="s">
        <v>2279</v>
      </c>
      <c r="AF557" s="370" t="s">
        <v>2244</v>
      </c>
      <c r="AG557" s="374" t="s">
        <v>1438</v>
      </c>
      <c r="AH557" s="374" t="s">
        <v>2245</v>
      </c>
      <c r="AI557" s="374">
        <v>20000</v>
      </c>
      <c r="AJ557" s="374">
        <v>10000</v>
      </c>
      <c r="AK557" s="374">
        <v>10000</v>
      </c>
      <c r="AL557" s="369">
        <v>8.0000000000000002E-3</v>
      </c>
      <c r="AM557" s="369">
        <v>0.2</v>
      </c>
      <c r="AN557" s="369" t="s">
        <v>34</v>
      </c>
      <c r="AO557" s="367" t="s">
        <v>1324</v>
      </c>
      <c r="AP557" s="370" t="s">
        <v>13</v>
      </c>
      <c r="AQ557" s="376" t="s">
        <v>679</v>
      </c>
      <c r="AR557" s="369">
        <v>2.6663999999999998E-3</v>
      </c>
      <c r="AS557" s="369">
        <v>2.6663999999999998E-3</v>
      </c>
      <c r="AT557" s="369"/>
      <c r="AW557" s="662"/>
      <c r="AX557" s="662"/>
      <c r="AY557" s="663"/>
      <c r="AZ557" s="663"/>
      <c r="BA557" s="663"/>
      <c r="BB557" s="664"/>
      <c r="BC557" s="663"/>
      <c r="BD557" s="663"/>
      <c r="BE557" s="663"/>
      <c r="BF557" s="663"/>
      <c r="BG557" s="664"/>
      <c r="BH557" s="664"/>
      <c r="BI557" s="665"/>
      <c r="BJ557" s="665"/>
      <c r="BK557" s="665"/>
      <c r="BL557" s="664"/>
      <c r="BM557" s="664"/>
      <c r="BN557" s="664"/>
      <c r="BO557" s="664"/>
      <c r="BP557" s="664"/>
      <c r="BQ557" s="664"/>
      <c r="BR557" s="664"/>
      <c r="BS557" s="664"/>
      <c r="BT557" s="667"/>
      <c r="BU557" s="668"/>
      <c r="BV557" s="666"/>
      <c r="BW557" s="669"/>
    </row>
    <row r="558" spans="2:75" ht="15.75" customHeight="1">
      <c r="B558" s="363" t="s">
        <v>251</v>
      </c>
      <c r="C558" s="364">
        <v>12845796000162</v>
      </c>
      <c r="D558" s="365" t="s">
        <v>14</v>
      </c>
      <c r="E558" s="365" t="s">
        <v>607</v>
      </c>
      <c r="F558" s="365"/>
      <c r="G558" s="366"/>
      <c r="H558" s="366" t="s">
        <v>34</v>
      </c>
      <c r="I558" s="366" t="s">
        <v>34</v>
      </c>
      <c r="J558" s="366" t="s">
        <v>608</v>
      </c>
      <c r="K558" s="367" t="s">
        <v>48</v>
      </c>
      <c r="L558" s="368"/>
      <c r="M558" s="368" t="s">
        <v>34</v>
      </c>
      <c r="N558" s="367">
        <v>263435</v>
      </c>
      <c r="O558" s="367" t="s">
        <v>1321</v>
      </c>
      <c r="P558" s="371">
        <v>40529</v>
      </c>
      <c r="Q558" s="372">
        <v>72126670.840000004</v>
      </c>
      <c r="R558" s="372">
        <v>55473766.686468281</v>
      </c>
      <c r="S558" s="367">
        <v>7</v>
      </c>
      <c r="T558" s="369">
        <v>1.7075515105593242E-2</v>
      </c>
      <c r="U558" s="369">
        <v>0.22073851659240176</v>
      </c>
      <c r="V558" s="369">
        <v>-8.8555633204365658E-2</v>
      </c>
      <c r="W558" s="369">
        <v>-0.86814131199892652</v>
      </c>
      <c r="X558" s="369">
        <v>0.23850726843444181</v>
      </c>
      <c r="Y558" s="369">
        <v>1.8086439438999111</v>
      </c>
      <c r="Z558" s="369">
        <v>0.34753077412538658</v>
      </c>
      <c r="AA558" s="369">
        <v>1.9754775855265003</v>
      </c>
      <c r="AB558" s="369">
        <v>0.16749571958597026</v>
      </c>
      <c r="AC558" s="373">
        <v>-1.0497297650642801</v>
      </c>
      <c r="AD558" s="541">
        <v>12807182000196</v>
      </c>
      <c r="AE558" s="370" t="s">
        <v>2428</v>
      </c>
      <c r="AF558" s="370" t="s">
        <v>2244</v>
      </c>
      <c r="AG558" s="374" t="s">
        <v>1438</v>
      </c>
      <c r="AH558" s="374" t="s">
        <v>2248</v>
      </c>
      <c r="AI558" s="374">
        <v>500</v>
      </c>
      <c r="AJ558" s="374">
        <v>500</v>
      </c>
      <c r="AK558" s="374">
        <v>500</v>
      </c>
      <c r="AL558" s="369">
        <v>1.3500000000000002E-2</v>
      </c>
      <c r="AM558" s="369">
        <v>0.2</v>
      </c>
      <c r="AN558" s="369" t="s">
        <v>666</v>
      </c>
      <c r="AO558" s="367" t="s">
        <v>1324</v>
      </c>
      <c r="AP558" s="370" t="s">
        <v>716</v>
      </c>
      <c r="AQ558" s="376" t="s">
        <v>659</v>
      </c>
      <c r="AR558" s="369">
        <v>5.3333333333333332E-3</v>
      </c>
      <c r="AS558" s="369">
        <v>5.3333333333333332E-3</v>
      </c>
      <c r="AT558" s="369"/>
      <c r="AW558" s="662"/>
      <c r="AX558" s="662"/>
      <c r="AY558" s="663"/>
      <c r="AZ558" s="663"/>
      <c r="BA558" s="663"/>
      <c r="BB558" s="664"/>
      <c r="BC558" s="663"/>
      <c r="BD558" s="663"/>
      <c r="BE558" s="663"/>
      <c r="BF558" s="663"/>
      <c r="BG558" s="664"/>
      <c r="BH558" s="664"/>
      <c r="BI558" s="665"/>
      <c r="BJ558" s="665"/>
      <c r="BK558" s="665"/>
      <c r="BL558" s="664"/>
      <c r="BM558" s="664"/>
      <c r="BN558" s="664"/>
      <c r="BO558" s="664"/>
      <c r="BP558" s="664"/>
      <c r="BQ558" s="664"/>
      <c r="BR558" s="664"/>
      <c r="BS558" s="664"/>
      <c r="BT558" s="667"/>
      <c r="BU558" s="668"/>
      <c r="BV558" s="666"/>
      <c r="BW558" s="669"/>
    </row>
    <row r="559" spans="2:75" ht="15.75" customHeight="1">
      <c r="B559" s="363" t="s">
        <v>507</v>
      </c>
      <c r="C559" s="364">
        <v>43095852000112</v>
      </c>
      <c r="D559" s="365" t="s">
        <v>14</v>
      </c>
      <c r="E559" s="365" t="s">
        <v>607</v>
      </c>
      <c r="F559" s="365"/>
      <c r="G559" s="366"/>
      <c r="H559" s="366" t="s">
        <v>34</v>
      </c>
      <c r="I559" s="366" t="s">
        <v>34</v>
      </c>
      <c r="J559" s="366" t="s">
        <v>611</v>
      </c>
      <c r="K559" s="367" t="s">
        <v>48</v>
      </c>
      <c r="L559" s="368"/>
      <c r="M559" s="368" t="s">
        <v>1416</v>
      </c>
      <c r="N559" s="367">
        <v>607215</v>
      </c>
      <c r="O559" s="367" t="s">
        <v>1321</v>
      </c>
      <c r="P559" s="371">
        <v>44425</v>
      </c>
      <c r="Q559" s="372">
        <v>7779507.9299999997</v>
      </c>
      <c r="R559" s="372">
        <v>4402016.3791666673</v>
      </c>
      <c r="S559" s="367">
        <v>7</v>
      </c>
      <c r="T559" s="369">
        <v>-2.909367049901912E-2</v>
      </c>
      <c r="U559" s="369">
        <v>-0.37609955708322884</v>
      </c>
      <c r="V559" s="369">
        <v>-2.5193840451835481E-2</v>
      </c>
      <c r="W559" s="369">
        <v>-0.24698387796147375</v>
      </c>
      <c r="X559" s="369" t="s">
        <v>1419</v>
      </c>
      <c r="Y559" s="369" t="s">
        <v>1419</v>
      </c>
      <c r="Z559" s="369" t="s">
        <v>1419</v>
      </c>
      <c r="AA559" s="369" t="s">
        <v>1419</v>
      </c>
      <c r="AB559" s="369">
        <v>0.34191419742363688</v>
      </c>
      <c r="AC559" s="373">
        <v>-0.19015995048111095</v>
      </c>
      <c r="AD559" s="541">
        <v>0</v>
      </c>
      <c r="AE559" s="370" t="s">
        <v>2364</v>
      </c>
      <c r="AF559" s="370" t="s">
        <v>2244</v>
      </c>
      <c r="AG559" s="374" t="s">
        <v>1438</v>
      </c>
      <c r="AH559" s="374" t="s">
        <v>2248</v>
      </c>
      <c r="AI559" s="374">
        <v>0</v>
      </c>
      <c r="AJ559" s="374">
        <v>0</v>
      </c>
      <c r="AK559" s="374">
        <v>0</v>
      </c>
      <c r="AL559" s="369">
        <v>9.0000000000000011E-3</v>
      </c>
      <c r="AM559" s="369">
        <v>0.1</v>
      </c>
      <c r="AN559" s="369" t="s">
        <v>34</v>
      </c>
      <c r="AO559" s="367" t="s">
        <v>1324</v>
      </c>
      <c r="AP559" s="370" t="s">
        <v>716</v>
      </c>
      <c r="AQ559" s="376" t="s">
        <v>694</v>
      </c>
      <c r="AR559" s="369">
        <v>2.9996999999999997E-3</v>
      </c>
      <c r="AS559" s="369">
        <v>2.9996999999999997E-3</v>
      </c>
      <c r="AT559" s="369"/>
      <c r="AW559" s="662"/>
      <c r="AX559" s="662"/>
      <c r="AY559" s="663"/>
      <c r="AZ559" s="663"/>
      <c r="BA559" s="663"/>
      <c r="BB559" s="664"/>
      <c r="BC559" s="663"/>
      <c r="BD559" s="663"/>
      <c r="BE559" s="663"/>
      <c r="BF559" s="663"/>
      <c r="BG559" s="664"/>
      <c r="BH559" s="664"/>
      <c r="BI559" s="665"/>
      <c r="BJ559" s="665"/>
      <c r="BK559" s="665"/>
      <c r="BL559" s="664"/>
      <c r="BM559" s="664"/>
      <c r="BN559" s="664"/>
      <c r="BO559" s="664"/>
      <c r="BP559" s="664"/>
      <c r="BQ559" s="664"/>
      <c r="BR559" s="664"/>
      <c r="BS559" s="664"/>
      <c r="BT559" s="667"/>
      <c r="BU559" s="668"/>
      <c r="BV559" s="666"/>
      <c r="BW559" s="669"/>
    </row>
    <row r="560" spans="2:75" ht="15.75" customHeight="1">
      <c r="B560" s="363" t="s">
        <v>50</v>
      </c>
      <c r="C560" s="364">
        <v>33600729000158</v>
      </c>
      <c r="D560" s="365" t="s">
        <v>14</v>
      </c>
      <c r="E560" s="365" t="s">
        <v>15</v>
      </c>
      <c r="F560" s="365" t="s">
        <v>699</v>
      </c>
      <c r="G560" s="366"/>
      <c r="H560" s="366" t="s">
        <v>34</v>
      </c>
      <c r="I560" s="366" t="s">
        <v>34</v>
      </c>
      <c r="J560" s="366" t="s">
        <v>611</v>
      </c>
      <c r="K560" s="367" t="s">
        <v>48</v>
      </c>
      <c r="L560" s="368"/>
      <c r="M560" s="368" t="s">
        <v>1416</v>
      </c>
      <c r="N560" s="367">
        <v>498874</v>
      </c>
      <c r="O560" s="367" t="s">
        <v>1321</v>
      </c>
      <c r="P560" s="371">
        <v>43635</v>
      </c>
      <c r="Q560" s="372">
        <v>80451731.5</v>
      </c>
      <c r="R560" s="372">
        <v>105968985.63916662</v>
      </c>
      <c r="S560" s="367">
        <v>8</v>
      </c>
      <c r="T560" s="369">
        <v>-1.7699160240729483E-2</v>
      </c>
      <c r="U560" s="369">
        <v>-0.22880049897821861</v>
      </c>
      <c r="V560" s="369">
        <v>4.7807249871223423E-3</v>
      </c>
      <c r="W560" s="369">
        <v>4.6867090352664717E-2</v>
      </c>
      <c r="X560" s="369">
        <v>-8.5865963552267277E-2</v>
      </c>
      <c r="Y560" s="369">
        <v>-0.65113720007499931</v>
      </c>
      <c r="Z560" s="369">
        <v>0.16403947572773192</v>
      </c>
      <c r="AA560" s="369">
        <v>0.93245355970903354</v>
      </c>
      <c r="AB560" s="369">
        <v>0.14390704935726353</v>
      </c>
      <c r="AC560" s="373">
        <v>-0.57014115712161606</v>
      </c>
      <c r="AD560" s="541">
        <v>0</v>
      </c>
      <c r="AE560" s="370" t="s">
        <v>2279</v>
      </c>
      <c r="AF560" s="370" t="s">
        <v>2244</v>
      </c>
      <c r="AG560" s="374" t="s">
        <v>1438</v>
      </c>
      <c r="AH560" s="374" t="s">
        <v>2248</v>
      </c>
      <c r="AI560" s="374">
        <v>500</v>
      </c>
      <c r="AJ560" s="374">
        <v>500</v>
      </c>
      <c r="AK560" s="374">
        <v>500</v>
      </c>
      <c r="AL560" s="369">
        <v>1E-3</v>
      </c>
      <c r="AM560" s="369" t="s">
        <v>34</v>
      </c>
      <c r="AN560" s="369" t="s">
        <v>64</v>
      </c>
      <c r="AO560" s="367" t="s">
        <v>1324</v>
      </c>
      <c r="AP560" s="370" t="s">
        <v>13</v>
      </c>
      <c r="AQ560" s="376" t="s">
        <v>671</v>
      </c>
      <c r="AR560" s="369">
        <v>3.5E-4</v>
      </c>
      <c r="AS560" s="369">
        <v>3.5E-4</v>
      </c>
      <c r="AT560" s="369"/>
      <c r="AW560" s="662"/>
      <c r="AX560" s="662"/>
      <c r="AY560" s="663"/>
      <c r="AZ560" s="663"/>
      <c r="BA560" s="663"/>
      <c r="BB560" s="664"/>
      <c r="BC560" s="663"/>
      <c r="BD560" s="663"/>
      <c r="BE560" s="663"/>
      <c r="BF560" s="663"/>
      <c r="BG560" s="664"/>
      <c r="BH560" s="664"/>
      <c r="BI560" s="665"/>
      <c r="BJ560" s="665"/>
      <c r="BK560" s="665"/>
      <c r="BL560" s="664"/>
      <c r="BM560" s="664"/>
      <c r="BN560" s="664"/>
      <c r="BO560" s="664"/>
      <c r="BP560" s="664"/>
      <c r="BQ560" s="664"/>
      <c r="BR560" s="664"/>
      <c r="BS560" s="664"/>
      <c r="BT560" s="667"/>
      <c r="BU560" s="668"/>
      <c r="BV560" s="666"/>
      <c r="BW560" s="669"/>
    </row>
    <row r="561" spans="2:75" ht="15.75" customHeight="1">
      <c r="B561" s="363" t="s">
        <v>1540</v>
      </c>
      <c r="C561" s="364">
        <v>36498594000150</v>
      </c>
      <c r="D561" s="365" t="s">
        <v>14</v>
      </c>
      <c r="E561" s="365" t="s">
        <v>15</v>
      </c>
      <c r="F561" s="365" t="s">
        <v>699</v>
      </c>
      <c r="G561" s="366"/>
      <c r="H561" s="366" t="s">
        <v>34</v>
      </c>
      <c r="I561" s="366" t="s">
        <v>34</v>
      </c>
      <c r="J561" s="366" t="s">
        <v>611</v>
      </c>
      <c r="K561" s="367" t="s">
        <v>48</v>
      </c>
      <c r="L561" s="368"/>
      <c r="M561" s="368"/>
      <c r="N561" s="367">
        <v>535370</v>
      </c>
      <c r="O561" s="367" t="s">
        <v>1321</v>
      </c>
      <c r="P561" s="371">
        <v>43950</v>
      </c>
      <c r="Q561" s="372">
        <v>10276576.33</v>
      </c>
      <c r="R561" s="372">
        <v>13185195.58325397</v>
      </c>
      <c r="S561" s="367">
        <v>8</v>
      </c>
      <c r="T561" s="369">
        <v>-4.4750566366919875E-2</v>
      </c>
      <c r="U561" s="369">
        <v>-0.50335050055912156</v>
      </c>
      <c r="V561" s="369">
        <v>7.8678462598424925E-3</v>
      </c>
      <c r="W561" s="369">
        <v>7.220879880426212E-2</v>
      </c>
      <c r="X561" s="369">
        <v>-7.511549727648259E-2</v>
      </c>
      <c r="Y561" s="369">
        <v>-0.52819643630629165</v>
      </c>
      <c r="Z561" s="369" t="s">
        <v>1419</v>
      </c>
      <c r="AA561" s="369" t="s">
        <v>1419</v>
      </c>
      <c r="AB561" s="369">
        <v>0.14261466933890588</v>
      </c>
      <c r="AC561" s="373">
        <v>-0.59923003373471373</v>
      </c>
      <c r="AD561" s="541">
        <v>33600729000158</v>
      </c>
      <c r="AE561" s="370" t="s">
        <v>2279</v>
      </c>
      <c r="AF561" s="370" t="s">
        <v>2244</v>
      </c>
      <c r="AG561" s="374" t="s">
        <v>1438</v>
      </c>
      <c r="AH561" s="374" t="s">
        <v>2248</v>
      </c>
      <c r="AI561" s="374">
        <v>500</v>
      </c>
      <c r="AJ561" s="374">
        <v>500</v>
      </c>
      <c r="AK561" s="374">
        <v>500</v>
      </c>
      <c r="AL561" s="369">
        <v>2E-3</v>
      </c>
      <c r="AM561" s="369" t="s">
        <v>34</v>
      </c>
      <c r="AN561" s="369" t="s">
        <v>64</v>
      </c>
      <c r="AO561" s="367" t="s">
        <v>1324</v>
      </c>
      <c r="AP561" s="370" t="s">
        <v>13</v>
      </c>
      <c r="AQ561" s="376" t="s">
        <v>671</v>
      </c>
      <c r="AR561" s="369" t="s">
        <v>34</v>
      </c>
      <c r="AS561" s="369" t="s">
        <v>34</v>
      </c>
      <c r="AT561" s="369"/>
      <c r="AW561" s="662"/>
      <c r="AX561" s="662"/>
      <c r="AY561" s="663"/>
      <c r="AZ561" s="663"/>
      <c r="BA561" s="663"/>
      <c r="BB561" s="664"/>
      <c r="BC561" s="663"/>
      <c r="BD561" s="663"/>
      <c r="BE561" s="663"/>
      <c r="BF561" s="663"/>
      <c r="BG561" s="664"/>
      <c r="BH561" s="664"/>
      <c r="BI561" s="665"/>
      <c r="BJ561" s="665"/>
      <c r="BK561" s="665"/>
      <c r="BL561" s="664"/>
      <c r="BM561" s="664"/>
      <c r="BN561" s="664"/>
      <c r="BO561" s="664"/>
      <c r="BP561" s="664"/>
      <c r="BQ561" s="664"/>
      <c r="BR561" s="664"/>
      <c r="BS561" s="664"/>
      <c r="BT561" s="667"/>
      <c r="BU561" s="668"/>
      <c r="BV561" s="666"/>
      <c r="BW561" s="669"/>
    </row>
    <row r="562" spans="2:75" ht="15.75" customHeight="1">
      <c r="B562" s="363" t="s">
        <v>141</v>
      </c>
      <c r="C562" s="364">
        <v>5097427000173</v>
      </c>
      <c r="D562" s="365" t="s">
        <v>13</v>
      </c>
      <c r="E562" s="365" t="s">
        <v>616</v>
      </c>
      <c r="F562" s="365" t="s">
        <v>617</v>
      </c>
      <c r="G562" s="366" t="s">
        <v>34</v>
      </c>
      <c r="H562" s="366" t="s">
        <v>865</v>
      </c>
      <c r="I562" s="366" t="s">
        <v>34</v>
      </c>
      <c r="J562" s="366" t="s">
        <v>608</v>
      </c>
      <c r="K562" s="367" t="s">
        <v>48</v>
      </c>
      <c r="L562" s="368"/>
      <c r="M562" s="368" t="s">
        <v>34</v>
      </c>
      <c r="N562" s="367">
        <v>108741</v>
      </c>
      <c r="O562" s="367" t="s">
        <v>1321</v>
      </c>
      <c r="P562" s="371">
        <v>37431</v>
      </c>
      <c r="Q562" s="372">
        <v>17164055.030000001</v>
      </c>
      <c r="R562" s="372">
        <v>16609985.126071431</v>
      </c>
      <c r="S562" s="367">
        <v>8</v>
      </c>
      <c r="T562" s="369">
        <v>7.8413300383070261E-2</v>
      </c>
      <c r="U562" s="369">
        <v>1.0136640388671889</v>
      </c>
      <c r="V562" s="369">
        <v>8.9480743499110282E-2</v>
      </c>
      <c r="W562" s="369">
        <v>0.87721048621136632</v>
      </c>
      <c r="X562" s="369">
        <v>3.2855102060510344E-2</v>
      </c>
      <c r="Y562" s="369">
        <v>0.24914620740075724</v>
      </c>
      <c r="Z562" s="369">
        <v>0.10528347034222785</v>
      </c>
      <c r="AA562" s="369">
        <v>0.59846537709053538</v>
      </c>
      <c r="AB562" s="369">
        <v>5.3579776563456818E-2</v>
      </c>
      <c r="AC562" s="373">
        <v>-0.18677396760583834</v>
      </c>
      <c r="AD562" s="541">
        <v>0</v>
      </c>
      <c r="AE562" s="370" t="s">
        <v>2323</v>
      </c>
      <c r="AF562" s="370" t="s">
        <v>2253</v>
      </c>
      <c r="AG562" s="374" t="s">
        <v>1439</v>
      </c>
      <c r="AH562" s="374" t="s">
        <v>2248</v>
      </c>
      <c r="AI562" s="374">
        <v>5000</v>
      </c>
      <c r="AJ562" s="374">
        <v>1000</v>
      </c>
      <c r="AK562" s="374">
        <v>1000</v>
      </c>
      <c r="AL562" s="369">
        <v>0.02</v>
      </c>
      <c r="AM562" s="369">
        <v>0.2</v>
      </c>
      <c r="AN562" s="369" t="s">
        <v>64</v>
      </c>
      <c r="AO562" s="367" t="s">
        <v>1324</v>
      </c>
      <c r="AP562" s="370" t="s">
        <v>13</v>
      </c>
      <c r="AQ562" s="376" t="s">
        <v>668</v>
      </c>
      <c r="AR562" s="369">
        <v>4.6666666666666662E-3</v>
      </c>
      <c r="AS562" s="369">
        <v>4.6666666666666662E-3</v>
      </c>
      <c r="AT562" s="369"/>
      <c r="AW562" s="662"/>
      <c r="AX562" s="662"/>
      <c r="AY562" s="663"/>
      <c r="AZ562" s="663"/>
      <c r="BA562" s="663"/>
      <c r="BB562" s="664"/>
      <c r="BC562" s="663"/>
      <c r="BD562" s="663"/>
      <c r="BE562" s="663"/>
      <c r="BF562" s="663"/>
      <c r="BG562" s="664"/>
      <c r="BH562" s="664"/>
      <c r="BI562" s="665"/>
      <c r="BJ562" s="665"/>
      <c r="BK562" s="665"/>
      <c r="BL562" s="664"/>
      <c r="BM562" s="664"/>
      <c r="BN562" s="664"/>
      <c r="BO562" s="664"/>
      <c r="BP562" s="664"/>
      <c r="BQ562" s="664"/>
      <c r="BR562" s="664"/>
      <c r="BS562" s="664"/>
      <c r="BT562" s="667"/>
      <c r="BU562" s="668"/>
      <c r="BV562" s="666"/>
      <c r="BW562" s="669"/>
    </row>
    <row r="563" spans="2:75" ht="15.75" customHeight="1">
      <c r="B563" s="363" t="s">
        <v>1167</v>
      </c>
      <c r="C563" s="364">
        <v>38075003000167</v>
      </c>
      <c r="D563" s="365" t="s">
        <v>13</v>
      </c>
      <c r="E563" s="365" t="s">
        <v>616</v>
      </c>
      <c r="F563" s="365" t="s">
        <v>619</v>
      </c>
      <c r="G563" s="366" t="s">
        <v>34</v>
      </c>
      <c r="H563" s="366" t="s">
        <v>1338</v>
      </c>
      <c r="I563" s="366" t="s">
        <v>34</v>
      </c>
      <c r="J563" s="366" t="s">
        <v>611</v>
      </c>
      <c r="K563" s="367" t="s">
        <v>48</v>
      </c>
      <c r="L563" s="368"/>
      <c r="M563" s="368" t="s">
        <v>34</v>
      </c>
      <c r="N563" s="367">
        <v>632309</v>
      </c>
      <c r="O563" s="367" t="s">
        <v>1321</v>
      </c>
      <c r="P563" s="371">
        <v>44550</v>
      </c>
      <c r="Q563" s="372">
        <v>8047434.0300000003</v>
      </c>
      <c r="R563" s="372" t="s">
        <v>1419</v>
      </c>
      <c r="S563" s="367">
        <v>8</v>
      </c>
      <c r="T563" s="369">
        <v>-6.3622737432984633E-2</v>
      </c>
      <c r="U563" s="369">
        <v>-0.82246354476912165</v>
      </c>
      <c r="V563" s="369" t="s">
        <v>1419</v>
      </c>
      <c r="W563" s="369" t="s">
        <v>1419</v>
      </c>
      <c r="X563" s="369" t="s">
        <v>1419</v>
      </c>
      <c r="Y563" s="369" t="s">
        <v>1419</v>
      </c>
      <c r="Z563" s="369" t="s">
        <v>1419</v>
      </c>
      <c r="AA563" s="369" t="s">
        <v>1419</v>
      </c>
      <c r="AB563" s="369" t="s">
        <v>1419</v>
      </c>
      <c r="AC563" s="373" t="s">
        <v>1419</v>
      </c>
      <c r="AD563" s="541">
        <v>0</v>
      </c>
      <c r="AE563" s="370" t="s">
        <v>2359</v>
      </c>
      <c r="AF563" s="370" t="s">
        <v>741</v>
      </c>
      <c r="AG563" s="374" t="s">
        <v>741</v>
      </c>
      <c r="AH563" s="374" t="s">
        <v>2245</v>
      </c>
      <c r="AI563" s="374">
        <v>1000</v>
      </c>
      <c r="AJ563" s="374">
        <v>1000</v>
      </c>
      <c r="AK563" s="374">
        <v>1000</v>
      </c>
      <c r="AL563" s="369">
        <v>8.6999999999999994E-3</v>
      </c>
      <c r="AM563" s="369" t="s">
        <v>34</v>
      </c>
      <c r="AN563" s="369" t="s">
        <v>2257</v>
      </c>
      <c r="AO563" s="367" t="s">
        <v>1324</v>
      </c>
      <c r="AP563" s="370" t="s">
        <v>13</v>
      </c>
      <c r="AQ563" s="376" t="s">
        <v>679</v>
      </c>
      <c r="AR563" s="369">
        <v>4.6666799999999994E-3</v>
      </c>
      <c r="AS563" s="369">
        <v>4.6666799999999994E-3</v>
      </c>
      <c r="AT563" s="369"/>
      <c r="AW563" s="662"/>
      <c r="AX563" s="662"/>
      <c r="AY563" s="663"/>
      <c r="AZ563" s="663"/>
      <c r="BA563" s="663"/>
      <c r="BB563" s="664"/>
      <c r="BC563" s="663"/>
      <c r="BD563" s="663"/>
      <c r="BE563" s="663"/>
      <c r="BF563" s="663"/>
      <c r="BG563" s="664"/>
      <c r="BH563" s="664"/>
      <c r="BI563" s="665"/>
      <c r="BJ563" s="665"/>
      <c r="BK563" s="665"/>
      <c r="BL563" s="664"/>
      <c r="BM563" s="664"/>
      <c r="BN563" s="664"/>
      <c r="BO563" s="664"/>
      <c r="BP563" s="664"/>
      <c r="BQ563" s="664"/>
      <c r="BR563" s="664"/>
      <c r="BS563" s="664"/>
      <c r="BT563" s="667"/>
      <c r="BU563" s="668"/>
      <c r="BV563" s="666"/>
      <c r="BW563" s="669"/>
    </row>
    <row r="564" spans="2:75" ht="15.75" customHeight="1">
      <c r="B564" s="363" t="s">
        <v>1558</v>
      </c>
      <c r="C564" s="364">
        <v>29550612000130</v>
      </c>
      <c r="D564" s="365" t="s">
        <v>14</v>
      </c>
      <c r="E564" s="365" t="s">
        <v>607</v>
      </c>
      <c r="F564" s="365" t="s">
        <v>1317</v>
      </c>
      <c r="G564" s="366"/>
      <c r="H564" s="366" t="s">
        <v>34</v>
      </c>
      <c r="I564" s="366" t="s">
        <v>34</v>
      </c>
      <c r="J564" s="366" t="s">
        <v>608</v>
      </c>
      <c r="K564" s="367" t="s">
        <v>48</v>
      </c>
      <c r="L564" s="368"/>
      <c r="M564" s="368"/>
      <c r="N564" s="367">
        <v>471569</v>
      </c>
      <c r="O564" s="367" t="s">
        <v>1321</v>
      </c>
      <c r="P564" s="371">
        <v>43313</v>
      </c>
      <c r="Q564" s="372">
        <v>48212805.789999999</v>
      </c>
      <c r="R564" s="372">
        <v>70530539.248690441</v>
      </c>
      <c r="S564" s="367">
        <v>9</v>
      </c>
      <c r="T564" s="369">
        <v>-4.9532035790634588E-2</v>
      </c>
      <c r="U564" s="369">
        <v>-0.55713205514552422</v>
      </c>
      <c r="V564" s="369">
        <v>-0.18384179586897742</v>
      </c>
      <c r="W564" s="369">
        <v>-1.6872463964468685</v>
      </c>
      <c r="X564" s="369">
        <v>-0.17006584574181027</v>
      </c>
      <c r="Y564" s="369">
        <v>-1.1958673897558476</v>
      </c>
      <c r="Z564" s="369">
        <v>-7.9517801170612357E-2</v>
      </c>
      <c r="AA564" s="369">
        <v>-0.43453008889830763</v>
      </c>
      <c r="AB564" s="369">
        <v>0.18445341065872789</v>
      </c>
      <c r="AC564" s="373">
        <v>-1.569723450952363</v>
      </c>
      <c r="AD564" s="541">
        <v>0</v>
      </c>
      <c r="AE564" s="370" t="s">
        <v>2350</v>
      </c>
      <c r="AF564" s="370" t="s">
        <v>2244</v>
      </c>
      <c r="AG564" s="374" t="s">
        <v>1438</v>
      </c>
      <c r="AH564" s="374" t="s">
        <v>2254</v>
      </c>
      <c r="AI564" s="374">
        <v>5000</v>
      </c>
      <c r="AJ564" s="374">
        <v>0</v>
      </c>
      <c r="AK564" s="374">
        <v>1000</v>
      </c>
      <c r="AL564" s="369">
        <v>1.8000000000000002E-2</v>
      </c>
      <c r="AM564" s="369">
        <v>0.2</v>
      </c>
      <c r="AN564" s="369" t="s">
        <v>34</v>
      </c>
      <c r="AO564" s="367" t="s">
        <v>1321</v>
      </c>
      <c r="AP564" s="370" t="s">
        <v>13</v>
      </c>
      <c r="AQ564" s="376" t="s">
        <v>2312</v>
      </c>
      <c r="AR564" s="369" t="s">
        <v>34</v>
      </c>
      <c r="AS564" s="369" t="s">
        <v>34</v>
      </c>
      <c r="AT564" s="369"/>
      <c r="AW564" s="662"/>
      <c r="AX564" s="662"/>
      <c r="AY564" s="663"/>
      <c r="AZ564" s="663"/>
      <c r="BA564" s="663"/>
      <c r="BB564" s="664"/>
      <c r="BC564" s="663"/>
      <c r="BD564" s="663"/>
      <c r="BE564" s="663"/>
      <c r="BF564" s="663"/>
      <c r="BG564" s="664"/>
      <c r="BH564" s="664"/>
      <c r="BI564" s="665"/>
      <c r="BJ564" s="665"/>
      <c r="BK564" s="665"/>
      <c r="BL564" s="664"/>
      <c r="BM564" s="664"/>
      <c r="BN564" s="664"/>
      <c r="BO564" s="664"/>
      <c r="BP564" s="664"/>
      <c r="BQ564" s="664"/>
      <c r="BR564" s="664"/>
      <c r="BS564" s="664"/>
      <c r="BT564" s="667"/>
      <c r="BU564" s="668"/>
      <c r="BV564" s="666"/>
      <c r="BW564" s="669"/>
    </row>
    <row r="565" spans="2:75" ht="15.75" customHeight="1">
      <c r="B565" s="363" t="s">
        <v>1716</v>
      </c>
      <c r="C565" s="364">
        <v>33146130000196</v>
      </c>
      <c r="D565" s="365" t="s">
        <v>14</v>
      </c>
      <c r="E565" s="365" t="s">
        <v>607</v>
      </c>
      <c r="F565" s="365" t="s">
        <v>1317</v>
      </c>
      <c r="G565" s="366"/>
      <c r="H565" s="366" t="s">
        <v>34</v>
      </c>
      <c r="I565" s="366" t="s">
        <v>34</v>
      </c>
      <c r="J565" s="366" t="s">
        <v>608</v>
      </c>
      <c r="K565" s="367" t="s">
        <v>48</v>
      </c>
      <c r="L565" s="368"/>
      <c r="M565" s="368"/>
      <c r="N565" s="367">
        <v>511730</v>
      </c>
      <c r="O565" s="367" t="s">
        <v>1321</v>
      </c>
      <c r="P565" s="371">
        <v>43710</v>
      </c>
      <c r="Q565" s="372">
        <v>259693586.40000001</v>
      </c>
      <c r="R565" s="372">
        <v>287979347.08666658</v>
      </c>
      <c r="S565" s="367">
        <v>9</v>
      </c>
      <c r="T565" s="369">
        <v>0.10582838908571901</v>
      </c>
      <c r="U565" s="369">
        <v>1.1903485686169777</v>
      </c>
      <c r="V565" s="369">
        <v>4.6644227467608657E-2</v>
      </c>
      <c r="W565" s="369">
        <v>0.42808711880654077</v>
      </c>
      <c r="X565" s="369">
        <v>0.50228638087919486</v>
      </c>
      <c r="Y565" s="369">
        <v>3.531972575633048</v>
      </c>
      <c r="Z565" s="369">
        <v>0.6538109173708293</v>
      </c>
      <c r="AA565" s="369">
        <v>3.572791398472754</v>
      </c>
      <c r="AB565" s="369">
        <v>0.1827928118709678</v>
      </c>
      <c r="AC565" s="373">
        <v>-0.22546040304042617</v>
      </c>
      <c r="AD565" s="541">
        <v>33600869000126</v>
      </c>
      <c r="AE565" s="370" t="s">
        <v>2395</v>
      </c>
      <c r="AF565" s="370" t="s">
        <v>2244</v>
      </c>
      <c r="AG565" s="374" t="s">
        <v>1438</v>
      </c>
      <c r="AH565" s="374" t="s">
        <v>2254</v>
      </c>
      <c r="AI565" s="374">
        <v>1000</v>
      </c>
      <c r="AJ565" s="374">
        <v>0</v>
      </c>
      <c r="AK565" s="374">
        <v>1000</v>
      </c>
      <c r="AL565" s="369">
        <v>0.02</v>
      </c>
      <c r="AM565" s="369">
        <v>0.2</v>
      </c>
      <c r="AN565" s="369" t="s">
        <v>34</v>
      </c>
      <c r="AO565" s="367" t="s">
        <v>1321</v>
      </c>
      <c r="AP565" s="370" t="s">
        <v>13</v>
      </c>
      <c r="AQ565" s="376" t="s">
        <v>2312</v>
      </c>
      <c r="AR565" s="369" t="s">
        <v>34</v>
      </c>
      <c r="AS565" s="369" t="s">
        <v>34</v>
      </c>
      <c r="AT565" s="369"/>
      <c r="AW565" s="662"/>
      <c r="AX565" s="662"/>
      <c r="AY565" s="663"/>
      <c r="AZ565" s="663"/>
      <c r="BA565" s="663"/>
      <c r="BB565" s="664"/>
      <c r="BC565" s="663"/>
      <c r="BD565" s="663"/>
      <c r="BE565" s="663"/>
      <c r="BF565" s="663"/>
      <c r="BG565" s="664"/>
      <c r="BH565" s="664"/>
      <c r="BI565" s="665"/>
      <c r="BJ565" s="665"/>
      <c r="BK565" s="665"/>
      <c r="BL565" s="664"/>
      <c r="BM565" s="664"/>
      <c r="BN565" s="664"/>
      <c r="BO565" s="664"/>
      <c r="BP565" s="664"/>
      <c r="BQ565" s="664"/>
      <c r="BR565" s="664"/>
      <c r="BS565" s="664"/>
      <c r="BT565" s="667"/>
      <c r="BU565" s="668"/>
      <c r="BV565" s="666"/>
      <c r="BW565" s="669"/>
    </row>
    <row r="566" spans="2:75" ht="15.75" customHeight="1">
      <c r="B566" s="363" t="s">
        <v>1557</v>
      </c>
      <c r="C566" s="364">
        <v>33768898000100</v>
      </c>
      <c r="D566" s="365" t="s">
        <v>11</v>
      </c>
      <c r="E566" s="365" t="s">
        <v>620</v>
      </c>
      <c r="F566" s="365" t="s">
        <v>663</v>
      </c>
      <c r="G566" s="366" t="s">
        <v>738</v>
      </c>
      <c r="H566" s="366" t="s">
        <v>34</v>
      </c>
      <c r="I566" s="366"/>
      <c r="J566" s="366"/>
      <c r="K566" s="367" t="s">
        <v>48</v>
      </c>
      <c r="L566" s="368"/>
      <c r="M566" s="368"/>
      <c r="N566" s="367">
        <v>539570</v>
      </c>
      <c r="O566" s="367" t="s">
        <v>1321</v>
      </c>
      <c r="P566" s="371">
        <v>43998</v>
      </c>
      <c r="Q566" s="372">
        <v>3251100.25</v>
      </c>
      <c r="R566" s="372">
        <v>6243972.6450396813</v>
      </c>
      <c r="S566" s="367">
        <v>9</v>
      </c>
      <c r="T566" s="369">
        <v>2.2750216332035444E-2</v>
      </c>
      <c r="U566" s="369">
        <v>0.25589246591129844</v>
      </c>
      <c r="V566" s="369">
        <v>4.6885183484485005E-2</v>
      </c>
      <c r="W566" s="369">
        <v>0.43029854286957891</v>
      </c>
      <c r="X566" s="369">
        <v>0.12533580000467004</v>
      </c>
      <c r="Y566" s="369">
        <v>0.8813350813666454</v>
      </c>
      <c r="Z566" s="369" t="s">
        <v>1419</v>
      </c>
      <c r="AA566" s="369" t="s">
        <v>1419</v>
      </c>
      <c r="AB566" s="369">
        <v>7.1582707905544191E-2</v>
      </c>
      <c r="AC566" s="373">
        <v>-0.76933311032911034</v>
      </c>
      <c r="AD566" s="541">
        <v>33768907000154</v>
      </c>
      <c r="AE566" s="370" t="s">
        <v>2348</v>
      </c>
      <c r="AF566" s="370" t="s">
        <v>2250</v>
      </c>
      <c r="AG566" s="374" t="s">
        <v>719</v>
      </c>
      <c r="AH566" s="374" t="s">
        <v>2254</v>
      </c>
      <c r="AI566" s="374">
        <v>0</v>
      </c>
      <c r="AJ566" s="374">
        <v>0</v>
      </c>
      <c r="AK566" s="374">
        <v>0</v>
      </c>
      <c r="AL566" s="369">
        <v>8.0000000000000002E-3</v>
      </c>
      <c r="AM566" s="369" t="s">
        <v>34</v>
      </c>
      <c r="AN566" s="369" t="s">
        <v>64</v>
      </c>
      <c r="AO566" s="367" t="s">
        <v>1321</v>
      </c>
      <c r="AP566" s="370" t="s">
        <v>13</v>
      </c>
      <c r="AQ566" s="376" t="s">
        <v>2312</v>
      </c>
      <c r="AR566" s="369" t="s">
        <v>34</v>
      </c>
      <c r="AS566" s="369" t="s">
        <v>34</v>
      </c>
      <c r="AT566" s="369"/>
      <c r="AW566" s="662"/>
      <c r="AX566" s="662"/>
      <c r="AY566" s="663"/>
      <c r="AZ566" s="663"/>
      <c r="BA566" s="663"/>
      <c r="BB566" s="664"/>
      <c r="BC566" s="663"/>
      <c r="BD566" s="663"/>
      <c r="BE566" s="663"/>
      <c r="BF566" s="663"/>
      <c r="BG566" s="664"/>
      <c r="BH566" s="664"/>
      <c r="BI566" s="665"/>
      <c r="BJ566" s="665"/>
      <c r="BK566" s="665"/>
      <c r="BL566" s="664"/>
      <c r="BM566" s="664"/>
      <c r="BN566" s="664"/>
      <c r="BO566" s="664"/>
      <c r="BP566" s="664"/>
      <c r="BQ566" s="664"/>
      <c r="BR566" s="664"/>
      <c r="BS566" s="664"/>
      <c r="BT566" s="667"/>
      <c r="BU566" s="668"/>
      <c r="BV566" s="666"/>
      <c r="BW566" s="669"/>
    </row>
    <row r="567" spans="2:75" ht="15.75" customHeight="1">
      <c r="B567" s="363" t="s">
        <v>1618</v>
      </c>
      <c r="C567" s="364">
        <v>41498482000139</v>
      </c>
      <c r="D567" s="365" t="s">
        <v>13</v>
      </c>
      <c r="E567" s="365" t="s">
        <v>615</v>
      </c>
      <c r="F567" s="365" t="s">
        <v>619</v>
      </c>
      <c r="G567" s="366" t="s">
        <v>34</v>
      </c>
      <c r="H567" s="366" t="s">
        <v>1338</v>
      </c>
      <c r="I567" s="366" t="s">
        <v>34</v>
      </c>
      <c r="J567" s="366" t="s">
        <v>611</v>
      </c>
      <c r="K567" s="367" t="s">
        <v>48</v>
      </c>
      <c r="L567" s="368"/>
      <c r="M567" s="368"/>
      <c r="N567" s="367">
        <v>622125</v>
      </c>
      <c r="O567" s="367" t="s">
        <v>1321</v>
      </c>
      <c r="P567" s="371">
        <v>44509</v>
      </c>
      <c r="Q567" s="372">
        <v>283315366.29000002</v>
      </c>
      <c r="R567" s="372" t="s">
        <v>1419</v>
      </c>
      <c r="S567" s="367">
        <v>9</v>
      </c>
      <c r="T567" s="369">
        <v>0.19067061195254964</v>
      </c>
      <c r="U567" s="369">
        <v>2.144646554443947</v>
      </c>
      <c r="V567" s="369" t="s">
        <v>1419</v>
      </c>
      <c r="W567" s="369" t="s">
        <v>1419</v>
      </c>
      <c r="X567" s="369" t="s">
        <v>1419</v>
      </c>
      <c r="Y567" s="369" t="s">
        <v>1419</v>
      </c>
      <c r="Z567" s="369" t="s">
        <v>1419</v>
      </c>
      <c r="AA567" s="369" t="s">
        <v>1419</v>
      </c>
      <c r="AB567" s="369" t="s">
        <v>1419</v>
      </c>
      <c r="AC567" s="373" t="s">
        <v>1419</v>
      </c>
      <c r="AD567" s="541">
        <v>41575707000103</v>
      </c>
      <c r="AE567" s="370" t="s">
        <v>2429</v>
      </c>
      <c r="AF567" s="370" t="s">
        <v>2247</v>
      </c>
      <c r="AG567" s="374" t="s">
        <v>59</v>
      </c>
      <c r="AH567" s="374" t="s">
        <v>2254</v>
      </c>
      <c r="AI567" s="374">
        <v>1</v>
      </c>
      <c r="AJ567" s="374" t="s">
        <v>1429</v>
      </c>
      <c r="AK567" s="374" t="s">
        <v>1429</v>
      </c>
      <c r="AL567" s="369">
        <v>7.4999999999999997E-3</v>
      </c>
      <c r="AM567" s="369" t="s">
        <v>34</v>
      </c>
      <c r="AN567" s="369" t="s">
        <v>64</v>
      </c>
      <c r="AO567" s="367" t="s">
        <v>1321</v>
      </c>
      <c r="AP567" s="370" t="s">
        <v>13</v>
      </c>
      <c r="AQ567" s="376" t="s">
        <v>2312</v>
      </c>
      <c r="AR567" s="369" t="s">
        <v>34</v>
      </c>
      <c r="AS567" s="369" t="s">
        <v>34</v>
      </c>
      <c r="AT567" s="369"/>
      <c r="AW567" s="662"/>
      <c r="AX567" s="662"/>
      <c r="AY567" s="663"/>
      <c r="AZ567" s="663"/>
      <c r="BA567" s="663"/>
      <c r="BB567" s="664"/>
      <c r="BC567" s="663"/>
      <c r="BD567" s="663"/>
      <c r="BE567" s="663"/>
      <c r="BF567" s="663"/>
      <c r="BG567" s="664"/>
      <c r="BH567" s="664"/>
      <c r="BI567" s="665"/>
      <c r="BJ567" s="665"/>
      <c r="BK567" s="665"/>
      <c r="BL567" s="664"/>
      <c r="BM567" s="664"/>
      <c r="BN567" s="664"/>
      <c r="BO567" s="664"/>
      <c r="BP567" s="664"/>
      <c r="BQ567" s="664"/>
      <c r="BR567" s="664"/>
      <c r="BS567" s="664"/>
      <c r="BT567" s="667"/>
      <c r="BU567" s="668"/>
      <c r="BV567" s="666"/>
      <c r="BW567" s="669"/>
    </row>
    <row r="568" spans="2:75" ht="15.75" customHeight="1">
      <c r="B568" s="363" t="s">
        <v>578</v>
      </c>
      <c r="C568" s="364">
        <v>39151551000191</v>
      </c>
      <c r="D568" s="365" t="s">
        <v>14</v>
      </c>
      <c r="E568" s="365" t="s">
        <v>607</v>
      </c>
      <c r="F568" s="365"/>
      <c r="G568" s="366"/>
      <c r="H568" s="366" t="s">
        <v>34</v>
      </c>
      <c r="I568" s="366" t="s">
        <v>34</v>
      </c>
      <c r="J568" s="366" t="s">
        <v>612</v>
      </c>
      <c r="K568" s="367" t="s">
        <v>48</v>
      </c>
      <c r="L568" s="368"/>
      <c r="M568" s="368" t="s">
        <v>1416</v>
      </c>
      <c r="N568" s="367">
        <v>567477</v>
      </c>
      <c r="O568" s="367" t="s">
        <v>1324</v>
      </c>
      <c r="P568" s="371">
        <v>44193</v>
      </c>
      <c r="Q568" s="372">
        <v>66546578.280000001</v>
      </c>
      <c r="R568" s="372">
        <v>194177841.3753573</v>
      </c>
      <c r="S568" s="367">
        <v>9</v>
      </c>
      <c r="T568" s="369">
        <v>-0.36238461986141712</v>
      </c>
      <c r="U568" s="369">
        <v>-4.6846167116743924</v>
      </c>
      <c r="V568" s="369">
        <v>-0.25190507018483299</v>
      </c>
      <c r="W568" s="369">
        <v>-2.4695119916850365</v>
      </c>
      <c r="X568" s="369" t="s">
        <v>1419</v>
      </c>
      <c r="Y568" s="369" t="s">
        <v>1419</v>
      </c>
      <c r="Z568" s="369" t="s">
        <v>1419</v>
      </c>
      <c r="AA568" s="369" t="s">
        <v>1419</v>
      </c>
      <c r="AB568" s="369">
        <v>0.24750164365647312</v>
      </c>
      <c r="AC568" s="373">
        <v>-1.4409240331926831</v>
      </c>
      <c r="AD568" s="541">
        <v>0</v>
      </c>
      <c r="AE568" s="370" t="s">
        <v>2314</v>
      </c>
      <c r="AF568" s="370" t="s">
        <v>719</v>
      </c>
      <c r="AG568" s="374" t="s">
        <v>719</v>
      </c>
      <c r="AH568" s="374" t="s">
        <v>2245</v>
      </c>
      <c r="AI568" s="374">
        <v>1000</v>
      </c>
      <c r="AJ568" s="374">
        <v>500</v>
      </c>
      <c r="AK568" s="374">
        <v>500</v>
      </c>
      <c r="AL568" s="369">
        <v>5.0000000000000001E-3</v>
      </c>
      <c r="AM568" s="369" t="s">
        <v>34</v>
      </c>
      <c r="AN568" s="369" t="s">
        <v>2257</v>
      </c>
      <c r="AO568" s="367" t="s">
        <v>1324</v>
      </c>
      <c r="AP568" s="370" t="s">
        <v>716</v>
      </c>
      <c r="AQ568" s="376" t="s">
        <v>687</v>
      </c>
      <c r="AR568" s="369">
        <v>1.3333333333333333E-3</v>
      </c>
      <c r="AS568" s="369">
        <v>1.3333333333333333E-3</v>
      </c>
      <c r="AT568" s="369"/>
      <c r="AW568" s="662"/>
      <c r="AX568" s="662"/>
      <c r="AY568" s="663"/>
      <c r="AZ568" s="663"/>
      <c r="BA568" s="663"/>
      <c r="BB568" s="664"/>
      <c r="BC568" s="663"/>
      <c r="BD568" s="663"/>
      <c r="BE568" s="663"/>
      <c r="BF568" s="663"/>
      <c r="BG568" s="664"/>
      <c r="BH568" s="664"/>
      <c r="BI568" s="665"/>
      <c r="BJ568" s="665"/>
      <c r="BK568" s="665"/>
      <c r="BL568" s="218"/>
      <c r="BM568" s="664"/>
      <c r="BN568" s="664"/>
      <c r="BO568" s="664"/>
      <c r="BP568" s="664"/>
      <c r="BQ568" s="664"/>
      <c r="BR568" s="664"/>
      <c r="BS568" s="664"/>
      <c r="BT568" s="667"/>
      <c r="BU568" s="668"/>
      <c r="BV568" s="666"/>
      <c r="BW568" s="669"/>
    </row>
    <row r="569" spans="2:75" ht="15.75" customHeight="1">
      <c r="B569" s="363" t="s">
        <v>1613</v>
      </c>
      <c r="C569" s="364">
        <v>44347000000138</v>
      </c>
      <c r="D569" s="365" t="s">
        <v>14</v>
      </c>
      <c r="E569" s="365" t="s">
        <v>614</v>
      </c>
      <c r="F569" s="365"/>
      <c r="G569" s="366"/>
      <c r="H569" s="366" t="s">
        <v>1338</v>
      </c>
      <c r="I569" s="366"/>
      <c r="J569" s="366" t="s">
        <v>690</v>
      </c>
      <c r="K569" s="367" t="s">
        <v>48</v>
      </c>
      <c r="L569" s="368"/>
      <c r="M569" s="368"/>
      <c r="N569" s="367">
        <v>627674</v>
      </c>
      <c r="O569" s="367" t="s">
        <v>1321</v>
      </c>
      <c r="P569" s="371">
        <v>44551</v>
      </c>
      <c r="Q569" s="372" t="s">
        <v>1392</v>
      </c>
      <c r="R569" s="372" t="s">
        <v>1419</v>
      </c>
      <c r="S569" s="367">
        <v>9</v>
      </c>
      <c r="T569" s="369" t="s">
        <v>1419</v>
      </c>
      <c r="U569" s="369" t="s">
        <v>1419</v>
      </c>
      <c r="V569" s="369" t="s">
        <v>1419</v>
      </c>
      <c r="W569" s="369" t="s">
        <v>1419</v>
      </c>
      <c r="X569" s="369" t="s">
        <v>1419</v>
      </c>
      <c r="Y569" s="369" t="s">
        <v>1419</v>
      </c>
      <c r="Z569" s="369" t="s">
        <v>1419</v>
      </c>
      <c r="AA569" s="369" t="s">
        <v>1419</v>
      </c>
      <c r="AB569" s="369" t="s">
        <v>1419</v>
      </c>
      <c r="AC569" s="373" t="s">
        <v>1419</v>
      </c>
      <c r="AD569" s="541">
        <v>44347468000122</v>
      </c>
      <c r="AE569" s="370" t="s">
        <v>2415</v>
      </c>
      <c r="AF569" s="370" t="s">
        <v>2244</v>
      </c>
      <c r="AG569" s="374" t="s">
        <v>1438</v>
      </c>
      <c r="AH569" s="374" t="s">
        <v>2248</v>
      </c>
      <c r="AI569" s="374">
        <v>1000</v>
      </c>
      <c r="AJ569" s="374">
        <v>1000</v>
      </c>
      <c r="AK569" s="374">
        <v>1000</v>
      </c>
      <c r="AL569" s="369">
        <v>0.01</v>
      </c>
      <c r="AM569" s="369">
        <v>0.2</v>
      </c>
      <c r="AN569" s="369" t="s">
        <v>2262</v>
      </c>
      <c r="AO569" s="367" t="s">
        <v>1324</v>
      </c>
      <c r="AP569" s="370" t="s">
        <v>716</v>
      </c>
      <c r="AQ569" s="376" t="s">
        <v>659</v>
      </c>
      <c r="AR569" s="369">
        <v>2.6670000000000001E-3</v>
      </c>
      <c r="AS569" s="369">
        <v>2.6670000000000001E-3</v>
      </c>
      <c r="AT569" s="369"/>
      <c r="AX569" s="662"/>
      <c r="AY569" s="663"/>
      <c r="AZ569" s="663"/>
      <c r="BA569" s="663"/>
      <c r="BB569" s="664"/>
      <c r="BC569" s="663"/>
      <c r="BD569" s="663"/>
      <c r="BE569" s="663"/>
      <c r="BF569" s="663"/>
      <c r="BG569" s="664"/>
      <c r="BH569" s="664"/>
      <c r="BI569" s="665"/>
      <c r="BJ569" s="665"/>
      <c r="BK569" s="665"/>
      <c r="BL569" s="664"/>
      <c r="BM569" s="664"/>
      <c r="BN569" s="664"/>
      <c r="BO569" s="664"/>
      <c r="BP569" s="664"/>
      <c r="BQ569" s="664"/>
      <c r="BR569" s="664"/>
      <c r="BS569" s="664"/>
      <c r="BT569" s="667"/>
      <c r="BU569" s="668"/>
      <c r="BV569" s="666"/>
      <c r="BW569" s="669"/>
    </row>
    <row r="570" spans="2:75" ht="15.75" customHeight="1">
      <c r="B570" s="363" t="s">
        <v>1082</v>
      </c>
      <c r="C570" s="364">
        <v>39345935000145</v>
      </c>
      <c r="D570" s="365" t="s">
        <v>14</v>
      </c>
      <c r="E570" s="365" t="s">
        <v>607</v>
      </c>
      <c r="F570" s="365"/>
      <c r="G570" s="366"/>
      <c r="H570" s="366" t="s">
        <v>34</v>
      </c>
      <c r="I570" s="366" t="s">
        <v>34</v>
      </c>
      <c r="J570" s="366" t="s">
        <v>611</v>
      </c>
      <c r="K570" s="367" t="s">
        <v>49</v>
      </c>
      <c r="L570" s="368"/>
      <c r="M570" s="368" t="s">
        <v>34</v>
      </c>
      <c r="N570" s="367">
        <v>568066</v>
      </c>
      <c r="O570" s="367" t="s">
        <v>1321</v>
      </c>
      <c r="P570" s="371">
        <v>44194</v>
      </c>
      <c r="Q570" s="372">
        <v>10117304.07</v>
      </c>
      <c r="R570" s="372">
        <v>19851082.778373014</v>
      </c>
      <c r="S570" s="367">
        <v>9</v>
      </c>
      <c r="T570" s="369">
        <v>-0.50413371844446409</v>
      </c>
      <c r="U570" s="369">
        <v>-6.5170349758404171</v>
      </c>
      <c r="V570" s="369">
        <v>-0.54964266850317656</v>
      </c>
      <c r="W570" s="369">
        <v>-5.3883360109203657</v>
      </c>
      <c r="X570" s="369" t="s">
        <v>1419</v>
      </c>
      <c r="Y570" s="369" t="s">
        <v>1419</v>
      </c>
      <c r="Z570" s="369" t="s">
        <v>1419</v>
      </c>
      <c r="AA570" s="369" t="s">
        <v>1419</v>
      </c>
      <c r="AB570" s="369">
        <v>0.50857645663784568</v>
      </c>
      <c r="AC570" s="373">
        <v>-1.5049540419640668</v>
      </c>
      <c r="AD570" s="541">
        <v>39330087000109</v>
      </c>
      <c r="AE570" s="370" t="s">
        <v>2279</v>
      </c>
      <c r="AF570" s="370" t="s">
        <v>2244</v>
      </c>
      <c r="AG570" s="374" t="s">
        <v>1438</v>
      </c>
      <c r="AH570" s="374" t="s">
        <v>2245</v>
      </c>
      <c r="AI570" s="374">
        <v>5000</v>
      </c>
      <c r="AJ570" s="374">
        <v>5000</v>
      </c>
      <c r="AK570" s="374">
        <v>5000</v>
      </c>
      <c r="AL570" s="369">
        <v>0.01</v>
      </c>
      <c r="AM570" s="369" t="s">
        <v>34</v>
      </c>
      <c r="AN570" s="369" t="s">
        <v>34</v>
      </c>
      <c r="AO570" s="367" t="s">
        <v>1324</v>
      </c>
      <c r="AP570" s="370" t="s">
        <v>716</v>
      </c>
      <c r="AQ570" s="376" t="s">
        <v>687</v>
      </c>
      <c r="AR570" s="369">
        <v>6.0000000000000001E-3</v>
      </c>
      <c r="AS570" s="369">
        <v>6.0000000000000001E-3</v>
      </c>
      <c r="AT570" s="369"/>
      <c r="AW570" s="662"/>
      <c r="AX570" s="662"/>
      <c r="AY570" s="663"/>
      <c r="AZ570" s="663"/>
      <c r="BA570" s="663"/>
      <c r="BB570" s="664"/>
      <c r="BC570" s="663"/>
      <c r="BD570" s="663"/>
      <c r="BE570" s="663"/>
      <c r="BF570" s="663"/>
      <c r="BG570" s="664"/>
      <c r="BH570" s="664"/>
      <c r="BI570" s="665"/>
      <c r="BJ570" s="665"/>
      <c r="BK570" s="665"/>
      <c r="BL570" s="218"/>
      <c r="BM570" s="664"/>
      <c r="BN570" s="664"/>
      <c r="BO570" s="664"/>
      <c r="BP570" s="664"/>
      <c r="BQ570" s="664"/>
      <c r="BR570" s="664"/>
      <c r="BS570" s="664"/>
      <c r="BT570" s="667"/>
      <c r="BU570" s="668"/>
      <c r="BV570" s="666"/>
      <c r="BW570" s="669"/>
    </row>
    <row r="571" spans="2:75" ht="15.75" customHeight="1">
      <c r="B571" s="363" t="s">
        <v>366</v>
      </c>
      <c r="C571" s="364">
        <v>4621018000161</v>
      </c>
      <c r="D571" s="365" t="s">
        <v>14</v>
      </c>
      <c r="E571" s="365" t="s">
        <v>614</v>
      </c>
      <c r="F571" s="365"/>
      <c r="G571" s="366"/>
      <c r="H571" s="366" t="s">
        <v>865</v>
      </c>
      <c r="I571" s="366" t="s">
        <v>34</v>
      </c>
      <c r="J571" s="366" t="s">
        <v>608</v>
      </c>
      <c r="K571" s="367" t="s">
        <v>48</v>
      </c>
      <c r="L571" s="368"/>
      <c r="M571" s="368" t="s">
        <v>1416</v>
      </c>
      <c r="N571" s="367">
        <v>97101</v>
      </c>
      <c r="O571" s="367" t="s">
        <v>1321</v>
      </c>
      <c r="P571" s="371">
        <v>37138</v>
      </c>
      <c r="Q571" s="372">
        <v>67280421.560000002</v>
      </c>
      <c r="R571" s="372">
        <v>85588892.617777735</v>
      </c>
      <c r="S571" s="367">
        <v>9</v>
      </c>
      <c r="T571" s="369">
        <v>4.8062580764635321E-2</v>
      </c>
      <c r="U571" s="369">
        <v>0.62131436246470495</v>
      </c>
      <c r="V571" s="369">
        <v>-1.8091765920399738E-2</v>
      </c>
      <c r="W571" s="369">
        <v>-0.17735980009613891</v>
      </c>
      <c r="X571" s="369">
        <v>9.680294176264348E-2</v>
      </c>
      <c r="Y571" s="369">
        <v>0.73407429266175794</v>
      </c>
      <c r="Z571" s="369">
        <v>0.25964031112876285</v>
      </c>
      <c r="AA571" s="369">
        <v>1.4758797007972084</v>
      </c>
      <c r="AB571" s="369">
        <v>0.10375412092498716</v>
      </c>
      <c r="AC571" s="373">
        <v>-1.0606462198468176</v>
      </c>
      <c r="AD571" s="541">
        <v>0</v>
      </c>
      <c r="AE571" s="370" t="s">
        <v>2520</v>
      </c>
      <c r="AF571" s="370" t="s">
        <v>2250</v>
      </c>
      <c r="AG571" s="374" t="s">
        <v>719</v>
      </c>
      <c r="AH571" s="374" t="s">
        <v>2248</v>
      </c>
      <c r="AI571" s="374">
        <v>100</v>
      </c>
      <c r="AJ571" s="374">
        <v>100</v>
      </c>
      <c r="AK571" s="374">
        <v>100</v>
      </c>
      <c r="AL571" s="369">
        <v>1.4499999999999999E-2</v>
      </c>
      <c r="AM571" s="369">
        <v>0.2</v>
      </c>
      <c r="AN571" s="369" t="s">
        <v>64</v>
      </c>
      <c r="AO571" s="367" t="s">
        <v>1324</v>
      </c>
      <c r="AP571" s="370" t="s">
        <v>13</v>
      </c>
      <c r="AQ571" s="376" t="s">
        <v>668</v>
      </c>
      <c r="AR571" s="369">
        <v>3.3833333333333332E-3</v>
      </c>
      <c r="AS571" s="369">
        <v>3.3833333333333332E-3</v>
      </c>
      <c r="AT571" s="369"/>
      <c r="AX571" s="662"/>
      <c r="AY571" s="663"/>
      <c r="AZ571" s="663"/>
      <c r="BA571" s="663"/>
      <c r="BB571" s="664"/>
      <c r="BC571" s="663"/>
      <c r="BD571" s="663"/>
      <c r="BE571" s="663"/>
      <c r="BF571" s="663"/>
      <c r="BG571" s="664"/>
      <c r="BH571" s="664"/>
      <c r="BI571" s="665"/>
      <c r="BJ571" s="665"/>
      <c r="BK571" s="665"/>
      <c r="BL571" s="664"/>
      <c r="BM571" s="664"/>
      <c r="BN571" s="664"/>
      <c r="BO571" s="664"/>
      <c r="BP571" s="664"/>
      <c r="BQ571" s="664"/>
      <c r="BR571" s="664"/>
      <c r="BS571" s="664"/>
      <c r="BT571" s="667"/>
      <c r="BU571" s="668"/>
      <c r="BV571" s="666"/>
      <c r="BW571" s="669"/>
    </row>
    <row r="572" spans="2:75" ht="15.75" customHeight="1">
      <c r="B572" s="363" t="s">
        <v>1175</v>
      </c>
      <c r="C572" s="364">
        <v>34658702000189</v>
      </c>
      <c r="D572" s="365" t="s">
        <v>14</v>
      </c>
      <c r="E572" s="365" t="s">
        <v>607</v>
      </c>
      <c r="F572" s="365"/>
      <c r="G572" s="366"/>
      <c r="H572" s="366" t="s">
        <v>34</v>
      </c>
      <c r="I572" s="366" t="s">
        <v>34</v>
      </c>
      <c r="J572" s="366" t="s">
        <v>608</v>
      </c>
      <c r="K572" s="367" t="s">
        <v>48</v>
      </c>
      <c r="L572" s="368"/>
      <c r="M572" s="368" t="s">
        <v>34</v>
      </c>
      <c r="N572" s="367">
        <v>524042</v>
      </c>
      <c r="O572" s="367" t="s">
        <v>1321</v>
      </c>
      <c r="P572" s="371">
        <v>43850</v>
      </c>
      <c r="Q572" s="372">
        <v>24946191.93</v>
      </c>
      <c r="R572" s="372">
        <v>23461465.222539689</v>
      </c>
      <c r="S572" s="367">
        <v>9</v>
      </c>
      <c r="T572" s="369">
        <v>4.0598192455848725E-2</v>
      </c>
      <c r="U572" s="369">
        <v>0.52482075788749905</v>
      </c>
      <c r="V572" s="369">
        <v>-0.14673390606551451</v>
      </c>
      <c r="W572" s="369">
        <v>-1.4384829187824393</v>
      </c>
      <c r="X572" s="369">
        <v>8.1717654576039633E-2</v>
      </c>
      <c r="Y572" s="369">
        <v>0.61967981952417528</v>
      </c>
      <c r="Z572" s="369" t="s">
        <v>1419</v>
      </c>
      <c r="AA572" s="369" t="s">
        <v>1419</v>
      </c>
      <c r="AB572" s="369">
        <v>0.22817452498976884</v>
      </c>
      <c r="AC572" s="373">
        <v>-1.0070132370658262</v>
      </c>
      <c r="AD572" s="541">
        <v>0</v>
      </c>
      <c r="AE572" s="370" t="s">
        <v>2520</v>
      </c>
      <c r="AF572" s="370" t="s">
        <v>2250</v>
      </c>
      <c r="AG572" s="374" t="s">
        <v>719</v>
      </c>
      <c r="AH572" s="374" t="s">
        <v>2248</v>
      </c>
      <c r="AI572" s="374">
        <v>100</v>
      </c>
      <c r="AJ572" s="374">
        <v>100</v>
      </c>
      <c r="AK572" s="374">
        <v>100</v>
      </c>
      <c r="AL572" s="369">
        <v>1.95E-2</v>
      </c>
      <c r="AM572" s="369">
        <v>0.2</v>
      </c>
      <c r="AN572" s="369" t="s">
        <v>666</v>
      </c>
      <c r="AO572" s="367" t="s">
        <v>1324</v>
      </c>
      <c r="AP572" s="370" t="s">
        <v>716</v>
      </c>
      <c r="AQ572" s="376" t="s">
        <v>659</v>
      </c>
      <c r="AR572" s="369">
        <v>4.5499999999999994E-3</v>
      </c>
      <c r="AS572" s="369">
        <v>4.5499999999999994E-3</v>
      </c>
      <c r="AT572" s="369"/>
      <c r="AX572" s="662"/>
      <c r="AY572" s="663"/>
      <c r="AZ572" s="663"/>
      <c r="BA572" s="663"/>
      <c r="BB572" s="664"/>
      <c r="BC572" s="663"/>
      <c r="BD572" s="663"/>
      <c r="BE572" s="663"/>
      <c r="BF572" s="663"/>
      <c r="BG572" s="664"/>
      <c r="BH572" s="664"/>
      <c r="BI572" s="665"/>
      <c r="BJ572" s="665"/>
      <c r="BK572" s="665"/>
      <c r="BL572" s="664"/>
      <c r="BM572" s="664"/>
      <c r="BN572" s="664"/>
      <c r="BO572" s="664"/>
      <c r="BP572" s="664"/>
      <c r="BQ572" s="664"/>
      <c r="BR572" s="664"/>
      <c r="BS572" s="664"/>
      <c r="BT572" s="667"/>
      <c r="BU572" s="668"/>
      <c r="BV572" s="666"/>
      <c r="BW572" s="669"/>
    </row>
    <row r="573" spans="2:75" ht="15.75" customHeight="1">
      <c r="B573" s="363" t="s">
        <v>1208</v>
      </c>
      <c r="C573" s="364">
        <v>38949124000190</v>
      </c>
      <c r="D573" s="365" t="s">
        <v>14</v>
      </c>
      <c r="E573" s="365" t="s">
        <v>607</v>
      </c>
      <c r="F573" s="365"/>
      <c r="G573" s="366" t="s">
        <v>866</v>
      </c>
      <c r="H573" s="366" t="s">
        <v>34</v>
      </c>
      <c r="I573" s="366" t="s">
        <v>34</v>
      </c>
      <c r="J573" s="366" t="s">
        <v>690</v>
      </c>
      <c r="K573" s="367" t="s">
        <v>48</v>
      </c>
      <c r="L573" s="368"/>
      <c r="M573" s="368" t="s">
        <v>34</v>
      </c>
      <c r="N573" s="367">
        <v>555835</v>
      </c>
      <c r="O573" s="367" t="s">
        <v>1321</v>
      </c>
      <c r="P573" s="371">
        <v>44112</v>
      </c>
      <c r="Q573" s="372">
        <v>16401802.17</v>
      </c>
      <c r="R573" s="372">
        <v>32572580.255158707</v>
      </c>
      <c r="S573" s="367">
        <v>9</v>
      </c>
      <c r="T573" s="369">
        <v>-0.10894441151657253</v>
      </c>
      <c r="U573" s="369">
        <v>-1.4083456715940108</v>
      </c>
      <c r="V573" s="369">
        <v>-8.691496009450228E-2</v>
      </c>
      <c r="W573" s="369">
        <v>-0.85205722954568364</v>
      </c>
      <c r="X573" s="369" t="s">
        <v>1419</v>
      </c>
      <c r="Y573" s="369" t="s">
        <v>1419</v>
      </c>
      <c r="Z573" s="369" t="s">
        <v>1419</v>
      </c>
      <c r="AA573" s="369" t="s">
        <v>1419</v>
      </c>
      <c r="AB573" s="369">
        <v>0.27231564581211598</v>
      </c>
      <c r="AC573" s="373">
        <v>-0.55477241097913343</v>
      </c>
      <c r="AD573" s="541">
        <v>38948616000161</v>
      </c>
      <c r="AE573" s="370" t="s">
        <v>2279</v>
      </c>
      <c r="AF573" s="370" t="s">
        <v>2244</v>
      </c>
      <c r="AG573" s="374" t="s">
        <v>1438</v>
      </c>
      <c r="AH573" s="374" t="s">
        <v>2245</v>
      </c>
      <c r="AI573" s="374">
        <v>5000</v>
      </c>
      <c r="AJ573" s="374">
        <v>5000</v>
      </c>
      <c r="AK573" s="374">
        <v>5000</v>
      </c>
      <c r="AL573" s="369">
        <v>1.2E-2</v>
      </c>
      <c r="AM573" s="369" t="s">
        <v>34</v>
      </c>
      <c r="AN573" s="369" t="s">
        <v>34</v>
      </c>
      <c r="AO573" s="367" t="s">
        <v>1324</v>
      </c>
      <c r="AP573" s="370" t="s">
        <v>716</v>
      </c>
      <c r="AQ573" s="376" t="s">
        <v>687</v>
      </c>
      <c r="AR573" s="369">
        <v>8.0000000000000002E-3</v>
      </c>
      <c r="AS573" s="369">
        <v>8.0000000000000002E-3</v>
      </c>
      <c r="AT573" s="369"/>
      <c r="AX573" s="662"/>
      <c r="AY573" s="663"/>
      <c r="AZ573" s="663"/>
      <c r="BA573" s="663"/>
      <c r="BB573" s="664"/>
      <c r="BC573" s="663"/>
      <c r="BD573" s="663"/>
      <c r="BE573" s="663"/>
      <c r="BF573" s="663"/>
      <c r="BG573" s="664"/>
      <c r="BH573" s="664"/>
      <c r="BI573" s="665"/>
      <c r="BJ573" s="665"/>
      <c r="BK573" s="665"/>
      <c r="BL573" s="664"/>
      <c r="BM573" s="664"/>
      <c r="BN573" s="664"/>
      <c r="BO573" s="664"/>
      <c r="BP573" s="664"/>
      <c r="BQ573" s="664"/>
      <c r="BR573" s="664"/>
      <c r="BS573" s="664"/>
      <c r="BT573" s="667"/>
      <c r="BU573" s="668"/>
      <c r="BV573" s="666"/>
      <c r="BW573" s="669"/>
    </row>
    <row r="574" spans="2:75" ht="15.75" customHeight="1">
      <c r="B574" s="363" t="s">
        <v>1713</v>
      </c>
      <c r="C574" s="364">
        <v>38948616000161</v>
      </c>
      <c r="D574" s="365" t="s">
        <v>14</v>
      </c>
      <c r="E574" s="365" t="s">
        <v>607</v>
      </c>
      <c r="F574" s="365"/>
      <c r="G574" s="366" t="s">
        <v>866</v>
      </c>
      <c r="H574" s="366" t="s">
        <v>34</v>
      </c>
      <c r="I574" s="366" t="s">
        <v>34</v>
      </c>
      <c r="J574" s="366" t="s">
        <v>690</v>
      </c>
      <c r="K574" s="367" t="s">
        <v>48</v>
      </c>
      <c r="L574" s="368"/>
      <c r="M574" s="368"/>
      <c r="N574" s="367">
        <v>555827</v>
      </c>
      <c r="O574" s="367" t="s">
        <v>1321</v>
      </c>
      <c r="P574" s="371">
        <v>44112</v>
      </c>
      <c r="Q574" s="372">
        <v>13819988.67</v>
      </c>
      <c r="R574" s="372">
        <v>30530137.219920654</v>
      </c>
      <c r="S574" s="367">
        <v>9</v>
      </c>
      <c r="T574" s="369">
        <v>-0.20210487236671926</v>
      </c>
      <c r="U574" s="369">
        <v>-2.2732581267714451</v>
      </c>
      <c r="V574" s="369">
        <v>-0.16593841105332963</v>
      </c>
      <c r="W574" s="369">
        <v>-1.522934351018788</v>
      </c>
      <c r="X574" s="369" t="s">
        <v>1419</v>
      </c>
      <c r="Y574" s="369" t="s">
        <v>1419</v>
      </c>
      <c r="Z574" s="369" t="s">
        <v>1419</v>
      </c>
      <c r="AA574" s="369" t="s">
        <v>1419</v>
      </c>
      <c r="AB574" s="369">
        <v>0.28379883631477842</v>
      </c>
      <c r="AC574" s="373">
        <v>-0.86179527171051862</v>
      </c>
      <c r="AD574" s="541">
        <v>0</v>
      </c>
      <c r="AE574" s="370" t="s">
        <v>2279</v>
      </c>
      <c r="AF574" s="370" t="s">
        <v>2244</v>
      </c>
      <c r="AG574" s="374" t="s">
        <v>1438</v>
      </c>
      <c r="AH574" s="374" t="s">
        <v>2305</v>
      </c>
      <c r="AI574" s="374">
        <v>2000000</v>
      </c>
      <c r="AJ574" s="374">
        <v>1000</v>
      </c>
      <c r="AK574" s="374">
        <v>2000000</v>
      </c>
      <c r="AL574" s="369">
        <v>2E-3</v>
      </c>
      <c r="AM574" s="369" t="s">
        <v>34</v>
      </c>
      <c r="AN574" s="369" t="s">
        <v>34</v>
      </c>
      <c r="AO574" s="367" t="s">
        <v>1324</v>
      </c>
      <c r="AP574" s="370" t="s">
        <v>716</v>
      </c>
      <c r="AQ574" s="376" t="s">
        <v>687</v>
      </c>
      <c r="AR574" s="369" t="s">
        <v>34</v>
      </c>
      <c r="AS574" s="369" t="s">
        <v>34</v>
      </c>
      <c r="AT574" s="369"/>
      <c r="AX574" s="662"/>
      <c r="AY574" s="663"/>
      <c r="AZ574" s="663"/>
      <c r="BA574" s="663"/>
      <c r="BB574" s="664"/>
      <c r="BC574" s="663"/>
      <c r="BD574" s="663"/>
      <c r="BE574" s="663"/>
      <c r="BF574" s="663"/>
      <c r="BG574" s="664"/>
      <c r="BH574" s="664"/>
      <c r="BI574" s="665"/>
      <c r="BJ574" s="665"/>
      <c r="BK574" s="665"/>
      <c r="BL574" s="664"/>
      <c r="BM574" s="664"/>
      <c r="BN574" s="664"/>
      <c r="BO574" s="664"/>
      <c r="BP574" s="664"/>
      <c r="BQ574" s="664"/>
      <c r="BR574" s="664"/>
      <c r="BS574" s="664"/>
      <c r="BT574" s="667"/>
      <c r="BU574" s="668"/>
      <c r="BV574" s="666"/>
      <c r="BW574" s="669"/>
    </row>
    <row r="575" spans="2:75" ht="15.75" customHeight="1">
      <c r="B575" s="363" t="s">
        <v>812</v>
      </c>
      <c r="C575" s="364">
        <v>21185984000100</v>
      </c>
      <c r="D575" s="365" t="s">
        <v>11</v>
      </c>
      <c r="E575" s="365" t="s">
        <v>620</v>
      </c>
      <c r="F575" s="365" t="s">
        <v>663</v>
      </c>
      <c r="G575" s="366" t="s">
        <v>738</v>
      </c>
      <c r="H575" s="366" t="s">
        <v>34</v>
      </c>
      <c r="I575" s="366"/>
      <c r="J575" s="366" t="s">
        <v>608</v>
      </c>
      <c r="K575" s="367" t="s">
        <v>48</v>
      </c>
      <c r="L575" s="368"/>
      <c r="M575" s="368" t="s">
        <v>1416</v>
      </c>
      <c r="N575" s="367">
        <v>385883</v>
      </c>
      <c r="O575" s="367" t="s">
        <v>1321</v>
      </c>
      <c r="P575" s="371">
        <v>42003</v>
      </c>
      <c r="Q575" s="372">
        <v>575579940</v>
      </c>
      <c r="R575" s="372">
        <v>640552171.45900798</v>
      </c>
      <c r="S575" s="367">
        <v>10</v>
      </c>
      <c r="T575" s="369">
        <v>8.6486458670264721E-2</v>
      </c>
      <c r="U575" s="369">
        <v>1.1180273317758305</v>
      </c>
      <c r="V575" s="369">
        <v>0.11951103960933329</v>
      </c>
      <c r="W575" s="369">
        <v>1.171607801452516</v>
      </c>
      <c r="X575" s="369">
        <v>0.17176861230263074</v>
      </c>
      <c r="Y575" s="369">
        <v>1.3025525906714153</v>
      </c>
      <c r="Z575" s="369">
        <v>0.184719028614859</v>
      </c>
      <c r="AA575" s="369">
        <v>1.0500028423877821</v>
      </c>
      <c r="AB575" s="369">
        <v>3.0237420587593275E-3</v>
      </c>
      <c r="AC575" s="373">
        <v>5.2153221428023082</v>
      </c>
      <c r="AD575" s="541">
        <v>17137984000150</v>
      </c>
      <c r="AE575" s="370" t="s">
        <v>2263</v>
      </c>
      <c r="AF575" s="370" t="s">
        <v>728</v>
      </c>
      <c r="AG575" s="374" t="s">
        <v>728</v>
      </c>
      <c r="AH575" s="374" t="s">
        <v>2248</v>
      </c>
      <c r="AI575" s="374">
        <v>5000</v>
      </c>
      <c r="AJ575" s="374">
        <v>5000</v>
      </c>
      <c r="AK575" s="374">
        <v>5000</v>
      </c>
      <c r="AL575" s="369">
        <v>4.0000000000000001E-3</v>
      </c>
      <c r="AM575" s="369" t="s">
        <v>34</v>
      </c>
      <c r="AN575" s="369" t="s">
        <v>34</v>
      </c>
      <c r="AO575" s="367" t="s">
        <v>1324</v>
      </c>
      <c r="AP575" s="370" t="s">
        <v>11</v>
      </c>
      <c r="AQ575" s="376" t="s">
        <v>677</v>
      </c>
      <c r="AR575" s="369">
        <v>1.2800000000000001E-3</v>
      </c>
      <c r="AS575" s="369">
        <v>1.2800000000000001E-3</v>
      </c>
      <c r="AT575" s="369"/>
      <c r="AX575" s="662"/>
      <c r="AY575" s="663"/>
      <c r="AZ575" s="663"/>
      <c r="BA575" s="663"/>
      <c r="BB575" s="664"/>
      <c r="BC575" s="663"/>
      <c r="BD575" s="663"/>
      <c r="BE575" s="663"/>
      <c r="BF575" s="663"/>
      <c r="BG575" s="664"/>
      <c r="BH575" s="664"/>
      <c r="BI575" s="665"/>
      <c r="BJ575" s="665"/>
      <c r="BK575" s="665"/>
      <c r="BL575" s="664"/>
      <c r="BM575" s="664"/>
      <c r="BN575" s="664"/>
      <c r="BO575" s="664"/>
      <c r="BP575" s="664"/>
      <c r="BQ575" s="664"/>
      <c r="BR575" s="664"/>
      <c r="BS575" s="664"/>
      <c r="BT575" s="667"/>
      <c r="BU575" s="668"/>
      <c r="BV575" s="666"/>
      <c r="BW575" s="669"/>
    </row>
    <row r="576" spans="2:75" ht="15.75" customHeight="1">
      <c r="B576" s="363" t="s">
        <v>1178</v>
      </c>
      <c r="C576" s="364">
        <v>35744790000102</v>
      </c>
      <c r="D576" s="365" t="s">
        <v>13</v>
      </c>
      <c r="E576" s="365" t="s">
        <v>616</v>
      </c>
      <c r="F576" s="365" t="s">
        <v>617</v>
      </c>
      <c r="G576" s="366" t="s">
        <v>34</v>
      </c>
      <c r="H576" s="366" t="s">
        <v>1338</v>
      </c>
      <c r="I576" s="366" t="s">
        <v>34</v>
      </c>
      <c r="J576" s="366" t="s">
        <v>608</v>
      </c>
      <c r="K576" s="367"/>
      <c r="L576" s="368"/>
      <c r="M576" s="368" t="s">
        <v>34</v>
      </c>
      <c r="N576" s="367">
        <v>534021</v>
      </c>
      <c r="O576" s="367" t="s">
        <v>1321</v>
      </c>
      <c r="P576" s="371">
        <v>43922</v>
      </c>
      <c r="Q576" s="372">
        <v>45297104.840000004</v>
      </c>
      <c r="R576" s="372">
        <v>125596392.01357147</v>
      </c>
      <c r="S576" s="367">
        <v>10</v>
      </c>
      <c r="T576" s="369">
        <v>-4.9098056427643089E-2</v>
      </c>
      <c r="U576" s="369">
        <v>-0.63470015846596284</v>
      </c>
      <c r="V576" s="369">
        <v>-7.7625874307658549E-2</v>
      </c>
      <c r="W576" s="369">
        <v>-0.76099312859062951</v>
      </c>
      <c r="X576" s="369">
        <v>-3.0984499253442155E-2</v>
      </c>
      <c r="Y576" s="369">
        <v>-0.23496108650002459</v>
      </c>
      <c r="Z576" s="369" t="s">
        <v>1419</v>
      </c>
      <c r="AA576" s="369" t="s">
        <v>1419</v>
      </c>
      <c r="AB576" s="369">
        <v>0.10464112558792027</v>
      </c>
      <c r="AC576" s="373">
        <v>-1.6483169929037162</v>
      </c>
      <c r="AD576" s="541">
        <v>35769107000183</v>
      </c>
      <c r="AE576" s="370" t="s">
        <v>2521</v>
      </c>
      <c r="AF576" s="370" t="s">
        <v>2253</v>
      </c>
      <c r="AG576" s="374" t="s">
        <v>1439</v>
      </c>
      <c r="AH576" s="374" t="s">
        <v>2245</v>
      </c>
      <c r="AI576" s="374">
        <v>5000</v>
      </c>
      <c r="AJ576" s="374">
        <v>0</v>
      </c>
      <c r="AK576" s="374">
        <v>0</v>
      </c>
      <c r="AL576" s="369">
        <v>7.4999999999999997E-3</v>
      </c>
      <c r="AM576" s="369" t="s">
        <v>34</v>
      </c>
      <c r="AN576" s="369" t="s">
        <v>34</v>
      </c>
      <c r="AO576" s="367" t="s">
        <v>1324</v>
      </c>
      <c r="AP576" s="370" t="s">
        <v>13</v>
      </c>
      <c r="AQ576" s="376" t="s">
        <v>679</v>
      </c>
      <c r="AR576" s="369">
        <v>4.3499999999999997E-3</v>
      </c>
      <c r="AS576" s="369">
        <v>4.3499999999999997E-3</v>
      </c>
      <c r="AT576" s="369"/>
      <c r="AX576" s="662"/>
      <c r="AY576" s="663"/>
      <c r="AZ576" s="663"/>
      <c r="BA576" s="663"/>
      <c r="BB576" s="664"/>
      <c r="BC576" s="663"/>
      <c r="BD576" s="663"/>
      <c r="BE576" s="663"/>
      <c r="BF576" s="663"/>
      <c r="BG576" s="664"/>
      <c r="BH576" s="664"/>
      <c r="BI576" s="665"/>
      <c r="BJ576" s="665"/>
      <c r="BK576" s="665"/>
      <c r="BL576" s="664"/>
      <c r="BM576" s="664"/>
      <c r="BN576" s="664"/>
      <c r="BO576" s="664"/>
      <c r="BP576" s="664"/>
      <c r="BQ576" s="664"/>
      <c r="BR576" s="664"/>
      <c r="BS576" s="664"/>
      <c r="BT576" s="667"/>
      <c r="BU576" s="668"/>
      <c r="BV576" s="666"/>
      <c r="BW576" s="669"/>
    </row>
    <row r="577" spans="2:75" ht="15.75" customHeight="1">
      <c r="B577" s="363" t="s">
        <v>1288</v>
      </c>
      <c r="C577" s="364">
        <v>45081757000195</v>
      </c>
      <c r="D577" s="365" t="s">
        <v>11</v>
      </c>
      <c r="E577" s="365" t="s">
        <v>620</v>
      </c>
      <c r="F577" s="365" t="s">
        <v>619</v>
      </c>
      <c r="G577" s="366" t="s">
        <v>738</v>
      </c>
      <c r="H577" s="366" t="s">
        <v>34</v>
      </c>
      <c r="I577" s="366"/>
      <c r="J577" s="366" t="s">
        <v>608</v>
      </c>
      <c r="K577" s="367" t="s">
        <v>48</v>
      </c>
      <c r="L577" s="368"/>
      <c r="M577" s="368" t="s">
        <v>1416</v>
      </c>
      <c r="N577" s="367">
        <v>651222</v>
      </c>
      <c r="O577" s="367" t="s">
        <v>1321</v>
      </c>
      <c r="P577" s="371">
        <v>44694</v>
      </c>
      <c r="Q577" s="372">
        <v>5198365.3600000003</v>
      </c>
      <c r="R577" s="372" t="s">
        <v>1419</v>
      </c>
      <c r="S577" s="367">
        <v>10</v>
      </c>
      <c r="T577" s="369" t="s">
        <v>1419</v>
      </c>
      <c r="U577" s="369" t="s">
        <v>1419</v>
      </c>
      <c r="V577" s="369" t="s">
        <v>1419</v>
      </c>
      <c r="W577" s="369" t="s">
        <v>1419</v>
      </c>
      <c r="X577" s="369" t="s">
        <v>1419</v>
      </c>
      <c r="Y577" s="369" t="s">
        <v>1419</v>
      </c>
      <c r="Z577" s="369" t="s">
        <v>1419</v>
      </c>
      <c r="AA577" s="369" t="s">
        <v>1419</v>
      </c>
      <c r="AB577" s="369" t="s">
        <v>1419</v>
      </c>
      <c r="AC577" s="373" t="s">
        <v>1419</v>
      </c>
      <c r="AD577" s="541">
        <v>18428655000120</v>
      </c>
      <c r="AE577" s="370" t="s">
        <v>2304</v>
      </c>
      <c r="AF577" s="370" t="s">
        <v>2304</v>
      </c>
      <c r="AG577" s="374" t="s">
        <v>1441</v>
      </c>
      <c r="AH577" s="374" t="s">
        <v>2248</v>
      </c>
      <c r="AI577" s="374">
        <v>200</v>
      </c>
      <c r="AJ577" s="374">
        <v>200</v>
      </c>
      <c r="AK577" s="374">
        <v>200</v>
      </c>
      <c r="AL577" s="369">
        <v>5.0000000000000001E-3</v>
      </c>
      <c r="AM577" s="369">
        <v>0.2</v>
      </c>
      <c r="AN577" s="369" t="s">
        <v>64</v>
      </c>
      <c r="AO577" s="367" t="s">
        <v>1324</v>
      </c>
      <c r="AP577" s="370" t="s">
        <v>11</v>
      </c>
      <c r="AQ577" s="376" t="s">
        <v>1373</v>
      </c>
      <c r="AR577" s="369">
        <v>1.6666666666666666E-3</v>
      </c>
      <c r="AS577" s="369">
        <v>1.6666666666666666E-3</v>
      </c>
      <c r="AT577" s="369"/>
      <c r="AX577" s="662"/>
      <c r="AY577" s="663"/>
      <c r="AZ577" s="663"/>
      <c r="BA577" s="663"/>
      <c r="BB577" s="664"/>
      <c r="BC577" s="663"/>
      <c r="BD577" s="663"/>
      <c r="BE577" s="663"/>
      <c r="BF577" s="663"/>
      <c r="BG577" s="664"/>
      <c r="BH577" s="664"/>
      <c r="BI577" s="665"/>
      <c r="BJ577" s="665"/>
      <c r="BK577" s="665"/>
      <c r="BL577" s="664"/>
      <c r="BM577" s="664"/>
      <c r="BN577" s="664"/>
      <c r="BO577" s="664"/>
      <c r="BP577" s="664"/>
      <c r="BQ577" s="664"/>
      <c r="BR577" s="664"/>
      <c r="BS577" s="664"/>
      <c r="BT577" s="667"/>
      <c r="BU577" s="668"/>
      <c r="BV577" s="666"/>
      <c r="BW577" s="669"/>
    </row>
    <row r="578" spans="2:75" ht="15.75" customHeight="1">
      <c r="B578" s="363" t="s">
        <v>144</v>
      </c>
      <c r="C578" s="364">
        <v>41266134000136</v>
      </c>
      <c r="D578" s="365" t="s">
        <v>13</v>
      </c>
      <c r="E578" s="365" t="s">
        <v>615</v>
      </c>
      <c r="F578" s="365" t="s">
        <v>619</v>
      </c>
      <c r="G578" s="366" t="s">
        <v>34</v>
      </c>
      <c r="H578" s="366" t="s">
        <v>1337</v>
      </c>
      <c r="I578" s="366" t="s">
        <v>34</v>
      </c>
      <c r="J578" s="366"/>
      <c r="K578" s="367" t="s">
        <v>48</v>
      </c>
      <c r="L578" s="368"/>
      <c r="M578" s="368" t="s">
        <v>34</v>
      </c>
      <c r="N578" s="367">
        <v>586870</v>
      </c>
      <c r="O578" s="367" t="s">
        <v>1321</v>
      </c>
      <c r="P578" s="371">
        <v>44314</v>
      </c>
      <c r="Q578" s="372">
        <v>7280004.1699999999</v>
      </c>
      <c r="R578" s="372">
        <v>3882553.1922619035</v>
      </c>
      <c r="S578" s="367">
        <v>10</v>
      </c>
      <c r="T578" s="369">
        <v>5.8189868310841053E-2</v>
      </c>
      <c r="U578" s="369">
        <v>0.75223178523234402</v>
      </c>
      <c r="V578" s="369">
        <v>3.9614182820174149E-2</v>
      </c>
      <c r="W578" s="369">
        <v>0.38835145097890744</v>
      </c>
      <c r="X578" s="369" t="s">
        <v>1419</v>
      </c>
      <c r="Y578" s="369" t="s">
        <v>1419</v>
      </c>
      <c r="Z578" s="369" t="s">
        <v>1419</v>
      </c>
      <c r="AA578" s="369" t="s">
        <v>1419</v>
      </c>
      <c r="AB578" s="369">
        <v>4.3275221612904029E-2</v>
      </c>
      <c r="AC578" s="373">
        <v>-1.3256244905377337</v>
      </c>
      <c r="AD578" s="541">
        <v>0</v>
      </c>
      <c r="AE578" s="370" t="s">
        <v>2258</v>
      </c>
      <c r="AF578" s="370" t="s">
        <v>2244</v>
      </c>
      <c r="AG578" s="374" t="s">
        <v>1438</v>
      </c>
      <c r="AH578" s="374" t="s">
        <v>2248</v>
      </c>
      <c r="AI578" s="374">
        <v>0</v>
      </c>
      <c r="AJ578" s="374">
        <v>0</v>
      </c>
      <c r="AK578" s="374">
        <v>0</v>
      </c>
      <c r="AL578" s="369">
        <v>8.0000000000000002E-3</v>
      </c>
      <c r="AM578" s="369" t="s">
        <v>34</v>
      </c>
      <c r="AN578" s="369" t="s">
        <v>34</v>
      </c>
      <c r="AO578" s="367" t="s">
        <v>1324</v>
      </c>
      <c r="AP578" s="370" t="s">
        <v>13</v>
      </c>
      <c r="AQ578" s="376" t="s">
        <v>686</v>
      </c>
      <c r="AR578" s="369">
        <v>5.3333333333333332E-3</v>
      </c>
      <c r="AS578" s="369">
        <v>5.3333333333333332E-3</v>
      </c>
      <c r="AT578" s="369"/>
      <c r="AX578" s="662"/>
      <c r="AY578" s="663"/>
      <c r="AZ578" s="663"/>
      <c r="BA578" s="663"/>
      <c r="BB578" s="664"/>
      <c r="BC578" s="663"/>
      <c r="BD578" s="663"/>
      <c r="BE578" s="663"/>
      <c r="BF578" s="663"/>
      <c r="BG578" s="664"/>
      <c r="BH578" s="664"/>
      <c r="BI578" s="665"/>
      <c r="BJ578" s="665"/>
      <c r="BK578" s="665"/>
      <c r="BL578" s="664"/>
      <c r="BM578" s="664"/>
      <c r="BN578" s="664"/>
      <c r="BO578" s="664"/>
      <c r="BP578" s="664"/>
      <c r="BQ578" s="664"/>
      <c r="BR578" s="664"/>
      <c r="BS578" s="664"/>
      <c r="BT578" s="667"/>
      <c r="BU578" s="668"/>
      <c r="BV578" s="666"/>
      <c r="BW578" s="669"/>
    </row>
    <row r="579" spans="2:75" ht="15.75" customHeight="1">
      <c r="B579" s="363" t="s">
        <v>145</v>
      </c>
      <c r="C579" s="364">
        <v>41266158000195</v>
      </c>
      <c r="D579" s="365" t="s">
        <v>13</v>
      </c>
      <c r="E579" s="365" t="s">
        <v>615</v>
      </c>
      <c r="F579" s="365" t="s">
        <v>619</v>
      </c>
      <c r="G579" s="366" t="s">
        <v>34</v>
      </c>
      <c r="H579" s="366" t="s">
        <v>1338</v>
      </c>
      <c r="I579" s="366" t="s">
        <v>34</v>
      </c>
      <c r="J579" s="366"/>
      <c r="K579" s="367" t="s">
        <v>48</v>
      </c>
      <c r="L579" s="368"/>
      <c r="M579" s="368" t="s">
        <v>34</v>
      </c>
      <c r="N579" s="367">
        <v>586889</v>
      </c>
      <c r="O579" s="367" t="s">
        <v>1321</v>
      </c>
      <c r="P579" s="371">
        <v>44314</v>
      </c>
      <c r="Q579" s="372">
        <v>5886841.8399999999</v>
      </c>
      <c r="R579" s="372">
        <v>3321881.8286904762</v>
      </c>
      <c r="S579" s="367">
        <v>10</v>
      </c>
      <c r="T579" s="369">
        <v>1.03796777131826E-2</v>
      </c>
      <c r="U579" s="369">
        <v>0.13418011971800711</v>
      </c>
      <c r="V579" s="369">
        <v>-4.8277525629483398E-2</v>
      </c>
      <c r="W579" s="369">
        <v>-0.47328117843524531</v>
      </c>
      <c r="X579" s="369" t="s">
        <v>1419</v>
      </c>
      <c r="Y579" s="369" t="s">
        <v>1419</v>
      </c>
      <c r="Z579" s="369" t="s">
        <v>1419</v>
      </c>
      <c r="AA579" s="369" t="s">
        <v>1419</v>
      </c>
      <c r="AB579" s="369">
        <v>8.3042787188664535E-2</v>
      </c>
      <c r="AC579" s="373">
        <v>-1.7243198683653824</v>
      </c>
      <c r="AD579" s="541">
        <v>0</v>
      </c>
      <c r="AE579" s="370" t="s">
        <v>2258</v>
      </c>
      <c r="AF579" s="370" t="s">
        <v>2244</v>
      </c>
      <c r="AG579" s="374" t="s">
        <v>1438</v>
      </c>
      <c r="AH579" s="374" t="s">
        <v>2248</v>
      </c>
      <c r="AI579" s="374">
        <v>0</v>
      </c>
      <c r="AJ579" s="374">
        <v>0</v>
      </c>
      <c r="AK579" s="374">
        <v>0</v>
      </c>
      <c r="AL579" s="369">
        <v>8.0000000000000002E-3</v>
      </c>
      <c r="AM579" s="369" t="s">
        <v>34</v>
      </c>
      <c r="AN579" s="369" t="s">
        <v>34</v>
      </c>
      <c r="AO579" s="367" t="s">
        <v>1324</v>
      </c>
      <c r="AP579" s="370" t="s">
        <v>13</v>
      </c>
      <c r="AQ579" s="376" t="s">
        <v>668</v>
      </c>
      <c r="AR579" s="369">
        <v>5.3333333333333332E-3</v>
      </c>
      <c r="AS579" s="369">
        <v>5.3333333333333332E-3</v>
      </c>
      <c r="AT579" s="369"/>
      <c r="AX579" s="662"/>
      <c r="AY579" s="663"/>
      <c r="AZ579" s="663"/>
      <c r="BA579" s="663"/>
      <c r="BB579" s="664"/>
      <c r="BC579" s="663"/>
      <c r="BD579" s="663"/>
      <c r="BE579" s="663"/>
      <c r="BF579" s="663"/>
      <c r="BG579" s="664"/>
      <c r="BH579" s="664"/>
      <c r="BI579" s="665"/>
      <c r="BJ579" s="665"/>
      <c r="BK579" s="665"/>
      <c r="BL579" s="664"/>
      <c r="BM579" s="664"/>
      <c r="BN579" s="664"/>
      <c r="BO579" s="664"/>
      <c r="BP579" s="664"/>
      <c r="BQ579" s="664"/>
      <c r="BR579" s="664"/>
      <c r="BS579" s="664"/>
      <c r="BT579" s="667"/>
      <c r="BU579" s="668"/>
      <c r="BV579" s="666"/>
      <c r="BW579" s="669"/>
    </row>
    <row r="580" spans="2:75" ht="15.75" customHeight="1">
      <c r="B580" s="363" t="s">
        <v>1254</v>
      </c>
      <c r="C580" s="364">
        <v>35002827000119</v>
      </c>
      <c r="D580" s="365" t="s">
        <v>13</v>
      </c>
      <c r="E580" s="365" t="s">
        <v>615</v>
      </c>
      <c r="F580" s="365" t="s">
        <v>619</v>
      </c>
      <c r="G580" s="366" t="s">
        <v>34</v>
      </c>
      <c r="H580" s="366" t="s">
        <v>1337</v>
      </c>
      <c r="I580" s="366" t="s">
        <v>34</v>
      </c>
      <c r="J580" s="366"/>
      <c r="K580" s="367" t="s">
        <v>48</v>
      </c>
      <c r="L580" s="368"/>
      <c r="M580" s="368" t="s">
        <v>1416</v>
      </c>
      <c r="N580" s="367">
        <v>514993</v>
      </c>
      <c r="O580" s="367" t="s">
        <v>1321</v>
      </c>
      <c r="P580" s="371">
        <v>43782</v>
      </c>
      <c r="Q580" s="372">
        <v>2578039.62</v>
      </c>
      <c r="R580" s="372">
        <v>1917681.6800396824</v>
      </c>
      <c r="S580" s="367">
        <v>10</v>
      </c>
      <c r="T580" s="369">
        <v>0.10674952983370734</v>
      </c>
      <c r="U580" s="369">
        <v>1.3799720076796029</v>
      </c>
      <c r="V580" s="369">
        <v>0.1066564581460101</v>
      </c>
      <c r="W580" s="369">
        <v>1.0455899207942325</v>
      </c>
      <c r="X580" s="369">
        <v>0.14236233777406193</v>
      </c>
      <c r="Y580" s="369">
        <v>1.0795594689612766</v>
      </c>
      <c r="Z580" s="369" t="s">
        <v>1419</v>
      </c>
      <c r="AA580" s="369" t="s">
        <v>1419</v>
      </c>
      <c r="AB580" s="369">
        <v>3.4847037572936813E-2</v>
      </c>
      <c r="AC580" s="373">
        <v>0.13819345644838013</v>
      </c>
      <c r="AD580" s="541">
        <v>35002795000151</v>
      </c>
      <c r="AE580" s="370" t="s">
        <v>2567</v>
      </c>
      <c r="AF580" s="370" t="s">
        <v>2244</v>
      </c>
      <c r="AG580" s="374" t="s">
        <v>1438</v>
      </c>
      <c r="AH580" s="374" t="s">
        <v>2248</v>
      </c>
      <c r="AI580" s="374">
        <v>1000</v>
      </c>
      <c r="AJ580" s="374">
        <v>100</v>
      </c>
      <c r="AK580" s="374">
        <v>1000</v>
      </c>
      <c r="AL580" s="369">
        <v>0.01</v>
      </c>
      <c r="AM580" s="369" t="s">
        <v>34</v>
      </c>
      <c r="AN580" s="369" t="s">
        <v>34</v>
      </c>
      <c r="AO580" s="367" t="s">
        <v>1324</v>
      </c>
      <c r="AP580" s="370" t="s">
        <v>13</v>
      </c>
      <c r="AQ580" s="376" t="s">
        <v>664</v>
      </c>
      <c r="AR580" s="369">
        <v>2E-3</v>
      </c>
      <c r="AS580" s="369">
        <v>2E-3</v>
      </c>
      <c r="AT580" s="369"/>
      <c r="AX580" s="662"/>
      <c r="AY580" s="663"/>
      <c r="AZ580" s="663"/>
      <c r="BA580" s="663"/>
      <c r="BB580" s="664"/>
      <c r="BC580" s="663"/>
      <c r="BD580" s="663"/>
      <c r="BE580" s="663"/>
      <c r="BF580" s="663"/>
      <c r="BG580" s="664"/>
      <c r="BH580" s="664"/>
      <c r="BI580" s="665"/>
      <c r="BJ580" s="665"/>
      <c r="BK580" s="665"/>
      <c r="BL580" s="664"/>
      <c r="BM580" s="664"/>
      <c r="BN580" s="664"/>
      <c r="BO580" s="664"/>
      <c r="BP580" s="664"/>
      <c r="BQ580" s="664"/>
      <c r="BR580" s="664"/>
      <c r="BS580" s="664"/>
      <c r="BT580" s="667"/>
      <c r="BU580" s="668"/>
      <c r="BV580" s="666"/>
      <c r="BW580" s="669"/>
    </row>
    <row r="581" spans="2:75" ht="15.75" customHeight="1">
      <c r="B581" s="363" t="s">
        <v>1722</v>
      </c>
      <c r="C581" s="364">
        <v>35002795000151</v>
      </c>
      <c r="D581" s="365" t="s">
        <v>13</v>
      </c>
      <c r="E581" s="365" t="s">
        <v>615</v>
      </c>
      <c r="F581" s="365" t="s">
        <v>619</v>
      </c>
      <c r="G581" s="366" t="s">
        <v>34</v>
      </c>
      <c r="H581" s="366" t="s">
        <v>1337</v>
      </c>
      <c r="I581" s="366" t="s">
        <v>34</v>
      </c>
      <c r="J581" s="366"/>
      <c r="K581" s="367" t="s">
        <v>48</v>
      </c>
      <c r="L581" s="368"/>
      <c r="M581" s="368"/>
      <c r="N581" s="367">
        <v>514977</v>
      </c>
      <c r="O581" s="367" t="s">
        <v>1321</v>
      </c>
      <c r="P581" s="371">
        <v>43782</v>
      </c>
      <c r="Q581" s="372">
        <v>29790499.699999999</v>
      </c>
      <c r="R581" s="372">
        <v>25123946.512539696</v>
      </c>
      <c r="S581" s="367">
        <v>10</v>
      </c>
      <c r="T581" s="369">
        <v>0.1311463876561485</v>
      </c>
      <c r="U581" s="369">
        <v>1.47512322708926</v>
      </c>
      <c r="V581" s="369">
        <v>0.14283531791801241</v>
      </c>
      <c r="W581" s="369">
        <v>1.3109008988046813</v>
      </c>
      <c r="X581" s="369">
        <v>0.18945266783041204</v>
      </c>
      <c r="Y581" s="369">
        <v>1.3321914601512324</v>
      </c>
      <c r="Z581" s="369" t="s">
        <v>1419</v>
      </c>
      <c r="AA581" s="369" t="s">
        <v>1419</v>
      </c>
      <c r="AB581" s="369">
        <v>3.5761862587742395E-2</v>
      </c>
      <c r="AC581" s="373">
        <v>0.85955285334128295</v>
      </c>
      <c r="AD581" s="541">
        <v>34719487000189</v>
      </c>
      <c r="AE581" s="370" t="s">
        <v>2567</v>
      </c>
      <c r="AF581" s="370" t="s">
        <v>2244</v>
      </c>
      <c r="AG581" s="374" t="s">
        <v>1438</v>
      </c>
      <c r="AH581" s="374" t="s">
        <v>2248</v>
      </c>
      <c r="AI581" s="374">
        <v>1000</v>
      </c>
      <c r="AJ581" s="374">
        <v>100</v>
      </c>
      <c r="AK581" s="374">
        <v>1000</v>
      </c>
      <c r="AL581" s="369">
        <v>1.9E-2</v>
      </c>
      <c r="AM581" s="369">
        <v>0.2</v>
      </c>
      <c r="AN581" s="369" t="s">
        <v>34</v>
      </c>
      <c r="AO581" s="367" t="s">
        <v>1324</v>
      </c>
      <c r="AP581" s="370" t="s">
        <v>13</v>
      </c>
      <c r="AQ581" s="376" t="s">
        <v>664</v>
      </c>
      <c r="AR581" s="369">
        <v>4.0000000000000001E-3</v>
      </c>
      <c r="AS581" s="369">
        <v>4.0000000000000001E-3</v>
      </c>
      <c r="AT581" s="369"/>
      <c r="AX581" s="662"/>
      <c r="AY581" s="663"/>
      <c r="AZ581" s="663"/>
      <c r="BA581" s="663"/>
      <c r="BB581" s="664"/>
      <c r="BC581" s="663"/>
      <c r="BD581" s="663"/>
      <c r="BE581" s="663"/>
      <c r="BF581" s="663"/>
      <c r="BG581" s="664"/>
      <c r="BH581" s="664"/>
      <c r="BI581" s="665"/>
      <c r="BJ581" s="665"/>
      <c r="BK581" s="665"/>
      <c r="BL581" s="664"/>
      <c r="BM581" s="664"/>
      <c r="BN581" s="664"/>
      <c r="BO581" s="664"/>
      <c r="BP581" s="664"/>
      <c r="BQ581" s="664"/>
      <c r="BR581" s="664"/>
      <c r="BS581" s="664"/>
      <c r="BT581" s="667"/>
      <c r="BU581" s="668"/>
      <c r="BV581" s="666"/>
      <c r="BW581" s="669"/>
    </row>
    <row r="582" spans="2:75" ht="15.75" customHeight="1">
      <c r="B582" s="363" t="s">
        <v>1310</v>
      </c>
      <c r="C582" s="364">
        <v>37405108000174</v>
      </c>
      <c r="D582" s="365" t="s">
        <v>13</v>
      </c>
      <c r="E582" s="365" t="s">
        <v>616</v>
      </c>
      <c r="F582" s="365" t="s">
        <v>619</v>
      </c>
      <c r="G582" s="366" t="s">
        <v>34</v>
      </c>
      <c r="H582" s="366" t="s">
        <v>1337</v>
      </c>
      <c r="I582" s="366" t="s">
        <v>34</v>
      </c>
      <c r="J582" s="366" t="s">
        <v>611</v>
      </c>
      <c r="K582" s="367" t="s">
        <v>48</v>
      </c>
      <c r="L582" s="368"/>
      <c r="M582" s="368" t="s">
        <v>1416</v>
      </c>
      <c r="N582" s="367">
        <v>547816</v>
      </c>
      <c r="O582" s="367" t="s">
        <v>1321</v>
      </c>
      <c r="P582" s="371">
        <v>44055</v>
      </c>
      <c r="Q582" s="372">
        <v>46839717.200000003</v>
      </c>
      <c r="R582" s="372">
        <v>49475425.509563468</v>
      </c>
      <c r="S582" s="367">
        <v>10</v>
      </c>
      <c r="T582" s="369">
        <v>8.8620887982138408E-2</v>
      </c>
      <c r="U582" s="369">
        <v>1.1456195160912546</v>
      </c>
      <c r="V582" s="369">
        <v>0.12851172642663511</v>
      </c>
      <c r="W582" s="369">
        <v>1.2598446281762465</v>
      </c>
      <c r="X582" s="369">
        <v>0.21140257915271854</v>
      </c>
      <c r="Y582" s="369">
        <v>1.6031041612238437</v>
      </c>
      <c r="Z582" s="369" t="s">
        <v>1419</v>
      </c>
      <c r="AA582" s="369" t="s">
        <v>1419</v>
      </c>
      <c r="AB582" s="369">
        <v>3.5430944455046881E-2</v>
      </c>
      <c r="AC582" s="373">
        <v>0.68871381210724691</v>
      </c>
      <c r="AD582" s="541">
        <v>37405165000153</v>
      </c>
      <c r="AE582" s="370" t="s">
        <v>2521</v>
      </c>
      <c r="AF582" s="370" t="s">
        <v>2253</v>
      </c>
      <c r="AG582" s="374" t="s">
        <v>1439</v>
      </c>
      <c r="AH582" s="374" t="s">
        <v>2245</v>
      </c>
      <c r="AI582" s="374">
        <v>1000</v>
      </c>
      <c r="AJ582" s="374">
        <v>500</v>
      </c>
      <c r="AK582" s="374">
        <v>0</v>
      </c>
      <c r="AL582" s="369">
        <v>6.5000000000000006E-3</v>
      </c>
      <c r="AM582" s="369" t="s">
        <v>34</v>
      </c>
      <c r="AN582" s="369" t="s">
        <v>34</v>
      </c>
      <c r="AO582" s="367" t="s">
        <v>1324</v>
      </c>
      <c r="AP582" s="370" t="s">
        <v>13</v>
      </c>
      <c r="AQ582" s="376" t="s">
        <v>679</v>
      </c>
      <c r="AR582" s="369">
        <v>3.6833333333333332E-3</v>
      </c>
      <c r="AS582" s="369">
        <v>3.6833333333333332E-3</v>
      </c>
      <c r="AT582" s="369"/>
      <c r="AX582" s="662"/>
      <c r="AY582" s="663"/>
      <c r="AZ582" s="663"/>
      <c r="BA582" s="663"/>
      <c r="BB582" s="664"/>
      <c r="BC582" s="663"/>
      <c r="BD582" s="663"/>
      <c r="BE582" s="663"/>
      <c r="BF582" s="663"/>
      <c r="BG582" s="664"/>
      <c r="BH582" s="664"/>
      <c r="BI582" s="665"/>
      <c r="BJ582" s="665"/>
      <c r="BK582" s="665"/>
      <c r="BL582" s="664"/>
      <c r="BM582" s="664"/>
      <c r="BN582" s="664"/>
      <c r="BO582" s="664"/>
      <c r="BP582" s="664"/>
      <c r="BQ582" s="664"/>
      <c r="BR582" s="664"/>
      <c r="BS582" s="664"/>
      <c r="BT582" s="667"/>
      <c r="BU582" s="668"/>
      <c r="BV582" s="666"/>
      <c r="BW582" s="669"/>
    </row>
    <row r="583" spans="2:75" ht="15.75" customHeight="1">
      <c r="B583" s="363" t="s">
        <v>1311</v>
      </c>
      <c r="C583" s="364">
        <v>38032741000127</v>
      </c>
      <c r="D583" s="365" t="s">
        <v>13</v>
      </c>
      <c r="E583" s="365" t="s">
        <v>616</v>
      </c>
      <c r="F583" s="365" t="s">
        <v>619</v>
      </c>
      <c r="G583" s="366" t="s">
        <v>34</v>
      </c>
      <c r="H583" s="366" t="s">
        <v>1338</v>
      </c>
      <c r="I583" s="366" t="s">
        <v>34</v>
      </c>
      <c r="J583" s="366" t="s">
        <v>611</v>
      </c>
      <c r="K583" s="367" t="s">
        <v>49</v>
      </c>
      <c r="L583" s="368"/>
      <c r="M583" s="368" t="s">
        <v>34</v>
      </c>
      <c r="N583" s="367">
        <v>558508</v>
      </c>
      <c r="O583" s="367" t="s">
        <v>1321</v>
      </c>
      <c r="P583" s="371">
        <v>44139</v>
      </c>
      <c r="Q583" s="372">
        <v>17823527.109999999</v>
      </c>
      <c r="R583" s="372">
        <v>19159397.576388877</v>
      </c>
      <c r="S583" s="367">
        <v>10</v>
      </c>
      <c r="T583" s="369">
        <v>-5.7517932292594831E-2</v>
      </c>
      <c r="U583" s="369">
        <v>-0.74354553717508387</v>
      </c>
      <c r="V583" s="369">
        <v>2.9707107344308925E-2</v>
      </c>
      <c r="W583" s="369">
        <v>0.2912289846775088</v>
      </c>
      <c r="X583" s="369" t="s">
        <v>1419</v>
      </c>
      <c r="Y583" s="369" t="s">
        <v>1419</v>
      </c>
      <c r="Z583" s="369" t="s">
        <v>1419</v>
      </c>
      <c r="AA583" s="369" t="s">
        <v>1419</v>
      </c>
      <c r="AB583" s="369">
        <v>0.15432059754987443</v>
      </c>
      <c r="AC583" s="373">
        <v>-0.36307765982586521</v>
      </c>
      <c r="AD583" s="541">
        <v>0</v>
      </c>
      <c r="AE583" s="370" t="s">
        <v>2521</v>
      </c>
      <c r="AF583" s="370" t="s">
        <v>2253</v>
      </c>
      <c r="AG583" s="374" t="s">
        <v>1439</v>
      </c>
      <c r="AH583" s="374" t="s">
        <v>2245</v>
      </c>
      <c r="AI583" s="374">
        <v>1000</v>
      </c>
      <c r="AJ583" s="374">
        <v>500</v>
      </c>
      <c r="AK583" s="374">
        <v>0</v>
      </c>
      <c r="AL583" s="369">
        <v>7.4999999999999997E-3</v>
      </c>
      <c r="AM583" s="369" t="s">
        <v>34</v>
      </c>
      <c r="AN583" s="369" t="s">
        <v>34</v>
      </c>
      <c r="AO583" s="367" t="s">
        <v>1324</v>
      </c>
      <c r="AP583" s="370" t="s">
        <v>13</v>
      </c>
      <c r="AQ583" s="376" t="s">
        <v>679</v>
      </c>
      <c r="AR583" s="369">
        <v>4.2499999999999994E-3</v>
      </c>
      <c r="AS583" s="369">
        <v>4.2499999999999994E-3</v>
      </c>
      <c r="AT583" s="369"/>
      <c r="AX583" s="662"/>
      <c r="AY583" s="663"/>
      <c r="AZ583" s="663"/>
      <c r="BA583" s="663"/>
      <c r="BB583" s="664"/>
      <c r="BC583" s="663"/>
      <c r="BD583" s="663"/>
      <c r="BE583" s="663"/>
      <c r="BF583" s="663"/>
      <c r="BG583" s="664"/>
      <c r="BH583" s="664"/>
      <c r="BI583" s="665"/>
      <c r="BJ583" s="665"/>
      <c r="BK583" s="665"/>
      <c r="BL583" s="664"/>
      <c r="BM583" s="664"/>
      <c r="BN583" s="664"/>
      <c r="BO583" s="664"/>
      <c r="BP583" s="664"/>
      <c r="BQ583" s="664"/>
      <c r="BR583" s="664"/>
      <c r="BS583" s="664"/>
      <c r="BT583" s="667"/>
      <c r="BU583" s="668"/>
      <c r="BV583" s="666"/>
      <c r="BW583" s="669"/>
    </row>
    <row r="584" spans="2:75" ht="15.75" customHeight="1">
      <c r="B584" s="363" t="s">
        <v>1608</v>
      </c>
      <c r="C584" s="364">
        <v>38134833000118</v>
      </c>
      <c r="D584" s="365" t="s">
        <v>14</v>
      </c>
      <c r="E584" s="365" t="s">
        <v>614</v>
      </c>
      <c r="F584" s="365" t="s">
        <v>689</v>
      </c>
      <c r="G584" s="366"/>
      <c r="H584" s="366" t="s">
        <v>865</v>
      </c>
      <c r="I584" s="366" t="s">
        <v>34</v>
      </c>
      <c r="J584" s="366" t="s">
        <v>608</v>
      </c>
      <c r="K584" s="367" t="s">
        <v>48</v>
      </c>
      <c r="L584" s="368"/>
      <c r="M584" s="368"/>
      <c r="N584" s="367">
        <v>553344</v>
      </c>
      <c r="O584" s="367" t="s">
        <v>1321</v>
      </c>
      <c r="P584" s="371">
        <v>44103</v>
      </c>
      <c r="Q584" s="372">
        <v>16112511.24</v>
      </c>
      <c r="R584" s="372">
        <v>22844443.151111096</v>
      </c>
      <c r="S584" s="367">
        <v>10</v>
      </c>
      <c r="T584" s="369">
        <v>4.3687323340679818E-4</v>
      </c>
      <c r="U584" s="369">
        <v>4.91391234947021E-3</v>
      </c>
      <c r="V584" s="369">
        <v>-2.0050865446246791E-2</v>
      </c>
      <c r="W584" s="369">
        <v>-0.1840209964764043</v>
      </c>
      <c r="X584" s="369">
        <v>0.16606469999999995</v>
      </c>
      <c r="Y584" s="369">
        <v>1.1677321713442939</v>
      </c>
      <c r="Z584" s="369" t="s">
        <v>1419</v>
      </c>
      <c r="AA584" s="369" t="s">
        <v>1419</v>
      </c>
      <c r="AB584" s="369">
        <v>0.14937693647898248</v>
      </c>
      <c r="AC584" s="373">
        <v>-0.7535309882158463</v>
      </c>
      <c r="AD584" s="541">
        <v>28470590000135</v>
      </c>
      <c r="AE584" s="370" t="s">
        <v>2314</v>
      </c>
      <c r="AF584" s="370" t="s">
        <v>719</v>
      </c>
      <c r="AG584" s="374" t="s">
        <v>719</v>
      </c>
      <c r="AH584" s="374" t="s">
        <v>2248</v>
      </c>
      <c r="AI584" s="374">
        <v>1000</v>
      </c>
      <c r="AJ584" s="374">
        <v>300</v>
      </c>
      <c r="AK584" s="374">
        <v>1000</v>
      </c>
      <c r="AL584" s="369">
        <v>0</v>
      </c>
      <c r="AM584" s="369" t="s">
        <v>34</v>
      </c>
      <c r="AN584" s="369" t="s">
        <v>2257</v>
      </c>
      <c r="AO584" s="367" t="s">
        <v>1324</v>
      </c>
      <c r="AP584" s="370" t="s">
        <v>13</v>
      </c>
      <c r="AQ584" s="376" t="s">
        <v>668</v>
      </c>
      <c r="AR584" s="369" t="s">
        <v>34</v>
      </c>
      <c r="AS584" s="369" t="s">
        <v>34</v>
      </c>
      <c r="AT584" s="369"/>
      <c r="AX584" s="662"/>
      <c r="AY584" s="663"/>
      <c r="AZ584" s="663"/>
      <c r="BA584" s="663"/>
      <c r="BB584" s="664"/>
      <c r="BC584" s="663"/>
      <c r="BD584" s="663"/>
      <c r="BE584" s="663"/>
      <c r="BF584" s="663"/>
      <c r="BG584" s="664"/>
      <c r="BH584" s="664"/>
      <c r="BI584" s="665"/>
      <c r="BJ584" s="665"/>
      <c r="BK584" s="665"/>
      <c r="BL584" s="664"/>
      <c r="BM584" s="664"/>
      <c r="BN584" s="664"/>
      <c r="BO584" s="664"/>
      <c r="BP584" s="664"/>
      <c r="BQ584" s="664"/>
      <c r="BR584" s="664"/>
      <c r="BS584" s="664"/>
      <c r="BT584" s="667"/>
      <c r="BU584" s="668"/>
      <c r="BV584" s="666"/>
      <c r="BW584" s="669"/>
    </row>
    <row r="585" spans="2:75" ht="15.75" customHeight="1">
      <c r="B585" s="363" t="s">
        <v>1299</v>
      </c>
      <c r="C585" s="364">
        <v>35535700000165</v>
      </c>
      <c r="D585" s="365" t="s">
        <v>14</v>
      </c>
      <c r="E585" s="365" t="s">
        <v>607</v>
      </c>
      <c r="F585" s="365"/>
      <c r="G585" s="366"/>
      <c r="H585" s="366" t="s">
        <v>34</v>
      </c>
      <c r="I585" s="366" t="s">
        <v>34</v>
      </c>
      <c r="J585" s="366" t="s">
        <v>611</v>
      </c>
      <c r="K585" s="367" t="s">
        <v>48</v>
      </c>
      <c r="L585" s="368"/>
      <c r="M585" s="368" t="s">
        <v>1416</v>
      </c>
      <c r="N585" s="367">
        <v>535427</v>
      </c>
      <c r="O585" s="367" t="s">
        <v>1321</v>
      </c>
      <c r="P585" s="371">
        <v>43944</v>
      </c>
      <c r="Q585" s="372">
        <v>726586304.26999998</v>
      </c>
      <c r="R585" s="372">
        <v>2192666935.9036517</v>
      </c>
      <c r="S585" s="367">
        <v>10</v>
      </c>
      <c r="T585" s="369">
        <v>-0.21854926219084081</v>
      </c>
      <c r="U585" s="369">
        <v>-2.8252289690849728</v>
      </c>
      <c r="V585" s="369">
        <v>-0.24506618661618584</v>
      </c>
      <c r="W585" s="369">
        <v>-2.4024680652959409</v>
      </c>
      <c r="X585" s="369">
        <v>-2.9541434910819842E-2</v>
      </c>
      <c r="Y585" s="369">
        <v>-0.22401806744205757</v>
      </c>
      <c r="Z585" s="369" t="s">
        <v>1419</v>
      </c>
      <c r="AA585" s="369" t="s">
        <v>1419</v>
      </c>
      <c r="AB585" s="369">
        <v>0.22588003649669472</v>
      </c>
      <c r="AC585" s="373">
        <v>-1.5605019821661819</v>
      </c>
      <c r="AD585" s="541">
        <v>0</v>
      </c>
      <c r="AE585" s="370" t="s">
        <v>2453</v>
      </c>
      <c r="AF585" s="370" t="s">
        <v>2453</v>
      </c>
      <c r="AG585" s="374" t="s">
        <v>1442</v>
      </c>
      <c r="AH585" s="374" t="s">
        <v>2245</v>
      </c>
      <c r="AI585" s="374" t="s">
        <v>1429</v>
      </c>
      <c r="AJ585" s="374" t="s">
        <v>1429</v>
      </c>
      <c r="AK585" s="374" t="s">
        <v>1429</v>
      </c>
      <c r="AL585" s="369">
        <v>7.4999999999999997E-3</v>
      </c>
      <c r="AM585" s="369" t="s">
        <v>34</v>
      </c>
      <c r="AN585" s="369" t="s">
        <v>64</v>
      </c>
      <c r="AO585" s="367" t="s">
        <v>1324</v>
      </c>
      <c r="AP585" s="370" t="s">
        <v>13</v>
      </c>
      <c r="AQ585" s="376" t="s">
        <v>679</v>
      </c>
      <c r="AR585" s="369">
        <v>3.4999999999999996E-3</v>
      </c>
      <c r="AS585" s="369">
        <v>3.4999999999999996E-3</v>
      </c>
      <c r="AT585" s="369"/>
      <c r="AX585" s="662"/>
      <c r="AY585" s="663"/>
      <c r="AZ585" s="663"/>
      <c r="BA585" s="663"/>
      <c r="BB585" s="664"/>
      <c r="BC585" s="663"/>
      <c r="BD585" s="663"/>
      <c r="BE585" s="663"/>
      <c r="BF585" s="663"/>
      <c r="BG585" s="664"/>
      <c r="BH585" s="664"/>
      <c r="BI585" s="665"/>
      <c r="BJ585" s="665"/>
      <c r="BK585" s="665"/>
      <c r="BL585" s="664"/>
      <c r="BM585" s="664"/>
      <c r="BN585" s="664"/>
      <c r="BO585" s="664"/>
      <c r="BP585" s="664"/>
      <c r="BQ585" s="664"/>
      <c r="BR585" s="664"/>
      <c r="BS585" s="664"/>
      <c r="BT585" s="667"/>
      <c r="BU585" s="668"/>
      <c r="BV585" s="666"/>
      <c r="BW585" s="669"/>
    </row>
    <row r="586" spans="2:75" ht="15.75" customHeight="1">
      <c r="B586" s="363" t="s">
        <v>1300</v>
      </c>
      <c r="C586" s="364">
        <v>36400318000107</v>
      </c>
      <c r="D586" s="365" t="s">
        <v>14</v>
      </c>
      <c r="E586" s="365" t="s">
        <v>607</v>
      </c>
      <c r="F586" s="365"/>
      <c r="G586" s="366"/>
      <c r="H586" s="366" t="s">
        <v>34</v>
      </c>
      <c r="I586" s="366" t="s">
        <v>34</v>
      </c>
      <c r="J586" s="366" t="s">
        <v>611</v>
      </c>
      <c r="K586" s="367" t="s">
        <v>49</v>
      </c>
      <c r="L586" s="368"/>
      <c r="M586" s="368" t="s">
        <v>1416</v>
      </c>
      <c r="N586" s="367">
        <v>572063</v>
      </c>
      <c r="O586" s="367" t="s">
        <v>1321</v>
      </c>
      <c r="P586" s="371">
        <v>44195</v>
      </c>
      <c r="Q586" s="372">
        <v>16995232.469999999</v>
      </c>
      <c r="R586" s="372">
        <v>32049976.029603172</v>
      </c>
      <c r="S586" s="367">
        <v>10</v>
      </c>
      <c r="T586" s="369">
        <v>-0.30263600510839073</v>
      </c>
      <c r="U586" s="369">
        <v>-3.9122347069456556</v>
      </c>
      <c r="V586" s="369">
        <v>-0.28020765761056554</v>
      </c>
      <c r="W586" s="369">
        <v>-2.7469719848176752</v>
      </c>
      <c r="X586" s="369" t="s">
        <v>1419</v>
      </c>
      <c r="Y586" s="369" t="s">
        <v>1419</v>
      </c>
      <c r="Z586" s="369" t="s">
        <v>1419</v>
      </c>
      <c r="AA586" s="369" t="s">
        <v>1419</v>
      </c>
      <c r="AB586" s="369">
        <v>0.22864346083331089</v>
      </c>
      <c r="AC586" s="373">
        <v>-1.7479558591359807</v>
      </c>
      <c r="AD586" s="541">
        <v>0</v>
      </c>
      <c r="AE586" s="370" t="s">
        <v>2453</v>
      </c>
      <c r="AF586" s="370" t="s">
        <v>2453</v>
      </c>
      <c r="AG586" s="374" t="s">
        <v>1442</v>
      </c>
      <c r="AH586" s="374" t="s">
        <v>2245</v>
      </c>
      <c r="AI586" s="374" t="s">
        <v>1429</v>
      </c>
      <c r="AJ586" s="374" t="s">
        <v>1429</v>
      </c>
      <c r="AK586" s="374" t="s">
        <v>1429</v>
      </c>
      <c r="AL586" s="369">
        <v>7.4999999999999997E-3</v>
      </c>
      <c r="AM586" s="369" t="s">
        <v>34</v>
      </c>
      <c r="AN586" s="369" t="s">
        <v>64</v>
      </c>
      <c r="AO586" s="367" t="s">
        <v>1324</v>
      </c>
      <c r="AP586" s="370" t="s">
        <v>13</v>
      </c>
      <c r="AQ586" s="376" t="s">
        <v>679</v>
      </c>
      <c r="AR586" s="369">
        <v>3.4999999999999996E-3</v>
      </c>
      <c r="AS586" s="369">
        <v>3.4999999999999996E-3</v>
      </c>
      <c r="AT586" s="369"/>
      <c r="AX586" s="662"/>
      <c r="AY586" s="663"/>
      <c r="AZ586" s="663"/>
      <c r="BA586" s="663"/>
      <c r="BB586" s="664"/>
      <c r="BC586" s="663"/>
      <c r="BD586" s="663"/>
      <c r="BE586" s="663"/>
      <c r="BF586" s="663"/>
      <c r="BG586" s="664"/>
      <c r="BH586" s="664"/>
      <c r="BI586" s="665"/>
      <c r="BJ586" s="665"/>
      <c r="BK586" s="665"/>
      <c r="BL586" s="664"/>
      <c r="BM586" s="664"/>
      <c r="BN586" s="664"/>
      <c r="BO586" s="664"/>
      <c r="BP586" s="664"/>
      <c r="BQ586" s="664"/>
      <c r="BR586" s="664"/>
      <c r="BS586" s="664"/>
      <c r="BT586" s="667"/>
      <c r="BU586" s="668"/>
      <c r="BV586" s="666"/>
      <c r="BW586" s="669"/>
    </row>
    <row r="587" spans="2:75" ht="15.75" customHeight="1">
      <c r="B587" s="363" t="s">
        <v>356</v>
      </c>
      <c r="C587" s="364">
        <v>10265295000181</v>
      </c>
      <c r="D587" s="365" t="s">
        <v>14</v>
      </c>
      <c r="E587" s="365" t="s">
        <v>607</v>
      </c>
      <c r="F587" s="365"/>
      <c r="G587" s="366"/>
      <c r="H587" s="366" t="s">
        <v>34</v>
      </c>
      <c r="I587" s="366" t="s">
        <v>34</v>
      </c>
      <c r="J587" s="366" t="s">
        <v>608</v>
      </c>
      <c r="K587" s="367" t="s">
        <v>48</v>
      </c>
      <c r="L587" s="368"/>
      <c r="M587" s="368" t="s">
        <v>34</v>
      </c>
      <c r="N587" s="367">
        <v>220681</v>
      </c>
      <c r="O587" s="367" t="s">
        <v>1321</v>
      </c>
      <c r="P587" s="371">
        <v>39780</v>
      </c>
      <c r="Q587" s="372">
        <v>4897569.12</v>
      </c>
      <c r="R587" s="372">
        <v>5146841.9315476203</v>
      </c>
      <c r="S587" s="367">
        <v>10</v>
      </c>
      <c r="T587" s="369">
        <v>3.0262807530350155E-3</v>
      </c>
      <c r="U587" s="369">
        <v>3.912132196810103E-2</v>
      </c>
      <c r="V587" s="369">
        <v>-0.16776126970282434</v>
      </c>
      <c r="W587" s="369">
        <v>-1.6446213923659894</v>
      </c>
      <c r="X587" s="369">
        <v>-0.26256258208389049</v>
      </c>
      <c r="Y587" s="369">
        <v>-1.991059757205186</v>
      </c>
      <c r="Z587" s="369">
        <v>-0.11895567621036662</v>
      </c>
      <c r="AA587" s="369">
        <v>-0.67618262761370007</v>
      </c>
      <c r="AB587" s="369">
        <v>0.29302121029138323</v>
      </c>
      <c r="AC587" s="373">
        <v>-0.81174868587716165</v>
      </c>
      <c r="AD587" s="541">
        <v>0</v>
      </c>
      <c r="AE587" s="370" t="s">
        <v>2514</v>
      </c>
      <c r="AF587" s="370" t="s">
        <v>2250</v>
      </c>
      <c r="AG587" s="374" t="s">
        <v>719</v>
      </c>
      <c r="AH587" s="374" t="s">
        <v>2245</v>
      </c>
      <c r="AI587" s="374">
        <v>5000</v>
      </c>
      <c r="AJ587" s="374">
        <v>5000</v>
      </c>
      <c r="AK587" s="374">
        <v>5000</v>
      </c>
      <c r="AL587" s="369">
        <v>0.02</v>
      </c>
      <c r="AM587" s="369">
        <v>0.2</v>
      </c>
      <c r="AN587" s="369" t="s">
        <v>2257</v>
      </c>
      <c r="AO587" s="367" t="s">
        <v>1324</v>
      </c>
      <c r="AP587" s="370" t="s">
        <v>716</v>
      </c>
      <c r="AQ587" s="376" t="s">
        <v>659</v>
      </c>
      <c r="AR587" s="369">
        <v>6.0000000000000001E-3</v>
      </c>
      <c r="AS587" s="369">
        <v>6.0000000000000001E-3</v>
      </c>
      <c r="AT587" s="369"/>
      <c r="AX587" s="662"/>
      <c r="AY587" s="663"/>
      <c r="AZ587" s="663"/>
      <c r="BA587" s="663"/>
      <c r="BB587" s="664"/>
      <c r="BC587" s="663"/>
      <c r="BD587" s="663"/>
      <c r="BE587" s="663"/>
      <c r="BF587" s="663"/>
      <c r="BG587" s="664"/>
      <c r="BH587" s="664"/>
      <c r="BI587" s="665"/>
      <c r="BJ587" s="665"/>
      <c r="BK587" s="665"/>
      <c r="BL587" s="664"/>
      <c r="BM587" s="664"/>
      <c r="BN587" s="664"/>
      <c r="BO587" s="664"/>
      <c r="BP587" s="664"/>
      <c r="BQ587" s="664"/>
      <c r="BR587" s="664"/>
      <c r="BS587" s="664"/>
      <c r="BT587" s="667"/>
      <c r="BU587" s="668"/>
      <c r="BV587" s="666"/>
      <c r="BW587" s="669"/>
    </row>
    <row r="588" spans="2:75" ht="15.75" customHeight="1">
      <c r="B588" s="363" t="s">
        <v>1248</v>
      </c>
      <c r="C588" s="364">
        <v>37013129000144</v>
      </c>
      <c r="D588" s="365" t="s">
        <v>14</v>
      </c>
      <c r="E588" s="365" t="s">
        <v>607</v>
      </c>
      <c r="F588" s="365"/>
      <c r="G588" s="366"/>
      <c r="H588" s="366" t="s">
        <v>34</v>
      </c>
      <c r="I588" s="366" t="s">
        <v>34</v>
      </c>
      <c r="J588" s="366" t="s">
        <v>611</v>
      </c>
      <c r="K588" s="367" t="s">
        <v>48</v>
      </c>
      <c r="L588" s="368"/>
      <c r="M588" s="368" t="s">
        <v>1416</v>
      </c>
      <c r="N588" s="367">
        <v>541400</v>
      </c>
      <c r="O588" s="367" t="s">
        <v>1321</v>
      </c>
      <c r="P588" s="371">
        <v>44011</v>
      </c>
      <c r="Q588" s="372">
        <v>118399256.09999999</v>
      </c>
      <c r="R588" s="372">
        <v>212163348.29162708</v>
      </c>
      <c r="S588" s="367">
        <v>10</v>
      </c>
      <c r="T588" s="369">
        <v>-0.10184128583702823</v>
      </c>
      <c r="U588" s="369">
        <v>-1.3165221795367543</v>
      </c>
      <c r="V588" s="369">
        <v>-9.9875476653421003E-2</v>
      </c>
      <c r="W588" s="369">
        <v>-0.97911362835972116</v>
      </c>
      <c r="X588" s="369">
        <v>0.11020646786966193</v>
      </c>
      <c r="Y588" s="369">
        <v>0.83571566602320202</v>
      </c>
      <c r="Z588" s="369" t="s">
        <v>1419</v>
      </c>
      <c r="AA588" s="369" t="s">
        <v>1419</v>
      </c>
      <c r="AB588" s="369">
        <v>0.19526058787374742</v>
      </c>
      <c r="AC588" s="373">
        <v>-0.93880293458751018</v>
      </c>
      <c r="AD588" s="541">
        <v>36428288000147</v>
      </c>
      <c r="AE588" s="370" t="s">
        <v>2354</v>
      </c>
      <c r="AF588" s="370" t="s">
        <v>2247</v>
      </c>
      <c r="AG588" s="374" t="s">
        <v>59</v>
      </c>
      <c r="AH588" s="374" t="s">
        <v>2245</v>
      </c>
      <c r="AI588" s="374">
        <v>10000</v>
      </c>
      <c r="AJ588" s="374">
        <v>5000</v>
      </c>
      <c r="AK588" s="374">
        <v>10000</v>
      </c>
      <c r="AL588" s="369">
        <v>1.4999999999999999E-2</v>
      </c>
      <c r="AM588" s="369">
        <v>0.1</v>
      </c>
      <c r="AN588" s="369" t="s">
        <v>2257</v>
      </c>
      <c r="AO588" s="367" t="s">
        <v>1324</v>
      </c>
      <c r="AP588" s="370" t="s">
        <v>716</v>
      </c>
      <c r="AQ588" s="376" t="s">
        <v>687</v>
      </c>
      <c r="AR588" s="369">
        <v>2E-3</v>
      </c>
      <c r="AS588" s="369">
        <v>2E-3</v>
      </c>
      <c r="AT588" s="369"/>
      <c r="AX588" s="662"/>
      <c r="AY588" s="663"/>
      <c r="AZ588" s="663"/>
      <c r="BA588" s="663"/>
      <c r="BB588" s="664"/>
      <c r="BC588" s="663"/>
      <c r="BD588" s="663"/>
      <c r="BE588" s="663"/>
      <c r="BF588" s="663"/>
      <c r="BG588" s="664"/>
      <c r="BH588" s="664"/>
      <c r="BI588" s="665"/>
      <c r="BJ588" s="665"/>
      <c r="BK588" s="665"/>
      <c r="BL588" s="664"/>
      <c r="BM588" s="664"/>
      <c r="BN588" s="664"/>
      <c r="BO588" s="664"/>
      <c r="BP588" s="664"/>
      <c r="BQ588" s="664"/>
      <c r="BR588" s="664"/>
      <c r="BS588" s="664"/>
      <c r="BT588" s="667"/>
      <c r="BU588" s="668"/>
      <c r="BV588" s="666"/>
      <c r="BW588" s="669"/>
    </row>
    <row r="589" spans="2:75" ht="15.75" customHeight="1">
      <c r="B589" s="363" t="s">
        <v>1249</v>
      </c>
      <c r="C589" s="364">
        <v>34831155000191</v>
      </c>
      <c r="D589" s="365" t="s">
        <v>14</v>
      </c>
      <c r="E589" s="365" t="s">
        <v>607</v>
      </c>
      <c r="F589" s="365"/>
      <c r="G589" s="366"/>
      <c r="H589" s="366" t="s">
        <v>34</v>
      </c>
      <c r="I589" s="366" t="s">
        <v>34</v>
      </c>
      <c r="J589" s="366" t="s">
        <v>611</v>
      </c>
      <c r="K589" s="367" t="s">
        <v>48</v>
      </c>
      <c r="L589" s="368"/>
      <c r="M589" s="368" t="s">
        <v>1416</v>
      </c>
      <c r="N589" s="367">
        <v>525081</v>
      </c>
      <c r="O589" s="367" t="s">
        <v>1321</v>
      </c>
      <c r="P589" s="371">
        <v>43846</v>
      </c>
      <c r="Q589" s="372">
        <v>167598385.40000001</v>
      </c>
      <c r="R589" s="372">
        <v>269613345.76182538</v>
      </c>
      <c r="S589" s="367">
        <v>10</v>
      </c>
      <c r="T589" s="369">
        <v>-0.2028016229060734</v>
      </c>
      <c r="U589" s="369">
        <v>-2.6216561624050061</v>
      </c>
      <c r="V589" s="369">
        <v>-0.16947705594230333</v>
      </c>
      <c r="W589" s="369">
        <v>-1.6614418346478876</v>
      </c>
      <c r="X589" s="369">
        <v>-4.4433968996294593E-2</v>
      </c>
      <c r="Y589" s="369">
        <v>-0.33695085879814396</v>
      </c>
      <c r="Z589" s="369" t="s">
        <v>1419</v>
      </c>
      <c r="AA589" s="369" t="s">
        <v>1419</v>
      </c>
      <c r="AB589" s="369">
        <v>0.20886308877679746</v>
      </c>
      <c r="AC589" s="373">
        <v>-1.2497466350488065</v>
      </c>
      <c r="AD589" s="541">
        <v>25682017000105</v>
      </c>
      <c r="AE589" s="370" t="s">
        <v>2354</v>
      </c>
      <c r="AF589" s="370" t="s">
        <v>2247</v>
      </c>
      <c r="AG589" s="374" t="s">
        <v>59</v>
      </c>
      <c r="AH589" s="374" t="s">
        <v>2245</v>
      </c>
      <c r="AI589" s="374">
        <v>10000</v>
      </c>
      <c r="AJ589" s="374">
        <v>5000</v>
      </c>
      <c r="AK589" s="374">
        <v>10000</v>
      </c>
      <c r="AL589" s="369">
        <v>1.4999999999999999E-2</v>
      </c>
      <c r="AM589" s="369">
        <v>0.1</v>
      </c>
      <c r="AN589" s="369" t="s">
        <v>2257</v>
      </c>
      <c r="AO589" s="367" t="s">
        <v>1324</v>
      </c>
      <c r="AP589" s="370" t="s">
        <v>716</v>
      </c>
      <c r="AQ589" s="376" t="s">
        <v>687</v>
      </c>
      <c r="AR589" s="369">
        <v>2E-3</v>
      </c>
      <c r="AS589" s="369">
        <v>2E-3</v>
      </c>
      <c r="AT589" s="369"/>
      <c r="AX589" s="662"/>
      <c r="AY589" s="663"/>
      <c r="AZ589" s="663"/>
      <c r="BA589" s="663"/>
      <c r="BB589" s="664"/>
      <c r="BC589" s="663"/>
      <c r="BD589" s="663"/>
      <c r="BE589" s="663"/>
      <c r="BF589" s="663"/>
      <c r="BG589" s="664"/>
      <c r="BH589" s="664"/>
      <c r="BI589" s="665"/>
      <c r="BJ589" s="665"/>
      <c r="BK589" s="665"/>
      <c r="BL589" s="664"/>
      <c r="BM589" s="664"/>
      <c r="BN589" s="664"/>
      <c r="BO589" s="664"/>
      <c r="BP589" s="664"/>
      <c r="BQ589" s="664"/>
      <c r="BR589" s="664"/>
      <c r="BS589" s="664"/>
      <c r="BT589" s="667"/>
      <c r="BU589" s="668"/>
      <c r="BV589" s="666"/>
      <c r="BW589" s="669"/>
    </row>
    <row r="590" spans="2:75" ht="15.75" customHeight="1">
      <c r="B590" s="363" t="s">
        <v>428</v>
      </c>
      <c r="C590" s="364">
        <v>29574952000109</v>
      </c>
      <c r="D590" s="365" t="s">
        <v>14</v>
      </c>
      <c r="E590" s="365" t="s">
        <v>614</v>
      </c>
      <c r="F590" s="365"/>
      <c r="G590" s="366"/>
      <c r="H590" s="366" t="s">
        <v>1338</v>
      </c>
      <c r="I590" s="366" t="s">
        <v>34</v>
      </c>
      <c r="J590" s="366" t="s">
        <v>608</v>
      </c>
      <c r="K590" s="367" t="s">
        <v>48</v>
      </c>
      <c r="L590" s="368"/>
      <c r="M590" s="368" t="s">
        <v>1416</v>
      </c>
      <c r="N590" s="367">
        <v>469173</v>
      </c>
      <c r="O590" s="367" t="s">
        <v>1321</v>
      </c>
      <c r="P590" s="371">
        <v>43165</v>
      </c>
      <c r="Q590" s="372">
        <v>103722441.23999999</v>
      </c>
      <c r="R590" s="372">
        <v>122322467.43718259</v>
      </c>
      <c r="S590" s="367">
        <v>10</v>
      </c>
      <c r="T590" s="369">
        <v>1.6425262417874897E-2</v>
      </c>
      <c r="U590" s="369">
        <v>0.21233257318105758</v>
      </c>
      <c r="V590" s="369">
        <v>-0.13672025013792</v>
      </c>
      <c r="W590" s="369">
        <v>-1.3403156076772755</v>
      </c>
      <c r="X590" s="369">
        <v>-1.3056296139483115E-2</v>
      </c>
      <c r="Y590" s="369">
        <v>-9.9008265439636797E-2</v>
      </c>
      <c r="Z590" s="369">
        <v>0.73794388507815967</v>
      </c>
      <c r="AA590" s="369">
        <v>4.1947122755301303</v>
      </c>
      <c r="AB590" s="369">
        <v>0.36702268621482986</v>
      </c>
      <c r="AC590" s="373">
        <v>-0.48277912664117634</v>
      </c>
      <c r="AD590" s="541">
        <v>0</v>
      </c>
      <c r="AE590" s="370" t="s">
        <v>2563</v>
      </c>
      <c r="AF590" s="370" t="s">
        <v>2253</v>
      </c>
      <c r="AG590" s="374" t="s">
        <v>1439</v>
      </c>
      <c r="AH590" s="374" t="s">
        <v>2248</v>
      </c>
      <c r="AI590" s="374">
        <v>500</v>
      </c>
      <c r="AJ590" s="374">
        <v>100</v>
      </c>
      <c r="AK590" s="374">
        <v>500</v>
      </c>
      <c r="AL590" s="369">
        <v>0.02</v>
      </c>
      <c r="AM590" s="369">
        <v>0.2</v>
      </c>
      <c r="AN590" s="369" t="s">
        <v>2262</v>
      </c>
      <c r="AO590" s="367" t="s">
        <v>1324</v>
      </c>
      <c r="AP590" s="370" t="s">
        <v>13</v>
      </c>
      <c r="AQ590" s="376" t="s">
        <v>674</v>
      </c>
      <c r="AR590" s="369">
        <v>3.3333333333333331E-3</v>
      </c>
      <c r="AS590" s="369">
        <v>3.3333333333333331E-3</v>
      </c>
      <c r="AT590" s="369"/>
      <c r="AX590" s="662"/>
      <c r="AY590" s="663"/>
      <c r="AZ590" s="663"/>
      <c r="BA590" s="663"/>
      <c r="BB590" s="664"/>
      <c r="BC590" s="663"/>
      <c r="BD590" s="663"/>
      <c r="BE590" s="663"/>
      <c r="BF590" s="663"/>
      <c r="BG590" s="664"/>
      <c r="BH590" s="664"/>
      <c r="BI590" s="665"/>
      <c r="BJ590" s="665"/>
      <c r="BK590" s="665"/>
      <c r="BL590" s="664"/>
      <c r="BM590" s="664"/>
      <c r="BN590" s="664"/>
      <c r="BO590" s="664"/>
      <c r="BP590" s="664"/>
      <c r="BQ590" s="664"/>
      <c r="BR590" s="664"/>
      <c r="BS590" s="664"/>
      <c r="BT590" s="667"/>
      <c r="BU590" s="668"/>
      <c r="BV590" s="666"/>
      <c r="BW590" s="669"/>
    </row>
    <row r="591" spans="2:75" ht="15.75" customHeight="1">
      <c r="B591" s="363" t="s">
        <v>1285</v>
      </c>
      <c r="C591" s="364">
        <v>35001522000192</v>
      </c>
      <c r="D591" s="365" t="s">
        <v>14</v>
      </c>
      <c r="E591" s="365" t="s">
        <v>607</v>
      </c>
      <c r="F591" s="365"/>
      <c r="G591" s="366"/>
      <c r="H591" s="366" t="s">
        <v>34</v>
      </c>
      <c r="I591" s="366" t="s">
        <v>34</v>
      </c>
      <c r="J591" s="366" t="s">
        <v>608</v>
      </c>
      <c r="K591" s="367" t="s">
        <v>48</v>
      </c>
      <c r="L591" s="368"/>
      <c r="M591" s="368" t="s">
        <v>34</v>
      </c>
      <c r="N591" s="367">
        <v>519431</v>
      </c>
      <c r="O591" s="367" t="s">
        <v>1321</v>
      </c>
      <c r="P591" s="371">
        <v>43819</v>
      </c>
      <c r="Q591" s="372">
        <v>6307754.2400000002</v>
      </c>
      <c r="R591" s="372">
        <v>6415771.1314285733</v>
      </c>
      <c r="S591" s="367">
        <v>10</v>
      </c>
      <c r="T591" s="369">
        <v>3.7884198283854476E-2</v>
      </c>
      <c r="U591" s="369">
        <v>0.48973642550503416</v>
      </c>
      <c r="V591" s="369">
        <v>9.5850675391369045E-3</v>
      </c>
      <c r="W591" s="369">
        <v>9.3965711812158459E-2</v>
      </c>
      <c r="X591" s="369">
        <v>9.7200607818237028E-2</v>
      </c>
      <c r="Y591" s="369">
        <v>0.73708986660155817</v>
      </c>
      <c r="Z591" s="369" t="s">
        <v>1419</v>
      </c>
      <c r="AA591" s="369" t="s">
        <v>1419</v>
      </c>
      <c r="AB591" s="369">
        <v>0.16148477932330774</v>
      </c>
      <c r="AC591" s="373">
        <v>-0.46216510900622476</v>
      </c>
      <c r="AD591" s="541">
        <v>0</v>
      </c>
      <c r="AE591" s="370" t="s">
        <v>2577</v>
      </c>
      <c r="AF591" s="370" t="s">
        <v>2244</v>
      </c>
      <c r="AG591" s="374" t="s">
        <v>1438</v>
      </c>
      <c r="AH591" s="374" t="s">
        <v>2248</v>
      </c>
      <c r="AI591" s="374">
        <v>5000</v>
      </c>
      <c r="AJ591" s="374">
        <v>1000</v>
      </c>
      <c r="AK591" s="374">
        <v>1000</v>
      </c>
      <c r="AL591" s="369">
        <v>0.02</v>
      </c>
      <c r="AM591" s="369">
        <v>0.2</v>
      </c>
      <c r="AN591" s="369" t="s">
        <v>34</v>
      </c>
      <c r="AO591" s="367" t="s">
        <v>1324</v>
      </c>
      <c r="AP591" s="370" t="s">
        <v>716</v>
      </c>
      <c r="AQ591" s="376" t="s">
        <v>659</v>
      </c>
      <c r="AR591" s="369">
        <v>8.0000000000000002E-3</v>
      </c>
      <c r="AS591" s="369">
        <v>8.0000000000000002E-3</v>
      </c>
      <c r="AT591" s="369"/>
      <c r="AX591" s="662"/>
      <c r="AY591" s="663"/>
      <c r="AZ591" s="663"/>
      <c r="BA591" s="663"/>
      <c r="BB591" s="664"/>
      <c r="BC591" s="663"/>
      <c r="BD591" s="663"/>
      <c r="BE591" s="663"/>
      <c r="BF591" s="663"/>
      <c r="BG591" s="664"/>
      <c r="BH591" s="664"/>
      <c r="BI591" s="665"/>
      <c r="BJ591" s="665"/>
      <c r="BK591" s="665"/>
      <c r="BL591" s="664"/>
      <c r="BM591" s="664"/>
      <c r="BN591" s="664"/>
      <c r="BO591" s="664"/>
      <c r="BP591" s="664"/>
      <c r="BQ591" s="664"/>
      <c r="BR591" s="664"/>
      <c r="BS591" s="664"/>
      <c r="BT591" s="667"/>
      <c r="BU591" s="668"/>
      <c r="BV591" s="666"/>
      <c r="BW591" s="669"/>
    </row>
    <row r="592" spans="2:75" ht="15.75" customHeight="1">
      <c r="B592" s="363" t="s">
        <v>442</v>
      </c>
      <c r="C592" s="364">
        <v>17094929000120</v>
      </c>
      <c r="D592" s="365" t="s">
        <v>14</v>
      </c>
      <c r="E592" s="365" t="s">
        <v>607</v>
      </c>
      <c r="F592" s="365"/>
      <c r="G592" s="366"/>
      <c r="H592" s="366" t="s">
        <v>34</v>
      </c>
      <c r="I592" s="366" t="s">
        <v>34</v>
      </c>
      <c r="J592" s="366" t="s">
        <v>608</v>
      </c>
      <c r="K592" s="367" t="s">
        <v>48</v>
      </c>
      <c r="L592" s="368"/>
      <c r="M592" s="368" t="s">
        <v>1416</v>
      </c>
      <c r="N592" s="367">
        <v>385875</v>
      </c>
      <c r="O592" s="367" t="s">
        <v>1321</v>
      </c>
      <c r="P592" s="371">
        <v>41243</v>
      </c>
      <c r="Q592" s="372">
        <v>21393540.010000002</v>
      </c>
      <c r="R592" s="372">
        <v>20131479.810833331</v>
      </c>
      <c r="S592" s="367">
        <v>10</v>
      </c>
      <c r="T592" s="369">
        <v>0.15227557829129723</v>
      </c>
      <c r="U592" s="369">
        <v>1.9684961219272861</v>
      </c>
      <c r="V592" s="369">
        <v>7.8192693368246635E-2</v>
      </c>
      <c r="W592" s="369">
        <v>0.76654985067729042</v>
      </c>
      <c r="X592" s="369">
        <v>0.1467181878541759</v>
      </c>
      <c r="Y592" s="369">
        <v>1.1125906714049016</v>
      </c>
      <c r="Z592" s="369">
        <v>0.32136828193921407</v>
      </c>
      <c r="AA592" s="369">
        <v>1.8267614983674132</v>
      </c>
      <c r="AB592" s="369">
        <v>0.15713212624911824</v>
      </c>
      <c r="AC592" s="373">
        <v>-6.0852395886522519E-2</v>
      </c>
      <c r="AD592" s="541">
        <v>0</v>
      </c>
      <c r="AE592" s="370" t="s">
        <v>2577</v>
      </c>
      <c r="AF592" s="370" t="s">
        <v>2244</v>
      </c>
      <c r="AG592" s="374" t="s">
        <v>1438</v>
      </c>
      <c r="AH592" s="374" t="s">
        <v>2248</v>
      </c>
      <c r="AI592" s="374">
        <v>10000</v>
      </c>
      <c r="AJ592" s="374">
        <v>5000</v>
      </c>
      <c r="AK592" s="374">
        <v>10000</v>
      </c>
      <c r="AL592" s="369">
        <v>0.02</v>
      </c>
      <c r="AM592" s="369" t="s">
        <v>34</v>
      </c>
      <c r="AN592" s="369" t="s">
        <v>34</v>
      </c>
      <c r="AO592" s="367" t="s">
        <v>1324</v>
      </c>
      <c r="AP592" s="370" t="s">
        <v>716</v>
      </c>
      <c r="AQ592" s="376" t="s">
        <v>659</v>
      </c>
      <c r="AR592" s="369" t="s">
        <v>34</v>
      </c>
      <c r="AS592" s="369" t="s">
        <v>34</v>
      </c>
      <c r="AT592" s="369"/>
      <c r="AX592" s="662"/>
      <c r="AY592" s="663"/>
      <c r="AZ592" s="663"/>
      <c r="BA592" s="663"/>
      <c r="BB592" s="664"/>
      <c r="BC592" s="663"/>
      <c r="BD592" s="663"/>
      <c r="BE592" s="663"/>
      <c r="BF592" s="663"/>
      <c r="BG592" s="664"/>
      <c r="BH592" s="664"/>
      <c r="BI592" s="665"/>
      <c r="BJ592" s="665"/>
      <c r="BK592" s="665"/>
      <c r="BL592" s="664"/>
      <c r="BM592" s="664"/>
      <c r="BN592" s="664"/>
      <c r="BO592" s="664"/>
      <c r="BP592" s="664"/>
      <c r="BQ592" s="664"/>
      <c r="BR592" s="664"/>
      <c r="BS592" s="664"/>
      <c r="BT592" s="667"/>
      <c r="BU592" s="668"/>
      <c r="BV592" s="666"/>
      <c r="BW592" s="669"/>
    </row>
    <row r="593" spans="2:75" ht="15.75" customHeight="1">
      <c r="B593" s="363" t="s">
        <v>142</v>
      </c>
      <c r="C593" s="364">
        <v>8739850000118</v>
      </c>
      <c r="D593" s="365" t="s">
        <v>13</v>
      </c>
      <c r="E593" s="365" t="s">
        <v>616</v>
      </c>
      <c r="F593" s="365" t="s">
        <v>617</v>
      </c>
      <c r="G593" s="366" t="s">
        <v>34</v>
      </c>
      <c r="H593" s="366" t="s">
        <v>1338</v>
      </c>
      <c r="I593" s="366" t="s">
        <v>34</v>
      </c>
      <c r="J593" s="366" t="s">
        <v>608</v>
      </c>
      <c r="K593" s="367" t="s">
        <v>48</v>
      </c>
      <c r="L593" s="368"/>
      <c r="M593" s="368" t="s">
        <v>34</v>
      </c>
      <c r="N593" s="367">
        <v>181722</v>
      </c>
      <c r="O593" s="367" t="s">
        <v>1321</v>
      </c>
      <c r="P593" s="371">
        <v>39184</v>
      </c>
      <c r="Q593" s="372">
        <v>26201703.09</v>
      </c>
      <c r="R593" s="372">
        <v>27382295.648730174</v>
      </c>
      <c r="S593" s="367">
        <v>11</v>
      </c>
      <c r="T593" s="369">
        <v>0.1015305812536067</v>
      </c>
      <c r="U593" s="369">
        <v>1.3125056407431186</v>
      </c>
      <c r="V593" s="369">
        <v>0.1073868904129287</v>
      </c>
      <c r="W593" s="369">
        <v>1.0527505993821851</v>
      </c>
      <c r="X593" s="369">
        <v>7.5640236467953148E-3</v>
      </c>
      <c r="Y593" s="369">
        <v>5.7359365398343999E-2</v>
      </c>
      <c r="Z593" s="369">
        <v>0.11216094327953496</v>
      </c>
      <c r="AA593" s="369">
        <v>0.6375591628621905</v>
      </c>
      <c r="AB593" s="369">
        <v>0.10035872285974505</v>
      </c>
      <c r="AC593" s="373">
        <v>9.8494753725882705E-2</v>
      </c>
      <c r="AD593" s="541">
        <v>0</v>
      </c>
      <c r="AE593" s="370" t="s">
        <v>2323</v>
      </c>
      <c r="AF593" s="370" t="s">
        <v>2253</v>
      </c>
      <c r="AG593" s="374" t="s">
        <v>1439</v>
      </c>
      <c r="AH593" s="374" t="s">
        <v>2248</v>
      </c>
      <c r="AI593" s="374">
        <v>5000</v>
      </c>
      <c r="AJ593" s="374">
        <v>1000</v>
      </c>
      <c r="AK593" s="374">
        <v>1000</v>
      </c>
      <c r="AL593" s="369">
        <v>0.02</v>
      </c>
      <c r="AM593" s="369">
        <v>0.2</v>
      </c>
      <c r="AN593" s="369" t="s">
        <v>64</v>
      </c>
      <c r="AO593" s="367" t="s">
        <v>1324</v>
      </c>
      <c r="AP593" s="370" t="s">
        <v>13</v>
      </c>
      <c r="AQ593" s="376" t="s">
        <v>664</v>
      </c>
      <c r="AR593" s="369">
        <v>4.6666666666666662E-3</v>
      </c>
      <c r="AS593" s="369">
        <v>4.6666666666666662E-3</v>
      </c>
      <c r="AT593" s="369"/>
      <c r="AW593" s="662"/>
      <c r="AX593" s="662"/>
      <c r="AY593" s="663"/>
      <c r="AZ593" s="663"/>
      <c r="BA593" s="663"/>
      <c r="BB593" s="664"/>
      <c r="BC593" s="663"/>
      <c r="BD593" s="663"/>
      <c r="BE593" s="663"/>
      <c r="BF593" s="663"/>
      <c r="BG593" s="664"/>
      <c r="BH593" s="664"/>
      <c r="BI593" s="665"/>
      <c r="BJ593" s="665"/>
      <c r="BK593" s="665"/>
      <c r="BL593" s="218"/>
      <c r="BM593" s="664"/>
      <c r="BN593" s="664"/>
      <c r="BO593" s="664"/>
      <c r="BP593" s="664"/>
      <c r="BQ593" s="664"/>
      <c r="BR593" s="664"/>
      <c r="BS593" s="664"/>
      <c r="BT593" s="667"/>
      <c r="BU593" s="668"/>
      <c r="BV593" s="666"/>
      <c r="BW593" s="669"/>
    </row>
    <row r="594" spans="2:75" ht="15.75" customHeight="1">
      <c r="B594" s="363" t="s">
        <v>884</v>
      </c>
      <c r="C594" s="364">
        <v>9083868000177</v>
      </c>
      <c r="D594" s="365" t="s">
        <v>13</v>
      </c>
      <c r="E594" s="365" t="s">
        <v>616</v>
      </c>
      <c r="F594" s="365" t="s">
        <v>617</v>
      </c>
      <c r="G594" s="366" t="s">
        <v>34</v>
      </c>
      <c r="H594" s="366" t="s">
        <v>1337</v>
      </c>
      <c r="I594" s="366" t="s">
        <v>34</v>
      </c>
      <c r="J594" s="366" t="s">
        <v>608</v>
      </c>
      <c r="K594" s="367" t="s">
        <v>48</v>
      </c>
      <c r="L594" s="368"/>
      <c r="M594" s="368" t="s">
        <v>34</v>
      </c>
      <c r="N594" s="367">
        <v>200565</v>
      </c>
      <c r="O594" s="367" t="s">
        <v>1324</v>
      </c>
      <c r="P594" s="371">
        <v>39415</v>
      </c>
      <c r="Q594" s="372">
        <v>6073778.6799999997</v>
      </c>
      <c r="R594" s="372">
        <v>8887415.23781747</v>
      </c>
      <c r="S594" s="367">
        <v>11</v>
      </c>
      <c r="T594" s="369">
        <v>1.1869938563819016E-2</v>
      </c>
      <c r="U594" s="369">
        <v>0.15344501260533561</v>
      </c>
      <c r="V594" s="369">
        <v>1.6645339026268857E-2</v>
      </c>
      <c r="W594" s="369">
        <v>0.16317998006500156</v>
      </c>
      <c r="X594" s="369">
        <v>4.390443185988846E-2</v>
      </c>
      <c r="Y594" s="369">
        <v>0.33293528249676885</v>
      </c>
      <c r="Z594" s="369">
        <v>5.2336418925230443E-2</v>
      </c>
      <c r="AA594" s="369">
        <v>0.29749717202372278</v>
      </c>
      <c r="AB594" s="369">
        <v>4.6927092310396851E-2</v>
      </c>
      <c r="AC594" s="373">
        <v>-1.6951296161348635</v>
      </c>
      <c r="AD594" s="541">
        <v>0</v>
      </c>
      <c r="AE594" s="370" t="s">
        <v>469</v>
      </c>
      <c r="AF594" s="370" t="s">
        <v>469</v>
      </c>
      <c r="AG594" s="374" t="s">
        <v>469</v>
      </c>
      <c r="AH594" s="374" t="s">
        <v>2248</v>
      </c>
      <c r="AI594" s="374">
        <v>100</v>
      </c>
      <c r="AJ594" s="374">
        <v>100</v>
      </c>
      <c r="AK594" s="374">
        <v>100</v>
      </c>
      <c r="AL594" s="369">
        <v>1.4999999999999999E-2</v>
      </c>
      <c r="AM594" s="369">
        <v>0.2</v>
      </c>
      <c r="AN594" s="369" t="s">
        <v>2257</v>
      </c>
      <c r="AO594" s="367" t="s">
        <v>1324</v>
      </c>
      <c r="AP594" s="370" t="s">
        <v>13</v>
      </c>
      <c r="AQ594" s="376" t="s">
        <v>674</v>
      </c>
      <c r="AR594" s="369">
        <v>4.4999999999999997E-3</v>
      </c>
      <c r="AS594" s="369">
        <v>4.4999999999999997E-3</v>
      </c>
      <c r="AT594" s="369"/>
      <c r="AX594" s="662"/>
      <c r="AY594" s="663"/>
      <c r="AZ594" s="663"/>
      <c r="BA594" s="663"/>
      <c r="BB594" s="664"/>
      <c r="BC594" s="663"/>
      <c r="BD594" s="663"/>
      <c r="BE594" s="663"/>
      <c r="BF594" s="663"/>
      <c r="BG594" s="664"/>
      <c r="BH594" s="664"/>
      <c r="BI594" s="665"/>
      <c r="BJ594" s="665"/>
      <c r="BK594" s="665"/>
      <c r="BL594" s="664"/>
      <c r="BM594" s="664"/>
      <c r="BN594" s="664"/>
      <c r="BO594" s="664"/>
      <c r="BP594" s="664"/>
      <c r="BQ594" s="664"/>
      <c r="BR594" s="664"/>
      <c r="BS594" s="664"/>
      <c r="BT594" s="667"/>
      <c r="BU594" s="668"/>
      <c r="BV594" s="666"/>
      <c r="BW594" s="669"/>
    </row>
    <row r="595" spans="2:75" ht="15.75" customHeight="1">
      <c r="B595" s="363" t="s">
        <v>831</v>
      </c>
      <c r="C595" s="364">
        <v>36484248000112</v>
      </c>
      <c r="D595" s="365" t="s">
        <v>13</v>
      </c>
      <c r="E595" s="365" t="s">
        <v>616</v>
      </c>
      <c r="F595" s="365" t="s">
        <v>610</v>
      </c>
      <c r="G595" s="366" t="s">
        <v>34</v>
      </c>
      <c r="H595" s="366" t="s">
        <v>1338</v>
      </c>
      <c r="I595" s="366" t="s">
        <v>34</v>
      </c>
      <c r="J595" s="366"/>
      <c r="K595" s="367" t="s">
        <v>48</v>
      </c>
      <c r="L595" s="368"/>
      <c r="M595" s="368" t="s">
        <v>34</v>
      </c>
      <c r="N595" s="367">
        <v>535451</v>
      </c>
      <c r="O595" s="367" t="s">
        <v>1321</v>
      </c>
      <c r="P595" s="371">
        <v>43943</v>
      </c>
      <c r="Q595" s="372">
        <v>11578116.109999999</v>
      </c>
      <c r="R595" s="372">
        <v>18994533.808174595</v>
      </c>
      <c r="S595" s="367">
        <v>11</v>
      </c>
      <c r="T595" s="369">
        <v>3.5328039998167693E-2</v>
      </c>
      <c r="U595" s="369">
        <v>0.45669246843149003</v>
      </c>
      <c r="V595" s="369">
        <v>6.0457396566755861E-2</v>
      </c>
      <c r="W595" s="369">
        <v>0.59268463988483311</v>
      </c>
      <c r="X595" s="369">
        <v>5.9371931722614235E-2</v>
      </c>
      <c r="Y595" s="369">
        <v>0.45022814379034903</v>
      </c>
      <c r="Z595" s="369" t="s">
        <v>1419</v>
      </c>
      <c r="AA595" s="369" t="s">
        <v>1419</v>
      </c>
      <c r="AB595" s="369">
        <v>7.9958016413448088E-2</v>
      </c>
      <c r="AC595" s="373">
        <v>-0.44081092586173637</v>
      </c>
      <c r="AD595" s="541">
        <v>0</v>
      </c>
      <c r="AE595" s="370" t="s">
        <v>2321</v>
      </c>
      <c r="AF595" s="370" t="s">
        <v>2322</v>
      </c>
      <c r="AG595" s="374" t="s">
        <v>1440</v>
      </c>
      <c r="AH595" s="374" t="s">
        <v>2248</v>
      </c>
      <c r="AI595" s="374">
        <v>0</v>
      </c>
      <c r="AJ595" s="374">
        <v>0</v>
      </c>
      <c r="AK595" s="374">
        <v>0</v>
      </c>
      <c r="AL595" s="369">
        <v>1.8500000000000003E-2</v>
      </c>
      <c r="AM595" s="369">
        <v>0.2</v>
      </c>
      <c r="AN595" s="369" t="s">
        <v>64</v>
      </c>
      <c r="AO595" s="367" t="s">
        <v>1324</v>
      </c>
      <c r="AP595" s="370" t="s">
        <v>13</v>
      </c>
      <c r="AQ595" s="376" t="s">
        <v>664</v>
      </c>
      <c r="AR595" s="369">
        <v>6.1666666666666658E-3</v>
      </c>
      <c r="AS595" s="369">
        <v>6.1666666666666658E-3</v>
      </c>
      <c r="AT595" s="369"/>
      <c r="AX595" s="662"/>
      <c r="AY595" s="663"/>
      <c r="AZ595" s="663"/>
      <c r="BA595" s="663"/>
      <c r="BB595" s="664"/>
      <c r="BC595" s="663"/>
      <c r="BD595" s="663"/>
      <c r="BE595" s="663"/>
      <c r="BF595" s="663"/>
      <c r="BG595" s="664"/>
      <c r="BH595" s="664"/>
      <c r="BI595" s="665"/>
      <c r="BJ595" s="665"/>
      <c r="BK595" s="665"/>
      <c r="BL595" s="664"/>
      <c r="BM595" s="664"/>
      <c r="BN595" s="664"/>
      <c r="BO595" s="664"/>
      <c r="BP595" s="664"/>
      <c r="BQ595" s="664"/>
      <c r="BR595" s="664"/>
      <c r="BS595" s="664"/>
      <c r="BT595" s="667"/>
      <c r="BU595" s="668"/>
      <c r="BV595" s="666"/>
      <c r="BW595" s="669"/>
    </row>
    <row r="596" spans="2:75" ht="15.75" customHeight="1">
      <c r="B596" s="363" t="s">
        <v>1025</v>
      </c>
      <c r="C596" s="364">
        <v>14146496000110</v>
      </c>
      <c r="D596" s="365" t="s">
        <v>13</v>
      </c>
      <c r="E596" s="365" t="s">
        <v>616</v>
      </c>
      <c r="F596" s="365" t="s">
        <v>610</v>
      </c>
      <c r="G596" s="366" t="s">
        <v>34</v>
      </c>
      <c r="H596" s="366" t="s">
        <v>865</v>
      </c>
      <c r="I596" s="366" t="s">
        <v>34</v>
      </c>
      <c r="J596" s="366"/>
      <c r="K596" s="367" t="s">
        <v>48</v>
      </c>
      <c r="L596" s="368"/>
      <c r="M596" s="368" t="s">
        <v>34</v>
      </c>
      <c r="N596" s="367">
        <v>299677</v>
      </c>
      <c r="O596" s="367" t="s">
        <v>1321</v>
      </c>
      <c r="P596" s="371">
        <v>40991</v>
      </c>
      <c r="Q596" s="372">
        <v>1056528380</v>
      </c>
      <c r="R596" s="372">
        <v>1322599544.0523806</v>
      </c>
      <c r="S596" s="367">
        <v>11</v>
      </c>
      <c r="T596" s="369">
        <v>1.9259853718576858E-2</v>
      </c>
      <c r="U596" s="369">
        <v>0.24897588818463967</v>
      </c>
      <c r="V596" s="369">
        <v>3.5043262733119862E-2</v>
      </c>
      <c r="W596" s="369">
        <v>0.3435411501789587</v>
      </c>
      <c r="X596" s="369">
        <v>5.4795436755154192E-2</v>
      </c>
      <c r="Y596" s="369">
        <v>0.41552375108350714</v>
      </c>
      <c r="Z596" s="369">
        <v>0.16981433422685055</v>
      </c>
      <c r="AA596" s="369">
        <v>0.96527972755936642</v>
      </c>
      <c r="AB596" s="369">
        <v>6.5805260894973544E-2</v>
      </c>
      <c r="AC596" s="373">
        <v>-0.92021564546215495</v>
      </c>
      <c r="AD596" s="541">
        <v>43761843000113</v>
      </c>
      <c r="AE596" s="370" t="s">
        <v>2428</v>
      </c>
      <c r="AF596" s="370" t="s">
        <v>2253</v>
      </c>
      <c r="AG596" s="374" t="s">
        <v>1439</v>
      </c>
      <c r="AH596" s="374" t="s">
        <v>2245</v>
      </c>
      <c r="AI596" s="374">
        <v>100000</v>
      </c>
      <c r="AJ596" s="374">
        <v>50000</v>
      </c>
      <c r="AK596" s="374">
        <v>100000</v>
      </c>
      <c r="AL596" s="369">
        <v>0.02</v>
      </c>
      <c r="AM596" s="369">
        <v>0.2</v>
      </c>
      <c r="AN596" s="369" t="s">
        <v>2262</v>
      </c>
      <c r="AO596" s="367" t="s">
        <v>1324</v>
      </c>
      <c r="AP596" s="370" t="s">
        <v>13</v>
      </c>
      <c r="AQ596" s="376" t="s">
        <v>668</v>
      </c>
      <c r="AR596" s="369">
        <v>5.3333333333333332E-3</v>
      </c>
      <c r="AS596" s="369">
        <v>5.3333333333333332E-3</v>
      </c>
      <c r="AT596" s="369"/>
      <c r="AX596" s="662"/>
      <c r="AY596" s="663"/>
      <c r="AZ596" s="663"/>
      <c r="BA596" s="663"/>
      <c r="BB596" s="664"/>
      <c r="BC596" s="663"/>
      <c r="BD596" s="663"/>
      <c r="BE596" s="663"/>
      <c r="BF596" s="663"/>
      <c r="BG596" s="664"/>
      <c r="BH596" s="664"/>
      <c r="BI596" s="665"/>
      <c r="BJ596" s="665"/>
      <c r="BK596" s="665"/>
      <c r="BL596" s="664"/>
      <c r="BM596" s="664"/>
      <c r="BN596" s="664"/>
      <c r="BO596" s="664"/>
      <c r="BP596" s="664"/>
      <c r="BQ596" s="664"/>
      <c r="BR596" s="664"/>
      <c r="BS596" s="664"/>
      <c r="BT596" s="667"/>
      <c r="BU596" s="668"/>
      <c r="BV596" s="666"/>
      <c r="BW596" s="669"/>
    </row>
    <row r="597" spans="2:75" ht="15.75" customHeight="1">
      <c r="B597" s="363" t="s">
        <v>252</v>
      </c>
      <c r="C597" s="364">
        <v>9441308000147</v>
      </c>
      <c r="D597" s="365" t="s">
        <v>13</v>
      </c>
      <c r="E597" s="365" t="s">
        <v>616</v>
      </c>
      <c r="F597" s="365" t="s">
        <v>610</v>
      </c>
      <c r="G597" s="366" t="s">
        <v>34</v>
      </c>
      <c r="H597" s="366" t="s">
        <v>1337</v>
      </c>
      <c r="I597" s="366" t="s">
        <v>34</v>
      </c>
      <c r="J597" s="366"/>
      <c r="K597" s="367" t="s">
        <v>48</v>
      </c>
      <c r="L597" s="368"/>
      <c r="M597" s="368" t="s">
        <v>34</v>
      </c>
      <c r="N597" s="367">
        <v>208809</v>
      </c>
      <c r="O597" s="367" t="s">
        <v>1321</v>
      </c>
      <c r="P597" s="371">
        <v>39568</v>
      </c>
      <c r="Q597" s="372">
        <v>422127651.25</v>
      </c>
      <c r="R597" s="372">
        <v>526045439.29523808</v>
      </c>
      <c r="S597" s="367">
        <v>11</v>
      </c>
      <c r="T597" s="369">
        <v>3.8478302527927166E-2</v>
      </c>
      <c r="U597" s="369">
        <v>0.4974165270262409</v>
      </c>
      <c r="V597" s="369">
        <v>6.1045472361618724E-2</v>
      </c>
      <c r="W597" s="369">
        <v>0.59844974904427939</v>
      </c>
      <c r="X597" s="369">
        <v>8.2253343278160695E-2</v>
      </c>
      <c r="Y597" s="369">
        <v>0.62374204426586355</v>
      </c>
      <c r="Z597" s="369">
        <v>0.16896003682773331</v>
      </c>
      <c r="AA597" s="369">
        <v>0.96042362418959459</v>
      </c>
      <c r="AB597" s="369">
        <v>3.4262004912184126E-2</v>
      </c>
      <c r="AC597" s="373">
        <v>-1.088866192674067</v>
      </c>
      <c r="AD597" s="541">
        <v>9412694000149</v>
      </c>
      <c r="AE597" s="370" t="s">
        <v>2428</v>
      </c>
      <c r="AF597" s="370" t="s">
        <v>2253</v>
      </c>
      <c r="AG597" s="374" t="s">
        <v>1439</v>
      </c>
      <c r="AH597" s="374" t="s">
        <v>2248</v>
      </c>
      <c r="AI597" s="374">
        <v>20000</v>
      </c>
      <c r="AJ597" s="374">
        <v>1000</v>
      </c>
      <c r="AK597" s="374">
        <v>20000</v>
      </c>
      <c r="AL597" s="369">
        <v>0.02</v>
      </c>
      <c r="AM597" s="369">
        <v>0.2</v>
      </c>
      <c r="AN597" s="369" t="s">
        <v>64</v>
      </c>
      <c r="AO597" s="367" t="s">
        <v>1324</v>
      </c>
      <c r="AP597" s="370" t="s">
        <v>13</v>
      </c>
      <c r="AQ597" s="376" t="s">
        <v>668</v>
      </c>
      <c r="AR597" s="369">
        <v>5.3333333333333332E-3</v>
      </c>
      <c r="AS597" s="369">
        <v>5.3333333333333332E-3</v>
      </c>
      <c r="AT597" s="369"/>
      <c r="AX597" s="662"/>
      <c r="AY597" s="663"/>
      <c r="AZ597" s="663"/>
      <c r="BA597" s="663"/>
      <c r="BB597" s="664"/>
      <c r="BC597" s="663"/>
      <c r="BD597" s="663"/>
      <c r="BE597" s="663"/>
      <c r="BF597" s="663"/>
      <c r="BG597" s="664"/>
      <c r="BH597" s="664"/>
      <c r="BI597" s="665"/>
      <c r="BJ597" s="665"/>
      <c r="BK597" s="665"/>
      <c r="BL597" s="664"/>
      <c r="BM597" s="664"/>
      <c r="BN597" s="664"/>
      <c r="BO597" s="664"/>
      <c r="BP597" s="664"/>
      <c r="BQ597" s="664"/>
      <c r="BR597" s="664"/>
      <c r="BS597" s="664"/>
      <c r="BT597" s="667"/>
      <c r="BU597" s="668"/>
      <c r="BV597" s="666"/>
      <c r="BW597" s="669"/>
    </row>
    <row r="598" spans="2:75" ht="15.75" customHeight="1">
      <c r="B598" s="363" t="s">
        <v>253</v>
      </c>
      <c r="C598" s="364">
        <v>31923761000149</v>
      </c>
      <c r="D598" s="365" t="s">
        <v>13</v>
      </c>
      <c r="E598" s="365" t="s">
        <v>616</v>
      </c>
      <c r="F598" s="365" t="s">
        <v>610</v>
      </c>
      <c r="G598" s="366"/>
      <c r="H598" s="366" t="s">
        <v>1338</v>
      </c>
      <c r="I598" s="366" t="s">
        <v>34</v>
      </c>
      <c r="J598" s="366" t="s">
        <v>608</v>
      </c>
      <c r="K598" s="367" t="s">
        <v>48</v>
      </c>
      <c r="L598" s="368"/>
      <c r="M598" s="368" t="s">
        <v>34</v>
      </c>
      <c r="N598" s="367">
        <v>484032</v>
      </c>
      <c r="O598" s="367" t="s">
        <v>1321</v>
      </c>
      <c r="P598" s="371">
        <v>43467</v>
      </c>
      <c r="Q598" s="372">
        <v>47207298.670000002</v>
      </c>
      <c r="R598" s="372">
        <v>39355776.027460314</v>
      </c>
      <c r="S598" s="367">
        <v>11</v>
      </c>
      <c r="T598" s="369">
        <v>3.4510110392894422E-2</v>
      </c>
      <c r="U598" s="369">
        <v>0.44611893277950315</v>
      </c>
      <c r="V598" s="369">
        <v>0.12414345595700937</v>
      </c>
      <c r="W598" s="369">
        <v>1.2170209712337754</v>
      </c>
      <c r="X598" s="369">
        <v>0.1372573879948249</v>
      </c>
      <c r="Y598" s="369">
        <v>1.0408477074173381</v>
      </c>
      <c r="Z598" s="369">
        <v>0.21667591277490961</v>
      </c>
      <c r="AA598" s="369">
        <v>1.2316561320002581</v>
      </c>
      <c r="AB598" s="369">
        <v>7.8557925511239746E-2</v>
      </c>
      <c r="AC598" s="373">
        <v>0.29227955131829036</v>
      </c>
      <c r="AD598" s="541">
        <v>0</v>
      </c>
      <c r="AE598" s="370" t="s">
        <v>2428</v>
      </c>
      <c r="AF598" s="370" t="s">
        <v>2253</v>
      </c>
      <c r="AG598" s="374" t="s">
        <v>1439</v>
      </c>
      <c r="AH598" s="374" t="s">
        <v>2248</v>
      </c>
      <c r="AI598" s="374">
        <v>5000</v>
      </c>
      <c r="AJ598" s="374">
        <v>1000</v>
      </c>
      <c r="AK598" s="374">
        <v>5000</v>
      </c>
      <c r="AL598" s="369">
        <v>0.02</v>
      </c>
      <c r="AM598" s="369">
        <v>0.2</v>
      </c>
      <c r="AN598" s="369" t="s">
        <v>64</v>
      </c>
      <c r="AO598" s="367" t="s">
        <v>1324</v>
      </c>
      <c r="AP598" s="370" t="s">
        <v>13</v>
      </c>
      <c r="AQ598" s="376" t="s">
        <v>668</v>
      </c>
      <c r="AR598" s="369">
        <v>6.6666666666666662E-3</v>
      </c>
      <c r="AS598" s="369">
        <v>6.6666666666666662E-3</v>
      </c>
      <c r="AT598" s="369"/>
      <c r="AX598" s="662"/>
      <c r="AY598" s="663"/>
      <c r="AZ598" s="663"/>
      <c r="BA598" s="663"/>
      <c r="BB598" s="664"/>
      <c r="BC598" s="663"/>
      <c r="BD598" s="663"/>
      <c r="BE598" s="663"/>
      <c r="BF598" s="663"/>
      <c r="BG598" s="664"/>
      <c r="BH598" s="664"/>
      <c r="BI598" s="665"/>
      <c r="BJ598" s="665"/>
      <c r="BK598" s="665"/>
      <c r="BL598" s="664"/>
      <c r="BM598" s="664"/>
      <c r="BN598" s="664"/>
      <c r="BO598" s="664"/>
      <c r="BP598" s="664"/>
      <c r="BQ598" s="664"/>
      <c r="BR598" s="664"/>
      <c r="BS598" s="664"/>
      <c r="BT598" s="667"/>
      <c r="BU598" s="668"/>
      <c r="BV598" s="666"/>
      <c r="BW598" s="669"/>
    </row>
    <row r="599" spans="2:75" ht="15.75" customHeight="1">
      <c r="B599" s="363" t="s">
        <v>508</v>
      </c>
      <c r="C599" s="364">
        <v>42081209000177</v>
      </c>
      <c r="D599" s="365" t="s">
        <v>14</v>
      </c>
      <c r="E599" s="365" t="s">
        <v>607</v>
      </c>
      <c r="F599" s="365" t="s">
        <v>860</v>
      </c>
      <c r="G599" s="366"/>
      <c r="H599" s="366" t="s">
        <v>34</v>
      </c>
      <c r="I599" s="366" t="s">
        <v>34</v>
      </c>
      <c r="J599" s="366" t="s">
        <v>611</v>
      </c>
      <c r="K599" s="367" t="s">
        <v>48</v>
      </c>
      <c r="L599" s="368"/>
      <c r="M599" s="368" t="s">
        <v>1416</v>
      </c>
      <c r="N599" s="367">
        <v>599484</v>
      </c>
      <c r="O599" s="367" t="s">
        <v>1321</v>
      </c>
      <c r="P599" s="371">
        <v>44377</v>
      </c>
      <c r="Q599" s="372">
        <v>15705296.300000001</v>
      </c>
      <c r="R599" s="372">
        <v>15315517.764603185</v>
      </c>
      <c r="S599" s="367">
        <v>11</v>
      </c>
      <c r="T599" s="369">
        <v>3.8191103631369128E-2</v>
      </c>
      <c r="U599" s="369">
        <v>0.49370385083456164</v>
      </c>
      <c r="V599" s="369">
        <v>0.17403867377650273</v>
      </c>
      <c r="W599" s="369">
        <v>1.7061609422655872</v>
      </c>
      <c r="X599" s="369" t="s">
        <v>1419</v>
      </c>
      <c r="Y599" s="369" t="s">
        <v>1419</v>
      </c>
      <c r="Z599" s="369" t="s">
        <v>1419</v>
      </c>
      <c r="AA599" s="369" t="s">
        <v>1419</v>
      </c>
      <c r="AB599" s="369">
        <v>0.17606906374988723</v>
      </c>
      <c r="AC599" s="373">
        <v>0.44758231032946771</v>
      </c>
      <c r="AD599" s="541">
        <v>0</v>
      </c>
      <c r="AE599" s="370" t="s">
        <v>2364</v>
      </c>
      <c r="AF599" s="370" t="s">
        <v>2244</v>
      </c>
      <c r="AG599" s="374" t="s">
        <v>1438</v>
      </c>
      <c r="AH599" s="374" t="s">
        <v>2248</v>
      </c>
      <c r="AI599" s="374">
        <v>0</v>
      </c>
      <c r="AJ599" s="374">
        <v>0</v>
      </c>
      <c r="AK599" s="374">
        <v>0</v>
      </c>
      <c r="AL599" s="369">
        <v>5.0000000000000001E-4</v>
      </c>
      <c r="AM599" s="369" t="s">
        <v>34</v>
      </c>
      <c r="AN599" s="369" t="s">
        <v>34</v>
      </c>
      <c r="AO599" s="367" t="s">
        <v>1324</v>
      </c>
      <c r="AP599" s="370" t="s">
        <v>13</v>
      </c>
      <c r="AQ599" s="376" t="s">
        <v>668</v>
      </c>
      <c r="AR599" s="369">
        <v>1.6664999999999998E-4</v>
      </c>
      <c r="AS599" s="369">
        <v>1.6664999999999998E-4</v>
      </c>
      <c r="AT599" s="369"/>
      <c r="AX599" s="662"/>
      <c r="AY599" s="663"/>
      <c r="AZ599" s="663"/>
      <c r="BA599" s="663"/>
      <c r="BB599" s="664"/>
      <c r="BC599" s="663"/>
      <c r="BD599" s="663"/>
      <c r="BE599" s="663"/>
      <c r="BF599" s="663"/>
      <c r="BG599" s="664"/>
      <c r="BH599" s="664"/>
      <c r="BI599" s="665"/>
      <c r="BJ599" s="665"/>
      <c r="BK599" s="665"/>
      <c r="BL599" s="664"/>
      <c r="BM599" s="664"/>
      <c r="BN599" s="664"/>
      <c r="BO599" s="664"/>
      <c r="BP599" s="664"/>
      <c r="BQ599" s="664"/>
      <c r="BR599" s="664"/>
      <c r="BS599" s="664"/>
      <c r="BT599" s="667"/>
      <c r="BU599" s="668"/>
      <c r="BV599" s="666"/>
      <c r="BW599" s="669"/>
    </row>
    <row r="600" spans="2:75" ht="15.75" customHeight="1">
      <c r="B600" s="363" t="s">
        <v>763</v>
      </c>
      <c r="C600" s="364">
        <v>21689246000192</v>
      </c>
      <c r="D600" s="365" t="s">
        <v>14</v>
      </c>
      <c r="E600" s="365" t="s">
        <v>607</v>
      </c>
      <c r="F600" s="365" t="s">
        <v>1317</v>
      </c>
      <c r="G600" s="366"/>
      <c r="H600" s="366" t="s">
        <v>34</v>
      </c>
      <c r="I600" s="366" t="s">
        <v>34</v>
      </c>
      <c r="J600" s="366" t="s">
        <v>611</v>
      </c>
      <c r="K600" s="367" t="s">
        <v>48</v>
      </c>
      <c r="L600" s="368"/>
      <c r="M600" s="368" t="s">
        <v>34</v>
      </c>
      <c r="N600" s="367">
        <v>393959</v>
      </c>
      <c r="O600" s="367" t="s">
        <v>1321</v>
      </c>
      <c r="P600" s="371">
        <v>42086</v>
      </c>
      <c r="Q600" s="372">
        <v>129646583.42</v>
      </c>
      <c r="R600" s="372">
        <v>244100756.29658735</v>
      </c>
      <c r="S600" s="367">
        <v>12</v>
      </c>
      <c r="T600" s="369">
        <v>-0.2647879920666083</v>
      </c>
      <c r="U600" s="369">
        <v>-3.422966055127572</v>
      </c>
      <c r="V600" s="369">
        <v>-0.33140546547983907</v>
      </c>
      <c r="W600" s="369">
        <v>-3.2488816938536544</v>
      </c>
      <c r="X600" s="369">
        <v>-3.9399622077738172E-2</v>
      </c>
      <c r="Y600" s="369">
        <v>-0.29877449157250102</v>
      </c>
      <c r="Z600" s="369">
        <v>1.0940013880367023</v>
      </c>
      <c r="AA600" s="369">
        <v>6.2186585520096944</v>
      </c>
      <c r="AB600" s="369">
        <v>0.29760929866981961</v>
      </c>
      <c r="AC600" s="373">
        <v>-1.5292556290626005</v>
      </c>
      <c r="AD600" s="541">
        <v>39466384000178</v>
      </c>
      <c r="AE600" s="370" t="s">
        <v>2281</v>
      </c>
      <c r="AF600" s="370" t="s">
        <v>2244</v>
      </c>
      <c r="AG600" s="374" t="s">
        <v>1438</v>
      </c>
      <c r="AH600" s="374" t="s">
        <v>2245</v>
      </c>
      <c r="AI600" s="374">
        <v>1000</v>
      </c>
      <c r="AJ600" s="374">
        <v>100</v>
      </c>
      <c r="AK600" s="374">
        <v>1000</v>
      </c>
      <c r="AL600" s="673">
        <v>1.8700000000000001E-2</v>
      </c>
      <c r="AM600" s="673">
        <v>0.2</v>
      </c>
      <c r="AN600" s="369" t="s">
        <v>34</v>
      </c>
      <c r="AO600" s="367" t="s">
        <v>1324</v>
      </c>
      <c r="AP600" s="370" t="s">
        <v>716</v>
      </c>
      <c r="AQ600" s="376" t="s">
        <v>659</v>
      </c>
      <c r="AR600" s="369">
        <v>6.6666666666666662E-3</v>
      </c>
      <c r="AS600" s="369">
        <v>6.6666666666666662E-3</v>
      </c>
      <c r="AT600" s="369"/>
      <c r="AX600" s="662"/>
      <c r="AY600" s="663"/>
      <c r="AZ600" s="663"/>
      <c r="BA600" s="663"/>
      <c r="BB600" s="664"/>
      <c r="BC600" s="663"/>
      <c r="BD600" s="663"/>
      <c r="BE600" s="663"/>
      <c r="BF600" s="663"/>
      <c r="BG600" s="664"/>
      <c r="BH600" s="664"/>
      <c r="BI600" s="665"/>
      <c r="BJ600" s="665"/>
      <c r="BK600" s="665"/>
      <c r="BL600" s="664"/>
      <c r="BM600" s="664"/>
      <c r="BN600" s="664"/>
      <c r="BO600" s="664"/>
      <c r="BP600" s="664"/>
      <c r="BQ600" s="664"/>
      <c r="BR600" s="664"/>
      <c r="BS600" s="664"/>
      <c r="BT600" s="667"/>
      <c r="BU600" s="668"/>
      <c r="BV600" s="666"/>
      <c r="BW600" s="669"/>
    </row>
    <row r="601" spans="2:75" ht="15.75" customHeight="1">
      <c r="B601" s="363" t="s">
        <v>87</v>
      </c>
      <c r="C601" s="364">
        <v>41373625000186</v>
      </c>
      <c r="D601" s="365" t="s">
        <v>14</v>
      </c>
      <c r="E601" s="365" t="s">
        <v>607</v>
      </c>
      <c r="F601" s="365" t="s">
        <v>1317</v>
      </c>
      <c r="G601" s="366"/>
      <c r="H601" s="366" t="s">
        <v>34</v>
      </c>
      <c r="I601" s="366" t="s">
        <v>34</v>
      </c>
      <c r="J601" s="366" t="s">
        <v>611</v>
      </c>
      <c r="K601" s="367" t="s">
        <v>49</v>
      </c>
      <c r="L601" s="368"/>
      <c r="M601" s="368" t="s">
        <v>34</v>
      </c>
      <c r="N601" s="367">
        <v>593151</v>
      </c>
      <c r="O601" s="367" t="s">
        <v>1321</v>
      </c>
      <c r="P601" s="371">
        <v>44316</v>
      </c>
      <c r="Q601" s="372">
        <v>8945533.2899999991</v>
      </c>
      <c r="R601" s="372">
        <v>11657944.6590873</v>
      </c>
      <c r="S601" s="367">
        <v>12</v>
      </c>
      <c r="T601" s="369">
        <v>-0.32832226308292667</v>
      </c>
      <c r="U601" s="369">
        <v>-4.2442859772614527</v>
      </c>
      <c r="V601" s="369">
        <v>-0.35851442966165714</v>
      </c>
      <c r="W601" s="369">
        <v>-3.5146401880357643</v>
      </c>
      <c r="X601" s="369" t="s">
        <v>1419</v>
      </c>
      <c r="Y601" s="369" t="s">
        <v>1419</v>
      </c>
      <c r="Z601" s="369" t="s">
        <v>1419</v>
      </c>
      <c r="AA601" s="369" t="s">
        <v>1419</v>
      </c>
      <c r="AB601" s="369">
        <v>0.29008398563060966</v>
      </c>
      <c r="AC601" s="373">
        <v>-1.7192906112881619</v>
      </c>
      <c r="AD601" s="541">
        <v>0</v>
      </c>
      <c r="AE601" s="370" t="s">
        <v>2281</v>
      </c>
      <c r="AF601" s="370" t="s">
        <v>2244</v>
      </c>
      <c r="AG601" s="374" t="s">
        <v>1438</v>
      </c>
      <c r="AH601" s="374" t="s">
        <v>2245</v>
      </c>
      <c r="AI601" s="374">
        <v>1000</v>
      </c>
      <c r="AJ601" s="374">
        <v>1000</v>
      </c>
      <c r="AK601" s="374">
        <v>1000</v>
      </c>
      <c r="AL601" s="673">
        <v>0.02</v>
      </c>
      <c r="AM601" s="673">
        <v>0.2</v>
      </c>
      <c r="AN601" s="369" t="s">
        <v>34</v>
      </c>
      <c r="AO601" s="367" t="s">
        <v>1324</v>
      </c>
      <c r="AP601" s="370" t="s">
        <v>716</v>
      </c>
      <c r="AQ601" s="376" t="s">
        <v>687</v>
      </c>
      <c r="AR601" s="369">
        <v>6.6666666666666662E-3</v>
      </c>
      <c r="AS601" s="369">
        <v>6.6666666666666662E-3</v>
      </c>
      <c r="AT601" s="369"/>
      <c r="AX601" s="662"/>
      <c r="AY601" s="663"/>
      <c r="AZ601" s="663"/>
      <c r="BA601" s="663"/>
      <c r="BB601" s="664"/>
      <c r="BC601" s="663"/>
      <c r="BD601" s="663"/>
      <c r="BE601" s="663"/>
      <c r="BF601" s="663"/>
      <c r="BG601" s="664"/>
      <c r="BH601" s="664"/>
      <c r="BI601" s="665"/>
      <c r="BJ601" s="665"/>
      <c r="BK601" s="665"/>
      <c r="BL601" s="664"/>
      <c r="BM601" s="664"/>
      <c r="BN601" s="664"/>
      <c r="BO601" s="664"/>
      <c r="BP601" s="664"/>
      <c r="BQ601" s="664"/>
      <c r="BR601" s="664"/>
      <c r="BS601" s="664"/>
      <c r="BT601" s="667"/>
      <c r="BU601" s="668"/>
      <c r="BV601" s="666"/>
      <c r="BW601" s="669"/>
    </row>
    <row r="602" spans="2:75" ht="15.75" customHeight="1">
      <c r="B602" s="363" t="s">
        <v>1602</v>
      </c>
      <c r="C602" s="364">
        <v>37128109000119</v>
      </c>
      <c r="D602" s="365" t="s">
        <v>14</v>
      </c>
      <c r="E602" s="365" t="s">
        <v>614</v>
      </c>
      <c r="F602" s="365" t="s">
        <v>1317</v>
      </c>
      <c r="G602" s="366"/>
      <c r="H602" s="366" t="s">
        <v>865</v>
      </c>
      <c r="I602" s="366" t="s">
        <v>34</v>
      </c>
      <c r="J602" s="366" t="s">
        <v>608</v>
      </c>
      <c r="K602" s="367" t="s">
        <v>48</v>
      </c>
      <c r="L602" s="368"/>
      <c r="M602" s="368"/>
      <c r="N602" s="367">
        <v>553794</v>
      </c>
      <c r="O602" s="367" t="s">
        <v>1321</v>
      </c>
      <c r="P602" s="371">
        <v>44109</v>
      </c>
      <c r="Q602" s="372">
        <v>31673948.789999999</v>
      </c>
      <c r="R602" s="372">
        <v>45363107.936547622</v>
      </c>
      <c r="S602" s="367">
        <v>12</v>
      </c>
      <c r="T602" s="369">
        <v>5.9698158052556849E-2</v>
      </c>
      <c r="U602" s="369">
        <v>0.67147971920249649</v>
      </c>
      <c r="V602" s="369">
        <v>-9.4300198766301802E-2</v>
      </c>
      <c r="W602" s="369">
        <v>-0.86545972748254107</v>
      </c>
      <c r="X602" s="369" t="s">
        <v>1419</v>
      </c>
      <c r="Y602" s="369" t="s">
        <v>1419</v>
      </c>
      <c r="Z602" s="369" t="s">
        <v>1419</v>
      </c>
      <c r="AA602" s="369" t="s">
        <v>1419</v>
      </c>
      <c r="AB602" s="369">
        <v>0.21390980235453769</v>
      </c>
      <c r="AC602" s="373">
        <v>-0.83965436615065336</v>
      </c>
      <c r="AD602" s="541">
        <v>31963459000114</v>
      </c>
      <c r="AE602" s="370" t="s">
        <v>2357</v>
      </c>
      <c r="AF602" s="370" t="s">
        <v>2253</v>
      </c>
      <c r="AG602" s="374" t="s">
        <v>1439</v>
      </c>
      <c r="AH602" s="374" t="s">
        <v>2254</v>
      </c>
      <c r="AI602" s="374">
        <v>200</v>
      </c>
      <c r="AJ602" s="374" t="s">
        <v>1429</v>
      </c>
      <c r="AK602" s="374">
        <v>200</v>
      </c>
      <c r="AL602" s="369">
        <v>1.8500000000000003E-2</v>
      </c>
      <c r="AM602" s="369">
        <v>0.2</v>
      </c>
      <c r="AN602" s="369" t="s">
        <v>34</v>
      </c>
      <c r="AO602" s="367" t="s">
        <v>1321</v>
      </c>
      <c r="AP602" s="370" t="s">
        <v>13</v>
      </c>
      <c r="AQ602" s="376" t="s">
        <v>2312</v>
      </c>
      <c r="AR602" s="369" t="s">
        <v>34</v>
      </c>
      <c r="AS602" s="369" t="s">
        <v>34</v>
      </c>
      <c r="AT602" s="369"/>
      <c r="AX602" s="662"/>
      <c r="AY602" s="663"/>
      <c r="AZ602" s="663"/>
      <c r="BA602" s="663"/>
      <c r="BB602" s="664"/>
      <c r="BC602" s="663"/>
      <c r="BD602" s="663"/>
      <c r="BE602" s="663"/>
      <c r="BF602" s="663"/>
      <c r="BG602" s="664"/>
      <c r="BH602" s="664"/>
      <c r="BI602" s="665"/>
      <c r="BJ602" s="665"/>
      <c r="BK602" s="665"/>
      <c r="BL602" s="664"/>
      <c r="BM602" s="664"/>
      <c r="BN602" s="664"/>
      <c r="BO602" s="664"/>
      <c r="BP602" s="664"/>
      <c r="BQ602" s="664"/>
      <c r="BR602" s="664"/>
      <c r="BS602" s="664"/>
      <c r="BT602" s="667"/>
      <c r="BU602" s="668"/>
      <c r="BV602" s="666"/>
      <c r="BW602" s="669"/>
    </row>
    <row r="603" spans="2:75" ht="15.75" customHeight="1">
      <c r="B603" s="363" t="s">
        <v>1026</v>
      </c>
      <c r="C603" s="364">
        <v>31455960000170</v>
      </c>
      <c r="D603" s="365" t="s">
        <v>13</v>
      </c>
      <c r="E603" s="365" t="s">
        <v>616</v>
      </c>
      <c r="F603" s="365" t="s">
        <v>617</v>
      </c>
      <c r="G603" s="366" t="s">
        <v>34</v>
      </c>
      <c r="H603" s="366" t="s">
        <v>1337</v>
      </c>
      <c r="I603" s="366" t="s">
        <v>34</v>
      </c>
      <c r="J603" s="366" t="s">
        <v>608</v>
      </c>
      <c r="K603" s="367" t="s">
        <v>48</v>
      </c>
      <c r="L603" s="368"/>
      <c r="M603" s="368" t="s">
        <v>34</v>
      </c>
      <c r="N603" s="367">
        <v>482986</v>
      </c>
      <c r="O603" s="367" t="s">
        <v>1321</v>
      </c>
      <c r="P603" s="371">
        <v>43410</v>
      </c>
      <c r="Q603" s="372">
        <v>196532702.44</v>
      </c>
      <c r="R603" s="372">
        <v>174958483.54134923</v>
      </c>
      <c r="S603" s="367">
        <v>12</v>
      </c>
      <c r="T603" s="369">
        <v>5.2700110434273917E-2</v>
      </c>
      <c r="U603" s="369">
        <v>0.68126461366350821</v>
      </c>
      <c r="V603" s="369">
        <v>7.1013409990320575E-2</v>
      </c>
      <c r="W603" s="369">
        <v>0.69616886795040545</v>
      </c>
      <c r="X603" s="369">
        <v>0.1490802578976218</v>
      </c>
      <c r="Y603" s="369">
        <v>1.130502677639295</v>
      </c>
      <c r="Z603" s="369">
        <v>0.28835957699149994</v>
      </c>
      <c r="AA603" s="369">
        <v>1.6391293184099043</v>
      </c>
      <c r="AB603" s="369">
        <v>4.9635227693667502E-2</v>
      </c>
      <c r="AC603" s="373">
        <v>-0.55023792290035178</v>
      </c>
      <c r="AD603" s="541">
        <v>43761784000183</v>
      </c>
      <c r="AE603" s="370" t="s">
        <v>2428</v>
      </c>
      <c r="AF603" s="370" t="s">
        <v>2253</v>
      </c>
      <c r="AG603" s="374" t="s">
        <v>1439</v>
      </c>
      <c r="AH603" s="374" t="s">
        <v>2245</v>
      </c>
      <c r="AI603" s="374">
        <v>100000</v>
      </c>
      <c r="AJ603" s="374">
        <v>500</v>
      </c>
      <c r="AK603" s="374">
        <v>100000</v>
      </c>
      <c r="AL603" s="369">
        <v>0.02</v>
      </c>
      <c r="AM603" s="369">
        <v>0.2</v>
      </c>
      <c r="AN603" s="369" t="s">
        <v>2262</v>
      </c>
      <c r="AO603" s="367" t="s">
        <v>1324</v>
      </c>
      <c r="AP603" s="370" t="s">
        <v>716</v>
      </c>
      <c r="AQ603" s="376" t="s">
        <v>659</v>
      </c>
      <c r="AR603" s="369">
        <v>5.3333333333333332E-3</v>
      </c>
      <c r="AS603" s="369">
        <v>5.3333333333333332E-3</v>
      </c>
      <c r="AT603" s="369"/>
      <c r="AW603" s="662"/>
      <c r="AX603" s="662"/>
      <c r="AY603" s="663"/>
      <c r="AZ603" s="663"/>
      <c r="BA603" s="663"/>
      <c r="BB603" s="664"/>
      <c r="BC603" s="663"/>
      <c r="BD603" s="663"/>
      <c r="BE603" s="663"/>
      <c r="BF603" s="663"/>
      <c r="BG603" s="664"/>
      <c r="BH603" s="664"/>
      <c r="BI603" s="665"/>
      <c r="BJ603" s="665"/>
      <c r="BK603" s="665"/>
      <c r="BL603" s="218"/>
      <c r="BM603" s="664"/>
      <c r="BN603" s="664"/>
      <c r="BO603" s="664"/>
      <c r="BP603" s="664"/>
      <c r="BQ603" s="664"/>
      <c r="BR603" s="664"/>
      <c r="BS603" s="664"/>
      <c r="BT603" s="667"/>
      <c r="BU603" s="668"/>
      <c r="BV603" s="666"/>
      <c r="BW603" s="669"/>
    </row>
    <row r="604" spans="2:75" ht="15.75" customHeight="1">
      <c r="B604" s="363" t="s">
        <v>500</v>
      </c>
      <c r="C604" s="364">
        <v>42730566000119</v>
      </c>
      <c r="D604" s="365" t="s">
        <v>14</v>
      </c>
      <c r="E604" s="365" t="s">
        <v>607</v>
      </c>
      <c r="F604" s="365" t="s">
        <v>860</v>
      </c>
      <c r="G604" s="366"/>
      <c r="H604" s="366" t="s">
        <v>34</v>
      </c>
      <c r="I604" s="366" t="s">
        <v>34</v>
      </c>
      <c r="J604" s="366" t="s">
        <v>611</v>
      </c>
      <c r="K604" s="367" t="s">
        <v>48</v>
      </c>
      <c r="L604" s="368"/>
      <c r="M604" s="368" t="s">
        <v>1416</v>
      </c>
      <c r="N604" s="367">
        <v>612421</v>
      </c>
      <c r="O604" s="367" t="s">
        <v>1321</v>
      </c>
      <c r="P604" s="371">
        <v>44407</v>
      </c>
      <c r="Q604" s="372">
        <v>2755183.64</v>
      </c>
      <c r="R604" s="372">
        <v>4224525.779722224</v>
      </c>
      <c r="S604" s="367">
        <v>12</v>
      </c>
      <c r="T604" s="369">
        <v>-0.41975965467749798</v>
      </c>
      <c r="U604" s="369">
        <v>-5.4263149852796557</v>
      </c>
      <c r="V604" s="369">
        <v>-0.37593467750940002</v>
      </c>
      <c r="W604" s="369">
        <v>-3.6854168656411863</v>
      </c>
      <c r="X604" s="369" t="s">
        <v>1419</v>
      </c>
      <c r="Y604" s="369" t="s">
        <v>1419</v>
      </c>
      <c r="Z604" s="369" t="s">
        <v>1419</v>
      </c>
      <c r="AA604" s="369" t="s">
        <v>1419</v>
      </c>
      <c r="AB604" s="369">
        <v>0.39362730451698785</v>
      </c>
      <c r="AC604" s="373">
        <v>-1.2469777413957199</v>
      </c>
      <c r="AD604" s="541">
        <v>0</v>
      </c>
      <c r="AE604" s="370" t="s">
        <v>2364</v>
      </c>
      <c r="AF604" s="370" t="s">
        <v>2244</v>
      </c>
      <c r="AG604" s="374" t="s">
        <v>1438</v>
      </c>
      <c r="AH604" s="374" t="s">
        <v>2248</v>
      </c>
      <c r="AI604" s="374">
        <v>100</v>
      </c>
      <c r="AJ604" s="374">
        <v>100</v>
      </c>
      <c r="AK604" s="374">
        <v>100</v>
      </c>
      <c r="AL604" s="369">
        <v>9.0000000000000011E-3</v>
      </c>
      <c r="AM604" s="369">
        <v>0.1</v>
      </c>
      <c r="AN604" s="369" t="s">
        <v>2262</v>
      </c>
      <c r="AO604" s="367" t="s">
        <v>1324</v>
      </c>
      <c r="AP604" s="370" t="s">
        <v>716</v>
      </c>
      <c r="AQ604" s="376" t="s">
        <v>694</v>
      </c>
      <c r="AR604" s="369">
        <v>2.9996999999999997E-3</v>
      </c>
      <c r="AS604" s="369">
        <v>2.9996999999999997E-3</v>
      </c>
      <c r="AT604" s="369"/>
      <c r="AX604" s="662"/>
      <c r="AY604" s="663"/>
      <c r="AZ604" s="663"/>
      <c r="BA604" s="663"/>
      <c r="BB604" s="664"/>
      <c r="BC604" s="663"/>
      <c r="BD604" s="663"/>
      <c r="BE604" s="663"/>
      <c r="BF604" s="663"/>
      <c r="BG604" s="664"/>
      <c r="BH604" s="664"/>
      <c r="BI604" s="665"/>
      <c r="BJ604" s="665"/>
      <c r="BK604" s="665"/>
      <c r="BL604" s="664"/>
      <c r="BM604" s="664"/>
      <c r="BN604" s="664"/>
      <c r="BO604" s="664"/>
      <c r="BP604" s="664"/>
      <c r="BQ604" s="664"/>
      <c r="BR604" s="664"/>
      <c r="BS604" s="664"/>
      <c r="BT604" s="667"/>
      <c r="BU604" s="668"/>
      <c r="BV604" s="666"/>
      <c r="BW604" s="669"/>
    </row>
    <row r="605" spans="2:75" ht="15.75" customHeight="1">
      <c r="B605" s="363" t="s">
        <v>502</v>
      </c>
      <c r="C605" s="364">
        <v>34218748000187</v>
      </c>
      <c r="D605" s="365" t="s">
        <v>14</v>
      </c>
      <c r="E605" s="365" t="s">
        <v>607</v>
      </c>
      <c r="F605" s="365" t="s">
        <v>860</v>
      </c>
      <c r="G605" s="366"/>
      <c r="H605" s="366" t="s">
        <v>34</v>
      </c>
      <c r="I605" s="366" t="s">
        <v>34</v>
      </c>
      <c r="J605" s="366" t="s">
        <v>611</v>
      </c>
      <c r="K605" s="367" t="s">
        <v>48</v>
      </c>
      <c r="L605" s="368"/>
      <c r="M605" s="368" t="s">
        <v>1416</v>
      </c>
      <c r="N605" s="367">
        <v>518719</v>
      </c>
      <c r="O605" s="367" t="s">
        <v>1321</v>
      </c>
      <c r="P605" s="371">
        <v>43788</v>
      </c>
      <c r="Q605" s="372">
        <v>18269505.289999999</v>
      </c>
      <c r="R605" s="372">
        <v>36017573.316785738</v>
      </c>
      <c r="S605" s="367">
        <v>12</v>
      </c>
      <c r="T605" s="369">
        <v>-0.54072695643947899</v>
      </c>
      <c r="U605" s="369">
        <v>-6.9900829057202269</v>
      </c>
      <c r="V605" s="369">
        <v>-0.63332747749578322</v>
      </c>
      <c r="W605" s="369">
        <v>-6.2087269588972314</v>
      </c>
      <c r="X605" s="369">
        <v>-0.65249790945016173</v>
      </c>
      <c r="Y605" s="369">
        <v>-4.9480101804896153</v>
      </c>
      <c r="Z605" s="369" t="s">
        <v>1419</v>
      </c>
      <c r="AA605" s="369" t="s">
        <v>1419</v>
      </c>
      <c r="AB605" s="369">
        <v>0.423822732351533</v>
      </c>
      <c r="AC605" s="373">
        <v>-2.3814289673176314</v>
      </c>
      <c r="AD605" s="541">
        <v>0</v>
      </c>
      <c r="AE605" s="370" t="s">
        <v>2364</v>
      </c>
      <c r="AF605" s="370" t="s">
        <v>2244</v>
      </c>
      <c r="AG605" s="374" t="s">
        <v>1438</v>
      </c>
      <c r="AH605" s="374" t="s">
        <v>2248</v>
      </c>
      <c r="AI605" s="374">
        <v>1000</v>
      </c>
      <c r="AJ605" s="374">
        <v>100</v>
      </c>
      <c r="AK605" s="374">
        <v>0</v>
      </c>
      <c r="AL605" s="369">
        <v>7.1999999999999998E-3</v>
      </c>
      <c r="AM605" s="369" t="s">
        <v>34</v>
      </c>
      <c r="AN605" s="369" t="s">
        <v>2262</v>
      </c>
      <c r="AO605" s="367" t="s">
        <v>1324</v>
      </c>
      <c r="AP605" s="370" t="s">
        <v>13</v>
      </c>
      <c r="AQ605" s="376" t="s">
        <v>668</v>
      </c>
      <c r="AR605" s="369">
        <v>2.3997599999999999E-3</v>
      </c>
      <c r="AS605" s="369">
        <v>2.3997599999999999E-3</v>
      </c>
      <c r="AT605" s="369"/>
      <c r="AX605" s="662"/>
      <c r="AY605" s="663"/>
      <c r="AZ605" s="663"/>
      <c r="BA605" s="663"/>
      <c r="BB605" s="664"/>
      <c r="BC605" s="663"/>
      <c r="BD605" s="663"/>
      <c r="BE605" s="663"/>
      <c r="BF605" s="663"/>
      <c r="BG605" s="664"/>
      <c r="BH605" s="664"/>
      <c r="BI605" s="665"/>
      <c r="BJ605" s="665"/>
      <c r="BK605" s="665"/>
      <c r="BL605" s="664"/>
      <c r="BM605" s="664"/>
      <c r="BN605" s="664"/>
      <c r="BO605" s="664"/>
      <c r="BP605" s="664"/>
      <c r="BQ605" s="664"/>
      <c r="BR605" s="664"/>
      <c r="BS605" s="664"/>
      <c r="BT605" s="667"/>
      <c r="BU605" s="668"/>
      <c r="BV605" s="666"/>
      <c r="BW605" s="669"/>
    </row>
    <row r="606" spans="2:75" ht="15.75" customHeight="1">
      <c r="B606" s="363" t="s">
        <v>1267</v>
      </c>
      <c r="C606" s="364">
        <v>44209661000105</v>
      </c>
      <c r="D606" s="365" t="s">
        <v>14</v>
      </c>
      <c r="E606" s="365" t="s">
        <v>607</v>
      </c>
      <c r="F606" s="365" t="s">
        <v>860</v>
      </c>
      <c r="G606" s="366"/>
      <c r="H606" s="366" t="s">
        <v>34</v>
      </c>
      <c r="I606" s="366" t="s">
        <v>34</v>
      </c>
      <c r="J606" s="366" t="s">
        <v>611</v>
      </c>
      <c r="K606" s="367" t="s">
        <v>48</v>
      </c>
      <c r="L606" s="368"/>
      <c r="M606" s="368" t="s">
        <v>1416</v>
      </c>
      <c r="N606" s="367">
        <v>626112</v>
      </c>
      <c r="O606" s="367" t="s">
        <v>1321</v>
      </c>
      <c r="P606" s="371">
        <v>44530</v>
      </c>
      <c r="Q606" s="372">
        <v>30442052.780000001</v>
      </c>
      <c r="R606" s="372" t="s">
        <v>1419</v>
      </c>
      <c r="S606" s="367">
        <v>12</v>
      </c>
      <c r="T606" s="369">
        <v>-0.52169925357127445</v>
      </c>
      <c r="U606" s="369">
        <v>-6.7441080768898711</v>
      </c>
      <c r="V606" s="369" t="s">
        <v>1419</v>
      </c>
      <c r="W606" s="369" t="s">
        <v>1419</v>
      </c>
      <c r="X606" s="369" t="s">
        <v>1419</v>
      </c>
      <c r="Y606" s="369" t="s">
        <v>1419</v>
      </c>
      <c r="Z606" s="369" t="s">
        <v>1419</v>
      </c>
      <c r="AA606" s="369" t="s">
        <v>1419</v>
      </c>
      <c r="AB606" s="369" t="s">
        <v>1419</v>
      </c>
      <c r="AC606" s="373" t="s">
        <v>1419</v>
      </c>
      <c r="AD606" s="541">
        <v>0</v>
      </c>
      <c r="AE606" s="370" t="s">
        <v>2364</v>
      </c>
      <c r="AF606" s="370" t="s">
        <v>2244</v>
      </c>
      <c r="AG606" s="374" t="s">
        <v>1438</v>
      </c>
      <c r="AH606" s="374" t="s">
        <v>2248</v>
      </c>
      <c r="AI606" s="374">
        <v>1000</v>
      </c>
      <c r="AJ606" s="374">
        <v>100</v>
      </c>
      <c r="AK606" s="374">
        <v>100</v>
      </c>
      <c r="AL606" s="369">
        <v>9.0000000000000011E-3</v>
      </c>
      <c r="AM606" s="369">
        <v>0.1</v>
      </c>
      <c r="AN606" s="369" t="s">
        <v>2262</v>
      </c>
      <c r="AO606" s="367" t="s">
        <v>1324</v>
      </c>
      <c r="AP606" s="370" t="s">
        <v>716</v>
      </c>
      <c r="AQ606" s="376" t="s">
        <v>659</v>
      </c>
      <c r="AR606" s="369">
        <v>2.9996999999999997E-3</v>
      </c>
      <c r="AS606" s="369">
        <v>2.9996999999999997E-3</v>
      </c>
      <c r="AT606" s="369"/>
      <c r="AX606" s="662"/>
      <c r="AY606" s="663"/>
      <c r="AZ606" s="663"/>
      <c r="BA606" s="663"/>
      <c r="BB606" s="664"/>
      <c r="BC606" s="663"/>
      <c r="BD606" s="663"/>
      <c r="BE606" s="663"/>
      <c r="BF606" s="663"/>
      <c r="BG606" s="664"/>
      <c r="BH606" s="664"/>
      <c r="BI606" s="665"/>
      <c r="BJ606" s="665"/>
      <c r="BK606" s="665"/>
      <c r="BL606" s="664"/>
      <c r="BM606" s="664"/>
      <c r="BN606" s="664"/>
      <c r="BO606" s="664"/>
      <c r="BP606" s="664"/>
      <c r="BQ606" s="664"/>
      <c r="BR606" s="664"/>
      <c r="BS606" s="664"/>
      <c r="BT606" s="667"/>
      <c r="BU606" s="668"/>
      <c r="BV606" s="666"/>
      <c r="BW606" s="669"/>
    </row>
    <row r="607" spans="2:75" ht="15.75" customHeight="1">
      <c r="B607" s="363" t="s">
        <v>509</v>
      </c>
      <c r="C607" s="364">
        <v>39456513000147</v>
      </c>
      <c r="D607" s="365" t="s">
        <v>14</v>
      </c>
      <c r="E607" s="365" t="s">
        <v>607</v>
      </c>
      <c r="F607" s="365" t="s">
        <v>860</v>
      </c>
      <c r="G607" s="366" t="s">
        <v>866</v>
      </c>
      <c r="H607" s="366" t="s">
        <v>34</v>
      </c>
      <c r="I607" s="366" t="s">
        <v>34</v>
      </c>
      <c r="J607" s="366" t="s">
        <v>611</v>
      </c>
      <c r="K607" s="367"/>
      <c r="L607" s="368"/>
      <c r="M607" s="368" t="s">
        <v>1416</v>
      </c>
      <c r="N607" s="367">
        <v>560189</v>
      </c>
      <c r="O607" s="367" t="s">
        <v>1321</v>
      </c>
      <c r="P607" s="371">
        <v>44146</v>
      </c>
      <c r="Q607" s="372">
        <v>9222899.1300000008</v>
      </c>
      <c r="R607" s="372">
        <v>16379094.668888895</v>
      </c>
      <c r="S607" s="367">
        <v>12</v>
      </c>
      <c r="T607" s="369">
        <v>-0.36568136277648333</v>
      </c>
      <c r="U607" s="369">
        <v>-4.7272343508002459</v>
      </c>
      <c r="V607" s="369">
        <v>-0.40412148209259469</v>
      </c>
      <c r="W607" s="369">
        <v>-3.961741799769777</v>
      </c>
      <c r="X607" s="369" t="s">
        <v>1419</v>
      </c>
      <c r="Y607" s="369" t="s">
        <v>1419</v>
      </c>
      <c r="Z607" s="369" t="s">
        <v>1419</v>
      </c>
      <c r="AA607" s="369" t="s">
        <v>1419</v>
      </c>
      <c r="AB607" s="369">
        <v>0.31465595547993408</v>
      </c>
      <c r="AC607" s="373">
        <v>-1.796044667720027</v>
      </c>
      <c r="AD607" s="541">
        <v>0</v>
      </c>
      <c r="AE607" s="370" t="s">
        <v>2364</v>
      </c>
      <c r="AF607" s="370" t="s">
        <v>2244</v>
      </c>
      <c r="AG607" s="374" t="s">
        <v>1438</v>
      </c>
      <c r="AH607" s="374" t="s">
        <v>2248</v>
      </c>
      <c r="AI607" s="374">
        <v>0</v>
      </c>
      <c r="AJ607" s="374">
        <v>0</v>
      </c>
      <c r="AK607" s="374">
        <v>0</v>
      </c>
      <c r="AL607" s="369">
        <v>9.0000000000000011E-3</v>
      </c>
      <c r="AM607" s="369" t="s">
        <v>34</v>
      </c>
      <c r="AN607" s="369" t="s">
        <v>34</v>
      </c>
      <c r="AO607" s="367" t="s">
        <v>1324</v>
      </c>
      <c r="AP607" s="370" t="s">
        <v>716</v>
      </c>
      <c r="AQ607" s="376" t="s">
        <v>659</v>
      </c>
      <c r="AR607" s="369">
        <v>2.9996999999999997E-3</v>
      </c>
      <c r="AS607" s="369">
        <v>2.9996999999999997E-3</v>
      </c>
      <c r="AT607" s="369"/>
      <c r="AX607" s="662"/>
      <c r="AY607" s="663"/>
      <c r="AZ607" s="663"/>
      <c r="BA607" s="663"/>
      <c r="BB607" s="664"/>
      <c r="BC607" s="663"/>
      <c r="BD607" s="663"/>
      <c r="BE607" s="663"/>
      <c r="BF607" s="663"/>
      <c r="BG607" s="664"/>
      <c r="BH607" s="664"/>
      <c r="BI607" s="665"/>
      <c r="BJ607" s="665"/>
      <c r="BK607" s="665"/>
      <c r="BL607" s="664"/>
      <c r="BM607" s="664"/>
      <c r="BN607" s="664"/>
      <c r="BO607" s="664"/>
      <c r="BP607" s="664"/>
      <c r="BQ607" s="664"/>
      <c r="BR607" s="664"/>
      <c r="BS607" s="664"/>
      <c r="BT607" s="667"/>
      <c r="BU607" s="668"/>
      <c r="BV607" s="666"/>
      <c r="BW607" s="669"/>
    </row>
    <row r="608" spans="2:75" ht="15.75" customHeight="1">
      <c r="B608" s="363" t="s">
        <v>739</v>
      </c>
      <c r="C608" s="364">
        <v>11209172000196</v>
      </c>
      <c r="D608" s="365" t="s">
        <v>14</v>
      </c>
      <c r="E608" s="365" t="s">
        <v>607</v>
      </c>
      <c r="F608" s="365"/>
      <c r="G608" s="366"/>
      <c r="H608" s="366" t="s">
        <v>34</v>
      </c>
      <c r="I608" s="366" t="s">
        <v>34</v>
      </c>
      <c r="J608" s="366" t="s">
        <v>608</v>
      </c>
      <c r="K608" s="367" t="s">
        <v>48</v>
      </c>
      <c r="L608" s="368"/>
      <c r="M608" s="368" t="s">
        <v>34</v>
      </c>
      <c r="N608" s="367">
        <v>242322</v>
      </c>
      <c r="O608" s="367" t="s">
        <v>1321</v>
      </c>
      <c r="P608" s="371">
        <v>40210</v>
      </c>
      <c r="Q608" s="372">
        <v>76261011.790000007</v>
      </c>
      <c r="R608" s="372">
        <v>96437208.480436519</v>
      </c>
      <c r="S608" s="367">
        <v>12</v>
      </c>
      <c r="T608" s="369">
        <v>6.6962439476543567E-2</v>
      </c>
      <c r="U608" s="369">
        <v>0.86563652493382159</v>
      </c>
      <c r="V608" s="369">
        <v>-1.4365829060956403E-2</v>
      </c>
      <c r="W608" s="369">
        <v>-0.14083316032701768</v>
      </c>
      <c r="X608" s="369">
        <v>0.17821371800797303</v>
      </c>
      <c r="Y608" s="369">
        <v>1.3514269980564724</v>
      </c>
      <c r="Z608" s="369">
        <v>0.23976551585514994</v>
      </c>
      <c r="AA608" s="369">
        <v>1.3629049212866469</v>
      </c>
      <c r="AB608" s="369">
        <v>0.22724563714951851</v>
      </c>
      <c r="AC608" s="373">
        <v>-0.37789275689979374</v>
      </c>
      <c r="AD608" s="541">
        <v>0</v>
      </c>
      <c r="AE608" s="370" t="s">
        <v>2267</v>
      </c>
      <c r="AF608" s="370" t="s">
        <v>2244</v>
      </c>
      <c r="AG608" s="374" t="s">
        <v>1438</v>
      </c>
      <c r="AH608" s="374" t="s">
        <v>2248</v>
      </c>
      <c r="AI608" s="374">
        <v>1000</v>
      </c>
      <c r="AJ608" s="374">
        <v>1000</v>
      </c>
      <c r="AK608" s="374">
        <v>1000</v>
      </c>
      <c r="AL608" s="673">
        <v>0.02</v>
      </c>
      <c r="AM608" s="673">
        <v>0.15</v>
      </c>
      <c r="AN608" s="369" t="s">
        <v>34</v>
      </c>
      <c r="AO608" s="367" t="s">
        <v>1324</v>
      </c>
      <c r="AP608" s="370" t="s">
        <v>716</v>
      </c>
      <c r="AQ608" s="376" t="s">
        <v>659</v>
      </c>
      <c r="AR608" s="369">
        <v>5.3333333333333332E-3</v>
      </c>
      <c r="AS608" s="369">
        <v>5.3333333333333332E-3</v>
      </c>
      <c r="AT608" s="369"/>
      <c r="AX608" s="662"/>
      <c r="AY608" s="663"/>
      <c r="AZ608" s="663"/>
      <c r="BA608" s="663"/>
      <c r="BB608" s="664"/>
      <c r="BC608" s="663"/>
      <c r="BD608" s="663"/>
      <c r="BE608" s="663"/>
      <c r="BF608" s="663"/>
      <c r="BG608" s="664"/>
      <c r="BH608" s="664"/>
      <c r="BI608" s="665"/>
      <c r="BJ608" s="665"/>
      <c r="BK608" s="665"/>
      <c r="BL608" s="664"/>
      <c r="BM608" s="664"/>
      <c r="BN608" s="664"/>
      <c r="BO608" s="664"/>
      <c r="BP608" s="664"/>
      <c r="BQ608" s="664"/>
      <c r="BR608" s="664"/>
      <c r="BS608" s="664"/>
      <c r="BT608" s="667"/>
      <c r="BU608" s="668"/>
      <c r="BV608" s="666"/>
      <c r="BW608" s="669"/>
    </row>
    <row r="609" spans="2:75" ht="15.75" customHeight="1">
      <c r="B609" s="363" t="s">
        <v>759</v>
      </c>
      <c r="C609" s="364">
        <v>35002927000145</v>
      </c>
      <c r="D609" s="365" t="s">
        <v>14</v>
      </c>
      <c r="E609" s="365" t="s">
        <v>614</v>
      </c>
      <c r="F609" s="365"/>
      <c r="G609" s="366"/>
      <c r="H609" s="366" t="s">
        <v>865</v>
      </c>
      <c r="I609" s="366" t="s">
        <v>34</v>
      </c>
      <c r="J609" s="366" t="s">
        <v>611</v>
      </c>
      <c r="K609" s="367" t="s">
        <v>48</v>
      </c>
      <c r="L609" s="368"/>
      <c r="M609" s="368" t="s">
        <v>34</v>
      </c>
      <c r="N609" s="367">
        <v>527882</v>
      </c>
      <c r="O609" s="367" t="s">
        <v>1321</v>
      </c>
      <c r="P609" s="371">
        <v>43881</v>
      </c>
      <c r="Q609" s="372">
        <v>9985111.5600000005</v>
      </c>
      <c r="R609" s="372">
        <v>18888344.317063492</v>
      </c>
      <c r="S609" s="367">
        <v>12</v>
      </c>
      <c r="T609" s="369">
        <v>-2.9161704621655793E-2</v>
      </c>
      <c r="U609" s="369">
        <v>-0.37697904746554622</v>
      </c>
      <c r="V609" s="369">
        <v>6.2891518732216767E-2</v>
      </c>
      <c r="W609" s="369">
        <v>0.6165471761665422</v>
      </c>
      <c r="X609" s="369">
        <v>0.20794845182069555</v>
      </c>
      <c r="Y609" s="369">
        <v>1.5769108861864427</v>
      </c>
      <c r="Z609" s="369" t="s">
        <v>1419</v>
      </c>
      <c r="AA609" s="369" t="s">
        <v>1419</v>
      </c>
      <c r="AB609" s="369">
        <v>0.14739426522801771</v>
      </c>
      <c r="AC609" s="373">
        <v>-0.17167963591047689</v>
      </c>
      <c r="AD609" s="541">
        <v>34979903000188</v>
      </c>
      <c r="AE609" s="370" t="s">
        <v>2279</v>
      </c>
      <c r="AF609" s="370" t="s">
        <v>2244</v>
      </c>
      <c r="AG609" s="374" t="s">
        <v>1438</v>
      </c>
      <c r="AH609" s="374" t="s">
        <v>2245</v>
      </c>
      <c r="AI609" s="374">
        <v>5000</v>
      </c>
      <c r="AJ609" s="374">
        <v>5000</v>
      </c>
      <c r="AK609" s="374">
        <v>5000</v>
      </c>
      <c r="AL609" s="673">
        <v>8.0000000000000002E-3</v>
      </c>
      <c r="AM609" s="673" t="s">
        <v>34</v>
      </c>
      <c r="AN609" s="369" t="s">
        <v>34</v>
      </c>
      <c r="AO609" s="367" t="s">
        <v>1324</v>
      </c>
      <c r="AP609" s="370" t="s">
        <v>13</v>
      </c>
      <c r="AQ609" s="376" t="s">
        <v>679</v>
      </c>
      <c r="AR609" s="369">
        <v>6.4000000000000003E-3</v>
      </c>
      <c r="AS609" s="369">
        <v>6.4000000000000003E-3</v>
      </c>
      <c r="AT609" s="369"/>
      <c r="AX609" s="662"/>
      <c r="AY609" s="663"/>
      <c r="AZ609" s="663"/>
      <c r="BA609" s="663"/>
      <c r="BB609" s="664"/>
      <c r="BC609" s="663"/>
      <c r="BD609" s="663"/>
      <c r="BE609" s="663"/>
      <c r="BF609" s="663"/>
      <c r="BG609" s="664"/>
      <c r="BH609" s="664"/>
      <c r="BI609" s="665"/>
      <c r="BJ609" s="665"/>
      <c r="BK609" s="665"/>
      <c r="BL609" s="664"/>
      <c r="BM609" s="664"/>
      <c r="BN609" s="664"/>
      <c r="BO609" s="664"/>
      <c r="BP609" s="664"/>
      <c r="BQ609" s="664"/>
      <c r="BR609" s="664"/>
      <c r="BS609" s="664"/>
      <c r="BT609" s="667"/>
      <c r="BU609" s="668"/>
      <c r="BV609" s="666"/>
      <c r="BW609" s="669"/>
    </row>
    <row r="610" spans="2:75" ht="15.75" customHeight="1">
      <c r="B610" s="363" t="s">
        <v>1510</v>
      </c>
      <c r="C610" s="364">
        <v>31848081000108</v>
      </c>
      <c r="D610" s="365" t="s">
        <v>14</v>
      </c>
      <c r="E610" s="365" t="s">
        <v>607</v>
      </c>
      <c r="F610" s="365"/>
      <c r="G610" s="366"/>
      <c r="H610" s="366" t="s">
        <v>34</v>
      </c>
      <c r="I610" s="366" t="s">
        <v>34</v>
      </c>
      <c r="J610" s="366" t="s">
        <v>608</v>
      </c>
      <c r="K610" s="367" t="s">
        <v>48</v>
      </c>
      <c r="L610" s="368"/>
      <c r="M610" s="368"/>
      <c r="N610" s="367">
        <v>484156</v>
      </c>
      <c r="O610" s="367" t="s">
        <v>1324</v>
      </c>
      <c r="P610" s="371">
        <v>43447</v>
      </c>
      <c r="Q610" s="372" t="s">
        <v>1392</v>
      </c>
      <c r="R610" s="372" t="s">
        <v>1419</v>
      </c>
      <c r="S610" s="367">
        <v>12</v>
      </c>
      <c r="T610" s="369" t="s">
        <v>1419</v>
      </c>
      <c r="U610" s="369" t="s">
        <v>1419</v>
      </c>
      <c r="V610" s="369" t="s">
        <v>1419</v>
      </c>
      <c r="W610" s="369" t="s">
        <v>1419</v>
      </c>
      <c r="X610" s="369" t="s">
        <v>1419</v>
      </c>
      <c r="Y610" s="369" t="s">
        <v>1419</v>
      </c>
      <c r="Z610" s="369" t="s">
        <v>1419</v>
      </c>
      <c r="AA610" s="369" t="s">
        <v>1419</v>
      </c>
      <c r="AB610" s="369" t="s">
        <v>1419</v>
      </c>
      <c r="AC610" s="373" t="s">
        <v>1419</v>
      </c>
      <c r="AD610" s="541">
        <v>0</v>
      </c>
      <c r="AE610" s="370" t="s">
        <v>2290</v>
      </c>
      <c r="AF610" s="370" t="s">
        <v>761</v>
      </c>
      <c r="AG610" s="374" t="s">
        <v>761</v>
      </c>
      <c r="AH610" s="374" t="s">
        <v>2248</v>
      </c>
      <c r="AI610" s="374">
        <v>100</v>
      </c>
      <c r="AJ610" s="374">
        <v>100</v>
      </c>
      <c r="AK610" s="374">
        <v>100</v>
      </c>
      <c r="AL610" s="673">
        <v>0.02</v>
      </c>
      <c r="AM610" s="673">
        <v>0.2</v>
      </c>
      <c r="AN610" s="369" t="s">
        <v>666</v>
      </c>
      <c r="AO610" s="367" t="s">
        <v>1324</v>
      </c>
      <c r="AP610" s="370" t="s">
        <v>716</v>
      </c>
      <c r="AQ610" s="376" t="s">
        <v>659</v>
      </c>
      <c r="AR610" s="369">
        <v>5.3333333333333332E-3</v>
      </c>
      <c r="AS610" s="369">
        <v>5.3333333333333332E-3</v>
      </c>
      <c r="AT610" s="369"/>
      <c r="AX610" s="662"/>
      <c r="AY610" s="663"/>
      <c r="AZ610" s="663"/>
      <c r="BA610" s="663"/>
      <c r="BB610" s="664"/>
      <c r="BC610" s="663"/>
      <c r="BD610" s="663"/>
      <c r="BE610" s="663"/>
      <c r="BF610" s="663"/>
      <c r="BG610" s="664"/>
      <c r="BH610" s="664"/>
      <c r="BI610" s="665"/>
      <c r="BJ610" s="665"/>
      <c r="BK610" s="665"/>
      <c r="BL610" s="664"/>
      <c r="BM610" s="664"/>
      <c r="BN610" s="664"/>
      <c r="BO610" s="664"/>
      <c r="BP610" s="664"/>
      <c r="BQ610" s="664"/>
      <c r="BR610" s="664"/>
      <c r="BS610" s="664"/>
      <c r="BT610" s="667"/>
      <c r="BU610" s="668"/>
      <c r="BV610" s="666"/>
      <c r="BW610" s="669"/>
    </row>
    <row r="611" spans="2:75" ht="15.75" customHeight="1">
      <c r="B611" s="363" t="s">
        <v>104</v>
      </c>
      <c r="C611" s="364">
        <v>32065814000109</v>
      </c>
      <c r="D611" s="365" t="s">
        <v>14</v>
      </c>
      <c r="E611" s="365" t="s">
        <v>607</v>
      </c>
      <c r="F611" s="365"/>
      <c r="G611" s="366"/>
      <c r="H611" s="366" t="s">
        <v>34</v>
      </c>
      <c r="I611" s="366" t="s">
        <v>34</v>
      </c>
      <c r="J611" s="366" t="s">
        <v>608</v>
      </c>
      <c r="K611" s="367" t="s">
        <v>48</v>
      </c>
      <c r="L611" s="368"/>
      <c r="M611" s="368" t="s">
        <v>34</v>
      </c>
      <c r="N611" s="367">
        <v>506060</v>
      </c>
      <c r="O611" s="367" t="s">
        <v>1321</v>
      </c>
      <c r="P611" s="371">
        <v>43682</v>
      </c>
      <c r="Q611" s="372">
        <v>72848305.730000004</v>
      </c>
      <c r="R611" s="372">
        <v>55482109.938134894</v>
      </c>
      <c r="S611" s="367">
        <v>12</v>
      </c>
      <c r="T611" s="369">
        <v>3.1940331513662379E-2</v>
      </c>
      <c r="U611" s="369">
        <v>0.41289889963471338</v>
      </c>
      <c r="V611" s="369">
        <v>-7.5376734947476876E-2</v>
      </c>
      <c r="W611" s="369">
        <v>-0.73894404233419142</v>
      </c>
      <c r="X611" s="369">
        <v>0.2919410227047996</v>
      </c>
      <c r="Y611" s="369">
        <v>2.2138418093372181</v>
      </c>
      <c r="Z611" s="369">
        <v>0.65004972815509254</v>
      </c>
      <c r="AA611" s="369">
        <v>3.6950933933254064</v>
      </c>
      <c r="AB611" s="369">
        <v>0.17770152823192234</v>
      </c>
      <c r="AC611" s="373">
        <v>-0.89875380426957141</v>
      </c>
      <c r="AD611" s="541">
        <v>0</v>
      </c>
      <c r="AE611" s="370" t="s">
        <v>2298</v>
      </c>
      <c r="AF611" s="370" t="s">
        <v>2244</v>
      </c>
      <c r="AG611" s="374" t="s">
        <v>1438</v>
      </c>
      <c r="AH611" s="374" t="s">
        <v>2248</v>
      </c>
      <c r="AI611" s="374">
        <v>1000</v>
      </c>
      <c r="AJ611" s="374">
        <v>1000</v>
      </c>
      <c r="AK611" s="374">
        <v>1000</v>
      </c>
      <c r="AL611" s="673">
        <v>0.02</v>
      </c>
      <c r="AM611" s="673">
        <v>0.2</v>
      </c>
      <c r="AN611" s="369" t="s">
        <v>2262</v>
      </c>
      <c r="AO611" s="367" t="s">
        <v>1324</v>
      </c>
      <c r="AP611" s="370" t="s">
        <v>716</v>
      </c>
      <c r="AQ611" s="376" t="s">
        <v>659</v>
      </c>
      <c r="AR611" s="369">
        <v>6.6666666666666662E-3</v>
      </c>
      <c r="AS611" s="369">
        <v>6.6666666666666662E-3</v>
      </c>
      <c r="AT611" s="369"/>
      <c r="AX611" s="662"/>
      <c r="AY611" s="663"/>
      <c r="AZ611" s="663"/>
      <c r="BA611" s="663"/>
      <c r="BB611" s="664"/>
      <c r="BC611" s="663"/>
      <c r="BD611" s="663"/>
      <c r="BE611" s="663"/>
      <c r="BF611" s="663"/>
      <c r="BG611" s="664"/>
      <c r="BH611" s="664"/>
      <c r="BI611" s="665"/>
      <c r="BJ611" s="665"/>
      <c r="BK611" s="665"/>
      <c r="BL611" s="664"/>
      <c r="BM611" s="664"/>
      <c r="BN611" s="664"/>
      <c r="BO611" s="664"/>
      <c r="BP611" s="664"/>
      <c r="BQ611" s="664"/>
      <c r="BR611" s="664"/>
      <c r="BS611" s="664"/>
      <c r="BT611" s="667"/>
      <c r="BU611" s="668"/>
      <c r="BV611" s="666"/>
      <c r="BW611" s="669"/>
    </row>
    <row r="612" spans="2:75" ht="15.75" customHeight="1">
      <c r="B612" s="363" t="s">
        <v>818</v>
      </c>
      <c r="C612" s="364">
        <v>34054867000141</v>
      </c>
      <c r="D612" s="365" t="s">
        <v>14</v>
      </c>
      <c r="E612" s="365" t="s">
        <v>607</v>
      </c>
      <c r="F612" s="365"/>
      <c r="G612" s="366"/>
      <c r="H612" s="366" t="s">
        <v>34</v>
      </c>
      <c r="I612" s="366" t="s">
        <v>34</v>
      </c>
      <c r="J612" s="366" t="s">
        <v>608</v>
      </c>
      <c r="K612" s="367" t="s">
        <v>48</v>
      </c>
      <c r="L612" s="368"/>
      <c r="M612" s="368" t="s">
        <v>34</v>
      </c>
      <c r="N612" s="367">
        <v>508608</v>
      </c>
      <c r="O612" s="367" t="s">
        <v>1321</v>
      </c>
      <c r="P612" s="371">
        <v>43738</v>
      </c>
      <c r="Q612" s="372">
        <v>11049965.82</v>
      </c>
      <c r="R612" s="372">
        <v>11654609.607539693</v>
      </c>
      <c r="S612" s="367">
        <v>12</v>
      </c>
      <c r="T612" s="369">
        <v>-3.7863767956039518E-2</v>
      </c>
      <c r="U612" s="369">
        <v>-0.48947231866975083</v>
      </c>
      <c r="V612" s="369">
        <v>-0.16072277280671388</v>
      </c>
      <c r="W612" s="369">
        <v>-1.5756205879136251</v>
      </c>
      <c r="X612" s="369">
        <v>2.0478210927953544E-2</v>
      </c>
      <c r="Y612" s="369">
        <v>0.15528999354972986</v>
      </c>
      <c r="Z612" s="369" t="s">
        <v>1419</v>
      </c>
      <c r="AA612" s="369" t="s">
        <v>1419</v>
      </c>
      <c r="AB612" s="369">
        <v>0.25713827188006133</v>
      </c>
      <c r="AC612" s="373">
        <v>-0.93051412012709223</v>
      </c>
      <c r="AD612" s="541">
        <v>16880814000106</v>
      </c>
      <c r="AE612" s="370" t="s">
        <v>2314</v>
      </c>
      <c r="AF612" s="370" t="s">
        <v>2250</v>
      </c>
      <c r="AG612" s="374" t="s">
        <v>719</v>
      </c>
      <c r="AH612" s="374" t="s">
        <v>2248</v>
      </c>
      <c r="AI612" s="374">
        <v>100</v>
      </c>
      <c r="AJ612" s="374">
        <v>100</v>
      </c>
      <c r="AK612" s="374">
        <v>100</v>
      </c>
      <c r="AL612" s="369">
        <v>1.4999999999999999E-2</v>
      </c>
      <c r="AM612" s="369">
        <v>0.2</v>
      </c>
      <c r="AN612" s="369" t="s">
        <v>2257</v>
      </c>
      <c r="AO612" s="367" t="s">
        <v>1324</v>
      </c>
      <c r="AP612" s="370" t="s">
        <v>716</v>
      </c>
      <c r="AQ612" s="376" t="s">
        <v>681</v>
      </c>
      <c r="AR612" s="369">
        <v>4.0000000000000001E-3</v>
      </c>
      <c r="AS612" s="369">
        <v>4.0000000000000001E-3</v>
      </c>
      <c r="AT612" s="369"/>
      <c r="AX612" s="662"/>
      <c r="AY612" s="663"/>
      <c r="AZ612" s="663"/>
      <c r="BA612" s="663"/>
      <c r="BB612" s="664"/>
      <c r="BC612" s="663"/>
      <c r="BD612" s="663"/>
      <c r="BE612" s="663"/>
      <c r="BF612" s="663"/>
      <c r="BG612" s="664"/>
      <c r="BH612" s="664"/>
      <c r="BI612" s="665"/>
      <c r="BJ612" s="665"/>
      <c r="BK612" s="665"/>
      <c r="BL612" s="664"/>
      <c r="BM612" s="664"/>
      <c r="BN612" s="664"/>
      <c r="BO612" s="664"/>
      <c r="BP612" s="664"/>
      <c r="BQ612" s="664"/>
      <c r="BR612" s="664"/>
      <c r="BS612" s="664"/>
      <c r="BT612" s="667"/>
      <c r="BU612" s="668"/>
      <c r="BV612" s="666"/>
      <c r="BW612" s="669"/>
    </row>
    <row r="613" spans="2:75" ht="15.75" customHeight="1">
      <c r="B613" s="363" t="s">
        <v>1571</v>
      </c>
      <c r="C613" s="364">
        <v>31525297000132</v>
      </c>
      <c r="D613" s="365" t="s">
        <v>14</v>
      </c>
      <c r="E613" s="365" t="s">
        <v>614</v>
      </c>
      <c r="F613" s="365"/>
      <c r="G613" s="366"/>
      <c r="H613" s="366" t="s">
        <v>865</v>
      </c>
      <c r="I613" s="366" t="s">
        <v>34</v>
      </c>
      <c r="J613" s="366" t="s">
        <v>608</v>
      </c>
      <c r="K613" s="367" t="s">
        <v>48</v>
      </c>
      <c r="L613" s="368"/>
      <c r="M613" s="368"/>
      <c r="N613" s="367">
        <v>520136</v>
      </c>
      <c r="O613" s="367" t="s">
        <v>1321</v>
      </c>
      <c r="P613" s="371">
        <v>43829</v>
      </c>
      <c r="Q613" s="372">
        <v>22207034.550000001</v>
      </c>
      <c r="R613" s="372">
        <v>24971312.951309524</v>
      </c>
      <c r="S613" s="367">
        <v>12</v>
      </c>
      <c r="T613" s="369">
        <v>6.8490850976097084E-2</v>
      </c>
      <c r="U613" s="369">
        <v>0.77037916883266322</v>
      </c>
      <c r="V613" s="369">
        <v>2.9078452489504469E-2</v>
      </c>
      <c r="W613" s="369">
        <v>0.2668735580245003</v>
      </c>
      <c r="X613" s="369">
        <v>0.14038253354330421</v>
      </c>
      <c r="Y613" s="369">
        <v>0.98714055854938376</v>
      </c>
      <c r="Z613" s="369" t="s">
        <v>1419</v>
      </c>
      <c r="AA613" s="369" t="s">
        <v>1419</v>
      </c>
      <c r="AB613" s="369">
        <v>0.16683837231233903</v>
      </c>
      <c r="AC613" s="373">
        <v>-0.36507826587520492</v>
      </c>
      <c r="AD613" s="541">
        <v>35625272000161</v>
      </c>
      <c r="AE613" s="370" t="s">
        <v>1561</v>
      </c>
      <c r="AF613" s="370" t="s">
        <v>2256</v>
      </c>
      <c r="AG613" s="374" t="s">
        <v>59</v>
      </c>
      <c r="AH613" s="374" t="s">
        <v>2266</v>
      </c>
      <c r="AI613" s="374">
        <v>100000</v>
      </c>
      <c r="AJ613" s="374">
        <v>50000</v>
      </c>
      <c r="AK613" s="374">
        <v>100000</v>
      </c>
      <c r="AL613" s="369">
        <v>0</v>
      </c>
      <c r="AM613" s="369" t="s">
        <v>34</v>
      </c>
      <c r="AN613" s="369" t="s">
        <v>2276</v>
      </c>
      <c r="AO613" s="367" t="s">
        <v>1324</v>
      </c>
      <c r="AP613" s="370" t="s">
        <v>716</v>
      </c>
      <c r="AQ613" s="376" t="s">
        <v>659</v>
      </c>
      <c r="AR613" s="369" t="s">
        <v>34</v>
      </c>
      <c r="AS613" s="369" t="s">
        <v>34</v>
      </c>
      <c r="AT613" s="369"/>
      <c r="AW613" s="662"/>
      <c r="AX613" s="662"/>
      <c r="AY613" s="663"/>
      <c r="AZ613" s="663"/>
      <c r="BA613" s="663"/>
      <c r="BB613" s="664"/>
      <c r="BC613" s="663"/>
      <c r="BD613" s="663"/>
      <c r="BE613" s="663"/>
      <c r="BF613" s="663"/>
      <c r="BG613" s="664"/>
      <c r="BH613" s="664"/>
      <c r="BI613" s="665"/>
      <c r="BJ613" s="665"/>
      <c r="BK613" s="665"/>
      <c r="BL613" s="218"/>
      <c r="BM613" s="664"/>
      <c r="BN613" s="664"/>
      <c r="BO613" s="664"/>
      <c r="BP613" s="664"/>
      <c r="BQ613" s="664"/>
      <c r="BR613" s="664"/>
      <c r="BS613" s="664"/>
      <c r="BT613" s="667"/>
      <c r="BU613" s="668"/>
      <c r="BV613" s="666"/>
      <c r="BW613" s="669"/>
    </row>
    <row r="614" spans="2:75" ht="15.75" customHeight="1">
      <c r="B614" s="363" t="s">
        <v>567</v>
      </c>
      <c r="C614" s="364">
        <v>33378392000186</v>
      </c>
      <c r="D614" s="365" t="s">
        <v>14</v>
      </c>
      <c r="E614" s="365" t="s">
        <v>614</v>
      </c>
      <c r="F614" s="365"/>
      <c r="G614" s="366"/>
      <c r="H614" s="366" t="s">
        <v>865</v>
      </c>
      <c r="I614" s="366" t="s">
        <v>34</v>
      </c>
      <c r="J614" s="366" t="s">
        <v>608</v>
      </c>
      <c r="K614" s="367" t="s">
        <v>48</v>
      </c>
      <c r="L614" s="368"/>
      <c r="M614" s="368" t="s">
        <v>34</v>
      </c>
      <c r="N614" s="367">
        <v>505307</v>
      </c>
      <c r="O614" s="367" t="s">
        <v>1321</v>
      </c>
      <c r="P614" s="371">
        <v>43703</v>
      </c>
      <c r="Q614" s="372">
        <v>37030660.82</v>
      </c>
      <c r="R614" s="372">
        <v>42439117.729285702</v>
      </c>
      <c r="S614" s="367">
        <v>12</v>
      </c>
      <c r="T614" s="369">
        <v>4.1567395529460427E-3</v>
      </c>
      <c r="U614" s="369">
        <v>5.3734983519045931E-2</v>
      </c>
      <c r="V614" s="369">
        <v>-3.0704270361027852E-2</v>
      </c>
      <c r="W614" s="369">
        <v>-0.30100451649052617</v>
      </c>
      <c r="X614" s="369">
        <v>0.24430167356173538</v>
      </c>
      <c r="Y614" s="369">
        <v>1.852583970595</v>
      </c>
      <c r="Z614" s="369">
        <v>0.40507186285480445</v>
      </c>
      <c r="AA614" s="369">
        <v>2.3025597880100848</v>
      </c>
      <c r="AB614" s="369">
        <v>0.13129046541406419</v>
      </c>
      <c r="AC614" s="373">
        <v>-0.91189855070935333</v>
      </c>
      <c r="AD614" s="541">
        <v>0</v>
      </c>
      <c r="AE614" s="370" t="s">
        <v>2428</v>
      </c>
      <c r="AF614" s="370" t="s">
        <v>2253</v>
      </c>
      <c r="AG614" s="374" t="s">
        <v>1439</v>
      </c>
      <c r="AH614" s="374" t="s">
        <v>2248</v>
      </c>
      <c r="AI614" s="374">
        <v>20000</v>
      </c>
      <c r="AJ614" s="374">
        <v>5000</v>
      </c>
      <c r="AK614" s="374">
        <v>20000</v>
      </c>
      <c r="AL614" s="369">
        <v>1.7500000000000002E-2</v>
      </c>
      <c r="AM614" s="369">
        <v>0.2</v>
      </c>
      <c r="AN614" s="369" t="s">
        <v>64</v>
      </c>
      <c r="AO614" s="367" t="s">
        <v>1324</v>
      </c>
      <c r="AP614" s="370" t="s">
        <v>13</v>
      </c>
      <c r="AQ614" s="376" t="s">
        <v>668</v>
      </c>
      <c r="AR614" s="369">
        <v>4.6666666666666671E-3</v>
      </c>
      <c r="AS614" s="369">
        <v>4.6666666666666671E-3</v>
      </c>
      <c r="AT614" s="369"/>
      <c r="AW614" s="662"/>
      <c r="AX614" s="662"/>
      <c r="AY614" s="663"/>
      <c r="AZ614" s="663"/>
      <c r="BA614" s="663"/>
      <c r="BB614" s="664"/>
      <c r="BC614" s="663"/>
      <c r="BD614" s="663"/>
      <c r="BE614" s="663"/>
      <c r="BF614" s="663"/>
      <c r="BG614" s="664"/>
      <c r="BH614" s="664"/>
      <c r="BI614" s="665"/>
      <c r="BJ614" s="665"/>
      <c r="BK614" s="665"/>
      <c r="BL614" s="218"/>
      <c r="BM614" s="664"/>
      <c r="BN614" s="664"/>
      <c r="BO614" s="664"/>
      <c r="BP614" s="664"/>
      <c r="BQ614" s="664"/>
      <c r="BR614" s="664"/>
      <c r="BS614" s="664"/>
      <c r="BT614" s="667"/>
      <c r="BU614" s="668"/>
      <c r="BV614" s="666"/>
      <c r="BW614" s="669"/>
    </row>
    <row r="615" spans="2:75" ht="15.75" customHeight="1">
      <c r="B615" s="363" t="s">
        <v>1298</v>
      </c>
      <c r="C615" s="364">
        <v>31848144000126</v>
      </c>
      <c r="D615" s="365" t="s">
        <v>14</v>
      </c>
      <c r="E615" s="365" t="s">
        <v>607</v>
      </c>
      <c r="F615" s="365"/>
      <c r="G615" s="366"/>
      <c r="H615" s="366" t="s">
        <v>34</v>
      </c>
      <c r="I615" s="366" t="s">
        <v>34</v>
      </c>
      <c r="J615" s="366" t="s">
        <v>608</v>
      </c>
      <c r="K615" s="367" t="s">
        <v>48</v>
      </c>
      <c r="L615" s="368"/>
      <c r="M615" s="368" t="s">
        <v>34</v>
      </c>
      <c r="N615" s="367">
        <v>490067</v>
      </c>
      <c r="O615" s="367" t="s">
        <v>1321</v>
      </c>
      <c r="P615" s="371">
        <v>43524</v>
      </c>
      <c r="Q615" s="372">
        <v>38400825.039999999</v>
      </c>
      <c r="R615" s="372">
        <v>33868305.694246024</v>
      </c>
      <c r="S615" s="367">
        <v>12</v>
      </c>
      <c r="T615" s="369">
        <v>0.1615775800810435</v>
      </c>
      <c r="U615" s="369">
        <v>2.0887449146407708</v>
      </c>
      <c r="V615" s="369">
        <v>0.31785968655734287</v>
      </c>
      <c r="W615" s="369">
        <v>3.1160877669141369</v>
      </c>
      <c r="X615" s="369">
        <v>0.41400612399407133</v>
      </c>
      <c r="Y615" s="369">
        <v>3.1394836468271894</v>
      </c>
      <c r="Z615" s="369">
        <v>0.47279218557528657</v>
      </c>
      <c r="AA615" s="369">
        <v>2.6875040564870587</v>
      </c>
      <c r="AB615" s="369">
        <v>0.15787420349533279</v>
      </c>
      <c r="AC615" s="373">
        <v>1.2121419153488917</v>
      </c>
      <c r="AD615" s="541">
        <v>0</v>
      </c>
      <c r="AE615" s="370" t="s">
        <v>2434</v>
      </c>
      <c r="AF615" s="370" t="s">
        <v>761</v>
      </c>
      <c r="AG615" s="374" t="s">
        <v>719</v>
      </c>
      <c r="AH615" s="374" t="s">
        <v>2245</v>
      </c>
      <c r="AI615" s="374">
        <v>10000</v>
      </c>
      <c r="AJ615" s="374">
        <v>5000</v>
      </c>
      <c r="AK615" s="374">
        <v>5000</v>
      </c>
      <c r="AL615" s="369">
        <v>0.02</v>
      </c>
      <c r="AM615" s="369">
        <v>0.2</v>
      </c>
      <c r="AN615" s="369" t="s">
        <v>666</v>
      </c>
      <c r="AO615" s="367" t="s">
        <v>1324</v>
      </c>
      <c r="AP615" s="370" t="s">
        <v>716</v>
      </c>
      <c r="AQ615" s="376" t="s">
        <v>659</v>
      </c>
      <c r="AR615" s="369">
        <v>6.6666666666666662E-3</v>
      </c>
      <c r="AS615" s="369">
        <v>6.6666666666666662E-3</v>
      </c>
      <c r="AT615" s="369"/>
      <c r="AW615" s="662"/>
      <c r="AX615" s="662"/>
      <c r="AY615" s="663"/>
      <c r="AZ615" s="663"/>
      <c r="BA615" s="663"/>
      <c r="BB615" s="664"/>
      <c r="BC615" s="663"/>
      <c r="BD615" s="663"/>
      <c r="BE615" s="663"/>
      <c r="BF615" s="663"/>
      <c r="BG615" s="664"/>
      <c r="BH615" s="664"/>
      <c r="BI615" s="665"/>
      <c r="BJ615" s="665"/>
      <c r="BK615" s="665"/>
      <c r="BL615" s="218"/>
      <c r="BM615" s="664"/>
      <c r="BN615" s="664"/>
      <c r="BO615" s="664"/>
      <c r="BP615" s="664"/>
      <c r="BQ615" s="664"/>
      <c r="BR615" s="664"/>
      <c r="BS615" s="664"/>
      <c r="BT615" s="667"/>
      <c r="BU615" s="668"/>
      <c r="BV615" s="666"/>
      <c r="BW615" s="669"/>
    </row>
    <row r="616" spans="2:75" ht="15.75" customHeight="1">
      <c r="B616" s="363" t="s">
        <v>560</v>
      </c>
      <c r="C616" s="364">
        <v>41044877000161</v>
      </c>
      <c r="D616" s="365" t="s">
        <v>14</v>
      </c>
      <c r="E616" s="365" t="s">
        <v>607</v>
      </c>
      <c r="F616" s="365"/>
      <c r="G616" s="366"/>
      <c r="H616" s="366" t="s">
        <v>34</v>
      </c>
      <c r="I616" s="366" t="s">
        <v>34</v>
      </c>
      <c r="J616" s="366" t="s">
        <v>608</v>
      </c>
      <c r="K616" s="367" t="s">
        <v>48</v>
      </c>
      <c r="L616" s="368"/>
      <c r="M616" s="368" t="s">
        <v>34</v>
      </c>
      <c r="N616" s="367">
        <v>579971</v>
      </c>
      <c r="O616" s="367" t="s">
        <v>1321</v>
      </c>
      <c r="P616" s="371">
        <v>44277</v>
      </c>
      <c r="Q616" s="372">
        <v>10450338.33</v>
      </c>
      <c r="R616" s="372">
        <v>10542982.106984129</v>
      </c>
      <c r="S616" s="367">
        <v>12</v>
      </c>
      <c r="T616" s="369">
        <v>-1.4359252901287811E-2</v>
      </c>
      <c r="U616" s="369">
        <v>-0.18562486491357252</v>
      </c>
      <c r="V616" s="369">
        <v>-0.13273757950805865</v>
      </c>
      <c r="W616" s="369">
        <v>-1.3012721185082887</v>
      </c>
      <c r="X616" s="369" t="s">
        <v>1419</v>
      </c>
      <c r="Y616" s="369" t="s">
        <v>1419</v>
      </c>
      <c r="Z616" s="369" t="s">
        <v>1419</v>
      </c>
      <c r="AA616" s="369" t="s">
        <v>1419</v>
      </c>
      <c r="AB616" s="369">
        <v>0.14412941911230534</v>
      </c>
      <c r="AC616" s="373">
        <v>-1.5897794547700832</v>
      </c>
      <c r="AD616" s="541">
        <v>40936273000167</v>
      </c>
      <c r="AE616" s="370" t="s">
        <v>2442</v>
      </c>
      <c r="AF616" s="370" t="s">
        <v>2244</v>
      </c>
      <c r="AG616" s="374" t="s">
        <v>1438</v>
      </c>
      <c r="AH616" s="374" t="s">
        <v>2248</v>
      </c>
      <c r="AI616" s="374">
        <v>500</v>
      </c>
      <c r="AJ616" s="374">
        <v>100</v>
      </c>
      <c r="AK616" s="374">
        <v>100</v>
      </c>
      <c r="AL616" s="369">
        <v>1.9E-2</v>
      </c>
      <c r="AM616" s="369">
        <v>0.2</v>
      </c>
      <c r="AN616" s="369" t="s">
        <v>666</v>
      </c>
      <c r="AO616" s="367" t="s">
        <v>1324</v>
      </c>
      <c r="AP616" s="370" t="s">
        <v>716</v>
      </c>
      <c r="AQ616" s="376" t="s">
        <v>659</v>
      </c>
      <c r="AR616" s="369">
        <v>6.3326999999999993E-3</v>
      </c>
      <c r="AS616" s="369">
        <v>6.3326999999999993E-3</v>
      </c>
      <c r="AT616" s="369"/>
      <c r="AW616" s="662"/>
      <c r="AX616" s="662"/>
      <c r="AY616" s="663"/>
      <c r="AZ616" s="663"/>
      <c r="BA616" s="663"/>
      <c r="BB616" s="664"/>
      <c r="BC616" s="663"/>
      <c r="BD616" s="663"/>
      <c r="BE616" s="663"/>
      <c r="BF616" s="663"/>
      <c r="BG616" s="664"/>
      <c r="BH616" s="664"/>
      <c r="BI616" s="665"/>
      <c r="BJ616" s="665"/>
      <c r="BK616" s="665"/>
      <c r="BL616" s="218"/>
      <c r="BM616" s="664"/>
      <c r="BN616" s="664"/>
      <c r="BO616" s="664"/>
      <c r="BP616" s="664"/>
      <c r="BQ616" s="664"/>
      <c r="BR616" s="664"/>
      <c r="BS616" s="664"/>
      <c r="BT616" s="667"/>
      <c r="BU616" s="668"/>
      <c r="BV616" s="666"/>
      <c r="BW616" s="669"/>
    </row>
    <row r="617" spans="2:75" ht="15.75" customHeight="1">
      <c r="B617" s="363" t="s">
        <v>1667</v>
      </c>
      <c r="C617" s="364">
        <v>32666342000131</v>
      </c>
      <c r="D617" s="365" t="s">
        <v>11</v>
      </c>
      <c r="E617" s="365" t="s">
        <v>661</v>
      </c>
      <c r="F617" s="365"/>
      <c r="G617" s="366" t="s">
        <v>738</v>
      </c>
      <c r="H617" s="366" t="s">
        <v>34</v>
      </c>
      <c r="I617" s="366" t="s">
        <v>34</v>
      </c>
      <c r="J617" s="366" t="s">
        <v>611</v>
      </c>
      <c r="K617" s="367" t="s">
        <v>48</v>
      </c>
      <c r="L617" s="368"/>
      <c r="M617" s="368"/>
      <c r="N617" s="367">
        <v>492876</v>
      </c>
      <c r="O617" s="367" t="s">
        <v>1321</v>
      </c>
      <c r="P617" s="371">
        <v>43570</v>
      </c>
      <c r="Q617" s="372">
        <v>29218031.82</v>
      </c>
      <c r="R617" s="372">
        <v>52649416.551865093</v>
      </c>
      <c r="S617" s="367">
        <v>12</v>
      </c>
      <c r="T617" s="369">
        <v>-4.4830479407123369E-2</v>
      </c>
      <c r="U617" s="369">
        <v>-0.5042493555246168</v>
      </c>
      <c r="V617" s="369">
        <v>-2.9331923211314503E-2</v>
      </c>
      <c r="W617" s="369">
        <v>-0.26919983840028366</v>
      </c>
      <c r="X617" s="369">
        <v>5.9730213457510617E-2</v>
      </c>
      <c r="Y617" s="369">
        <v>0.42001034449583241</v>
      </c>
      <c r="Z617" s="369">
        <v>7.3957679230857609E-2</v>
      </c>
      <c r="AA617" s="369">
        <v>0.40414644844045294</v>
      </c>
      <c r="AB617" s="369">
        <v>0.2038733191974624</v>
      </c>
      <c r="AC617" s="373">
        <v>-0.55279579159152792</v>
      </c>
      <c r="AD617" s="541">
        <v>29363886000110</v>
      </c>
      <c r="AE617" s="370" t="s">
        <v>2453</v>
      </c>
      <c r="AF617" s="370" t="s">
        <v>2453</v>
      </c>
      <c r="AG617" s="374" t="s">
        <v>1442</v>
      </c>
      <c r="AH617" s="374" t="s">
        <v>2245</v>
      </c>
      <c r="AI617" s="374">
        <v>1000</v>
      </c>
      <c r="AJ617" s="374">
        <v>1000</v>
      </c>
      <c r="AK617" s="374">
        <v>1000</v>
      </c>
      <c r="AL617" s="369">
        <v>8.5000000000000006E-3</v>
      </c>
      <c r="AM617" s="369" t="s">
        <v>34</v>
      </c>
      <c r="AN617" s="369" t="s">
        <v>64</v>
      </c>
      <c r="AO617" s="367" t="s">
        <v>1324</v>
      </c>
      <c r="AP617" s="370" t="s">
        <v>13</v>
      </c>
      <c r="AQ617" s="376" t="s">
        <v>679</v>
      </c>
      <c r="AR617" s="369" t="s">
        <v>34</v>
      </c>
      <c r="AS617" s="369" t="s">
        <v>34</v>
      </c>
      <c r="AT617" s="369"/>
      <c r="AX617" s="662"/>
      <c r="AY617" s="663"/>
      <c r="AZ617" s="663"/>
      <c r="BA617" s="663"/>
      <c r="BB617" s="664"/>
      <c r="BC617" s="663"/>
      <c r="BD617" s="663"/>
      <c r="BE617" s="663"/>
      <c r="BF617" s="663"/>
      <c r="BG617" s="664"/>
      <c r="BH617" s="664"/>
      <c r="BI617" s="665"/>
      <c r="BJ617" s="665"/>
      <c r="BK617" s="665"/>
      <c r="BL617" s="664"/>
      <c r="BM617" s="664"/>
      <c r="BN617" s="664"/>
      <c r="BO617" s="664"/>
      <c r="BP617" s="664"/>
      <c r="BQ617" s="664"/>
      <c r="BR617" s="664"/>
      <c r="BS617" s="664"/>
      <c r="BT617" s="667"/>
      <c r="BU617" s="668"/>
      <c r="BV617" s="666"/>
      <c r="BW617" s="669"/>
    </row>
    <row r="618" spans="2:75" ht="15.75" customHeight="1">
      <c r="B618" s="363" t="s">
        <v>1071</v>
      </c>
      <c r="C618" s="364">
        <v>44479850000190</v>
      </c>
      <c r="D618" s="365" t="s">
        <v>14</v>
      </c>
      <c r="E618" s="365" t="s">
        <v>607</v>
      </c>
      <c r="F618" s="365"/>
      <c r="G618" s="366"/>
      <c r="H618" s="366" t="s">
        <v>34</v>
      </c>
      <c r="I618" s="366" t="s">
        <v>34</v>
      </c>
      <c r="J618" s="366" t="s">
        <v>611</v>
      </c>
      <c r="K618" s="367"/>
      <c r="L618" s="368"/>
      <c r="M618" s="368" t="s">
        <v>34</v>
      </c>
      <c r="N618" s="367">
        <v>640931</v>
      </c>
      <c r="O618" s="367" t="s">
        <v>1321</v>
      </c>
      <c r="P618" s="371">
        <v>44634</v>
      </c>
      <c r="Q618" s="372">
        <v>1006625.22</v>
      </c>
      <c r="R618" s="372" t="s">
        <v>1419</v>
      </c>
      <c r="S618" s="367">
        <v>12</v>
      </c>
      <c r="T618" s="369" t="s">
        <v>1419</v>
      </c>
      <c r="U618" s="369" t="s">
        <v>1419</v>
      </c>
      <c r="V618" s="369" t="s">
        <v>1419</v>
      </c>
      <c r="W618" s="369" t="s">
        <v>1419</v>
      </c>
      <c r="X618" s="369" t="s">
        <v>1419</v>
      </c>
      <c r="Y618" s="369" t="s">
        <v>1419</v>
      </c>
      <c r="Z618" s="369" t="s">
        <v>1419</v>
      </c>
      <c r="AA618" s="369" t="s">
        <v>1419</v>
      </c>
      <c r="AB618" s="369" t="s">
        <v>1419</v>
      </c>
      <c r="AC618" s="373" t="s">
        <v>1419</v>
      </c>
      <c r="AD618" s="541">
        <v>44839365000180</v>
      </c>
      <c r="AE618" s="370" t="s">
        <v>2279</v>
      </c>
      <c r="AF618" s="370" t="s">
        <v>2244</v>
      </c>
      <c r="AG618" s="374" t="s">
        <v>1438</v>
      </c>
      <c r="AH618" s="374" t="s">
        <v>2245</v>
      </c>
      <c r="AI618" s="374">
        <v>5000</v>
      </c>
      <c r="AJ618" s="374">
        <v>5000</v>
      </c>
      <c r="AK618" s="374">
        <v>5000</v>
      </c>
      <c r="AL618" s="369">
        <v>0.01</v>
      </c>
      <c r="AM618" s="369" t="s">
        <v>34</v>
      </c>
      <c r="AN618" s="369" t="s">
        <v>2262</v>
      </c>
      <c r="AO618" s="367" t="s">
        <v>1324</v>
      </c>
      <c r="AP618" s="370" t="s">
        <v>716</v>
      </c>
      <c r="AQ618" s="376" t="s">
        <v>687</v>
      </c>
      <c r="AR618" s="369">
        <v>6.6666666666666662E-3</v>
      </c>
      <c r="AS618" s="369">
        <v>6.6666666666666662E-3</v>
      </c>
      <c r="AT618" s="369"/>
      <c r="AX618" s="662"/>
      <c r="AY618" s="663"/>
      <c r="AZ618" s="663"/>
      <c r="BA618" s="663"/>
      <c r="BB618" s="664"/>
      <c r="BC618" s="663"/>
      <c r="BD618" s="663"/>
      <c r="BE618" s="663"/>
      <c r="BF618" s="663"/>
      <c r="BG618" s="664"/>
      <c r="BH618" s="664"/>
      <c r="BI618" s="665"/>
      <c r="BJ618" s="665"/>
      <c r="BK618" s="665"/>
      <c r="BL618" s="664"/>
      <c r="BM618" s="664"/>
      <c r="BN618" s="664"/>
      <c r="BO618" s="664"/>
      <c r="BP618" s="664"/>
      <c r="BQ618" s="664"/>
      <c r="BR618" s="664"/>
      <c r="BS618" s="664"/>
      <c r="BT618" s="667"/>
      <c r="BU618" s="668"/>
      <c r="BV618" s="666"/>
      <c r="BW618" s="669"/>
    </row>
    <row r="619" spans="2:75" ht="15.75" customHeight="1">
      <c r="B619" s="363" t="s">
        <v>495</v>
      </c>
      <c r="C619" s="364">
        <v>29853005000149</v>
      </c>
      <c r="D619" s="365" t="s">
        <v>11</v>
      </c>
      <c r="E619" s="365" t="s">
        <v>661</v>
      </c>
      <c r="F619" s="365"/>
      <c r="G619" s="366" t="s">
        <v>738</v>
      </c>
      <c r="H619" s="366" t="s">
        <v>34</v>
      </c>
      <c r="I619" s="366" t="s">
        <v>34</v>
      </c>
      <c r="J619" s="366" t="s">
        <v>611</v>
      </c>
      <c r="K619" s="367" t="s">
        <v>48</v>
      </c>
      <c r="L619" s="368"/>
      <c r="M619" s="368" t="s">
        <v>34</v>
      </c>
      <c r="N619" s="367">
        <v>468584</v>
      </c>
      <c r="O619" s="367" t="s">
        <v>1321</v>
      </c>
      <c r="P619" s="371">
        <v>43276</v>
      </c>
      <c r="Q619" s="372">
        <v>289427583.36000001</v>
      </c>
      <c r="R619" s="372">
        <v>513240800.04194432</v>
      </c>
      <c r="S619" s="367">
        <v>12</v>
      </c>
      <c r="T619" s="369">
        <v>-1.3800829773554901E-2</v>
      </c>
      <c r="U619" s="369">
        <v>-0.1784060201475792</v>
      </c>
      <c r="V619" s="369">
        <v>6.3757504152963662E-3</v>
      </c>
      <c r="W619" s="369">
        <v>6.2503672891587633E-2</v>
      </c>
      <c r="X619" s="369">
        <v>9.1516665458549529E-2</v>
      </c>
      <c r="Y619" s="369">
        <v>0.69398749913995328</v>
      </c>
      <c r="Z619" s="369">
        <v>0.12040631208340913</v>
      </c>
      <c r="AA619" s="369">
        <v>0.68442851219519685</v>
      </c>
      <c r="AB619" s="369">
        <v>3.9782284180971024E-2</v>
      </c>
      <c r="AC619" s="373">
        <v>-2.2624912736453635</v>
      </c>
      <c r="AD619" s="541">
        <v>29363886000110</v>
      </c>
      <c r="AE619" s="370" t="s">
        <v>2261</v>
      </c>
      <c r="AF619" s="370" t="s">
        <v>2253</v>
      </c>
      <c r="AG619" s="374" t="s">
        <v>1439</v>
      </c>
      <c r="AH619" s="374" t="s">
        <v>2245</v>
      </c>
      <c r="AI619" s="374">
        <v>0</v>
      </c>
      <c r="AJ619" s="374">
        <v>1000</v>
      </c>
      <c r="AK619" s="374">
        <v>1000</v>
      </c>
      <c r="AL619" s="369">
        <v>8.5000000000000006E-3</v>
      </c>
      <c r="AM619" s="369" t="s">
        <v>34</v>
      </c>
      <c r="AN619" s="369" t="s">
        <v>34</v>
      </c>
      <c r="AO619" s="367" t="s">
        <v>1324</v>
      </c>
      <c r="AP619" s="370" t="s">
        <v>13</v>
      </c>
      <c r="AQ619" s="376" t="s">
        <v>679</v>
      </c>
      <c r="AR619" s="369">
        <v>5.6666666666666671E-3</v>
      </c>
      <c r="AS619" s="369">
        <v>5.6666666666666671E-3</v>
      </c>
      <c r="AT619" s="369"/>
      <c r="AW619" s="662"/>
      <c r="AX619" s="662"/>
      <c r="AY619" s="663"/>
      <c r="AZ619" s="663"/>
      <c r="BA619" s="663"/>
      <c r="BB619" s="663"/>
      <c r="BC619" s="663"/>
      <c r="BD619" s="663"/>
      <c r="BE619" s="663"/>
      <c r="BF619" s="663"/>
      <c r="BG619" s="664"/>
      <c r="BH619" s="664"/>
      <c r="BI619" s="665"/>
      <c r="BJ619" s="665"/>
      <c r="BK619" s="665"/>
      <c r="BL619" s="218"/>
      <c r="BM619" s="664"/>
      <c r="BN619" s="664"/>
      <c r="BO619" s="664"/>
      <c r="BP619" s="664"/>
      <c r="BQ619" s="664"/>
      <c r="BR619" s="664"/>
      <c r="BS619" s="664"/>
      <c r="BT619" s="664"/>
      <c r="BU619" s="664"/>
      <c r="BV619" s="666"/>
      <c r="BW619" s="663"/>
    </row>
    <row r="620" spans="2:75" ht="15.75" customHeight="1">
      <c r="B620" s="363" t="s">
        <v>315</v>
      </c>
      <c r="C620" s="364">
        <v>40660810000199</v>
      </c>
      <c r="D620" s="365" t="s">
        <v>11</v>
      </c>
      <c r="E620" s="365" t="s">
        <v>661</v>
      </c>
      <c r="F620" s="365"/>
      <c r="G620" s="366" t="s">
        <v>738</v>
      </c>
      <c r="H620" s="366" t="s">
        <v>34</v>
      </c>
      <c r="I620" s="366" t="s">
        <v>34</v>
      </c>
      <c r="J620" s="366" t="s">
        <v>611</v>
      </c>
      <c r="K620" s="367" t="s">
        <v>49</v>
      </c>
      <c r="L620" s="368"/>
      <c r="M620" s="368" t="s">
        <v>34</v>
      </c>
      <c r="N620" s="367">
        <v>585211</v>
      </c>
      <c r="O620" s="367" t="s">
        <v>1321</v>
      </c>
      <c r="P620" s="371">
        <v>44285</v>
      </c>
      <c r="Q620" s="372">
        <v>16210224.57</v>
      </c>
      <c r="R620" s="372">
        <v>11944706.510873014</v>
      </c>
      <c r="S620" s="367">
        <v>12</v>
      </c>
      <c r="T620" s="369">
        <v>-0.13667483922631551</v>
      </c>
      <c r="U620" s="369">
        <v>-1.7668223230606745</v>
      </c>
      <c r="V620" s="369">
        <v>-7.176842161252861E-2</v>
      </c>
      <c r="W620" s="369">
        <v>-0.7035705064070521</v>
      </c>
      <c r="X620" s="369" t="s">
        <v>1419</v>
      </c>
      <c r="Y620" s="369" t="s">
        <v>1419</v>
      </c>
      <c r="Z620" s="369" t="s">
        <v>1419</v>
      </c>
      <c r="AA620" s="369" t="s">
        <v>1419</v>
      </c>
      <c r="AB620" s="369">
        <v>0.15060094417618719</v>
      </c>
      <c r="AC620" s="373">
        <v>-1.0647042258793868</v>
      </c>
      <c r="AD620" s="541">
        <v>38281496000191</v>
      </c>
      <c r="AE620" s="370" t="s">
        <v>2261</v>
      </c>
      <c r="AF620" s="370" t="s">
        <v>2253</v>
      </c>
      <c r="AG620" s="374" t="s">
        <v>1439</v>
      </c>
      <c r="AH620" s="374" t="s">
        <v>2245</v>
      </c>
      <c r="AI620" s="374">
        <v>500</v>
      </c>
      <c r="AJ620" s="374" t="s">
        <v>1429</v>
      </c>
      <c r="AK620" s="374">
        <v>500</v>
      </c>
      <c r="AL620" s="369">
        <v>8.5000000000000006E-3</v>
      </c>
      <c r="AM620" s="369" t="s">
        <v>34</v>
      </c>
      <c r="AN620" s="369" t="s">
        <v>34</v>
      </c>
      <c r="AO620" s="367" t="s">
        <v>1324</v>
      </c>
      <c r="AP620" s="370" t="s">
        <v>13</v>
      </c>
      <c r="AQ620" s="376" t="s">
        <v>679</v>
      </c>
      <c r="AR620" s="369">
        <v>5.6666666666666671E-3</v>
      </c>
      <c r="AS620" s="369">
        <v>5.6666666666666671E-3</v>
      </c>
      <c r="AT620" s="369"/>
      <c r="AW620" s="662"/>
      <c r="AX620" s="662"/>
      <c r="AY620" s="663"/>
      <c r="AZ620" s="663"/>
      <c r="BA620" s="663"/>
      <c r="BB620" s="663"/>
      <c r="BC620" s="663"/>
      <c r="BD620" s="663"/>
      <c r="BE620" s="663"/>
      <c r="BF620" s="663"/>
      <c r="BG620" s="664"/>
      <c r="BH620" s="664"/>
      <c r="BI620" s="665"/>
      <c r="BJ620" s="665"/>
      <c r="BK620" s="665"/>
      <c r="BL620" s="218"/>
      <c r="BM620" s="664"/>
      <c r="BN620" s="664"/>
      <c r="BO620" s="664"/>
      <c r="BP620" s="664"/>
      <c r="BQ620" s="664"/>
      <c r="BR620" s="664"/>
      <c r="BS620" s="664"/>
      <c r="BT620" s="664"/>
      <c r="BU620" s="664"/>
      <c r="BV620" s="666"/>
      <c r="BW620" s="663"/>
    </row>
    <row r="621" spans="2:75" ht="15.75" customHeight="1">
      <c r="B621" s="363" t="s">
        <v>1186</v>
      </c>
      <c r="C621" s="364">
        <v>33270025000164</v>
      </c>
      <c r="D621" s="365" t="s">
        <v>14</v>
      </c>
      <c r="E621" s="365" t="s">
        <v>607</v>
      </c>
      <c r="F621" s="365"/>
      <c r="G621" s="366"/>
      <c r="H621" s="366" t="s">
        <v>34</v>
      </c>
      <c r="I621" s="366" t="s">
        <v>34</v>
      </c>
      <c r="J621" s="366" t="s">
        <v>611</v>
      </c>
      <c r="K621" s="367" t="s">
        <v>48</v>
      </c>
      <c r="L621" s="368"/>
      <c r="M621" s="368" t="s">
        <v>34</v>
      </c>
      <c r="N621" s="367">
        <v>509396</v>
      </c>
      <c r="O621" s="367" t="s">
        <v>1321</v>
      </c>
      <c r="P621" s="371">
        <v>43685</v>
      </c>
      <c r="Q621" s="372">
        <v>14701797.77</v>
      </c>
      <c r="R621" s="372">
        <v>18607338.097976208</v>
      </c>
      <c r="S621" s="367">
        <v>12</v>
      </c>
      <c r="T621" s="369">
        <v>-0.10790643699827052</v>
      </c>
      <c r="U621" s="369">
        <v>-1.3949275724026342</v>
      </c>
      <c r="V621" s="369">
        <v>-0.32039338600514244</v>
      </c>
      <c r="W621" s="369">
        <v>-3.1409264935228385</v>
      </c>
      <c r="X621" s="369">
        <v>0.11922602330992005</v>
      </c>
      <c r="Y621" s="369">
        <v>0.90411259342408057</v>
      </c>
      <c r="Z621" s="369">
        <v>5.5335804351248408E-2</v>
      </c>
      <c r="AA621" s="369">
        <v>0.31454665115075847</v>
      </c>
      <c r="AB621" s="369">
        <v>0.21491053693861267</v>
      </c>
      <c r="AC621" s="373">
        <v>-2.1402441576709155</v>
      </c>
      <c r="AD621" s="541">
        <v>0</v>
      </c>
      <c r="AE621" s="370" t="s">
        <v>2527</v>
      </c>
      <c r="AF621" s="370" t="s">
        <v>761</v>
      </c>
      <c r="AG621" s="374" t="s">
        <v>761</v>
      </c>
      <c r="AH621" s="374" t="s">
        <v>2248</v>
      </c>
      <c r="AI621" s="374">
        <v>10000</v>
      </c>
      <c r="AJ621" s="374">
        <v>5000</v>
      </c>
      <c r="AK621" s="374">
        <v>10000</v>
      </c>
      <c r="AL621" s="369">
        <v>0.02</v>
      </c>
      <c r="AM621" s="369">
        <v>0.2</v>
      </c>
      <c r="AN621" s="369" t="s">
        <v>34</v>
      </c>
      <c r="AO621" s="367" t="s">
        <v>1324</v>
      </c>
      <c r="AP621" s="370" t="s">
        <v>716</v>
      </c>
      <c r="AQ621" s="376" t="s">
        <v>659</v>
      </c>
      <c r="AR621" s="369">
        <v>5.3333333333333332E-3</v>
      </c>
      <c r="AS621" s="369">
        <v>5.3333333333333332E-3</v>
      </c>
      <c r="AT621" s="369"/>
      <c r="AW621" s="662"/>
      <c r="AX621" s="662"/>
      <c r="AY621" s="663"/>
      <c r="AZ621" s="663"/>
      <c r="BA621" s="663"/>
      <c r="BB621" s="663"/>
      <c r="BC621" s="663"/>
      <c r="BD621" s="663"/>
      <c r="BE621" s="663"/>
      <c r="BF621" s="663"/>
      <c r="BG621" s="664"/>
      <c r="BH621" s="664"/>
      <c r="BI621" s="665"/>
      <c r="BJ621" s="665"/>
      <c r="BK621" s="665"/>
      <c r="BL621" s="218"/>
      <c r="BM621" s="664"/>
      <c r="BN621" s="664"/>
      <c r="BO621" s="664"/>
      <c r="BP621" s="664"/>
      <c r="BQ621" s="664"/>
      <c r="BR621" s="664"/>
      <c r="BS621" s="664"/>
      <c r="BT621" s="664"/>
      <c r="BU621" s="664"/>
      <c r="BV621" s="666"/>
      <c r="BW621" s="663"/>
    </row>
    <row r="622" spans="2:75" ht="15.75" customHeight="1">
      <c r="B622" s="363" t="s">
        <v>603</v>
      </c>
      <c r="C622" s="364">
        <v>43140576000167</v>
      </c>
      <c r="D622" s="365" t="s">
        <v>14</v>
      </c>
      <c r="E622" s="365" t="s">
        <v>607</v>
      </c>
      <c r="F622" s="365"/>
      <c r="G622" s="366" t="s">
        <v>866</v>
      </c>
      <c r="H622" s="366" t="s">
        <v>34</v>
      </c>
      <c r="I622" s="366" t="s">
        <v>34</v>
      </c>
      <c r="J622" s="366" t="s">
        <v>611</v>
      </c>
      <c r="K622" s="367"/>
      <c r="L622" s="368"/>
      <c r="M622" s="368" t="s">
        <v>1416</v>
      </c>
      <c r="N622" s="367">
        <v>609481</v>
      </c>
      <c r="O622" s="367" t="s">
        <v>1321</v>
      </c>
      <c r="P622" s="371">
        <v>44439</v>
      </c>
      <c r="Q622" s="372">
        <v>1941946.19</v>
      </c>
      <c r="R622" s="372">
        <v>2379221.3038095231</v>
      </c>
      <c r="S622" s="367">
        <v>12</v>
      </c>
      <c r="T622" s="369">
        <v>-0.22146539636422213</v>
      </c>
      <c r="U622" s="369">
        <v>-2.8629264047193308</v>
      </c>
      <c r="V622" s="369">
        <v>-0.1802532</v>
      </c>
      <c r="W622" s="369">
        <v>-1.7670840789865236</v>
      </c>
      <c r="X622" s="369" t="s">
        <v>1419</v>
      </c>
      <c r="Y622" s="369" t="s">
        <v>1419</v>
      </c>
      <c r="Z622" s="369" t="s">
        <v>1419</v>
      </c>
      <c r="AA622" s="369" t="s">
        <v>1419</v>
      </c>
      <c r="AB622" s="369">
        <v>0.22668326954560053</v>
      </c>
      <c r="AC622" s="373">
        <v>-1.1923245194497731</v>
      </c>
      <c r="AD622" s="541">
        <v>0</v>
      </c>
      <c r="AE622" s="370" t="s">
        <v>2364</v>
      </c>
      <c r="AF622" s="370" t="s">
        <v>2244</v>
      </c>
      <c r="AG622" s="374" t="s">
        <v>1438</v>
      </c>
      <c r="AH622" s="374" t="s">
        <v>2248</v>
      </c>
      <c r="AI622" s="374">
        <v>100</v>
      </c>
      <c r="AJ622" s="374">
        <v>100</v>
      </c>
      <c r="AK622" s="374">
        <v>100</v>
      </c>
      <c r="AL622" s="369">
        <v>9.0000000000000011E-3</v>
      </c>
      <c r="AM622" s="369">
        <v>0.1</v>
      </c>
      <c r="AN622" s="369" t="s">
        <v>34</v>
      </c>
      <c r="AO622" s="367" t="s">
        <v>1324</v>
      </c>
      <c r="AP622" s="370" t="s">
        <v>716</v>
      </c>
      <c r="AQ622" s="376" t="s">
        <v>694</v>
      </c>
      <c r="AR622" s="369">
        <v>2.9996999999999997E-3</v>
      </c>
      <c r="AS622" s="369">
        <v>2.9996999999999997E-3</v>
      </c>
      <c r="AT622" s="369"/>
      <c r="AW622" s="662"/>
      <c r="AX622" s="662"/>
      <c r="AY622" s="663"/>
      <c r="AZ622" s="663"/>
      <c r="BA622" s="663"/>
      <c r="BB622" s="663"/>
      <c r="BC622" s="663"/>
      <c r="BD622" s="663"/>
      <c r="BE622" s="663"/>
      <c r="BF622" s="663"/>
      <c r="BG622" s="664"/>
      <c r="BH622" s="664"/>
      <c r="BI622" s="665"/>
      <c r="BJ622" s="665"/>
      <c r="BK622" s="665"/>
      <c r="BL622" s="218"/>
      <c r="BM622" s="664"/>
      <c r="BN622" s="664"/>
      <c r="BO622" s="664"/>
      <c r="BP622" s="664"/>
      <c r="BQ622" s="664"/>
      <c r="BR622" s="664"/>
      <c r="BS622" s="664"/>
      <c r="BT622" s="664"/>
      <c r="BU622" s="664"/>
      <c r="BV622" s="666"/>
      <c r="BW622" s="663"/>
    </row>
    <row r="623" spans="2:75" ht="15.75" customHeight="1">
      <c r="B623" s="363" t="s">
        <v>1266</v>
      </c>
      <c r="C623" s="364">
        <v>38173769000184</v>
      </c>
      <c r="D623" s="365" t="s">
        <v>14</v>
      </c>
      <c r="E623" s="365" t="s">
        <v>607</v>
      </c>
      <c r="F623" s="365"/>
      <c r="G623" s="366"/>
      <c r="H623" s="366" t="s">
        <v>34</v>
      </c>
      <c r="I623" s="366" t="s">
        <v>34</v>
      </c>
      <c r="J623" s="366" t="s">
        <v>611</v>
      </c>
      <c r="K623" s="367"/>
      <c r="L623" s="368"/>
      <c r="M623" s="368" t="s">
        <v>1416</v>
      </c>
      <c r="N623" s="367">
        <v>552852</v>
      </c>
      <c r="O623" s="367" t="s">
        <v>1321</v>
      </c>
      <c r="P623" s="371">
        <v>44076</v>
      </c>
      <c r="Q623" s="372">
        <v>10211750.41</v>
      </c>
      <c r="R623" s="372">
        <v>15294038.641904756</v>
      </c>
      <c r="S623" s="367">
        <v>12</v>
      </c>
      <c r="T623" s="369">
        <v>-0.25416732177344215</v>
      </c>
      <c r="U623" s="369">
        <v>-3.2856705772908561</v>
      </c>
      <c r="V623" s="369">
        <v>-0.15911473778680396</v>
      </c>
      <c r="W623" s="369">
        <v>-1.5598564678750595</v>
      </c>
      <c r="X623" s="369" t="s">
        <v>1419</v>
      </c>
      <c r="Y623" s="369" t="s">
        <v>1419</v>
      </c>
      <c r="Z623" s="369" t="s">
        <v>1419</v>
      </c>
      <c r="AA623" s="369" t="s">
        <v>1419</v>
      </c>
      <c r="AB623" s="369">
        <v>0.2037000276397693</v>
      </c>
      <c r="AC623" s="373">
        <v>-1.225961981328219</v>
      </c>
      <c r="AD623" s="541">
        <v>0</v>
      </c>
      <c r="AE623" s="370" t="s">
        <v>2364</v>
      </c>
      <c r="AF623" s="370" t="s">
        <v>2244</v>
      </c>
      <c r="AG623" s="374" t="s">
        <v>1438</v>
      </c>
      <c r="AH623" s="374" t="s">
        <v>2248</v>
      </c>
      <c r="AI623" s="374">
        <v>0</v>
      </c>
      <c r="AJ623" s="374">
        <v>0</v>
      </c>
      <c r="AK623" s="374">
        <v>0</v>
      </c>
      <c r="AL623" s="369">
        <v>9.0000000000000011E-3</v>
      </c>
      <c r="AM623" s="369" t="s">
        <v>34</v>
      </c>
      <c r="AN623" s="369" t="s">
        <v>2257</v>
      </c>
      <c r="AO623" s="367" t="s">
        <v>1324</v>
      </c>
      <c r="AP623" s="370" t="s">
        <v>716</v>
      </c>
      <c r="AQ623" s="376" t="s">
        <v>659</v>
      </c>
      <c r="AR623" s="369">
        <v>2.9996999999999997E-3</v>
      </c>
      <c r="AS623" s="369">
        <v>2.9996999999999997E-3</v>
      </c>
      <c r="AT623" s="369"/>
      <c r="AX623" s="662"/>
      <c r="AY623" s="663"/>
      <c r="AZ623" s="663"/>
      <c r="BA623" s="663"/>
      <c r="BB623" s="664"/>
      <c r="BC623" s="663"/>
      <c r="BD623" s="663"/>
      <c r="BE623" s="663"/>
      <c r="BF623" s="663"/>
      <c r="BG623" s="664"/>
      <c r="BH623" s="664"/>
      <c r="BI623" s="665"/>
      <c r="BJ623" s="665"/>
      <c r="BK623" s="665"/>
      <c r="BL623" s="664"/>
      <c r="BM623" s="664"/>
      <c r="BN623" s="664"/>
      <c r="BO623" s="664"/>
      <c r="BP623" s="664"/>
      <c r="BQ623" s="664"/>
      <c r="BR623" s="664"/>
      <c r="BS623" s="664"/>
      <c r="BT623" s="667"/>
      <c r="BU623" s="668"/>
      <c r="BV623" s="666"/>
      <c r="BW623" s="669"/>
    </row>
    <row r="624" spans="2:75" ht="15.75" customHeight="1">
      <c r="B624" s="363" t="s">
        <v>586</v>
      </c>
      <c r="C624" s="364">
        <v>38440156000166</v>
      </c>
      <c r="D624" s="365" t="s">
        <v>14</v>
      </c>
      <c r="E624" s="365" t="s">
        <v>607</v>
      </c>
      <c r="F624" s="365"/>
      <c r="G624" s="366" t="s">
        <v>866</v>
      </c>
      <c r="H624" s="366" t="s">
        <v>34</v>
      </c>
      <c r="I624" s="366" t="s">
        <v>34</v>
      </c>
      <c r="J624" s="366" t="s">
        <v>1270</v>
      </c>
      <c r="K624" s="367" t="s">
        <v>48</v>
      </c>
      <c r="L624" s="368"/>
      <c r="M624" s="368" t="s">
        <v>1416</v>
      </c>
      <c r="N624" s="367">
        <v>554995</v>
      </c>
      <c r="O624" s="367" t="s">
        <v>1321</v>
      </c>
      <c r="P624" s="371">
        <v>44104</v>
      </c>
      <c r="Q624" s="372">
        <v>104505654.34999999</v>
      </c>
      <c r="R624" s="372">
        <v>159068324.58825409</v>
      </c>
      <c r="S624" s="367">
        <v>12</v>
      </c>
      <c r="T624" s="369">
        <v>-0.29173221105494351</v>
      </c>
      <c r="U624" s="369">
        <v>-3.7712792329993037</v>
      </c>
      <c r="V624" s="369">
        <v>-0.27207762009624425</v>
      </c>
      <c r="W624" s="369">
        <v>-2.667270432483956</v>
      </c>
      <c r="X624" s="369" t="s">
        <v>1419</v>
      </c>
      <c r="Y624" s="369" t="s">
        <v>1419</v>
      </c>
      <c r="Z624" s="369" t="s">
        <v>1419</v>
      </c>
      <c r="AA624" s="369" t="s">
        <v>1419</v>
      </c>
      <c r="AB624" s="369">
        <v>0.40670849889892269</v>
      </c>
      <c r="AC624" s="373">
        <v>-0.82251748937787472</v>
      </c>
      <c r="AD624" s="541">
        <v>0</v>
      </c>
      <c r="AE624" s="370" t="s">
        <v>2364</v>
      </c>
      <c r="AF624" s="370" t="s">
        <v>2244</v>
      </c>
      <c r="AG624" s="374" t="s">
        <v>1438</v>
      </c>
      <c r="AH624" s="374" t="s">
        <v>2248</v>
      </c>
      <c r="AI624" s="374">
        <v>1000</v>
      </c>
      <c r="AJ624" s="374">
        <v>100</v>
      </c>
      <c r="AK624" s="374">
        <v>100</v>
      </c>
      <c r="AL624" s="369">
        <v>9.0000000000000011E-3</v>
      </c>
      <c r="AM624" s="369" t="s">
        <v>34</v>
      </c>
      <c r="AN624" s="369" t="s">
        <v>34</v>
      </c>
      <c r="AO624" s="367" t="s">
        <v>1324</v>
      </c>
      <c r="AP624" s="370" t="s">
        <v>716</v>
      </c>
      <c r="AQ624" s="376" t="s">
        <v>659</v>
      </c>
      <c r="AR624" s="369">
        <v>2.9996999999999997E-3</v>
      </c>
      <c r="AS624" s="369">
        <v>2.9996999999999997E-3</v>
      </c>
      <c r="AT624" s="369"/>
      <c r="AX624" s="662"/>
      <c r="AY624" s="663"/>
      <c r="AZ624" s="663"/>
      <c r="BA624" s="663"/>
      <c r="BB624" s="664"/>
      <c r="BC624" s="663"/>
      <c r="BD624" s="663"/>
      <c r="BE624" s="663"/>
      <c r="BF624" s="663"/>
      <c r="BG624" s="664"/>
      <c r="BH624" s="664"/>
      <c r="BI624" s="665"/>
      <c r="BJ624" s="665"/>
      <c r="BK624" s="665"/>
      <c r="BL624" s="664"/>
      <c r="BM624" s="664"/>
      <c r="BN624" s="664"/>
      <c r="BO624" s="664"/>
      <c r="BP624" s="664"/>
      <c r="BQ624" s="664"/>
      <c r="BR624" s="664"/>
      <c r="BS624" s="664"/>
      <c r="BT624" s="667"/>
      <c r="BU624" s="668"/>
      <c r="BV624" s="666"/>
      <c r="BW624" s="669"/>
    </row>
    <row r="625" spans="2:75" ht="15.75" customHeight="1">
      <c r="B625" s="363" t="s">
        <v>587</v>
      </c>
      <c r="C625" s="364">
        <v>36017669000133</v>
      </c>
      <c r="D625" s="365" t="s">
        <v>14</v>
      </c>
      <c r="E625" s="365" t="s">
        <v>607</v>
      </c>
      <c r="F625" s="365"/>
      <c r="G625" s="366" t="s">
        <v>866</v>
      </c>
      <c r="H625" s="366" t="s">
        <v>34</v>
      </c>
      <c r="I625" s="366" t="s">
        <v>34</v>
      </c>
      <c r="J625" s="366" t="s">
        <v>611</v>
      </c>
      <c r="K625" s="367"/>
      <c r="L625" s="368"/>
      <c r="M625" s="368" t="s">
        <v>1416</v>
      </c>
      <c r="N625" s="367">
        <v>538663</v>
      </c>
      <c r="O625" s="367" t="s">
        <v>1321</v>
      </c>
      <c r="P625" s="371">
        <v>43991</v>
      </c>
      <c r="Q625" s="372">
        <v>157578277.81</v>
      </c>
      <c r="R625" s="372">
        <v>259118843.974841</v>
      </c>
      <c r="S625" s="367">
        <v>12</v>
      </c>
      <c r="T625" s="369">
        <v>-0.34741150720281233</v>
      </c>
      <c r="U625" s="369">
        <v>-4.491056361863996</v>
      </c>
      <c r="V625" s="369">
        <v>-0.27494755837481311</v>
      </c>
      <c r="W625" s="369">
        <v>-2.6954054239278418</v>
      </c>
      <c r="X625" s="369">
        <v>-0.10876089083190732</v>
      </c>
      <c r="Y625" s="369">
        <v>-0.82475359274158921</v>
      </c>
      <c r="Z625" s="369" t="s">
        <v>1419</v>
      </c>
      <c r="AA625" s="369" t="s">
        <v>1419</v>
      </c>
      <c r="AB625" s="369">
        <v>0.32254647656126845</v>
      </c>
      <c r="AC625" s="373">
        <v>-1.1365595854414465</v>
      </c>
      <c r="AD625" s="541">
        <v>0</v>
      </c>
      <c r="AE625" s="370" t="s">
        <v>2364</v>
      </c>
      <c r="AF625" s="370" t="s">
        <v>2244</v>
      </c>
      <c r="AG625" s="374" t="s">
        <v>1438</v>
      </c>
      <c r="AH625" s="374" t="s">
        <v>2248</v>
      </c>
      <c r="AI625" s="374">
        <v>0</v>
      </c>
      <c r="AJ625" s="374">
        <v>100</v>
      </c>
      <c r="AK625" s="374">
        <v>0</v>
      </c>
      <c r="AL625" s="369">
        <v>0</v>
      </c>
      <c r="AM625" s="369" t="s">
        <v>34</v>
      </c>
      <c r="AN625" s="369" t="s">
        <v>2262</v>
      </c>
      <c r="AO625" s="367" t="s">
        <v>1324</v>
      </c>
      <c r="AP625" s="370" t="s">
        <v>716</v>
      </c>
      <c r="AQ625" s="376" t="s">
        <v>659</v>
      </c>
      <c r="AR625" s="369">
        <v>2.9996999999999997E-3</v>
      </c>
      <c r="AS625" s="369">
        <v>2.9996999999999997E-3</v>
      </c>
      <c r="AT625" s="369"/>
      <c r="AX625" s="662"/>
      <c r="AY625" s="663"/>
      <c r="AZ625" s="663"/>
      <c r="BA625" s="663"/>
      <c r="BB625" s="664"/>
      <c r="BC625" s="663"/>
      <c r="BD625" s="663"/>
      <c r="BE625" s="663"/>
      <c r="BF625" s="663"/>
      <c r="BG625" s="664"/>
      <c r="BH625" s="664"/>
      <c r="BI625" s="665"/>
      <c r="BJ625" s="665"/>
      <c r="BK625" s="665"/>
      <c r="BL625" s="664"/>
      <c r="BM625" s="664"/>
      <c r="BN625" s="664"/>
      <c r="BO625" s="664"/>
      <c r="BP625" s="664"/>
      <c r="BQ625" s="664"/>
      <c r="BR625" s="664"/>
      <c r="BS625" s="664"/>
      <c r="BT625" s="667"/>
      <c r="BU625" s="668"/>
      <c r="BV625" s="666"/>
      <c r="BW625" s="669"/>
    </row>
    <row r="626" spans="2:75" ht="15.75" customHeight="1">
      <c r="B626" s="363" t="s">
        <v>504</v>
      </c>
      <c r="C626" s="364">
        <v>41033759000158</v>
      </c>
      <c r="D626" s="365" t="s">
        <v>14</v>
      </c>
      <c r="E626" s="365" t="s">
        <v>15</v>
      </c>
      <c r="F626" s="365" t="s">
        <v>701</v>
      </c>
      <c r="G626" s="366"/>
      <c r="H626" s="366" t="s">
        <v>34</v>
      </c>
      <c r="I626" s="366" t="s">
        <v>34</v>
      </c>
      <c r="J626" s="366" t="s">
        <v>611</v>
      </c>
      <c r="K626" s="367" t="s">
        <v>49</v>
      </c>
      <c r="L626" s="368"/>
      <c r="M626" s="368" t="s">
        <v>1416</v>
      </c>
      <c r="N626" s="367">
        <v>582220</v>
      </c>
      <c r="O626" s="367" t="s">
        <v>1321</v>
      </c>
      <c r="P626" s="371">
        <v>44286</v>
      </c>
      <c r="Q626" s="372">
        <v>13910600.789999999</v>
      </c>
      <c r="R626" s="372">
        <v>31247184.779047657</v>
      </c>
      <c r="S626" s="367">
        <v>13</v>
      </c>
      <c r="T626" s="369">
        <v>-0.67852922984666231</v>
      </c>
      <c r="U626" s="369">
        <v>-8.7714797904911261</v>
      </c>
      <c r="V626" s="369">
        <v>-0.7629229022466294</v>
      </c>
      <c r="W626" s="369">
        <v>-7.4791954542510792</v>
      </c>
      <c r="X626" s="369" t="s">
        <v>1419</v>
      </c>
      <c r="Y626" s="369" t="s">
        <v>1419</v>
      </c>
      <c r="Z626" s="369" t="s">
        <v>1419</v>
      </c>
      <c r="AA626" s="369" t="s">
        <v>1419</v>
      </c>
      <c r="AB626" s="369">
        <v>0.73810565027833686</v>
      </c>
      <c r="AC626" s="373">
        <v>-1.7001171527966417</v>
      </c>
      <c r="AD626" s="541">
        <v>41395280000161</v>
      </c>
      <c r="AE626" s="370" t="s">
        <v>2364</v>
      </c>
      <c r="AF626" s="370" t="s">
        <v>2244</v>
      </c>
      <c r="AG626" s="374" t="s">
        <v>1438</v>
      </c>
      <c r="AH626" s="374" t="s">
        <v>2245</v>
      </c>
      <c r="AI626" s="374">
        <v>0</v>
      </c>
      <c r="AJ626" s="374">
        <v>0</v>
      </c>
      <c r="AK626" s="374">
        <v>0</v>
      </c>
      <c r="AL626" s="369">
        <v>5.0000000000000001E-4</v>
      </c>
      <c r="AM626" s="369" t="s">
        <v>34</v>
      </c>
      <c r="AN626" s="369" t="s">
        <v>34</v>
      </c>
      <c r="AO626" s="367" t="s">
        <v>1324</v>
      </c>
      <c r="AP626" s="370" t="s">
        <v>13</v>
      </c>
      <c r="AQ626" s="376" t="s">
        <v>679</v>
      </c>
      <c r="AR626" s="369">
        <v>1.6664999999999998E-4</v>
      </c>
      <c r="AS626" s="369">
        <v>1.6664999999999998E-4</v>
      </c>
      <c r="AT626" s="369"/>
      <c r="AX626" s="662"/>
      <c r="AY626" s="663"/>
      <c r="AZ626" s="663"/>
      <c r="BA626" s="663"/>
      <c r="BB626" s="664"/>
      <c r="BC626" s="663"/>
      <c r="BD626" s="663"/>
      <c r="BE626" s="663"/>
      <c r="BF626" s="663"/>
      <c r="BG626" s="664"/>
      <c r="BH626" s="664"/>
      <c r="BI626" s="665"/>
      <c r="BJ626" s="665"/>
      <c r="BK626" s="665"/>
      <c r="BL626" s="664"/>
      <c r="BM626" s="664"/>
      <c r="BN626" s="664"/>
      <c r="BO626" s="664"/>
      <c r="BP626" s="664"/>
      <c r="BQ626" s="664"/>
      <c r="BR626" s="664"/>
      <c r="BS626" s="664"/>
      <c r="BT626" s="667"/>
      <c r="BU626" s="668"/>
      <c r="BV626" s="666"/>
      <c r="BW626" s="669"/>
    </row>
    <row r="627" spans="2:75" ht="15.75" customHeight="1">
      <c r="B627" s="363" t="s">
        <v>604</v>
      </c>
      <c r="C627" s="364">
        <v>43508005000132</v>
      </c>
      <c r="D627" s="365" t="s">
        <v>14</v>
      </c>
      <c r="E627" s="365" t="s">
        <v>15</v>
      </c>
      <c r="F627" s="365" t="s">
        <v>701</v>
      </c>
      <c r="G627" s="366"/>
      <c r="H627" s="366" t="s">
        <v>34</v>
      </c>
      <c r="I627" s="366" t="s">
        <v>34</v>
      </c>
      <c r="J627" s="366" t="s">
        <v>611</v>
      </c>
      <c r="K627" s="367" t="s">
        <v>49</v>
      </c>
      <c r="L627" s="368"/>
      <c r="M627" s="368" t="s">
        <v>34</v>
      </c>
      <c r="N627" s="367">
        <v>616052</v>
      </c>
      <c r="O627" s="367" t="s">
        <v>1321</v>
      </c>
      <c r="P627" s="371">
        <v>44469</v>
      </c>
      <c r="Q627" s="372">
        <v>9410341.4000000004</v>
      </c>
      <c r="R627" s="372" t="s">
        <v>1419</v>
      </c>
      <c r="S627" s="367">
        <v>13</v>
      </c>
      <c r="T627" s="369">
        <v>-0.78726785015839951</v>
      </c>
      <c r="U627" s="369">
        <v>-10.177165159013621</v>
      </c>
      <c r="V627" s="369" t="s">
        <v>1419</v>
      </c>
      <c r="W627" s="369" t="s">
        <v>1419</v>
      </c>
      <c r="X627" s="369" t="s">
        <v>1419</v>
      </c>
      <c r="Y627" s="369" t="s">
        <v>1419</v>
      </c>
      <c r="Z627" s="369" t="s">
        <v>1419</v>
      </c>
      <c r="AA627" s="369" t="s">
        <v>1419</v>
      </c>
      <c r="AB627" s="369" t="s">
        <v>1419</v>
      </c>
      <c r="AC627" s="373" t="s">
        <v>1419</v>
      </c>
      <c r="AD627" s="541">
        <v>42682760000176</v>
      </c>
      <c r="AE627" s="370" t="s">
        <v>2364</v>
      </c>
      <c r="AF627" s="370" t="s">
        <v>2244</v>
      </c>
      <c r="AG627" s="374" t="s">
        <v>1438</v>
      </c>
      <c r="AH627" s="374" t="s">
        <v>2245</v>
      </c>
      <c r="AI627" s="374">
        <v>0</v>
      </c>
      <c r="AJ627" s="374">
        <v>0</v>
      </c>
      <c r="AK627" s="374">
        <v>0</v>
      </c>
      <c r="AL627" s="369">
        <v>1.3999999999999999E-2</v>
      </c>
      <c r="AM627" s="369">
        <v>0.2</v>
      </c>
      <c r="AN627" s="369" t="s">
        <v>2262</v>
      </c>
      <c r="AO627" s="367" t="s">
        <v>1324</v>
      </c>
      <c r="AP627" s="370" t="s">
        <v>13</v>
      </c>
      <c r="AQ627" s="376" t="s">
        <v>679</v>
      </c>
      <c r="AR627" s="369">
        <v>4.6661999999999997E-3</v>
      </c>
      <c r="AS627" s="369">
        <v>4.6661999999999997E-3</v>
      </c>
      <c r="AT627" s="369"/>
      <c r="AX627" s="662"/>
      <c r="AY627" s="663"/>
      <c r="AZ627" s="663"/>
      <c r="BA627" s="663"/>
      <c r="BB627" s="664"/>
      <c r="BC627" s="663"/>
      <c r="BD627" s="663"/>
      <c r="BE627" s="663"/>
      <c r="BF627" s="663"/>
      <c r="BG627" s="664"/>
      <c r="BH627" s="664"/>
      <c r="BI627" s="665"/>
      <c r="BJ627" s="665"/>
      <c r="BK627" s="665"/>
      <c r="BL627" s="664"/>
      <c r="BM627" s="664"/>
      <c r="BN627" s="664"/>
      <c r="BO627" s="664"/>
      <c r="BP627" s="664"/>
      <c r="BQ627" s="664"/>
      <c r="BR627" s="664"/>
      <c r="BS627" s="664"/>
      <c r="BT627" s="667"/>
      <c r="BU627" s="668"/>
      <c r="BV627" s="666"/>
      <c r="BW627" s="669"/>
    </row>
    <row r="628" spans="2:75" ht="15.75" customHeight="1">
      <c r="B628" s="363" t="s">
        <v>1262</v>
      </c>
      <c r="C628" s="364">
        <v>43984912000158</v>
      </c>
      <c r="D628" s="365" t="s">
        <v>14</v>
      </c>
      <c r="E628" s="365" t="s">
        <v>15</v>
      </c>
      <c r="F628" s="365" t="s">
        <v>701</v>
      </c>
      <c r="G628" s="366"/>
      <c r="H628" s="366" t="s">
        <v>34</v>
      </c>
      <c r="I628" s="366" t="s">
        <v>34</v>
      </c>
      <c r="J628" s="366" t="s">
        <v>611</v>
      </c>
      <c r="K628" s="367" t="s">
        <v>49</v>
      </c>
      <c r="L628" s="368"/>
      <c r="M628" s="368" t="s">
        <v>34</v>
      </c>
      <c r="N628" s="367">
        <v>626090</v>
      </c>
      <c r="O628" s="367" t="s">
        <v>1321</v>
      </c>
      <c r="P628" s="371">
        <v>44530</v>
      </c>
      <c r="Q628" s="372">
        <v>6729998.2199999997</v>
      </c>
      <c r="R628" s="372" t="s">
        <v>1419</v>
      </c>
      <c r="S628" s="367">
        <v>13</v>
      </c>
      <c r="T628" s="369">
        <v>-0.74418394206754956</v>
      </c>
      <c r="U628" s="369">
        <v>-9.620211069947084</v>
      </c>
      <c r="V628" s="369" t="s">
        <v>1419</v>
      </c>
      <c r="W628" s="369" t="s">
        <v>1419</v>
      </c>
      <c r="X628" s="369" t="s">
        <v>1419</v>
      </c>
      <c r="Y628" s="369" t="s">
        <v>1419</v>
      </c>
      <c r="Z628" s="369" t="s">
        <v>1419</v>
      </c>
      <c r="AA628" s="369" t="s">
        <v>1419</v>
      </c>
      <c r="AB628" s="369" t="s">
        <v>1419</v>
      </c>
      <c r="AC628" s="373" t="s">
        <v>1419</v>
      </c>
      <c r="AD628" s="541">
        <v>40226808000106</v>
      </c>
      <c r="AE628" s="370" t="s">
        <v>2364</v>
      </c>
      <c r="AF628" s="370" t="s">
        <v>2244</v>
      </c>
      <c r="AG628" s="374" t="s">
        <v>1438</v>
      </c>
      <c r="AH628" s="374" t="s">
        <v>2245</v>
      </c>
      <c r="AI628" s="374">
        <v>5000</v>
      </c>
      <c r="AJ628" s="374">
        <v>100</v>
      </c>
      <c r="AK628" s="374">
        <v>100</v>
      </c>
      <c r="AL628" s="369">
        <v>1.3999999999999999E-2</v>
      </c>
      <c r="AM628" s="369">
        <v>0.2</v>
      </c>
      <c r="AN628" s="369" t="s">
        <v>2262</v>
      </c>
      <c r="AO628" s="367" t="s">
        <v>1324</v>
      </c>
      <c r="AP628" s="370" t="s">
        <v>13</v>
      </c>
      <c r="AQ628" s="376" t="s">
        <v>679</v>
      </c>
      <c r="AR628" s="369">
        <v>4.6661999999999997E-3</v>
      </c>
      <c r="AS628" s="369">
        <v>4.6661999999999997E-3</v>
      </c>
      <c r="AT628" s="369"/>
      <c r="AX628" s="662"/>
      <c r="AY628" s="663"/>
      <c r="AZ628" s="663"/>
      <c r="BA628" s="663"/>
      <c r="BB628" s="664"/>
      <c r="BC628" s="663"/>
      <c r="BD628" s="663"/>
      <c r="BE628" s="663"/>
      <c r="BF628" s="663"/>
      <c r="BG628" s="664"/>
      <c r="BH628" s="664"/>
      <c r="BI628" s="665"/>
      <c r="BJ628" s="665"/>
      <c r="BK628" s="665"/>
      <c r="BL628" s="664"/>
      <c r="BM628" s="664"/>
      <c r="BN628" s="664"/>
      <c r="BO628" s="664"/>
      <c r="BP628" s="664"/>
      <c r="BQ628" s="664"/>
      <c r="BR628" s="664"/>
      <c r="BS628" s="664"/>
      <c r="BT628" s="667"/>
      <c r="BU628" s="668"/>
      <c r="BV628" s="666"/>
      <c r="BW628" s="669"/>
    </row>
    <row r="629" spans="2:75" ht="15.75" customHeight="1">
      <c r="B629" s="363" t="s">
        <v>506</v>
      </c>
      <c r="C629" s="364">
        <v>43507873000106</v>
      </c>
      <c r="D629" s="365" t="s">
        <v>14</v>
      </c>
      <c r="E629" s="365" t="s">
        <v>15</v>
      </c>
      <c r="F629" s="365" t="s">
        <v>701</v>
      </c>
      <c r="G629" s="366"/>
      <c r="H629" s="366" t="s">
        <v>34</v>
      </c>
      <c r="I629" s="366" t="s">
        <v>34</v>
      </c>
      <c r="J629" s="366" t="s">
        <v>611</v>
      </c>
      <c r="K629" s="367" t="s">
        <v>49</v>
      </c>
      <c r="L629" s="368"/>
      <c r="M629" s="368" t="s">
        <v>1416</v>
      </c>
      <c r="N629" s="367">
        <v>619711</v>
      </c>
      <c r="O629" s="367" t="s">
        <v>1321</v>
      </c>
      <c r="P629" s="371">
        <v>44494</v>
      </c>
      <c r="Q629" s="372">
        <v>631568.18999999994</v>
      </c>
      <c r="R629" s="372" t="s">
        <v>1419</v>
      </c>
      <c r="S629" s="367">
        <v>13</v>
      </c>
      <c r="T629" s="369">
        <v>-0.61293726959215333</v>
      </c>
      <c r="U629" s="369">
        <v>-7.9235597179525543</v>
      </c>
      <c r="V629" s="369" t="s">
        <v>1419</v>
      </c>
      <c r="W629" s="369" t="s">
        <v>1419</v>
      </c>
      <c r="X629" s="369" t="s">
        <v>1419</v>
      </c>
      <c r="Y629" s="369" t="s">
        <v>1419</v>
      </c>
      <c r="Z629" s="369" t="s">
        <v>1419</v>
      </c>
      <c r="AA629" s="369" t="s">
        <v>1419</v>
      </c>
      <c r="AB629" s="369" t="s">
        <v>1419</v>
      </c>
      <c r="AC629" s="373" t="s">
        <v>1419</v>
      </c>
      <c r="AD629" s="541">
        <v>35435027000191</v>
      </c>
      <c r="AE629" s="370" t="s">
        <v>2364</v>
      </c>
      <c r="AF629" s="370" t="s">
        <v>2244</v>
      </c>
      <c r="AG629" s="374" t="s">
        <v>1438</v>
      </c>
      <c r="AH629" s="374" t="s">
        <v>2245</v>
      </c>
      <c r="AI629" s="374">
        <v>500</v>
      </c>
      <c r="AJ629" s="374">
        <v>500</v>
      </c>
      <c r="AK629" s="374">
        <v>500</v>
      </c>
      <c r="AL629" s="369">
        <v>5.0000000000000001E-4</v>
      </c>
      <c r="AM629" s="369" t="s">
        <v>34</v>
      </c>
      <c r="AN629" s="369" t="s">
        <v>2262</v>
      </c>
      <c r="AO629" s="367" t="s">
        <v>1324</v>
      </c>
      <c r="AP629" s="370" t="s">
        <v>13</v>
      </c>
      <c r="AQ629" s="376" t="s">
        <v>679</v>
      </c>
      <c r="AR629" s="369">
        <v>1.6664999999999998E-4</v>
      </c>
      <c r="AS629" s="369">
        <v>1.6664999999999998E-4</v>
      </c>
      <c r="AT629" s="369"/>
      <c r="AX629" s="662"/>
      <c r="AY629" s="663"/>
      <c r="AZ629" s="663"/>
      <c r="BA629" s="663"/>
      <c r="BB629" s="664"/>
      <c r="BC629" s="663"/>
      <c r="BD629" s="663"/>
      <c r="BE629" s="663"/>
      <c r="BF629" s="663"/>
      <c r="BG629" s="664"/>
      <c r="BH629" s="664"/>
      <c r="BI629" s="665"/>
      <c r="BJ629" s="665"/>
      <c r="BK629" s="665"/>
      <c r="BL629" s="664"/>
      <c r="BM629" s="664"/>
      <c r="BN629" s="664"/>
      <c r="BO629" s="664"/>
      <c r="BP629" s="664"/>
      <c r="BQ629" s="664"/>
      <c r="BR629" s="664"/>
      <c r="BS629" s="664"/>
      <c r="BT629" s="667"/>
      <c r="BU629" s="668"/>
      <c r="BV629" s="666"/>
      <c r="BW629" s="669"/>
    </row>
    <row r="630" spans="2:75" ht="15.75" customHeight="1">
      <c r="B630" s="363" t="s">
        <v>209</v>
      </c>
      <c r="C630" s="364">
        <v>27324405000131</v>
      </c>
      <c r="D630" s="365" t="s">
        <v>13</v>
      </c>
      <c r="E630" s="365" t="s">
        <v>615</v>
      </c>
      <c r="F630" s="365" t="s">
        <v>619</v>
      </c>
      <c r="G630" s="366" t="s">
        <v>34</v>
      </c>
      <c r="H630" s="366" t="s">
        <v>1337</v>
      </c>
      <c r="I630" s="366" t="s">
        <v>34</v>
      </c>
      <c r="J630" s="366" t="s">
        <v>611</v>
      </c>
      <c r="K630" s="367" t="s">
        <v>48</v>
      </c>
      <c r="L630" s="368"/>
      <c r="M630" s="368" t="s">
        <v>1416</v>
      </c>
      <c r="N630" s="367">
        <v>441996</v>
      </c>
      <c r="O630" s="367" t="s">
        <v>1321</v>
      </c>
      <c r="P630" s="371">
        <v>42877</v>
      </c>
      <c r="Q630" s="372">
        <v>58067890.469999999</v>
      </c>
      <c r="R630" s="372">
        <v>74265138.602063477</v>
      </c>
      <c r="S630" s="367">
        <v>13</v>
      </c>
      <c r="T630" s="369">
        <v>4.2272682563059494E-2</v>
      </c>
      <c r="U630" s="369">
        <v>0.54646721833268252</v>
      </c>
      <c r="V630" s="369">
        <v>5.4754052662313812E-2</v>
      </c>
      <c r="W630" s="369">
        <v>0.53677279914899934</v>
      </c>
      <c r="X630" s="369">
        <v>9.1780808383400858E-2</v>
      </c>
      <c r="Y630" s="369">
        <v>0.69599054292344986</v>
      </c>
      <c r="Z630" s="369">
        <v>0.18258804378308646</v>
      </c>
      <c r="AA630" s="369">
        <v>1.0378896337637171</v>
      </c>
      <c r="AB630" s="369">
        <v>3.9114029565807014E-2</v>
      </c>
      <c r="AC630" s="373">
        <v>-1.1013187219327158</v>
      </c>
      <c r="AD630" s="541">
        <v>0</v>
      </c>
      <c r="AE630" s="370" t="s">
        <v>2394</v>
      </c>
      <c r="AF630" s="370" t="s">
        <v>2253</v>
      </c>
      <c r="AG630" s="374" t="s">
        <v>1439</v>
      </c>
      <c r="AH630" s="374" t="s">
        <v>2248</v>
      </c>
      <c r="AI630" s="374">
        <v>25000</v>
      </c>
      <c r="AJ630" s="374">
        <v>10000</v>
      </c>
      <c r="AK630" s="374">
        <v>20000</v>
      </c>
      <c r="AL630" s="369">
        <v>5.5000000000000005E-3</v>
      </c>
      <c r="AM630" s="369">
        <v>0.1</v>
      </c>
      <c r="AN630" s="369" t="s">
        <v>64</v>
      </c>
      <c r="AO630" s="367" t="s">
        <v>1324</v>
      </c>
      <c r="AP630" s="370" t="s">
        <v>13</v>
      </c>
      <c r="AQ630" s="376" t="s">
        <v>668</v>
      </c>
      <c r="AR630" s="369">
        <v>1.2833333333333332E-3</v>
      </c>
      <c r="AS630" s="369">
        <v>1.2833333333333332E-3</v>
      </c>
      <c r="AT630" s="369"/>
      <c r="AX630" s="662"/>
      <c r="AY630" s="663"/>
      <c r="AZ630" s="663"/>
      <c r="BA630" s="663"/>
      <c r="BB630" s="664"/>
      <c r="BC630" s="663"/>
      <c r="BD630" s="663"/>
      <c r="BE630" s="663"/>
      <c r="BF630" s="663"/>
      <c r="BG630" s="664"/>
      <c r="BH630" s="664"/>
      <c r="BI630" s="665"/>
      <c r="BJ630" s="665"/>
      <c r="BK630" s="665"/>
      <c r="BL630" s="664"/>
      <c r="BM630" s="664"/>
      <c r="BN630" s="664"/>
      <c r="BO630" s="664"/>
      <c r="BP630" s="664"/>
      <c r="BQ630" s="664"/>
      <c r="BR630" s="664"/>
      <c r="BS630" s="664"/>
      <c r="BT630" s="667"/>
      <c r="BU630" s="668"/>
      <c r="BV630" s="666"/>
      <c r="BW630" s="669"/>
    </row>
    <row r="631" spans="2:75" ht="15.75" customHeight="1">
      <c r="B631" s="363" t="s">
        <v>740</v>
      </c>
      <c r="C631" s="364">
        <v>31848238000103</v>
      </c>
      <c r="D631" s="365" t="s">
        <v>14</v>
      </c>
      <c r="E631" s="365" t="s">
        <v>607</v>
      </c>
      <c r="F631" s="365"/>
      <c r="G631" s="366"/>
      <c r="H631" s="366" t="s">
        <v>34</v>
      </c>
      <c r="I631" s="366" t="s">
        <v>34</v>
      </c>
      <c r="J631" s="366" t="s">
        <v>608</v>
      </c>
      <c r="K631" s="367" t="s">
        <v>48</v>
      </c>
      <c r="L631" s="368"/>
      <c r="M631" s="368" t="s">
        <v>1416</v>
      </c>
      <c r="N631" s="367">
        <v>509892</v>
      </c>
      <c r="O631" s="367" t="s">
        <v>1321</v>
      </c>
      <c r="P631" s="371">
        <v>43658</v>
      </c>
      <c r="Q631" s="372">
        <v>2262268.5499999998</v>
      </c>
      <c r="R631" s="372">
        <v>3482117.4941666676</v>
      </c>
      <c r="S631" s="367">
        <v>13</v>
      </c>
      <c r="T631" s="369">
        <v>-5.3367427989555849E-2</v>
      </c>
      <c r="U631" s="369">
        <v>-0.68989115794859113</v>
      </c>
      <c r="V631" s="369">
        <v>-0.17308578445774614</v>
      </c>
      <c r="W631" s="369">
        <v>-1.6968194407321273</v>
      </c>
      <c r="X631" s="369">
        <v>-7.3739058769766053E-2</v>
      </c>
      <c r="Y631" s="369">
        <v>-0.5591766781291011</v>
      </c>
      <c r="Z631" s="369">
        <v>3.7952160272171964E-2</v>
      </c>
      <c r="AA631" s="369">
        <v>0.21573238263191935</v>
      </c>
      <c r="AB631" s="369">
        <v>0.17331498170270546</v>
      </c>
      <c r="AC631" s="373">
        <v>-1.5700749830704859</v>
      </c>
      <c r="AD631" s="541">
        <v>0</v>
      </c>
      <c r="AE631" s="370" t="s">
        <v>2269</v>
      </c>
      <c r="AF631" s="370" t="s">
        <v>741</v>
      </c>
      <c r="AG631" s="374" t="s">
        <v>741</v>
      </c>
      <c r="AH631" s="374" t="s">
        <v>2248</v>
      </c>
      <c r="AI631" s="374">
        <v>5000</v>
      </c>
      <c r="AJ631" s="374">
        <v>500</v>
      </c>
      <c r="AK631" s="374">
        <v>5000</v>
      </c>
      <c r="AL631" s="673">
        <v>1.9650000000000001E-2</v>
      </c>
      <c r="AM631" s="673">
        <v>0.2</v>
      </c>
      <c r="AN631" s="369" t="s">
        <v>666</v>
      </c>
      <c r="AO631" s="367" t="s">
        <v>1324</v>
      </c>
      <c r="AP631" s="370" t="s">
        <v>716</v>
      </c>
      <c r="AQ631" s="376" t="s">
        <v>665</v>
      </c>
      <c r="AR631" s="369">
        <v>1.3333333333333333E-3</v>
      </c>
      <c r="AS631" s="369">
        <v>1.3333333333333333E-3</v>
      </c>
      <c r="AT631" s="369"/>
      <c r="AX631" s="662"/>
      <c r="AY631" s="663"/>
      <c r="AZ631" s="663"/>
      <c r="BA631" s="663"/>
      <c r="BB631" s="664"/>
      <c r="BC631" s="663"/>
      <c r="BD631" s="663"/>
      <c r="BE631" s="663"/>
      <c r="BF631" s="663"/>
      <c r="BG631" s="664"/>
      <c r="BH631" s="664"/>
      <c r="BI631" s="665"/>
      <c r="BJ631" s="665"/>
      <c r="BK631" s="665"/>
      <c r="BL631" s="664"/>
      <c r="BM631" s="664"/>
      <c r="BN631" s="664"/>
      <c r="BO631" s="664"/>
      <c r="BP631" s="664"/>
      <c r="BQ631" s="664"/>
      <c r="BR631" s="664"/>
      <c r="BS631" s="664"/>
      <c r="BT631" s="667"/>
      <c r="BU631" s="668"/>
      <c r="BV631" s="666"/>
      <c r="BW631" s="669"/>
    </row>
    <row r="632" spans="2:75" ht="15.75" customHeight="1">
      <c r="B632" s="363" t="s">
        <v>1581</v>
      </c>
      <c r="C632" s="364">
        <v>4147027000162</v>
      </c>
      <c r="D632" s="365" t="s">
        <v>13</v>
      </c>
      <c r="E632" s="365" t="s">
        <v>615</v>
      </c>
      <c r="F632" s="365" t="s">
        <v>619</v>
      </c>
      <c r="G632" s="366" t="s">
        <v>34</v>
      </c>
      <c r="H632" s="366" t="s">
        <v>1338</v>
      </c>
      <c r="I632" s="366" t="s">
        <v>34</v>
      </c>
      <c r="J632" s="366" t="s">
        <v>611</v>
      </c>
      <c r="K632" s="367" t="s">
        <v>48</v>
      </c>
      <c r="L632" s="368"/>
      <c r="M632" s="368"/>
      <c r="N632" s="367">
        <v>97081</v>
      </c>
      <c r="O632" s="367" t="s">
        <v>1324</v>
      </c>
      <c r="P632" s="371">
        <v>37196</v>
      </c>
      <c r="Q632" s="372">
        <v>108876576.58</v>
      </c>
      <c r="R632" s="372">
        <v>112160911.68960318</v>
      </c>
      <c r="S632" s="367">
        <v>14</v>
      </c>
      <c r="T632" s="369">
        <v>0.1115687428004597</v>
      </c>
      <c r="U632" s="369">
        <v>1.2549155707865194</v>
      </c>
      <c r="V632" s="369">
        <v>8.3201869758038338E-2</v>
      </c>
      <c r="W632" s="369">
        <v>0.76360249998287133</v>
      </c>
      <c r="X632" s="369">
        <v>0.16135690642763389</v>
      </c>
      <c r="Y632" s="369">
        <v>1.134627953467167</v>
      </c>
      <c r="Z632" s="369">
        <v>0.17423001460220999</v>
      </c>
      <c r="AA632" s="369">
        <v>0.95209101131221241</v>
      </c>
      <c r="AB632" s="369">
        <v>8.1788575528471921E-2</v>
      </c>
      <c r="AC632" s="373">
        <v>-0.24674708923460983</v>
      </c>
      <c r="AD632" s="541">
        <v>22188046000119</v>
      </c>
      <c r="AE632" s="370" t="s">
        <v>1561</v>
      </c>
      <c r="AF632" s="370" t="s">
        <v>2256</v>
      </c>
      <c r="AG632" s="374" t="s">
        <v>1561</v>
      </c>
      <c r="AH632" s="374" t="s">
        <v>2248</v>
      </c>
      <c r="AI632" s="374">
        <v>100000</v>
      </c>
      <c r="AJ632" s="374">
        <v>50000</v>
      </c>
      <c r="AK632" s="374">
        <v>100000</v>
      </c>
      <c r="AL632" s="369">
        <v>0</v>
      </c>
      <c r="AM632" s="369" t="s">
        <v>34</v>
      </c>
      <c r="AN632" s="369" t="s">
        <v>64</v>
      </c>
      <c r="AO632" s="367" t="s">
        <v>1324</v>
      </c>
      <c r="AP632" s="370" t="s">
        <v>13</v>
      </c>
      <c r="AQ632" s="376" t="s">
        <v>664</v>
      </c>
      <c r="AR632" s="369" t="s">
        <v>34</v>
      </c>
      <c r="AS632" s="369" t="s">
        <v>34</v>
      </c>
      <c r="AT632" s="369"/>
      <c r="AX632" s="662"/>
      <c r="AY632" s="663"/>
      <c r="AZ632" s="663"/>
      <c r="BA632" s="663"/>
      <c r="BB632" s="664"/>
      <c r="BC632" s="663"/>
      <c r="BD632" s="663"/>
      <c r="BE632" s="663"/>
      <c r="BF632" s="663"/>
      <c r="BG632" s="664"/>
      <c r="BH632" s="664"/>
      <c r="BI632" s="665"/>
      <c r="BJ632" s="665"/>
      <c r="BK632" s="665"/>
      <c r="BL632" s="664"/>
      <c r="BM632" s="664"/>
      <c r="BN632" s="664"/>
      <c r="BO632" s="664"/>
      <c r="BP632" s="664"/>
      <c r="BQ632" s="664"/>
      <c r="BR632" s="664"/>
      <c r="BS632" s="664"/>
      <c r="BT632" s="667"/>
      <c r="BU632" s="668"/>
      <c r="BV632" s="666"/>
      <c r="BW632" s="669"/>
    </row>
    <row r="633" spans="2:75" ht="15.75" customHeight="1">
      <c r="B633" s="363" t="s">
        <v>185</v>
      </c>
      <c r="C633" s="364">
        <v>13155995000101</v>
      </c>
      <c r="D633" s="365" t="s">
        <v>14</v>
      </c>
      <c r="E633" s="365" t="s">
        <v>607</v>
      </c>
      <c r="F633" s="365"/>
      <c r="G633" s="366"/>
      <c r="H633" s="366" t="s">
        <v>34</v>
      </c>
      <c r="I633" s="366" t="s">
        <v>34</v>
      </c>
      <c r="J633" s="366" t="s">
        <v>608</v>
      </c>
      <c r="K633" s="367" t="s">
        <v>48</v>
      </c>
      <c r="L633" s="368"/>
      <c r="M633" s="368" t="s">
        <v>1416</v>
      </c>
      <c r="N633" s="367">
        <v>289140</v>
      </c>
      <c r="O633" s="367" t="s">
        <v>1321</v>
      </c>
      <c r="P633" s="371">
        <v>40802</v>
      </c>
      <c r="Q633" s="372">
        <v>140563845.65000001</v>
      </c>
      <c r="R633" s="372">
        <v>151542825.07503977</v>
      </c>
      <c r="S633" s="367">
        <v>14</v>
      </c>
      <c r="T633" s="369">
        <v>5.6849573694760291E-2</v>
      </c>
      <c r="U633" s="369">
        <v>0.73490553512973134</v>
      </c>
      <c r="V633" s="369">
        <v>-0.11648045801563067</v>
      </c>
      <c r="W633" s="369">
        <v>-1.1418979683715971</v>
      </c>
      <c r="X633" s="369">
        <v>-2.1059589757095099E-2</v>
      </c>
      <c r="Y633" s="369">
        <v>-0.15969869482470805</v>
      </c>
      <c r="Z633" s="369">
        <v>3.0372141104899608E-3</v>
      </c>
      <c r="AA633" s="369">
        <v>1.7264509633190029E-2</v>
      </c>
      <c r="AB633" s="369">
        <v>0.21599854298955165</v>
      </c>
      <c r="AC633" s="373">
        <v>-0.91498889122752702</v>
      </c>
      <c r="AD633" s="541">
        <v>0</v>
      </c>
      <c r="AE633" s="370" t="s">
        <v>2359</v>
      </c>
      <c r="AF633" s="370" t="s">
        <v>741</v>
      </c>
      <c r="AG633" s="374" t="s">
        <v>741</v>
      </c>
      <c r="AH633" s="374" t="s">
        <v>2248</v>
      </c>
      <c r="AI633" s="374">
        <v>500</v>
      </c>
      <c r="AJ633" s="374">
        <v>500</v>
      </c>
      <c r="AK633" s="374">
        <v>500</v>
      </c>
      <c r="AL633" s="369">
        <v>0.02</v>
      </c>
      <c r="AM633" s="369">
        <v>0.2</v>
      </c>
      <c r="AN633" s="369" t="s">
        <v>666</v>
      </c>
      <c r="AO633" s="367" t="s">
        <v>1324</v>
      </c>
      <c r="AP633" s="370" t="s">
        <v>716</v>
      </c>
      <c r="AQ633" s="376" t="s">
        <v>670</v>
      </c>
      <c r="AR633" s="369">
        <v>3.3333333333333335E-3</v>
      </c>
      <c r="AS633" s="369">
        <v>3.3333333333333335E-3</v>
      </c>
      <c r="AT633" s="369"/>
      <c r="AX633" s="662"/>
      <c r="AY633" s="663"/>
      <c r="AZ633" s="663"/>
      <c r="BA633" s="663"/>
      <c r="BB633" s="664"/>
      <c r="BC633" s="663"/>
      <c r="BD633" s="663"/>
      <c r="BE633" s="663"/>
      <c r="BF633" s="663"/>
      <c r="BG633" s="664"/>
      <c r="BH633" s="664"/>
      <c r="BI633" s="665"/>
      <c r="BJ633" s="665"/>
      <c r="BK633" s="665"/>
      <c r="BL633" s="664"/>
      <c r="BM633" s="664"/>
      <c r="BN633" s="664"/>
      <c r="BO633" s="664"/>
      <c r="BP633" s="664"/>
      <c r="BQ633" s="664"/>
      <c r="BR633" s="664"/>
      <c r="BS633" s="664"/>
      <c r="BT633" s="667"/>
      <c r="BU633" s="668"/>
      <c r="BV633" s="666"/>
      <c r="BW633" s="669"/>
    </row>
    <row r="634" spans="2:75" ht="15.75" customHeight="1">
      <c r="B634" s="363" t="s">
        <v>220</v>
      </c>
      <c r="C634" s="364">
        <v>24623392000103</v>
      </c>
      <c r="D634" s="365" t="s">
        <v>14</v>
      </c>
      <c r="E634" s="365" t="s">
        <v>614</v>
      </c>
      <c r="F634" s="365"/>
      <c r="G634" s="366"/>
      <c r="H634" s="366" t="s">
        <v>1338</v>
      </c>
      <c r="I634" s="366" t="s">
        <v>34</v>
      </c>
      <c r="J634" s="366" t="s">
        <v>608</v>
      </c>
      <c r="K634" s="367" t="s">
        <v>48</v>
      </c>
      <c r="L634" s="368"/>
      <c r="M634" s="368" t="s">
        <v>34</v>
      </c>
      <c r="N634" s="367">
        <v>420591</v>
      </c>
      <c r="O634" s="367" t="s">
        <v>1321</v>
      </c>
      <c r="P634" s="371">
        <v>42562</v>
      </c>
      <c r="Q634" s="372">
        <v>19076564.600000001</v>
      </c>
      <c r="R634" s="372">
        <v>17893028.365158737</v>
      </c>
      <c r="S634" s="367">
        <v>14</v>
      </c>
      <c r="T634" s="369">
        <v>0.11064787588552383</v>
      </c>
      <c r="U634" s="369">
        <v>1.4303666879759502</v>
      </c>
      <c r="V634" s="369">
        <v>0.10320206366794404</v>
      </c>
      <c r="W634" s="369">
        <v>1.0117253043284529</v>
      </c>
      <c r="X634" s="369">
        <v>0.33024121327579081</v>
      </c>
      <c r="Y634" s="369">
        <v>2.5042791120707246</v>
      </c>
      <c r="Z634" s="369">
        <v>0.76101644732156104</v>
      </c>
      <c r="AA634" s="369">
        <v>4.3258641991754869</v>
      </c>
      <c r="AB634" s="369">
        <v>0.24738513363878367</v>
      </c>
      <c r="AC634" s="373">
        <v>0.12774169300612562</v>
      </c>
      <c r="AD634" s="541">
        <v>0</v>
      </c>
      <c r="AE634" s="370" t="s">
        <v>2400</v>
      </c>
      <c r="AF634" s="370" t="s">
        <v>2244</v>
      </c>
      <c r="AG634" s="374" t="s">
        <v>1438</v>
      </c>
      <c r="AH634" s="374" t="s">
        <v>2248</v>
      </c>
      <c r="AI634" s="374">
        <v>5000</v>
      </c>
      <c r="AJ634" s="374">
        <v>1000</v>
      </c>
      <c r="AK634" s="374">
        <v>1000</v>
      </c>
      <c r="AL634" s="369">
        <v>0.02</v>
      </c>
      <c r="AM634" s="369">
        <v>0.2</v>
      </c>
      <c r="AN634" s="369" t="s">
        <v>64</v>
      </c>
      <c r="AO634" s="367" t="s">
        <v>1324</v>
      </c>
      <c r="AP634" s="370" t="s">
        <v>13</v>
      </c>
      <c r="AQ634" s="376" t="s">
        <v>668</v>
      </c>
      <c r="AR634" s="369">
        <v>4.6666666666666662E-3</v>
      </c>
      <c r="AS634" s="369">
        <v>4.6666666666666662E-3</v>
      </c>
      <c r="AT634" s="369"/>
      <c r="AX634" s="662"/>
      <c r="AY634" s="663"/>
      <c r="AZ634" s="663"/>
      <c r="BA634" s="663"/>
      <c r="BB634" s="664"/>
      <c r="BC634" s="663"/>
      <c r="BD634" s="663"/>
      <c r="BE634" s="663"/>
      <c r="BF634" s="663"/>
      <c r="BG634" s="664"/>
      <c r="BH634" s="664"/>
      <c r="BI634" s="665"/>
      <c r="BJ634" s="665"/>
      <c r="BK634" s="665"/>
      <c r="BL634" s="664"/>
      <c r="BM634" s="664"/>
      <c r="BN634" s="664"/>
      <c r="BO634" s="664"/>
      <c r="BP634" s="664"/>
      <c r="BQ634" s="664"/>
      <c r="BR634" s="664"/>
      <c r="BS634" s="664"/>
      <c r="BT634" s="667"/>
      <c r="BU634" s="668"/>
      <c r="BV634" s="666"/>
      <c r="BW634" s="669"/>
    </row>
    <row r="635" spans="2:75" ht="15.75" customHeight="1">
      <c r="B635" s="363" t="s">
        <v>242</v>
      </c>
      <c r="C635" s="364">
        <v>7266253000150</v>
      </c>
      <c r="D635" s="365" t="s">
        <v>14</v>
      </c>
      <c r="E635" s="365" t="s">
        <v>607</v>
      </c>
      <c r="F635" s="365"/>
      <c r="G635" s="366"/>
      <c r="H635" s="366" t="s">
        <v>34</v>
      </c>
      <c r="I635" s="366" t="s">
        <v>34</v>
      </c>
      <c r="J635" s="366" t="s">
        <v>608</v>
      </c>
      <c r="K635" s="367" t="s">
        <v>48</v>
      </c>
      <c r="L635" s="368"/>
      <c r="M635" s="368" t="s">
        <v>34</v>
      </c>
      <c r="N635" s="367">
        <v>156981</v>
      </c>
      <c r="O635" s="367" t="s">
        <v>1321</v>
      </c>
      <c r="P635" s="371">
        <v>38611</v>
      </c>
      <c r="Q635" s="372">
        <v>21827155.710000001</v>
      </c>
      <c r="R635" s="372">
        <v>24975840.935515858</v>
      </c>
      <c r="S635" s="367">
        <v>14</v>
      </c>
      <c r="T635" s="369">
        <v>-8.8241307723799345E-2</v>
      </c>
      <c r="U635" s="369">
        <v>-1.1407126080047114</v>
      </c>
      <c r="V635" s="369">
        <v>-0.22467290518009486</v>
      </c>
      <c r="W635" s="369">
        <v>-2.2025457174873706</v>
      </c>
      <c r="X635" s="369">
        <v>-0.17010072424250267</v>
      </c>
      <c r="Y635" s="369">
        <v>-1.2899046925220019</v>
      </c>
      <c r="Z635" s="369">
        <v>-0.1060948538230293</v>
      </c>
      <c r="AA635" s="369">
        <v>-0.60307754383641166</v>
      </c>
      <c r="AB635" s="369">
        <v>0.23873749317710669</v>
      </c>
      <c r="AC635" s="373">
        <v>-1.353033837981648</v>
      </c>
      <c r="AD635" s="541">
        <v>11361527000168</v>
      </c>
      <c r="AE635" s="370" t="s">
        <v>2422</v>
      </c>
      <c r="AF635" s="370" t="s">
        <v>2244</v>
      </c>
      <c r="AG635" s="374" t="s">
        <v>1438</v>
      </c>
      <c r="AH635" s="374" t="s">
        <v>2248</v>
      </c>
      <c r="AI635" s="374">
        <v>1000</v>
      </c>
      <c r="AJ635" s="374">
        <v>1000</v>
      </c>
      <c r="AK635" s="374">
        <v>1000</v>
      </c>
      <c r="AL635" s="369">
        <v>0.02</v>
      </c>
      <c r="AM635" s="369">
        <v>0.2</v>
      </c>
      <c r="AN635" s="369" t="s">
        <v>34</v>
      </c>
      <c r="AO635" s="367" t="s">
        <v>1324</v>
      </c>
      <c r="AP635" s="370" t="s">
        <v>716</v>
      </c>
      <c r="AQ635" s="376" t="s">
        <v>659</v>
      </c>
      <c r="AR635" s="369">
        <v>4.6666666666666662E-3</v>
      </c>
      <c r="AS635" s="369">
        <v>4.6666666666666662E-3</v>
      </c>
      <c r="AT635" s="369"/>
      <c r="AX635" s="662"/>
      <c r="AY635" s="663"/>
      <c r="AZ635" s="663"/>
      <c r="BA635" s="663"/>
      <c r="BB635" s="664"/>
      <c r="BC635" s="663"/>
      <c r="BD635" s="663"/>
      <c r="BE635" s="663"/>
      <c r="BF635" s="663"/>
      <c r="BG635" s="664"/>
      <c r="BH635" s="664"/>
      <c r="BI635" s="665"/>
      <c r="BJ635" s="665"/>
      <c r="BK635" s="665"/>
      <c r="BL635" s="664"/>
      <c r="BM635" s="664"/>
      <c r="BN635" s="664"/>
      <c r="BO635" s="664"/>
      <c r="BP635" s="664"/>
      <c r="BQ635" s="664"/>
      <c r="BR635" s="664"/>
      <c r="BS635" s="664"/>
      <c r="BT635" s="667"/>
      <c r="BU635" s="668"/>
      <c r="BV635" s="666"/>
      <c r="BW635" s="669"/>
    </row>
    <row r="636" spans="2:75" ht="15.75" customHeight="1">
      <c r="B636" s="363" t="s">
        <v>1643</v>
      </c>
      <c r="C636" s="364">
        <v>35591542000160</v>
      </c>
      <c r="D636" s="365" t="s">
        <v>14</v>
      </c>
      <c r="E636" s="365"/>
      <c r="F636" s="365"/>
      <c r="G636" s="366"/>
      <c r="H636" s="366" t="s">
        <v>34</v>
      </c>
      <c r="I636" s="366"/>
      <c r="J636" s="366"/>
      <c r="K636" s="367"/>
      <c r="L636" s="368"/>
      <c r="M636" s="368"/>
      <c r="N636" s="367">
        <v>530956</v>
      </c>
      <c r="O636" s="367" t="s">
        <v>1321</v>
      </c>
      <c r="P636" s="371">
        <v>43909</v>
      </c>
      <c r="Q636" s="372">
        <v>113042604.72</v>
      </c>
      <c r="R636" s="372">
        <v>117031758.33912708</v>
      </c>
      <c r="S636" s="367">
        <v>14</v>
      </c>
      <c r="T636" s="369">
        <v>-0.10348795682248502</v>
      </c>
      <c r="U636" s="369">
        <v>-1.1640235889158408</v>
      </c>
      <c r="V636" s="369">
        <v>-0.22486053435874276</v>
      </c>
      <c r="W636" s="369">
        <v>-2.0637044177391406</v>
      </c>
      <c r="X636" s="369">
        <v>-9.854901855330922E-2</v>
      </c>
      <c r="Y636" s="369">
        <v>-0.6929760474026383</v>
      </c>
      <c r="Z636" s="369" t="s">
        <v>1419</v>
      </c>
      <c r="AA636" s="369" t="s">
        <v>1419</v>
      </c>
      <c r="AB636" s="369">
        <v>0.2490969006952253</v>
      </c>
      <c r="AC636" s="373">
        <v>-1.3133614934422204</v>
      </c>
      <c r="AD636" s="541">
        <v>73232530000139</v>
      </c>
      <c r="AE636" s="370" t="s">
        <v>2453</v>
      </c>
      <c r="AF636" s="370" t="s">
        <v>2453</v>
      </c>
      <c r="AG636" s="374" t="s">
        <v>1442</v>
      </c>
      <c r="AH636" s="374" t="s">
        <v>2245</v>
      </c>
      <c r="AI636" s="374" t="s">
        <v>1429</v>
      </c>
      <c r="AJ636" s="374" t="s">
        <v>1429</v>
      </c>
      <c r="AK636" s="374" t="s">
        <v>1429</v>
      </c>
      <c r="AL636" s="369">
        <v>0</v>
      </c>
      <c r="AM636" s="369" t="s">
        <v>34</v>
      </c>
      <c r="AN636" s="369" t="s">
        <v>666</v>
      </c>
      <c r="AO636" s="367" t="s">
        <v>1324</v>
      </c>
      <c r="AP636" s="370" t="s">
        <v>716</v>
      </c>
      <c r="AQ636" s="376" t="s">
        <v>659</v>
      </c>
      <c r="AR636" s="369" t="s">
        <v>34</v>
      </c>
      <c r="AS636" s="369" t="s">
        <v>34</v>
      </c>
      <c r="AT636" s="369"/>
      <c r="AW636" s="662"/>
      <c r="AX636" s="662"/>
      <c r="AY636" s="663"/>
      <c r="AZ636" s="663"/>
      <c r="BA636" s="663"/>
      <c r="BB636" s="664"/>
      <c r="BC636" s="663"/>
      <c r="BD636" s="663"/>
      <c r="BE636" s="663"/>
      <c r="BF636" s="663"/>
      <c r="BG636" s="664"/>
      <c r="BH636" s="664"/>
      <c r="BI636" s="665"/>
      <c r="BJ636" s="665"/>
      <c r="BK636" s="665"/>
      <c r="BL636" s="218"/>
      <c r="BM636" s="664"/>
      <c r="BN636" s="664"/>
      <c r="BO636" s="664"/>
      <c r="BP636" s="664"/>
      <c r="BQ636" s="664"/>
      <c r="BR636" s="664"/>
      <c r="BS636" s="664"/>
      <c r="BT636" s="667"/>
      <c r="BU636" s="668"/>
      <c r="BV636" s="666"/>
      <c r="BW636" s="669"/>
    </row>
    <row r="637" spans="2:75" ht="15.75" customHeight="1">
      <c r="B637" s="363" t="s">
        <v>590</v>
      </c>
      <c r="C637" s="364">
        <v>6940782000125</v>
      </c>
      <c r="D637" s="365" t="s">
        <v>14</v>
      </c>
      <c r="E637" s="365" t="s">
        <v>614</v>
      </c>
      <c r="F637" s="365"/>
      <c r="G637" s="366"/>
      <c r="H637" s="366" t="s">
        <v>1338</v>
      </c>
      <c r="I637" s="366" t="s">
        <v>34</v>
      </c>
      <c r="J637" s="366" t="s">
        <v>608</v>
      </c>
      <c r="K637" s="367" t="s">
        <v>48</v>
      </c>
      <c r="L637" s="368"/>
      <c r="M637" s="368" t="s">
        <v>34</v>
      </c>
      <c r="N637" s="367">
        <v>141690</v>
      </c>
      <c r="O637" s="367" t="s">
        <v>1321</v>
      </c>
      <c r="P637" s="371">
        <v>38238</v>
      </c>
      <c r="Q637" s="372">
        <v>10595223.32</v>
      </c>
      <c r="R637" s="372">
        <v>5752900.9848412704</v>
      </c>
      <c r="S637" s="367">
        <v>14</v>
      </c>
      <c r="T637" s="369">
        <v>-3.5858440678693593E-2</v>
      </c>
      <c r="U637" s="369">
        <v>-0.46354906155297876</v>
      </c>
      <c r="V637" s="369">
        <v>-0.15421133934012887</v>
      </c>
      <c r="W637" s="369">
        <v>-1.5117867674312018</v>
      </c>
      <c r="X637" s="369">
        <v>-5.2190999820325046E-2</v>
      </c>
      <c r="Y637" s="369">
        <v>-0.395773832683252</v>
      </c>
      <c r="Z637" s="369">
        <v>6.9863928696820787E-2</v>
      </c>
      <c r="AA637" s="369">
        <v>0.39712921977837978</v>
      </c>
      <c r="AB637" s="369">
        <v>0.20510978539164365</v>
      </c>
      <c r="AC637" s="373">
        <v>-1.1877745874036709</v>
      </c>
      <c r="AD637" s="541">
        <v>0</v>
      </c>
      <c r="AE637" s="370" t="s">
        <v>2513</v>
      </c>
      <c r="AF637" s="370" t="s">
        <v>2250</v>
      </c>
      <c r="AG637" s="374" t="s">
        <v>719</v>
      </c>
      <c r="AH637" s="374" t="s">
        <v>2248</v>
      </c>
      <c r="AI637" s="374">
        <v>1000</v>
      </c>
      <c r="AJ637" s="374">
        <v>1000</v>
      </c>
      <c r="AK637" s="374">
        <v>1000</v>
      </c>
      <c r="AL637" s="369">
        <v>5.0000000000000001E-3</v>
      </c>
      <c r="AM637" s="369">
        <v>0.2</v>
      </c>
      <c r="AN637" s="369" t="s">
        <v>666</v>
      </c>
      <c r="AO637" s="367" t="s">
        <v>1324</v>
      </c>
      <c r="AP637" s="370" t="s">
        <v>716</v>
      </c>
      <c r="AQ637" s="376" t="s">
        <v>659</v>
      </c>
      <c r="AR637" s="369">
        <v>8.0000000000000002E-3</v>
      </c>
      <c r="AS637" s="369">
        <v>8.0000000000000002E-3</v>
      </c>
      <c r="AT637" s="369"/>
      <c r="AW637" s="662"/>
      <c r="AX637" s="662"/>
      <c r="AY637" s="663"/>
      <c r="AZ637" s="663"/>
      <c r="BA637" s="663"/>
      <c r="BB637" s="664"/>
      <c r="BC637" s="663"/>
      <c r="BD637" s="663"/>
      <c r="BE637" s="663"/>
      <c r="BF637" s="663"/>
      <c r="BG637" s="664"/>
      <c r="BH637" s="664"/>
      <c r="BI637" s="665"/>
      <c r="BJ637" s="665"/>
      <c r="BK637" s="665"/>
      <c r="BL637" s="218"/>
      <c r="BM637" s="664"/>
      <c r="BN637" s="664"/>
      <c r="BO637" s="664"/>
      <c r="BP637" s="664"/>
      <c r="BQ637" s="664"/>
      <c r="BR637" s="664"/>
      <c r="BS637" s="664"/>
      <c r="BT637" s="667"/>
      <c r="BU637" s="668"/>
      <c r="BV637" s="666"/>
      <c r="BW637" s="669"/>
    </row>
    <row r="638" spans="2:75" ht="15.75" customHeight="1">
      <c r="B638" s="363" t="s">
        <v>426</v>
      </c>
      <c r="C638" s="364">
        <v>11447072000106</v>
      </c>
      <c r="D638" s="365" t="s">
        <v>14</v>
      </c>
      <c r="E638" s="365" t="s">
        <v>607</v>
      </c>
      <c r="F638" s="365"/>
      <c r="G638" s="366"/>
      <c r="H638" s="366" t="s">
        <v>34</v>
      </c>
      <c r="I638" s="366" t="s">
        <v>34</v>
      </c>
      <c r="J638" s="366" t="s">
        <v>608</v>
      </c>
      <c r="K638" s="367" t="s">
        <v>48</v>
      </c>
      <c r="L638" s="368"/>
      <c r="M638" s="368" t="s">
        <v>34</v>
      </c>
      <c r="N638" s="367">
        <v>242950</v>
      </c>
      <c r="O638" s="367" t="s">
        <v>1321</v>
      </c>
      <c r="P638" s="371">
        <v>40228</v>
      </c>
      <c r="Q638" s="372">
        <v>36915603.270000003</v>
      </c>
      <c r="R638" s="372">
        <v>42854850.396785691</v>
      </c>
      <c r="S638" s="367">
        <v>14</v>
      </c>
      <c r="T638" s="369">
        <v>-9.2761420943561879E-2</v>
      </c>
      <c r="U638" s="369">
        <v>-1.1991449938384635</v>
      </c>
      <c r="V638" s="369">
        <v>-0.1638477860375992</v>
      </c>
      <c r="W638" s="369">
        <v>-1.6062561667933328</v>
      </c>
      <c r="X638" s="369">
        <v>0.18090256072631261</v>
      </c>
      <c r="Y638" s="369">
        <v>1.3718169808462883</v>
      </c>
      <c r="Z638" s="369">
        <v>0.1793390364867109</v>
      </c>
      <c r="AA638" s="369">
        <v>1.0194212230010884</v>
      </c>
      <c r="AB638" s="369">
        <v>0.21657426102317745</v>
      </c>
      <c r="AC638" s="373">
        <v>-1.1664453798039796</v>
      </c>
      <c r="AD638" s="541">
        <v>0</v>
      </c>
      <c r="AE638" s="370" t="s">
        <v>2561</v>
      </c>
      <c r="AF638" s="370" t="s">
        <v>2244</v>
      </c>
      <c r="AG638" s="374" t="s">
        <v>1438</v>
      </c>
      <c r="AH638" s="374" t="s">
        <v>2248</v>
      </c>
      <c r="AI638" s="374">
        <v>500</v>
      </c>
      <c r="AJ638" s="374">
        <v>500</v>
      </c>
      <c r="AK638" s="374">
        <v>500</v>
      </c>
      <c r="AL638" s="369">
        <v>0.02</v>
      </c>
      <c r="AM638" s="369">
        <v>0.2</v>
      </c>
      <c r="AN638" s="369" t="s">
        <v>2262</v>
      </c>
      <c r="AO638" s="367" t="s">
        <v>1324</v>
      </c>
      <c r="AP638" s="370" t="s">
        <v>716</v>
      </c>
      <c r="AQ638" s="376" t="s">
        <v>659</v>
      </c>
      <c r="AR638" s="369">
        <v>6.6666666666666662E-3</v>
      </c>
      <c r="AS638" s="369">
        <v>6.6666666666666662E-3</v>
      </c>
      <c r="AT638" s="369"/>
      <c r="AW638" s="662"/>
      <c r="AX638" s="662"/>
      <c r="AY638" s="663"/>
      <c r="AZ638" s="663"/>
      <c r="BA638" s="663"/>
      <c r="BB638" s="664"/>
      <c r="BC638" s="663"/>
      <c r="BD638" s="663"/>
      <c r="BE638" s="663"/>
      <c r="BF638" s="663"/>
      <c r="BG638" s="664"/>
      <c r="BH638" s="664"/>
      <c r="BI638" s="665"/>
      <c r="BJ638" s="665"/>
      <c r="BK638" s="665"/>
      <c r="BL638" s="218"/>
      <c r="BM638" s="664"/>
      <c r="BN638" s="664"/>
      <c r="BO638" s="664"/>
      <c r="BP638" s="664"/>
      <c r="BQ638" s="664"/>
      <c r="BR638" s="664"/>
      <c r="BS638" s="664"/>
      <c r="BT638" s="667"/>
      <c r="BU638" s="668"/>
      <c r="BV638" s="666"/>
      <c r="BW638" s="669"/>
    </row>
    <row r="639" spans="2:75" ht="15.75" customHeight="1">
      <c r="B639" s="363" t="s">
        <v>1253</v>
      </c>
      <c r="C639" s="364">
        <v>31132367000192</v>
      </c>
      <c r="D639" s="365" t="s">
        <v>14</v>
      </c>
      <c r="E639" s="365" t="s">
        <v>607</v>
      </c>
      <c r="F639" s="365"/>
      <c r="G639" s="366"/>
      <c r="H639" s="366" t="s">
        <v>34</v>
      </c>
      <c r="I639" s="366" t="s">
        <v>34</v>
      </c>
      <c r="J639" s="366" t="s">
        <v>608</v>
      </c>
      <c r="K639" s="367" t="s">
        <v>48</v>
      </c>
      <c r="L639" s="368"/>
      <c r="M639" s="368" t="s">
        <v>1416</v>
      </c>
      <c r="N639" s="367">
        <v>484687</v>
      </c>
      <c r="O639" s="367" t="s">
        <v>1321</v>
      </c>
      <c r="P639" s="371">
        <v>43479</v>
      </c>
      <c r="Q639" s="372">
        <v>28277210.120000001</v>
      </c>
      <c r="R639" s="372">
        <v>29075101.641666666</v>
      </c>
      <c r="S639" s="367">
        <v>14</v>
      </c>
      <c r="T639" s="369">
        <v>-1.1478949183141296E-3</v>
      </c>
      <c r="U639" s="369">
        <v>-1.4839061656747251E-2</v>
      </c>
      <c r="V639" s="369">
        <v>-0.13215342480825942</v>
      </c>
      <c r="W639" s="369">
        <v>-1.2955454491915699</v>
      </c>
      <c r="X639" s="369">
        <v>2.3501823433483615E-2</v>
      </c>
      <c r="Y639" s="369">
        <v>0.17821859645027482</v>
      </c>
      <c r="Z639" s="369">
        <v>0.2239478362031877</v>
      </c>
      <c r="AA639" s="369">
        <v>1.2729921022388115</v>
      </c>
      <c r="AB639" s="369">
        <v>0.29803853238788891</v>
      </c>
      <c r="AC639" s="373">
        <v>-0.65295200624859306</v>
      </c>
      <c r="AD639" s="541">
        <v>0</v>
      </c>
      <c r="AE639" s="370" t="s">
        <v>2563</v>
      </c>
      <c r="AF639" s="370" t="s">
        <v>2253</v>
      </c>
      <c r="AG639" s="374" t="s">
        <v>1439</v>
      </c>
      <c r="AH639" s="374" t="s">
        <v>2248</v>
      </c>
      <c r="AI639" s="374">
        <v>500</v>
      </c>
      <c r="AJ639" s="374">
        <v>100</v>
      </c>
      <c r="AK639" s="374">
        <v>100</v>
      </c>
      <c r="AL639" s="369">
        <v>0.02</v>
      </c>
      <c r="AM639" s="369">
        <v>0.2</v>
      </c>
      <c r="AN639" s="369" t="s">
        <v>2262</v>
      </c>
      <c r="AO639" s="367" t="s">
        <v>1324</v>
      </c>
      <c r="AP639" s="370" t="s">
        <v>716</v>
      </c>
      <c r="AQ639" s="376" t="s">
        <v>659</v>
      </c>
      <c r="AR639" s="369">
        <v>3.3333333333333331E-3</v>
      </c>
      <c r="AS639" s="369">
        <v>3.3333333333333331E-3</v>
      </c>
      <c r="AT639" s="369"/>
      <c r="AW639" s="662"/>
      <c r="AX639" s="662"/>
      <c r="AY639" s="663"/>
      <c r="AZ639" s="663"/>
      <c r="BA639" s="663"/>
      <c r="BB639" s="664"/>
      <c r="BC639" s="663"/>
      <c r="BD639" s="663"/>
      <c r="BE639" s="663"/>
      <c r="BF639" s="663"/>
      <c r="BG639" s="664"/>
      <c r="BH639" s="664"/>
      <c r="BI639" s="665"/>
      <c r="BJ639" s="665"/>
      <c r="BK639" s="665"/>
      <c r="BL639" s="218"/>
      <c r="BM639" s="664"/>
      <c r="BN639" s="664"/>
      <c r="BO639" s="664"/>
      <c r="BP639" s="664"/>
      <c r="BQ639" s="664"/>
      <c r="BR639" s="664"/>
      <c r="BS639" s="664"/>
      <c r="BT639" s="667"/>
      <c r="BU639" s="668"/>
      <c r="BV639" s="666"/>
      <c r="BW639" s="669"/>
    </row>
    <row r="640" spans="2:75" ht="15.75" customHeight="1">
      <c r="B640" s="363" t="s">
        <v>1256</v>
      </c>
      <c r="C640" s="364">
        <v>12287682000144</v>
      </c>
      <c r="D640" s="365" t="s">
        <v>14</v>
      </c>
      <c r="E640" s="365" t="s">
        <v>607</v>
      </c>
      <c r="F640" s="365"/>
      <c r="G640" s="366"/>
      <c r="H640" s="366" t="s">
        <v>34</v>
      </c>
      <c r="I640" s="366" t="s">
        <v>34</v>
      </c>
      <c r="J640" s="366" t="s">
        <v>608</v>
      </c>
      <c r="K640" s="367" t="s">
        <v>48</v>
      </c>
      <c r="L640" s="368"/>
      <c r="M640" s="368" t="s">
        <v>34</v>
      </c>
      <c r="N640" s="367">
        <v>270466</v>
      </c>
      <c r="O640" s="367" t="s">
        <v>1321</v>
      </c>
      <c r="P640" s="371">
        <v>40633</v>
      </c>
      <c r="Q640" s="372">
        <v>84099400.650000006</v>
      </c>
      <c r="R640" s="372">
        <v>102948050.51456352</v>
      </c>
      <c r="S640" s="367">
        <v>14</v>
      </c>
      <c r="T640" s="369">
        <v>8.2179540244822435E-2</v>
      </c>
      <c r="U640" s="369">
        <v>1.0623509566599076</v>
      </c>
      <c r="V640" s="369">
        <v>-2.8131654420626706E-2</v>
      </c>
      <c r="W640" s="369">
        <v>-0.27578427812787959</v>
      </c>
      <c r="X640" s="369">
        <v>0.1108331880266622</v>
      </c>
      <c r="Y640" s="369">
        <v>0.84046819882406343</v>
      </c>
      <c r="Z640" s="369">
        <v>0.14207911380618055</v>
      </c>
      <c r="AA640" s="369">
        <v>0.8076237432553619</v>
      </c>
      <c r="AB640" s="369">
        <v>0.18560476022236241</v>
      </c>
      <c r="AC640" s="373">
        <v>-0.58447822827100115</v>
      </c>
      <c r="AD640" s="541">
        <v>0</v>
      </c>
      <c r="AE640" s="370" t="s">
        <v>2567</v>
      </c>
      <c r="AF640" s="370" t="s">
        <v>2250</v>
      </c>
      <c r="AG640" s="374" t="s">
        <v>719</v>
      </c>
      <c r="AH640" s="374" t="s">
        <v>2248</v>
      </c>
      <c r="AI640" s="374">
        <v>500</v>
      </c>
      <c r="AJ640" s="374">
        <v>500</v>
      </c>
      <c r="AK640" s="374">
        <v>500</v>
      </c>
      <c r="AL640" s="369">
        <v>2.9670000000000002E-2</v>
      </c>
      <c r="AM640" s="369" t="s">
        <v>34</v>
      </c>
      <c r="AN640" s="369" t="s">
        <v>2257</v>
      </c>
      <c r="AO640" s="367" t="s">
        <v>1324</v>
      </c>
      <c r="AP640" s="370" t="s">
        <v>716</v>
      </c>
      <c r="AQ640" s="376" t="s">
        <v>667</v>
      </c>
      <c r="AR640" s="369">
        <v>7.4174999999999996E-3</v>
      </c>
      <c r="AS640" s="369">
        <v>7.4174999999999996E-3</v>
      </c>
      <c r="AT640" s="369"/>
      <c r="AW640" s="662"/>
      <c r="AX640" s="662"/>
      <c r="AY640" s="663"/>
      <c r="AZ640" s="663"/>
      <c r="BA640" s="663"/>
      <c r="BB640" s="664"/>
      <c r="BC640" s="663"/>
      <c r="BD640" s="663"/>
      <c r="BE640" s="663"/>
      <c r="BF640" s="663"/>
      <c r="BG640" s="664"/>
      <c r="BH640" s="664"/>
      <c r="BI640" s="665"/>
      <c r="BJ640" s="665"/>
      <c r="BK640" s="665"/>
      <c r="BL640" s="218"/>
      <c r="BM640" s="664"/>
      <c r="BN640" s="664"/>
      <c r="BO640" s="664"/>
      <c r="BP640" s="664"/>
      <c r="BQ640" s="664"/>
      <c r="BR640" s="664"/>
      <c r="BS640" s="664"/>
      <c r="BT640" s="667"/>
      <c r="BU640" s="668"/>
      <c r="BV640" s="666"/>
      <c r="BW640" s="669"/>
    </row>
    <row r="641" spans="2:75" ht="15.75" customHeight="1">
      <c r="B641" s="363" t="s">
        <v>1595</v>
      </c>
      <c r="C641" s="364">
        <v>31611455000177</v>
      </c>
      <c r="D641" s="365" t="s">
        <v>11</v>
      </c>
      <c r="E641" s="365" t="s">
        <v>620</v>
      </c>
      <c r="F641" s="365" t="s">
        <v>663</v>
      </c>
      <c r="G641" s="366"/>
      <c r="H641" s="366" t="s">
        <v>34</v>
      </c>
      <c r="I641" s="366"/>
      <c r="J641" s="366" t="s">
        <v>608</v>
      </c>
      <c r="K641" s="367" t="s">
        <v>48</v>
      </c>
      <c r="L641" s="368"/>
      <c r="M641" s="368"/>
      <c r="N641" s="367">
        <v>493228</v>
      </c>
      <c r="O641" s="367" t="s">
        <v>1321</v>
      </c>
      <c r="P641" s="371">
        <v>43579</v>
      </c>
      <c r="Q641" s="372">
        <v>187959478.58000001</v>
      </c>
      <c r="R641" s="372">
        <v>132306279.84055555</v>
      </c>
      <c r="S641" s="367">
        <v>15</v>
      </c>
      <c r="T641" s="369">
        <v>9.7170916581435396E-2</v>
      </c>
      <c r="U641" s="369">
        <v>1.0929700665690287</v>
      </c>
      <c r="V641" s="369">
        <v>0.11977415581514195</v>
      </c>
      <c r="W641" s="369">
        <v>1.0992522773797906</v>
      </c>
      <c r="X641" s="369">
        <v>0.18236562575800019</v>
      </c>
      <c r="Y641" s="369">
        <v>1.282356865396141</v>
      </c>
      <c r="Z641" s="369">
        <v>0.19259790604503957</v>
      </c>
      <c r="AA641" s="369">
        <v>1.0524635239324043</v>
      </c>
      <c r="AB641" s="369">
        <v>1.9376423700449002E-3</v>
      </c>
      <c r="AC641" s="373">
        <v>5.01113872601438</v>
      </c>
      <c r="AD641" s="541">
        <v>31611340000182</v>
      </c>
      <c r="AE641" s="370" t="s">
        <v>1561</v>
      </c>
      <c r="AF641" s="370" t="s">
        <v>2256</v>
      </c>
      <c r="AG641" s="374" t="s">
        <v>59</v>
      </c>
      <c r="AH641" s="374" t="s">
        <v>2245</v>
      </c>
      <c r="AI641" s="374">
        <v>50000</v>
      </c>
      <c r="AJ641" s="374">
        <v>50000</v>
      </c>
      <c r="AK641" s="374">
        <v>50000</v>
      </c>
      <c r="AL641" s="369">
        <v>5.0000000000000001E-3</v>
      </c>
      <c r="AM641" s="369">
        <v>0.1</v>
      </c>
      <c r="AN641" s="369" t="s">
        <v>64</v>
      </c>
      <c r="AO641" s="367" t="s">
        <v>1324</v>
      </c>
      <c r="AP641" s="370" t="s">
        <v>13</v>
      </c>
      <c r="AQ641" s="376" t="s">
        <v>668</v>
      </c>
      <c r="AR641" s="369" t="s">
        <v>34</v>
      </c>
      <c r="AS641" s="369" t="s">
        <v>34</v>
      </c>
      <c r="AT641" s="369"/>
      <c r="AX641" s="662"/>
      <c r="AY641" s="663"/>
      <c r="AZ641" s="663"/>
      <c r="BA641" s="663"/>
      <c r="BB641" s="664"/>
      <c r="BC641" s="663"/>
      <c r="BD641" s="663"/>
      <c r="BE641" s="663"/>
      <c r="BF641" s="663"/>
      <c r="BG641" s="664"/>
      <c r="BH641" s="664"/>
      <c r="BI641" s="665"/>
      <c r="BJ641" s="665"/>
      <c r="BK641" s="665"/>
      <c r="BL641" s="664"/>
      <c r="BM641" s="664"/>
      <c r="BN641" s="664"/>
      <c r="BO641" s="664"/>
      <c r="BP641" s="664"/>
      <c r="BQ641" s="664"/>
      <c r="BR641" s="664"/>
      <c r="BS641" s="664"/>
      <c r="BT641" s="667"/>
      <c r="BU641" s="668"/>
      <c r="BV641" s="666"/>
      <c r="BW641" s="669"/>
    </row>
    <row r="642" spans="2:75" ht="15.75" customHeight="1">
      <c r="B642" s="363" t="s">
        <v>987</v>
      </c>
      <c r="C642" s="364">
        <v>27826059000190</v>
      </c>
      <c r="D642" s="365" t="s">
        <v>11</v>
      </c>
      <c r="E642" s="365" t="s">
        <v>620</v>
      </c>
      <c r="F642" s="365" t="s">
        <v>663</v>
      </c>
      <c r="G642" s="366" t="s">
        <v>738</v>
      </c>
      <c r="H642" s="366" t="s">
        <v>34</v>
      </c>
      <c r="I642" s="366"/>
      <c r="J642" s="366" t="s">
        <v>608</v>
      </c>
      <c r="K642" s="367" t="s">
        <v>48</v>
      </c>
      <c r="L642" s="368"/>
      <c r="M642" s="368" t="s">
        <v>34</v>
      </c>
      <c r="N642" s="367">
        <v>451703</v>
      </c>
      <c r="O642" s="367" t="s">
        <v>1321</v>
      </c>
      <c r="P642" s="371">
        <v>43039</v>
      </c>
      <c r="Q642" s="372">
        <v>285870599.62</v>
      </c>
      <c r="R642" s="372">
        <v>201595926.65801588</v>
      </c>
      <c r="S642" s="367">
        <v>15</v>
      </c>
      <c r="T642" s="369">
        <v>8.9148642531748923E-2</v>
      </c>
      <c r="U642" s="369">
        <v>1.1524419021619248</v>
      </c>
      <c r="V642" s="369">
        <v>0.13203273930126125</v>
      </c>
      <c r="W642" s="369">
        <v>1.2943623276825988</v>
      </c>
      <c r="X642" s="369">
        <v>0.18617651980953265</v>
      </c>
      <c r="Y642" s="369">
        <v>1.411810370644653</v>
      </c>
      <c r="Z642" s="369">
        <v>0.16208718692553248</v>
      </c>
      <c r="AA642" s="369">
        <v>0.92135611724821731</v>
      </c>
      <c r="AB642" s="369">
        <v>7.2841136790539147E-3</v>
      </c>
      <c r="AC642" s="373">
        <v>3.6956690339351201</v>
      </c>
      <c r="AD642" s="541">
        <v>0</v>
      </c>
      <c r="AE642" s="370" t="s">
        <v>2414</v>
      </c>
      <c r="AF642" s="370" t="s">
        <v>2244</v>
      </c>
      <c r="AG642" s="374" t="s">
        <v>1438</v>
      </c>
      <c r="AH642" s="374" t="s">
        <v>2248</v>
      </c>
      <c r="AI642" s="374">
        <v>500</v>
      </c>
      <c r="AJ642" s="374">
        <v>100</v>
      </c>
      <c r="AK642" s="374">
        <v>500</v>
      </c>
      <c r="AL642" s="369">
        <v>6.0000000000000001E-3</v>
      </c>
      <c r="AM642" s="369">
        <v>0.2</v>
      </c>
      <c r="AN642" s="369" t="s">
        <v>64</v>
      </c>
      <c r="AO642" s="367" t="s">
        <v>1324</v>
      </c>
      <c r="AP642" s="370" t="s">
        <v>11</v>
      </c>
      <c r="AQ642" s="376" t="s">
        <v>675</v>
      </c>
      <c r="AR642" s="369">
        <v>1.8E-3</v>
      </c>
      <c r="AS642" s="369">
        <v>1.8E-3</v>
      </c>
      <c r="AT642" s="369"/>
      <c r="AX642" s="662"/>
      <c r="AY642" s="663"/>
      <c r="AZ642" s="663"/>
      <c r="BA642" s="663"/>
      <c r="BB642" s="664"/>
      <c r="BC642" s="663"/>
      <c r="BD642" s="663"/>
      <c r="BE642" s="663"/>
      <c r="BF642" s="663"/>
      <c r="BG642" s="664"/>
      <c r="BH642" s="664"/>
      <c r="BI642" s="665"/>
      <c r="BJ642" s="665"/>
      <c r="BK642" s="665"/>
      <c r="BL642" s="664"/>
      <c r="BM642" s="664"/>
      <c r="BN642" s="664"/>
      <c r="BO642" s="664"/>
      <c r="BP642" s="664"/>
      <c r="BQ642" s="664"/>
      <c r="BR642" s="664"/>
      <c r="BS642" s="664"/>
      <c r="BT642" s="667"/>
      <c r="BU642" s="668"/>
      <c r="BV642" s="666"/>
      <c r="BW642" s="669"/>
    </row>
    <row r="643" spans="2:75" ht="15.75" customHeight="1">
      <c r="B643" s="363" t="s">
        <v>1209</v>
      </c>
      <c r="C643" s="364">
        <v>16599959000125</v>
      </c>
      <c r="D643" s="365" t="s">
        <v>11</v>
      </c>
      <c r="E643" s="365" t="s">
        <v>620</v>
      </c>
      <c r="F643" s="365" t="s">
        <v>663</v>
      </c>
      <c r="G643" s="366" t="s">
        <v>738</v>
      </c>
      <c r="H643" s="366" t="s">
        <v>34</v>
      </c>
      <c r="I643" s="366" t="s">
        <v>34</v>
      </c>
      <c r="J643" s="366" t="s">
        <v>608</v>
      </c>
      <c r="K643" s="367" t="s">
        <v>48</v>
      </c>
      <c r="L643" s="368"/>
      <c r="M643" s="368" t="s">
        <v>34</v>
      </c>
      <c r="N643" s="367">
        <v>317748</v>
      </c>
      <c r="O643" s="367" t="s">
        <v>1321</v>
      </c>
      <c r="P643" s="371">
        <v>41180</v>
      </c>
      <c r="Q643" s="372">
        <v>87814007.599999994</v>
      </c>
      <c r="R643" s="372">
        <v>74322143.130476162</v>
      </c>
      <c r="S643" s="367">
        <v>15</v>
      </c>
      <c r="T643" s="369">
        <v>9.3172615300869843E-2</v>
      </c>
      <c r="U643" s="369">
        <v>1.2044605835528608</v>
      </c>
      <c r="V643" s="369">
        <v>0.12469217077395278</v>
      </c>
      <c r="W643" s="369">
        <v>1.2224002111969201</v>
      </c>
      <c r="X643" s="369">
        <v>0.19305127384239351</v>
      </c>
      <c r="Y643" s="369">
        <v>1.4639428793474349</v>
      </c>
      <c r="Z643" s="369">
        <v>0.17643997609896767</v>
      </c>
      <c r="AA643" s="369">
        <v>1.002942023915806</v>
      </c>
      <c r="AB643" s="369">
        <v>3.7241690389012367E-3</v>
      </c>
      <c r="AC643" s="373">
        <v>5.4754786073483599</v>
      </c>
      <c r="AD643" s="541">
        <v>0</v>
      </c>
      <c r="AE643" s="370" t="s">
        <v>2542</v>
      </c>
      <c r="AF643" s="370" t="s">
        <v>2244</v>
      </c>
      <c r="AG643" s="374" t="s">
        <v>1438</v>
      </c>
      <c r="AH643" s="374" t="s">
        <v>2248</v>
      </c>
      <c r="AI643" s="374">
        <v>500</v>
      </c>
      <c r="AJ643" s="374">
        <v>0</v>
      </c>
      <c r="AK643" s="374">
        <v>0</v>
      </c>
      <c r="AL643" s="369">
        <v>7.4999999999999997E-3</v>
      </c>
      <c r="AM643" s="369" t="s">
        <v>34</v>
      </c>
      <c r="AN643" s="369" t="s">
        <v>64</v>
      </c>
      <c r="AO643" s="367" t="s">
        <v>1324</v>
      </c>
      <c r="AP643" s="370" t="s">
        <v>11</v>
      </c>
      <c r="AQ643" s="376" t="s">
        <v>675</v>
      </c>
      <c r="AR643" s="369">
        <v>1.4999999999999998E-3</v>
      </c>
      <c r="AS643" s="369">
        <v>1.4999999999999998E-3</v>
      </c>
      <c r="AT643" s="369"/>
      <c r="AW643" s="662"/>
      <c r="AX643" s="662"/>
      <c r="AY643" s="663"/>
      <c r="AZ643" s="663"/>
      <c r="BA643" s="663"/>
      <c r="BB643" s="663"/>
      <c r="BC643" s="663"/>
      <c r="BD643" s="663"/>
      <c r="BE643" s="663"/>
      <c r="BF643" s="663"/>
      <c r="BG643" s="664"/>
      <c r="BH643" s="664"/>
      <c r="BI643" s="665"/>
      <c r="BJ643" s="665"/>
      <c r="BK643" s="665"/>
      <c r="BL643" s="218"/>
      <c r="BM643" s="664"/>
      <c r="BN643" s="664"/>
      <c r="BO643" s="664"/>
      <c r="BP643" s="664"/>
      <c r="BQ643" s="664"/>
      <c r="BR643" s="664"/>
      <c r="BS643" s="664"/>
      <c r="BT643" s="664"/>
      <c r="BU643" s="664"/>
      <c r="BV643" s="666"/>
      <c r="BW643" s="663"/>
    </row>
    <row r="644" spans="2:75" ht="15.75" customHeight="1">
      <c r="B644" s="363" t="s">
        <v>969</v>
      </c>
      <c r="C644" s="364">
        <v>33736845000107</v>
      </c>
      <c r="D644" s="365" t="s">
        <v>14</v>
      </c>
      <c r="E644" s="365" t="s">
        <v>15</v>
      </c>
      <c r="F644" s="365" t="s">
        <v>701</v>
      </c>
      <c r="G644" s="366"/>
      <c r="H644" s="366" t="s">
        <v>34</v>
      </c>
      <c r="I644" s="366" t="s">
        <v>34</v>
      </c>
      <c r="J644" s="366" t="s">
        <v>611</v>
      </c>
      <c r="K644" s="367" t="s">
        <v>49</v>
      </c>
      <c r="L644" s="368"/>
      <c r="M644" s="368" t="s">
        <v>34</v>
      </c>
      <c r="N644" s="367">
        <v>504505</v>
      </c>
      <c r="O644" s="367" t="s">
        <v>1321</v>
      </c>
      <c r="P644" s="371">
        <v>43677</v>
      </c>
      <c r="Q644" s="372">
        <v>97388405.969999999</v>
      </c>
      <c r="R644" s="372">
        <v>257174199.54821435</v>
      </c>
      <c r="S644" s="367">
        <v>15</v>
      </c>
      <c r="T644" s="369">
        <v>-0.60332921813063189</v>
      </c>
      <c r="U644" s="369">
        <v>-7.7993545613968385</v>
      </c>
      <c r="V644" s="369">
        <v>-0.5809579796010983</v>
      </c>
      <c r="W644" s="369">
        <v>-5.695330769790929</v>
      </c>
      <c r="X644" s="369">
        <v>0.68811617780681189</v>
      </c>
      <c r="Y644" s="369">
        <v>5.2181099798723096</v>
      </c>
      <c r="Z644" s="369">
        <v>1.670794180091888</v>
      </c>
      <c r="AA644" s="369">
        <v>9.4973357715044049</v>
      </c>
      <c r="AB644" s="369">
        <v>0.64738171929304544</v>
      </c>
      <c r="AC644" s="373">
        <v>-1.1638697482365963</v>
      </c>
      <c r="AD644" s="541">
        <v>0</v>
      </c>
      <c r="AE644" s="370" t="s">
        <v>2402</v>
      </c>
      <c r="AF644" s="370" t="s">
        <v>2244</v>
      </c>
      <c r="AG644" s="374" t="s">
        <v>1438</v>
      </c>
      <c r="AH644" s="374" t="s">
        <v>726</v>
      </c>
      <c r="AI644" s="374">
        <v>500</v>
      </c>
      <c r="AJ644" s="374">
        <v>100</v>
      </c>
      <c r="AK644" s="374">
        <v>100</v>
      </c>
      <c r="AL644" s="369">
        <v>0.01</v>
      </c>
      <c r="AM644" s="369" t="s">
        <v>34</v>
      </c>
      <c r="AN644" s="369" t="s">
        <v>34</v>
      </c>
      <c r="AO644" s="367" t="s">
        <v>1324</v>
      </c>
      <c r="AP644" s="370" t="s">
        <v>13</v>
      </c>
      <c r="AQ644" s="376" t="s">
        <v>671</v>
      </c>
      <c r="AR644" s="369">
        <v>6.6666666666666662E-3</v>
      </c>
      <c r="AS644" s="369">
        <v>6.6666666666666662E-3</v>
      </c>
      <c r="AT644" s="369"/>
      <c r="AW644" s="662"/>
      <c r="AX644" s="662"/>
      <c r="AY644" s="663"/>
      <c r="AZ644" s="663"/>
      <c r="BA644" s="663"/>
      <c r="BB644" s="663"/>
      <c r="BC644" s="663"/>
      <c r="BD644" s="663"/>
      <c r="BE644" s="663"/>
      <c r="BF644" s="663"/>
      <c r="BG644" s="664"/>
      <c r="BH644" s="664"/>
      <c r="BI644" s="665"/>
      <c r="BJ644" s="665"/>
      <c r="BK644" s="665"/>
      <c r="BL644" s="218"/>
      <c r="BM644" s="664"/>
      <c r="BN644" s="664"/>
      <c r="BO644" s="664"/>
      <c r="BP644" s="664"/>
      <c r="BQ644" s="664"/>
      <c r="BR644" s="664"/>
      <c r="BS644" s="664"/>
      <c r="BT644" s="664"/>
      <c r="BU644" s="664"/>
      <c r="BV644" s="666"/>
      <c r="BW644" s="663"/>
    </row>
    <row r="645" spans="2:75" ht="15.75" customHeight="1">
      <c r="B645" s="363" t="s">
        <v>489</v>
      </c>
      <c r="C645" s="364">
        <v>25274966000148</v>
      </c>
      <c r="D645" s="365" t="s">
        <v>11</v>
      </c>
      <c r="E645" s="365" t="s">
        <v>620</v>
      </c>
      <c r="F645" s="365" t="s">
        <v>685</v>
      </c>
      <c r="G645" s="366"/>
      <c r="H645" s="366" t="s">
        <v>34</v>
      </c>
      <c r="I645" s="366" t="s">
        <v>1319</v>
      </c>
      <c r="J645" s="366" t="s">
        <v>608</v>
      </c>
      <c r="K645" s="367" t="s">
        <v>48</v>
      </c>
      <c r="L645" s="368"/>
      <c r="M645" s="368" t="s">
        <v>34</v>
      </c>
      <c r="N645" s="367">
        <v>427616</v>
      </c>
      <c r="O645" s="367" t="s">
        <v>1321</v>
      </c>
      <c r="P645" s="371">
        <v>42681</v>
      </c>
      <c r="Q645" s="372">
        <v>3323101.49</v>
      </c>
      <c r="R645" s="372">
        <v>4398580.8413888887</v>
      </c>
      <c r="S645" s="367">
        <v>15</v>
      </c>
      <c r="T645" s="369">
        <v>8.3467772869320278E-2</v>
      </c>
      <c r="U645" s="369">
        <v>1.0790041912357973</v>
      </c>
      <c r="V645" s="369">
        <v>0.15755683296555323</v>
      </c>
      <c r="W645" s="369">
        <v>1.5445837914054683</v>
      </c>
      <c r="X645" s="369">
        <v>7.2679002476814025E-2</v>
      </c>
      <c r="Y645" s="369">
        <v>0.55113807868923681</v>
      </c>
      <c r="Z645" s="369">
        <v>3.5718425258933095E-2</v>
      </c>
      <c r="AA645" s="369">
        <v>0.20303510866599697</v>
      </c>
      <c r="AB645" s="369">
        <v>2.8963119553108038E-2</v>
      </c>
      <c r="AC645" s="373">
        <v>1.7129951794034901</v>
      </c>
      <c r="AD645" s="541">
        <v>0</v>
      </c>
      <c r="AE645" s="370" t="s">
        <v>2523</v>
      </c>
      <c r="AF645" s="370" t="s">
        <v>1180</v>
      </c>
      <c r="AG645" s="374" t="s">
        <v>1180</v>
      </c>
      <c r="AH645" s="374" t="s">
        <v>2248</v>
      </c>
      <c r="AI645" s="374">
        <v>1000</v>
      </c>
      <c r="AJ645" s="374">
        <v>1000</v>
      </c>
      <c r="AK645" s="374">
        <v>1000</v>
      </c>
      <c r="AL645" s="369">
        <v>6.0000000000000001E-3</v>
      </c>
      <c r="AM645" s="369">
        <v>0.2</v>
      </c>
      <c r="AN645" s="369" t="s">
        <v>64</v>
      </c>
      <c r="AO645" s="367" t="s">
        <v>1324</v>
      </c>
      <c r="AP645" s="370" t="s">
        <v>11</v>
      </c>
      <c r="AQ645" s="376" t="s">
        <v>1372</v>
      </c>
      <c r="AR645" s="369">
        <v>8.8000000000000003E-4</v>
      </c>
      <c r="AS645" s="369">
        <v>8.8000000000000003E-4</v>
      </c>
      <c r="AT645" s="369"/>
      <c r="AW645" s="662"/>
      <c r="AX645" s="662"/>
      <c r="AY645" s="663"/>
      <c r="AZ645" s="663"/>
      <c r="BA645" s="663"/>
      <c r="BB645" s="663"/>
      <c r="BC645" s="663"/>
      <c r="BD645" s="663"/>
      <c r="BE645" s="663"/>
      <c r="BF645" s="663"/>
      <c r="BG645" s="664"/>
      <c r="BH645" s="664"/>
      <c r="BI645" s="665"/>
      <c r="BJ645" s="665"/>
      <c r="BK645" s="665"/>
      <c r="BL645" s="218"/>
      <c r="BM645" s="664"/>
      <c r="BN645" s="664"/>
      <c r="BO645" s="664"/>
      <c r="BP645" s="664"/>
      <c r="BQ645" s="664"/>
      <c r="BR645" s="664"/>
      <c r="BS645" s="664"/>
      <c r="BT645" s="664"/>
      <c r="BU645" s="664"/>
      <c r="BV645" s="666"/>
      <c r="BW645" s="663"/>
    </row>
    <row r="646" spans="2:75" ht="15.75" customHeight="1">
      <c r="B646" s="363" t="s">
        <v>1241</v>
      </c>
      <c r="C646" s="364">
        <v>10326625000100</v>
      </c>
      <c r="D646" s="365" t="s">
        <v>11</v>
      </c>
      <c r="E646" s="365" t="s">
        <v>620</v>
      </c>
      <c r="F646" s="365" t="s">
        <v>685</v>
      </c>
      <c r="G646" s="366" t="s">
        <v>738</v>
      </c>
      <c r="H646" s="366" t="s">
        <v>34</v>
      </c>
      <c r="I646" s="366" t="s">
        <v>1319</v>
      </c>
      <c r="J646" s="366" t="s">
        <v>608</v>
      </c>
      <c r="K646" s="367" t="s">
        <v>48</v>
      </c>
      <c r="L646" s="368"/>
      <c r="M646" s="368" t="s">
        <v>34</v>
      </c>
      <c r="N646" s="367">
        <v>222836</v>
      </c>
      <c r="O646" s="367" t="s">
        <v>1321</v>
      </c>
      <c r="P646" s="371">
        <v>39829</v>
      </c>
      <c r="Q646" s="372">
        <v>335036509.44999999</v>
      </c>
      <c r="R646" s="372">
        <v>269605539.12873024</v>
      </c>
      <c r="S646" s="367">
        <v>15</v>
      </c>
      <c r="T646" s="369">
        <v>8.7247909272893498E-2</v>
      </c>
      <c r="U646" s="369">
        <v>1.1278707523369829</v>
      </c>
      <c r="V646" s="369">
        <v>0.11751886895354713</v>
      </c>
      <c r="W646" s="369">
        <v>1.1520778677344801</v>
      </c>
      <c r="X646" s="369">
        <v>0.17936150305153276</v>
      </c>
      <c r="Y646" s="369">
        <v>1.3601308605490481</v>
      </c>
      <c r="Z646" s="369">
        <v>0.20872591448440425</v>
      </c>
      <c r="AA646" s="369">
        <v>1.1864657644208936</v>
      </c>
      <c r="AB646" s="369">
        <v>1.6209397691270418E-3</v>
      </c>
      <c r="AC646" s="373">
        <v>8.6275058533318791</v>
      </c>
      <c r="AD646" s="541">
        <v>0</v>
      </c>
      <c r="AE646" s="370" t="s">
        <v>2379</v>
      </c>
      <c r="AF646" s="370" t="s">
        <v>2253</v>
      </c>
      <c r="AG646" s="374" t="s">
        <v>1439</v>
      </c>
      <c r="AH646" s="374" t="s">
        <v>2248</v>
      </c>
      <c r="AI646" s="374">
        <v>1000</v>
      </c>
      <c r="AJ646" s="374">
        <v>100</v>
      </c>
      <c r="AK646" s="374">
        <v>0</v>
      </c>
      <c r="AL646" s="369">
        <v>5.0000000000000001E-3</v>
      </c>
      <c r="AM646" s="369">
        <v>0.2</v>
      </c>
      <c r="AN646" s="369" t="s">
        <v>2262</v>
      </c>
      <c r="AO646" s="367" t="s">
        <v>1324</v>
      </c>
      <c r="AP646" s="370" t="s">
        <v>11</v>
      </c>
      <c r="AQ646" s="376" t="s">
        <v>675</v>
      </c>
      <c r="AR646" s="369">
        <v>1.3500000000000001E-3</v>
      </c>
      <c r="AS646" s="369">
        <v>1.3500000000000001E-3</v>
      </c>
      <c r="AT646" s="369"/>
      <c r="AX646" s="662"/>
      <c r="AY646" s="663"/>
      <c r="AZ646" s="663"/>
      <c r="BA646" s="663"/>
      <c r="BB646" s="664"/>
      <c r="BC646" s="663"/>
      <c r="BD646" s="663"/>
      <c r="BE646" s="663"/>
      <c r="BF646" s="663"/>
      <c r="BG646" s="664"/>
      <c r="BH646" s="664"/>
      <c r="BI646" s="665"/>
      <c r="BJ646" s="665"/>
      <c r="BK646" s="665"/>
      <c r="BL646" s="664"/>
      <c r="BM646" s="664"/>
      <c r="BN646" s="664"/>
      <c r="BO646" s="664"/>
      <c r="BP646" s="664"/>
      <c r="BQ646" s="664"/>
      <c r="BR646" s="664"/>
      <c r="BS646" s="664"/>
      <c r="BT646" s="667"/>
      <c r="BU646" s="668"/>
      <c r="BV646" s="666"/>
      <c r="BW646" s="669"/>
    </row>
    <row r="647" spans="2:75" ht="15.75" customHeight="1">
      <c r="B647" s="363" t="s">
        <v>349</v>
      </c>
      <c r="C647" s="364">
        <v>40102306000173</v>
      </c>
      <c r="D647" s="365" t="s">
        <v>14</v>
      </c>
      <c r="E647" s="365" t="s">
        <v>15</v>
      </c>
      <c r="F647" s="365" t="s">
        <v>16</v>
      </c>
      <c r="G647" s="366"/>
      <c r="H647" s="366" t="s">
        <v>34</v>
      </c>
      <c r="I647" s="366" t="s">
        <v>34</v>
      </c>
      <c r="J647" s="366" t="s">
        <v>690</v>
      </c>
      <c r="K647" s="367" t="s">
        <v>49</v>
      </c>
      <c r="L647" s="368"/>
      <c r="M647" s="368" t="s">
        <v>1416</v>
      </c>
      <c r="N647" s="367">
        <v>568767</v>
      </c>
      <c r="O647" s="367" t="s">
        <v>1321</v>
      </c>
      <c r="P647" s="371">
        <v>44195</v>
      </c>
      <c r="Q647" s="372">
        <v>80957607.049999997</v>
      </c>
      <c r="R647" s="372">
        <v>109287732.0750397</v>
      </c>
      <c r="S647" s="367">
        <v>15</v>
      </c>
      <c r="T647" s="369">
        <v>-0.22624850941451924</v>
      </c>
      <c r="U647" s="369">
        <v>-2.9247586406950701</v>
      </c>
      <c r="V647" s="369">
        <v>-8.2300245812882866E-2</v>
      </c>
      <c r="W647" s="369">
        <v>-0.8068175992028026</v>
      </c>
      <c r="X647" s="369" t="s">
        <v>1419</v>
      </c>
      <c r="Y647" s="369" t="s">
        <v>1419</v>
      </c>
      <c r="Z647" s="369" t="s">
        <v>1419</v>
      </c>
      <c r="AA647" s="369" t="s">
        <v>1419</v>
      </c>
      <c r="AB647" s="369">
        <v>0.19308675285811283</v>
      </c>
      <c r="AC647" s="373">
        <v>-0.85172484596598097</v>
      </c>
      <c r="AD647" s="541">
        <v>40102272000117</v>
      </c>
      <c r="AE647" s="370" t="s">
        <v>2509</v>
      </c>
      <c r="AF647" s="370" t="s">
        <v>2244</v>
      </c>
      <c r="AG647" s="374" t="s">
        <v>1438</v>
      </c>
      <c r="AH647" s="374" t="s">
        <v>2248</v>
      </c>
      <c r="AI647" s="374">
        <v>1000</v>
      </c>
      <c r="AJ647" s="374">
        <v>1000</v>
      </c>
      <c r="AK647" s="374">
        <v>1000</v>
      </c>
      <c r="AL647" s="369">
        <v>1.4999999999999999E-2</v>
      </c>
      <c r="AM647" s="369">
        <v>0.2</v>
      </c>
      <c r="AN647" s="369" t="s">
        <v>34</v>
      </c>
      <c r="AO647" s="367" t="s">
        <v>1324</v>
      </c>
      <c r="AP647" s="370" t="s">
        <v>716</v>
      </c>
      <c r="AQ647" s="376" t="s">
        <v>659</v>
      </c>
      <c r="AR647" s="369">
        <v>3.0000000000000001E-3</v>
      </c>
      <c r="AS647" s="369">
        <v>3.0000000000000001E-3</v>
      </c>
      <c r="AT647" s="369"/>
      <c r="AX647" s="662"/>
      <c r="AY647" s="663"/>
      <c r="AZ647" s="663"/>
      <c r="BA647" s="663"/>
      <c r="BB647" s="664"/>
      <c r="BC647" s="663"/>
      <c r="BD647" s="663"/>
      <c r="BE647" s="663"/>
      <c r="BF647" s="663"/>
      <c r="BG647" s="664"/>
      <c r="BH647" s="664"/>
      <c r="BI647" s="665"/>
      <c r="BJ647" s="665"/>
      <c r="BK647" s="665"/>
      <c r="BL647" s="664"/>
      <c r="BM647" s="664"/>
      <c r="BN647" s="664"/>
      <c r="BO647" s="664"/>
      <c r="BP647" s="664"/>
      <c r="BQ647" s="664"/>
      <c r="BR647" s="664"/>
      <c r="BS647" s="664"/>
      <c r="BT647" s="667"/>
      <c r="BU647" s="668"/>
      <c r="BV647" s="666"/>
      <c r="BW647" s="669"/>
    </row>
    <row r="648" spans="2:75" ht="15.75" customHeight="1">
      <c r="B648" s="363" t="s">
        <v>585</v>
      </c>
      <c r="C648" s="364">
        <v>41088682000113</v>
      </c>
      <c r="D648" s="365" t="s">
        <v>14</v>
      </c>
      <c r="E648" s="365" t="s">
        <v>15</v>
      </c>
      <c r="F648" s="365" t="s">
        <v>16</v>
      </c>
      <c r="G648" s="366"/>
      <c r="H648" s="366" t="s">
        <v>34</v>
      </c>
      <c r="I648" s="366" t="s">
        <v>34</v>
      </c>
      <c r="J648" s="366" t="s">
        <v>690</v>
      </c>
      <c r="K648" s="367" t="s">
        <v>48</v>
      </c>
      <c r="L648" s="368"/>
      <c r="M648" s="368" t="s">
        <v>1416</v>
      </c>
      <c r="N648" s="367">
        <v>634964</v>
      </c>
      <c r="O648" s="367" t="s">
        <v>1321</v>
      </c>
      <c r="P648" s="371">
        <v>44348</v>
      </c>
      <c r="Q648" s="372">
        <v>28185394.440000001</v>
      </c>
      <c r="R648" s="372">
        <v>11466992.891111108</v>
      </c>
      <c r="S648" s="367">
        <v>15</v>
      </c>
      <c r="T648" s="369">
        <v>-0.12114614471774476</v>
      </c>
      <c r="U648" s="369">
        <v>-1.5660798582365427</v>
      </c>
      <c r="V648" s="369">
        <v>-1.554543601656222E-2</v>
      </c>
      <c r="W648" s="369">
        <v>-0.15239725278536403</v>
      </c>
      <c r="X648" s="369" t="s">
        <v>1419</v>
      </c>
      <c r="Y648" s="369" t="s">
        <v>1419</v>
      </c>
      <c r="Z648" s="369" t="s">
        <v>1419</v>
      </c>
      <c r="AA648" s="369" t="s">
        <v>1419</v>
      </c>
      <c r="AB648" s="369">
        <v>0.17268030582022775</v>
      </c>
      <c r="AC648" s="373">
        <v>-0.56704352501972966</v>
      </c>
      <c r="AD648" s="541">
        <v>41536017000145</v>
      </c>
      <c r="AE648" s="370" t="s">
        <v>2509</v>
      </c>
      <c r="AF648" s="370" t="s">
        <v>2244</v>
      </c>
      <c r="AG648" s="374" t="s">
        <v>1438</v>
      </c>
      <c r="AH648" s="374" t="s">
        <v>2248</v>
      </c>
      <c r="AI648" s="374">
        <v>1000</v>
      </c>
      <c r="AJ648" s="374">
        <v>1000</v>
      </c>
      <c r="AK648" s="374">
        <v>1000</v>
      </c>
      <c r="AL648" s="369">
        <v>1.4999999999999999E-2</v>
      </c>
      <c r="AM648" s="369">
        <v>0.2</v>
      </c>
      <c r="AN648" s="369" t="s">
        <v>34</v>
      </c>
      <c r="AO648" s="367" t="s">
        <v>1324</v>
      </c>
      <c r="AP648" s="370" t="s">
        <v>716</v>
      </c>
      <c r="AQ648" s="376" t="s">
        <v>659</v>
      </c>
      <c r="AR648" s="369">
        <v>3.0000000000000001E-3</v>
      </c>
      <c r="AS648" s="369">
        <v>3.0000000000000001E-3</v>
      </c>
      <c r="AT648" s="369"/>
      <c r="AX648" s="662"/>
      <c r="AY648" s="663"/>
      <c r="AZ648" s="663"/>
      <c r="BA648" s="663"/>
      <c r="BB648" s="664"/>
      <c r="BC648" s="663"/>
      <c r="BD648" s="663"/>
      <c r="BE648" s="663"/>
      <c r="BF648" s="663"/>
      <c r="BG648" s="664"/>
      <c r="BH648" s="664"/>
      <c r="BI648" s="665"/>
      <c r="BJ648" s="665"/>
      <c r="BK648" s="665"/>
      <c r="BL648" s="664"/>
      <c r="BM648" s="664"/>
      <c r="BN648" s="664"/>
      <c r="BO648" s="664"/>
      <c r="BP648" s="664"/>
      <c r="BQ648" s="664"/>
      <c r="BR648" s="664"/>
      <c r="BS648" s="664"/>
      <c r="BT648" s="667"/>
      <c r="BU648" s="668"/>
      <c r="BV648" s="666"/>
      <c r="BW648" s="669"/>
    </row>
    <row r="649" spans="2:75" ht="15.75" customHeight="1">
      <c r="B649" s="363" t="s">
        <v>916</v>
      </c>
      <c r="C649" s="364">
        <v>26142614000100</v>
      </c>
      <c r="D649" s="365" t="s">
        <v>11</v>
      </c>
      <c r="E649" s="365" t="s">
        <v>621</v>
      </c>
      <c r="F649" s="365" t="s">
        <v>692</v>
      </c>
      <c r="G649" s="366" t="s">
        <v>738</v>
      </c>
      <c r="H649" s="366" t="s">
        <v>34</v>
      </c>
      <c r="I649" s="366"/>
      <c r="J649" s="366" t="s">
        <v>608</v>
      </c>
      <c r="K649" s="367" t="s">
        <v>48</v>
      </c>
      <c r="L649" s="368"/>
      <c r="M649" s="368" t="s">
        <v>34</v>
      </c>
      <c r="N649" s="367">
        <v>431923</v>
      </c>
      <c r="O649" s="367" t="s">
        <v>1321</v>
      </c>
      <c r="P649" s="371">
        <v>42675</v>
      </c>
      <c r="Q649" s="372">
        <v>85323823.939999998</v>
      </c>
      <c r="R649" s="372">
        <v>93512239.999047592</v>
      </c>
      <c r="S649" s="367">
        <v>15</v>
      </c>
      <c r="T649" s="369">
        <v>5.5720333638414887E-2</v>
      </c>
      <c r="U649" s="369">
        <v>0.72030762851473529</v>
      </c>
      <c r="V649" s="369">
        <v>8.8760415207804977E-2</v>
      </c>
      <c r="W649" s="369">
        <v>0.87014886036944405</v>
      </c>
      <c r="X649" s="369">
        <v>0.16562324054624433</v>
      </c>
      <c r="Y649" s="369">
        <v>1.2559511202711244</v>
      </c>
      <c r="Z649" s="369">
        <v>0.21253906883121698</v>
      </c>
      <c r="AA649" s="369">
        <v>1.2081409699080592</v>
      </c>
      <c r="AB649" s="369">
        <v>2.7034999100929082E-2</v>
      </c>
      <c r="AC649" s="373">
        <v>-0.43404030872130378</v>
      </c>
      <c r="AD649" s="541">
        <v>0</v>
      </c>
      <c r="AE649" s="370" t="s">
        <v>2359</v>
      </c>
      <c r="AF649" s="370" t="s">
        <v>741</v>
      </c>
      <c r="AG649" s="374" t="s">
        <v>741</v>
      </c>
      <c r="AH649" s="374" t="s">
        <v>2248</v>
      </c>
      <c r="AI649" s="374">
        <v>100</v>
      </c>
      <c r="AJ649" s="374">
        <v>0</v>
      </c>
      <c r="AK649" s="374">
        <v>100</v>
      </c>
      <c r="AL649" s="369">
        <v>7.4999999999999997E-3</v>
      </c>
      <c r="AM649" s="369" t="s">
        <v>34</v>
      </c>
      <c r="AN649" s="369" t="s">
        <v>2257</v>
      </c>
      <c r="AO649" s="367" t="s">
        <v>1324</v>
      </c>
      <c r="AP649" s="370" t="s">
        <v>13</v>
      </c>
      <c r="AQ649" s="376" t="s">
        <v>671</v>
      </c>
      <c r="AR649" s="369">
        <v>1E-3</v>
      </c>
      <c r="AS649" s="369">
        <v>1E-3</v>
      </c>
      <c r="AT649" s="369"/>
      <c r="AW649" s="662"/>
      <c r="AX649" s="662"/>
      <c r="AY649" s="663"/>
      <c r="AZ649" s="663"/>
      <c r="BA649" s="663"/>
      <c r="BB649" s="664"/>
      <c r="BC649" s="663"/>
      <c r="BD649" s="663"/>
      <c r="BE649" s="663"/>
      <c r="BF649" s="663"/>
      <c r="BG649" s="664"/>
      <c r="BH649" s="664"/>
      <c r="BI649" s="665"/>
      <c r="BJ649" s="665"/>
      <c r="BK649" s="665"/>
      <c r="BL649" s="218"/>
      <c r="BM649" s="664"/>
      <c r="BN649" s="664"/>
      <c r="BO649" s="664"/>
      <c r="BP649" s="664"/>
      <c r="BQ649" s="664"/>
      <c r="BR649" s="664"/>
      <c r="BS649" s="664"/>
      <c r="BT649" s="667"/>
      <c r="BU649" s="668"/>
      <c r="BV649" s="666"/>
      <c r="BW649" s="669"/>
    </row>
    <row r="650" spans="2:75" ht="15.75" customHeight="1">
      <c r="B650" s="363" t="s">
        <v>803</v>
      </c>
      <c r="C650" s="364">
        <v>35844973000191</v>
      </c>
      <c r="D650" s="365" t="s">
        <v>13</v>
      </c>
      <c r="E650" s="365" t="s">
        <v>616</v>
      </c>
      <c r="F650" s="365" t="s">
        <v>617</v>
      </c>
      <c r="G650" s="366"/>
      <c r="H650" s="366" t="s">
        <v>1337</v>
      </c>
      <c r="I650" s="366" t="s">
        <v>34</v>
      </c>
      <c r="J650" s="366" t="s">
        <v>608</v>
      </c>
      <c r="K650" s="367" t="s">
        <v>48</v>
      </c>
      <c r="L650" s="368"/>
      <c r="M650" s="368" t="s">
        <v>1416</v>
      </c>
      <c r="N650" s="367">
        <v>529125</v>
      </c>
      <c r="O650" s="367" t="s">
        <v>1321</v>
      </c>
      <c r="P650" s="371">
        <v>43895</v>
      </c>
      <c r="Q650" s="372">
        <v>81474113.209999993</v>
      </c>
      <c r="R650" s="372">
        <v>69455632.970119074</v>
      </c>
      <c r="S650" s="367">
        <v>15</v>
      </c>
      <c r="T650" s="369">
        <v>9.8084444317565467E-2</v>
      </c>
      <c r="U650" s="369">
        <v>1.267956755949192</v>
      </c>
      <c r="V650" s="369">
        <v>0.12085849883149202</v>
      </c>
      <c r="W650" s="369">
        <v>1.1848174073766287</v>
      </c>
      <c r="X650" s="369">
        <v>0.21776427230534212</v>
      </c>
      <c r="Y650" s="369">
        <v>1.6513460360688648</v>
      </c>
      <c r="Z650" s="369" t="s">
        <v>1419</v>
      </c>
      <c r="AA650" s="369" t="s">
        <v>1419</v>
      </c>
      <c r="AB650" s="369">
        <v>3.2611585784505619E-2</v>
      </c>
      <c r="AC650" s="373">
        <v>0.5365583372381324</v>
      </c>
      <c r="AD650" s="541">
        <v>35844975000180</v>
      </c>
      <c r="AE650" s="370" t="s">
        <v>2308</v>
      </c>
      <c r="AF650" s="370" t="s">
        <v>2250</v>
      </c>
      <c r="AG650" s="374" t="s">
        <v>719</v>
      </c>
      <c r="AH650" s="374" t="s">
        <v>2248</v>
      </c>
      <c r="AI650" s="374">
        <v>1000</v>
      </c>
      <c r="AJ650" s="374">
        <v>1000</v>
      </c>
      <c r="AK650" s="374">
        <v>1000</v>
      </c>
      <c r="AL650" s="369">
        <v>1.4370000000000001E-2</v>
      </c>
      <c r="AM650" s="369">
        <v>0.2</v>
      </c>
      <c r="AN650" s="369" t="s">
        <v>64</v>
      </c>
      <c r="AO650" s="367" t="s">
        <v>1324</v>
      </c>
      <c r="AP650" s="370" t="s">
        <v>13</v>
      </c>
      <c r="AQ650" s="376" t="s">
        <v>668</v>
      </c>
      <c r="AR650" s="369">
        <v>2.8740000000000003E-3</v>
      </c>
      <c r="AS650" s="369">
        <v>2.8740000000000003E-3</v>
      </c>
      <c r="AT650" s="369"/>
      <c r="AW650" s="662"/>
      <c r="AX650" s="662"/>
      <c r="AY650" s="663"/>
      <c r="AZ650" s="663"/>
      <c r="BA650" s="663"/>
      <c r="BB650" s="664"/>
      <c r="BC650" s="663"/>
      <c r="BD650" s="663"/>
      <c r="BE650" s="663"/>
      <c r="BF650" s="663"/>
      <c r="BG650" s="664"/>
      <c r="BH650" s="664"/>
      <c r="BI650" s="665"/>
      <c r="BJ650" s="665"/>
      <c r="BK650" s="665"/>
      <c r="BL650" s="218"/>
      <c r="BM650" s="664"/>
      <c r="BN650" s="664"/>
      <c r="BO650" s="664"/>
      <c r="BP650" s="664"/>
      <c r="BQ650" s="664"/>
      <c r="BR650" s="664"/>
      <c r="BS650" s="664"/>
      <c r="BT650" s="667"/>
      <c r="BU650" s="668"/>
      <c r="BV650" s="666"/>
      <c r="BW650" s="669"/>
    </row>
    <row r="651" spans="2:75" ht="15.75" customHeight="1">
      <c r="B651" s="363" t="s">
        <v>1668</v>
      </c>
      <c r="C651" s="364">
        <v>15674503000110</v>
      </c>
      <c r="D651" s="365" t="s">
        <v>13</v>
      </c>
      <c r="E651" s="365" t="s">
        <v>616</v>
      </c>
      <c r="F651" s="365" t="s">
        <v>617</v>
      </c>
      <c r="G651" s="366" t="s">
        <v>34</v>
      </c>
      <c r="H651" s="366" t="s">
        <v>1337</v>
      </c>
      <c r="I651" s="366" t="s">
        <v>34</v>
      </c>
      <c r="J651" s="366" t="s">
        <v>608</v>
      </c>
      <c r="K651" s="367" t="s">
        <v>48</v>
      </c>
      <c r="L651" s="368"/>
      <c r="M651" s="368"/>
      <c r="N651" s="367">
        <v>311243</v>
      </c>
      <c r="O651" s="367" t="s">
        <v>1321</v>
      </c>
      <c r="P651" s="371">
        <v>41152</v>
      </c>
      <c r="Q651" s="372">
        <v>111140994.75</v>
      </c>
      <c r="R651" s="372">
        <v>180629794.41996029</v>
      </c>
      <c r="S651" s="367">
        <v>15</v>
      </c>
      <c r="T651" s="369">
        <v>8.8542529616671528E-2</v>
      </c>
      <c r="U651" s="369">
        <v>0.99591871615434058</v>
      </c>
      <c r="V651" s="369">
        <v>9.9682870437089122E-2</v>
      </c>
      <c r="W651" s="369">
        <v>0.91486031855523242</v>
      </c>
      <c r="X651" s="369">
        <v>0.12891977043546143</v>
      </c>
      <c r="Y651" s="369">
        <v>0.90653681041069734</v>
      </c>
      <c r="Z651" s="369">
        <v>0.18674891433671403</v>
      </c>
      <c r="AA651" s="369">
        <v>1.0205013362263959</v>
      </c>
      <c r="AB651" s="369">
        <v>2.1946587783663034E-2</v>
      </c>
      <c r="AC651" s="373">
        <v>-0.37203539326711288</v>
      </c>
      <c r="AD651" s="541">
        <v>11403956000150</v>
      </c>
      <c r="AE651" s="370" t="s">
        <v>2453</v>
      </c>
      <c r="AF651" s="370" t="s">
        <v>2453</v>
      </c>
      <c r="AG651" s="374" t="s">
        <v>1442</v>
      </c>
      <c r="AH651" s="374" t="s">
        <v>2454</v>
      </c>
      <c r="AI651" s="374">
        <v>5000</v>
      </c>
      <c r="AJ651" s="374">
        <v>0</v>
      </c>
      <c r="AK651" s="374">
        <v>0</v>
      </c>
      <c r="AL651" s="369">
        <v>0</v>
      </c>
      <c r="AM651" s="369" t="s">
        <v>34</v>
      </c>
      <c r="AN651" s="369" t="s">
        <v>64</v>
      </c>
      <c r="AO651" s="367" t="s">
        <v>1324</v>
      </c>
      <c r="AP651" s="370" t="s">
        <v>13</v>
      </c>
      <c r="AQ651" s="376" t="s">
        <v>668</v>
      </c>
      <c r="AR651" s="369" t="s">
        <v>34</v>
      </c>
      <c r="AS651" s="369" t="s">
        <v>34</v>
      </c>
      <c r="AT651" s="369"/>
      <c r="AX651" s="662"/>
      <c r="AY651" s="663"/>
      <c r="AZ651" s="663"/>
      <c r="BA651" s="663"/>
      <c r="BB651" s="664"/>
      <c r="BC651" s="663"/>
      <c r="BD651" s="663"/>
      <c r="BE651" s="663"/>
      <c r="BF651" s="663"/>
      <c r="BG651" s="664"/>
      <c r="BH651" s="664"/>
      <c r="BI651" s="665"/>
      <c r="BJ651" s="665"/>
      <c r="BK651" s="665"/>
      <c r="BL651" s="664"/>
      <c r="BM651" s="664"/>
      <c r="BN651" s="664"/>
      <c r="BO651" s="664"/>
      <c r="BP651" s="664"/>
      <c r="BQ651" s="664"/>
      <c r="BR651" s="664"/>
      <c r="BS651" s="664"/>
      <c r="BT651" s="667"/>
      <c r="BU651" s="668"/>
      <c r="BV651" s="666"/>
      <c r="BW651" s="669"/>
    </row>
    <row r="652" spans="2:75" ht="15.75" customHeight="1">
      <c r="B652" s="363" t="s">
        <v>1678</v>
      </c>
      <c r="C652" s="364">
        <v>19391009000107</v>
      </c>
      <c r="D652" s="365" t="s">
        <v>13</v>
      </c>
      <c r="E652" s="365" t="s">
        <v>616</v>
      </c>
      <c r="F652" s="365" t="s">
        <v>617</v>
      </c>
      <c r="G652" s="366" t="s">
        <v>34</v>
      </c>
      <c r="H652" s="366" t="s">
        <v>1337</v>
      </c>
      <c r="I652" s="366" t="s">
        <v>34</v>
      </c>
      <c r="J652" s="366" t="s">
        <v>608</v>
      </c>
      <c r="K652" s="367" t="s">
        <v>48</v>
      </c>
      <c r="L652" s="368"/>
      <c r="M652" s="368"/>
      <c r="N652" s="367">
        <v>366226</v>
      </c>
      <c r="O652" s="367" t="s">
        <v>1321</v>
      </c>
      <c r="P652" s="371">
        <v>41754</v>
      </c>
      <c r="Q652" s="372">
        <v>73358765.239999995</v>
      </c>
      <c r="R652" s="372">
        <v>102408227.0008335</v>
      </c>
      <c r="S652" s="367">
        <v>15</v>
      </c>
      <c r="T652" s="369">
        <v>0.11138198250399856</v>
      </c>
      <c r="U652" s="369">
        <v>1.2528149071225669</v>
      </c>
      <c r="V652" s="369">
        <v>0.106455570136194</v>
      </c>
      <c r="W652" s="369">
        <v>0.97701818155650333</v>
      </c>
      <c r="X652" s="369">
        <v>0.21114800149008217</v>
      </c>
      <c r="Y652" s="369">
        <v>1.4847485001630205</v>
      </c>
      <c r="Z652" s="369">
        <v>0.3266364428287456</v>
      </c>
      <c r="AA652" s="369">
        <v>1.7849256449542843</v>
      </c>
      <c r="AB652" s="369">
        <v>4.7351630810266006E-2</v>
      </c>
      <c r="AC652" s="373">
        <v>-2.4206772088075364E-2</v>
      </c>
      <c r="AD652" s="541">
        <v>18772290000157</v>
      </c>
      <c r="AE652" s="370" t="s">
        <v>2453</v>
      </c>
      <c r="AF652" s="370" t="s">
        <v>2453</v>
      </c>
      <c r="AG652" s="374" t="s">
        <v>1442</v>
      </c>
      <c r="AH652" s="374" t="s">
        <v>2454</v>
      </c>
      <c r="AI652" s="374">
        <v>10000</v>
      </c>
      <c r="AJ652" s="374">
        <v>5000</v>
      </c>
      <c r="AK652" s="374">
        <v>10000</v>
      </c>
      <c r="AL652" s="369">
        <v>0</v>
      </c>
      <c r="AM652" s="369" t="s">
        <v>34</v>
      </c>
      <c r="AN652" s="369" t="s">
        <v>64</v>
      </c>
      <c r="AO652" s="367" t="s">
        <v>1324</v>
      </c>
      <c r="AP652" s="370" t="s">
        <v>13</v>
      </c>
      <c r="AQ652" s="376" t="s">
        <v>674</v>
      </c>
      <c r="AR652" s="369" t="s">
        <v>34</v>
      </c>
      <c r="AS652" s="369" t="s">
        <v>34</v>
      </c>
      <c r="AT652" s="369"/>
      <c r="AX652" s="662"/>
      <c r="AY652" s="663"/>
      <c r="AZ652" s="663"/>
      <c r="BA652" s="663"/>
      <c r="BB652" s="664"/>
      <c r="BC652" s="663"/>
      <c r="BD652" s="663"/>
      <c r="BE652" s="663"/>
      <c r="BF652" s="663"/>
      <c r="BG652" s="664"/>
      <c r="BH652" s="664"/>
      <c r="BI652" s="665"/>
      <c r="BJ652" s="665"/>
      <c r="BK652" s="665"/>
      <c r="BL652" s="664"/>
      <c r="BM652" s="664"/>
      <c r="BN652" s="664"/>
      <c r="BO652" s="664"/>
      <c r="BP652" s="664"/>
      <c r="BQ652" s="664"/>
      <c r="BR652" s="664"/>
      <c r="BS652" s="664"/>
      <c r="BT652" s="667"/>
      <c r="BU652" s="668"/>
      <c r="BV652" s="666"/>
      <c r="BW652" s="669"/>
    </row>
    <row r="653" spans="2:75" ht="15.75" customHeight="1">
      <c r="B653" s="363" t="s">
        <v>316</v>
      </c>
      <c r="C653" s="364">
        <v>11403956000150</v>
      </c>
      <c r="D653" s="365" t="s">
        <v>13</v>
      </c>
      <c r="E653" s="365" t="s">
        <v>616</v>
      </c>
      <c r="F653" s="365" t="s">
        <v>617</v>
      </c>
      <c r="G653" s="366" t="s">
        <v>34</v>
      </c>
      <c r="H653" s="366" t="s">
        <v>1337</v>
      </c>
      <c r="I653" s="366" t="s">
        <v>34</v>
      </c>
      <c r="J653" s="366" t="s">
        <v>608</v>
      </c>
      <c r="K653" s="367" t="s">
        <v>48</v>
      </c>
      <c r="L653" s="368"/>
      <c r="M653" s="368" t="s">
        <v>34</v>
      </c>
      <c r="N653" s="367">
        <v>245054</v>
      </c>
      <c r="O653" s="367" t="s">
        <v>1321</v>
      </c>
      <c r="P653" s="371">
        <v>40259</v>
      </c>
      <c r="Q653" s="372">
        <v>629359612.44000006</v>
      </c>
      <c r="R653" s="372">
        <v>1066502920.7008338</v>
      </c>
      <c r="S653" s="367">
        <v>15</v>
      </c>
      <c r="T653" s="369">
        <v>7.2963108919518849E-2</v>
      </c>
      <c r="U653" s="369">
        <v>0.94320835004203396</v>
      </c>
      <c r="V653" s="369">
        <v>8.5338471963945617E-2</v>
      </c>
      <c r="W653" s="369">
        <v>0.83660237450722708</v>
      </c>
      <c r="X653" s="369">
        <v>0.10326658806158129</v>
      </c>
      <c r="Y653" s="369">
        <v>0.78308929673614436</v>
      </c>
      <c r="Z653" s="369">
        <v>0.17659719527231754</v>
      </c>
      <c r="AA653" s="369">
        <v>1.0038357086657375</v>
      </c>
      <c r="AB653" s="369">
        <v>2.1167869595454244E-2</v>
      </c>
      <c r="AC653" s="373">
        <v>-0.70974020215866207</v>
      </c>
      <c r="AD653" s="541">
        <v>11490618000101</v>
      </c>
      <c r="AE653" s="370" t="s">
        <v>2479</v>
      </c>
      <c r="AF653" s="370" t="s">
        <v>2253</v>
      </c>
      <c r="AG653" s="374" t="s">
        <v>1439</v>
      </c>
      <c r="AH653" s="374" t="s">
        <v>2248</v>
      </c>
      <c r="AI653" s="374">
        <v>1000</v>
      </c>
      <c r="AJ653" s="374">
        <v>0</v>
      </c>
      <c r="AK653" s="374">
        <v>0</v>
      </c>
      <c r="AL653" s="369">
        <v>0.02</v>
      </c>
      <c r="AM653" s="369">
        <v>0.2</v>
      </c>
      <c r="AN653" s="369" t="s">
        <v>64</v>
      </c>
      <c r="AO653" s="367" t="s">
        <v>1324</v>
      </c>
      <c r="AP653" s="370" t="s">
        <v>13</v>
      </c>
      <c r="AQ653" s="376" t="s">
        <v>668</v>
      </c>
      <c r="AR653" s="369">
        <v>5.0000000000000001E-3</v>
      </c>
      <c r="AS653" s="369">
        <v>5.0000000000000001E-3</v>
      </c>
      <c r="AT653" s="369"/>
      <c r="AX653" s="662"/>
      <c r="AY653" s="663"/>
      <c r="AZ653" s="663"/>
      <c r="BA653" s="663"/>
      <c r="BB653" s="664"/>
      <c r="BC653" s="663"/>
      <c r="BD653" s="663"/>
      <c r="BE653" s="663"/>
      <c r="BF653" s="663"/>
      <c r="BG653" s="664"/>
      <c r="BH653" s="664"/>
      <c r="BI653" s="665"/>
      <c r="BJ653" s="665"/>
      <c r="BK653" s="665"/>
      <c r="BL653" s="664"/>
      <c r="BM653" s="664"/>
      <c r="BN653" s="664"/>
      <c r="BO653" s="664"/>
      <c r="BP653" s="664"/>
      <c r="BQ653" s="664"/>
      <c r="BR653" s="664"/>
      <c r="BS653" s="664"/>
      <c r="BT653" s="667"/>
      <c r="BU653" s="668"/>
      <c r="BV653" s="666"/>
      <c r="BW653" s="669"/>
    </row>
    <row r="654" spans="2:75" ht="15.75" customHeight="1">
      <c r="B654" s="363" t="s">
        <v>744</v>
      </c>
      <c r="C654" s="364">
        <v>13001211000190</v>
      </c>
      <c r="D654" s="365" t="s">
        <v>13</v>
      </c>
      <c r="E654" s="365" t="s">
        <v>615</v>
      </c>
      <c r="F654" s="365" t="s">
        <v>619</v>
      </c>
      <c r="G654" s="366" t="s">
        <v>34</v>
      </c>
      <c r="H654" s="366" t="s">
        <v>865</v>
      </c>
      <c r="I654" s="366" t="s">
        <v>34</v>
      </c>
      <c r="J654" s="366"/>
      <c r="K654" s="367" t="s">
        <v>48</v>
      </c>
      <c r="L654" s="368"/>
      <c r="M654" s="368" t="s">
        <v>34</v>
      </c>
      <c r="N654" s="367">
        <v>268127</v>
      </c>
      <c r="O654" s="367" t="s">
        <v>1321</v>
      </c>
      <c r="P654" s="371">
        <v>40588</v>
      </c>
      <c r="Q654" s="372">
        <v>122217088.31999999</v>
      </c>
      <c r="R654" s="372">
        <v>118658724.50793654</v>
      </c>
      <c r="S654" s="367">
        <v>15</v>
      </c>
      <c r="T654" s="369">
        <v>6.5780044674182525E-2</v>
      </c>
      <c r="U654" s="369">
        <v>0.85035147654226528</v>
      </c>
      <c r="V654" s="369">
        <v>6.3942717708104668E-2</v>
      </c>
      <c r="W654" s="369">
        <v>0.62685244106135929</v>
      </c>
      <c r="X654" s="369">
        <v>7.5380469904373193E-2</v>
      </c>
      <c r="Y654" s="369">
        <v>0.57162379694247645</v>
      </c>
      <c r="Z654" s="369">
        <v>0.19774896878699755</v>
      </c>
      <c r="AA654" s="369">
        <v>1.1240692464798814</v>
      </c>
      <c r="AB654" s="369">
        <v>6.6022327872018158E-2</v>
      </c>
      <c r="AC654" s="373">
        <v>-0.49969546286423266</v>
      </c>
      <c r="AD654" s="541">
        <v>0</v>
      </c>
      <c r="AE654" s="370" t="s">
        <v>2270</v>
      </c>
      <c r="AF654" s="370" t="s">
        <v>2244</v>
      </c>
      <c r="AG654" s="374" t="s">
        <v>1438</v>
      </c>
      <c r="AH654" s="374" t="s">
        <v>2248</v>
      </c>
      <c r="AI654" s="374">
        <v>5000</v>
      </c>
      <c r="AJ654" s="374">
        <v>1000</v>
      </c>
      <c r="AK654" s="374">
        <v>5000</v>
      </c>
      <c r="AL654" s="673">
        <v>0.02</v>
      </c>
      <c r="AM654" s="673">
        <v>0.2</v>
      </c>
      <c r="AN654" s="369" t="s">
        <v>64</v>
      </c>
      <c r="AO654" s="367" t="s">
        <v>1324</v>
      </c>
      <c r="AP654" s="370" t="s">
        <v>13</v>
      </c>
      <c r="AQ654" s="376" t="s">
        <v>664</v>
      </c>
      <c r="AR654" s="369">
        <v>4.0000000000000001E-3</v>
      </c>
      <c r="AS654" s="369">
        <v>4.0000000000000001E-3</v>
      </c>
      <c r="AT654" s="369"/>
      <c r="AX654" s="662"/>
      <c r="AY654" s="663"/>
      <c r="AZ654" s="663"/>
      <c r="BA654" s="663"/>
      <c r="BB654" s="664"/>
      <c r="BC654" s="663"/>
      <c r="BD654" s="663"/>
      <c r="BE654" s="663"/>
      <c r="BF654" s="663"/>
      <c r="BG654" s="664"/>
      <c r="BH654" s="664"/>
      <c r="BI654" s="665"/>
      <c r="BJ654" s="665"/>
      <c r="BK654" s="665"/>
      <c r="BL654" s="664"/>
      <c r="BM654" s="664"/>
      <c r="BN654" s="664"/>
      <c r="BO654" s="664"/>
      <c r="BP654" s="664"/>
      <c r="BQ654" s="664"/>
      <c r="BR654" s="664"/>
      <c r="BS654" s="664"/>
      <c r="BT654" s="667"/>
      <c r="BU654" s="668"/>
      <c r="BV654" s="666"/>
      <c r="BW654" s="669"/>
    </row>
    <row r="655" spans="2:75" ht="15.75" customHeight="1">
      <c r="B655" s="363" t="s">
        <v>908</v>
      </c>
      <c r="C655" s="364">
        <v>28856743000187</v>
      </c>
      <c r="D655" s="365" t="s">
        <v>13</v>
      </c>
      <c r="E655" s="365" t="s">
        <v>615</v>
      </c>
      <c r="F655" s="365" t="s">
        <v>619</v>
      </c>
      <c r="G655" s="366" t="s">
        <v>34</v>
      </c>
      <c r="H655" s="366" t="s">
        <v>865</v>
      </c>
      <c r="I655" s="366" t="s">
        <v>34</v>
      </c>
      <c r="J655" s="366"/>
      <c r="K655" s="367" t="s">
        <v>48</v>
      </c>
      <c r="L655" s="368"/>
      <c r="M655" s="368" t="s">
        <v>34</v>
      </c>
      <c r="N655" s="367">
        <v>462802</v>
      </c>
      <c r="O655" s="367" t="s">
        <v>1321</v>
      </c>
      <c r="P655" s="371">
        <v>43203</v>
      </c>
      <c r="Q655" s="372">
        <v>224054523.11000001</v>
      </c>
      <c r="R655" s="372">
        <v>139361552.70218253</v>
      </c>
      <c r="S655" s="367">
        <v>15</v>
      </c>
      <c r="T655" s="369">
        <v>0.11963910623438312</v>
      </c>
      <c r="U655" s="369">
        <v>1.546598077616294</v>
      </c>
      <c r="V655" s="369">
        <v>0.1782557548053636</v>
      </c>
      <c r="W655" s="369">
        <v>1.7475024371510937</v>
      </c>
      <c r="X655" s="369">
        <v>0.33069042173631025</v>
      </c>
      <c r="Y655" s="369">
        <v>2.5076855414302996</v>
      </c>
      <c r="Z655" s="369">
        <v>0.48883254051287706</v>
      </c>
      <c r="AA655" s="369">
        <v>2.7786826340471187</v>
      </c>
      <c r="AB655" s="369">
        <v>5.5986677944117921E-2</v>
      </c>
      <c r="AC655" s="373">
        <v>1.223462112774125</v>
      </c>
      <c r="AD655" s="541">
        <v>0</v>
      </c>
      <c r="AE655" s="370" t="s">
        <v>2348</v>
      </c>
      <c r="AF655" s="370" t="s">
        <v>2250</v>
      </c>
      <c r="AG655" s="374" t="s">
        <v>719</v>
      </c>
      <c r="AH655" s="374" t="s">
        <v>2248</v>
      </c>
      <c r="AI655" s="374">
        <v>1000</v>
      </c>
      <c r="AJ655" s="374">
        <v>1000</v>
      </c>
      <c r="AK655" s="374">
        <v>1000</v>
      </c>
      <c r="AL655" s="369">
        <v>0.02</v>
      </c>
      <c r="AM655" s="369">
        <v>0.2</v>
      </c>
      <c r="AN655" s="369" t="s">
        <v>64</v>
      </c>
      <c r="AO655" s="367" t="s">
        <v>1324</v>
      </c>
      <c r="AP655" s="370" t="s">
        <v>13</v>
      </c>
      <c r="AQ655" s="376" t="s">
        <v>668</v>
      </c>
      <c r="AR655" s="369">
        <v>4.0000000000000001E-3</v>
      </c>
      <c r="AS655" s="369">
        <v>4.0000000000000001E-3</v>
      </c>
      <c r="AT655" s="369"/>
      <c r="AX655" s="662"/>
      <c r="AY655" s="663"/>
      <c r="AZ655" s="663"/>
      <c r="BA655" s="663"/>
      <c r="BB655" s="664"/>
      <c r="BC655" s="663"/>
      <c r="BD655" s="663"/>
      <c r="BE655" s="663"/>
      <c r="BF655" s="663"/>
      <c r="BG655" s="664"/>
      <c r="BH655" s="664"/>
      <c r="BI655" s="665"/>
      <c r="BJ655" s="665"/>
      <c r="BK655" s="665"/>
      <c r="BL655" s="664"/>
      <c r="BM655" s="664"/>
      <c r="BN655" s="664"/>
      <c r="BO655" s="664"/>
      <c r="BP655" s="664"/>
      <c r="BQ655" s="664"/>
      <c r="BR655" s="664"/>
      <c r="BS655" s="664"/>
      <c r="BT655" s="667"/>
      <c r="BU655" s="668"/>
      <c r="BV655" s="666"/>
      <c r="BW655" s="669"/>
    </row>
    <row r="656" spans="2:75" ht="15.75" customHeight="1">
      <c r="B656" s="363" t="s">
        <v>919</v>
      </c>
      <c r="C656" s="364">
        <v>6092123000186</v>
      </c>
      <c r="D656" s="365" t="s">
        <v>13</v>
      </c>
      <c r="E656" s="365" t="s">
        <v>615</v>
      </c>
      <c r="F656" s="365" t="s">
        <v>619</v>
      </c>
      <c r="G656" s="366" t="s">
        <v>34</v>
      </c>
      <c r="H656" s="366" t="s">
        <v>1337</v>
      </c>
      <c r="I656" s="366" t="s">
        <v>34</v>
      </c>
      <c r="J656" s="366"/>
      <c r="K656" s="367" t="s">
        <v>48</v>
      </c>
      <c r="L656" s="368"/>
      <c r="M656" s="368" t="s">
        <v>1416</v>
      </c>
      <c r="N656" s="367">
        <v>126251</v>
      </c>
      <c r="O656" s="367" t="s">
        <v>1321</v>
      </c>
      <c r="P656" s="371">
        <v>38034</v>
      </c>
      <c r="Q656" s="372">
        <v>57881963.439999998</v>
      </c>
      <c r="R656" s="372">
        <v>59072140.367817447</v>
      </c>
      <c r="S656" s="367">
        <v>15</v>
      </c>
      <c r="T656" s="369">
        <v>9.5730712864274814E-2</v>
      </c>
      <c r="U656" s="369">
        <v>1.2375296100479787</v>
      </c>
      <c r="V656" s="369">
        <v>0.1142787149770168</v>
      </c>
      <c r="W656" s="369">
        <v>1.1203135245472768</v>
      </c>
      <c r="X656" s="369">
        <v>0.16317761981391987</v>
      </c>
      <c r="Y656" s="369">
        <v>1.2374055339851011</v>
      </c>
      <c r="Z656" s="369">
        <v>0.22928095208897203</v>
      </c>
      <c r="AA656" s="369">
        <v>1.3033072618671819</v>
      </c>
      <c r="AB656" s="369">
        <v>2.5568345198194713E-2</v>
      </c>
      <c r="AC656" s="373">
        <v>0.4460222600651933</v>
      </c>
      <c r="AD656" s="541">
        <v>0</v>
      </c>
      <c r="AE656" s="370" t="s">
        <v>2359</v>
      </c>
      <c r="AF656" s="370" t="s">
        <v>741</v>
      </c>
      <c r="AG656" s="374" t="s">
        <v>741</v>
      </c>
      <c r="AH656" s="374" t="s">
        <v>2248</v>
      </c>
      <c r="AI656" s="374">
        <v>500</v>
      </c>
      <c r="AJ656" s="374">
        <v>500</v>
      </c>
      <c r="AK656" s="374">
        <v>500</v>
      </c>
      <c r="AL656" s="369">
        <v>6.0000000000000001E-3</v>
      </c>
      <c r="AM656" s="369">
        <v>0.1</v>
      </c>
      <c r="AN656" s="369" t="s">
        <v>64</v>
      </c>
      <c r="AO656" s="367" t="s">
        <v>1324</v>
      </c>
      <c r="AP656" s="370" t="s">
        <v>13</v>
      </c>
      <c r="AQ656" s="376" t="s">
        <v>686</v>
      </c>
      <c r="AR656" s="369">
        <v>8.0000000000000004E-4</v>
      </c>
      <c r="AS656" s="369">
        <v>8.0000000000000004E-4</v>
      </c>
      <c r="AT656" s="369"/>
      <c r="AX656" s="662"/>
      <c r="AY656" s="663"/>
      <c r="AZ656" s="663"/>
      <c r="BA656" s="663"/>
      <c r="BB656" s="664"/>
      <c r="BC656" s="663"/>
      <c r="BD656" s="663"/>
      <c r="BE656" s="663"/>
      <c r="BF656" s="663"/>
      <c r="BG656" s="664"/>
      <c r="BH656" s="664"/>
      <c r="BI656" s="665"/>
      <c r="BJ656" s="665"/>
      <c r="BK656" s="665"/>
      <c r="BL656" s="664"/>
      <c r="BM656" s="664"/>
      <c r="BN656" s="664"/>
      <c r="BO656" s="664"/>
      <c r="BP656" s="664"/>
      <c r="BQ656" s="664"/>
      <c r="BR656" s="664"/>
      <c r="BS656" s="664"/>
      <c r="BT656" s="667"/>
      <c r="BU656" s="668"/>
      <c r="BV656" s="666"/>
      <c r="BW656" s="669"/>
    </row>
    <row r="657" spans="2:75" ht="15.75" customHeight="1">
      <c r="B657" s="363" t="s">
        <v>894</v>
      </c>
      <c r="C657" s="364">
        <v>44479860000125</v>
      </c>
      <c r="D657" s="365" t="s">
        <v>14</v>
      </c>
      <c r="E657" s="365" t="s">
        <v>607</v>
      </c>
      <c r="F657" s="365"/>
      <c r="G657" s="366"/>
      <c r="H657" s="366" t="s">
        <v>34</v>
      </c>
      <c r="I657" s="366" t="s">
        <v>34</v>
      </c>
      <c r="J657" s="366" t="s">
        <v>611</v>
      </c>
      <c r="K657" s="367" t="s">
        <v>49</v>
      </c>
      <c r="L657" s="368"/>
      <c r="M657" s="368" t="s">
        <v>34</v>
      </c>
      <c r="N657" s="367">
        <v>631256</v>
      </c>
      <c r="O657" s="367" t="s">
        <v>1321</v>
      </c>
      <c r="P657" s="371">
        <v>44558</v>
      </c>
      <c r="Q657" s="372">
        <v>21716844.59</v>
      </c>
      <c r="R657" s="372" t="s">
        <v>1419</v>
      </c>
      <c r="S657" s="367">
        <v>15</v>
      </c>
      <c r="T657" s="369">
        <v>-0.19299215964243854</v>
      </c>
      <c r="U657" s="369">
        <v>-2.4948473161715388</v>
      </c>
      <c r="V657" s="369" t="s">
        <v>1419</v>
      </c>
      <c r="W657" s="369" t="s">
        <v>1419</v>
      </c>
      <c r="X657" s="369" t="s">
        <v>1419</v>
      </c>
      <c r="Y657" s="369" t="s">
        <v>1419</v>
      </c>
      <c r="Z657" s="369" t="s">
        <v>1419</v>
      </c>
      <c r="AA657" s="369" t="s">
        <v>1419</v>
      </c>
      <c r="AB657" s="369" t="s">
        <v>1419</v>
      </c>
      <c r="AC657" s="373" t="s">
        <v>1419</v>
      </c>
      <c r="AD657" s="541">
        <v>44417189000198</v>
      </c>
      <c r="AE657" s="370" t="s">
        <v>2331</v>
      </c>
      <c r="AF657" s="370" t="s">
        <v>2244</v>
      </c>
      <c r="AG657" s="374" t="s">
        <v>1438</v>
      </c>
      <c r="AH657" s="374" t="s">
        <v>2248</v>
      </c>
      <c r="AI657" s="374">
        <v>5000</v>
      </c>
      <c r="AJ657" s="374">
        <v>1000</v>
      </c>
      <c r="AK657" s="374">
        <v>5000</v>
      </c>
      <c r="AL657" s="369">
        <v>1.9E-2</v>
      </c>
      <c r="AM657" s="369">
        <v>0.2</v>
      </c>
      <c r="AN657" s="369" t="s">
        <v>2262</v>
      </c>
      <c r="AO657" s="367" t="s">
        <v>1324</v>
      </c>
      <c r="AP657" s="370" t="s">
        <v>716</v>
      </c>
      <c r="AQ657" s="376" t="s">
        <v>659</v>
      </c>
      <c r="AR657" s="369">
        <v>4.4327000000000004E-3</v>
      </c>
      <c r="AS657" s="369">
        <v>4.4327000000000004E-3</v>
      </c>
      <c r="AT657" s="369"/>
      <c r="AX657" s="662"/>
      <c r="AY657" s="663"/>
      <c r="AZ657" s="663"/>
      <c r="BA657" s="663"/>
      <c r="BB657" s="664"/>
      <c r="BC657" s="663"/>
      <c r="BD657" s="663"/>
      <c r="BE657" s="663"/>
      <c r="BF657" s="663"/>
      <c r="BG657" s="664"/>
      <c r="BH657" s="664"/>
      <c r="BI657" s="665"/>
      <c r="BJ657" s="665"/>
      <c r="BK657" s="665"/>
      <c r="BL657" s="664"/>
      <c r="BM657" s="664"/>
      <c r="BN657" s="664"/>
      <c r="BO657" s="664"/>
      <c r="BP657" s="664"/>
      <c r="BQ657" s="664"/>
      <c r="BR657" s="664"/>
      <c r="BS657" s="664"/>
      <c r="BT657" s="667"/>
      <c r="BU657" s="668"/>
      <c r="BV657" s="666"/>
      <c r="BW657" s="669"/>
    </row>
    <row r="658" spans="2:75" ht="15.75" customHeight="1">
      <c r="B658" s="363" t="s">
        <v>895</v>
      </c>
      <c r="C658" s="364">
        <v>44515610000101</v>
      </c>
      <c r="D658" s="365" t="s">
        <v>14</v>
      </c>
      <c r="E658" s="365" t="s">
        <v>607</v>
      </c>
      <c r="F658" s="365"/>
      <c r="G658" s="366"/>
      <c r="H658" s="366" t="s">
        <v>34</v>
      </c>
      <c r="I658" s="366" t="s">
        <v>34</v>
      </c>
      <c r="J658" s="366" t="s">
        <v>611</v>
      </c>
      <c r="K658" s="367" t="s">
        <v>48</v>
      </c>
      <c r="L658" s="368"/>
      <c r="M658" s="368" t="s">
        <v>34</v>
      </c>
      <c r="N658" s="367">
        <v>631507</v>
      </c>
      <c r="O658" s="367" t="s">
        <v>1321</v>
      </c>
      <c r="P658" s="371">
        <v>44568</v>
      </c>
      <c r="Q658" s="372">
        <v>23287705.890000001</v>
      </c>
      <c r="R658" s="372" t="s">
        <v>1419</v>
      </c>
      <c r="S658" s="367">
        <v>15</v>
      </c>
      <c r="T658" s="369" t="s">
        <v>1419</v>
      </c>
      <c r="U658" s="369" t="s">
        <v>1419</v>
      </c>
      <c r="V658" s="369" t="s">
        <v>1419</v>
      </c>
      <c r="W658" s="369" t="s">
        <v>1419</v>
      </c>
      <c r="X658" s="369" t="s">
        <v>1419</v>
      </c>
      <c r="Y658" s="369" t="s">
        <v>1419</v>
      </c>
      <c r="Z658" s="369" t="s">
        <v>1419</v>
      </c>
      <c r="AA658" s="369" t="s">
        <v>1419</v>
      </c>
      <c r="AB658" s="369" t="s">
        <v>1419</v>
      </c>
      <c r="AC658" s="373" t="s">
        <v>1419</v>
      </c>
      <c r="AD658" s="541">
        <v>44417189000198</v>
      </c>
      <c r="AE658" s="370" t="s">
        <v>2331</v>
      </c>
      <c r="AF658" s="370" t="s">
        <v>2244</v>
      </c>
      <c r="AG658" s="374" t="s">
        <v>1438</v>
      </c>
      <c r="AH658" s="374" t="s">
        <v>2248</v>
      </c>
      <c r="AI658" s="374">
        <v>5000</v>
      </c>
      <c r="AJ658" s="374">
        <v>1000</v>
      </c>
      <c r="AK658" s="374">
        <v>5000</v>
      </c>
      <c r="AL658" s="369">
        <v>1.9E-2</v>
      </c>
      <c r="AM658" s="369">
        <v>0.2</v>
      </c>
      <c r="AN658" s="369" t="s">
        <v>2262</v>
      </c>
      <c r="AO658" s="367" t="s">
        <v>1324</v>
      </c>
      <c r="AP658" s="370" t="s">
        <v>716</v>
      </c>
      <c r="AQ658" s="376" t="s">
        <v>659</v>
      </c>
      <c r="AR658" s="369">
        <v>4.4327000000000004E-3</v>
      </c>
      <c r="AS658" s="369">
        <v>4.4327000000000004E-3</v>
      </c>
      <c r="AT658" s="369"/>
      <c r="AX658" s="662"/>
      <c r="AY658" s="663"/>
      <c r="AZ658" s="663"/>
      <c r="BA658" s="663"/>
      <c r="BB658" s="664"/>
      <c r="BC658" s="663"/>
      <c r="BD658" s="663"/>
      <c r="BE658" s="663"/>
      <c r="BF658" s="663"/>
      <c r="BG658" s="664"/>
      <c r="BH658" s="664"/>
      <c r="BI658" s="665"/>
      <c r="BJ658" s="665"/>
      <c r="BK658" s="665"/>
      <c r="BL658" s="664"/>
      <c r="BM658" s="664"/>
      <c r="BN658" s="664"/>
      <c r="BO658" s="664"/>
      <c r="BP658" s="664"/>
      <c r="BQ658" s="664"/>
      <c r="BR658" s="664"/>
      <c r="BS658" s="664"/>
      <c r="BT658" s="667"/>
      <c r="BU658" s="668"/>
      <c r="BV658" s="666"/>
      <c r="BW658" s="669"/>
    </row>
    <row r="659" spans="2:75" ht="15.75" customHeight="1">
      <c r="B659" s="363" t="s">
        <v>902</v>
      </c>
      <c r="C659" s="364">
        <v>11701977000152</v>
      </c>
      <c r="D659" s="365" t="s">
        <v>11</v>
      </c>
      <c r="E659" s="365" t="s">
        <v>620</v>
      </c>
      <c r="F659" s="365"/>
      <c r="G659" s="366" t="s">
        <v>738</v>
      </c>
      <c r="H659" s="366" t="s">
        <v>34</v>
      </c>
      <c r="I659" s="366" t="s">
        <v>34</v>
      </c>
      <c r="J659" s="366"/>
      <c r="K659" s="367" t="s">
        <v>48</v>
      </c>
      <c r="L659" s="368"/>
      <c r="M659" s="368" t="s">
        <v>34</v>
      </c>
      <c r="N659" s="367">
        <v>259047</v>
      </c>
      <c r="O659" s="367" t="s">
        <v>1321</v>
      </c>
      <c r="P659" s="371">
        <v>40470</v>
      </c>
      <c r="Q659" s="372">
        <v>20078928.27</v>
      </c>
      <c r="R659" s="372">
        <v>21155316.152777772</v>
      </c>
      <c r="S659" s="367">
        <v>15</v>
      </c>
      <c r="T659" s="369">
        <v>5.9929064066354121E-2</v>
      </c>
      <c r="U659" s="369">
        <v>0.77471470822246824</v>
      </c>
      <c r="V659" s="369">
        <v>6.6075987806430536E-2</v>
      </c>
      <c r="W659" s="369">
        <v>0.6477656211154702</v>
      </c>
      <c r="X659" s="369">
        <v>0.11522674018483969</v>
      </c>
      <c r="Y659" s="369">
        <v>0.87378530297462442</v>
      </c>
      <c r="Z659" s="369">
        <v>0.19504958051842691</v>
      </c>
      <c r="AA659" s="369">
        <v>1.1087250484513336</v>
      </c>
      <c r="AB659" s="369">
        <v>4.0920241494558113E-2</v>
      </c>
      <c r="AC659" s="373">
        <v>-0.78996487607701937</v>
      </c>
      <c r="AD659" s="541">
        <v>0</v>
      </c>
      <c r="AE659" s="370" t="s">
        <v>2344</v>
      </c>
      <c r="AF659" s="370" t="s">
        <v>2253</v>
      </c>
      <c r="AG659" s="374" t="s">
        <v>1439</v>
      </c>
      <c r="AH659" s="374" t="s">
        <v>2248</v>
      </c>
      <c r="AI659" s="374">
        <v>1000</v>
      </c>
      <c r="AJ659" s="374">
        <v>1000</v>
      </c>
      <c r="AK659" s="374">
        <v>1000</v>
      </c>
      <c r="AL659" s="369">
        <v>5.0000000000000001E-3</v>
      </c>
      <c r="AM659" s="369">
        <v>0.1</v>
      </c>
      <c r="AN659" s="369" t="s">
        <v>64</v>
      </c>
      <c r="AO659" s="367" t="s">
        <v>1324</v>
      </c>
      <c r="AP659" s="370" t="s">
        <v>13</v>
      </c>
      <c r="AQ659" s="376" t="s">
        <v>686</v>
      </c>
      <c r="AR659" s="369">
        <v>1.6666666666666666E-3</v>
      </c>
      <c r="AS659" s="369">
        <v>1.6666666666666666E-3</v>
      </c>
      <c r="AT659" s="369"/>
      <c r="AX659" s="662"/>
      <c r="AY659" s="663"/>
      <c r="AZ659" s="663"/>
      <c r="BA659" s="663"/>
      <c r="BB659" s="664"/>
      <c r="BC659" s="663"/>
      <c r="BD659" s="663"/>
      <c r="BE659" s="663"/>
      <c r="BF659" s="663"/>
      <c r="BG659" s="664"/>
      <c r="BH659" s="664"/>
      <c r="BI659" s="665"/>
      <c r="BJ659" s="665"/>
      <c r="BK659" s="665"/>
      <c r="BL659" s="664"/>
      <c r="BM659" s="664"/>
      <c r="BN659" s="664"/>
      <c r="BO659" s="664"/>
      <c r="BP659" s="664"/>
      <c r="BQ659" s="664"/>
      <c r="BR659" s="664"/>
      <c r="BS659" s="664"/>
      <c r="BT659" s="667"/>
      <c r="BU659" s="668"/>
      <c r="BV659" s="666"/>
      <c r="BW659" s="669"/>
    </row>
    <row r="660" spans="2:75" ht="15.75" customHeight="1">
      <c r="B660" s="363" t="s">
        <v>909</v>
      </c>
      <c r="C660" s="364">
        <v>11182064000177</v>
      </c>
      <c r="D660" s="365" t="s">
        <v>14</v>
      </c>
      <c r="E660" s="365" t="s">
        <v>607</v>
      </c>
      <c r="F660" s="365"/>
      <c r="G660" s="366"/>
      <c r="H660" s="366" t="s">
        <v>34</v>
      </c>
      <c r="I660" s="366" t="s">
        <v>34</v>
      </c>
      <c r="J660" s="366" t="s">
        <v>608</v>
      </c>
      <c r="K660" s="367" t="s">
        <v>48</v>
      </c>
      <c r="L660" s="368"/>
      <c r="M660" s="368" t="s">
        <v>34</v>
      </c>
      <c r="N660" s="367">
        <v>236942</v>
      </c>
      <c r="O660" s="367" t="s">
        <v>1321</v>
      </c>
      <c r="P660" s="371">
        <v>40102</v>
      </c>
      <c r="Q660" s="372">
        <v>1273120661.8199999</v>
      </c>
      <c r="R660" s="372">
        <v>1156461708.4023015</v>
      </c>
      <c r="S660" s="367">
        <v>15</v>
      </c>
      <c r="T660" s="369">
        <v>9.1403052905245197E-2</v>
      </c>
      <c r="U660" s="369">
        <v>1.1815851050790118</v>
      </c>
      <c r="V660" s="369">
        <v>-6.4682637152961853E-3</v>
      </c>
      <c r="W660" s="369">
        <v>-6.3410612571572156E-2</v>
      </c>
      <c r="X660" s="369">
        <v>0.14417840923152148</v>
      </c>
      <c r="Y660" s="369">
        <v>1.0933310687317319</v>
      </c>
      <c r="Z660" s="369">
        <v>0.18177236935430607</v>
      </c>
      <c r="AA660" s="369">
        <v>1.0332530758784535</v>
      </c>
      <c r="AB660" s="369">
        <v>0.18024416403245375</v>
      </c>
      <c r="AC660" s="373">
        <v>-0.48507523315643075</v>
      </c>
      <c r="AD660" s="541">
        <v>0</v>
      </c>
      <c r="AE660" s="370" t="s">
        <v>2348</v>
      </c>
      <c r="AF660" s="370" t="s">
        <v>2250</v>
      </c>
      <c r="AG660" s="374" t="s">
        <v>719</v>
      </c>
      <c r="AH660" s="374" t="s">
        <v>2248</v>
      </c>
      <c r="AI660" s="374">
        <v>1000</v>
      </c>
      <c r="AJ660" s="374">
        <v>1000</v>
      </c>
      <c r="AK660" s="374">
        <v>1000</v>
      </c>
      <c r="AL660" s="369">
        <v>0.02</v>
      </c>
      <c r="AM660" s="369">
        <v>0.2</v>
      </c>
      <c r="AN660" s="369" t="s">
        <v>666</v>
      </c>
      <c r="AO660" s="367" t="s">
        <v>1324</v>
      </c>
      <c r="AP660" s="370" t="s">
        <v>716</v>
      </c>
      <c r="AQ660" s="376" t="s">
        <v>659</v>
      </c>
      <c r="AR660" s="369">
        <v>4.0000000000000001E-3</v>
      </c>
      <c r="AS660" s="369">
        <v>4.0000000000000001E-3</v>
      </c>
      <c r="AT660" s="369"/>
      <c r="AW660" s="662"/>
      <c r="AX660" s="662"/>
      <c r="AY660" s="663"/>
      <c r="AZ660" s="663"/>
      <c r="BA660" s="663"/>
      <c r="BB660" s="664"/>
      <c r="BC660" s="663"/>
      <c r="BD660" s="663"/>
      <c r="BE660" s="663"/>
      <c r="BF660" s="663"/>
      <c r="BG660" s="664"/>
      <c r="BH660" s="664"/>
      <c r="BI660" s="665"/>
      <c r="BJ660" s="665"/>
      <c r="BK660" s="665"/>
      <c r="BL660" s="218"/>
      <c r="BM660" s="664"/>
      <c r="BN660" s="664"/>
      <c r="BO660" s="664"/>
      <c r="BP660" s="664"/>
      <c r="BQ660" s="664"/>
      <c r="BR660" s="664"/>
      <c r="BS660" s="664"/>
      <c r="BT660" s="667"/>
      <c r="BU660" s="668"/>
      <c r="BV660" s="666"/>
      <c r="BW660" s="669"/>
    </row>
    <row r="661" spans="2:75" ht="15.75" customHeight="1">
      <c r="B661" s="363" t="s">
        <v>1143</v>
      </c>
      <c r="C661" s="364">
        <v>11451917000129</v>
      </c>
      <c r="D661" s="365" t="s">
        <v>14</v>
      </c>
      <c r="E661" s="365" t="s">
        <v>607</v>
      </c>
      <c r="F661" s="365"/>
      <c r="G661" s="366"/>
      <c r="H661" s="366" t="s">
        <v>34</v>
      </c>
      <c r="I661" s="366" t="s">
        <v>34</v>
      </c>
      <c r="J661" s="366" t="s">
        <v>608</v>
      </c>
      <c r="K661" s="367" t="s">
        <v>48</v>
      </c>
      <c r="L661" s="368"/>
      <c r="M661" s="368" t="s">
        <v>34</v>
      </c>
      <c r="N661" s="367">
        <v>268755</v>
      </c>
      <c r="O661" s="367" t="s">
        <v>1321</v>
      </c>
      <c r="P661" s="371">
        <v>40599</v>
      </c>
      <c r="Q661" s="372">
        <v>159254689.86000001</v>
      </c>
      <c r="R661" s="372">
        <v>162840186.57714298</v>
      </c>
      <c r="S661" s="367">
        <v>15</v>
      </c>
      <c r="T661" s="369">
        <v>3.4800043442946516E-2</v>
      </c>
      <c r="U661" s="369">
        <v>0.44986695390705589</v>
      </c>
      <c r="V661" s="369">
        <v>-0.19172785529925274</v>
      </c>
      <c r="W661" s="369">
        <v>-1.8795740691291001</v>
      </c>
      <c r="X661" s="369">
        <v>0.11696496375626442</v>
      </c>
      <c r="Y661" s="369">
        <v>0.88696656808338803</v>
      </c>
      <c r="Z661" s="369">
        <v>0.25928509998529936</v>
      </c>
      <c r="AA661" s="369">
        <v>1.4738605655024786</v>
      </c>
      <c r="AB661" s="369">
        <v>0.31006870931324276</v>
      </c>
      <c r="AC661" s="373">
        <v>-0.84505555501879903</v>
      </c>
      <c r="AD661" s="541">
        <v>0</v>
      </c>
      <c r="AE661" s="370" t="s">
        <v>2504</v>
      </c>
      <c r="AF661" s="370" t="s">
        <v>2247</v>
      </c>
      <c r="AG661" s="374" t="s">
        <v>59</v>
      </c>
      <c r="AH661" s="374" t="s">
        <v>2248</v>
      </c>
      <c r="AI661" s="374">
        <v>1000</v>
      </c>
      <c r="AJ661" s="374">
        <v>1000</v>
      </c>
      <c r="AK661" s="374">
        <v>1000</v>
      </c>
      <c r="AL661" s="369">
        <v>0.02</v>
      </c>
      <c r="AM661" s="369">
        <v>0.2</v>
      </c>
      <c r="AN661" s="369" t="s">
        <v>666</v>
      </c>
      <c r="AO661" s="367" t="s">
        <v>1324</v>
      </c>
      <c r="AP661" s="370" t="s">
        <v>716</v>
      </c>
      <c r="AQ661" s="376" t="s">
        <v>665</v>
      </c>
      <c r="AR661" s="369">
        <v>5.5560000000000002E-3</v>
      </c>
      <c r="AS661" s="369">
        <v>5.5560000000000002E-3</v>
      </c>
      <c r="AT661" s="369"/>
      <c r="AW661" s="662"/>
      <c r="AX661" s="662"/>
      <c r="AY661" s="663"/>
      <c r="AZ661" s="663"/>
      <c r="BA661" s="663"/>
      <c r="BB661" s="664"/>
      <c r="BC661" s="663"/>
      <c r="BD661" s="663"/>
      <c r="BE661" s="663"/>
      <c r="BF661" s="663"/>
      <c r="BG661" s="664"/>
      <c r="BH661" s="664"/>
      <c r="BI661" s="665"/>
      <c r="BJ661" s="665"/>
      <c r="BK661" s="665"/>
      <c r="BL661" s="218"/>
      <c r="BM661" s="664"/>
      <c r="BN661" s="664"/>
      <c r="BO661" s="664"/>
      <c r="BP661" s="664"/>
      <c r="BQ661" s="664"/>
      <c r="BR661" s="664"/>
      <c r="BS661" s="664"/>
      <c r="BT661" s="667"/>
      <c r="BU661" s="668"/>
      <c r="BV661" s="666"/>
      <c r="BW661" s="669"/>
    </row>
    <row r="662" spans="2:75" ht="15.75" customHeight="1">
      <c r="B662" s="363" t="s">
        <v>601</v>
      </c>
      <c r="C662" s="364">
        <v>37829310000123</v>
      </c>
      <c r="D662" s="365" t="s">
        <v>14</v>
      </c>
      <c r="E662" s="365" t="s">
        <v>607</v>
      </c>
      <c r="F662" s="365"/>
      <c r="G662" s="366"/>
      <c r="H662" s="366" t="s">
        <v>34</v>
      </c>
      <c r="I662" s="366" t="s">
        <v>34</v>
      </c>
      <c r="J662" s="366" t="s">
        <v>608</v>
      </c>
      <c r="K662" s="367" t="s">
        <v>48</v>
      </c>
      <c r="L662" s="368"/>
      <c r="M662" s="368" t="s">
        <v>34</v>
      </c>
      <c r="N662" s="367">
        <v>552348</v>
      </c>
      <c r="O662" s="367" t="s">
        <v>1321</v>
      </c>
      <c r="P662" s="371">
        <v>44089</v>
      </c>
      <c r="Q662" s="372">
        <v>10515616.449999999</v>
      </c>
      <c r="R662" s="372">
        <v>11027645.729365075</v>
      </c>
      <c r="S662" s="367">
        <v>15</v>
      </c>
      <c r="T662" s="369">
        <v>-5.5793215170438781E-3</v>
      </c>
      <c r="U662" s="369">
        <v>-7.2124978230432527E-2</v>
      </c>
      <c r="V662" s="369">
        <v>-9.6195410978602736E-2</v>
      </c>
      <c r="W662" s="369">
        <v>-0.94303667958102455</v>
      </c>
      <c r="X662" s="369" t="s">
        <v>1419</v>
      </c>
      <c r="Y662" s="369" t="s">
        <v>1419</v>
      </c>
      <c r="Z662" s="369" t="s">
        <v>1419</v>
      </c>
      <c r="AA662" s="369" t="s">
        <v>1419</v>
      </c>
      <c r="AB662" s="369">
        <v>0.40579694914822795</v>
      </c>
      <c r="AC662" s="373">
        <v>-0.28679603553072114</v>
      </c>
      <c r="AD662" s="541">
        <v>0</v>
      </c>
      <c r="AE662" s="370" t="s">
        <v>2563</v>
      </c>
      <c r="AF662" s="370" t="s">
        <v>2253</v>
      </c>
      <c r="AG662" s="374" t="s">
        <v>1439</v>
      </c>
      <c r="AH662" s="374" t="s">
        <v>2245</v>
      </c>
      <c r="AI662" s="374">
        <v>500</v>
      </c>
      <c r="AJ662" s="374" t="s">
        <v>1429</v>
      </c>
      <c r="AK662" s="374">
        <v>500</v>
      </c>
      <c r="AL662" s="369">
        <v>0.02</v>
      </c>
      <c r="AM662" s="369">
        <v>0.2</v>
      </c>
      <c r="AN662" s="369" t="s">
        <v>34</v>
      </c>
      <c r="AO662" s="367" t="s">
        <v>1324</v>
      </c>
      <c r="AP662" s="370" t="s">
        <v>716</v>
      </c>
      <c r="AQ662" s="376" t="s">
        <v>659</v>
      </c>
      <c r="AR662" s="369">
        <v>4.0000000000000001E-3</v>
      </c>
      <c r="AS662" s="369">
        <v>4.0000000000000001E-3</v>
      </c>
      <c r="AT662" s="369"/>
      <c r="AW662" s="662"/>
      <c r="AX662" s="662"/>
      <c r="AY662" s="663"/>
      <c r="AZ662" s="663"/>
      <c r="BA662" s="663"/>
      <c r="BB662" s="664"/>
      <c r="BC662" s="663"/>
      <c r="BD662" s="663"/>
      <c r="BE662" s="663"/>
      <c r="BF662" s="663"/>
      <c r="BG662" s="664"/>
      <c r="BH662" s="664"/>
      <c r="BI662" s="665"/>
      <c r="BJ662" s="665"/>
      <c r="BK662" s="665"/>
      <c r="BL662" s="218"/>
      <c r="BM662" s="664"/>
      <c r="BN662" s="664"/>
      <c r="BO662" s="664"/>
      <c r="BP662" s="664"/>
      <c r="BQ662" s="664"/>
      <c r="BR662" s="664"/>
      <c r="BS662" s="664"/>
      <c r="BT662" s="667"/>
      <c r="BU662" s="668"/>
      <c r="BV662" s="666"/>
      <c r="BW662" s="669"/>
    </row>
    <row r="663" spans="2:75" ht="15.75" customHeight="1">
      <c r="B663" s="363" t="s">
        <v>436</v>
      </c>
      <c r="C663" s="364">
        <v>13962947000125</v>
      </c>
      <c r="D663" s="365" t="s">
        <v>14</v>
      </c>
      <c r="E663" s="365" t="s">
        <v>607</v>
      </c>
      <c r="F663" s="365"/>
      <c r="G663" s="366"/>
      <c r="H663" s="366" t="s">
        <v>34</v>
      </c>
      <c r="I663" s="366" t="s">
        <v>34</v>
      </c>
      <c r="J663" s="366" t="s">
        <v>608</v>
      </c>
      <c r="K663" s="367" t="s">
        <v>48</v>
      </c>
      <c r="L663" s="368"/>
      <c r="M663" s="368" t="s">
        <v>34</v>
      </c>
      <c r="N663" s="367">
        <v>302139</v>
      </c>
      <c r="O663" s="367" t="s">
        <v>1321</v>
      </c>
      <c r="P663" s="371">
        <v>41023</v>
      </c>
      <c r="Q663" s="372">
        <v>664292482.12</v>
      </c>
      <c r="R663" s="372">
        <v>629546229.82694435</v>
      </c>
      <c r="S663" s="367">
        <v>15</v>
      </c>
      <c r="T663" s="369">
        <v>2.7456038917626158E-2</v>
      </c>
      <c r="U663" s="369">
        <v>0.35492957399538966</v>
      </c>
      <c r="V663" s="369">
        <v>-3.9869310366936306E-2</v>
      </c>
      <c r="W663" s="369">
        <v>-0.39085255401615893</v>
      </c>
      <c r="X663" s="369">
        <v>0.2295256695165715</v>
      </c>
      <c r="Y663" s="369">
        <v>1.7405348477035021</v>
      </c>
      <c r="Z663" s="369">
        <v>0.54571266456163281</v>
      </c>
      <c r="AA663" s="369">
        <v>3.1020076990088286</v>
      </c>
      <c r="AB663" s="369">
        <v>0.2068746668554666</v>
      </c>
      <c r="AC663" s="373">
        <v>-0.56301439556917088</v>
      </c>
      <c r="AD663" s="541">
        <v>22041216000138</v>
      </c>
      <c r="AE663" s="370" t="s">
        <v>2572</v>
      </c>
      <c r="AF663" s="370" t="s">
        <v>736</v>
      </c>
      <c r="AG663" s="374" t="s">
        <v>736</v>
      </c>
      <c r="AH663" s="374" t="s">
        <v>2248</v>
      </c>
      <c r="AI663" s="374">
        <v>1000</v>
      </c>
      <c r="AJ663" s="374">
        <v>1000</v>
      </c>
      <c r="AK663" s="374">
        <v>1000</v>
      </c>
      <c r="AL663" s="369">
        <v>1.8000000000000002E-2</v>
      </c>
      <c r="AM663" s="369">
        <v>0.2</v>
      </c>
      <c r="AN663" s="369" t="s">
        <v>666</v>
      </c>
      <c r="AO663" s="367" t="s">
        <v>1324</v>
      </c>
      <c r="AP663" s="370" t="s">
        <v>716</v>
      </c>
      <c r="AQ663" s="376" t="s">
        <v>659</v>
      </c>
      <c r="AR663" s="369">
        <v>5.9999999999999993E-3</v>
      </c>
      <c r="AS663" s="369">
        <v>5.9999999999999993E-3</v>
      </c>
      <c r="AT663" s="369"/>
      <c r="AW663" s="662"/>
      <c r="AX663" s="662"/>
      <c r="AY663" s="663"/>
      <c r="AZ663" s="663"/>
      <c r="BA663" s="663"/>
      <c r="BB663" s="664"/>
      <c r="BC663" s="663"/>
      <c r="BD663" s="663"/>
      <c r="BE663" s="663"/>
      <c r="BF663" s="663"/>
      <c r="BG663" s="664"/>
      <c r="BH663" s="664"/>
      <c r="BI663" s="665"/>
      <c r="BJ663" s="665"/>
      <c r="BK663" s="665"/>
      <c r="BL663" s="218"/>
      <c r="BM663" s="664"/>
      <c r="BN663" s="664"/>
      <c r="BO663" s="664"/>
      <c r="BP663" s="664"/>
      <c r="BQ663" s="664"/>
      <c r="BR663" s="664"/>
      <c r="BS663" s="664"/>
      <c r="BT663" s="667"/>
      <c r="BU663" s="668"/>
      <c r="BV663" s="666"/>
      <c r="BW663" s="669"/>
    </row>
    <row r="664" spans="2:75" ht="15.75" customHeight="1">
      <c r="B664" s="363" t="s">
        <v>437</v>
      </c>
      <c r="C664" s="364">
        <v>13962941000158</v>
      </c>
      <c r="D664" s="365" t="s">
        <v>14</v>
      </c>
      <c r="E664" s="365" t="s">
        <v>614</v>
      </c>
      <c r="F664" s="365"/>
      <c r="G664" s="366"/>
      <c r="H664" s="366" t="s">
        <v>1338</v>
      </c>
      <c r="I664" s="366" t="s">
        <v>34</v>
      </c>
      <c r="J664" s="366" t="s">
        <v>608</v>
      </c>
      <c r="K664" s="367" t="s">
        <v>48</v>
      </c>
      <c r="L664" s="368"/>
      <c r="M664" s="368" t="s">
        <v>34</v>
      </c>
      <c r="N664" s="367">
        <v>302147</v>
      </c>
      <c r="O664" s="367" t="s">
        <v>1321</v>
      </c>
      <c r="P664" s="371">
        <v>41023</v>
      </c>
      <c r="Q664" s="372">
        <v>103779650.75</v>
      </c>
      <c r="R664" s="372">
        <v>91673203.758174628</v>
      </c>
      <c r="S664" s="367">
        <v>15</v>
      </c>
      <c r="T664" s="369">
        <v>7.8639692614485668E-2</v>
      </c>
      <c r="U664" s="369">
        <v>1.0165906554302413</v>
      </c>
      <c r="V664" s="369">
        <v>-8.4250176271244426E-3</v>
      </c>
      <c r="W664" s="369">
        <v>-8.2593343774603853E-2</v>
      </c>
      <c r="X664" s="369">
        <v>0.27992818642750916</v>
      </c>
      <c r="Y664" s="369">
        <v>2.1227462895880809</v>
      </c>
      <c r="Z664" s="369">
        <v>0.52317550570019478</v>
      </c>
      <c r="AA664" s="369">
        <v>2.9738991817580436</v>
      </c>
      <c r="AB664" s="369">
        <v>0.25362319277931733</v>
      </c>
      <c r="AC664" s="373">
        <v>-0.2897537412508176</v>
      </c>
      <c r="AD664" s="541">
        <v>0</v>
      </c>
      <c r="AE664" s="370" t="s">
        <v>2572</v>
      </c>
      <c r="AF664" s="370" t="s">
        <v>736</v>
      </c>
      <c r="AG664" s="374" t="s">
        <v>736</v>
      </c>
      <c r="AH664" s="374" t="s">
        <v>2248</v>
      </c>
      <c r="AI664" s="374">
        <v>1000</v>
      </c>
      <c r="AJ664" s="374">
        <v>1000</v>
      </c>
      <c r="AK664" s="374">
        <v>1000</v>
      </c>
      <c r="AL664" s="369">
        <v>1.8000000000000002E-2</v>
      </c>
      <c r="AM664" s="369">
        <v>0.2</v>
      </c>
      <c r="AN664" s="369" t="s">
        <v>666</v>
      </c>
      <c r="AO664" s="367" t="s">
        <v>1324</v>
      </c>
      <c r="AP664" s="370" t="s">
        <v>716</v>
      </c>
      <c r="AQ664" s="376" t="s">
        <v>659</v>
      </c>
      <c r="AR664" s="369">
        <v>5.9999999999999993E-3</v>
      </c>
      <c r="AS664" s="369">
        <v>5.9999999999999993E-3</v>
      </c>
      <c r="AT664" s="369"/>
      <c r="AX664" s="662"/>
      <c r="AY664" s="663"/>
      <c r="AZ664" s="663"/>
      <c r="BA664" s="663"/>
      <c r="BB664" s="664"/>
      <c r="BC664" s="663"/>
      <c r="BD664" s="663"/>
      <c r="BE664" s="663"/>
      <c r="BF664" s="663"/>
      <c r="BG664" s="664"/>
      <c r="BH664" s="664"/>
      <c r="BI664" s="665"/>
      <c r="BJ664" s="665"/>
      <c r="BK664" s="665"/>
      <c r="BL664" s="664"/>
      <c r="BM664" s="664"/>
      <c r="BN664" s="664"/>
      <c r="BO664" s="664"/>
      <c r="BP664" s="664"/>
      <c r="BQ664" s="664"/>
      <c r="BR664" s="664"/>
      <c r="BS664" s="664"/>
      <c r="BT664" s="667"/>
      <c r="BU664" s="668"/>
      <c r="BV664" s="666"/>
      <c r="BW664" s="669"/>
    </row>
    <row r="665" spans="2:75" ht="15.75" customHeight="1">
      <c r="B665" s="363" t="s">
        <v>735</v>
      </c>
      <c r="C665" s="364">
        <v>35828705000186</v>
      </c>
      <c r="D665" s="365" t="s">
        <v>11</v>
      </c>
      <c r="E665" s="365" t="s">
        <v>661</v>
      </c>
      <c r="F665" s="365" t="s">
        <v>663</v>
      </c>
      <c r="G665" s="366"/>
      <c r="H665" s="366" t="s">
        <v>34</v>
      </c>
      <c r="I665" s="366"/>
      <c r="J665" s="366" t="s">
        <v>611</v>
      </c>
      <c r="K665" s="367" t="s">
        <v>48</v>
      </c>
      <c r="L665" s="368"/>
      <c r="M665" s="368" t="s">
        <v>34</v>
      </c>
      <c r="N665" s="367">
        <v>547166</v>
      </c>
      <c r="O665" s="367" t="s">
        <v>1321</v>
      </c>
      <c r="P665" s="371">
        <v>44048</v>
      </c>
      <c r="Q665" s="372">
        <v>70710848.480000004</v>
      </c>
      <c r="R665" s="372">
        <v>69982735.309007928</v>
      </c>
      <c r="S665" s="367">
        <v>16</v>
      </c>
      <c r="T665" s="369">
        <v>7.3053486747213014E-2</v>
      </c>
      <c r="U665" s="369">
        <v>0.94437668186070445</v>
      </c>
      <c r="V665" s="369">
        <v>7.8925449186723728E-2</v>
      </c>
      <c r="W665" s="369">
        <v>0.77373330783985728</v>
      </c>
      <c r="X665" s="369">
        <v>0.1348724312170908</v>
      </c>
      <c r="Y665" s="369">
        <v>1.0227621469192207</v>
      </c>
      <c r="Z665" s="369" t="s">
        <v>1419</v>
      </c>
      <c r="AA665" s="369" t="s">
        <v>1419</v>
      </c>
      <c r="AB665" s="369">
        <v>3.2167736288914069E-2</v>
      </c>
      <c r="AC665" s="373">
        <v>-0.64226205053548369</v>
      </c>
      <c r="AD665" s="541">
        <v>0</v>
      </c>
      <c r="AE665" s="370" t="s">
        <v>2267</v>
      </c>
      <c r="AF665" s="370" t="s">
        <v>736</v>
      </c>
      <c r="AG665" s="374" t="s">
        <v>736</v>
      </c>
      <c r="AH665" s="374" t="s">
        <v>2245</v>
      </c>
      <c r="AI665" s="374">
        <v>5000</v>
      </c>
      <c r="AJ665" s="374">
        <v>1000</v>
      </c>
      <c r="AK665" s="374">
        <v>500</v>
      </c>
      <c r="AL665" s="673">
        <v>5.0000000000000001E-3</v>
      </c>
      <c r="AM665" s="673">
        <v>0.2</v>
      </c>
      <c r="AN665" s="369" t="s">
        <v>64</v>
      </c>
      <c r="AO665" s="367" t="s">
        <v>1324</v>
      </c>
      <c r="AP665" s="370" t="s">
        <v>11</v>
      </c>
      <c r="AQ665" s="376" t="s">
        <v>2268</v>
      </c>
      <c r="AR665" s="369">
        <v>1.3333333333333333E-3</v>
      </c>
      <c r="AS665" s="369">
        <v>1.3333333333333333E-3</v>
      </c>
      <c r="AT665" s="369"/>
      <c r="AX665" s="662"/>
      <c r="AY665" s="663"/>
      <c r="AZ665" s="663"/>
      <c r="BA665" s="663"/>
      <c r="BB665" s="664"/>
      <c r="BC665" s="663"/>
      <c r="BD665" s="663"/>
      <c r="BE665" s="663"/>
      <c r="BF665" s="663"/>
      <c r="BG665" s="664"/>
      <c r="BH665" s="664"/>
      <c r="BI665" s="665"/>
      <c r="BJ665" s="665"/>
      <c r="BK665" s="665"/>
      <c r="BL665" s="664"/>
      <c r="BM665" s="664"/>
      <c r="BN665" s="664"/>
      <c r="BO665" s="664"/>
      <c r="BP665" s="664"/>
      <c r="BQ665" s="664"/>
      <c r="BR665" s="664"/>
      <c r="BS665" s="664"/>
      <c r="BT665" s="667"/>
      <c r="BU665" s="668"/>
      <c r="BV665" s="666"/>
      <c r="BW665" s="669"/>
    </row>
    <row r="666" spans="2:75" ht="15.75" customHeight="1">
      <c r="B666" s="363" t="s">
        <v>882</v>
      </c>
      <c r="C666" s="364">
        <v>4240128000183</v>
      </c>
      <c r="D666" s="365" t="s">
        <v>11</v>
      </c>
      <c r="E666" s="365" t="s">
        <v>620</v>
      </c>
      <c r="F666" s="365" t="s">
        <v>663</v>
      </c>
      <c r="G666" s="366" t="s">
        <v>738</v>
      </c>
      <c r="H666" s="366" t="s">
        <v>34</v>
      </c>
      <c r="I666" s="366"/>
      <c r="J666" s="366" t="s">
        <v>608</v>
      </c>
      <c r="K666" s="367" t="s">
        <v>48</v>
      </c>
      <c r="L666" s="368"/>
      <c r="M666" s="368" t="s">
        <v>34</v>
      </c>
      <c r="N666" s="367">
        <v>143359</v>
      </c>
      <c r="O666" s="367" t="s">
        <v>1321</v>
      </c>
      <c r="P666" s="371">
        <v>36955</v>
      </c>
      <c r="Q666" s="372">
        <v>88385806.769999996</v>
      </c>
      <c r="R666" s="372">
        <v>79452196.362976149</v>
      </c>
      <c r="S666" s="367">
        <v>16</v>
      </c>
      <c r="T666" s="369">
        <v>8.8376827681456271E-2</v>
      </c>
      <c r="U666" s="369">
        <v>1.1424645009483132</v>
      </c>
      <c r="V666" s="369">
        <v>0.11830844563317289</v>
      </c>
      <c r="W666" s="369">
        <v>1.1598183593302227</v>
      </c>
      <c r="X666" s="369">
        <v>0.17288334619572421</v>
      </c>
      <c r="Y666" s="369">
        <v>1.3110058202859149</v>
      </c>
      <c r="Z666" s="369">
        <v>0.36004004640104093</v>
      </c>
      <c r="AA666" s="369">
        <v>2.0465843445005629</v>
      </c>
      <c r="AB666" s="369">
        <v>2.1497835767209507E-3</v>
      </c>
      <c r="AC666" s="373">
        <v>6.8343006179639145</v>
      </c>
      <c r="AD666" s="541">
        <v>0</v>
      </c>
      <c r="AE666" s="370" t="s">
        <v>469</v>
      </c>
      <c r="AF666" s="370" t="s">
        <v>469</v>
      </c>
      <c r="AG666" s="374" t="s">
        <v>469</v>
      </c>
      <c r="AH666" s="374" t="s">
        <v>2248</v>
      </c>
      <c r="AI666" s="374">
        <v>1000</v>
      </c>
      <c r="AJ666" s="374">
        <v>1000</v>
      </c>
      <c r="AK666" s="374">
        <v>1000</v>
      </c>
      <c r="AL666" s="369">
        <v>5.0000000000000001E-3</v>
      </c>
      <c r="AM666" s="369">
        <v>0.2</v>
      </c>
      <c r="AN666" s="369" t="s">
        <v>64</v>
      </c>
      <c r="AO666" s="367" t="s">
        <v>1324</v>
      </c>
      <c r="AP666" s="370" t="s">
        <v>11</v>
      </c>
      <c r="AQ666" s="376" t="s">
        <v>675</v>
      </c>
      <c r="AR666" s="369">
        <v>1.4000000000000002E-3</v>
      </c>
      <c r="AS666" s="369">
        <v>1.4000000000000002E-3</v>
      </c>
      <c r="AT666" s="369"/>
      <c r="AX666" s="662"/>
      <c r="AY666" s="663"/>
      <c r="AZ666" s="663"/>
      <c r="BA666" s="663"/>
      <c r="BB666" s="664"/>
      <c r="BC666" s="663"/>
      <c r="BD666" s="663"/>
      <c r="BE666" s="663"/>
      <c r="BF666" s="663"/>
      <c r="BG666" s="664"/>
      <c r="BH666" s="664"/>
      <c r="BI666" s="665"/>
      <c r="BJ666" s="665"/>
      <c r="BK666" s="665"/>
      <c r="BL666" s="664"/>
      <c r="BM666" s="664"/>
      <c r="BN666" s="664"/>
      <c r="BO666" s="664"/>
      <c r="BP666" s="664"/>
      <c r="BQ666" s="664"/>
      <c r="BR666" s="664"/>
      <c r="BS666" s="664"/>
      <c r="BT666" s="667"/>
      <c r="BU666" s="668"/>
      <c r="BV666" s="666"/>
      <c r="BW666" s="669"/>
    </row>
    <row r="667" spans="2:75" ht="15.75" customHeight="1">
      <c r="B667" s="363" t="s">
        <v>1062</v>
      </c>
      <c r="C667" s="364">
        <v>29283824000106</v>
      </c>
      <c r="D667" s="365" t="s">
        <v>11</v>
      </c>
      <c r="E667" s="365" t="s">
        <v>620</v>
      </c>
      <c r="F667" s="365" t="s">
        <v>663</v>
      </c>
      <c r="G667" s="366" t="s">
        <v>738</v>
      </c>
      <c r="H667" s="366" t="s">
        <v>34</v>
      </c>
      <c r="I667" s="366"/>
      <c r="J667" s="366" t="s">
        <v>608</v>
      </c>
      <c r="K667" s="367" t="s">
        <v>48</v>
      </c>
      <c r="L667" s="368"/>
      <c r="M667" s="368" t="s">
        <v>34</v>
      </c>
      <c r="N667" s="367">
        <v>471704</v>
      </c>
      <c r="O667" s="367" t="s">
        <v>1321</v>
      </c>
      <c r="P667" s="371">
        <v>43222</v>
      </c>
      <c r="Q667" s="372">
        <v>228938854.43000001</v>
      </c>
      <c r="R667" s="372">
        <v>159526870.80619049</v>
      </c>
      <c r="S667" s="367">
        <v>16</v>
      </c>
      <c r="T667" s="369">
        <v>8.7836165641512531E-2</v>
      </c>
      <c r="U667" s="369">
        <v>1.135475257230804</v>
      </c>
      <c r="V667" s="369">
        <v>0.12355649005699498</v>
      </c>
      <c r="W667" s="369">
        <v>1.2112667427550388</v>
      </c>
      <c r="X667" s="369">
        <v>0.19637495059794774</v>
      </c>
      <c r="Y667" s="369">
        <v>1.4891469239657498</v>
      </c>
      <c r="Z667" s="369">
        <v>0.19203440995819876</v>
      </c>
      <c r="AA667" s="369">
        <v>1.091585841504092</v>
      </c>
      <c r="AB667" s="369">
        <v>4.4666507435057717E-3</v>
      </c>
      <c r="AC667" s="373">
        <v>4.3396899234865334</v>
      </c>
      <c r="AD667" s="541">
        <v>29283779000181</v>
      </c>
      <c r="AE667" s="370" t="s">
        <v>2452</v>
      </c>
      <c r="AF667" s="370" t="s">
        <v>2253</v>
      </c>
      <c r="AG667" s="374" t="s">
        <v>1439</v>
      </c>
      <c r="AH667" s="374" t="s">
        <v>2248</v>
      </c>
      <c r="AI667" s="374">
        <v>3000</v>
      </c>
      <c r="AJ667" s="374">
        <v>1000</v>
      </c>
      <c r="AK667" s="374">
        <v>1000</v>
      </c>
      <c r="AL667" s="369">
        <v>6.5000000000000006E-3</v>
      </c>
      <c r="AM667" s="369" t="s">
        <v>34</v>
      </c>
      <c r="AN667" s="369" t="s">
        <v>64</v>
      </c>
      <c r="AO667" s="367" t="s">
        <v>1324</v>
      </c>
      <c r="AP667" s="370" t="s">
        <v>11</v>
      </c>
      <c r="AQ667" s="376" t="s">
        <v>675</v>
      </c>
      <c r="AR667" s="369">
        <v>2.1666666666666666E-3</v>
      </c>
      <c r="AS667" s="369">
        <v>2.1666666666666666E-3</v>
      </c>
      <c r="AT667" s="369"/>
      <c r="AX667" s="662"/>
      <c r="AY667" s="663"/>
      <c r="AZ667" s="663"/>
      <c r="BA667" s="663"/>
      <c r="BB667" s="664"/>
      <c r="BC667" s="663"/>
      <c r="BD667" s="663"/>
      <c r="BE667" s="663"/>
      <c r="BF667" s="663"/>
      <c r="BG667" s="664"/>
      <c r="BH667" s="664"/>
      <c r="BI667" s="665"/>
      <c r="BJ667" s="665"/>
      <c r="BK667" s="665"/>
      <c r="BL667" s="664"/>
      <c r="BM667" s="664"/>
      <c r="BN667" s="664"/>
      <c r="BO667" s="664"/>
      <c r="BP667" s="664"/>
      <c r="BQ667" s="664"/>
      <c r="BR667" s="664"/>
      <c r="BS667" s="664"/>
      <c r="BT667" s="667"/>
      <c r="BU667" s="668"/>
      <c r="BV667" s="666"/>
      <c r="BW667" s="669"/>
    </row>
    <row r="668" spans="2:75" ht="15.75" customHeight="1">
      <c r="B668" s="363" t="s">
        <v>843</v>
      </c>
      <c r="C668" s="364">
        <v>42730755000191</v>
      </c>
      <c r="D668" s="365" t="s">
        <v>11</v>
      </c>
      <c r="E668" s="365" t="s">
        <v>620</v>
      </c>
      <c r="F668" s="365" t="s">
        <v>685</v>
      </c>
      <c r="G668" s="366" t="s">
        <v>738</v>
      </c>
      <c r="H668" s="366" t="s">
        <v>34</v>
      </c>
      <c r="I668" s="366" t="s">
        <v>1319</v>
      </c>
      <c r="J668" s="366" t="s">
        <v>608</v>
      </c>
      <c r="K668" s="367" t="s">
        <v>48</v>
      </c>
      <c r="L668" s="368"/>
      <c r="M668" s="368" t="s">
        <v>34</v>
      </c>
      <c r="N668" s="367">
        <v>613398</v>
      </c>
      <c r="O668" s="367" t="s">
        <v>1321</v>
      </c>
      <c r="P668" s="371">
        <v>44454</v>
      </c>
      <c r="Q668" s="372">
        <v>286000.53999999998</v>
      </c>
      <c r="R668" s="372" t="s">
        <v>1419</v>
      </c>
      <c r="S668" s="367">
        <v>16</v>
      </c>
      <c r="T668" s="369">
        <v>-0.20894721057472943</v>
      </c>
      <c r="U668" s="369">
        <v>-2.7011013737019307</v>
      </c>
      <c r="V668" s="369" t="s">
        <v>1419</v>
      </c>
      <c r="W668" s="369" t="s">
        <v>1419</v>
      </c>
      <c r="X668" s="369" t="s">
        <v>1419</v>
      </c>
      <c r="Y668" s="369" t="s">
        <v>1419</v>
      </c>
      <c r="Z668" s="369" t="s">
        <v>1419</v>
      </c>
      <c r="AA668" s="369" t="s">
        <v>1419</v>
      </c>
      <c r="AB668" s="369" t="s">
        <v>1419</v>
      </c>
      <c r="AC668" s="373" t="s">
        <v>1419</v>
      </c>
      <c r="AD668" s="541">
        <v>0</v>
      </c>
      <c r="AE668" s="370" t="s">
        <v>2279</v>
      </c>
      <c r="AF668" s="370" t="s">
        <v>2244</v>
      </c>
      <c r="AG668" s="374" t="s">
        <v>1438</v>
      </c>
      <c r="AH668" s="374" t="s">
        <v>726</v>
      </c>
      <c r="AI668" s="374">
        <v>50000</v>
      </c>
      <c r="AJ668" s="374">
        <v>5000</v>
      </c>
      <c r="AK668" s="374">
        <v>5000</v>
      </c>
      <c r="AL668" s="369">
        <v>1.7500000000000002E-2</v>
      </c>
      <c r="AM668" s="369" t="s">
        <v>34</v>
      </c>
      <c r="AN668" s="369" t="s">
        <v>2262</v>
      </c>
      <c r="AO668" s="367" t="s">
        <v>1324</v>
      </c>
      <c r="AP668" s="370" t="s">
        <v>13</v>
      </c>
      <c r="AQ668" s="376" t="s">
        <v>679</v>
      </c>
      <c r="AR668" s="369">
        <v>6.1250000000000002E-3</v>
      </c>
      <c r="AS668" s="369">
        <v>6.1250000000000002E-3</v>
      </c>
      <c r="AT668" s="369"/>
      <c r="AW668" s="662"/>
      <c r="AX668" s="662"/>
      <c r="AY668" s="663"/>
      <c r="AZ668" s="663"/>
      <c r="BA668" s="663"/>
      <c r="BB668" s="663"/>
      <c r="BC668" s="663"/>
      <c r="BD668" s="663"/>
      <c r="BE668" s="663"/>
      <c r="BF668" s="663"/>
      <c r="BG668" s="664"/>
      <c r="BH668" s="664"/>
      <c r="BI668" s="665"/>
      <c r="BJ668" s="665"/>
      <c r="BK668" s="665"/>
      <c r="BL668" s="218"/>
      <c r="BM668" s="664"/>
      <c r="BN668" s="664"/>
      <c r="BO668" s="664"/>
      <c r="BP668" s="664"/>
      <c r="BQ668" s="664"/>
      <c r="BR668" s="664"/>
      <c r="BS668" s="664"/>
      <c r="BT668" s="664"/>
      <c r="BU668" s="664"/>
      <c r="BV668" s="666"/>
      <c r="BW668" s="663"/>
    </row>
    <row r="669" spans="2:75" ht="15.75" customHeight="1">
      <c r="B669" s="363" t="s">
        <v>823</v>
      </c>
      <c r="C669" s="364">
        <v>38376759000146</v>
      </c>
      <c r="D669" s="365" t="s">
        <v>13</v>
      </c>
      <c r="E669" s="365" t="s">
        <v>616</v>
      </c>
      <c r="F669" s="365" t="s">
        <v>617</v>
      </c>
      <c r="G669" s="366" t="s">
        <v>34</v>
      </c>
      <c r="H669" s="366" t="s">
        <v>1337</v>
      </c>
      <c r="I669" s="366" t="s">
        <v>34</v>
      </c>
      <c r="J669" s="366" t="s">
        <v>608</v>
      </c>
      <c r="K669" s="367" t="s">
        <v>48</v>
      </c>
      <c r="L669" s="368"/>
      <c r="M669" s="368" t="s">
        <v>1416</v>
      </c>
      <c r="N669" s="367">
        <v>556432</v>
      </c>
      <c r="O669" s="367" t="s">
        <v>1321</v>
      </c>
      <c r="P669" s="371">
        <v>44105</v>
      </c>
      <c r="Q669" s="372">
        <v>49580771.789999999</v>
      </c>
      <c r="R669" s="372">
        <v>23856994.5190873</v>
      </c>
      <c r="S669" s="367">
        <v>16</v>
      </c>
      <c r="T669" s="369">
        <v>0.14414972454956776</v>
      </c>
      <c r="U669" s="369">
        <v>1.8634516245926995</v>
      </c>
      <c r="V669" s="369">
        <v>0.14765686713872594</v>
      </c>
      <c r="W669" s="369">
        <v>1.4475310234374259</v>
      </c>
      <c r="X669" s="369" t="s">
        <v>1419</v>
      </c>
      <c r="Y669" s="369" t="s">
        <v>1419</v>
      </c>
      <c r="Z669" s="369" t="s">
        <v>1419</v>
      </c>
      <c r="AA669" s="369" t="s">
        <v>1419</v>
      </c>
      <c r="AB669" s="369">
        <v>4.3690197691444749E-2</v>
      </c>
      <c r="AC669" s="373">
        <v>0.9511768374355416</v>
      </c>
      <c r="AD669" s="541">
        <v>38388984000100</v>
      </c>
      <c r="AE669" s="370" t="s">
        <v>2314</v>
      </c>
      <c r="AF669" s="370" t="s">
        <v>719</v>
      </c>
      <c r="AG669" s="374" t="s">
        <v>719</v>
      </c>
      <c r="AH669" s="374" t="s">
        <v>2248</v>
      </c>
      <c r="AI669" s="374">
        <v>100</v>
      </c>
      <c r="AJ669" s="374">
        <v>100</v>
      </c>
      <c r="AK669" s="374">
        <v>100</v>
      </c>
      <c r="AL669" s="369">
        <v>0.01</v>
      </c>
      <c r="AM669" s="369">
        <v>0.3</v>
      </c>
      <c r="AN669" s="369" t="s">
        <v>64</v>
      </c>
      <c r="AO669" s="367" t="s">
        <v>1324</v>
      </c>
      <c r="AP669" s="370" t="s">
        <v>13</v>
      </c>
      <c r="AQ669" s="376" t="s">
        <v>668</v>
      </c>
      <c r="AR669" s="369">
        <v>2.6666666666666666E-3</v>
      </c>
      <c r="AS669" s="369">
        <v>2.6666666666666666E-3</v>
      </c>
      <c r="AT669" s="369"/>
      <c r="AW669" s="662"/>
      <c r="AX669" s="662"/>
      <c r="AY669" s="663"/>
      <c r="AZ669" s="663"/>
      <c r="BA669" s="663"/>
      <c r="BB669" s="663"/>
      <c r="BC669" s="663"/>
      <c r="BD669" s="663"/>
      <c r="BE669" s="663"/>
      <c r="BF669" s="663"/>
      <c r="BG669" s="664"/>
      <c r="BH669" s="664"/>
      <c r="BI669" s="665"/>
      <c r="BJ669" s="665"/>
      <c r="BK669" s="665"/>
      <c r="BL669" s="218"/>
      <c r="BM669" s="664"/>
      <c r="BN669" s="664"/>
      <c r="BO669" s="664"/>
      <c r="BP669" s="664"/>
      <c r="BQ669" s="664"/>
      <c r="BR669" s="664"/>
      <c r="BS669" s="664"/>
      <c r="BT669" s="664"/>
      <c r="BU669" s="664"/>
      <c r="BV669" s="666"/>
      <c r="BW669" s="663"/>
    </row>
    <row r="670" spans="2:75" ht="15.75" customHeight="1">
      <c r="B670" s="363" t="s">
        <v>1677</v>
      </c>
      <c r="C670" s="364">
        <v>11702491000139</v>
      </c>
      <c r="D670" s="365" t="s">
        <v>13</v>
      </c>
      <c r="E670" s="365" t="s">
        <v>616</v>
      </c>
      <c r="F670" s="365" t="s">
        <v>617</v>
      </c>
      <c r="G670" s="366" t="s">
        <v>34</v>
      </c>
      <c r="H670" s="366" t="s">
        <v>1337</v>
      </c>
      <c r="I670" s="366" t="s">
        <v>34</v>
      </c>
      <c r="J670" s="366" t="s">
        <v>608</v>
      </c>
      <c r="K670" s="367" t="s">
        <v>48</v>
      </c>
      <c r="L670" s="368"/>
      <c r="M670" s="368"/>
      <c r="N670" s="367">
        <v>264105</v>
      </c>
      <c r="O670" s="367" t="s">
        <v>1321</v>
      </c>
      <c r="P670" s="371">
        <v>40529</v>
      </c>
      <c r="Q670" s="372">
        <v>15786159.869999999</v>
      </c>
      <c r="R670" s="372">
        <v>14776793.732460331</v>
      </c>
      <c r="S670" s="367">
        <v>16</v>
      </c>
      <c r="T670" s="369">
        <v>9.7035022738173327E-2</v>
      </c>
      <c r="U670" s="369">
        <v>1.0914415443718342</v>
      </c>
      <c r="V670" s="369">
        <v>0.10861923495259718</v>
      </c>
      <c r="W670" s="369">
        <v>0.99687566634302549</v>
      </c>
      <c r="X670" s="369">
        <v>0.15407551800245312</v>
      </c>
      <c r="Y670" s="369">
        <v>1.083426755884914</v>
      </c>
      <c r="Z670" s="369">
        <v>0.26837177244283805</v>
      </c>
      <c r="AA670" s="369">
        <v>1.4665346428175732</v>
      </c>
      <c r="AB670" s="369">
        <v>1.6838401792498854E-2</v>
      </c>
      <c r="AC670" s="373">
        <v>-9.9143930519768973E-3</v>
      </c>
      <c r="AD670" s="541">
        <v>7279819000189</v>
      </c>
      <c r="AE670" s="370" t="s">
        <v>2453</v>
      </c>
      <c r="AF670" s="370" t="s">
        <v>2453</v>
      </c>
      <c r="AG670" s="374" t="s">
        <v>1442</v>
      </c>
      <c r="AH670" s="374" t="s">
        <v>2454</v>
      </c>
      <c r="AI670" s="374">
        <v>50000</v>
      </c>
      <c r="AJ670" s="374">
        <v>5000</v>
      </c>
      <c r="AK670" s="374">
        <v>5000</v>
      </c>
      <c r="AL670" s="369">
        <v>0</v>
      </c>
      <c r="AM670" s="369" t="s">
        <v>34</v>
      </c>
      <c r="AN670" s="369" t="s">
        <v>64</v>
      </c>
      <c r="AO670" s="367" t="s">
        <v>1324</v>
      </c>
      <c r="AP670" s="370" t="s">
        <v>13</v>
      </c>
      <c r="AQ670" s="376" t="s">
        <v>691</v>
      </c>
      <c r="AR670" s="369" t="s">
        <v>34</v>
      </c>
      <c r="AS670" s="369" t="s">
        <v>34</v>
      </c>
      <c r="AT670" s="369"/>
      <c r="AW670" s="662"/>
      <c r="AX670" s="662"/>
      <c r="AY670" s="663"/>
      <c r="AZ670" s="663"/>
      <c r="BA670" s="663"/>
      <c r="BB670" s="663"/>
      <c r="BC670" s="663"/>
      <c r="BD670" s="663"/>
      <c r="BE670" s="663"/>
      <c r="BF670" s="663"/>
      <c r="BG670" s="664"/>
      <c r="BH670" s="664"/>
      <c r="BI670" s="665"/>
      <c r="BJ670" s="665"/>
      <c r="BK670" s="665"/>
      <c r="BL670" s="218"/>
      <c r="BM670" s="664"/>
      <c r="BN670" s="664"/>
      <c r="BO670" s="664"/>
      <c r="BP670" s="664"/>
      <c r="BQ670" s="664"/>
      <c r="BR670" s="664"/>
      <c r="BS670" s="664"/>
      <c r="BT670" s="664"/>
      <c r="BU670" s="664"/>
      <c r="BV670" s="666"/>
      <c r="BW670" s="663"/>
    </row>
    <row r="671" spans="2:75" ht="15.75" customHeight="1">
      <c r="B671" s="363" t="s">
        <v>333</v>
      </c>
      <c r="C671" s="364">
        <v>9068336000160</v>
      </c>
      <c r="D671" s="365" t="s">
        <v>13</v>
      </c>
      <c r="E671" s="365" t="s">
        <v>616</v>
      </c>
      <c r="F671" s="365" t="s">
        <v>617</v>
      </c>
      <c r="G671" s="366" t="s">
        <v>34</v>
      </c>
      <c r="H671" s="366" t="s">
        <v>1338</v>
      </c>
      <c r="I671" s="366" t="s">
        <v>34</v>
      </c>
      <c r="J671" s="366" t="s">
        <v>608</v>
      </c>
      <c r="K671" s="367" t="s">
        <v>48</v>
      </c>
      <c r="L671" s="368"/>
      <c r="M671" s="368" t="s">
        <v>34</v>
      </c>
      <c r="N671" s="367">
        <v>196517</v>
      </c>
      <c r="O671" s="367" t="s">
        <v>1321</v>
      </c>
      <c r="P671" s="371">
        <v>39370</v>
      </c>
      <c r="Q671" s="372">
        <v>25288932.149999999</v>
      </c>
      <c r="R671" s="372">
        <v>39642983.304523818</v>
      </c>
      <c r="S671" s="367">
        <v>16</v>
      </c>
      <c r="T671" s="369">
        <v>6.9022658901539025E-2</v>
      </c>
      <c r="U671" s="369">
        <v>0.89226938355718366</v>
      </c>
      <c r="V671" s="369">
        <v>-7.4783634109643726E-2</v>
      </c>
      <c r="W671" s="369">
        <v>-0.73312967095122283</v>
      </c>
      <c r="X671" s="369">
        <v>-0.13854711414295451</v>
      </c>
      <c r="Y671" s="369">
        <v>-1.0506279350909662</v>
      </c>
      <c r="Z671" s="369">
        <v>-0.14061895150620463</v>
      </c>
      <c r="AA671" s="369">
        <v>-0.79932370737481995</v>
      </c>
      <c r="AB671" s="369">
        <v>0.12517750016074666</v>
      </c>
      <c r="AC671" s="373">
        <v>-1.3344659011917697</v>
      </c>
      <c r="AD671" s="541">
        <v>11695287000138</v>
      </c>
      <c r="AE671" s="370" t="s">
        <v>2496</v>
      </c>
      <c r="AF671" s="370" t="s">
        <v>2250</v>
      </c>
      <c r="AG671" s="374" t="s">
        <v>719</v>
      </c>
      <c r="AH671" s="374" t="s">
        <v>2248</v>
      </c>
      <c r="AI671" s="374">
        <v>1000</v>
      </c>
      <c r="AJ671" s="374">
        <v>1000</v>
      </c>
      <c r="AK671" s="374">
        <v>1000</v>
      </c>
      <c r="AL671" s="369">
        <v>1.3500000000000002E-2</v>
      </c>
      <c r="AM671" s="369">
        <v>0.2</v>
      </c>
      <c r="AN671" s="369" t="s">
        <v>64</v>
      </c>
      <c r="AO671" s="367" t="s">
        <v>1324</v>
      </c>
      <c r="AP671" s="370" t="s">
        <v>13</v>
      </c>
      <c r="AQ671" s="376" t="s">
        <v>668</v>
      </c>
      <c r="AR671" s="369">
        <v>4.0499999999999998E-3</v>
      </c>
      <c r="AS671" s="369">
        <v>4.0499999999999998E-3</v>
      </c>
      <c r="AT671" s="369"/>
      <c r="AW671" s="662"/>
      <c r="AX671" s="662"/>
      <c r="AY671" s="663"/>
      <c r="AZ671" s="663"/>
      <c r="BA671" s="663"/>
      <c r="BB671" s="663"/>
      <c r="BC671" s="663"/>
      <c r="BD671" s="663"/>
      <c r="BE671" s="663"/>
      <c r="BF671" s="663"/>
      <c r="BG671" s="664"/>
      <c r="BH671" s="664"/>
      <c r="BI671" s="665"/>
      <c r="BJ671" s="665"/>
      <c r="BK671" s="665"/>
      <c r="BL671" s="218"/>
      <c r="BM671" s="664"/>
      <c r="BN671" s="664"/>
      <c r="BO671" s="664"/>
      <c r="BP671" s="664"/>
      <c r="BQ671" s="664"/>
      <c r="BR671" s="664"/>
      <c r="BS671" s="664"/>
      <c r="BT671" s="664"/>
      <c r="BU671" s="664"/>
      <c r="BV671" s="666"/>
      <c r="BW671" s="663"/>
    </row>
    <row r="672" spans="2:75" ht="15.75" customHeight="1">
      <c r="B672" s="363" t="s">
        <v>1123</v>
      </c>
      <c r="C672" s="364">
        <v>13863646000144</v>
      </c>
      <c r="D672" s="365" t="s">
        <v>13</v>
      </c>
      <c r="E672" s="365" t="s">
        <v>616</v>
      </c>
      <c r="F672" s="365" t="s">
        <v>617</v>
      </c>
      <c r="G672" s="366" t="s">
        <v>34</v>
      </c>
      <c r="H672" s="366" t="s">
        <v>1338</v>
      </c>
      <c r="I672" s="366" t="s">
        <v>34</v>
      </c>
      <c r="J672" s="366" t="s">
        <v>608</v>
      </c>
      <c r="K672" s="367" t="s">
        <v>48</v>
      </c>
      <c r="L672" s="368"/>
      <c r="M672" s="368" t="s">
        <v>34</v>
      </c>
      <c r="N672" s="367">
        <v>282553</v>
      </c>
      <c r="O672" s="367" t="s">
        <v>1321</v>
      </c>
      <c r="P672" s="371">
        <v>40749</v>
      </c>
      <c r="Q672" s="372">
        <v>20957963.73</v>
      </c>
      <c r="R672" s="372">
        <v>20540338.293769836</v>
      </c>
      <c r="S672" s="367">
        <v>16</v>
      </c>
      <c r="T672" s="369">
        <v>6.730676666004598E-2</v>
      </c>
      <c r="U672" s="369">
        <v>0.87008770964120796</v>
      </c>
      <c r="V672" s="369">
        <v>-7.8681466431117619E-2</v>
      </c>
      <c r="W672" s="369">
        <v>-0.77134146102116663</v>
      </c>
      <c r="X672" s="369">
        <v>-0.13686686115339097</v>
      </c>
      <c r="Y672" s="369">
        <v>-1.0378862714354238</v>
      </c>
      <c r="Z672" s="369">
        <v>-0.13540713170213248</v>
      </c>
      <c r="AA672" s="369">
        <v>-0.76969803399766745</v>
      </c>
      <c r="AB672" s="369">
        <v>0.11984278339923982</v>
      </c>
      <c r="AC672" s="373">
        <v>-1.4345387974916346</v>
      </c>
      <c r="AD672" s="541">
        <v>13855024000174</v>
      </c>
      <c r="AE672" s="370" t="s">
        <v>2496</v>
      </c>
      <c r="AF672" s="370" t="s">
        <v>2250</v>
      </c>
      <c r="AG672" s="374" t="s">
        <v>719</v>
      </c>
      <c r="AH672" s="374" t="s">
        <v>2245</v>
      </c>
      <c r="AI672" s="374">
        <v>5000</v>
      </c>
      <c r="AJ672" s="374">
        <v>5000</v>
      </c>
      <c r="AK672" s="374">
        <v>5000</v>
      </c>
      <c r="AL672" s="369">
        <v>1.3999999999999999E-2</v>
      </c>
      <c r="AM672" s="369">
        <v>0.2</v>
      </c>
      <c r="AN672" s="369" t="s">
        <v>2257</v>
      </c>
      <c r="AO672" s="367" t="s">
        <v>1324</v>
      </c>
      <c r="AP672" s="370" t="s">
        <v>716</v>
      </c>
      <c r="AQ672" s="376" t="s">
        <v>659</v>
      </c>
      <c r="AR672" s="369">
        <v>4.1999999999999997E-3</v>
      </c>
      <c r="AS672" s="369">
        <v>4.1999999999999997E-3</v>
      </c>
      <c r="AT672" s="369"/>
      <c r="AW672" s="662"/>
      <c r="AX672" s="662"/>
      <c r="AY672" s="663"/>
      <c r="AZ672" s="663"/>
      <c r="BA672" s="663"/>
      <c r="BB672" s="663"/>
      <c r="BC672" s="663"/>
      <c r="BD672" s="663"/>
      <c r="BE672" s="663"/>
      <c r="BF672" s="663"/>
      <c r="BG672" s="664"/>
      <c r="BH672" s="664"/>
      <c r="BI672" s="665"/>
      <c r="BJ672" s="665"/>
      <c r="BK672" s="665"/>
      <c r="BL672" s="218"/>
      <c r="BM672" s="664"/>
      <c r="BN672" s="664"/>
      <c r="BO672" s="664"/>
      <c r="BP672" s="664"/>
      <c r="BQ672" s="664"/>
      <c r="BR672" s="664"/>
      <c r="BS672" s="664"/>
      <c r="BT672" s="664"/>
      <c r="BU672" s="664"/>
      <c r="BV672" s="666"/>
      <c r="BW672" s="663"/>
    </row>
    <row r="673" spans="2:75" ht="15.75" customHeight="1">
      <c r="B673" s="363" t="s">
        <v>348</v>
      </c>
      <c r="C673" s="364">
        <v>10237439000196</v>
      </c>
      <c r="D673" s="365" t="s">
        <v>13</v>
      </c>
      <c r="E673" s="365" t="s">
        <v>616</v>
      </c>
      <c r="F673" s="365" t="s">
        <v>617</v>
      </c>
      <c r="G673" s="366" t="s">
        <v>34</v>
      </c>
      <c r="H673" s="366" t="s">
        <v>1338</v>
      </c>
      <c r="I673" s="366" t="s">
        <v>34</v>
      </c>
      <c r="J673" s="366" t="s">
        <v>608</v>
      </c>
      <c r="K673" s="367" t="s">
        <v>48</v>
      </c>
      <c r="L673" s="368"/>
      <c r="M673" s="368" t="s">
        <v>34</v>
      </c>
      <c r="N673" s="367">
        <v>216569</v>
      </c>
      <c r="O673" s="367" t="s">
        <v>1321</v>
      </c>
      <c r="P673" s="371">
        <v>39696</v>
      </c>
      <c r="Q673" s="372">
        <v>26603296.5</v>
      </c>
      <c r="R673" s="372">
        <v>24492457.173492067</v>
      </c>
      <c r="S673" s="367">
        <v>16</v>
      </c>
      <c r="T673" s="369">
        <v>0.10789077938786584</v>
      </c>
      <c r="U673" s="369">
        <v>1.3947251634168591</v>
      </c>
      <c r="V673" s="369">
        <v>0.23945306672610478</v>
      </c>
      <c r="W673" s="369">
        <v>2.3474407215860658</v>
      </c>
      <c r="X673" s="369">
        <v>0.22708253997969718</v>
      </c>
      <c r="Y673" s="369">
        <v>1.722008152605129</v>
      </c>
      <c r="Z673" s="369">
        <v>0.27604633310280291</v>
      </c>
      <c r="AA673" s="369">
        <v>1.5691368483374091</v>
      </c>
      <c r="AB673" s="369">
        <v>0.1202410797007156</v>
      </c>
      <c r="AC673" s="373">
        <v>1.0380188102112167</v>
      </c>
      <c r="AD673" s="541">
        <v>0</v>
      </c>
      <c r="AE673" s="370" t="s">
        <v>2506</v>
      </c>
      <c r="AF673" s="370" t="s">
        <v>2253</v>
      </c>
      <c r="AG673" s="374" t="s">
        <v>1439</v>
      </c>
      <c r="AH673" s="374" t="s">
        <v>2248</v>
      </c>
      <c r="AI673" s="374">
        <v>10000</v>
      </c>
      <c r="AJ673" s="374">
        <v>1000</v>
      </c>
      <c r="AK673" s="374">
        <v>5000</v>
      </c>
      <c r="AL673" s="369">
        <v>0.02</v>
      </c>
      <c r="AM673" s="369">
        <v>0.2</v>
      </c>
      <c r="AN673" s="369" t="s">
        <v>64</v>
      </c>
      <c r="AO673" s="367" t="s">
        <v>1324</v>
      </c>
      <c r="AP673" s="370" t="s">
        <v>13</v>
      </c>
      <c r="AQ673" s="376" t="s">
        <v>664</v>
      </c>
      <c r="AR673" s="369">
        <v>4.0000000000000001E-3</v>
      </c>
      <c r="AS673" s="369">
        <v>4.0000000000000001E-3</v>
      </c>
      <c r="AT673" s="369"/>
      <c r="AW673" s="662"/>
      <c r="AX673" s="662"/>
      <c r="AY673" s="663"/>
      <c r="AZ673" s="663"/>
      <c r="BA673" s="663"/>
      <c r="BB673" s="663"/>
      <c r="BC673" s="663"/>
      <c r="BD673" s="663"/>
      <c r="BE673" s="663"/>
      <c r="BF673" s="663"/>
      <c r="BG673" s="664"/>
      <c r="BH673" s="664"/>
      <c r="BI673" s="665"/>
      <c r="BJ673" s="665"/>
      <c r="BK673" s="665"/>
      <c r="BL673" s="218"/>
      <c r="BM673" s="664"/>
      <c r="BN673" s="664"/>
      <c r="BO673" s="664"/>
      <c r="BP673" s="664"/>
      <c r="BQ673" s="664"/>
      <c r="BR673" s="664"/>
      <c r="BS673" s="664"/>
      <c r="BT673" s="664"/>
      <c r="BU673" s="664"/>
      <c r="BV673" s="666"/>
      <c r="BW673" s="663"/>
    </row>
    <row r="674" spans="2:75" ht="15.75" customHeight="1">
      <c r="B674" s="363" t="s">
        <v>1185</v>
      </c>
      <c r="C674" s="364">
        <v>20501983000157</v>
      </c>
      <c r="D674" s="365" t="s">
        <v>13</v>
      </c>
      <c r="E674" s="365" t="s">
        <v>616</v>
      </c>
      <c r="F674" s="365" t="s">
        <v>617</v>
      </c>
      <c r="G674" s="366" t="s">
        <v>34</v>
      </c>
      <c r="H674" s="366" t="s">
        <v>1337</v>
      </c>
      <c r="I674" s="366" t="s">
        <v>34</v>
      </c>
      <c r="J674" s="366" t="s">
        <v>608</v>
      </c>
      <c r="K674" s="367" t="s">
        <v>48</v>
      </c>
      <c r="L674" s="368"/>
      <c r="M674" s="368" t="s">
        <v>34</v>
      </c>
      <c r="N674" s="367">
        <v>378860</v>
      </c>
      <c r="O674" s="367" t="s">
        <v>1324</v>
      </c>
      <c r="P674" s="371">
        <v>41914</v>
      </c>
      <c r="Q674" s="372">
        <v>24910115.199999999</v>
      </c>
      <c r="R674" s="372">
        <v>23771667.95071429</v>
      </c>
      <c r="S674" s="367">
        <v>16</v>
      </c>
      <c r="T674" s="369">
        <v>8.5032995922662113E-2</v>
      </c>
      <c r="U674" s="369">
        <v>1.0992381351487239</v>
      </c>
      <c r="V674" s="369">
        <v>0.10545490481316144</v>
      </c>
      <c r="W674" s="369">
        <v>1.0338106804560303</v>
      </c>
      <c r="X674" s="369">
        <v>0.14233654606372381</v>
      </c>
      <c r="Y674" s="369">
        <v>1.0793638857364465</v>
      </c>
      <c r="Z674" s="369">
        <v>0.26158200985120184</v>
      </c>
      <c r="AA674" s="369">
        <v>1.4869169458114866</v>
      </c>
      <c r="AB674" s="369">
        <v>1.7060793180290416E-2</v>
      </c>
      <c r="AC674" s="373">
        <v>0.19164957358093368</v>
      </c>
      <c r="AD674" s="541">
        <v>7279819000189</v>
      </c>
      <c r="AE674" s="370" t="s">
        <v>2258</v>
      </c>
      <c r="AF674" s="370" t="s">
        <v>2244</v>
      </c>
      <c r="AG674" s="374" t="s">
        <v>1438</v>
      </c>
      <c r="AH674" s="374" t="s">
        <v>2245</v>
      </c>
      <c r="AI674" s="374">
        <v>50000</v>
      </c>
      <c r="AJ674" s="374">
        <v>5000</v>
      </c>
      <c r="AK674" s="374">
        <v>5000</v>
      </c>
      <c r="AL674" s="369">
        <v>0</v>
      </c>
      <c r="AM674" s="369" t="s">
        <v>34</v>
      </c>
      <c r="AN674" s="369" t="s">
        <v>34</v>
      </c>
      <c r="AO674" s="367" t="s">
        <v>1324</v>
      </c>
      <c r="AP674" s="370" t="s">
        <v>13</v>
      </c>
      <c r="AQ674" s="376" t="s">
        <v>668</v>
      </c>
      <c r="AR674" s="369">
        <v>4.0000000000000001E-3</v>
      </c>
      <c r="AS674" s="369">
        <v>4.0000000000000001E-3</v>
      </c>
      <c r="AT674" s="369"/>
      <c r="AX674" s="662"/>
      <c r="AY674" s="663"/>
      <c r="AZ674" s="663"/>
      <c r="BA674" s="663"/>
      <c r="BB674" s="664"/>
      <c r="BC674" s="663"/>
      <c r="BD674" s="663"/>
      <c r="BE674" s="663"/>
      <c r="BF674" s="663"/>
      <c r="BG674" s="664"/>
      <c r="BH674" s="664"/>
      <c r="BI674" s="665"/>
      <c r="BJ674" s="665"/>
      <c r="BK674" s="665"/>
      <c r="BL674" s="664"/>
      <c r="BM674" s="664"/>
      <c r="BN674" s="664"/>
      <c r="BO674" s="664"/>
      <c r="BP674" s="664"/>
      <c r="BQ674" s="664"/>
      <c r="BR674" s="664"/>
      <c r="BS674" s="664"/>
      <c r="BT674" s="667"/>
      <c r="BU674" s="668"/>
      <c r="BV674" s="666"/>
      <c r="BW674" s="669"/>
    </row>
    <row r="675" spans="2:75" ht="15.75" customHeight="1">
      <c r="B675" s="363" t="s">
        <v>414</v>
      </c>
      <c r="C675" s="364">
        <v>13418910000130</v>
      </c>
      <c r="D675" s="365" t="s">
        <v>13</v>
      </c>
      <c r="E675" s="365" t="s">
        <v>616</v>
      </c>
      <c r="F675" s="365" t="s">
        <v>617</v>
      </c>
      <c r="G675" s="366" t="s">
        <v>34</v>
      </c>
      <c r="H675" s="366" t="s">
        <v>1338</v>
      </c>
      <c r="I675" s="366" t="s">
        <v>34</v>
      </c>
      <c r="J675" s="366" t="s">
        <v>608</v>
      </c>
      <c r="K675" s="367" t="s">
        <v>48</v>
      </c>
      <c r="L675" s="368"/>
      <c r="M675" s="368" t="s">
        <v>1416</v>
      </c>
      <c r="N675" s="367">
        <v>282944</v>
      </c>
      <c r="O675" s="367" t="s">
        <v>1321</v>
      </c>
      <c r="P675" s="371">
        <v>40757</v>
      </c>
      <c r="Q675" s="372">
        <v>54426859</v>
      </c>
      <c r="R675" s="372">
        <v>49872834.989206344</v>
      </c>
      <c r="S675" s="367">
        <v>16</v>
      </c>
      <c r="T675" s="369">
        <v>0.15514019019470693</v>
      </c>
      <c r="U675" s="369">
        <v>2.0055275191215332</v>
      </c>
      <c r="V675" s="369">
        <v>0.15351669898233866</v>
      </c>
      <c r="W675" s="369">
        <v>1.5049769692313772</v>
      </c>
      <c r="X675" s="369">
        <v>0.18671562820626808</v>
      </c>
      <c r="Y675" s="369">
        <v>1.4158985275518257</v>
      </c>
      <c r="Z675" s="369">
        <v>0.27402871461303668</v>
      </c>
      <c r="AA675" s="369">
        <v>1.5576680507533456</v>
      </c>
      <c r="AB675" s="369">
        <v>0.13703739518894764</v>
      </c>
      <c r="AC675" s="373">
        <v>0.40186405478271492</v>
      </c>
      <c r="AD675" s="541">
        <v>0</v>
      </c>
      <c r="AE675" s="370" t="s">
        <v>2554</v>
      </c>
      <c r="AF675" s="370" t="s">
        <v>2244</v>
      </c>
      <c r="AG675" s="374" t="s">
        <v>1438</v>
      </c>
      <c r="AH675" s="374" t="s">
        <v>2248</v>
      </c>
      <c r="AI675" s="374">
        <v>1000</v>
      </c>
      <c r="AJ675" s="374">
        <v>500</v>
      </c>
      <c r="AK675" s="374">
        <v>500</v>
      </c>
      <c r="AL675" s="369">
        <v>1.3000000000000001E-2</v>
      </c>
      <c r="AM675" s="369">
        <v>0.2</v>
      </c>
      <c r="AN675" s="369" t="s">
        <v>34</v>
      </c>
      <c r="AO675" s="367" t="s">
        <v>1324</v>
      </c>
      <c r="AP675" s="370" t="s">
        <v>13</v>
      </c>
      <c r="AQ675" s="376" t="s">
        <v>668</v>
      </c>
      <c r="AR675" s="369">
        <v>3.0333333333333328E-3</v>
      </c>
      <c r="AS675" s="369">
        <v>3.0333333333333328E-3</v>
      </c>
      <c r="AT675" s="369"/>
      <c r="AW675" s="662"/>
      <c r="AX675" s="662"/>
      <c r="AY675" s="663"/>
      <c r="AZ675" s="663"/>
      <c r="BA675" s="663"/>
      <c r="BB675" s="664"/>
      <c r="BC675" s="663"/>
      <c r="BD675" s="663"/>
      <c r="BE675" s="663"/>
      <c r="BF675" s="663"/>
      <c r="BG675" s="664"/>
      <c r="BH675" s="664"/>
      <c r="BI675" s="665"/>
      <c r="BJ675" s="665"/>
      <c r="BK675" s="665"/>
      <c r="BL675" s="218"/>
      <c r="BM675" s="664"/>
      <c r="BN675" s="664"/>
      <c r="BO675" s="664"/>
      <c r="BP675" s="664"/>
      <c r="BQ675" s="664"/>
      <c r="BR675" s="664"/>
      <c r="BS675" s="664"/>
      <c r="BT675" s="667"/>
      <c r="BU675" s="668"/>
      <c r="BV675" s="666"/>
      <c r="BW675" s="669"/>
    </row>
    <row r="676" spans="2:75" ht="15.75" customHeight="1">
      <c r="B676" s="363" t="s">
        <v>52</v>
      </c>
      <c r="C676" s="364">
        <v>30057258000195</v>
      </c>
      <c r="D676" s="365" t="s">
        <v>13</v>
      </c>
      <c r="E676" s="365" t="s">
        <v>615</v>
      </c>
      <c r="F676" s="365" t="s">
        <v>617</v>
      </c>
      <c r="G676" s="366" t="s">
        <v>34</v>
      </c>
      <c r="H676" s="366" t="s">
        <v>1338</v>
      </c>
      <c r="I676" s="366" t="s">
        <v>34</v>
      </c>
      <c r="J676" s="366" t="s">
        <v>611</v>
      </c>
      <c r="K676" s="367" t="s">
        <v>48</v>
      </c>
      <c r="L676" s="368"/>
      <c r="M676" s="368" t="s">
        <v>1416</v>
      </c>
      <c r="N676" s="367">
        <v>465119</v>
      </c>
      <c r="O676" s="367" t="s">
        <v>1324</v>
      </c>
      <c r="P676" s="371">
        <v>43228</v>
      </c>
      <c r="Q676" s="372">
        <v>1077874090.6700001</v>
      </c>
      <c r="R676" s="372">
        <v>998066641.25892866</v>
      </c>
      <c r="S676" s="367">
        <v>16</v>
      </c>
      <c r="T676" s="369">
        <v>0.20820980853471083</v>
      </c>
      <c r="U676" s="369">
        <v>2.6915688336034713</v>
      </c>
      <c r="V676" s="369">
        <v>0.2512757018842624</v>
      </c>
      <c r="W676" s="369">
        <v>2.4633420778984458</v>
      </c>
      <c r="X676" s="369">
        <v>0.35951405676046178</v>
      </c>
      <c r="Y676" s="369">
        <v>2.7262604019358294</v>
      </c>
      <c r="Z676" s="369">
        <v>0.58666814514091437</v>
      </c>
      <c r="AA676" s="369">
        <v>3.3348119279075505</v>
      </c>
      <c r="AB676" s="369">
        <v>8.7303402110676206E-2</v>
      </c>
      <c r="AC676" s="373">
        <v>1.4994582382786514</v>
      </c>
      <c r="AD676" s="541">
        <v>41373649000135</v>
      </c>
      <c r="AE676" s="370" t="s">
        <v>2570</v>
      </c>
      <c r="AF676" s="370" t="s">
        <v>2244</v>
      </c>
      <c r="AG676" s="374" t="s">
        <v>1438</v>
      </c>
      <c r="AH676" s="374" t="s">
        <v>2248</v>
      </c>
      <c r="AI676" s="374">
        <v>5000</v>
      </c>
      <c r="AJ676" s="374">
        <v>2000</v>
      </c>
      <c r="AK676" s="374">
        <v>3000</v>
      </c>
      <c r="AL676" s="369">
        <v>0.02</v>
      </c>
      <c r="AM676" s="369">
        <v>0.2</v>
      </c>
      <c r="AN676" s="369" t="s">
        <v>64</v>
      </c>
      <c r="AO676" s="367" t="s">
        <v>1324</v>
      </c>
      <c r="AP676" s="370" t="s">
        <v>13</v>
      </c>
      <c r="AQ676" s="376" t="s">
        <v>668</v>
      </c>
      <c r="AR676" s="369">
        <v>3.3333333333333331E-3</v>
      </c>
      <c r="AS676" s="369">
        <v>3.3333333333333331E-3</v>
      </c>
      <c r="AT676" s="369"/>
      <c r="AX676" s="662"/>
      <c r="AY676" s="663"/>
      <c r="AZ676" s="663"/>
      <c r="BA676" s="663"/>
      <c r="BB676" s="664"/>
      <c r="BC676" s="663"/>
      <c r="BD676" s="663"/>
      <c r="BE676" s="663"/>
      <c r="BF676" s="663"/>
      <c r="BG676" s="664"/>
      <c r="BH676" s="664"/>
      <c r="BI676" s="665"/>
      <c r="BJ676" s="665"/>
      <c r="BK676" s="665"/>
      <c r="BL676" s="664"/>
      <c r="BM676" s="664"/>
      <c r="BN676" s="664"/>
      <c r="BO676" s="664"/>
      <c r="BP676" s="664"/>
      <c r="BQ676" s="664"/>
      <c r="BR676" s="664"/>
      <c r="BS676" s="664"/>
      <c r="BT676" s="667"/>
      <c r="BU676" s="668"/>
      <c r="BV676" s="666"/>
      <c r="BW676" s="669"/>
    </row>
    <row r="677" spans="2:75" ht="15.75" customHeight="1">
      <c r="B677" s="363" t="s">
        <v>532</v>
      </c>
      <c r="C677" s="364">
        <v>41888275000190</v>
      </c>
      <c r="D677" s="365" t="s">
        <v>13</v>
      </c>
      <c r="E677" s="365" t="s">
        <v>615</v>
      </c>
      <c r="F677" s="365" t="s">
        <v>619</v>
      </c>
      <c r="G677" s="366" t="s">
        <v>34</v>
      </c>
      <c r="H677" s="366" t="s">
        <v>1338</v>
      </c>
      <c r="I677" s="366" t="s">
        <v>34</v>
      </c>
      <c r="J677" s="366" t="s">
        <v>611</v>
      </c>
      <c r="K677" s="367" t="s">
        <v>48</v>
      </c>
      <c r="L677" s="368"/>
      <c r="M677" s="368" t="s">
        <v>34</v>
      </c>
      <c r="N677" s="367">
        <v>603996</v>
      </c>
      <c r="O677" s="367" t="s">
        <v>1321</v>
      </c>
      <c r="P677" s="371">
        <v>44406</v>
      </c>
      <c r="Q677" s="372">
        <v>23587842.640000001</v>
      </c>
      <c r="R677" s="372">
        <v>25329165.276746042</v>
      </c>
      <c r="S677" s="367">
        <v>16</v>
      </c>
      <c r="T677" s="369">
        <v>3.5109361501376002E-2</v>
      </c>
      <c r="U677" s="369">
        <v>0.45386556882149565</v>
      </c>
      <c r="V677" s="369">
        <v>6.9944286963465441E-2</v>
      </c>
      <c r="W677" s="369">
        <v>0.68568788742282771</v>
      </c>
      <c r="X677" s="369" t="s">
        <v>1419</v>
      </c>
      <c r="Y677" s="369" t="s">
        <v>1419</v>
      </c>
      <c r="Z677" s="369" t="s">
        <v>1419</v>
      </c>
      <c r="AA677" s="369" t="s">
        <v>1419</v>
      </c>
      <c r="AB677" s="369">
        <v>8.1744943084957361E-2</v>
      </c>
      <c r="AC677" s="373">
        <v>-0.32061301341052678</v>
      </c>
      <c r="AD677" s="541">
        <v>19736757000176</v>
      </c>
      <c r="AE677" s="370" t="s">
        <v>2287</v>
      </c>
      <c r="AF677" s="370" t="s">
        <v>2253</v>
      </c>
      <c r="AG677" s="374" t="s">
        <v>1439</v>
      </c>
      <c r="AH677" s="374" t="s">
        <v>2248</v>
      </c>
      <c r="AI677" s="374">
        <v>1000</v>
      </c>
      <c r="AJ677" s="374">
        <v>1000</v>
      </c>
      <c r="AK677" s="374">
        <v>1000</v>
      </c>
      <c r="AL677" s="673">
        <v>0.02</v>
      </c>
      <c r="AM677" s="673">
        <v>0.2</v>
      </c>
      <c r="AN677" s="369" t="s">
        <v>64</v>
      </c>
      <c r="AO677" s="367" t="s">
        <v>1324</v>
      </c>
      <c r="AP677" s="370" t="s">
        <v>13</v>
      </c>
      <c r="AQ677" s="376" t="s">
        <v>664</v>
      </c>
      <c r="AR677" s="369">
        <v>4.0000000000000001E-3</v>
      </c>
      <c r="AS677" s="369">
        <v>4.0000000000000001E-3</v>
      </c>
      <c r="AT677" s="369"/>
      <c r="AX677" s="662"/>
      <c r="AY677" s="663"/>
      <c r="AZ677" s="663"/>
      <c r="BA677" s="663"/>
      <c r="BB677" s="664"/>
      <c r="BC677" s="663"/>
      <c r="BD677" s="663"/>
      <c r="BE677" s="663"/>
      <c r="BF677" s="663"/>
      <c r="BG677" s="664"/>
      <c r="BH677" s="664"/>
      <c r="BI677" s="665"/>
      <c r="BJ677" s="665"/>
      <c r="BK677" s="665"/>
      <c r="BL677" s="664"/>
      <c r="BM677" s="664"/>
      <c r="BN677" s="664"/>
      <c r="BO677" s="664"/>
      <c r="BP677" s="664"/>
      <c r="BQ677" s="664"/>
      <c r="BR677" s="664"/>
      <c r="BS677" s="664"/>
      <c r="BT677" s="667"/>
      <c r="BU677" s="668"/>
      <c r="BV677" s="666"/>
      <c r="BW677" s="669"/>
    </row>
    <row r="678" spans="2:75" ht="15.75" customHeight="1">
      <c r="B678" s="363" t="s">
        <v>524</v>
      </c>
      <c r="C678" s="364">
        <v>40677875000147</v>
      </c>
      <c r="D678" s="365" t="s">
        <v>13</v>
      </c>
      <c r="E678" s="365" t="s">
        <v>615</v>
      </c>
      <c r="F678" s="365" t="s">
        <v>619</v>
      </c>
      <c r="G678" s="366" t="s">
        <v>34</v>
      </c>
      <c r="H678" s="366" t="s">
        <v>865</v>
      </c>
      <c r="I678" s="366" t="s">
        <v>34</v>
      </c>
      <c r="J678" s="366" t="s">
        <v>611</v>
      </c>
      <c r="K678" s="367" t="s">
        <v>48</v>
      </c>
      <c r="L678" s="368"/>
      <c r="M678" s="368" t="s">
        <v>34</v>
      </c>
      <c r="N678" s="367">
        <v>592455</v>
      </c>
      <c r="O678" s="367" t="s">
        <v>1321</v>
      </c>
      <c r="P678" s="371">
        <v>44341</v>
      </c>
      <c r="Q678" s="372">
        <v>10576576.17</v>
      </c>
      <c r="R678" s="372">
        <v>13854766.164007934</v>
      </c>
      <c r="S678" s="367">
        <v>16</v>
      </c>
      <c r="T678" s="369">
        <v>-4.6772472669570631E-3</v>
      </c>
      <c r="U678" s="369">
        <v>-6.0463688331474079E-2</v>
      </c>
      <c r="V678" s="369">
        <v>-5.1181127732824461E-3</v>
      </c>
      <c r="W678" s="369">
        <v>-5.0174618792481758E-2</v>
      </c>
      <c r="X678" s="369" t="s">
        <v>1419</v>
      </c>
      <c r="Y678" s="369" t="s">
        <v>1419</v>
      </c>
      <c r="Z678" s="369" t="s">
        <v>1419</v>
      </c>
      <c r="AA678" s="369" t="s">
        <v>1419</v>
      </c>
      <c r="AB678" s="369">
        <v>5.6169280810631196E-2</v>
      </c>
      <c r="AC678" s="373">
        <v>-1.7930145868896579</v>
      </c>
      <c r="AD678" s="541">
        <v>41075494000150</v>
      </c>
      <c r="AE678" s="370" t="s">
        <v>2288</v>
      </c>
      <c r="AF678" s="370" t="s">
        <v>2253</v>
      </c>
      <c r="AG678" s="374" t="s">
        <v>1439</v>
      </c>
      <c r="AH678" s="374" t="s">
        <v>2248</v>
      </c>
      <c r="AI678" s="374">
        <v>10000</v>
      </c>
      <c r="AJ678" s="374">
        <v>5000</v>
      </c>
      <c r="AK678" s="374">
        <v>5000</v>
      </c>
      <c r="AL678" s="673">
        <v>1.9E-2</v>
      </c>
      <c r="AM678" s="673">
        <v>0.2</v>
      </c>
      <c r="AN678" s="369" t="s">
        <v>34</v>
      </c>
      <c r="AO678" s="367" t="s">
        <v>1324</v>
      </c>
      <c r="AP678" s="370" t="s">
        <v>13</v>
      </c>
      <c r="AQ678" s="376" t="s">
        <v>668</v>
      </c>
      <c r="AR678" s="369">
        <v>3.7999999999999996E-3</v>
      </c>
      <c r="AS678" s="369">
        <v>3.7999999999999996E-3</v>
      </c>
      <c r="AT678" s="369"/>
      <c r="AX678" s="662"/>
      <c r="AY678" s="663"/>
      <c r="AZ678" s="663"/>
      <c r="BA678" s="663"/>
      <c r="BB678" s="664"/>
      <c r="BC678" s="663"/>
      <c r="BD678" s="663"/>
      <c r="BE678" s="663"/>
      <c r="BF678" s="663"/>
      <c r="BG678" s="664"/>
      <c r="BH678" s="664"/>
      <c r="BI678" s="665"/>
      <c r="BJ678" s="665"/>
      <c r="BK678" s="665"/>
      <c r="BL678" s="664"/>
      <c r="BM678" s="664"/>
      <c r="BN678" s="664"/>
      <c r="BO678" s="664"/>
      <c r="BP678" s="664"/>
      <c r="BQ678" s="664"/>
      <c r="BR678" s="664"/>
      <c r="BS678" s="664"/>
      <c r="BT678" s="667"/>
      <c r="BU678" s="668"/>
      <c r="BV678" s="666"/>
      <c r="BW678" s="669"/>
    </row>
    <row r="679" spans="2:75" ht="15.75" customHeight="1">
      <c r="B679" s="363" t="s">
        <v>1585</v>
      </c>
      <c r="C679" s="364">
        <v>36656777000156</v>
      </c>
      <c r="D679" s="365" t="s">
        <v>13</v>
      </c>
      <c r="E679" s="365" t="s">
        <v>615</v>
      </c>
      <c r="F679" s="365" t="s">
        <v>619</v>
      </c>
      <c r="G679" s="366" t="s">
        <v>34</v>
      </c>
      <c r="H679" s="366" t="s">
        <v>1338</v>
      </c>
      <c r="I679" s="366" t="s">
        <v>34</v>
      </c>
      <c r="J679" s="366" t="s">
        <v>611</v>
      </c>
      <c r="K679" s="367" t="s">
        <v>48</v>
      </c>
      <c r="L679" s="368"/>
      <c r="M679" s="368"/>
      <c r="N679" s="367">
        <v>548774</v>
      </c>
      <c r="O679" s="367" t="s">
        <v>1321</v>
      </c>
      <c r="P679" s="371">
        <v>44060</v>
      </c>
      <c r="Q679" s="372">
        <v>370829956.25</v>
      </c>
      <c r="R679" s="372">
        <v>355488437.85583341</v>
      </c>
      <c r="S679" s="367">
        <v>16</v>
      </c>
      <c r="T679" s="369">
        <v>0.30445283655953359</v>
      </c>
      <c r="U679" s="369">
        <v>3.424459177172944</v>
      </c>
      <c r="V679" s="369">
        <v>0.19245661675719439</v>
      </c>
      <c r="W679" s="369">
        <v>1.7663107105816069</v>
      </c>
      <c r="X679" s="369">
        <v>0.89334777358078288</v>
      </c>
      <c r="Y679" s="369">
        <v>6.2818343417299314</v>
      </c>
      <c r="Z679" s="369" t="s">
        <v>1419</v>
      </c>
      <c r="AA679" s="369" t="s">
        <v>1419</v>
      </c>
      <c r="AB679" s="369">
        <v>0.27117604305114057</v>
      </c>
      <c r="AC679" s="373">
        <v>0.40329875039657492</v>
      </c>
      <c r="AD679" s="541">
        <v>37540038000167</v>
      </c>
      <c r="AE679" s="370" t="s">
        <v>1561</v>
      </c>
      <c r="AF679" s="370" t="s">
        <v>2256</v>
      </c>
      <c r="AG679" s="374" t="s">
        <v>1561</v>
      </c>
      <c r="AH679" s="374" t="s">
        <v>2245</v>
      </c>
      <c r="AI679" s="374">
        <v>200000</v>
      </c>
      <c r="AJ679" s="374">
        <v>50000</v>
      </c>
      <c r="AK679" s="374">
        <v>200000</v>
      </c>
      <c r="AL679" s="369">
        <v>0</v>
      </c>
      <c r="AM679" s="369" t="s">
        <v>34</v>
      </c>
      <c r="AN679" s="369" t="s">
        <v>64</v>
      </c>
      <c r="AO679" s="367" t="s">
        <v>1324</v>
      </c>
      <c r="AP679" s="370" t="s">
        <v>13</v>
      </c>
      <c r="AQ679" s="376" t="s">
        <v>668</v>
      </c>
      <c r="AR679" s="369" t="s">
        <v>34</v>
      </c>
      <c r="AS679" s="369" t="s">
        <v>34</v>
      </c>
      <c r="AT679" s="369"/>
      <c r="AX679" s="662"/>
      <c r="AY679" s="663"/>
      <c r="AZ679" s="663"/>
      <c r="BA679" s="663"/>
      <c r="BB679" s="664"/>
      <c r="BC679" s="663"/>
      <c r="BD679" s="663"/>
      <c r="BE679" s="663"/>
      <c r="BF679" s="663"/>
      <c r="BG679" s="664"/>
      <c r="BH679" s="664"/>
      <c r="BI679" s="665"/>
      <c r="BJ679" s="665"/>
      <c r="BK679" s="665"/>
      <c r="BL679" s="664"/>
      <c r="BM679" s="664"/>
      <c r="BN679" s="664"/>
      <c r="BO679" s="664"/>
      <c r="BP679" s="664"/>
      <c r="BQ679" s="664"/>
      <c r="BR679" s="664"/>
      <c r="BS679" s="664"/>
      <c r="BT679" s="667"/>
      <c r="BU679" s="668"/>
      <c r="BV679" s="666"/>
      <c r="BW679" s="669"/>
    </row>
    <row r="680" spans="2:75" ht="15.75" customHeight="1">
      <c r="B680" s="363" t="s">
        <v>939</v>
      </c>
      <c r="C680" s="364">
        <v>37887638000104</v>
      </c>
      <c r="D680" s="365" t="s">
        <v>13</v>
      </c>
      <c r="E680" s="365" t="s">
        <v>615</v>
      </c>
      <c r="F680" s="365" t="s">
        <v>619</v>
      </c>
      <c r="G680" s="366" t="s">
        <v>34</v>
      </c>
      <c r="H680" s="366" t="s">
        <v>1338</v>
      </c>
      <c r="I680" s="366" t="s">
        <v>34</v>
      </c>
      <c r="J680" s="366"/>
      <c r="K680" s="367" t="s">
        <v>48</v>
      </c>
      <c r="L680" s="368"/>
      <c r="M680" s="368" t="s">
        <v>1416</v>
      </c>
      <c r="N680" s="367">
        <v>551007</v>
      </c>
      <c r="O680" s="367" t="s">
        <v>1321</v>
      </c>
      <c r="P680" s="371">
        <v>44077</v>
      </c>
      <c r="Q680" s="372">
        <v>177165499.00999999</v>
      </c>
      <c r="R680" s="372">
        <v>168817044.39674607</v>
      </c>
      <c r="S680" s="367">
        <v>16</v>
      </c>
      <c r="T680" s="369">
        <v>0.17935371119628507</v>
      </c>
      <c r="U680" s="369">
        <v>2.3185404311370874</v>
      </c>
      <c r="V680" s="369">
        <v>0.16595059551223423</v>
      </c>
      <c r="W680" s="369">
        <v>1.626870730883011</v>
      </c>
      <c r="X680" s="369" t="s">
        <v>1419</v>
      </c>
      <c r="Y680" s="369" t="s">
        <v>1419</v>
      </c>
      <c r="Z680" s="369" t="s">
        <v>1419</v>
      </c>
      <c r="AA680" s="369" t="s">
        <v>1419</v>
      </c>
      <c r="AB680" s="369">
        <v>9.9738847057842805E-2</v>
      </c>
      <c r="AC680" s="373">
        <v>0.61543615416815656</v>
      </c>
      <c r="AD680" s="541">
        <v>0</v>
      </c>
      <c r="AE680" s="370" t="s">
        <v>2381</v>
      </c>
      <c r="AF680" s="370" t="s">
        <v>2253</v>
      </c>
      <c r="AG680" s="374" t="s">
        <v>1439</v>
      </c>
      <c r="AH680" s="374" t="s">
        <v>2248</v>
      </c>
      <c r="AI680" s="374">
        <v>1000</v>
      </c>
      <c r="AJ680" s="374">
        <v>100</v>
      </c>
      <c r="AK680" s="374">
        <v>1000</v>
      </c>
      <c r="AL680" s="369">
        <v>1.7500000000000002E-2</v>
      </c>
      <c r="AM680" s="369">
        <v>0.2</v>
      </c>
      <c r="AN680" s="369" t="s">
        <v>34</v>
      </c>
      <c r="AO680" s="367" t="s">
        <v>1324</v>
      </c>
      <c r="AP680" s="370" t="s">
        <v>13</v>
      </c>
      <c r="AQ680" s="376" t="s">
        <v>664</v>
      </c>
      <c r="AR680" s="369">
        <v>3.5000000000000001E-3</v>
      </c>
      <c r="AS680" s="369">
        <v>3.5000000000000001E-3</v>
      </c>
      <c r="AT680" s="369"/>
      <c r="AX680" s="662"/>
      <c r="AY680" s="663"/>
      <c r="AZ680" s="663"/>
      <c r="BA680" s="663"/>
      <c r="BB680" s="664"/>
      <c r="BC680" s="663"/>
      <c r="BD680" s="663"/>
      <c r="BE680" s="663"/>
      <c r="BF680" s="663"/>
      <c r="BG680" s="664"/>
      <c r="BH680" s="664"/>
      <c r="BI680" s="665"/>
      <c r="BJ680" s="665"/>
      <c r="BK680" s="665"/>
      <c r="BL680" s="664"/>
      <c r="BM680" s="664"/>
      <c r="BN680" s="664"/>
      <c r="BO680" s="664"/>
      <c r="BP680" s="664"/>
      <c r="BQ680" s="664"/>
      <c r="BR680" s="664"/>
      <c r="BS680" s="664"/>
      <c r="BT680" s="667"/>
      <c r="BU680" s="668"/>
      <c r="BV680" s="666"/>
      <c r="BW680" s="669"/>
    </row>
    <row r="681" spans="2:75" ht="15.75" customHeight="1">
      <c r="B681" s="363" t="s">
        <v>1015</v>
      </c>
      <c r="C681" s="364">
        <v>8912591000185</v>
      </c>
      <c r="D681" s="365" t="s">
        <v>13</v>
      </c>
      <c r="E681" s="365" t="s">
        <v>615</v>
      </c>
      <c r="F681" s="365" t="s">
        <v>619</v>
      </c>
      <c r="G681" s="366" t="s">
        <v>34</v>
      </c>
      <c r="H681" s="366" t="s">
        <v>1337</v>
      </c>
      <c r="I681" s="366" t="s">
        <v>34</v>
      </c>
      <c r="J681" s="366" t="s">
        <v>611</v>
      </c>
      <c r="K681" s="367" t="s">
        <v>48</v>
      </c>
      <c r="L681" s="368"/>
      <c r="M681" s="368" t="s">
        <v>1416</v>
      </c>
      <c r="N681" s="367">
        <v>191663</v>
      </c>
      <c r="O681" s="367" t="s">
        <v>1321</v>
      </c>
      <c r="P681" s="371">
        <v>39295</v>
      </c>
      <c r="Q681" s="372">
        <v>131757957.26000001</v>
      </c>
      <c r="R681" s="372">
        <v>154511866.11880958</v>
      </c>
      <c r="S681" s="367">
        <v>16</v>
      </c>
      <c r="T681" s="369">
        <v>9.1252080966770954E-2</v>
      </c>
      <c r="U681" s="369">
        <v>1.1796334613634458</v>
      </c>
      <c r="V681" s="369">
        <v>0.11329642169628196</v>
      </c>
      <c r="W681" s="369">
        <v>1.1106837658673643</v>
      </c>
      <c r="X681" s="369">
        <v>0.12046859122314624</v>
      </c>
      <c r="Y681" s="369">
        <v>0.91353521163564511</v>
      </c>
      <c r="Z681" s="369">
        <v>0.21138509092811453</v>
      </c>
      <c r="AA681" s="369">
        <v>1.2015813854007336</v>
      </c>
      <c r="AB681" s="369">
        <v>1.3411062146122445E-2</v>
      </c>
      <c r="AC681" s="373">
        <v>0.7669554758301601</v>
      </c>
      <c r="AD681" s="541">
        <v>10756521000127</v>
      </c>
      <c r="AE681" s="370" t="s">
        <v>2423</v>
      </c>
      <c r="AF681" s="370" t="s">
        <v>2253</v>
      </c>
      <c r="AG681" s="374" t="s">
        <v>1439</v>
      </c>
      <c r="AH681" s="374" t="s">
        <v>2248</v>
      </c>
      <c r="AI681" s="374">
        <v>100000</v>
      </c>
      <c r="AJ681" s="374">
        <v>50000</v>
      </c>
      <c r="AK681" s="374">
        <v>100000</v>
      </c>
      <c r="AL681" s="369">
        <v>1.8500000000000003E-2</v>
      </c>
      <c r="AM681" s="369">
        <v>0.2</v>
      </c>
      <c r="AN681" s="369" t="s">
        <v>64</v>
      </c>
      <c r="AO681" s="367" t="s">
        <v>1324</v>
      </c>
      <c r="AP681" s="370" t="s">
        <v>13</v>
      </c>
      <c r="AQ681" s="376" t="s">
        <v>668</v>
      </c>
      <c r="AR681" s="369">
        <v>2.4666666666666665E-3</v>
      </c>
      <c r="AS681" s="369">
        <v>2.4666666666666665E-3</v>
      </c>
      <c r="AT681" s="369"/>
      <c r="AX681" s="662"/>
      <c r="AY681" s="663"/>
      <c r="AZ681" s="663"/>
      <c r="BA681" s="663"/>
      <c r="BB681" s="664"/>
      <c r="BC681" s="663"/>
      <c r="BD681" s="663"/>
      <c r="BE681" s="663"/>
      <c r="BF681" s="663"/>
      <c r="BG681" s="664"/>
      <c r="BH681" s="664"/>
      <c r="BI681" s="665"/>
      <c r="BJ681" s="665"/>
      <c r="BK681" s="665"/>
      <c r="BL681" s="664"/>
      <c r="BM681" s="664"/>
      <c r="BN681" s="664"/>
      <c r="BO681" s="664"/>
      <c r="BP681" s="664"/>
      <c r="BQ681" s="664"/>
      <c r="BR681" s="664"/>
      <c r="BS681" s="664"/>
      <c r="BT681" s="667"/>
      <c r="BU681" s="668"/>
      <c r="BV681" s="666"/>
      <c r="BW681" s="669"/>
    </row>
    <row r="682" spans="2:75" ht="15.75" customHeight="1">
      <c r="B682" s="363" t="s">
        <v>248</v>
      </c>
      <c r="C682" s="364">
        <v>30005655000113</v>
      </c>
      <c r="D682" s="365" t="s">
        <v>13</v>
      </c>
      <c r="E682" s="365" t="s">
        <v>615</v>
      </c>
      <c r="F682" s="365" t="s">
        <v>619</v>
      </c>
      <c r="G682" s="366" t="s">
        <v>34</v>
      </c>
      <c r="H682" s="366" t="s">
        <v>1337</v>
      </c>
      <c r="I682" s="366" t="s">
        <v>34</v>
      </c>
      <c r="J682" s="366" t="s">
        <v>611</v>
      </c>
      <c r="K682" s="367" t="s">
        <v>48</v>
      </c>
      <c r="L682" s="368"/>
      <c r="M682" s="368" t="s">
        <v>1416</v>
      </c>
      <c r="N682" s="367">
        <v>471941</v>
      </c>
      <c r="O682" s="367" t="s">
        <v>1321</v>
      </c>
      <c r="P682" s="371">
        <v>43318</v>
      </c>
      <c r="Q682" s="372">
        <v>41711271.340000004</v>
      </c>
      <c r="R682" s="372">
        <v>55641808.347023815</v>
      </c>
      <c r="S682" s="367">
        <v>16</v>
      </c>
      <c r="T682" s="369">
        <v>9.0994066105640536E-2</v>
      </c>
      <c r="U682" s="369">
        <v>1.1762980528939193</v>
      </c>
      <c r="V682" s="369">
        <v>0.11303419423821826</v>
      </c>
      <c r="W682" s="369">
        <v>1.1081130599591338</v>
      </c>
      <c r="X682" s="369">
        <v>0.12019297272363327</v>
      </c>
      <c r="Y682" s="369">
        <v>0.9114451464848301</v>
      </c>
      <c r="Z682" s="369">
        <v>0.21021852238906802</v>
      </c>
      <c r="AA682" s="369">
        <v>1.1949502316369656</v>
      </c>
      <c r="AB682" s="369">
        <v>1.3275293001467977E-2</v>
      </c>
      <c r="AC682" s="373">
        <v>0.75691096729291907</v>
      </c>
      <c r="AD682" s="541">
        <v>10756521000127</v>
      </c>
      <c r="AE682" s="370" t="s">
        <v>2423</v>
      </c>
      <c r="AF682" s="370" t="s">
        <v>2253</v>
      </c>
      <c r="AG682" s="374" t="s">
        <v>1439</v>
      </c>
      <c r="AH682" s="374" t="s">
        <v>2248</v>
      </c>
      <c r="AI682" s="374">
        <v>20000</v>
      </c>
      <c r="AJ682" s="374">
        <v>1000</v>
      </c>
      <c r="AK682" s="374">
        <v>5000</v>
      </c>
      <c r="AL682" s="369">
        <v>1.8500000000000003E-2</v>
      </c>
      <c r="AM682" s="369">
        <v>0.2</v>
      </c>
      <c r="AN682" s="369" t="s">
        <v>64</v>
      </c>
      <c r="AO682" s="367" t="s">
        <v>1324</v>
      </c>
      <c r="AP682" s="370" t="s">
        <v>13</v>
      </c>
      <c r="AQ682" s="376" t="s">
        <v>668</v>
      </c>
      <c r="AR682" s="369">
        <v>2.4666666666666665E-3</v>
      </c>
      <c r="AS682" s="369">
        <v>2.4666666666666665E-3</v>
      </c>
      <c r="AT682" s="369"/>
      <c r="AX682" s="662"/>
      <c r="AY682" s="663"/>
      <c r="AZ682" s="663"/>
      <c r="BA682" s="663"/>
      <c r="BB682" s="664"/>
      <c r="BC682" s="663"/>
      <c r="BD682" s="663"/>
      <c r="BE682" s="663"/>
      <c r="BF682" s="663"/>
      <c r="BG682" s="664"/>
      <c r="BH682" s="664"/>
      <c r="BI682" s="665"/>
      <c r="BJ682" s="665"/>
      <c r="BK682" s="665"/>
      <c r="BL682" s="664"/>
      <c r="BM682" s="664"/>
      <c r="BN682" s="664"/>
      <c r="BO682" s="664"/>
      <c r="BP682" s="664"/>
      <c r="BQ682" s="664"/>
      <c r="BR682" s="664"/>
      <c r="BS682" s="664"/>
      <c r="BT682" s="667"/>
      <c r="BU682" s="668"/>
      <c r="BV682" s="666"/>
      <c r="BW682" s="669"/>
    </row>
    <row r="683" spans="2:75" ht="15.75" customHeight="1">
      <c r="B683" s="363" t="s">
        <v>298</v>
      </c>
      <c r="C683" s="364">
        <v>33159760000103</v>
      </c>
      <c r="D683" s="365" t="s">
        <v>13</v>
      </c>
      <c r="E683" s="365" t="s">
        <v>615</v>
      </c>
      <c r="F683" s="365" t="s">
        <v>619</v>
      </c>
      <c r="G683" s="366" t="s">
        <v>34</v>
      </c>
      <c r="H683" s="366" t="s">
        <v>1337</v>
      </c>
      <c r="I683" s="366" t="s">
        <v>34</v>
      </c>
      <c r="J683" s="366"/>
      <c r="K683" s="367" t="s">
        <v>48</v>
      </c>
      <c r="L683" s="368"/>
      <c r="M683" s="368" t="s">
        <v>1416</v>
      </c>
      <c r="N683" s="367">
        <v>503835</v>
      </c>
      <c r="O683" s="367" t="s">
        <v>1324</v>
      </c>
      <c r="P683" s="371">
        <v>43683</v>
      </c>
      <c r="Q683" s="372">
        <v>49417899.130000003</v>
      </c>
      <c r="R683" s="372">
        <v>74223742.736745939</v>
      </c>
      <c r="S683" s="367">
        <v>16</v>
      </c>
      <c r="T683" s="369">
        <v>6.8780899493667613E-2</v>
      </c>
      <c r="U683" s="369">
        <v>0.88914411250469794</v>
      </c>
      <c r="V683" s="369">
        <v>6.766823657680554E-2</v>
      </c>
      <c r="W683" s="369">
        <v>0.66337498312355403</v>
      </c>
      <c r="X683" s="369">
        <v>0.10567384209425423</v>
      </c>
      <c r="Y683" s="369">
        <v>0.80134394136899467</v>
      </c>
      <c r="Z683" s="369">
        <v>0.19963970599561165</v>
      </c>
      <c r="AA683" s="369">
        <v>1.1348168097284543</v>
      </c>
      <c r="AB683" s="369">
        <v>3.3719503397239121E-2</v>
      </c>
      <c r="AC683" s="373">
        <v>-0.92231924310875435</v>
      </c>
      <c r="AD683" s="541">
        <v>0</v>
      </c>
      <c r="AE683" s="370" t="s">
        <v>2447</v>
      </c>
      <c r="AF683" s="370" t="s">
        <v>2244</v>
      </c>
      <c r="AG683" s="374" t="s">
        <v>1438</v>
      </c>
      <c r="AH683" s="374" t="s">
        <v>2245</v>
      </c>
      <c r="AI683" s="374">
        <v>25000</v>
      </c>
      <c r="AJ683" s="374">
        <v>0</v>
      </c>
      <c r="AK683" s="374">
        <v>0</v>
      </c>
      <c r="AL683" s="369">
        <v>7.4999999999999997E-3</v>
      </c>
      <c r="AM683" s="369" t="s">
        <v>34</v>
      </c>
      <c r="AN683" s="369" t="s">
        <v>34</v>
      </c>
      <c r="AO683" s="367" t="s">
        <v>1324</v>
      </c>
      <c r="AP683" s="370" t="s">
        <v>13</v>
      </c>
      <c r="AQ683" s="376" t="s">
        <v>668</v>
      </c>
      <c r="AR683" s="369">
        <v>2.0000000000000001E-4</v>
      </c>
      <c r="AS683" s="369">
        <v>2.0000000000000001E-4</v>
      </c>
      <c r="AT683" s="369"/>
      <c r="AX683" s="662"/>
      <c r="AY683" s="663"/>
      <c r="AZ683" s="663"/>
      <c r="BA683" s="663"/>
      <c r="BB683" s="664"/>
      <c r="BC683" s="663"/>
      <c r="BD683" s="663"/>
      <c r="BE683" s="663"/>
      <c r="BF683" s="663"/>
      <c r="BG683" s="664"/>
      <c r="BH683" s="664"/>
      <c r="BI683" s="665"/>
      <c r="BJ683" s="665"/>
      <c r="BK683" s="665"/>
      <c r="BL683" s="664"/>
      <c r="BM683" s="664"/>
      <c r="BN683" s="664"/>
      <c r="BO683" s="664"/>
      <c r="BP683" s="664"/>
      <c r="BQ683" s="664"/>
      <c r="BR683" s="664"/>
      <c r="BS683" s="664"/>
      <c r="BT683" s="667"/>
      <c r="BU683" s="668"/>
      <c r="BV683" s="666"/>
      <c r="BW683" s="669"/>
    </row>
    <row r="684" spans="2:75" ht="15.75" customHeight="1">
      <c r="B684" s="363" t="s">
        <v>53</v>
      </c>
      <c r="C684" s="364">
        <v>21646715000196</v>
      </c>
      <c r="D684" s="365" t="s">
        <v>13</v>
      </c>
      <c r="E684" s="365" t="s">
        <v>615</v>
      </c>
      <c r="F684" s="365" t="s">
        <v>619</v>
      </c>
      <c r="G684" s="366" t="s">
        <v>34</v>
      </c>
      <c r="H684" s="366" t="s">
        <v>1338</v>
      </c>
      <c r="I684" s="366" t="s">
        <v>34</v>
      </c>
      <c r="J684" s="366" t="s">
        <v>611</v>
      </c>
      <c r="K684" s="367" t="s">
        <v>48</v>
      </c>
      <c r="L684" s="368"/>
      <c r="M684" s="368" t="s">
        <v>34</v>
      </c>
      <c r="N684" s="367">
        <v>397806</v>
      </c>
      <c r="O684" s="367" t="s">
        <v>1321</v>
      </c>
      <c r="P684" s="371">
        <v>42034</v>
      </c>
      <c r="Q684" s="372">
        <v>1074648282.73</v>
      </c>
      <c r="R684" s="372">
        <v>920976490.49785745</v>
      </c>
      <c r="S684" s="367">
        <v>16</v>
      </c>
      <c r="T684" s="369">
        <v>0.5027377772770627</v>
      </c>
      <c r="U684" s="369">
        <v>6.4989893719077134</v>
      </c>
      <c r="V684" s="369">
        <v>0.60090064543618693</v>
      </c>
      <c r="W684" s="369">
        <v>5.890835577970388</v>
      </c>
      <c r="X684" s="369">
        <v>0.98950107037215207</v>
      </c>
      <c r="Y684" s="369">
        <v>7.5035663699405992</v>
      </c>
      <c r="Z684" s="369">
        <v>1.9587121699543348</v>
      </c>
      <c r="AA684" s="369">
        <v>11.133954965515407</v>
      </c>
      <c r="AB684" s="369">
        <v>0.25726809318914756</v>
      </c>
      <c r="AC684" s="373">
        <v>1.5815141264980448</v>
      </c>
      <c r="AD684" s="541">
        <v>31301673000105</v>
      </c>
      <c r="AE684" s="370" t="s">
        <v>2570</v>
      </c>
      <c r="AF684" s="370" t="s">
        <v>2244</v>
      </c>
      <c r="AG684" s="374" t="s">
        <v>1438</v>
      </c>
      <c r="AH684" s="374" t="s">
        <v>2245</v>
      </c>
      <c r="AI684" s="374">
        <v>5000</v>
      </c>
      <c r="AJ684" s="374">
        <v>2000</v>
      </c>
      <c r="AK684" s="374">
        <v>2000</v>
      </c>
      <c r="AL684" s="369">
        <v>0.02</v>
      </c>
      <c r="AM684" s="369">
        <v>0.2</v>
      </c>
      <c r="AN684" s="369" t="s">
        <v>64</v>
      </c>
      <c r="AO684" s="367" t="s">
        <v>1324</v>
      </c>
      <c r="AP684" s="370" t="s">
        <v>13</v>
      </c>
      <c r="AQ684" s="376" t="s">
        <v>668</v>
      </c>
      <c r="AR684" s="369">
        <v>5.3333333333333332E-3</v>
      </c>
      <c r="AS684" s="369">
        <v>5.3333333333333332E-3</v>
      </c>
      <c r="AT684" s="369"/>
      <c r="AX684" s="662"/>
      <c r="AY684" s="663"/>
      <c r="AZ684" s="663"/>
      <c r="BA684" s="663"/>
      <c r="BB684" s="664"/>
      <c r="BC684" s="663"/>
      <c r="BD684" s="663"/>
      <c r="BE684" s="663"/>
      <c r="BF684" s="663"/>
      <c r="BG684" s="664"/>
      <c r="BH684" s="664"/>
      <c r="BI684" s="665"/>
      <c r="BJ684" s="665"/>
      <c r="BK684" s="665"/>
      <c r="BL684" s="664"/>
      <c r="BM684" s="664"/>
      <c r="BN684" s="664"/>
      <c r="BO684" s="664"/>
      <c r="BP684" s="664"/>
      <c r="BQ684" s="664"/>
      <c r="BR684" s="664"/>
      <c r="BS684" s="664"/>
      <c r="BT684" s="667"/>
      <c r="BU684" s="668"/>
      <c r="BV684" s="666"/>
      <c r="BW684" s="669"/>
    </row>
    <row r="685" spans="2:75" ht="15.75" customHeight="1">
      <c r="B685" s="363" t="s">
        <v>190</v>
      </c>
      <c r="C685" s="364">
        <v>34626199000180</v>
      </c>
      <c r="D685" s="365" t="s">
        <v>13</v>
      </c>
      <c r="E685" s="365" t="s">
        <v>616</v>
      </c>
      <c r="F685" s="365" t="s">
        <v>610</v>
      </c>
      <c r="G685" s="366" t="s">
        <v>34</v>
      </c>
      <c r="H685" s="366" t="s">
        <v>1337</v>
      </c>
      <c r="I685" s="366" t="s">
        <v>34</v>
      </c>
      <c r="J685" s="366"/>
      <c r="K685" s="367" t="s">
        <v>48</v>
      </c>
      <c r="L685" s="368"/>
      <c r="M685" s="368" t="s">
        <v>34</v>
      </c>
      <c r="N685" s="367">
        <v>511943</v>
      </c>
      <c r="O685" s="367" t="s">
        <v>1321</v>
      </c>
      <c r="P685" s="371">
        <v>43760</v>
      </c>
      <c r="Q685" s="372">
        <v>115146782.47</v>
      </c>
      <c r="R685" s="372">
        <v>117897331.65579373</v>
      </c>
      <c r="S685" s="367">
        <v>16</v>
      </c>
      <c r="T685" s="369">
        <v>4.5518564243515192E-2</v>
      </c>
      <c r="U685" s="369">
        <v>0.58842736435156018</v>
      </c>
      <c r="V685" s="369">
        <v>7.2555001898055638E-2</v>
      </c>
      <c r="W685" s="369">
        <v>0.71128162332147848</v>
      </c>
      <c r="X685" s="369">
        <v>0.1728064296884444</v>
      </c>
      <c r="Y685" s="369">
        <v>1.3104225484385172</v>
      </c>
      <c r="Z685" s="369" t="s">
        <v>1419</v>
      </c>
      <c r="AA685" s="369" t="s">
        <v>1419</v>
      </c>
      <c r="AB685" s="369">
        <v>4.7208008283834493E-2</v>
      </c>
      <c r="AC685" s="373">
        <v>-0.55053448251539705</v>
      </c>
      <c r="AD685" s="541">
        <v>34626178000164</v>
      </c>
      <c r="AE685" s="370" t="s">
        <v>2366</v>
      </c>
      <c r="AF685" s="370" t="s">
        <v>2250</v>
      </c>
      <c r="AG685" s="374" t="s">
        <v>719</v>
      </c>
      <c r="AH685" s="374" t="s">
        <v>2248</v>
      </c>
      <c r="AI685" s="374">
        <v>20000</v>
      </c>
      <c r="AJ685" s="374">
        <v>5000</v>
      </c>
      <c r="AK685" s="374">
        <v>5000</v>
      </c>
      <c r="AL685" s="369">
        <v>1.985E-2</v>
      </c>
      <c r="AM685" s="369">
        <v>0.2</v>
      </c>
      <c r="AN685" s="369" t="s">
        <v>64</v>
      </c>
      <c r="AO685" s="367" t="s">
        <v>1324</v>
      </c>
      <c r="AP685" s="370" t="s">
        <v>13</v>
      </c>
      <c r="AQ685" s="376" t="s">
        <v>668</v>
      </c>
      <c r="AR685" s="369">
        <v>5.306666666666667E-3</v>
      </c>
      <c r="AS685" s="369">
        <v>5.306666666666667E-3</v>
      </c>
      <c r="AT685" s="369"/>
      <c r="AW685" s="662"/>
      <c r="AX685" s="662"/>
      <c r="AY685" s="663"/>
      <c r="AZ685" s="663"/>
      <c r="BA685" s="663"/>
      <c r="BB685" s="663"/>
      <c r="BC685" s="663"/>
      <c r="BD685" s="663"/>
      <c r="BE685" s="663"/>
      <c r="BF685" s="663"/>
      <c r="BG685" s="664"/>
      <c r="BH685" s="664"/>
      <c r="BI685" s="665"/>
      <c r="BJ685" s="665"/>
      <c r="BK685" s="665"/>
      <c r="BL685" s="218"/>
      <c r="BM685" s="664"/>
      <c r="BN685" s="664"/>
      <c r="BO685" s="664"/>
      <c r="BP685" s="664"/>
      <c r="BQ685" s="664"/>
      <c r="BR685" s="664"/>
      <c r="BS685" s="664"/>
      <c r="BT685" s="664"/>
      <c r="BU685" s="664"/>
      <c r="BV685" s="666"/>
      <c r="BW685" s="663"/>
    </row>
    <row r="686" spans="2:75" ht="15.75" customHeight="1">
      <c r="B686" s="363" t="s">
        <v>227</v>
      </c>
      <c r="C686" s="364">
        <v>29319740000177</v>
      </c>
      <c r="D686" s="365" t="s">
        <v>13</v>
      </c>
      <c r="E686" s="365" t="s">
        <v>616</v>
      </c>
      <c r="F686" s="365" t="s">
        <v>610</v>
      </c>
      <c r="G686" s="366" t="s">
        <v>34</v>
      </c>
      <c r="H686" s="366" t="s">
        <v>1337</v>
      </c>
      <c r="I686" s="366" t="s">
        <v>34</v>
      </c>
      <c r="J686" s="366"/>
      <c r="K686" s="367" t="s">
        <v>48</v>
      </c>
      <c r="L686" s="368"/>
      <c r="M686" s="368" t="s">
        <v>34</v>
      </c>
      <c r="N686" s="367">
        <v>475467</v>
      </c>
      <c r="O686" s="367" t="s">
        <v>1324</v>
      </c>
      <c r="P686" s="371">
        <v>43348</v>
      </c>
      <c r="Q686" s="372">
        <v>4336395.29</v>
      </c>
      <c r="R686" s="372">
        <v>5715584.0055555543</v>
      </c>
      <c r="S686" s="367">
        <v>16</v>
      </c>
      <c r="T686" s="369">
        <v>3.5159892455188135E-2</v>
      </c>
      <c r="U686" s="369">
        <v>0.45451879232412579</v>
      </c>
      <c r="V686" s="369">
        <v>7.4344842966207914E-2</v>
      </c>
      <c r="W686" s="369">
        <v>0.72882805054411925</v>
      </c>
      <c r="X686" s="369">
        <v>3.2217895901203164E-2</v>
      </c>
      <c r="Y686" s="369">
        <v>0.24431415733950959</v>
      </c>
      <c r="Z686" s="369">
        <v>0.10997860328975007</v>
      </c>
      <c r="AA686" s="369">
        <v>0.62515403487124377</v>
      </c>
      <c r="AB686" s="369">
        <v>3.4611901482732049E-2</v>
      </c>
      <c r="AC686" s="373">
        <v>-0.71751983878921655</v>
      </c>
      <c r="AD686" s="541">
        <v>0</v>
      </c>
      <c r="AE686" s="370" t="s">
        <v>2421</v>
      </c>
      <c r="AF686" s="370" t="s">
        <v>2362</v>
      </c>
      <c r="AG686" s="374" t="s">
        <v>1440</v>
      </c>
      <c r="AH686" s="374" t="s">
        <v>2248</v>
      </c>
      <c r="AI686" s="374">
        <v>1000</v>
      </c>
      <c r="AJ686" s="374">
        <v>1000</v>
      </c>
      <c r="AK686" s="374">
        <v>1000</v>
      </c>
      <c r="AL686" s="369">
        <v>0.02</v>
      </c>
      <c r="AM686" s="369">
        <v>0.2</v>
      </c>
      <c r="AN686" s="369" t="s">
        <v>64</v>
      </c>
      <c r="AO686" s="367" t="s">
        <v>1324</v>
      </c>
      <c r="AP686" s="370" t="s">
        <v>13</v>
      </c>
      <c r="AQ686" s="376" t="s">
        <v>668</v>
      </c>
      <c r="AR686" s="369">
        <v>4.0000000000000001E-3</v>
      </c>
      <c r="AS686" s="369">
        <v>4.0000000000000001E-3</v>
      </c>
      <c r="AT686" s="369"/>
      <c r="AW686" s="662"/>
      <c r="AX686" s="662"/>
      <c r="AY686" s="663"/>
      <c r="AZ686" s="663"/>
      <c r="BA686" s="663"/>
      <c r="BB686" s="663"/>
      <c r="BC686" s="663"/>
      <c r="BD686" s="663"/>
      <c r="BE686" s="663"/>
      <c r="BF686" s="663"/>
      <c r="BG686" s="664"/>
      <c r="BH686" s="664"/>
      <c r="BI686" s="665"/>
      <c r="BJ686" s="665"/>
      <c r="BK686" s="665"/>
      <c r="BL686" s="218"/>
      <c r="BM686" s="664"/>
      <c r="BN686" s="664"/>
      <c r="BO686" s="664"/>
      <c r="BP686" s="664"/>
      <c r="BQ686" s="664"/>
      <c r="BR686" s="664"/>
      <c r="BS686" s="664"/>
      <c r="BT686" s="664"/>
      <c r="BU686" s="664"/>
      <c r="BV686" s="666"/>
      <c r="BW686" s="663"/>
    </row>
    <row r="687" spans="2:75" ht="15.75" customHeight="1">
      <c r="B687" s="363" t="s">
        <v>1158</v>
      </c>
      <c r="C687" s="364">
        <v>22407091000117</v>
      </c>
      <c r="D687" s="365" t="s">
        <v>13</v>
      </c>
      <c r="E687" s="365" t="s">
        <v>616</v>
      </c>
      <c r="F687" s="365" t="s">
        <v>610</v>
      </c>
      <c r="G687" s="366" t="s">
        <v>34</v>
      </c>
      <c r="H687" s="366" t="s">
        <v>1338</v>
      </c>
      <c r="I687" s="366" t="s">
        <v>34</v>
      </c>
      <c r="J687" s="366"/>
      <c r="K687" s="367" t="s">
        <v>48</v>
      </c>
      <c r="L687" s="368"/>
      <c r="M687" s="368" t="s">
        <v>34</v>
      </c>
      <c r="N687" s="367">
        <v>402362</v>
      </c>
      <c r="O687" s="367" t="s">
        <v>1321</v>
      </c>
      <c r="P687" s="371">
        <v>42233</v>
      </c>
      <c r="Q687" s="372">
        <v>11638229.119999999</v>
      </c>
      <c r="R687" s="372">
        <v>10882825.929047614</v>
      </c>
      <c r="S687" s="367">
        <v>16</v>
      </c>
      <c r="T687" s="369">
        <v>8.7060062561785667E-3</v>
      </c>
      <c r="U687" s="369">
        <v>0.11254424212383139</v>
      </c>
      <c r="V687" s="369">
        <v>6.8700722106208811E-2</v>
      </c>
      <c r="W687" s="369">
        <v>0.67349679367001025</v>
      </c>
      <c r="X687" s="369">
        <v>7.4587135860027409E-2</v>
      </c>
      <c r="Y687" s="369">
        <v>0.56560780076670358</v>
      </c>
      <c r="Z687" s="369">
        <v>0.11684012670218502</v>
      </c>
      <c r="AA687" s="369">
        <v>0.66415715837287681</v>
      </c>
      <c r="AB687" s="369">
        <v>7.365135233533289E-2</v>
      </c>
      <c r="AC687" s="373">
        <v>-0.38021369199275351</v>
      </c>
      <c r="AD687" s="541">
        <v>22407108000136</v>
      </c>
      <c r="AE687" s="370" t="s">
        <v>2513</v>
      </c>
      <c r="AF687" s="370" t="s">
        <v>2250</v>
      </c>
      <c r="AG687" s="374" t="s">
        <v>719</v>
      </c>
      <c r="AH687" s="374" t="s">
        <v>2248</v>
      </c>
      <c r="AI687" s="374">
        <v>100</v>
      </c>
      <c r="AJ687" s="374">
        <v>100</v>
      </c>
      <c r="AK687" s="374">
        <v>100</v>
      </c>
      <c r="AL687" s="369">
        <v>1.4999999999999999E-2</v>
      </c>
      <c r="AM687" s="369">
        <v>0.2</v>
      </c>
      <c r="AN687" s="369" t="s">
        <v>64</v>
      </c>
      <c r="AO687" s="367" t="s">
        <v>1324</v>
      </c>
      <c r="AP687" s="370" t="s">
        <v>13</v>
      </c>
      <c r="AQ687" s="376" t="s">
        <v>668</v>
      </c>
      <c r="AR687" s="369">
        <v>4.0000000000000001E-3</v>
      </c>
      <c r="AS687" s="369">
        <v>4.0000000000000001E-3</v>
      </c>
      <c r="AT687" s="369"/>
      <c r="AW687" s="662"/>
      <c r="AX687" s="662"/>
      <c r="AY687" s="663"/>
      <c r="AZ687" s="663"/>
      <c r="BA687" s="663"/>
      <c r="BB687" s="663"/>
      <c r="BC687" s="663"/>
      <c r="BD687" s="663"/>
      <c r="BE687" s="663"/>
      <c r="BF687" s="663"/>
      <c r="BG687" s="664"/>
      <c r="BH687" s="664"/>
      <c r="BI687" s="665"/>
      <c r="BJ687" s="665"/>
      <c r="BK687" s="665"/>
      <c r="BL687" s="218"/>
      <c r="BM687" s="664"/>
      <c r="BN687" s="664"/>
      <c r="BO687" s="664"/>
      <c r="BP687" s="664"/>
      <c r="BQ687" s="664"/>
      <c r="BR687" s="664"/>
      <c r="BS687" s="664"/>
      <c r="BT687" s="664"/>
      <c r="BU687" s="664"/>
      <c r="BV687" s="666"/>
      <c r="BW687" s="663"/>
    </row>
    <row r="688" spans="2:75" ht="15.75" customHeight="1">
      <c r="B688" s="363" t="s">
        <v>121</v>
      </c>
      <c r="C688" s="364">
        <v>36499625000197</v>
      </c>
      <c r="D688" s="365" t="s">
        <v>14</v>
      </c>
      <c r="E688" s="365" t="s">
        <v>614</v>
      </c>
      <c r="F688" s="365"/>
      <c r="G688" s="366"/>
      <c r="H688" s="366" t="s">
        <v>865</v>
      </c>
      <c r="I688" s="366" t="s">
        <v>34</v>
      </c>
      <c r="J688" s="366" t="s">
        <v>608</v>
      </c>
      <c r="K688" s="367" t="s">
        <v>48</v>
      </c>
      <c r="L688" s="368"/>
      <c r="M688" s="368" t="s">
        <v>34</v>
      </c>
      <c r="N688" s="367">
        <v>542520</v>
      </c>
      <c r="O688" s="367" t="s">
        <v>1321</v>
      </c>
      <c r="P688" s="371">
        <v>43980</v>
      </c>
      <c r="Q688" s="372">
        <v>50710557.100000001</v>
      </c>
      <c r="R688" s="372">
        <v>22019486.563769832</v>
      </c>
      <c r="S688" s="367">
        <v>16</v>
      </c>
      <c r="T688" s="369">
        <v>3.1431115153792266E-2</v>
      </c>
      <c r="U688" s="369">
        <v>0.40631616036112667</v>
      </c>
      <c r="V688" s="369">
        <v>2.0729417403154038E-2</v>
      </c>
      <c r="W688" s="369">
        <v>0.20321760423548468</v>
      </c>
      <c r="X688" s="369">
        <v>0.30621714190303972</v>
      </c>
      <c r="Y688" s="369">
        <v>2.322100214625137</v>
      </c>
      <c r="Z688" s="369" t="s">
        <v>1419</v>
      </c>
      <c r="AA688" s="369" t="s">
        <v>1419</v>
      </c>
      <c r="AB688" s="369">
        <v>0.11350497269391063</v>
      </c>
      <c r="AC688" s="373">
        <v>-0.61852350017640301</v>
      </c>
      <c r="AD688" s="541">
        <v>0</v>
      </c>
      <c r="AE688" s="370" t="s">
        <v>2303</v>
      </c>
      <c r="AF688" s="370" t="s">
        <v>2244</v>
      </c>
      <c r="AG688" s="374" t="s">
        <v>1438</v>
      </c>
      <c r="AH688" s="374" t="s">
        <v>2248</v>
      </c>
      <c r="AI688" s="374">
        <v>500</v>
      </c>
      <c r="AJ688" s="374">
        <v>100</v>
      </c>
      <c r="AK688" s="374">
        <v>500</v>
      </c>
      <c r="AL688" s="369">
        <v>0.02</v>
      </c>
      <c r="AM688" s="369">
        <v>0.2</v>
      </c>
      <c r="AN688" s="369" t="s">
        <v>34</v>
      </c>
      <c r="AO688" s="367" t="s">
        <v>1324</v>
      </c>
      <c r="AP688" s="370" t="s">
        <v>13</v>
      </c>
      <c r="AQ688" s="376" t="s">
        <v>668</v>
      </c>
      <c r="AR688" s="369">
        <v>4.0000000000000001E-3</v>
      </c>
      <c r="AS688" s="369">
        <v>4.0000000000000001E-3</v>
      </c>
      <c r="AT688" s="369"/>
      <c r="AW688" s="662"/>
      <c r="AX688" s="662"/>
      <c r="AY688" s="663"/>
      <c r="AZ688" s="663"/>
      <c r="BA688" s="663"/>
      <c r="BB688" s="663"/>
      <c r="BC688" s="663"/>
      <c r="BD688" s="663"/>
      <c r="BE688" s="663"/>
      <c r="BF688" s="663"/>
      <c r="BG688" s="664"/>
      <c r="BH688" s="664"/>
      <c r="BI688" s="665"/>
      <c r="BJ688" s="665"/>
      <c r="BK688" s="665"/>
      <c r="BL688" s="218"/>
      <c r="BM688" s="664"/>
      <c r="BN688" s="664"/>
      <c r="BO688" s="664"/>
      <c r="BP688" s="664"/>
      <c r="BQ688" s="664"/>
      <c r="BR688" s="664"/>
      <c r="BS688" s="664"/>
      <c r="BT688" s="664"/>
      <c r="BU688" s="664"/>
      <c r="BV688" s="666"/>
      <c r="BW688" s="663"/>
    </row>
    <row r="689" spans="2:75" ht="15.75" customHeight="1">
      <c r="B689" s="363" t="s">
        <v>792</v>
      </c>
      <c r="C689" s="364">
        <v>37569846000157</v>
      </c>
      <c r="D689" s="365" t="s">
        <v>14</v>
      </c>
      <c r="E689" s="365" t="s">
        <v>607</v>
      </c>
      <c r="F689" s="365"/>
      <c r="G689" s="366"/>
      <c r="H689" s="366" t="s">
        <v>34</v>
      </c>
      <c r="I689" s="366" t="s">
        <v>34</v>
      </c>
      <c r="J689" s="366" t="s">
        <v>608</v>
      </c>
      <c r="K689" s="367" t="s">
        <v>48</v>
      </c>
      <c r="L689" s="368"/>
      <c r="M689" s="368" t="s">
        <v>34</v>
      </c>
      <c r="N689" s="367">
        <v>546534</v>
      </c>
      <c r="O689" s="367" t="s">
        <v>1321</v>
      </c>
      <c r="P689" s="371">
        <v>44041</v>
      </c>
      <c r="Q689" s="372">
        <v>28195190.32</v>
      </c>
      <c r="R689" s="372">
        <v>26850515.968214277</v>
      </c>
      <c r="S689" s="367">
        <v>16</v>
      </c>
      <c r="T689" s="369">
        <v>-1.1751756763609733E-2</v>
      </c>
      <c r="U689" s="369">
        <v>-0.15191725340714476</v>
      </c>
      <c r="V689" s="369">
        <v>-9.0262205558190645E-2</v>
      </c>
      <c r="W689" s="369">
        <v>-0.88487142739262103</v>
      </c>
      <c r="X689" s="369">
        <v>0.17502668778363506</v>
      </c>
      <c r="Y689" s="369">
        <v>1.3272591689076545</v>
      </c>
      <c r="Z689" s="369" t="s">
        <v>1419</v>
      </c>
      <c r="AA689" s="369" t="s">
        <v>1419</v>
      </c>
      <c r="AB689" s="369">
        <v>0.19273874032907645</v>
      </c>
      <c r="AC689" s="373">
        <v>-0.89841620167134506</v>
      </c>
      <c r="AD689" s="541">
        <v>0</v>
      </c>
      <c r="AE689" s="370" t="s">
        <v>2303</v>
      </c>
      <c r="AF689" s="370" t="s">
        <v>2250</v>
      </c>
      <c r="AG689" s="374" t="s">
        <v>719</v>
      </c>
      <c r="AH689" s="374" t="s">
        <v>2248</v>
      </c>
      <c r="AI689" s="374">
        <v>500</v>
      </c>
      <c r="AJ689" s="374">
        <v>100</v>
      </c>
      <c r="AK689" s="374">
        <v>500</v>
      </c>
      <c r="AL689" s="369">
        <v>0.02</v>
      </c>
      <c r="AM689" s="369">
        <v>0.2</v>
      </c>
      <c r="AN689" s="369" t="s">
        <v>666</v>
      </c>
      <c r="AO689" s="367" t="s">
        <v>1324</v>
      </c>
      <c r="AP689" s="370" t="s">
        <v>716</v>
      </c>
      <c r="AQ689" s="376" t="s">
        <v>659</v>
      </c>
      <c r="AR689" s="369">
        <v>4.0000000000000001E-3</v>
      </c>
      <c r="AS689" s="369">
        <v>4.0000000000000001E-3</v>
      </c>
      <c r="AT689" s="369"/>
      <c r="AX689" s="662"/>
      <c r="AY689" s="663"/>
      <c r="AZ689" s="663"/>
      <c r="BA689" s="663"/>
      <c r="BB689" s="664"/>
      <c r="BC689" s="663"/>
      <c r="BD689" s="663"/>
      <c r="BE689" s="663"/>
      <c r="BF689" s="663"/>
      <c r="BG689" s="664"/>
      <c r="BH689" s="664"/>
      <c r="BI689" s="665"/>
      <c r="BJ689" s="665"/>
      <c r="BK689" s="665"/>
      <c r="BL689" s="664"/>
      <c r="BM689" s="664"/>
      <c r="BN689" s="664"/>
      <c r="BO689" s="664"/>
      <c r="BP689" s="664"/>
      <c r="BQ689" s="664"/>
      <c r="BR689" s="664"/>
      <c r="BS689" s="664"/>
      <c r="BT689" s="667"/>
      <c r="BU689" s="668"/>
      <c r="BV689" s="666"/>
      <c r="BW689" s="669"/>
    </row>
    <row r="690" spans="2:75" ht="15.75" customHeight="1">
      <c r="B690" s="363" t="s">
        <v>816</v>
      </c>
      <c r="C690" s="364">
        <v>34054884000189</v>
      </c>
      <c r="D690" s="365" t="s">
        <v>14</v>
      </c>
      <c r="E690" s="365" t="s">
        <v>607</v>
      </c>
      <c r="F690" s="365"/>
      <c r="G690" s="366"/>
      <c r="H690" s="366" t="s">
        <v>34</v>
      </c>
      <c r="I690" s="366" t="s">
        <v>34</v>
      </c>
      <c r="J690" s="366" t="s">
        <v>608</v>
      </c>
      <c r="K690" s="367" t="s">
        <v>48</v>
      </c>
      <c r="L690" s="368"/>
      <c r="M690" s="368" t="s">
        <v>34</v>
      </c>
      <c r="N690" s="367">
        <v>509541</v>
      </c>
      <c r="O690" s="367" t="s">
        <v>1324</v>
      </c>
      <c r="P690" s="371">
        <v>43738</v>
      </c>
      <c r="Q690" s="372">
        <v>10818942.859999999</v>
      </c>
      <c r="R690" s="372">
        <v>11580021.736230163</v>
      </c>
      <c r="S690" s="367">
        <v>16</v>
      </c>
      <c r="T690" s="369">
        <v>-2.4143095420387173E-2</v>
      </c>
      <c r="U690" s="369">
        <v>-0.31210250678173734</v>
      </c>
      <c r="V690" s="369">
        <v>-0.1690852838604584</v>
      </c>
      <c r="W690" s="369">
        <v>-1.6576011582636705</v>
      </c>
      <c r="X690" s="369">
        <v>-4.6680865244917658E-2</v>
      </c>
      <c r="Y690" s="369">
        <v>-0.35398948122386076</v>
      </c>
      <c r="Z690" s="369" t="s">
        <v>1419</v>
      </c>
      <c r="AA690" s="369" t="s">
        <v>1419</v>
      </c>
      <c r="AB690" s="369">
        <v>0.24839249447659523</v>
      </c>
      <c r="AC690" s="373">
        <v>-1.0125172074723769</v>
      </c>
      <c r="AD690" s="541">
        <v>34791820000160</v>
      </c>
      <c r="AE690" s="370" t="s">
        <v>2314</v>
      </c>
      <c r="AF690" s="370" t="s">
        <v>2250</v>
      </c>
      <c r="AG690" s="374" t="s">
        <v>719</v>
      </c>
      <c r="AH690" s="374" t="s">
        <v>2248</v>
      </c>
      <c r="AI690" s="374">
        <v>1000</v>
      </c>
      <c r="AJ690" s="374">
        <v>500</v>
      </c>
      <c r="AK690" s="374">
        <v>500</v>
      </c>
      <c r="AL690" s="369">
        <v>1.4999999999999999E-2</v>
      </c>
      <c r="AM690" s="369">
        <v>0.2</v>
      </c>
      <c r="AN690" s="369" t="s">
        <v>666</v>
      </c>
      <c r="AO690" s="367" t="s">
        <v>1324</v>
      </c>
      <c r="AP690" s="370" t="s">
        <v>716</v>
      </c>
      <c r="AQ690" s="376" t="s">
        <v>670</v>
      </c>
      <c r="AR690" s="369">
        <v>4.0000000000000001E-3</v>
      </c>
      <c r="AS690" s="369">
        <v>4.0000000000000001E-3</v>
      </c>
      <c r="AT690" s="369"/>
      <c r="AX690" s="662"/>
      <c r="AY690" s="663"/>
      <c r="AZ690" s="663"/>
      <c r="BA690" s="663"/>
      <c r="BB690" s="664"/>
      <c r="BC690" s="663"/>
      <c r="BD690" s="663"/>
      <c r="BE690" s="663"/>
      <c r="BF690" s="663"/>
      <c r="BG690" s="664"/>
      <c r="BH690" s="664"/>
      <c r="BI690" s="665"/>
      <c r="BJ690" s="665"/>
      <c r="BK690" s="665"/>
      <c r="BL690" s="664"/>
      <c r="BM690" s="664"/>
      <c r="BN690" s="664"/>
      <c r="BO690" s="664"/>
      <c r="BP690" s="664"/>
      <c r="BQ690" s="664"/>
      <c r="BR690" s="664"/>
      <c r="BS690" s="664"/>
      <c r="BT690" s="667"/>
      <c r="BU690" s="668"/>
      <c r="BV690" s="666"/>
      <c r="BW690" s="669"/>
    </row>
    <row r="691" spans="2:75" ht="15.75" customHeight="1">
      <c r="B691" s="363" t="s">
        <v>820</v>
      </c>
      <c r="C691" s="364">
        <v>32158430000122</v>
      </c>
      <c r="D691" s="365" t="s">
        <v>14</v>
      </c>
      <c r="E691" s="365" t="s">
        <v>607</v>
      </c>
      <c r="F691" s="365"/>
      <c r="G691" s="366"/>
      <c r="H691" s="366" t="s">
        <v>34</v>
      </c>
      <c r="I691" s="366" t="s">
        <v>34</v>
      </c>
      <c r="J691" s="366" t="s">
        <v>608</v>
      </c>
      <c r="K691" s="367" t="s">
        <v>48</v>
      </c>
      <c r="L691" s="368"/>
      <c r="M691" s="368" t="s">
        <v>34</v>
      </c>
      <c r="N691" s="367">
        <v>483222</v>
      </c>
      <c r="O691" s="367" t="s">
        <v>1321</v>
      </c>
      <c r="P691" s="371">
        <v>43462</v>
      </c>
      <c r="Q691" s="372">
        <v>12919714.289999999</v>
      </c>
      <c r="R691" s="372">
        <v>12494886.504087303</v>
      </c>
      <c r="S691" s="367">
        <v>16</v>
      </c>
      <c r="T691" s="369">
        <v>0.10329192408785892</v>
      </c>
      <c r="U691" s="369">
        <v>1.3352748633428011</v>
      </c>
      <c r="V691" s="369">
        <v>1.2756468958646794E-2</v>
      </c>
      <c r="W691" s="369">
        <v>0.1250560500502102</v>
      </c>
      <c r="X691" s="369">
        <v>0.16024042010410811</v>
      </c>
      <c r="Y691" s="369">
        <v>1.2151322150122841</v>
      </c>
      <c r="Z691" s="369">
        <v>0.11246285934264977</v>
      </c>
      <c r="AA691" s="369">
        <v>0.63927535164257887</v>
      </c>
      <c r="AB691" s="369">
        <v>0.18057213036714631</v>
      </c>
      <c r="AC691" s="373">
        <v>-0.37770703571076042</v>
      </c>
      <c r="AD691" s="541">
        <v>17284948000119</v>
      </c>
      <c r="AE691" s="370" t="s">
        <v>2314</v>
      </c>
      <c r="AF691" s="370" t="s">
        <v>2250</v>
      </c>
      <c r="AG691" s="374" t="s">
        <v>719</v>
      </c>
      <c r="AH691" s="374" t="s">
        <v>2248</v>
      </c>
      <c r="AI691" s="374">
        <v>100</v>
      </c>
      <c r="AJ691" s="374">
        <v>100</v>
      </c>
      <c r="AK691" s="374">
        <v>100</v>
      </c>
      <c r="AL691" s="369">
        <v>1.4999999999999999E-2</v>
      </c>
      <c r="AM691" s="369">
        <v>0.2</v>
      </c>
      <c r="AN691" s="369" t="s">
        <v>2257</v>
      </c>
      <c r="AO691" s="367" t="s">
        <v>1324</v>
      </c>
      <c r="AP691" s="370" t="s">
        <v>716</v>
      </c>
      <c r="AQ691" s="376" t="s">
        <v>667</v>
      </c>
      <c r="AR691" s="369">
        <v>4.0000000000000001E-3</v>
      </c>
      <c r="AS691" s="369">
        <v>4.0000000000000001E-3</v>
      </c>
      <c r="AT691" s="369"/>
      <c r="AX691" s="662"/>
      <c r="AY691" s="663"/>
      <c r="AZ691" s="663"/>
      <c r="BA691" s="663"/>
      <c r="BB691" s="664"/>
      <c r="BC691" s="663"/>
      <c r="BD691" s="663"/>
      <c r="BE691" s="663"/>
      <c r="BF691" s="663"/>
      <c r="BG691" s="664"/>
      <c r="BH691" s="664"/>
      <c r="BI691" s="665"/>
      <c r="BJ691" s="665"/>
      <c r="BK691" s="665"/>
      <c r="BL691" s="664"/>
      <c r="BM691" s="664"/>
      <c r="BN691" s="664"/>
      <c r="BO691" s="664"/>
      <c r="BP691" s="664"/>
      <c r="BQ691" s="664"/>
      <c r="BR691" s="664"/>
      <c r="BS691" s="664"/>
      <c r="BT691" s="667"/>
      <c r="BU691" s="668"/>
      <c r="BV691" s="666"/>
      <c r="BW691" s="669"/>
    </row>
    <row r="692" spans="2:75" ht="15.75" customHeight="1">
      <c r="B692" s="363" t="s">
        <v>821</v>
      </c>
      <c r="C692" s="364">
        <v>36521791000142</v>
      </c>
      <c r="D692" s="365" t="s">
        <v>14</v>
      </c>
      <c r="E692" s="365" t="s">
        <v>614</v>
      </c>
      <c r="F692" s="365"/>
      <c r="G692" s="366"/>
      <c r="H692" s="366" t="s">
        <v>865</v>
      </c>
      <c r="I692" s="366" t="s">
        <v>34</v>
      </c>
      <c r="J692" s="366" t="s">
        <v>608</v>
      </c>
      <c r="K692" s="367" t="s">
        <v>48</v>
      </c>
      <c r="L692" s="368"/>
      <c r="M692" s="368" t="s">
        <v>34</v>
      </c>
      <c r="N692" s="367">
        <v>537373</v>
      </c>
      <c r="O692" s="367" t="s">
        <v>1321</v>
      </c>
      <c r="P692" s="371">
        <v>43951</v>
      </c>
      <c r="Q692" s="372">
        <v>12777992.23</v>
      </c>
      <c r="R692" s="372">
        <v>12211261.402063495</v>
      </c>
      <c r="S692" s="367">
        <v>16</v>
      </c>
      <c r="T692" s="369">
        <v>8.4419146479395746E-2</v>
      </c>
      <c r="U692" s="369">
        <v>1.0913027835836455</v>
      </c>
      <c r="V692" s="369">
        <v>-3.8203692186928984E-2</v>
      </c>
      <c r="W692" s="369">
        <v>-0.37452392646579397</v>
      </c>
      <c r="X692" s="369">
        <v>8.754706593084971E-2</v>
      </c>
      <c r="Y692" s="369">
        <v>0.66388530480177244</v>
      </c>
      <c r="Z692" s="369" t="s">
        <v>1419</v>
      </c>
      <c r="AA692" s="369" t="s">
        <v>1419</v>
      </c>
      <c r="AB692" s="369">
        <v>0.16290011659123987</v>
      </c>
      <c r="AC692" s="373">
        <v>-0.75417978778684924</v>
      </c>
      <c r="AD692" s="541">
        <v>20216279000152</v>
      </c>
      <c r="AE692" s="370" t="s">
        <v>2314</v>
      </c>
      <c r="AF692" s="370" t="s">
        <v>2250</v>
      </c>
      <c r="AG692" s="374" t="s">
        <v>719</v>
      </c>
      <c r="AH692" s="374" t="s">
        <v>2245</v>
      </c>
      <c r="AI692" s="374">
        <v>100</v>
      </c>
      <c r="AJ692" s="374">
        <v>100</v>
      </c>
      <c r="AK692" s="374">
        <v>100</v>
      </c>
      <c r="AL692" s="369">
        <v>1.4999999999999999E-2</v>
      </c>
      <c r="AM692" s="369">
        <v>0.2</v>
      </c>
      <c r="AN692" s="369" t="s">
        <v>2276</v>
      </c>
      <c r="AO692" s="367" t="s">
        <v>1324</v>
      </c>
      <c r="AP692" s="370" t="s">
        <v>13</v>
      </c>
      <c r="AQ692" s="376" t="s">
        <v>668</v>
      </c>
      <c r="AR692" s="369">
        <v>4.0000000000000001E-3</v>
      </c>
      <c r="AS692" s="369">
        <v>4.0000000000000001E-3</v>
      </c>
      <c r="AT692" s="369"/>
      <c r="AX692" s="662"/>
      <c r="AY692" s="663"/>
      <c r="AZ692" s="663"/>
      <c r="BA692" s="663"/>
      <c r="BB692" s="664"/>
      <c r="BC692" s="663"/>
      <c r="BD692" s="663"/>
      <c r="BE692" s="663"/>
      <c r="BF692" s="663"/>
      <c r="BG692" s="664"/>
      <c r="BH692" s="664"/>
      <c r="BI692" s="665"/>
      <c r="BJ692" s="665"/>
      <c r="BK692" s="665"/>
      <c r="BL692" s="664"/>
      <c r="BM692" s="664"/>
      <c r="BN692" s="664"/>
      <c r="BO692" s="664"/>
      <c r="BP692" s="664"/>
      <c r="BQ692" s="664"/>
      <c r="BR692" s="664"/>
      <c r="BS692" s="664"/>
      <c r="BT692" s="667"/>
      <c r="BU692" s="668"/>
      <c r="BV692" s="666"/>
      <c r="BW692" s="669"/>
    </row>
    <row r="693" spans="2:75" ht="15.75" customHeight="1">
      <c r="B693" s="363" t="s">
        <v>137</v>
      </c>
      <c r="C693" s="364">
        <v>9577036000107</v>
      </c>
      <c r="D693" s="365" t="s">
        <v>14</v>
      </c>
      <c r="E693" s="365" t="s">
        <v>607</v>
      </c>
      <c r="F693" s="365"/>
      <c r="G693" s="366"/>
      <c r="H693" s="366" t="s">
        <v>34</v>
      </c>
      <c r="I693" s="366" t="s">
        <v>34</v>
      </c>
      <c r="J693" s="366" t="s">
        <v>608</v>
      </c>
      <c r="K693" s="367" t="s">
        <v>48</v>
      </c>
      <c r="L693" s="368"/>
      <c r="M693" s="368" t="s">
        <v>34</v>
      </c>
      <c r="N693" s="367">
        <v>219436</v>
      </c>
      <c r="O693" s="367" t="s">
        <v>1324</v>
      </c>
      <c r="P693" s="371">
        <v>39734</v>
      </c>
      <c r="Q693" s="372">
        <v>318803857.44</v>
      </c>
      <c r="R693" s="372">
        <v>370553783.30297625</v>
      </c>
      <c r="S693" s="367">
        <v>16</v>
      </c>
      <c r="T693" s="369">
        <v>-4.8624711026806988E-2</v>
      </c>
      <c r="U693" s="369">
        <v>-0.62858113008115168</v>
      </c>
      <c r="V693" s="369">
        <v>-0.23452181755450352</v>
      </c>
      <c r="W693" s="369">
        <v>-2.2990979909124798</v>
      </c>
      <c r="X693" s="369">
        <v>-0.13978932617033835</v>
      </c>
      <c r="Y693" s="369">
        <v>-1.0600478545555378</v>
      </c>
      <c r="Z693" s="369">
        <v>-5.7964087937009023E-2</v>
      </c>
      <c r="AA693" s="369">
        <v>-0.32948666711091062</v>
      </c>
      <c r="AB693" s="369">
        <v>0.22975942153915246</v>
      </c>
      <c r="AC693" s="373">
        <v>-1.4707403654173261</v>
      </c>
      <c r="AD693" s="541">
        <v>11176045000138</v>
      </c>
      <c r="AE693" s="370" t="s">
        <v>2315</v>
      </c>
      <c r="AF693" s="370" t="s">
        <v>2253</v>
      </c>
      <c r="AG693" s="374" t="s">
        <v>1439</v>
      </c>
      <c r="AH693" s="374" t="s">
        <v>2245</v>
      </c>
      <c r="AI693" s="374">
        <v>15000</v>
      </c>
      <c r="AJ693" s="374">
        <v>5000</v>
      </c>
      <c r="AK693" s="374">
        <v>15000</v>
      </c>
      <c r="AL693" s="369">
        <v>1.38E-2</v>
      </c>
      <c r="AM693" s="369">
        <v>0.2</v>
      </c>
      <c r="AN693" s="369" t="s">
        <v>2317</v>
      </c>
      <c r="AO693" s="367" t="s">
        <v>1324</v>
      </c>
      <c r="AP693" s="370" t="s">
        <v>716</v>
      </c>
      <c r="AQ693" s="376" t="s">
        <v>659</v>
      </c>
      <c r="AR693" s="369">
        <v>4.1399999999999996E-3</v>
      </c>
      <c r="AS693" s="369">
        <v>4.1399999999999996E-3</v>
      </c>
      <c r="AT693" s="369"/>
      <c r="AW693" s="662"/>
      <c r="AX693" s="662"/>
      <c r="AY693" s="663"/>
      <c r="AZ693" s="663"/>
      <c r="BA693" s="663"/>
      <c r="BB693" s="664"/>
      <c r="BC693" s="663"/>
      <c r="BD693" s="663"/>
      <c r="BE693" s="663"/>
      <c r="BF693" s="663"/>
      <c r="BG693" s="664"/>
      <c r="BH693" s="664"/>
      <c r="BI693" s="665"/>
      <c r="BJ693" s="665"/>
      <c r="BK693" s="665"/>
      <c r="BL693" s="218"/>
      <c r="BM693" s="664"/>
      <c r="BN693" s="664"/>
      <c r="BO693" s="664"/>
      <c r="BP693" s="664"/>
      <c r="BQ693" s="664"/>
      <c r="BR693" s="664"/>
      <c r="BS693" s="664"/>
      <c r="BT693" s="667"/>
      <c r="BU693" s="668"/>
      <c r="BV693" s="666"/>
      <c r="BW693" s="669"/>
    </row>
    <row r="694" spans="2:75" ht="15.75" customHeight="1">
      <c r="B694" s="363" t="s">
        <v>390</v>
      </c>
      <c r="C694" s="364">
        <v>11225767000135</v>
      </c>
      <c r="D694" s="365" t="s">
        <v>14</v>
      </c>
      <c r="E694" s="365" t="s">
        <v>607</v>
      </c>
      <c r="F694" s="365"/>
      <c r="G694" s="366"/>
      <c r="H694" s="366" t="s">
        <v>34</v>
      </c>
      <c r="I694" s="366" t="s">
        <v>34</v>
      </c>
      <c r="J694" s="366" t="s">
        <v>608</v>
      </c>
      <c r="K694" s="367" t="s">
        <v>48</v>
      </c>
      <c r="L694" s="368"/>
      <c r="M694" s="368" t="s">
        <v>1416</v>
      </c>
      <c r="N694" s="367">
        <v>238341</v>
      </c>
      <c r="O694" s="367" t="s">
        <v>1321</v>
      </c>
      <c r="P694" s="371">
        <v>40142</v>
      </c>
      <c r="Q694" s="372">
        <v>84823985.459999993</v>
      </c>
      <c r="R694" s="372">
        <v>88423104.155674636</v>
      </c>
      <c r="S694" s="367">
        <v>16</v>
      </c>
      <c r="T694" s="369">
        <v>2.905308648047833E-2</v>
      </c>
      <c r="U694" s="369">
        <v>0.37557491955430777</v>
      </c>
      <c r="V694" s="369">
        <v>-0.19055591928789517</v>
      </c>
      <c r="W694" s="369">
        <v>-1.8680851775739935</v>
      </c>
      <c r="X694" s="369">
        <v>-6.5523243298776457E-2</v>
      </c>
      <c r="Y694" s="369">
        <v>-0.49687465692303073</v>
      </c>
      <c r="Z694" s="369">
        <v>-3.6477880987212496E-2</v>
      </c>
      <c r="AA694" s="369">
        <v>-0.20735210123217002</v>
      </c>
      <c r="AB694" s="369">
        <v>0.27599630058933516</v>
      </c>
      <c r="AC694" s="373">
        <v>-0.98009285335380547</v>
      </c>
      <c r="AD694" s="541">
        <v>11286540000108</v>
      </c>
      <c r="AE694" s="370" t="s">
        <v>2538</v>
      </c>
      <c r="AF694" s="370" t="s">
        <v>2250</v>
      </c>
      <c r="AG694" s="374" t="s">
        <v>719</v>
      </c>
      <c r="AH694" s="374" t="s">
        <v>2248</v>
      </c>
      <c r="AI694" s="374">
        <v>30000</v>
      </c>
      <c r="AJ694" s="374">
        <v>5000</v>
      </c>
      <c r="AK694" s="374">
        <v>30000</v>
      </c>
      <c r="AL694" s="369">
        <v>1.8500000000000003E-2</v>
      </c>
      <c r="AM694" s="369">
        <v>0.2</v>
      </c>
      <c r="AN694" s="369" t="s">
        <v>666</v>
      </c>
      <c r="AO694" s="367" t="s">
        <v>1324</v>
      </c>
      <c r="AP694" s="370" t="s">
        <v>716</v>
      </c>
      <c r="AQ694" s="376" t="s">
        <v>659</v>
      </c>
      <c r="AR694" s="369">
        <v>3.6999999999999993E-3</v>
      </c>
      <c r="AS694" s="369">
        <v>3.6999999999999993E-3</v>
      </c>
      <c r="AT694" s="369"/>
      <c r="AW694" s="662"/>
      <c r="AX694" s="662"/>
      <c r="AY694" s="663"/>
      <c r="AZ694" s="663"/>
      <c r="BA694" s="663"/>
      <c r="BB694" s="664"/>
      <c r="BC694" s="663"/>
      <c r="BD694" s="663"/>
      <c r="BE694" s="663"/>
      <c r="BF694" s="663"/>
      <c r="BG694" s="664"/>
      <c r="BH694" s="664"/>
      <c r="BI694" s="665"/>
      <c r="BJ694" s="665"/>
      <c r="BK694" s="665"/>
      <c r="BL694" s="218"/>
      <c r="BM694" s="664"/>
      <c r="BN694" s="664"/>
      <c r="BO694" s="664"/>
      <c r="BP694" s="664"/>
      <c r="BQ694" s="664"/>
      <c r="BR694" s="664"/>
      <c r="BS694" s="664"/>
      <c r="BT694" s="667"/>
      <c r="BU694" s="668"/>
      <c r="BV694" s="666"/>
      <c r="BW694" s="669"/>
    </row>
    <row r="695" spans="2:75" ht="15.75" customHeight="1">
      <c r="B695" s="363" t="s">
        <v>1207</v>
      </c>
      <c r="C695" s="364">
        <v>41744647000105</v>
      </c>
      <c r="D695" s="365" t="s">
        <v>14</v>
      </c>
      <c r="E695" s="365" t="s">
        <v>607</v>
      </c>
      <c r="F695" s="365"/>
      <c r="G695" s="366"/>
      <c r="H695" s="366" t="s">
        <v>34</v>
      </c>
      <c r="I695" s="366" t="s">
        <v>34</v>
      </c>
      <c r="J695" s="366" t="s">
        <v>608</v>
      </c>
      <c r="K695" s="367" t="s">
        <v>48</v>
      </c>
      <c r="L695" s="368"/>
      <c r="M695" s="368" t="s">
        <v>1416</v>
      </c>
      <c r="N695" s="367">
        <v>600504</v>
      </c>
      <c r="O695" s="367" t="s">
        <v>1324</v>
      </c>
      <c r="P695" s="371">
        <v>44385</v>
      </c>
      <c r="Q695" s="372">
        <v>5885597.3399999999</v>
      </c>
      <c r="R695" s="372">
        <v>6341058.8201984111</v>
      </c>
      <c r="S695" s="367">
        <v>16</v>
      </c>
      <c r="T695" s="369">
        <v>2.0889628795797366E-2</v>
      </c>
      <c r="U695" s="369">
        <v>0.27004430870959834</v>
      </c>
      <c r="V695" s="369">
        <v>-1.3979794018037506E-4</v>
      </c>
      <c r="W695" s="369">
        <v>-1.3704872610741511E-3</v>
      </c>
      <c r="X695" s="369" t="s">
        <v>1419</v>
      </c>
      <c r="Y695" s="369" t="s">
        <v>1419</v>
      </c>
      <c r="Z695" s="369" t="s">
        <v>1419</v>
      </c>
      <c r="AA695" s="369" t="s">
        <v>1419</v>
      </c>
      <c r="AB695" s="369">
        <v>0.20205145263395358</v>
      </c>
      <c r="AC695" s="373">
        <v>-0.38081413290044419</v>
      </c>
      <c r="AD695" s="541">
        <v>41673080000123</v>
      </c>
      <c r="AE695" s="370" t="s">
        <v>2540</v>
      </c>
      <c r="AF695" s="370" t="s">
        <v>2244</v>
      </c>
      <c r="AG695" s="374" t="s">
        <v>1438</v>
      </c>
      <c r="AH695" s="374" t="s">
        <v>2248</v>
      </c>
      <c r="AI695" s="374">
        <v>1000</v>
      </c>
      <c r="AJ695" s="374">
        <v>500</v>
      </c>
      <c r="AK695" s="374">
        <v>300</v>
      </c>
      <c r="AL695" s="369">
        <v>9.0000000000000011E-3</v>
      </c>
      <c r="AM695" s="369">
        <v>0.1</v>
      </c>
      <c r="AN695" s="369" t="s">
        <v>34</v>
      </c>
      <c r="AO695" s="367" t="s">
        <v>1324</v>
      </c>
      <c r="AP695" s="370" t="s">
        <v>716</v>
      </c>
      <c r="AQ695" s="376" t="s">
        <v>659</v>
      </c>
      <c r="AR695" s="369">
        <v>1.8E-3</v>
      </c>
      <c r="AS695" s="369">
        <v>1.8E-3</v>
      </c>
      <c r="AT695" s="369"/>
      <c r="AW695" s="662"/>
      <c r="AX695" s="662"/>
      <c r="AY695" s="663"/>
      <c r="AZ695" s="663"/>
      <c r="BA695" s="663"/>
      <c r="BB695" s="664"/>
      <c r="BC695" s="663"/>
      <c r="BD695" s="663"/>
      <c r="BE695" s="663"/>
      <c r="BF695" s="663"/>
      <c r="BG695" s="664"/>
      <c r="BH695" s="664"/>
      <c r="BI695" s="665"/>
      <c r="BJ695" s="665"/>
      <c r="BK695" s="665"/>
      <c r="BL695" s="218"/>
      <c r="BM695" s="664"/>
      <c r="BN695" s="664"/>
      <c r="BO695" s="664"/>
      <c r="BP695" s="664"/>
      <c r="BQ695" s="664"/>
      <c r="BR695" s="664"/>
      <c r="BS695" s="664"/>
      <c r="BT695" s="667"/>
      <c r="BU695" s="668"/>
      <c r="BV695" s="666"/>
      <c r="BW695" s="669"/>
    </row>
    <row r="696" spans="2:75" ht="15.75" customHeight="1">
      <c r="B696" s="363" t="s">
        <v>1674</v>
      </c>
      <c r="C696" s="364">
        <v>28651567000147</v>
      </c>
      <c r="D696" s="365" t="s">
        <v>13</v>
      </c>
      <c r="E696" s="365" t="s">
        <v>616</v>
      </c>
      <c r="F696" s="365" t="s">
        <v>617</v>
      </c>
      <c r="G696" s="366" t="s">
        <v>34</v>
      </c>
      <c r="H696" s="366" t="s">
        <v>865</v>
      </c>
      <c r="I696" s="366" t="s">
        <v>34</v>
      </c>
      <c r="J696" s="366" t="s">
        <v>608</v>
      </c>
      <c r="K696" s="367" t="s">
        <v>48</v>
      </c>
      <c r="L696" s="368"/>
      <c r="M696" s="368"/>
      <c r="N696" s="367">
        <v>486574</v>
      </c>
      <c r="O696" s="367" t="s">
        <v>1321</v>
      </c>
      <c r="P696" s="371">
        <v>43479</v>
      </c>
      <c r="Q696" s="372">
        <v>1006661.44</v>
      </c>
      <c r="R696" s="372">
        <v>2583091.3859920627</v>
      </c>
      <c r="S696" s="367">
        <v>17</v>
      </c>
      <c r="T696" s="369">
        <v>0.13005373335977244</v>
      </c>
      <c r="U696" s="369">
        <v>1.4628331460540951</v>
      </c>
      <c r="V696" s="369">
        <v>0.10682446081719665</v>
      </c>
      <c r="W696" s="369">
        <v>0.98040375266269586</v>
      </c>
      <c r="X696" s="369">
        <v>0.20919688725000829</v>
      </c>
      <c r="Y696" s="369">
        <v>1.4710286736851341</v>
      </c>
      <c r="Z696" s="369">
        <v>0.24963324002868492</v>
      </c>
      <c r="AA696" s="369">
        <v>1.364136739003867</v>
      </c>
      <c r="AB696" s="369">
        <v>7.0833192373415385E-2</v>
      </c>
      <c r="AC696" s="373">
        <v>7.7240296547841899E-3</v>
      </c>
      <c r="AD696" s="541">
        <v>25530044000154</v>
      </c>
      <c r="AE696" s="370" t="s">
        <v>2453</v>
      </c>
      <c r="AF696" s="370" t="s">
        <v>2453</v>
      </c>
      <c r="AG696" s="374" t="s">
        <v>1442</v>
      </c>
      <c r="AH696" s="374" t="s">
        <v>2248</v>
      </c>
      <c r="AI696" s="374">
        <v>500</v>
      </c>
      <c r="AJ696" s="374">
        <v>100</v>
      </c>
      <c r="AK696" s="374">
        <v>100</v>
      </c>
      <c r="AL696" s="369">
        <v>0</v>
      </c>
      <c r="AM696" s="369" t="s">
        <v>34</v>
      </c>
      <c r="AN696" s="369" t="s">
        <v>64</v>
      </c>
      <c r="AO696" s="367" t="s">
        <v>1324</v>
      </c>
      <c r="AP696" s="370" t="s">
        <v>13</v>
      </c>
      <c r="AQ696" s="376" t="s">
        <v>668</v>
      </c>
      <c r="AR696" s="369" t="s">
        <v>34</v>
      </c>
      <c r="AS696" s="369" t="s">
        <v>34</v>
      </c>
      <c r="AT696" s="369"/>
      <c r="AW696" s="662"/>
      <c r="AX696" s="662"/>
      <c r="AY696" s="663"/>
      <c r="AZ696" s="663"/>
      <c r="BA696" s="663"/>
      <c r="BB696" s="664"/>
      <c r="BC696" s="663"/>
      <c r="BD696" s="663"/>
      <c r="BE696" s="663"/>
      <c r="BF696" s="663"/>
      <c r="BG696" s="664"/>
      <c r="BH696" s="664"/>
      <c r="BI696" s="665"/>
      <c r="BJ696" s="665"/>
      <c r="BK696" s="665"/>
      <c r="BL696" s="218"/>
      <c r="BM696" s="664"/>
      <c r="BN696" s="664"/>
      <c r="BO696" s="664"/>
      <c r="BP696" s="664"/>
      <c r="BQ696" s="664"/>
      <c r="BR696" s="664"/>
      <c r="BS696" s="664"/>
      <c r="BT696" s="667"/>
      <c r="BU696" s="668"/>
      <c r="BV696" s="666"/>
      <c r="BW696" s="669"/>
    </row>
    <row r="697" spans="2:75" ht="15.75" customHeight="1">
      <c r="B697" s="363" t="s">
        <v>1068</v>
      </c>
      <c r="C697" s="364">
        <v>38049108000141</v>
      </c>
      <c r="D697" s="365" t="s">
        <v>13</v>
      </c>
      <c r="E697" s="365" t="s">
        <v>616</v>
      </c>
      <c r="F697" s="365" t="s">
        <v>617</v>
      </c>
      <c r="G697" s="366" t="s">
        <v>34</v>
      </c>
      <c r="H697" s="366" t="s">
        <v>1337</v>
      </c>
      <c r="I697" s="366" t="s">
        <v>34</v>
      </c>
      <c r="J697" s="366" t="s">
        <v>608</v>
      </c>
      <c r="K697" s="367" t="s">
        <v>48</v>
      </c>
      <c r="L697" s="368"/>
      <c r="M697" s="368" t="s">
        <v>34</v>
      </c>
      <c r="N697" s="367">
        <v>550124</v>
      </c>
      <c r="O697" s="367" t="s">
        <v>1321</v>
      </c>
      <c r="P697" s="371">
        <v>44067</v>
      </c>
      <c r="Q697" s="372">
        <v>466358483.31</v>
      </c>
      <c r="R697" s="372">
        <v>472336938.82281727</v>
      </c>
      <c r="S697" s="367">
        <v>17</v>
      </c>
      <c r="T697" s="369">
        <v>7.3751189367249559E-2</v>
      </c>
      <c r="U697" s="369">
        <v>0.95339601980846878</v>
      </c>
      <c r="V697" s="369">
        <v>5.1722220767163263E-2</v>
      </c>
      <c r="W697" s="369">
        <v>0.50705070893321358</v>
      </c>
      <c r="X697" s="369">
        <v>0.12177567451063975</v>
      </c>
      <c r="Y697" s="369">
        <v>0.9234470616501772</v>
      </c>
      <c r="Z697" s="369" t="s">
        <v>1419</v>
      </c>
      <c r="AA697" s="369" t="s">
        <v>1419</v>
      </c>
      <c r="AB697" s="369">
        <v>2.2079252128991714E-2</v>
      </c>
      <c r="AC697" s="373">
        <v>-2.1049238299249087</v>
      </c>
      <c r="AD697" s="541">
        <v>22222949000179</v>
      </c>
      <c r="AE697" s="370" t="s">
        <v>2457</v>
      </c>
      <c r="AF697" s="370" t="s">
        <v>2244</v>
      </c>
      <c r="AG697" s="374" t="s">
        <v>1438</v>
      </c>
      <c r="AH697" s="374" t="s">
        <v>2248</v>
      </c>
      <c r="AI697" s="374">
        <v>1000</v>
      </c>
      <c r="AJ697" s="374">
        <v>1000</v>
      </c>
      <c r="AK697" s="374">
        <v>1000</v>
      </c>
      <c r="AL697" s="369">
        <v>1.8500000000000003E-2</v>
      </c>
      <c r="AM697" s="369">
        <v>0.2</v>
      </c>
      <c r="AN697" s="369" t="s">
        <v>34</v>
      </c>
      <c r="AO697" s="367" t="s">
        <v>1324</v>
      </c>
      <c r="AP697" s="370" t="s">
        <v>13</v>
      </c>
      <c r="AQ697" s="376" t="s">
        <v>668</v>
      </c>
      <c r="AR697" s="369">
        <v>4.933333333333333E-3</v>
      </c>
      <c r="AS697" s="369">
        <v>4.933333333333333E-3</v>
      </c>
      <c r="AT697" s="369"/>
      <c r="AW697" s="662"/>
      <c r="AX697" s="662"/>
      <c r="AY697" s="663"/>
      <c r="AZ697" s="663"/>
      <c r="BA697" s="663"/>
      <c r="BB697" s="664"/>
      <c r="BC697" s="663"/>
      <c r="BD697" s="663"/>
      <c r="BE697" s="663"/>
      <c r="BF697" s="663"/>
      <c r="BG697" s="664"/>
      <c r="BH697" s="664"/>
      <c r="BI697" s="665"/>
      <c r="BJ697" s="665"/>
      <c r="BK697" s="665"/>
      <c r="BL697" s="218"/>
      <c r="BM697" s="664"/>
      <c r="BN697" s="664"/>
      <c r="BO697" s="664"/>
      <c r="BP697" s="664"/>
      <c r="BQ697" s="664"/>
      <c r="BR697" s="664"/>
      <c r="BS697" s="664"/>
      <c r="BT697" s="667"/>
      <c r="BU697" s="668"/>
      <c r="BV697" s="666"/>
      <c r="BW697" s="669"/>
    </row>
    <row r="698" spans="2:75" ht="15.75" customHeight="1">
      <c r="B698" s="363" t="s">
        <v>525</v>
      </c>
      <c r="C698" s="364">
        <v>41287460000120</v>
      </c>
      <c r="D698" s="365" t="s">
        <v>13</v>
      </c>
      <c r="E698" s="365" t="s">
        <v>616</v>
      </c>
      <c r="F698" s="365" t="s">
        <v>617</v>
      </c>
      <c r="G698" s="366" t="s">
        <v>34</v>
      </c>
      <c r="H698" s="366" t="s">
        <v>1338</v>
      </c>
      <c r="I698" s="366" t="s">
        <v>34</v>
      </c>
      <c r="J698" s="366" t="s">
        <v>608</v>
      </c>
      <c r="K698" s="367" t="s">
        <v>48</v>
      </c>
      <c r="L698" s="368"/>
      <c r="M698" s="368" t="s">
        <v>34</v>
      </c>
      <c r="N698" s="367">
        <v>586099</v>
      </c>
      <c r="O698" s="367" t="s">
        <v>1321</v>
      </c>
      <c r="P698" s="371">
        <v>44301</v>
      </c>
      <c r="Q698" s="372">
        <v>18927427.300000001</v>
      </c>
      <c r="R698" s="372">
        <v>18734349.450476188</v>
      </c>
      <c r="S698" s="367">
        <v>17</v>
      </c>
      <c r="T698" s="369">
        <v>-6.9682213430868445E-2</v>
      </c>
      <c r="U698" s="369">
        <v>-0.90079557369058039</v>
      </c>
      <c r="V698" s="369">
        <v>-0.10957545126998502</v>
      </c>
      <c r="W698" s="369">
        <v>-1.0742058137495156</v>
      </c>
      <c r="X698" s="369" t="s">
        <v>1419</v>
      </c>
      <c r="Y698" s="369" t="s">
        <v>1419</v>
      </c>
      <c r="Z698" s="369" t="s">
        <v>1419</v>
      </c>
      <c r="AA698" s="369" t="s">
        <v>1419</v>
      </c>
      <c r="AB698" s="369">
        <v>7.1854402916879362E-2</v>
      </c>
      <c r="AC698" s="373">
        <v>-2.931040531823673</v>
      </c>
      <c r="AD698" s="541">
        <v>0</v>
      </c>
      <c r="AE698" s="370" t="s">
        <v>2467</v>
      </c>
      <c r="AF698" s="370" t="s">
        <v>2244</v>
      </c>
      <c r="AG698" s="374" t="s">
        <v>1438</v>
      </c>
      <c r="AH698" s="374" t="s">
        <v>2248</v>
      </c>
      <c r="AI698" s="374">
        <v>100</v>
      </c>
      <c r="AJ698" s="374">
        <v>100</v>
      </c>
      <c r="AK698" s="374">
        <v>0</v>
      </c>
      <c r="AL698" s="369">
        <v>0.02</v>
      </c>
      <c r="AM698" s="369">
        <v>0.2</v>
      </c>
      <c r="AN698" s="369" t="s">
        <v>34</v>
      </c>
      <c r="AO698" s="367" t="s">
        <v>1324</v>
      </c>
      <c r="AP698" s="370" t="s">
        <v>716</v>
      </c>
      <c r="AQ698" s="376" t="s">
        <v>659</v>
      </c>
      <c r="AR698" s="369">
        <v>5.3333333333333332E-3</v>
      </c>
      <c r="AS698" s="369">
        <v>5.3333333333333332E-3</v>
      </c>
      <c r="AT698" s="369"/>
      <c r="AW698" s="662"/>
      <c r="AX698" s="662"/>
      <c r="AY698" s="663"/>
      <c r="AZ698" s="663"/>
      <c r="BA698" s="663"/>
      <c r="BB698" s="664"/>
      <c r="BC698" s="663"/>
      <c r="BD698" s="663"/>
      <c r="BE698" s="663"/>
      <c r="BF698" s="663"/>
      <c r="BG698" s="664"/>
      <c r="BH698" s="664"/>
      <c r="BI698" s="665"/>
      <c r="BJ698" s="665"/>
      <c r="BK698" s="665"/>
      <c r="BL698" s="218"/>
      <c r="BM698" s="664"/>
      <c r="BN698" s="664"/>
      <c r="BO698" s="664"/>
      <c r="BP698" s="664"/>
      <c r="BQ698" s="664"/>
      <c r="BR698" s="664"/>
      <c r="BS698" s="664"/>
      <c r="BT698" s="667"/>
      <c r="BU698" s="668"/>
      <c r="BV698" s="666"/>
      <c r="BW698" s="669"/>
    </row>
    <row r="699" spans="2:75" ht="15.75" customHeight="1">
      <c r="B699" s="363" t="s">
        <v>345</v>
      </c>
      <c r="C699" s="364">
        <v>35343836000173</v>
      </c>
      <c r="D699" s="365" t="s">
        <v>13</v>
      </c>
      <c r="E699" s="365" t="s">
        <v>616</v>
      </c>
      <c r="F699" s="365" t="s">
        <v>617</v>
      </c>
      <c r="G699" s="366" t="s">
        <v>34</v>
      </c>
      <c r="H699" s="366" t="s">
        <v>865</v>
      </c>
      <c r="I699" s="366" t="s">
        <v>34</v>
      </c>
      <c r="J699" s="366" t="s">
        <v>608</v>
      </c>
      <c r="K699" s="367" t="s">
        <v>48</v>
      </c>
      <c r="L699" s="368"/>
      <c r="M699" s="368" t="s">
        <v>1416</v>
      </c>
      <c r="N699" s="367">
        <v>551724</v>
      </c>
      <c r="O699" s="367" t="s">
        <v>1321</v>
      </c>
      <c r="P699" s="371">
        <v>43829</v>
      </c>
      <c r="Q699" s="372">
        <v>17277160.41</v>
      </c>
      <c r="R699" s="372">
        <v>23024077.610873029</v>
      </c>
      <c r="S699" s="367">
        <v>17</v>
      </c>
      <c r="T699" s="369">
        <v>3.7920368609240418E-2</v>
      </c>
      <c r="U699" s="369">
        <v>0.49020400636107181</v>
      </c>
      <c r="V699" s="369">
        <v>2.9071764026625369E-2</v>
      </c>
      <c r="W699" s="369">
        <v>0.28500049574433539</v>
      </c>
      <c r="X699" s="369">
        <v>8.6324710480250699E-2</v>
      </c>
      <c r="Y699" s="369">
        <v>0.65461596136611677</v>
      </c>
      <c r="Z699" s="369" t="s">
        <v>1419</v>
      </c>
      <c r="AA699" s="369" t="s">
        <v>1419</v>
      </c>
      <c r="AB699" s="369">
        <v>5.1095017818825299E-2</v>
      </c>
      <c r="AC699" s="373">
        <v>-1.3150687818916109</v>
      </c>
      <c r="AD699" s="541">
        <v>35726638000199</v>
      </c>
      <c r="AE699" s="370" t="s">
        <v>59</v>
      </c>
      <c r="AF699" s="370" t="s">
        <v>2247</v>
      </c>
      <c r="AG699" s="374" t="s">
        <v>59</v>
      </c>
      <c r="AH699" s="374" t="s">
        <v>2248</v>
      </c>
      <c r="AI699" s="374">
        <v>100</v>
      </c>
      <c r="AJ699" s="374">
        <v>100</v>
      </c>
      <c r="AK699" s="374">
        <v>100</v>
      </c>
      <c r="AL699" s="369">
        <v>1.3000000000000001E-2</v>
      </c>
      <c r="AM699" s="369">
        <v>0.2</v>
      </c>
      <c r="AN699" s="369" t="s">
        <v>64</v>
      </c>
      <c r="AO699" s="367" t="s">
        <v>1324</v>
      </c>
      <c r="AP699" s="370" t="s">
        <v>13</v>
      </c>
      <c r="AQ699" s="376" t="s">
        <v>674</v>
      </c>
      <c r="AR699" s="369">
        <v>2.1666666666666666E-3</v>
      </c>
      <c r="AS699" s="369">
        <v>2.1666666666666666E-3</v>
      </c>
      <c r="AT699" s="369"/>
      <c r="AX699" s="662"/>
      <c r="AY699" s="663"/>
      <c r="AZ699" s="663"/>
      <c r="BA699" s="663"/>
      <c r="BB699" s="664"/>
      <c r="BC699" s="663"/>
      <c r="BD699" s="663"/>
      <c r="BE699" s="663"/>
      <c r="BF699" s="663"/>
      <c r="BG699" s="664"/>
      <c r="BH699" s="664"/>
      <c r="BI699" s="665"/>
      <c r="BJ699" s="665"/>
      <c r="BK699" s="665"/>
      <c r="BL699" s="664"/>
      <c r="BM699" s="664"/>
      <c r="BN699" s="664"/>
      <c r="BO699" s="664"/>
      <c r="BP699" s="664"/>
      <c r="BQ699" s="664"/>
      <c r="BR699" s="664"/>
      <c r="BS699" s="664"/>
      <c r="BT699" s="667"/>
      <c r="BU699" s="668"/>
      <c r="BV699" s="666"/>
      <c r="BW699" s="669"/>
    </row>
    <row r="700" spans="2:75" ht="15.75" customHeight="1">
      <c r="B700" s="363" t="s">
        <v>358</v>
      </c>
      <c r="C700" s="364">
        <v>37287622000152</v>
      </c>
      <c r="D700" s="365" t="s">
        <v>13</v>
      </c>
      <c r="E700" s="365" t="s">
        <v>616</v>
      </c>
      <c r="F700" s="365" t="s">
        <v>617</v>
      </c>
      <c r="G700" s="366" t="s">
        <v>34</v>
      </c>
      <c r="H700" s="366" t="s">
        <v>865</v>
      </c>
      <c r="I700" s="366" t="s">
        <v>34</v>
      </c>
      <c r="J700" s="366" t="s">
        <v>608</v>
      </c>
      <c r="K700" s="367" t="s">
        <v>48</v>
      </c>
      <c r="L700" s="368"/>
      <c r="M700" s="368" t="s">
        <v>34</v>
      </c>
      <c r="N700" s="367">
        <v>550183</v>
      </c>
      <c r="O700" s="367" t="s">
        <v>1321</v>
      </c>
      <c r="P700" s="371">
        <v>44067</v>
      </c>
      <c r="Q700" s="372">
        <v>9275026.2699999996</v>
      </c>
      <c r="R700" s="372">
        <v>15361518.438928561</v>
      </c>
      <c r="S700" s="367">
        <v>17</v>
      </c>
      <c r="T700" s="369">
        <v>9.0063637113098949E-2</v>
      </c>
      <c r="U700" s="369">
        <v>1.1642702157049305</v>
      </c>
      <c r="V700" s="369">
        <v>5.7645224131100736E-2</v>
      </c>
      <c r="W700" s="369">
        <v>0.56511594685518962</v>
      </c>
      <c r="X700" s="369">
        <v>0.13785638255256316</v>
      </c>
      <c r="Y700" s="369">
        <v>1.0453899919623482</v>
      </c>
      <c r="Z700" s="369" t="s">
        <v>1419</v>
      </c>
      <c r="AA700" s="369" t="s">
        <v>1419</v>
      </c>
      <c r="AB700" s="369">
        <v>5.8455020379481699E-2</v>
      </c>
      <c r="AC700" s="373">
        <v>-0.67400374555025966</v>
      </c>
      <c r="AD700" s="541">
        <v>25328809000178</v>
      </c>
      <c r="AE700" s="370" t="s">
        <v>2516</v>
      </c>
      <c r="AF700" s="370" t="s">
        <v>2244</v>
      </c>
      <c r="AG700" s="374" t="s">
        <v>1438</v>
      </c>
      <c r="AH700" s="374" t="s">
        <v>2248</v>
      </c>
      <c r="AI700" s="374">
        <v>500</v>
      </c>
      <c r="AJ700" s="374">
        <v>100</v>
      </c>
      <c r="AK700" s="374">
        <v>100</v>
      </c>
      <c r="AL700" s="369">
        <v>1.7000000000000001E-2</v>
      </c>
      <c r="AM700" s="369">
        <v>0.2</v>
      </c>
      <c r="AN700" s="369" t="s">
        <v>34</v>
      </c>
      <c r="AO700" s="367" t="s">
        <v>1324</v>
      </c>
      <c r="AP700" s="370" t="s">
        <v>13</v>
      </c>
      <c r="AQ700" s="376" t="s">
        <v>668</v>
      </c>
      <c r="AR700" s="369">
        <v>4.5333333333333337E-3</v>
      </c>
      <c r="AS700" s="369">
        <v>4.5333333333333337E-3</v>
      </c>
      <c r="AT700" s="369"/>
      <c r="AW700" s="662"/>
      <c r="AX700" s="662"/>
      <c r="AY700" s="663"/>
      <c r="AZ700" s="663"/>
      <c r="BA700" s="663"/>
      <c r="BB700" s="664"/>
      <c r="BC700" s="663"/>
      <c r="BD700" s="663"/>
      <c r="BE700" s="663"/>
      <c r="BF700" s="663"/>
      <c r="BG700" s="664"/>
      <c r="BH700" s="664"/>
      <c r="BI700" s="665"/>
      <c r="BJ700" s="665"/>
      <c r="BK700" s="665"/>
      <c r="BL700" s="218"/>
      <c r="BM700" s="664"/>
      <c r="BN700" s="664"/>
      <c r="BO700" s="664"/>
      <c r="BP700" s="664"/>
      <c r="BQ700" s="664"/>
      <c r="BR700" s="664"/>
      <c r="BS700" s="664"/>
      <c r="BT700" s="667"/>
      <c r="BU700" s="668"/>
      <c r="BV700" s="666"/>
      <c r="BW700" s="669"/>
    </row>
    <row r="701" spans="2:75" ht="15.75" customHeight="1">
      <c r="B701" s="363" t="s">
        <v>782</v>
      </c>
      <c r="C701" s="364">
        <v>41544414000169</v>
      </c>
      <c r="D701" s="365" t="s">
        <v>14</v>
      </c>
      <c r="E701" s="365" t="s">
        <v>614</v>
      </c>
      <c r="F701" s="365"/>
      <c r="G701" s="366"/>
      <c r="H701" s="366" t="s">
        <v>1337</v>
      </c>
      <c r="I701" s="366" t="s">
        <v>34</v>
      </c>
      <c r="J701" s="366" t="s">
        <v>611</v>
      </c>
      <c r="K701" s="367" t="s">
        <v>48</v>
      </c>
      <c r="L701" s="368"/>
      <c r="M701" s="368" t="s">
        <v>34</v>
      </c>
      <c r="N701" s="367">
        <v>599190</v>
      </c>
      <c r="O701" s="367" t="s">
        <v>1321</v>
      </c>
      <c r="P701" s="371">
        <v>44334</v>
      </c>
      <c r="Q701" s="372">
        <v>24365973.359999999</v>
      </c>
      <c r="R701" s="372">
        <v>21757155.579999991</v>
      </c>
      <c r="S701" s="367">
        <v>17</v>
      </c>
      <c r="T701" s="369">
        <v>5.5500204319886448E-2</v>
      </c>
      <c r="U701" s="369">
        <v>0.71746197384897659</v>
      </c>
      <c r="V701" s="369">
        <v>9.1661547591620929E-2</v>
      </c>
      <c r="W701" s="369">
        <v>0.89858965834958193</v>
      </c>
      <c r="X701" s="369" t="s">
        <v>1419</v>
      </c>
      <c r="Y701" s="369" t="s">
        <v>1419</v>
      </c>
      <c r="Z701" s="369" t="s">
        <v>1419</v>
      </c>
      <c r="AA701" s="369" t="s">
        <v>1419</v>
      </c>
      <c r="AB701" s="369">
        <v>9.9037758120250494E-2</v>
      </c>
      <c r="AC701" s="373">
        <v>-4.5846514607755573E-2</v>
      </c>
      <c r="AD701" s="541">
        <v>41544386000180</v>
      </c>
      <c r="AE701" s="370" t="s">
        <v>2296</v>
      </c>
      <c r="AF701" s="370" t="s">
        <v>2244</v>
      </c>
      <c r="AG701" s="374" t="s">
        <v>1438</v>
      </c>
      <c r="AH701" s="374" t="s">
        <v>2245</v>
      </c>
      <c r="AI701" s="374">
        <v>5000</v>
      </c>
      <c r="AJ701" s="374">
        <v>1000</v>
      </c>
      <c r="AK701" s="374">
        <v>5000</v>
      </c>
      <c r="AL701" s="673">
        <v>1.8700000000000001E-2</v>
      </c>
      <c r="AM701" s="673">
        <v>0.2</v>
      </c>
      <c r="AN701" s="369" t="s">
        <v>2257</v>
      </c>
      <c r="AO701" s="367" t="s">
        <v>1324</v>
      </c>
      <c r="AP701" s="370" t="s">
        <v>13</v>
      </c>
      <c r="AQ701" s="376" t="s">
        <v>668</v>
      </c>
      <c r="AR701" s="369">
        <v>4.9872900000000001E-3</v>
      </c>
      <c r="AS701" s="369">
        <v>4.9872900000000001E-3</v>
      </c>
      <c r="AT701" s="369"/>
      <c r="AX701" s="662"/>
      <c r="AY701" s="663"/>
      <c r="AZ701" s="663"/>
      <c r="BA701" s="663"/>
      <c r="BB701" s="664"/>
      <c r="BC701" s="663"/>
      <c r="BD701" s="663"/>
      <c r="BE701" s="663"/>
      <c r="BF701" s="663"/>
      <c r="BG701" s="664"/>
      <c r="BH701" s="664"/>
      <c r="BI701" s="665"/>
      <c r="BJ701" s="665"/>
      <c r="BK701" s="665"/>
      <c r="BL701" s="664"/>
      <c r="BM701" s="664"/>
      <c r="BN701" s="664"/>
      <c r="BO701" s="664"/>
      <c r="BP701" s="664"/>
      <c r="BQ701" s="664"/>
      <c r="BR701" s="664"/>
      <c r="BS701" s="664"/>
      <c r="BT701" s="667"/>
      <c r="BU701" s="668"/>
      <c r="BV701" s="666"/>
      <c r="BW701" s="669"/>
    </row>
    <row r="702" spans="2:75" ht="15.75" customHeight="1">
      <c r="B702" s="363" t="s">
        <v>1517</v>
      </c>
      <c r="C702" s="364">
        <v>37327331000140</v>
      </c>
      <c r="D702" s="365" t="s">
        <v>14</v>
      </c>
      <c r="E702" s="365" t="s">
        <v>607</v>
      </c>
      <c r="F702" s="365"/>
      <c r="G702" s="366"/>
      <c r="H702" s="366" t="s">
        <v>34</v>
      </c>
      <c r="I702" s="366" t="s">
        <v>34</v>
      </c>
      <c r="J702" s="366" t="s">
        <v>608</v>
      </c>
      <c r="K702" s="367" t="s">
        <v>48</v>
      </c>
      <c r="L702" s="368"/>
      <c r="M702" s="368"/>
      <c r="N702" s="367">
        <v>548294</v>
      </c>
      <c r="O702" s="367" t="s">
        <v>1321</v>
      </c>
      <c r="P702" s="371">
        <v>44043</v>
      </c>
      <c r="Q702" s="372">
        <v>4694700.76</v>
      </c>
      <c r="R702" s="372">
        <v>19900439.164960314</v>
      </c>
      <c r="S702" s="367">
        <v>17</v>
      </c>
      <c r="T702" s="369">
        <v>-5.872811637738562E-3</v>
      </c>
      <c r="U702" s="369">
        <v>-6.6056877432735903E-2</v>
      </c>
      <c r="V702" s="369">
        <v>-9.2798667571979854E-2</v>
      </c>
      <c r="W702" s="369">
        <v>-0.85167911200934454</v>
      </c>
      <c r="X702" s="369">
        <v>1.9662966151670291E-2</v>
      </c>
      <c r="Y702" s="369">
        <v>0.13826585758056537</v>
      </c>
      <c r="Z702" s="369" t="s">
        <v>1419</v>
      </c>
      <c r="AA702" s="369" t="s">
        <v>1419</v>
      </c>
      <c r="AB702" s="369">
        <v>7.2810542127068945E-2</v>
      </c>
      <c r="AC702" s="373">
        <v>-2.7217876730569137</v>
      </c>
      <c r="AD702" s="541">
        <v>0</v>
      </c>
      <c r="AE702" s="370" t="s">
        <v>2263</v>
      </c>
      <c r="AF702" s="370" t="s">
        <v>728</v>
      </c>
      <c r="AG702" s="374" t="s">
        <v>728</v>
      </c>
      <c r="AH702" s="374" t="s">
        <v>2248</v>
      </c>
      <c r="AI702" s="374">
        <v>5000</v>
      </c>
      <c r="AJ702" s="374">
        <v>5000</v>
      </c>
      <c r="AK702" s="374">
        <v>1000</v>
      </c>
      <c r="AL702" s="369">
        <v>0.02</v>
      </c>
      <c r="AM702" s="369">
        <v>0.2</v>
      </c>
      <c r="AN702" s="369" t="s">
        <v>34</v>
      </c>
      <c r="AO702" s="367" t="s">
        <v>1324</v>
      </c>
      <c r="AP702" s="370" t="s">
        <v>13</v>
      </c>
      <c r="AQ702" s="376" t="s">
        <v>668</v>
      </c>
      <c r="AR702" s="369" t="s">
        <v>34</v>
      </c>
      <c r="AS702" s="369" t="s">
        <v>34</v>
      </c>
      <c r="AT702" s="369"/>
      <c r="AX702" s="662"/>
      <c r="AY702" s="663"/>
      <c r="AZ702" s="663"/>
      <c r="BA702" s="663"/>
      <c r="BB702" s="664"/>
      <c r="BC702" s="663"/>
      <c r="BD702" s="663"/>
      <c r="BE702" s="663"/>
      <c r="BF702" s="663"/>
      <c r="BG702" s="664"/>
      <c r="BH702" s="664"/>
      <c r="BI702" s="665"/>
      <c r="BJ702" s="665"/>
      <c r="BK702" s="665"/>
      <c r="BL702" s="664"/>
      <c r="BM702" s="664"/>
      <c r="BN702" s="664"/>
      <c r="BO702" s="664"/>
      <c r="BP702" s="664"/>
      <c r="BQ702" s="664"/>
      <c r="BR702" s="664"/>
      <c r="BS702" s="664"/>
      <c r="BT702" s="667"/>
      <c r="BU702" s="668"/>
      <c r="BV702" s="666"/>
      <c r="BW702" s="669"/>
    </row>
    <row r="703" spans="2:75" ht="15.75" customHeight="1">
      <c r="B703" s="363" t="s">
        <v>182</v>
      </c>
      <c r="C703" s="364">
        <v>30858733000122</v>
      </c>
      <c r="D703" s="365" t="s">
        <v>14</v>
      </c>
      <c r="E703" s="365" t="s">
        <v>607</v>
      </c>
      <c r="F703" s="365"/>
      <c r="G703" s="366"/>
      <c r="H703" s="366" t="s">
        <v>34</v>
      </c>
      <c r="I703" s="366" t="s">
        <v>34</v>
      </c>
      <c r="J703" s="366" t="s">
        <v>608</v>
      </c>
      <c r="K703" s="367" t="s">
        <v>48</v>
      </c>
      <c r="L703" s="368"/>
      <c r="M703" s="368" t="s">
        <v>34</v>
      </c>
      <c r="N703" s="367">
        <v>497673</v>
      </c>
      <c r="O703" s="367" t="s">
        <v>1321</v>
      </c>
      <c r="P703" s="371">
        <v>43621</v>
      </c>
      <c r="Q703" s="372">
        <v>176442924.84</v>
      </c>
      <c r="R703" s="372">
        <v>231484493.1188888</v>
      </c>
      <c r="S703" s="367">
        <v>17</v>
      </c>
      <c r="T703" s="369">
        <v>6.3752240000668481E-2</v>
      </c>
      <c r="U703" s="369">
        <v>0.82413764973805903</v>
      </c>
      <c r="V703" s="369">
        <v>-0.15078374145231777</v>
      </c>
      <c r="W703" s="369">
        <v>-1.4781848471506249</v>
      </c>
      <c r="X703" s="369">
        <v>-5.2331590186521004E-2</v>
      </c>
      <c r="Y703" s="369">
        <v>-0.39683995496983915</v>
      </c>
      <c r="Z703" s="369">
        <v>8.7159153576918946E-2</v>
      </c>
      <c r="AA703" s="369">
        <v>0.49544088490575983</v>
      </c>
      <c r="AB703" s="369">
        <v>0.21872591687248263</v>
      </c>
      <c r="AC703" s="373">
        <v>-1.0818352140337038</v>
      </c>
      <c r="AD703" s="541">
        <v>31635364000171</v>
      </c>
      <c r="AE703" s="370" t="s">
        <v>2357</v>
      </c>
      <c r="AF703" s="370" t="s">
        <v>2253</v>
      </c>
      <c r="AG703" s="374" t="s">
        <v>1439</v>
      </c>
      <c r="AH703" s="374" t="s">
        <v>2248</v>
      </c>
      <c r="AI703" s="374">
        <v>500</v>
      </c>
      <c r="AJ703" s="374">
        <v>100</v>
      </c>
      <c r="AK703" s="374">
        <v>100</v>
      </c>
      <c r="AL703" s="369">
        <v>1.8500000000000003E-2</v>
      </c>
      <c r="AM703" s="369">
        <v>0.2</v>
      </c>
      <c r="AN703" s="369" t="s">
        <v>2295</v>
      </c>
      <c r="AO703" s="367" t="s">
        <v>1324</v>
      </c>
      <c r="AP703" s="370" t="s">
        <v>716</v>
      </c>
      <c r="AQ703" s="376" t="s">
        <v>670</v>
      </c>
      <c r="AR703" s="369">
        <v>4.3166666666666657E-3</v>
      </c>
      <c r="AS703" s="369">
        <v>4.3166666666666657E-3</v>
      </c>
      <c r="AT703" s="369"/>
      <c r="AX703" s="662"/>
      <c r="AY703" s="663"/>
      <c r="AZ703" s="663"/>
      <c r="BA703" s="663"/>
      <c r="BB703" s="664"/>
      <c r="BC703" s="663"/>
      <c r="BD703" s="663"/>
      <c r="BE703" s="663"/>
      <c r="BF703" s="663"/>
      <c r="BG703" s="664"/>
      <c r="BH703" s="664"/>
      <c r="BI703" s="665"/>
      <c r="BJ703" s="665"/>
      <c r="BK703" s="665"/>
      <c r="BL703" s="664"/>
      <c r="BM703" s="664"/>
      <c r="BN703" s="664"/>
      <c r="BO703" s="664"/>
      <c r="BP703" s="664"/>
      <c r="BQ703" s="664"/>
      <c r="BR703" s="664"/>
      <c r="BS703" s="664"/>
      <c r="BT703" s="667"/>
      <c r="BU703" s="668"/>
      <c r="BV703" s="666"/>
      <c r="BW703" s="669"/>
    </row>
    <row r="704" spans="2:75" ht="15.75" customHeight="1">
      <c r="B704" s="363" t="s">
        <v>216</v>
      </c>
      <c r="C704" s="364">
        <v>9143435000160</v>
      </c>
      <c r="D704" s="365" t="s">
        <v>14</v>
      </c>
      <c r="E704" s="365" t="s">
        <v>607</v>
      </c>
      <c r="F704" s="365"/>
      <c r="G704" s="366"/>
      <c r="H704" s="366" t="s">
        <v>34</v>
      </c>
      <c r="I704" s="366" t="s">
        <v>34</v>
      </c>
      <c r="J704" s="366" t="s">
        <v>608</v>
      </c>
      <c r="K704" s="367" t="s">
        <v>48</v>
      </c>
      <c r="L704" s="368"/>
      <c r="M704" s="368" t="s">
        <v>1416</v>
      </c>
      <c r="N704" s="367">
        <v>199567</v>
      </c>
      <c r="O704" s="367" t="s">
        <v>1324</v>
      </c>
      <c r="P704" s="371">
        <v>39416</v>
      </c>
      <c r="Q704" s="372">
        <v>338981201.77999997</v>
      </c>
      <c r="R704" s="372">
        <v>352892426.01115072</v>
      </c>
      <c r="S704" s="367">
        <v>17</v>
      </c>
      <c r="T704" s="369">
        <v>3.6505523499018366E-2</v>
      </c>
      <c r="U704" s="369">
        <v>0.47191402746982719</v>
      </c>
      <c r="V704" s="369">
        <v>3.1433873580959393E-3</v>
      </c>
      <c r="W704" s="369">
        <v>3.0815706764589171E-2</v>
      </c>
      <c r="X704" s="369">
        <v>0.39815167004833318</v>
      </c>
      <c r="Y704" s="369">
        <v>3.0192564424278348</v>
      </c>
      <c r="Z704" s="369">
        <v>0.52950178546576709</v>
      </c>
      <c r="AA704" s="369">
        <v>3.0098598068512015</v>
      </c>
      <c r="AB704" s="369">
        <v>0.22706822124666423</v>
      </c>
      <c r="AC704" s="373">
        <v>-0.30058009940857044</v>
      </c>
      <c r="AD704" s="541">
        <v>0</v>
      </c>
      <c r="AE704" s="370" t="s">
        <v>2398</v>
      </c>
      <c r="AF704" s="370" t="s">
        <v>2253</v>
      </c>
      <c r="AG704" s="374" t="s">
        <v>1439</v>
      </c>
      <c r="AH704" s="374" t="s">
        <v>2248</v>
      </c>
      <c r="AI704" s="374">
        <v>5000</v>
      </c>
      <c r="AJ704" s="374">
        <v>1000</v>
      </c>
      <c r="AK704" s="374">
        <v>5000</v>
      </c>
      <c r="AL704" s="369">
        <v>0.02</v>
      </c>
      <c r="AM704" s="369">
        <v>0.15</v>
      </c>
      <c r="AN704" s="369" t="s">
        <v>666</v>
      </c>
      <c r="AO704" s="367" t="s">
        <v>1324</v>
      </c>
      <c r="AP704" s="370" t="s">
        <v>716</v>
      </c>
      <c r="AQ704" s="376" t="s">
        <v>665</v>
      </c>
      <c r="AR704" s="369">
        <v>3.3333333333333331E-3</v>
      </c>
      <c r="AS704" s="369">
        <v>3.3333333333333331E-3</v>
      </c>
      <c r="AT704" s="369"/>
      <c r="AX704" s="662"/>
      <c r="AY704" s="663"/>
      <c r="AZ704" s="663"/>
      <c r="BA704" s="663"/>
      <c r="BB704" s="664"/>
      <c r="BC704" s="663"/>
      <c r="BD704" s="663"/>
      <c r="BE704" s="663"/>
      <c r="BF704" s="663"/>
      <c r="BG704" s="664"/>
      <c r="BH704" s="664"/>
      <c r="BI704" s="665"/>
      <c r="BJ704" s="665"/>
      <c r="BK704" s="665"/>
      <c r="BL704" s="664"/>
      <c r="BM704" s="664"/>
      <c r="BN704" s="664"/>
      <c r="BO704" s="664"/>
      <c r="BP704" s="664"/>
      <c r="BQ704" s="664"/>
      <c r="BR704" s="664"/>
      <c r="BS704" s="664"/>
      <c r="BT704" s="667"/>
      <c r="BU704" s="668"/>
      <c r="BV704" s="666"/>
      <c r="BW704" s="669"/>
    </row>
    <row r="705" spans="2:75" ht="15.75" customHeight="1">
      <c r="B705" s="363" t="s">
        <v>217</v>
      </c>
      <c r="C705" s="364">
        <v>35717650000137</v>
      </c>
      <c r="D705" s="365" t="s">
        <v>14</v>
      </c>
      <c r="E705" s="365" t="s">
        <v>607</v>
      </c>
      <c r="F705" s="365"/>
      <c r="G705" s="366"/>
      <c r="H705" s="366" t="s">
        <v>34</v>
      </c>
      <c r="I705" s="366" t="s">
        <v>34</v>
      </c>
      <c r="J705" s="366" t="s">
        <v>608</v>
      </c>
      <c r="K705" s="367" t="s">
        <v>48</v>
      </c>
      <c r="L705" s="368"/>
      <c r="M705" s="368" t="s">
        <v>1416</v>
      </c>
      <c r="N705" s="367">
        <v>535151</v>
      </c>
      <c r="O705" s="367" t="s">
        <v>1321</v>
      </c>
      <c r="P705" s="371">
        <v>43901</v>
      </c>
      <c r="Q705" s="372">
        <v>50206819.460000001</v>
      </c>
      <c r="R705" s="372">
        <v>28485985.557420649</v>
      </c>
      <c r="S705" s="367">
        <v>17</v>
      </c>
      <c r="T705" s="369">
        <v>4.0967177224966012E-2</v>
      </c>
      <c r="U705" s="369">
        <v>0.52959069601683029</v>
      </c>
      <c r="V705" s="369">
        <v>4.9393214599717794E-3</v>
      </c>
      <c r="W705" s="369">
        <v>4.8421866091212823E-2</v>
      </c>
      <c r="X705" s="369">
        <v>0.33448903412617903</v>
      </c>
      <c r="Y705" s="369">
        <v>2.5364911092406901</v>
      </c>
      <c r="Z705" s="369" t="s">
        <v>1419</v>
      </c>
      <c r="AA705" s="369" t="s">
        <v>1419</v>
      </c>
      <c r="AB705" s="369">
        <v>0.22216704532646278</v>
      </c>
      <c r="AC705" s="373">
        <v>-0.30412936392948547</v>
      </c>
      <c r="AD705" s="541">
        <v>0</v>
      </c>
      <c r="AE705" s="370" t="s">
        <v>2398</v>
      </c>
      <c r="AF705" s="370" t="s">
        <v>2253</v>
      </c>
      <c r="AG705" s="374" t="s">
        <v>1439</v>
      </c>
      <c r="AH705" s="374" t="s">
        <v>2248</v>
      </c>
      <c r="AI705" s="374">
        <v>500</v>
      </c>
      <c r="AJ705" s="374">
        <v>500</v>
      </c>
      <c r="AK705" s="374">
        <v>500</v>
      </c>
      <c r="AL705" s="369">
        <v>0.02</v>
      </c>
      <c r="AM705" s="369">
        <v>0.2</v>
      </c>
      <c r="AN705" s="369" t="s">
        <v>666</v>
      </c>
      <c r="AO705" s="367" t="s">
        <v>1324</v>
      </c>
      <c r="AP705" s="370" t="s">
        <v>716</v>
      </c>
      <c r="AQ705" s="376" t="s">
        <v>670</v>
      </c>
      <c r="AR705" s="369">
        <v>3.3333333333333331E-3</v>
      </c>
      <c r="AS705" s="369">
        <v>3.3333333333333331E-3</v>
      </c>
      <c r="AT705" s="369"/>
      <c r="AX705" s="662"/>
      <c r="AY705" s="663"/>
      <c r="AZ705" s="663"/>
      <c r="BA705" s="663"/>
      <c r="BB705" s="664"/>
      <c r="BC705" s="663"/>
      <c r="BD705" s="663"/>
      <c r="BE705" s="663"/>
      <c r="BF705" s="663"/>
      <c r="BG705" s="664"/>
      <c r="BH705" s="664"/>
      <c r="BI705" s="665"/>
      <c r="BJ705" s="665"/>
      <c r="BK705" s="665"/>
      <c r="BL705" s="664"/>
      <c r="BM705" s="664"/>
      <c r="BN705" s="664"/>
      <c r="BO705" s="664"/>
      <c r="BP705" s="664"/>
      <c r="BQ705" s="664"/>
      <c r="BR705" s="664"/>
      <c r="BS705" s="664"/>
      <c r="BT705" s="667"/>
      <c r="BU705" s="668"/>
      <c r="BV705" s="666"/>
      <c r="BW705" s="669"/>
    </row>
    <row r="706" spans="2:75" ht="15.75" customHeight="1">
      <c r="B706" s="363" t="s">
        <v>1663</v>
      </c>
      <c r="C706" s="364">
        <v>35535474000112</v>
      </c>
      <c r="D706" s="365" t="s">
        <v>14</v>
      </c>
      <c r="E706" s="365"/>
      <c r="F706" s="365"/>
      <c r="G706" s="366"/>
      <c r="H706" s="366" t="s">
        <v>34</v>
      </c>
      <c r="I706" s="366"/>
      <c r="J706" s="366"/>
      <c r="K706" s="367"/>
      <c r="L706" s="368"/>
      <c r="M706" s="368"/>
      <c r="N706" s="367">
        <v>525847</v>
      </c>
      <c r="O706" s="367" t="s">
        <v>1321</v>
      </c>
      <c r="P706" s="371">
        <v>43868</v>
      </c>
      <c r="Q706" s="372">
        <v>10123300.43</v>
      </c>
      <c r="R706" s="372">
        <v>16739680.993452383</v>
      </c>
      <c r="S706" s="367">
        <v>17</v>
      </c>
      <c r="T706" s="369">
        <v>1.7141941257610371E-2</v>
      </c>
      <c r="U706" s="369">
        <v>0.19281107286614035</v>
      </c>
      <c r="V706" s="369">
        <v>-3.643710258874E-2</v>
      </c>
      <c r="W706" s="369">
        <v>-0.33440910294213821</v>
      </c>
      <c r="X706" s="369">
        <v>6.0285670348645404E-3</v>
      </c>
      <c r="Y706" s="369">
        <v>4.2391620095763902E-2</v>
      </c>
      <c r="Z706" s="369" t="s">
        <v>1419</v>
      </c>
      <c r="AA706" s="369" t="s">
        <v>1419</v>
      </c>
      <c r="AB706" s="369">
        <v>0.26258309405673114</v>
      </c>
      <c r="AC706" s="373">
        <v>-0.40415077497404467</v>
      </c>
      <c r="AD706" s="541">
        <v>20658576000158</v>
      </c>
      <c r="AE706" s="370" t="s">
        <v>2453</v>
      </c>
      <c r="AF706" s="370" t="s">
        <v>2453</v>
      </c>
      <c r="AG706" s="374" t="s">
        <v>1442</v>
      </c>
      <c r="AH706" s="374" t="s">
        <v>2248</v>
      </c>
      <c r="AI706" s="374">
        <v>20000</v>
      </c>
      <c r="AJ706" s="374">
        <v>10000</v>
      </c>
      <c r="AK706" s="374">
        <v>20000</v>
      </c>
      <c r="AL706" s="369">
        <v>0</v>
      </c>
      <c r="AM706" s="369" t="s">
        <v>34</v>
      </c>
      <c r="AN706" s="369" t="s">
        <v>666</v>
      </c>
      <c r="AO706" s="367" t="s">
        <v>1324</v>
      </c>
      <c r="AP706" s="370" t="s">
        <v>716</v>
      </c>
      <c r="AQ706" s="376" t="s">
        <v>659</v>
      </c>
      <c r="AR706" s="369" t="s">
        <v>34</v>
      </c>
      <c r="AS706" s="369" t="s">
        <v>34</v>
      </c>
      <c r="AT706" s="369"/>
      <c r="AX706" s="662"/>
      <c r="AY706" s="663"/>
      <c r="AZ706" s="663"/>
      <c r="BA706" s="663"/>
      <c r="BB706" s="664"/>
      <c r="BC706" s="663"/>
      <c r="BD706" s="663"/>
      <c r="BE706" s="663"/>
      <c r="BF706" s="663"/>
      <c r="BG706" s="664"/>
      <c r="BH706" s="664"/>
      <c r="BI706" s="665"/>
      <c r="BJ706" s="665"/>
      <c r="BK706" s="665"/>
      <c r="BL706" s="664"/>
      <c r="BM706" s="664"/>
      <c r="BN706" s="664"/>
      <c r="BO706" s="664"/>
      <c r="BP706" s="664"/>
      <c r="BQ706" s="664"/>
      <c r="BR706" s="664"/>
      <c r="BS706" s="664"/>
      <c r="BT706" s="667"/>
      <c r="BU706" s="668"/>
      <c r="BV706" s="666"/>
      <c r="BW706" s="669"/>
    </row>
    <row r="707" spans="2:75" ht="15.75" customHeight="1">
      <c r="B707" s="363" t="s">
        <v>293</v>
      </c>
      <c r="C707" s="364">
        <v>20658576000158</v>
      </c>
      <c r="D707" s="365" t="s">
        <v>14</v>
      </c>
      <c r="E707" s="365" t="s">
        <v>607</v>
      </c>
      <c r="F707" s="365"/>
      <c r="G707" s="366"/>
      <c r="H707" s="366" t="s">
        <v>34</v>
      </c>
      <c r="I707" s="366" t="s">
        <v>34</v>
      </c>
      <c r="J707" s="366" t="s">
        <v>608</v>
      </c>
      <c r="K707" s="367" t="s">
        <v>48</v>
      </c>
      <c r="L707" s="368"/>
      <c r="M707" s="368" t="s">
        <v>34</v>
      </c>
      <c r="N707" s="367">
        <v>395511</v>
      </c>
      <c r="O707" s="367" t="s">
        <v>1321</v>
      </c>
      <c r="P707" s="371">
        <v>41855</v>
      </c>
      <c r="Q707" s="372">
        <v>934898071.36000001</v>
      </c>
      <c r="R707" s="372">
        <v>1278109611.4088881</v>
      </c>
      <c r="S707" s="367">
        <v>17</v>
      </c>
      <c r="T707" s="369">
        <v>4.2939526038896059E-2</v>
      </c>
      <c r="U707" s="369">
        <v>0.55508763410024364</v>
      </c>
      <c r="V707" s="369">
        <v>-5.1677470282806448E-2</v>
      </c>
      <c r="W707" s="369">
        <v>-0.50661200455274291</v>
      </c>
      <c r="X707" s="369">
        <v>-8.0093428225424979E-2</v>
      </c>
      <c r="Y707" s="369">
        <v>-0.6073630160496124</v>
      </c>
      <c r="Z707" s="369">
        <v>7.6363212421543425E-2</v>
      </c>
      <c r="AA707" s="369">
        <v>0.43407325546120096</v>
      </c>
      <c r="AB707" s="369">
        <v>0.26593467914721947</v>
      </c>
      <c r="AC707" s="373">
        <v>-0.43191818267897819</v>
      </c>
      <c r="AD707" s="541">
        <v>26491395000166</v>
      </c>
      <c r="AE707" s="370" t="s">
        <v>2461</v>
      </c>
      <c r="AF707" s="370" t="s">
        <v>2247</v>
      </c>
      <c r="AG707" s="374" t="s">
        <v>59</v>
      </c>
      <c r="AH707" s="374" t="s">
        <v>2248</v>
      </c>
      <c r="AI707" s="374">
        <v>1000</v>
      </c>
      <c r="AJ707" s="374">
        <v>500</v>
      </c>
      <c r="AK707" s="374">
        <v>1000</v>
      </c>
      <c r="AL707" s="369">
        <v>1.8500000000000003E-2</v>
      </c>
      <c r="AM707" s="369">
        <v>0.2</v>
      </c>
      <c r="AN707" s="369" t="s">
        <v>666</v>
      </c>
      <c r="AO707" s="367" t="s">
        <v>1324</v>
      </c>
      <c r="AP707" s="370" t="s">
        <v>716</v>
      </c>
      <c r="AQ707" s="376" t="s">
        <v>659</v>
      </c>
      <c r="AR707" s="369">
        <v>4.933333333333333E-3</v>
      </c>
      <c r="AS707" s="369">
        <v>4.933333333333333E-3</v>
      </c>
      <c r="AT707" s="369"/>
      <c r="AX707" s="662"/>
      <c r="AY707" s="663"/>
      <c r="AZ707" s="663"/>
      <c r="BA707" s="663"/>
      <c r="BB707" s="664"/>
      <c r="BC707" s="663"/>
      <c r="BD707" s="663"/>
      <c r="BE707" s="663"/>
      <c r="BF707" s="663"/>
      <c r="BG707" s="664"/>
      <c r="BH707" s="664"/>
      <c r="BI707" s="665"/>
      <c r="BJ707" s="665"/>
      <c r="BK707" s="665"/>
      <c r="BL707" s="664"/>
      <c r="BM707" s="664"/>
      <c r="BN707" s="664"/>
      <c r="BO707" s="664"/>
      <c r="BP707" s="664"/>
      <c r="BQ707" s="664"/>
      <c r="BR707" s="664"/>
      <c r="BS707" s="664"/>
      <c r="BT707" s="667"/>
      <c r="BU707" s="668"/>
      <c r="BV707" s="666"/>
      <c r="BW707" s="669"/>
    </row>
    <row r="708" spans="2:75" ht="15.75" customHeight="1">
      <c r="B708" s="363" t="s">
        <v>295</v>
      </c>
      <c r="C708" s="364">
        <v>35471548000102</v>
      </c>
      <c r="D708" s="365" t="s">
        <v>14</v>
      </c>
      <c r="E708" s="365" t="s">
        <v>607</v>
      </c>
      <c r="F708" s="365"/>
      <c r="G708" s="366"/>
      <c r="H708" s="366" t="s">
        <v>34</v>
      </c>
      <c r="I708" s="366" t="s">
        <v>34</v>
      </c>
      <c r="J708" s="366" t="s">
        <v>608</v>
      </c>
      <c r="K708" s="367" t="s">
        <v>48</v>
      </c>
      <c r="L708" s="368"/>
      <c r="M708" s="368" t="s">
        <v>34</v>
      </c>
      <c r="N708" s="367">
        <v>524174</v>
      </c>
      <c r="O708" s="367" t="s">
        <v>1321</v>
      </c>
      <c r="P708" s="371">
        <v>43852</v>
      </c>
      <c r="Q708" s="372">
        <v>14970787.800000001</v>
      </c>
      <c r="R708" s="372">
        <v>6181129.5892460365</v>
      </c>
      <c r="S708" s="367">
        <v>17</v>
      </c>
      <c r="T708" s="369">
        <v>-4.9402549956938824E-2</v>
      </c>
      <c r="U708" s="369">
        <v>-0.63863640575063241</v>
      </c>
      <c r="V708" s="369">
        <v>-0.22378021194631426</v>
      </c>
      <c r="W708" s="369">
        <v>-2.1937943388664487</v>
      </c>
      <c r="X708" s="369">
        <v>-0.13071526634095687</v>
      </c>
      <c r="Y708" s="369">
        <v>-0.99123761047063963</v>
      </c>
      <c r="Z708" s="369" t="s">
        <v>1419</v>
      </c>
      <c r="AA708" s="369" t="s">
        <v>1419</v>
      </c>
      <c r="AB708" s="369">
        <v>0.26819943409685071</v>
      </c>
      <c r="AC708" s="373">
        <v>-1.1724118796340377</v>
      </c>
      <c r="AD708" s="541">
        <v>9352724000179</v>
      </c>
      <c r="AE708" s="370" t="s">
        <v>2282</v>
      </c>
      <c r="AF708" s="370" t="s">
        <v>2244</v>
      </c>
      <c r="AG708" s="374" t="s">
        <v>1438</v>
      </c>
      <c r="AH708" s="374" t="s">
        <v>2248</v>
      </c>
      <c r="AI708" s="374">
        <v>1000</v>
      </c>
      <c r="AJ708" s="374">
        <v>100</v>
      </c>
      <c r="AK708" s="374">
        <v>1000</v>
      </c>
      <c r="AL708" s="369">
        <v>1.2500000000000001E-2</v>
      </c>
      <c r="AM708" s="369">
        <v>0.15</v>
      </c>
      <c r="AN708" s="369" t="s">
        <v>34</v>
      </c>
      <c r="AO708" s="367" t="s">
        <v>1324</v>
      </c>
      <c r="AP708" s="370" t="s">
        <v>716</v>
      </c>
      <c r="AQ708" s="376" t="s">
        <v>659</v>
      </c>
      <c r="AR708" s="369">
        <v>8.0000000000000002E-3</v>
      </c>
      <c r="AS708" s="369">
        <v>8.0000000000000002E-3</v>
      </c>
      <c r="AT708" s="369"/>
      <c r="AX708" s="662"/>
      <c r="AY708" s="663"/>
      <c r="AZ708" s="663"/>
      <c r="BA708" s="663"/>
      <c r="BB708" s="664"/>
      <c r="BC708" s="663"/>
      <c r="BD708" s="663"/>
      <c r="BE708" s="663"/>
      <c r="BF708" s="663"/>
      <c r="BG708" s="664"/>
      <c r="BH708" s="664"/>
      <c r="BI708" s="665"/>
      <c r="BJ708" s="665"/>
      <c r="BK708" s="665"/>
      <c r="BL708" s="664"/>
      <c r="BM708" s="664"/>
      <c r="BN708" s="664"/>
      <c r="BO708" s="664"/>
      <c r="BP708" s="664"/>
      <c r="BQ708" s="664"/>
      <c r="BR708" s="664"/>
      <c r="BS708" s="664"/>
      <c r="BT708" s="667"/>
      <c r="BU708" s="668"/>
      <c r="BV708" s="666"/>
      <c r="BW708" s="669"/>
    </row>
    <row r="709" spans="2:75" ht="15.75" customHeight="1">
      <c r="B709" s="363" t="s">
        <v>317</v>
      </c>
      <c r="C709" s="364">
        <v>11628883000103</v>
      </c>
      <c r="D709" s="365" t="s">
        <v>14</v>
      </c>
      <c r="E709" s="365" t="s">
        <v>607</v>
      </c>
      <c r="F709" s="365"/>
      <c r="G709" s="366"/>
      <c r="H709" s="366" t="s">
        <v>34</v>
      </c>
      <c r="I709" s="366" t="s">
        <v>34</v>
      </c>
      <c r="J709" s="366" t="s">
        <v>608</v>
      </c>
      <c r="K709" s="367" t="s">
        <v>48</v>
      </c>
      <c r="L709" s="368"/>
      <c r="M709" s="368" t="s">
        <v>34</v>
      </c>
      <c r="N709" s="367">
        <v>378100</v>
      </c>
      <c r="O709" s="367" t="s">
        <v>1321</v>
      </c>
      <c r="P709" s="371">
        <v>40269</v>
      </c>
      <c r="Q709" s="372">
        <v>994643888.30999994</v>
      </c>
      <c r="R709" s="372">
        <v>1020067737.3512301</v>
      </c>
      <c r="S709" s="367">
        <v>17</v>
      </c>
      <c r="T709" s="369">
        <v>6.3054644012524808E-2</v>
      </c>
      <c r="U709" s="369">
        <v>0.81511969024158648</v>
      </c>
      <c r="V709" s="369">
        <v>-5.2189966977977509E-2</v>
      </c>
      <c r="W709" s="369">
        <v>-0.51163618581870651</v>
      </c>
      <c r="X709" s="369">
        <v>4.8166027023124114E-2</v>
      </c>
      <c r="Y709" s="369">
        <v>0.36525173278330564</v>
      </c>
      <c r="Z709" s="369">
        <v>9.2641301755170602E-2</v>
      </c>
      <c r="AA709" s="369">
        <v>0.52660319239903453</v>
      </c>
      <c r="AB709" s="369">
        <v>0.18805621016611254</v>
      </c>
      <c r="AC709" s="373">
        <v>-0.70772908719517424</v>
      </c>
      <c r="AD709" s="541">
        <v>11616482000125</v>
      </c>
      <c r="AE709" s="370" t="s">
        <v>2479</v>
      </c>
      <c r="AF709" s="370" t="s">
        <v>2250</v>
      </c>
      <c r="AG709" s="374" t="s">
        <v>719</v>
      </c>
      <c r="AH709" s="374" t="s">
        <v>2248</v>
      </c>
      <c r="AI709" s="374">
        <v>5000</v>
      </c>
      <c r="AJ709" s="374">
        <v>0</v>
      </c>
      <c r="AK709" s="374">
        <v>0</v>
      </c>
      <c r="AL709" s="369">
        <v>0.02</v>
      </c>
      <c r="AM709" s="369">
        <v>0.2</v>
      </c>
      <c r="AN709" s="369" t="s">
        <v>666</v>
      </c>
      <c r="AO709" s="367" t="s">
        <v>1324</v>
      </c>
      <c r="AP709" s="370" t="s">
        <v>716</v>
      </c>
      <c r="AQ709" s="376" t="s">
        <v>665</v>
      </c>
      <c r="AR709" s="369">
        <v>5.3333333333333332E-3</v>
      </c>
      <c r="AS709" s="369">
        <v>5.3333333333333332E-3</v>
      </c>
      <c r="AT709" s="369"/>
      <c r="AX709" s="662"/>
      <c r="AY709" s="663"/>
      <c r="AZ709" s="663"/>
      <c r="BA709" s="663"/>
      <c r="BB709" s="664"/>
      <c r="BC709" s="663"/>
      <c r="BD709" s="663"/>
      <c r="BE709" s="663"/>
      <c r="BF709" s="663"/>
      <c r="BG709" s="664"/>
      <c r="BH709" s="664"/>
      <c r="BI709" s="665"/>
      <c r="BJ709" s="665"/>
      <c r="BK709" s="665"/>
      <c r="BL709" s="664"/>
      <c r="BM709" s="664"/>
      <c r="BN709" s="664"/>
      <c r="BO709" s="664"/>
      <c r="BP709" s="664"/>
      <c r="BQ709" s="664"/>
      <c r="BR709" s="664"/>
      <c r="BS709" s="664"/>
      <c r="BT709" s="667"/>
      <c r="BU709" s="668"/>
      <c r="BV709" s="666"/>
      <c r="BW709" s="669"/>
    </row>
    <row r="710" spans="2:75" ht="15.75" customHeight="1">
      <c r="B710" s="363" t="s">
        <v>27</v>
      </c>
      <c r="C710" s="364">
        <v>18471807000178</v>
      </c>
      <c r="D710" s="365" t="s">
        <v>14</v>
      </c>
      <c r="E710" s="365" t="s">
        <v>614</v>
      </c>
      <c r="F710" s="365"/>
      <c r="G710" s="366"/>
      <c r="H710" s="366" t="s">
        <v>1338</v>
      </c>
      <c r="I710" s="366" t="s">
        <v>34</v>
      </c>
      <c r="J710" s="366" t="s">
        <v>608</v>
      </c>
      <c r="K710" s="367" t="s">
        <v>48</v>
      </c>
      <c r="L710" s="368"/>
      <c r="M710" s="368" t="s">
        <v>34</v>
      </c>
      <c r="N710" s="367">
        <v>351830</v>
      </c>
      <c r="O710" s="367" t="s">
        <v>1321</v>
      </c>
      <c r="P710" s="371">
        <v>41578</v>
      </c>
      <c r="Q710" s="372">
        <v>173399527.11000001</v>
      </c>
      <c r="R710" s="372">
        <v>246038236.94456354</v>
      </c>
      <c r="S710" s="367">
        <v>17</v>
      </c>
      <c r="T710" s="369">
        <v>-0.11320163465984412</v>
      </c>
      <c r="U710" s="369">
        <v>-1.4633796260977199</v>
      </c>
      <c r="V710" s="369">
        <v>-0.20174770835021838</v>
      </c>
      <c r="W710" s="369">
        <v>-1.977802132764841</v>
      </c>
      <c r="X710" s="369">
        <v>-0.13393697048491748</v>
      </c>
      <c r="Y710" s="369">
        <v>-1.0156683782508393</v>
      </c>
      <c r="Z710" s="369">
        <v>1.255567958024395E-3</v>
      </c>
      <c r="AA710" s="369">
        <v>7.1370553138053296E-3</v>
      </c>
      <c r="AB710" s="369">
        <v>0.19210986120130455</v>
      </c>
      <c r="AC710" s="373">
        <v>-1.5822347959945204</v>
      </c>
      <c r="AD710" s="541">
        <v>18543673000153</v>
      </c>
      <c r="AE710" s="370" t="s">
        <v>2483</v>
      </c>
      <c r="AF710" s="370" t="s">
        <v>2253</v>
      </c>
      <c r="AG710" s="374" t="s">
        <v>1439</v>
      </c>
      <c r="AH710" s="374" t="s">
        <v>2248</v>
      </c>
      <c r="AI710" s="374">
        <v>50000</v>
      </c>
      <c r="AJ710" s="374">
        <v>5000</v>
      </c>
      <c r="AK710" s="374">
        <v>25000</v>
      </c>
      <c r="AL710" s="369">
        <v>0.02</v>
      </c>
      <c r="AM710" s="369">
        <v>0.2</v>
      </c>
      <c r="AN710" s="369" t="s">
        <v>34</v>
      </c>
      <c r="AO710" s="367" t="s">
        <v>1324</v>
      </c>
      <c r="AP710" s="370" t="s">
        <v>13</v>
      </c>
      <c r="AQ710" s="376" t="s">
        <v>668</v>
      </c>
      <c r="AR710" s="369">
        <v>5.3333333333333332E-3</v>
      </c>
      <c r="AS710" s="369">
        <v>5.3333333333333332E-3</v>
      </c>
      <c r="AT710" s="369"/>
      <c r="AW710" s="662"/>
      <c r="AX710" s="662"/>
      <c r="AY710" s="663"/>
      <c r="AZ710" s="663"/>
      <c r="BA710" s="663"/>
      <c r="BB710" s="664"/>
      <c r="BC710" s="663"/>
      <c r="BD710" s="663"/>
      <c r="BE710" s="663"/>
      <c r="BF710" s="663"/>
      <c r="BG710" s="664"/>
      <c r="BH710" s="664"/>
      <c r="BI710" s="665"/>
      <c r="BJ710" s="665"/>
      <c r="BK710" s="665"/>
      <c r="BL710" s="218"/>
      <c r="BM710" s="664"/>
      <c r="BN710" s="664"/>
      <c r="BO710" s="664"/>
      <c r="BP710" s="664"/>
      <c r="BQ710" s="664"/>
      <c r="BR710" s="664"/>
      <c r="BS710" s="664"/>
      <c r="BT710" s="667"/>
      <c r="BU710" s="668"/>
      <c r="BV710" s="666"/>
      <c r="BW710" s="669"/>
    </row>
    <row r="711" spans="2:75" ht="15.75" customHeight="1">
      <c r="B711" s="363" t="s">
        <v>1116</v>
      </c>
      <c r="C711" s="364">
        <v>14083797000142</v>
      </c>
      <c r="D711" s="365" t="s">
        <v>14</v>
      </c>
      <c r="E711" s="365" t="s">
        <v>607</v>
      </c>
      <c r="F711" s="365"/>
      <c r="G711" s="366"/>
      <c r="H711" s="366" t="s">
        <v>34</v>
      </c>
      <c r="I711" s="366" t="s">
        <v>34</v>
      </c>
      <c r="J711" s="366" t="s">
        <v>608</v>
      </c>
      <c r="K711" s="367" t="s">
        <v>48</v>
      </c>
      <c r="L711" s="368"/>
      <c r="M711" s="368" t="s">
        <v>34</v>
      </c>
      <c r="N711" s="367">
        <v>287962</v>
      </c>
      <c r="O711" s="367" t="s">
        <v>1321</v>
      </c>
      <c r="P711" s="371">
        <v>40816</v>
      </c>
      <c r="Q711" s="372">
        <v>144779857.47</v>
      </c>
      <c r="R711" s="372">
        <v>204980337.63019836</v>
      </c>
      <c r="S711" s="367">
        <v>17</v>
      </c>
      <c r="T711" s="369">
        <v>3.9061306122838424E-2</v>
      </c>
      <c r="U711" s="369">
        <v>0.504953128289098</v>
      </c>
      <c r="V711" s="369">
        <v>-0.17465687182789491</v>
      </c>
      <c r="W711" s="369">
        <v>-1.7122213502598733</v>
      </c>
      <c r="X711" s="369">
        <v>-9.6218047229766679E-2</v>
      </c>
      <c r="Y711" s="369">
        <v>-0.72963893116669076</v>
      </c>
      <c r="Z711" s="369">
        <v>4.0795513379084269E-2</v>
      </c>
      <c r="AA711" s="369">
        <v>0.23189492347331209</v>
      </c>
      <c r="AB711" s="369">
        <v>0.22619987622601978</v>
      </c>
      <c r="AC711" s="373">
        <v>-1.1648904412928103</v>
      </c>
      <c r="AD711" s="541">
        <v>14126355000136</v>
      </c>
      <c r="AE711" s="370" t="s">
        <v>2489</v>
      </c>
      <c r="AF711" s="370" t="s">
        <v>2253</v>
      </c>
      <c r="AG711" s="374" t="s">
        <v>1439</v>
      </c>
      <c r="AH711" s="374" t="s">
        <v>2248</v>
      </c>
      <c r="AI711" s="374">
        <v>25000</v>
      </c>
      <c r="AJ711" s="374">
        <v>5000</v>
      </c>
      <c r="AK711" s="374">
        <v>5000</v>
      </c>
      <c r="AL711" s="369">
        <v>2.9300000000000003E-2</v>
      </c>
      <c r="AM711" s="369" t="s">
        <v>34</v>
      </c>
      <c r="AN711" s="369" t="s">
        <v>2262</v>
      </c>
      <c r="AO711" s="367" t="s">
        <v>1324</v>
      </c>
      <c r="AP711" s="370" t="s">
        <v>716</v>
      </c>
      <c r="AQ711" s="376" t="s">
        <v>659</v>
      </c>
      <c r="AR711" s="369">
        <v>4.8833333333333333E-3</v>
      </c>
      <c r="AS711" s="369">
        <v>4.8833333333333333E-3</v>
      </c>
      <c r="AT711" s="369"/>
      <c r="AW711" s="662"/>
      <c r="AX711" s="662"/>
      <c r="AY711" s="663"/>
      <c r="AZ711" s="663"/>
      <c r="BA711" s="663"/>
      <c r="BB711" s="664"/>
      <c r="BC711" s="663"/>
      <c r="BD711" s="663"/>
      <c r="BE711" s="663"/>
      <c r="BF711" s="663"/>
      <c r="BG711" s="664"/>
      <c r="BH711" s="664"/>
      <c r="BI711" s="665"/>
      <c r="BJ711" s="665"/>
      <c r="BK711" s="665"/>
      <c r="BL711" s="218"/>
      <c r="BM711" s="664"/>
      <c r="BN711" s="664"/>
      <c r="BO711" s="664"/>
      <c r="BP711" s="664"/>
      <c r="BQ711" s="664"/>
      <c r="BR711" s="664"/>
      <c r="BS711" s="664"/>
      <c r="BT711" s="667"/>
      <c r="BU711" s="668"/>
      <c r="BV711" s="666"/>
      <c r="BW711" s="669"/>
    </row>
    <row r="712" spans="2:75" ht="15.75" customHeight="1">
      <c r="B712" s="363" t="s">
        <v>343</v>
      </c>
      <c r="C712" s="364">
        <v>17787909000134</v>
      </c>
      <c r="D712" s="365" t="s">
        <v>14</v>
      </c>
      <c r="E712" s="365" t="s">
        <v>607</v>
      </c>
      <c r="F712" s="365"/>
      <c r="G712" s="366"/>
      <c r="H712" s="366" t="s">
        <v>34</v>
      </c>
      <c r="I712" s="366" t="s">
        <v>34</v>
      </c>
      <c r="J712" s="366" t="s">
        <v>608</v>
      </c>
      <c r="K712" s="367" t="s">
        <v>48</v>
      </c>
      <c r="L712" s="368"/>
      <c r="M712" s="368" t="s">
        <v>34</v>
      </c>
      <c r="N712" s="367">
        <v>342106</v>
      </c>
      <c r="O712" s="367" t="s">
        <v>1321</v>
      </c>
      <c r="P712" s="371">
        <v>41486</v>
      </c>
      <c r="Q712" s="372">
        <v>101596319.61</v>
      </c>
      <c r="R712" s="372">
        <v>108886809.52948414</v>
      </c>
      <c r="S712" s="367">
        <v>17</v>
      </c>
      <c r="T712" s="369">
        <v>-2.1182488661821708E-3</v>
      </c>
      <c r="U712" s="369">
        <v>-2.7383016535848428E-2</v>
      </c>
      <c r="V712" s="369">
        <v>-0.18031703004530686</v>
      </c>
      <c r="W712" s="369">
        <v>-1.7677098268613061</v>
      </c>
      <c r="X712" s="369">
        <v>-0.10326190600380136</v>
      </c>
      <c r="Y712" s="369">
        <v>-0.78305379184145407</v>
      </c>
      <c r="Z712" s="369">
        <v>-4.5180216329627654E-2</v>
      </c>
      <c r="AA712" s="369">
        <v>-0.25681899651343149</v>
      </c>
      <c r="AB712" s="369">
        <v>0.24399567167911287</v>
      </c>
      <c r="AC712" s="373">
        <v>-1.091146514672636</v>
      </c>
      <c r="AD712" s="541">
        <v>26470606000184</v>
      </c>
      <c r="AE712" s="370" t="s">
        <v>2501</v>
      </c>
      <c r="AF712" s="370" t="s">
        <v>2247</v>
      </c>
      <c r="AG712" s="374" t="s">
        <v>59</v>
      </c>
      <c r="AH712" s="374" t="s">
        <v>2248</v>
      </c>
      <c r="AI712" s="374">
        <v>20000</v>
      </c>
      <c r="AJ712" s="374">
        <v>0</v>
      </c>
      <c r="AK712" s="374">
        <v>0</v>
      </c>
      <c r="AL712" s="369">
        <v>0.02</v>
      </c>
      <c r="AM712" s="369">
        <v>0.2</v>
      </c>
      <c r="AN712" s="369" t="s">
        <v>666</v>
      </c>
      <c r="AO712" s="367" t="s">
        <v>1324</v>
      </c>
      <c r="AP712" s="370" t="s">
        <v>716</v>
      </c>
      <c r="AQ712" s="376" t="s">
        <v>659</v>
      </c>
      <c r="AR712" s="369">
        <v>5.3333333333333332E-3</v>
      </c>
      <c r="AS712" s="369">
        <v>5.3333333333333332E-3</v>
      </c>
      <c r="AT712" s="369"/>
      <c r="AW712" s="662"/>
      <c r="AX712" s="662"/>
      <c r="AY712" s="663"/>
      <c r="AZ712" s="663"/>
      <c r="BA712" s="663"/>
      <c r="BB712" s="664"/>
      <c r="BC712" s="663"/>
      <c r="BD712" s="663"/>
      <c r="BE712" s="663"/>
      <c r="BF712" s="663"/>
      <c r="BG712" s="664"/>
      <c r="BH712" s="664"/>
      <c r="BI712" s="665"/>
      <c r="BJ712" s="665"/>
      <c r="BK712" s="665"/>
      <c r="BL712" s="218"/>
      <c r="BM712" s="664"/>
      <c r="BN712" s="664"/>
      <c r="BO712" s="664"/>
      <c r="BP712" s="664"/>
      <c r="BQ712" s="664"/>
      <c r="BR712" s="664"/>
      <c r="BS712" s="664"/>
      <c r="BT712" s="667"/>
      <c r="BU712" s="668"/>
      <c r="BV712" s="666"/>
      <c r="BW712" s="669"/>
    </row>
    <row r="713" spans="2:75" ht="15.75" customHeight="1">
      <c r="B713" s="363" t="s">
        <v>369</v>
      </c>
      <c r="C713" s="364">
        <v>2444266000159</v>
      </c>
      <c r="D713" s="365" t="s">
        <v>14</v>
      </c>
      <c r="E713" s="365" t="s">
        <v>607</v>
      </c>
      <c r="F713" s="365"/>
      <c r="G713" s="366"/>
      <c r="H713" s="366" t="s">
        <v>34</v>
      </c>
      <c r="I713" s="366" t="s">
        <v>34</v>
      </c>
      <c r="J713" s="366" t="s">
        <v>608</v>
      </c>
      <c r="K713" s="367" t="s">
        <v>48</v>
      </c>
      <c r="L713" s="368"/>
      <c r="M713" s="368" t="s">
        <v>1416</v>
      </c>
      <c r="N713" s="367">
        <v>202770</v>
      </c>
      <c r="O713" s="367" t="s">
        <v>1321</v>
      </c>
      <c r="P713" s="371">
        <v>39464</v>
      </c>
      <c r="Q713" s="372">
        <v>300500492.69999999</v>
      </c>
      <c r="R713" s="372">
        <v>282911409.58916652</v>
      </c>
      <c r="S713" s="367">
        <v>17</v>
      </c>
      <c r="T713" s="369">
        <v>0.11437918390774882</v>
      </c>
      <c r="U713" s="369">
        <v>1.4786020350610569</v>
      </c>
      <c r="V713" s="369">
        <v>1.4963646414855036E-2</v>
      </c>
      <c r="W713" s="369">
        <v>0.1466937693382093</v>
      </c>
      <c r="X713" s="369">
        <v>0.22401630526898053</v>
      </c>
      <c r="Y713" s="369">
        <v>1.6987563377798809</v>
      </c>
      <c r="Z713" s="369">
        <v>0.3411968420962106</v>
      </c>
      <c r="AA713" s="369">
        <v>1.9394734624862451</v>
      </c>
      <c r="AB713" s="369">
        <v>0.23468840245613334</v>
      </c>
      <c r="AC713" s="373">
        <v>-0.23353542634273275</v>
      </c>
      <c r="AD713" s="541">
        <v>0</v>
      </c>
      <c r="AE713" s="370" t="s">
        <v>2524</v>
      </c>
      <c r="AF713" s="370" t="s">
        <v>2247</v>
      </c>
      <c r="AG713" s="374" t="s">
        <v>59</v>
      </c>
      <c r="AH713" s="374" t="s">
        <v>2248</v>
      </c>
      <c r="AI713" s="374">
        <v>5000</v>
      </c>
      <c r="AJ713" s="374">
        <v>1000</v>
      </c>
      <c r="AK713" s="374">
        <v>5000</v>
      </c>
      <c r="AL713" s="369">
        <v>1.8000000000000002E-2</v>
      </c>
      <c r="AM713" s="369">
        <v>0.2</v>
      </c>
      <c r="AN713" s="369" t="s">
        <v>666</v>
      </c>
      <c r="AO713" s="367" t="s">
        <v>1324</v>
      </c>
      <c r="AP713" s="370" t="s">
        <v>716</v>
      </c>
      <c r="AQ713" s="376" t="s">
        <v>659</v>
      </c>
      <c r="AR713" s="369">
        <v>3.5999999999999995E-3</v>
      </c>
      <c r="AS713" s="369">
        <v>3.5999999999999995E-3</v>
      </c>
      <c r="AT713" s="369"/>
      <c r="AW713" s="662"/>
      <c r="AX713" s="662"/>
      <c r="AY713" s="663"/>
      <c r="AZ713" s="663"/>
      <c r="BA713" s="663"/>
      <c r="BB713" s="664"/>
      <c r="BC713" s="663"/>
      <c r="BD713" s="663"/>
      <c r="BE713" s="663"/>
      <c r="BF713" s="663"/>
      <c r="BG713" s="664"/>
      <c r="BH713" s="664"/>
      <c r="BI713" s="665"/>
      <c r="BJ713" s="665"/>
      <c r="BK713" s="665"/>
      <c r="BL713" s="218"/>
      <c r="BM713" s="664"/>
      <c r="BN713" s="664"/>
      <c r="BO713" s="664"/>
      <c r="BP713" s="664"/>
      <c r="BQ713" s="664"/>
      <c r="BR713" s="664"/>
      <c r="BS713" s="664"/>
      <c r="BT713" s="667"/>
      <c r="BU713" s="668"/>
      <c r="BV713" s="666"/>
      <c r="BW713" s="669"/>
    </row>
    <row r="714" spans="2:75" ht="15.75" customHeight="1">
      <c r="B714" s="363" t="s">
        <v>388</v>
      </c>
      <c r="C714" s="364">
        <v>17033928000175</v>
      </c>
      <c r="D714" s="365" t="s">
        <v>14</v>
      </c>
      <c r="E714" s="365" t="s">
        <v>607</v>
      </c>
      <c r="F714" s="365"/>
      <c r="G714" s="366"/>
      <c r="H714" s="366" t="s">
        <v>34</v>
      </c>
      <c r="I714" s="366" t="s">
        <v>34</v>
      </c>
      <c r="J714" s="366" t="s">
        <v>608</v>
      </c>
      <c r="K714" s="367" t="s">
        <v>48</v>
      </c>
      <c r="L714" s="368"/>
      <c r="M714" s="368" t="s">
        <v>34</v>
      </c>
      <c r="N714" s="367">
        <v>336106</v>
      </c>
      <c r="O714" s="367" t="s">
        <v>1321</v>
      </c>
      <c r="P714" s="371">
        <v>41415</v>
      </c>
      <c r="Q714" s="372">
        <v>27528686.390000001</v>
      </c>
      <c r="R714" s="372">
        <v>34355105.413095251</v>
      </c>
      <c r="S714" s="367">
        <v>17</v>
      </c>
      <c r="T714" s="369">
        <v>4.1258604423624723E-2</v>
      </c>
      <c r="U714" s="369">
        <v>0.53335803229505074</v>
      </c>
      <c r="V714" s="369">
        <v>-0.18110355791317023</v>
      </c>
      <c r="W714" s="369">
        <v>-1.7754204299073579</v>
      </c>
      <c r="X714" s="369">
        <v>-4.2188092156474566E-2</v>
      </c>
      <c r="Y714" s="369">
        <v>-0.31991996673456696</v>
      </c>
      <c r="Z714" s="369">
        <v>9.2111810761921209E-3</v>
      </c>
      <c r="AA714" s="369">
        <v>5.2359339393863988E-2</v>
      </c>
      <c r="AB714" s="369">
        <v>0.27648718821706997</v>
      </c>
      <c r="AC714" s="373">
        <v>-0.93590274020241415</v>
      </c>
      <c r="AD714" s="541">
        <v>17034032000100</v>
      </c>
      <c r="AE714" s="370" t="s">
        <v>2538</v>
      </c>
      <c r="AF714" s="370" t="s">
        <v>2253</v>
      </c>
      <c r="AG714" s="374" t="s">
        <v>1439</v>
      </c>
      <c r="AH714" s="374" t="s">
        <v>2248</v>
      </c>
      <c r="AI714" s="374">
        <v>500</v>
      </c>
      <c r="AJ714" s="374">
        <v>500</v>
      </c>
      <c r="AK714" s="374">
        <v>500</v>
      </c>
      <c r="AL714" s="369">
        <v>1.8500000000000003E-2</v>
      </c>
      <c r="AM714" s="369">
        <v>0.2</v>
      </c>
      <c r="AN714" s="369" t="s">
        <v>666</v>
      </c>
      <c r="AO714" s="367" t="s">
        <v>1324</v>
      </c>
      <c r="AP714" s="370" t="s">
        <v>716</v>
      </c>
      <c r="AQ714" s="376" t="s">
        <v>659</v>
      </c>
      <c r="AR714" s="369">
        <v>4.933333333333333E-3</v>
      </c>
      <c r="AS714" s="369">
        <v>4.933333333333333E-3</v>
      </c>
      <c r="AT714" s="369"/>
      <c r="AX714" s="662"/>
      <c r="AY714" s="663"/>
      <c r="AZ714" s="663"/>
      <c r="BA714" s="663"/>
      <c r="BB714" s="664"/>
      <c r="BC714" s="663"/>
      <c r="BD714" s="663"/>
      <c r="BE714" s="663"/>
      <c r="BF714" s="663"/>
      <c r="BG714" s="664"/>
      <c r="BH714" s="664"/>
      <c r="BI714" s="665"/>
      <c r="BJ714" s="665"/>
      <c r="BK714" s="665"/>
      <c r="BL714" s="664"/>
      <c r="BM714" s="664"/>
      <c r="BN714" s="664"/>
      <c r="BO714" s="664"/>
      <c r="BP714" s="664"/>
      <c r="BQ714" s="664"/>
      <c r="BR714" s="664"/>
      <c r="BS714" s="664"/>
      <c r="BT714" s="667"/>
      <c r="BU714" s="668"/>
      <c r="BV714" s="666"/>
      <c r="BW714" s="669"/>
    </row>
    <row r="715" spans="2:75" ht="15.75" customHeight="1">
      <c r="B715" s="363" t="s">
        <v>395</v>
      </c>
      <c r="C715" s="364">
        <v>3618010000183</v>
      </c>
      <c r="D715" s="365" t="s">
        <v>14</v>
      </c>
      <c r="E715" s="365" t="s">
        <v>607</v>
      </c>
      <c r="F715" s="365"/>
      <c r="G715" s="366"/>
      <c r="H715" s="366" t="s">
        <v>34</v>
      </c>
      <c r="I715" s="366" t="s">
        <v>34</v>
      </c>
      <c r="J715" s="366" t="s">
        <v>608</v>
      </c>
      <c r="K715" s="367" t="s">
        <v>48</v>
      </c>
      <c r="L715" s="368"/>
      <c r="M715" s="368" t="s">
        <v>34</v>
      </c>
      <c r="N715" s="367">
        <v>354491</v>
      </c>
      <c r="O715" s="367" t="s">
        <v>1321</v>
      </c>
      <c r="P715" s="371">
        <v>40584</v>
      </c>
      <c r="Q715" s="372">
        <v>22529142.25</v>
      </c>
      <c r="R715" s="372">
        <v>31603857.679523814</v>
      </c>
      <c r="S715" s="367">
        <v>17</v>
      </c>
      <c r="T715" s="369">
        <v>-9.2234920912558138E-2</v>
      </c>
      <c r="U715" s="369">
        <v>-1.1923388251746818</v>
      </c>
      <c r="V715" s="369">
        <v>-0.25149955084134512</v>
      </c>
      <c r="W715" s="369">
        <v>-2.4655365461695142</v>
      </c>
      <c r="X715" s="369">
        <v>-0.27605778436736372</v>
      </c>
      <c r="Y715" s="369">
        <v>-2.0933963276666314</v>
      </c>
      <c r="Z715" s="369">
        <v>-0.1729140664731379</v>
      </c>
      <c r="AA715" s="369">
        <v>-0.9828996105440746</v>
      </c>
      <c r="AB715" s="369">
        <v>0.39278159839446902</v>
      </c>
      <c r="AC715" s="373">
        <v>-0.78822915441285557</v>
      </c>
      <c r="AD715" s="541">
        <v>0</v>
      </c>
      <c r="AE715" s="370" t="s">
        <v>2542</v>
      </c>
      <c r="AF715" s="370" t="s">
        <v>2244</v>
      </c>
      <c r="AG715" s="374" t="s">
        <v>1438</v>
      </c>
      <c r="AH715" s="374" t="s">
        <v>2248</v>
      </c>
      <c r="AI715" s="374">
        <v>1000</v>
      </c>
      <c r="AJ715" s="374">
        <v>1000</v>
      </c>
      <c r="AK715" s="374">
        <v>1000</v>
      </c>
      <c r="AL715" s="369">
        <v>0.02</v>
      </c>
      <c r="AM715" s="369">
        <v>0.2</v>
      </c>
      <c r="AN715" s="369" t="s">
        <v>666</v>
      </c>
      <c r="AO715" s="367" t="s">
        <v>1324</v>
      </c>
      <c r="AP715" s="370" t="s">
        <v>716</v>
      </c>
      <c r="AQ715" s="376" t="s">
        <v>659</v>
      </c>
      <c r="AR715" s="369">
        <v>4.0000000000000001E-3</v>
      </c>
      <c r="AS715" s="369">
        <v>4.0000000000000001E-3</v>
      </c>
      <c r="AT715" s="369"/>
      <c r="AX715" s="662"/>
      <c r="AY715" s="663"/>
      <c r="AZ715" s="663"/>
      <c r="BA715" s="663"/>
      <c r="BB715" s="664"/>
      <c r="BC715" s="663"/>
      <c r="BD715" s="663"/>
      <c r="BE715" s="663"/>
      <c r="BF715" s="663"/>
      <c r="BG715" s="664"/>
      <c r="BH715" s="664"/>
      <c r="BI715" s="665"/>
      <c r="BJ715" s="665"/>
      <c r="BK715" s="665"/>
      <c r="BL715" s="664"/>
      <c r="BM715" s="664"/>
      <c r="BN715" s="664"/>
      <c r="BO715" s="664"/>
      <c r="BP715" s="664"/>
      <c r="BQ715" s="664"/>
      <c r="BR715" s="664"/>
      <c r="BS715" s="664"/>
      <c r="BT715" s="667"/>
      <c r="BU715" s="668"/>
      <c r="BV715" s="666"/>
      <c r="BW715" s="669"/>
    </row>
    <row r="716" spans="2:75" ht="15.75" customHeight="1">
      <c r="B716" s="363" t="s">
        <v>1240</v>
      </c>
      <c r="C716" s="364">
        <v>35948858000167</v>
      </c>
      <c r="D716" s="365" t="s">
        <v>14</v>
      </c>
      <c r="E716" s="365" t="s">
        <v>607</v>
      </c>
      <c r="F716" s="365"/>
      <c r="G716" s="366"/>
      <c r="H716" s="366" t="s">
        <v>34</v>
      </c>
      <c r="I716" s="366" t="s">
        <v>34</v>
      </c>
      <c r="J716" s="366" t="s">
        <v>608</v>
      </c>
      <c r="K716" s="367" t="s">
        <v>48</v>
      </c>
      <c r="L716" s="368"/>
      <c r="M716" s="368" t="s">
        <v>34</v>
      </c>
      <c r="N716" s="367">
        <v>528404</v>
      </c>
      <c r="O716" s="367" t="s">
        <v>1321</v>
      </c>
      <c r="P716" s="371">
        <v>43861</v>
      </c>
      <c r="Q716" s="372">
        <v>24780487.719999999</v>
      </c>
      <c r="R716" s="372">
        <v>25644113.766865075</v>
      </c>
      <c r="S716" s="367">
        <v>17</v>
      </c>
      <c r="T716" s="369">
        <v>-5.3134124292583573E-2</v>
      </c>
      <c r="U716" s="369">
        <v>-0.68687519552129572</v>
      </c>
      <c r="V716" s="369">
        <v>-0.14808713925280437</v>
      </c>
      <c r="W716" s="369">
        <v>-1.4517491288714479</v>
      </c>
      <c r="X716" s="369">
        <v>2.8423243703559642E-2</v>
      </c>
      <c r="Y716" s="369">
        <v>0.21553862038617388</v>
      </c>
      <c r="Z716" s="369" t="s">
        <v>1419</v>
      </c>
      <c r="AA716" s="369" t="s">
        <v>1419</v>
      </c>
      <c r="AB716" s="369">
        <v>0.21956598519636894</v>
      </c>
      <c r="AC716" s="373">
        <v>-1.0622173506648254</v>
      </c>
      <c r="AD716" s="541">
        <v>0</v>
      </c>
      <c r="AE716" s="370" t="s">
        <v>2556</v>
      </c>
      <c r="AF716" s="370" t="s">
        <v>2244</v>
      </c>
      <c r="AG716" s="374" t="s">
        <v>1438</v>
      </c>
      <c r="AH716" s="374" t="s">
        <v>2248</v>
      </c>
      <c r="AI716" s="374">
        <v>100</v>
      </c>
      <c r="AJ716" s="374">
        <v>100</v>
      </c>
      <c r="AK716" s="374">
        <v>100</v>
      </c>
      <c r="AL716" s="369">
        <v>1.8000000000000002E-2</v>
      </c>
      <c r="AM716" s="369">
        <v>0.2</v>
      </c>
      <c r="AN716" s="369" t="s">
        <v>2262</v>
      </c>
      <c r="AO716" s="367" t="s">
        <v>1324</v>
      </c>
      <c r="AP716" s="370" t="s">
        <v>716</v>
      </c>
      <c r="AQ716" s="376" t="s">
        <v>659</v>
      </c>
      <c r="AR716" s="369">
        <v>5.9999999999999993E-3</v>
      </c>
      <c r="AS716" s="369">
        <v>5.9999999999999993E-3</v>
      </c>
      <c r="AT716" s="369"/>
      <c r="AW716" s="662"/>
      <c r="AX716" s="662"/>
      <c r="AY716" s="663"/>
      <c r="AZ716" s="663"/>
      <c r="BA716" s="663"/>
      <c r="BB716" s="664"/>
      <c r="BC716" s="663"/>
      <c r="BD716" s="663"/>
      <c r="BE716" s="663"/>
      <c r="BF716" s="663"/>
      <c r="BG716" s="664"/>
      <c r="BH716" s="664"/>
      <c r="BI716" s="665"/>
      <c r="BJ716" s="665"/>
      <c r="BK716" s="665"/>
      <c r="BL716" s="218"/>
      <c r="BM716" s="664"/>
      <c r="BN716" s="664"/>
      <c r="BO716" s="664"/>
      <c r="BP716" s="664"/>
      <c r="BQ716" s="664"/>
      <c r="BR716" s="664"/>
      <c r="BS716" s="664"/>
      <c r="BT716" s="667"/>
      <c r="BU716" s="668"/>
      <c r="BV716" s="666"/>
      <c r="BW716" s="669"/>
    </row>
    <row r="717" spans="2:75" ht="15.75" customHeight="1">
      <c r="B717" s="363" t="s">
        <v>56</v>
      </c>
      <c r="C717" s="364">
        <v>21329166000126</v>
      </c>
      <c r="D717" s="365" t="s">
        <v>14</v>
      </c>
      <c r="E717" s="365" t="s">
        <v>607</v>
      </c>
      <c r="F717" s="365"/>
      <c r="G717" s="366"/>
      <c r="H717" s="366" t="s">
        <v>34</v>
      </c>
      <c r="I717" s="366" t="s">
        <v>34</v>
      </c>
      <c r="J717" s="366" t="s">
        <v>611</v>
      </c>
      <c r="K717" s="367" t="s">
        <v>48</v>
      </c>
      <c r="L717" s="368"/>
      <c r="M717" s="368" t="s">
        <v>34</v>
      </c>
      <c r="N717" s="367">
        <v>388467</v>
      </c>
      <c r="O717" s="367" t="s">
        <v>1321</v>
      </c>
      <c r="P717" s="371">
        <v>42003</v>
      </c>
      <c r="Q717" s="372">
        <v>454427107.88</v>
      </c>
      <c r="R717" s="372">
        <v>510114892.4330557</v>
      </c>
      <c r="S717" s="367">
        <v>17</v>
      </c>
      <c r="T717" s="369">
        <v>-2.1490990550757205E-2</v>
      </c>
      <c r="U717" s="369">
        <v>-0.27781822949057416</v>
      </c>
      <c r="V717" s="369">
        <v>-0.22349074911041311</v>
      </c>
      <c r="W717" s="369">
        <v>-2.1909566351875172</v>
      </c>
      <c r="X717" s="369">
        <v>-0.12899651955098035</v>
      </c>
      <c r="Y717" s="369">
        <v>-0.97820404133376071</v>
      </c>
      <c r="Z717" s="369">
        <v>-8.6826439542410094E-3</v>
      </c>
      <c r="AA717" s="369">
        <v>-4.9354963047162678E-2</v>
      </c>
      <c r="AB717" s="369">
        <v>0.30010401728451142</v>
      </c>
      <c r="AC717" s="373">
        <v>-1.0166381875775437</v>
      </c>
      <c r="AD717" s="541">
        <v>34507968000120</v>
      </c>
      <c r="AE717" s="370" t="s">
        <v>2570</v>
      </c>
      <c r="AF717" s="370" t="s">
        <v>2244</v>
      </c>
      <c r="AG717" s="374" t="s">
        <v>1438</v>
      </c>
      <c r="AH717" s="374" t="s">
        <v>2248</v>
      </c>
      <c r="AI717" s="374">
        <v>5000</v>
      </c>
      <c r="AJ717" s="374">
        <v>2000</v>
      </c>
      <c r="AK717" s="374">
        <v>2000</v>
      </c>
      <c r="AL717" s="369">
        <v>0.02</v>
      </c>
      <c r="AM717" s="369">
        <v>0.2</v>
      </c>
      <c r="AN717" s="369" t="s">
        <v>2295</v>
      </c>
      <c r="AO717" s="367" t="s">
        <v>1324</v>
      </c>
      <c r="AP717" s="370" t="s">
        <v>716</v>
      </c>
      <c r="AQ717" s="376" t="s">
        <v>659</v>
      </c>
      <c r="AR717" s="369">
        <v>5.3340000000000002E-3</v>
      </c>
      <c r="AS717" s="369">
        <v>5.3340000000000002E-3</v>
      </c>
      <c r="AT717" s="369"/>
      <c r="AX717" s="662"/>
      <c r="AY717" s="663"/>
      <c r="AZ717" s="663"/>
      <c r="BA717" s="663"/>
      <c r="BB717" s="664"/>
      <c r="BC717" s="663"/>
      <c r="BD717" s="663"/>
      <c r="BE717" s="663"/>
      <c r="BF717" s="663"/>
      <c r="BG717" s="664"/>
      <c r="BH717" s="664"/>
      <c r="BI717" s="665"/>
      <c r="BJ717" s="665"/>
      <c r="BK717" s="665"/>
      <c r="BL717" s="664"/>
      <c r="BM717" s="664"/>
      <c r="BN717" s="664"/>
      <c r="BO717" s="664"/>
      <c r="BP717" s="664"/>
      <c r="BQ717" s="664"/>
      <c r="BR717" s="664"/>
      <c r="BS717" s="664"/>
      <c r="BT717" s="667"/>
      <c r="BU717" s="668"/>
      <c r="BV717" s="666"/>
      <c r="BW717" s="669"/>
    </row>
    <row r="718" spans="2:75" ht="15.75" customHeight="1">
      <c r="B718" s="363" t="s">
        <v>1090</v>
      </c>
      <c r="C718" s="364">
        <v>28911598000190</v>
      </c>
      <c r="D718" s="365" t="s">
        <v>13</v>
      </c>
      <c r="E718" s="365" t="s">
        <v>616</v>
      </c>
      <c r="F718" s="365" t="s">
        <v>617</v>
      </c>
      <c r="G718" s="366" t="s">
        <v>34</v>
      </c>
      <c r="H718" s="366" t="s">
        <v>1337</v>
      </c>
      <c r="I718" s="366" t="s">
        <v>34</v>
      </c>
      <c r="J718" s="366" t="s">
        <v>608</v>
      </c>
      <c r="K718" s="367" t="s">
        <v>48</v>
      </c>
      <c r="L718" s="368"/>
      <c r="M718" s="368" t="s">
        <v>34</v>
      </c>
      <c r="N718" s="367">
        <v>456561</v>
      </c>
      <c r="O718" s="367" t="s">
        <v>1321</v>
      </c>
      <c r="P718" s="371">
        <v>43067</v>
      </c>
      <c r="Q718" s="372">
        <v>31175386.329999998</v>
      </c>
      <c r="R718" s="372">
        <v>54906909.112063497</v>
      </c>
      <c r="S718" s="367">
        <v>18</v>
      </c>
      <c r="T718" s="369">
        <v>6.1845813270589911E-2</v>
      </c>
      <c r="U718" s="369">
        <v>0.79949289929935619</v>
      </c>
      <c r="V718" s="369">
        <v>5.3487239784769436E-2</v>
      </c>
      <c r="W718" s="369">
        <v>0.52435379706213614</v>
      </c>
      <c r="X718" s="369">
        <v>9.6777738133495994E-2</v>
      </c>
      <c r="Y718" s="369">
        <v>0.73388316896342742</v>
      </c>
      <c r="Z718" s="369">
        <v>0.14622113391938418</v>
      </c>
      <c r="AA718" s="369">
        <v>0.83116832837311483</v>
      </c>
      <c r="AB718" s="369">
        <v>4.7957360763387857E-2</v>
      </c>
      <c r="AC718" s="373">
        <v>-0.91533694080022543</v>
      </c>
      <c r="AD718" s="541">
        <v>0</v>
      </c>
      <c r="AE718" s="370" t="s">
        <v>2471</v>
      </c>
      <c r="AF718" s="370" t="s">
        <v>2253</v>
      </c>
      <c r="AG718" s="374" t="s">
        <v>1439</v>
      </c>
      <c r="AH718" s="374" t="s">
        <v>2248</v>
      </c>
      <c r="AI718" s="374">
        <v>1000</v>
      </c>
      <c r="AJ718" s="374">
        <v>500</v>
      </c>
      <c r="AK718" s="374">
        <v>1000</v>
      </c>
      <c r="AL718" s="369">
        <v>0.02</v>
      </c>
      <c r="AM718" s="369">
        <v>0.2</v>
      </c>
      <c r="AN718" s="369" t="s">
        <v>64</v>
      </c>
      <c r="AO718" s="367" t="s">
        <v>1324</v>
      </c>
      <c r="AP718" s="370" t="s">
        <v>13</v>
      </c>
      <c r="AQ718" s="376" t="s">
        <v>674</v>
      </c>
      <c r="AR718" s="369">
        <v>5.4000000000000003E-3</v>
      </c>
      <c r="AS718" s="369">
        <v>5.4000000000000003E-3</v>
      </c>
      <c r="AT718" s="369"/>
      <c r="AX718" s="662"/>
      <c r="AY718" s="663"/>
      <c r="AZ718" s="663"/>
      <c r="BA718" s="663"/>
      <c r="BB718" s="664"/>
      <c r="BC718" s="663"/>
      <c r="BD718" s="663"/>
      <c r="BE718" s="663"/>
      <c r="BF718" s="663"/>
      <c r="BG718" s="664"/>
      <c r="BH718" s="664"/>
      <c r="BI718" s="665"/>
      <c r="BJ718" s="665"/>
      <c r="BK718" s="665"/>
      <c r="BL718" s="664"/>
      <c r="BM718" s="664"/>
      <c r="BN718" s="664"/>
      <c r="BO718" s="664"/>
      <c r="BP718" s="664"/>
      <c r="BQ718" s="664"/>
      <c r="BR718" s="664"/>
      <c r="BS718" s="664"/>
      <c r="BT718" s="667"/>
      <c r="BU718" s="668"/>
      <c r="BV718" s="666"/>
      <c r="BW718" s="669"/>
    </row>
    <row r="719" spans="2:75" ht="15.75" customHeight="1">
      <c r="B719" s="363" t="s">
        <v>927</v>
      </c>
      <c r="C719" s="364">
        <v>23799268000130</v>
      </c>
      <c r="D719" s="365" t="s">
        <v>13</v>
      </c>
      <c r="E719" s="365" t="s">
        <v>616</v>
      </c>
      <c r="F719" s="365" t="s">
        <v>619</v>
      </c>
      <c r="G719" s="366" t="s">
        <v>34</v>
      </c>
      <c r="H719" s="366" t="s">
        <v>1338</v>
      </c>
      <c r="I719" s="366" t="s">
        <v>34</v>
      </c>
      <c r="J719" s="366" t="s">
        <v>611</v>
      </c>
      <c r="K719" s="367" t="s">
        <v>48</v>
      </c>
      <c r="L719" s="368"/>
      <c r="M719" s="368" t="s">
        <v>34</v>
      </c>
      <c r="N719" s="367">
        <v>429661</v>
      </c>
      <c r="O719" s="367" t="s">
        <v>1321</v>
      </c>
      <c r="P719" s="371">
        <v>42607</v>
      </c>
      <c r="Q719" s="372">
        <v>135896753.91</v>
      </c>
      <c r="R719" s="372">
        <v>98922948.280634865</v>
      </c>
      <c r="S719" s="367">
        <v>18</v>
      </c>
      <c r="T719" s="369">
        <v>0.18858312215358608</v>
      </c>
      <c r="U719" s="369">
        <v>2.4378508279911744</v>
      </c>
      <c r="V719" s="369">
        <v>0.24431310627138103</v>
      </c>
      <c r="W719" s="369">
        <v>2.3950853598155262</v>
      </c>
      <c r="X719" s="369">
        <v>1.5505812770626481</v>
      </c>
      <c r="Y719" s="369">
        <v>11.758339503413517</v>
      </c>
      <c r="Z719" s="369">
        <v>1.8661332228550194</v>
      </c>
      <c r="AA719" s="369">
        <v>10.607706217194901</v>
      </c>
      <c r="AB719" s="369">
        <v>0.28338554307643565</v>
      </c>
      <c r="AC719" s="373">
        <v>0.56944063743838524</v>
      </c>
      <c r="AD719" s="541">
        <v>0</v>
      </c>
      <c r="AE719" s="370" t="s">
        <v>2369</v>
      </c>
      <c r="AF719" s="370" t="s">
        <v>2247</v>
      </c>
      <c r="AG719" s="374" t="s">
        <v>59</v>
      </c>
      <c r="AH719" s="374" t="s">
        <v>2248</v>
      </c>
      <c r="AI719" s="374">
        <v>5000</v>
      </c>
      <c r="AJ719" s="374">
        <v>0</v>
      </c>
      <c r="AK719" s="374">
        <v>5000</v>
      </c>
      <c r="AL719" s="369">
        <v>0.02</v>
      </c>
      <c r="AM719" s="369">
        <v>0.2</v>
      </c>
      <c r="AN719" s="369" t="s">
        <v>64</v>
      </c>
      <c r="AO719" s="367" t="s">
        <v>1324</v>
      </c>
      <c r="AP719" s="370" t="s">
        <v>13</v>
      </c>
      <c r="AQ719" s="376" t="s">
        <v>668</v>
      </c>
      <c r="AR719" s="369">
        <v>4.0000000000000001E-3</v>
      </c>
      <c r="AS719" s="369">
        <v>4.0000000000000001E-3</v>
      </c>
      <c r="AT719" s="369"/>
      <c r="AX719" s="662"/>
      <c r="AY719" s="663"/>
      <c r="AZ719" s="663"/>
      <c r="BA719" s="663"/>
      <c r="BB719" s="664"/>
      <c r="BC719" s="663"/>
      <c r="BD719" s="663"/>
      <c r="BE719" s="663"/>
      <c r="BF719" s="663"/>
      <c r="BG719" s="664"/>
      <c r="BH719" s="664"/>
      <c r="BI719" s="665"/>
      <c r="BJ719" s="665"/>
      <c r="BK719" s="665"/>
      <c r="BL719" s="664"/>
      <c r="BM719" s="664"/>
      <c r="BN719" s="664"/>
      <c r="BO719" s="664"/>
      <c r="BP719" s="664"/>
      <c r="BQ719" s="664"/>
      <c r="BR719" s="664"/>
      <c r="BS719" s="664"/>
      <c r="BT719" s="667"/>
      <c r="BU719" s="668"/>
      <c r="BV719" s="666"/>
      <c r="BW719" s="669"/>
    </row>
    <row r="720" spans="2:75" ht="15.75" customHeight="1">
      <c r="B720" s="363" t="s">
        <v>964</v>
      </c>
      <c r="C720" s="364">
        <v>36352424000162</v>
      </c>
      <c r="D720" s="365" t="s">
        <v>14</v>
      </c>
      <c r="E720" s="365" t="s">
        <v>607</v>
      </c>
      <c r="F720" s="365"/>
      <c r="G720" s="366"/>
      <c r="H720" s="366" t="s">
        <v>34</v>
      </c>
      <c r="I720" s="366" t="s">
        <v>34</v>
      </c>
      <c r="J720" s="366" t="s">
        <v>611</v>
      </c>
      <c r="K720" s="367" t="s">
        <v>49</v>
      </c>
      <c r="L720" s="368"/>
      <c r="M720" s="368" t="s">
        <v>1416</v>
      </c>
      <c r="N720" s="367">
        <v>557021</v>
      </c>
      <c r="O720" s="367" t="s">
        <v>1321</v>
      </c>
      <c r="P720" s="371">
        <v>44132</v>
      </c>
      <c r="Q720" s="372">
        <v>18551952.260000002</v>
      </c>
      <c r="R720" s="372">
        <v>25741449.411904752</v>
      </c>
      <c r="S720" s="367">
        <v>19</v>
      </c>
      <c r="T720" s="369">
        <v>-0.28399075586252631</v>
      </c>
      <c r="U720" s="369">
        <v>-3.6712039307391113</v>
      </c>
      <c r="V720" s="369">
        <v>-0.204763034307195</v>
      </c>
      <c r="W720" s="369">
        <v>-2.0073624095950344</v>
      </c>
      <c r="X720" s="369" t="s">
        <v>1419</v>
      </c>
      <c r="Y720" s="369" t="s">
        <v>1419</v>
      </c>
      <c r="Z720" s="369" t="s">
        <v>1419</v>
      </c>
      <c r="AA720" s="369" t="s">
        <v>1419</v>
      </c>
      <c r="AB720" s="369">
        <v>0.21166265914645094</v>
      </c>
      <c r="AC720" s="373">
        <v>-1.4354780499797222</v>
      </c>
      <c r="AD720" s="541">
        <v>36327593000142</v>
      </c>
      <c r="AE720" s="370" t="s">
        <v>2393</v>
      </c>
      <c r="AF720" s="370" t="s">
        <v>2253</v>
      </c>
      <c r="AG720" s="374" t="s">
        <v>1439</v>
      </c>
      <c r="AH720" s="374" t="s">
        <v>2245</v>
      </c>
      <c r="AI720" s="374">
        <v>1000</v>
      </c>
      <c r="AJ720" s="374">
        <v>1000</v>
      </c>
      <c r="AK720" s="374">
        <v>1000</v>
      </c>
      <c r="AL720" s="369">
        <v>1.2E-2</v>
      </c>
      <c r="AM720" s="369" t="s">
        <v>34</v>
      </c>
      <c r="AN720" s="369" t="s">
        <v>34</v>
      </c>
      <c r="AO720" s="367" t="s">
        <v>1324</v>
      </c>
      <c r="AP720" s="370" t="s">
        <v>716</v>
      </c>
      <c r="AQ720" s="376" t="s">
        <v>687</v>
      </c>
      <c r="AR720" s="369">
        <v>3.2000000000000002E-3</v>
      </c>
      <c r="AS720" s="369">
        <v>3.2000000000000002E-3</v>
      </c>
      <c r="AT720" s="369"/>
      <c r="AX720" s="662"/>
      <c r="AY720" s="663"/>
      <c r="AZ720" s="663"/>
      <c r="BA720" s="663"/>
      <c r="BB720" s="664"/>
      <c r="BC720" s="663"/>
      <c r="BD720" s="663"/>
      <c r="BE720" s="663"/>
      <c r="BF720" s="663"/>
      <c r="BG720" s="664"/>
      <c r="BH720" s="664"/>
      <c r="BI720" s="665"/>
      <c r="BJ720" s="665"/>
      <c r="BK720" s="665"/>
      <c r="BL720" s="664"/>
      <c r="BM720" s="664"/>
      <c r="BN720" s="664"/>
      <c r="BO720" s="664"/>
      <c r="BP720" s="664"/>
      <c r="BQ720" s="664"/>
      <c r="BR720" s="664"/>
      <c r="BS720" s="664"/>
      <c r="BT720" s="667"/>
      <c r="BU720" s="668"/>
      <c r="BV720" s="666"/>
      <c r="BW720" s="669"/>
    </row>
    <row r="721" spans="2:75" ht="15.75" customHeight="1">
      <c r="B721" s="363" t="s">
        <v>1236</v>
      </c>
      <c r="C721" s="364">
        <v>17439235000187</v>
      </c>
      <c r="D721" s="365" t="s">
        <v>14</v>
      </c>
      <c r="E721" s="365" t="s">
        <v>614</v>
      </c>
      <c r="F721" s="365"/>
      <c r="G721" s="366"/>
      <c r="H721" s="366" t="s">
        <v>1338</v>
      </c>
      <c r="I721" s="366" t="s">
        <v>34</v>
      </c>
      <c r="J721" s="366" t="s">
        <v>608</v>
      </c>
      <c r="K721" s="367" t="s">
        <v>48</v>
      </c>
      <c r="L721" s="368"/>
      <c r="M721" s="368" t="s">
        <v>34</v>
      </c>
      <c r="N721" s="367">
        <v>331945</v>
      </c>
      <c r="O721" s="367" t="s">
        <v>1321</v>
      </c>
      <c r="P721" s="371">
        <v>41359</v>
      </c>
      <c r="Q721" s="372">
        <v>55375275.299999997</v>
      </c>
      <c r="R721" s="372">
        <v>45904576.417222224</v>
      </c>
      <c r="S721" s="367">
        <v>19</v>
      </c>
      <c r="T721" s="369">
        <v>9.1850768012400108E-2</v>
      </c>
      <c r="U721" s="369">
        <v>1.1873728056548505</v>
      </c>
      <c r="V721" s="369">
        <v>-5.4375174358286316E-2</v>
      </c>
      <c r="W721" s="369">
        <v>-0.53305852490077299</v>
      </c>
      <c r="X721" s="369">
        <v>8.2754091106896244E-2</v>
      </c>
      <c r="Y721" s="369">
        <v>0.62753930601729113</v>
      </c>
      <c r="Z721" s="369">
        <v>0.27893709835663372</v>
      </c>
      <c r="AA721" s="369">
        <v>1.5855688951923481</v>
      </c>
      <c r="AB721" s="369">
        <v>0.23828110523979057</v>
      </c>
      <c r="AC721" s="373">
        <v>-0.523615934734456</v>
      </c>
      <c r="AD721" s="541">
        <v>0</v>
      </c>
      <c r="AE721" s="370" t="s">
        <v>2554</v>
      </c>
      <c r="AF721" s="370" t="s">
        <v>2244</v>
      </c>
      <c r="AG721" s="374" t="s">
        <v>1438</v>
      </c>
      <c r="AH721" s="374" t="s">
        <v>2248</v>
      </c>
      <c r="AI721" s="374">
        <v>1000</v>
      </c>
      <c r="AJ721" s="374">
        <v>500</v>
      </c>
      <c r="AK721" s="374">
        <v>500</v>
      </c>
      <c r="AL721" s="369">
        <v>0.02</v>
      </c>
      <c r="AM721" s="369">
        <v>0.2</v>
      </c>
      <c r="AN721" s="369" t="s">
        <v>666</v>
      </c>
      <c r="AO721" s="367" t="s">
        <v>1324</v>
      </c>
      <c r="AP721" s="370" t="s">
        <v>716</v>
      </c>
      <c r="AQ721" s="376" t="s">
        <v>670</v>
      </c>
      <c r="AR721" s="369">
        <v>4.6666666666666662E-3</v>
      </c>
      <c r="AS721" s="369">
        <v>4.6666666666666662E-3</v>
      </c>
      <c r="AT721" s="369"/>
      <c r="AX721" s="662"/>
      <c r="AY721" s="663"/>
      <c r="AZ721" s="663"/>
      <c r="BA721" s="663"/>
      <c r="BB721" s="664"/>
      <c r="BC721" s="663"/>
      <c r="BD721" s="663"/>
      <c r="BE721" s="663"/>
      <c r="BF721" s="663"/>
      <c r="BG721" s="664"/>
      <c r="BH721" s="664"/>
      <c r="BI721" s="665"/>
      <c r="BJ721" s="665"/>
      <c r="BK721" s="665"/>
      <c r="BL721" s="664"/>
      <c r="BM721" s="664"/>
      <c r="BN721" s="664"/>
      <c r="BO721" s="664"/>
      <c r="BP721" s="664"/>
      <c r="BQ721" s="664"/>
      <c r="BR721" s="664"/>
      <c r="BS721" s="664"/>
      <c r="BT721" s="667"/>
      <c r="BU721" s="668"/>
      <c r="BV721" s="666"/>
      <c r="BW721" s="669"/>
    </row>
    <row r="722" spans="2:75" ht="15.75" customHeight="1">
      <c r="B722" s="363" t="s">
        <v>62</v>
      </c>
      <c r="C722" s="364">
        <v>9550197000107</v>
      </c>
      <c r="D722" s="365" t="s">
        <v>14</v>
      </c>
      <c r="E722" s="365" t="s">
        <v>607</v>
      </c>
      <c r="F722" s="365"/>
      <c r="G722" s="366"/>
      <c r="H722" s="366" t="s">
        <v>34</v>
      </c>
      <c r="I722" s="366" t="s">
        <v>34</v>
      </c>
      <c r="J722" s="366" t="s">
        <v>608</v>
      </c>
      <c r="K722" s="367" t="s">
        <v>48</v>
      </c>
      <c r="L722" s="368"/>
      <c r="M722" s="368" t="s">
        <v>1416</v>
      </c>
      <c r="N722" s="367">
        <v>213691</v>
      </c>
      <c r="O722" s="367" t="s">
        <v>1321</v>
      </c>
      <c r="P722" s="371">
        <v>39629</v>
      </c>
      <c r="Q722" s="372">
        <v>345428700.72000003</v>
      </c>
      <c r="R722" s="372">
        <v>379102380.53019869</v>
      </c>
      <c r="S722" s="367">
        <v>20</v>
      </c>
      <c r="T722" s="369">
        <v>-3.7647870011649154E-2</v>
      </c>
      <c r="U722" s="369">
        <v>-0.48668136380336047</v>
      </c>
      <c r="V722" s="369">
        <v>-7.4805478087655697E-2</v>
      </c>
      <c r="W722" s="369">
        <v>-0.73334381497622037</v>
      </c>
      <c r="X722" s="369">
        <v>5.4805802864507092E-2</v>
      </c>
      <c r="Y722" s="369">
        <v>0.41560235917384331</v>
      </c>
      <c r="Z722" s="369">
        <v>0.18192514579187913</v>
      </c>
      <c r="AA722" s="369">
        <v>1.0341215066779466</v>
      </c>
      <c r="AB722" s="369">
        <v>0.24912221650959668</v>
      </c>
      <c r="AC722" s="373">
        <v>-0.57779851541551552</v>
      </c>
      <c r="AD722" s="541">
        <v>0</v>
      </c>
      <c r="AE722" s="370" t="s">
        <v>2249</v>
      </c>
      <c r="AF722" s="370" t="s">
        <v>2250</v>
      </c>
      <c r="AG722" s="374" t="s">
        <v>719</v>
      </c>
      <c r="AH722" s="374" t="s">
        <v>2248</v>
      </c>
      <c r="AI722" s="374">
        <v>500</v>
      </c>
      <c r="AJ722" s="374">
        <v>100</v>
      </c>
      <c r="AK722" s="374">
        <v>500</v>
      </c>
      <c r="AL722" s="673">
        <v>0.02</v>
      </c>
      <c r="AM722" s="673">
        <v>0.2</v>
      </c>
      <c r="AN722" s="369" t="s">
        <v>666</v>
      </c>
      <c r="AO722" s="367" t="s">
        <v>1324</v>
      </c>
      <c r="AP722" s="370" t="s">
        <v>716</v>
      </c>
      <c r="AQ722" s="376" t="s">
        <v>681</v>
      </c>
      <c r="AR722" s="369">
        <v>3.3333333333333331E-3</v>
      </c>
      <c r="AS722" s="369">
        <v>3.3333333333333331E-3</v>
      </c>
      <c r="AT722" s="369"/>
      <c r="AX722" s="662"/>
      <c r="AY722" s="663"/>
      <c r="AZ722" s="663"/>
      <c r="BA722" s="663"/>
      <c r="BB722" s="664"/>
      <c r="BC722" s="663"/>
      <c r="BD722" s="663"/>
      <c r="BE722" s="663"/>
      <c r="BF722" s="663"/>
      <c r="BG722" s="664"/>
      <c r="BH722" s="664"/>
      <c r="BI722" s="665"/>
      <c r="BJ722" s="665"/>
      <c r="BK722" s="665"/>
      <c r="BL722" s="664"/>
      <c r="BM722" s="664"/>
      <c r="BN722" s="664"/>
      <c r="BO722" s="664"/>
      <c r="BP722" s="664"/>
      <c r="BQ722" s="664"/>
      <c r="BR722" s="664"/>
      <c r="BS722" s="664"/>
      <c r="BT722" s="667"/>
      <c r="BU722" s="668"/>
      <c r="BV722" s="666"/>
      <c r="BW722" s="669"/>
    </row>
    <row r="723" spans="2:75" ht="15.75" customHeight="1">
      <c r="B723" s="363" t="s">
        <v>494</v>
      </c>
      <c r="C723" s="364">
        <v>37608764000174</v>
      </c>
      <c r="D723" s="365" t="s">
        <v>11</v>
      </c>
      <c r="E723" s="365" t="s">
        <v>661</v>
      </c>
      <c r="F723" s="365"/>
      <c r="G723" s="366"/>
      <c r="H723" s="366" t="s">
        <v>34</v>
      </c>
      <c r="I723" s="366" t="s">
        <v>34</v>
      </c>
      <c r="J723" s="366" t="s">
        <v>611</v>
      </c>
      <c r="K723" s="367" t="s">
        <v>48</v>
      </c>
      <c r="L723" s="368"/>
      <c r="M723" s="368" t="s">
        <v>34</v>
      </c>
      <c r="N723" s="367">
        <v>559199</v>
      </c>
      <c r="O723" s="367" t="s">
        <v>1321</v>
      </c>
      <c r="P723" s="371">
        <v>44124</v>
      </c>
      <c r="Q723" s="372">
        <v>11063356.74</v>
      </c>
      <c r="R723" s="372">
        <v>13980419.353055554</v>
      </c>
      <c r="S723" s="367">
        <v>20</v>
      </c>
      <c r="T723" s="369">
        <v>-0.22129780221734086</v>
      </c>
      <c r="U723" s="369">
        <v>-2.8607598824713416</v>
      </c>
      <c r="V723" s="369">
        <v>-0.26432354666680313</v>
      </c>
      <c r="W723" s="369">
        <v>-2.5912545853064421</v>
      </c>
      <c r="X723" s="369" t="s">
        <v>1419</v>
      </c>
      <c r="Y723" s="369" t="s">
        <v>1419</v>
      </c>
      <c r="Z723" s="369" t="s">
        <v>1419</v>
      </c>
      <c r="AA723" s="369" t="s">
        <v>1419</v>
      </c>
      <c r="AB723" s="369">
        <v>0.213715400369141</v>
      </c>
      <c r="AC723" s="373">
        <v>-1.7836390816942076</v>
      </c>
      <c r="AD723" s="541">
        <v>0</v>
      </c>
      <c r="AE723" s="370" t="s">
        <v>2416</v>
      </c>
      <c r="AF723" s="370" t="s">
        <v>976</v>
      </c>
      <c r="AG723" s="374" t="s">
        <v>976</v>
      </c>
      <c r="AH723" s="374" t="s">
        <v>726</v>
      </c>
      <c r="AI723" s="374">
        <v>1000</v>
      </c>
      <c r="AJ723" s="374">
        <v>100</v>
      </c>
      <c r="AK723" s="374">
        <v>1000</v>
      </c>
      <c r="AL723" s="369">
        <v>1.15E-2</v>
      </c>
      <c r="AM723" s="369">
        <v>0.2</v>
      </c>
      <c r="AN723" s="369" t="s">
        <v>64</v>
      </c>
      <c r="AO723" s="367" t="s">
        <v>1324</v>
      </c>
      <c r="AP723" s="370" t="s">
        <v>13</v>
      </c>
      <c r="AQ723" s="376" t="s">
        <v>679</v>
      </c>
      <c r="AR723" s="369">
        <v>2.3E-3</v>
      </c>
      <c r="AS723" s="369">
        <v>2.3E-3</v>
      </c>
      <c r="AT723" s="369"/>
      <c r="AX723" s="662"/>
      <c r="AY723" s="663"/>
      <c r="AZ723" s="663"/>
      <c r="BA723" s="663"/>
      <c r="BB723" s="664"/>
      <c r="BC723" s="663"/>
      <c r="BD723" s="663"/>
      <c r="BE723" s="663"/>
      <c r="BF723" s="663"/>
      <c r="BG723" s="664"/>
      <c r="BH723" s="664"/>
      <c r="BI723" s="665"/>
      <c r="BJ723" s="665"/>
      <c r="BK723" s="665"/>
      <c r="BL723" s="664"/>
      <c r="BM723" s="664"/>
      <c r="BN723" s="664"/>
      <c r="BO723" s="664"/>
      <c r="BP723" s="664"/>
      <c r="BQ723" s="664"/>
      <c r="BR723" s="664"/>
      <c r="BS723" s="664"/>
      <c r="BT723" s="667"/>
      <c r="BU723" s="668"/>
      <c r="BV723" s="666"/>
      <c r="BW723" s="669"/>
    </row>
    <row r="724" spans="2:75" ht="15.75" customHeight="1">
      <c r="B724" s="363" t="s">
        <v>1091</v>
      </c>
      <c r="C724" s="364">
        <v>17703320000100</v>
      </c>
      <c r="D724" s="365" t="s">
        <v>14</v>
      </c>
      <c r="E724" s="365" t="s">
        <v>607</v>
      </c>
      <c r="F724" s="365"/>
      <c r="G724" s="366"/>
      <c r="H724" s="366" t="s">
        <v>34</v>
      </c>
      <c r="I724" s="366" t="s">
        <v>34</v>
      </c>
      <c r="J724" s="366" t="s">
        <v>611</v>
      </c>
      <c r="K724" s="367"/>
      <c r="L724" s="368"/>
      <c r="M724" s="368" t="s">
        <v>34</v>
      </c>
      <c r="N724" s="367">
        <v>336408</v>
      </c>
      <c r="O724" s="367" t="s">
        <v>1321</v>
      </c>
      <c r="P724" s="371">
        <v>41422</v>
      </c>
      <c r="Q724" s="372">
        <v>4665023.1900000004</v>
      </c>
      <c r="R724" s="372">
        <v>3815180.346865078</v>
      </c>
      <c r="S724" s="367">
        <v>20</v>
      </c>
      <c r="T724" s="369">
        <v>-0.21127097354862867</v>
      </c>
      <c r="U724" s="369">
        <v>-2.7311411112207629</v>
      </c>
      <c r="V724" s="369">
        <v>-0.16949009145010896</v>
      </c>
      <c r="W724" s="369">
        <v>-1.6615696262116704</v>
      </c>
      <c r="X724" s="369">
        <v>2.3989900871301817E-2</v>
      </c>
      <c r="Y724" s="369">
        <v>0.181919776325666</v>
      </c>
      <c r="Z724" s="369">
        <v>0.46676770893445485</v>
      </c>
      <c r="AA724" s="369">
        <v>2.6532589781959568</v>
      </c>
      <c r="AB724" s="369">
        <v>0.19206452392949036</v>
      </c>
      <c r="AC724" s="373">
        <v>-1.376705347179868</v>
      </c>
      <c r="AD724" s="541">
        <v>17703461000123</v>
      </c>
      <c r="AE724" s="370" t="s">
        <v>2474</v>
      </c>
      <c r="AF724" s="370" t="s">
        <v>2253</v>
      </c>
      <c r="AG724" s="374" t="s">
        <v>1439</v>
      </c>
      <c r="AH724" s="374" t="s">
        <v>2248</v>
      </c>
      <c r="AI724" s="374">
        <v>20000</v>
      </c>
      <c r="AJ724" s="374">
        <v>5000</v>
      </c>
      <c r="AK724" s="374">
        <v>5000</v>
      </c>
      <c r="AL724" s="369">
        <v>0.02</v>
      </c>
      <c r="AM724" s="369">
        <v>0.2</v>
      </c>
      <c r="AN724" s="369" t="s">
        <v>2262</v>
      </c>
      <c r="AO724" s="367" t="s">
        <v>1324</v>
      </c>
      <c r="AP724" s="370" t="s">
        <v>716</v>
      </c>
      <c r="AQ724" s="376" t="s">
        <v>659</v>
      </c>
      <c r="AR724" s="369">
        <v>5.3340000000000002E-3</v>
      </c>
      <c r="AS724" s="369">
        <v>5.3340000000000002E-3</v>
      </c>
      <c r="AT724" s="369"/>
      <c r="AX724" s="662"/>
      <c r="AY724" s="663"/>
      <c r="AZ724" s="663"/>
      <c r="BA724" s="663"/>
      <c r="BB724" s="664"/>
      <c r="BC724" s="663"/>
      <c r="BD724" s="663"/>
      <c r="BE724" s="663"/>
      <c r="BF724" s="663"/>
      <c r="BG724" s="664"/>
      <c r="BH724" s="664"/>
      <c r="BI724" s="665"/>
      <c r="BJ724" s="665"/>
      <c r="BK724" s="665"/>
      <c r="BL724" s="664"/>
      <c r="BM724" s="664"/>
      <c r="BN724" s="664"/>
      <c r="BO724" s="664"/>
      <c r="BP724" s="664"/>
      <c r="BQ724" s="664"/>
      <c r="BR724" s="664"/>
      <c r="BS724" s="664"/>
      <c r="BT724" s="667"/>
      <c r="BU724" s="668"/>
      <c r="BV724" s="666"/>
      <c r="BW724" s="669"/>
    </row>
    <row r="725" spans="2:75" ht="15.75" customHeight="1">
      <c r="B725" s="363" t="s">
        <v>54</v>
      </c>
      <c r="C725" s="364">
        <v>18832847000106</v>
      </c>
      <c r="D725" s="365" t="s">
        <v>14</v>
      </c>
      <c r="E725" s="365" t="s">
        <v>614</v>
      </c>
      <c r="F725" s="365"/>
      <c r="G725" s="366"/>
      <c r="H725" s="366" t="s">
        <v>1338</v>
      </c>
      <c r="I725" s="366" t="s">
        <v>34</v>
      </c>
      <c r="J725" s="366" t="s">
        <v>608</v>
      </c>
      <c r="K725" s="367" t="s">
        <v>48</v>
      </c>
      <c r="L725" s="368"/>
      <c r="M725" s="368" t="s">
        <v>1416</v>
      </c>
      <c r="N725" s="367">
        <v>350729</v>
      </c>
      <c r="O725" s="367" t="s">
        <v>1324</v>
      </c>
      <c r="P725" s="371">
        <v>41575</v>
      </c>
      <c r="Q725" s="372">
        <v>207692558.41999999</v>
      </c>
      <c r="R725" s="372">
        <v>225616883.67063481</v>
      </c>
      <c r="S725" s="367">
        <v>20</v>
      </c>
      <c r="T725" s="369">
        <v>-3.578473345184463E-3</v>
      </c>
      <c r="U725" s="369">
        <v>-4.6259623384522483E-2</v>
      </c>
      <c r="V725" s="369">
        <v>-0.31489997678305703</v>
      </c>
      <c r="W725" s="369">
        <v>-3.0870727146401062</v>
      </c>
      <c r="X725" s="369">
        <v>-0.30987055412428322</v>
      </c>
      <c r="Y725" s="369">
        <v>-2.3498047031796996</v>
      </c>
      <c r="Z725" s="369">
        <v>0.77442558695012464</v>
      </c>
      <c r="AA725" s="369">
        <v>4.4020860959099197</v>
      </c>
      <c r="AB725" s="369">
        <v>0.65317564666938055</v>
      </c>
      <c r="AC725" s="373">
        <v>-0.40316206378257308</v>
      </c>
      <c r="AD725" s="541">
        <v>0</v>
      </c>
      <c r="AE725" s="370" t="s">
        <v>2563</v>
      </c>
      <c r="AF725" s="370" t="s">
        <v>2253</v>
      </c>
      <c r="AG725" s="374" t="s">
        <v>1439</v>
      </c>
      <c r="AH725" s="374" t="s">
        <v>2248</v>
      </c>
      <c r="AI725" s="374">
        <v>500000</v>
      </c>
      <c r="AJ725" s="374">
        <v>1000</v>
      </c>
      <c r="AK725" s="374">
        <v>5000</v>
      </c>
      <c r="AL725" s="369">
        <v>0.02</v>
      </c>
      <c r="AM725" s="369">
        <v>0.2</v>
      </c>
      <c r="AN725" s="369" t="s">
        <v>34</v>
      </c>
      <c r="AO725" s="367" t="s">
        <v>1324</v>
      </c>
      <c r="AP725" s="370" t="s">
        <v>13</v>
      </c>
      <c r="AQ725" s="376" t="s">
        <v>674</v>
      </c>
      <c r="AR725" s="369">
        <v>3.3333333333333331E-3</v>
      </c>
      <c r="AS725" s="369">
        <v>3.3333333333333331E-3</v>
      </c>
      <c r="AT725" s="369"/>
      <c r="AX725" s="662"/>
      <c r="AY725" s="663"/>
      <c r="AZ725" s="663"/>
      <c r="BA725" s="663"/>
      <c r="BB725" s="664"/>
      <c r="BC725" s="663"/>
      <c r="BD725" s="663"/>
      <c r="BE725" s="663"/>
      <c r="BF725" s="663"/>
      <c r="BG725" s="664"/>
      <c r="BH725" s="664"/>
      <c r="BI725" s="665"/>
      <c r="BJ725" s="665"/>
      <c r="BK725" s="665"/>
      <c r="BL725" s="664"/>
      <c r="BM725" s="664"/>
      <c r="BN725" s="664"/>
      <c r="BO725" s="664"/>
      <c r="BP725" s="664"/>
      <c r="BQ725" s="664"/>
      <c r="BR725" s="664"/>
      <c r="BS725" s="664"/>
      <c r="BT725" s="667"/>
      <c r="BU725" s="668"/>
      <c r="BV725" s="666"/>
      <c r="BW725" s="669"/>
    </row>
    <row r="726" spans="2:75" ht="15.75" customHeight="1">
      <c r="B726" s="363" t="s">
        <v>767</v>
      </c>
      <c r="C726" s="364">
        <v>44613740000179</v>
      </c>
      <c r="D726" s="365" t="s">
        <v>13</v>
      </c>
      <c r="E726" s="365" t="s">
        <v>615</v>
      </c>
      <c r="F726" s="365" t="s">
        <v>619</v>
      </c>
      <c r="G726" s="366" t="s">
        <v>34</v>
      </c>
      <c r="H726" s="366" t="s">
        <v>1338</v>
      </c>
      <c r="I726" s="366" t="s">
        <v>34</v>
      </c>
      <c r="J726" s="366"/>
      <c r="K726" s="367" t="s">
        <v>48</v>
      </c>
      <c r="L726" s="368"/>
      <c r="M726" s="368" t="s">
        <v>34</v>
      </c>
      <c r="N726" s="367">
        <v>637157</v>
      </c>
      <c r="O726" s="367" t="s">
        <v>1321</v>
      </c>
      <c r="P726" s="371">
        <v>44593</v>
      </c>
      <c r="Q726" s="372">
        <v>6482358.4500000002</v>
      </c>
      <c r="R726" s="372" t="s">
        <v>1419</v>
      </c>
      <c r="S726" s="367">
        <v>21</v>
      </c>
      <c r="T726" s="369" t="s">
        <v>1419</v>
      </c>
      <c r="U726" s="369" t="s">
        <v>1419</v>
      </c>
      <c r="V726" s="369" t="s">
        <v>1419</v>
      </c>
      <c r="W726" s="369" t="s">
        <v>1419</v>
      </c>
      <c r="X726" s="369" t="s">
        <v>1419</v>
      </c>
      <c r="Y726" s="369" t="s">
        <v>1419</v>
      </c>
      <c r="Z726" s="369" t="s">
        <v>1419</v>
      </c>
      <c r="AA726" s="369" t="s">
        <v>1419</v>
      </c>
      <c r="AB726" s="369" t="s">
        <v>1419</v>
      </c>
      <c r="AC726" s="373" t="s">
        <v>1419</v>
      </c>
      <c r="AD726" s="541">
        <v>44574244000153</v>
      </c>
      <c r="AE726" s="370" t="s">
        <v>2284</v>
      </c>
      <c r="AF726" s="370" t="s">
        <v>2244</v>
      </c>
      <c r="AG726" s="374" t="s">
        <v>1438</v>
      </c>
      <c r="AH726" s="374" t="s">
        <v>2248</v>
      </c>
      <c r="AI726" s="374">
        <v>1000</v>
      </c>
      <c r="AJ726" s="374">
        <v>500</v>
      </c>
      <c r="AK726" s="374">
        <v>500</v>
      </c>
      <c r="AL726" s="673">
        <v>1.4999999999999999E-2</v>
      </c>
      <c r="AM726" s="673">
        <v>0.2</v>
      </c>
      <c r="AN726" s="369" t="s">
        <v>2262</v>
      </c>
      <c r="AO726" s="367" t="s">
        <v>1324</v>
      </c>
      <c r="AP726" s="370" t="s">
        <v>13</v>
      </c>
      <c r="AQ726" s="376" t="s">
        <v>668</v>
      </c>
      <c r="AR726" s="369">
        <v>4.0000000000000001E-3</v>
      </c>
      <c r="AS726" s="369">
        <v>4.0000000000000001E-3</v>
      </c>
      <c r="AT726" s="369"/>
      <c r="AX726" s="662"/>
      <c r="AY726" s="663"/>
      <c r="AZ726" s="663"/>
      <c r="BA726" s="663"/>
      <c r="BB726" s="664"/>
      <c r="BC726" s="663"/>
      <c r="BD726" s="663"/>
      <c r="BE726" s="663"/>
      <c r="BF726" s="663"/>
      <c r="BG726" s="664"/>
      <c r="BH726" s="664"/>
      <c r="BI726" s="665"/>
      <c r="BJ726" s="665"/>
      <c r="BK726" s="665"/>
      <c r="BL726" s="664"/>
      <c r="BM726" s="664"/>
      <c r="BN726" s="664"/>
      <c r="BO726" s="664"/>
      <c r="BP726" s="664"/>
      <c r="BQ726" s="664"/>
      <c r="BR726" s="664"/>
      <c r="BS726" s="664"/>
      <c r="BT726" s="667"/>
      <c r="BU726" s="668"/>
      <c r="BV726" s="666"/>
      <c r="BW726" s="669"/>
    </row>
    <row r="727" spans="2:75" ht="15.75" customHeight="1">
      <c r="B727" s="363" t="s">
        <v>116</v>
      </c>
      <c r="C727" s="364">
        <v>9528698000197</v>
      </c>
      <c r="D727" s="365" t="s">
        <v>13</v>
      </c>
      <c r="E727" s="365" t="s">
        <v>615</v>
      </c>
      <c r="F727" s="365" t="s">
        <v>619</v>
      </c>
      <c r="G727" s="366"/>
      <c r="H727" s="366" t="s">
        <v>1337</v>
      </c>
      <c r="I727" s="366" t="s">
        <v>34</v>
      </c>
      <c r="J727" s="366" t="s">
        <v>611</v>
      </c>
      <c r="K727" s="367" t="s">
        <v>48</v>
      </c>
      <c r="L727" s="368"/>
      <c r="M727" s="368" t="s">
        <v>1416</v>
      </c>
      <c r="N727" s="367">
        <v>210269</v>
      </c>
      <c r="O727" s="367" t="s">
        <v>1321</v>
      </c>
      <c r="P727" s="371">
        <v>39598</v>
      </c>
      <c r="Q727" s="372">
        <v>59465357.689999998</v>
      </c>
      <c r="R727" s="372">
        <v>77905470.258769751</v>
      </c>
      <c r="S727" s="367">
        <v>21</v>
      </c>
      <c r="T727" s="369">
        <v>0.11284744362569943</v>
      </c>
      <c r="U727" s="369">
        <v>1.4588009294678408</v>
      </c>
      <c r="V727" s="369">
        <v>0.11607136863595868</v>
      </c>
      <c r="W727" s="369">
        <v>1.1378875245642148</v>
      </c>
      <c r="X727" s="369">
        <v>0.15206030119433955</v>
      </c>
      <c r="Y727" s="369">
        <v>1.1531008873146096</v>
      </c>
      <c r="Z727" s="369">
        <v>0.15829418132623263</v>
      </c>
      <c r="AA727" s="369">
        <v>0.89979544377390241</v>
      </c>
      <c r="AB727" s="369">
        <v>2.3592805477186098E-2</v>
      </c>
      <c r="AC727" s="373">
        <v>0.54947583754393958</v>
      </c>
      <c r="AD727" s="541">
        <v>0</v>
      </c>
      <c r="AE727" s="370" t="s">
        <v>2301</v>
      </c>
      <c r="AF727" s="370" t="s">
        <v>2250</v>
      </c>
      <c r="AG727" s="374" t="s">
        <v>719</v>
      </c>
      <c r="AH727" s="374" t="s">
        <v>2248</v>
      </c>
      <c r="AI727" s="374">
        <v>20000</v>
      </c>
      <c r="AJ727" s="374">
        <v>1000</v>
      </c>
      <c r="AK727" s="374">
        <v>20000</v>
      </c>
      <c r="AL727" s="369">
        <v>1.37E-2</v>
      </c>
      <c r="AM727" s="369">
        <v>0.2</v>
      </c>
      <c r="AN727" s="369" t="s">
        <v>64</v>
      </c>
      <c r="AO727" s="367" t="s">
        <v>1324</v>
      </c>
      <c r="AP727" s="370" t="s">
        <v>13</v>
      </c>
      <c r="AQ727" s="376" t="s">
        <v>664</v>
      </c>
      <c r="AR727" s="369">
        <v>3.4845999999999996E-3</v>
      </c>
      <c r="AS727" s="369">
        <v>3.4845999999999996E-3</v>
      </c>
      <c r="AT727" s="369"/>
      <c r="AX727" s="662"/>
      <c r="AY727" s="663"/>
      <c r="AZ727" s="663"/>
      <c r="BA727" s="663"/>
      <c r="BB727" s="664"/>
      <c r="BC727" s="663"/>
      <c r="BD727" s="663"/>
      <c r="BE727" s="663"/>
      <c r="BF727" s="663"/>
      <c r="BG727" s="664"/>
      <c r="BH727" s="664"/>
      <c r="BI727" s="665"/>
      <c r="BJ727" s="665"/>
      <c r="BK727" s="665"/>
      <c r="BL727" s="664"/>
      <c r="BM727" s="664"/>
      <c r="BN727" s="664"/>
      <c r="BO727" s="664"/>
      <c r="BP727" s="664"/>
      <c r="BQ727" s="664"/>
      <c r="BR727" s="664"/>
      <c r="BS727" s="664"/>
      <c r="BT727" s="667"/>
      <c r="BU727" s="668"/>
      <c r="BV727" s="666"/>
      <c r="BW727" s="669"/>
    </row>
    <row r="728" spans="2:75" ht="15.75" customHeight="1">
      <c r="B728" s="363" t="s">
        <v>202</v>
      </c>
      <c r="C728" s="364">
        <v>26846429000198</v>
      </c>
      <c r="D728" s="365" t="s">
        <v>14</v>
      </c>
      <c r="E728" s="365" t="s">
        <v>607</v>
      </c>
      <c r="F728" s="365"/>
      <c r="G728" s="366"/>
      <c r="H728" s="366" t="s">
        <v>34</v>
      </c>
      <c r="I728" s="366" t="s">
        <v>34</v>
      </c>
      <c r="J728" s="366" t="s">
        <v>608</v>
      </c>
      <c r="K728" s="367" t="s">
        <v>48</v>
      </c>
      <c r="L728" s="368"/>
      <c r="M728" s="368" t="s">
        <v>34</v>
      </c>
      <c r="N728" s="367">
        <v>434213</v>
      </c>
      <c r="O728" s="367" t="s">
        <v>1321</v>
      </c>
      <c r="P728" s="371">
        <v>42765</v>
      </c>
      <c r="Q728" s="372">
        <v>28360288.75</v>
      </c>
      <c r="R728" s="372">
        <v>35238652.431111105</v>
      </c>
      <c r="S728" s="367">
        <v>21</v>
      </c>
      <c r="T728" s="369">
        <v>-0.28289754196510153</v>
      </c>
      <c r="U728" s="369">
        <v>-3.6570717413121172</v>
      </c>
      <c r="V728" s="369">
        <v>-0.32510077016293315</v>
      </c>
      <c r="W728" s="369">
        <v>-3.1870745985157334</v>
      </c>
      <c r="X728" s="369">
        <v>-0.16483400453028707</v>
      </c>
      <c r="Y728" s="369">
        <v>-1.2499662001890719</v>
      </c>
      <c r="Z728" s="369">
        <v>0.11924015451458669</v>
      </c>
      <c r="AA728" s="369">
        <v>0.67779969451941413</v>
      </c>
      <c r="AB728" s="369">
        <v>0.25667098285230833</v>
      </c>
      <c r="AC728" s="373">
        <v>-1.7812448441553521</v>
      </c>
      <c r="AD728" s="541">
        <v>0</v>
      </c>
      <c r="AE728" s="370" t="s">
        <v>2377</v>
      </c>
      <c r="AF728" s="370" t="s">
        <v>761</v>
      </c>
      <c r="AG728" s="374" t="s">
        <v>1440</v>
      </c>
      <c r="AH728" s="374" t="s">
        <v>2245</v>
      </c>
      <c r="AI728" s="374">
        <v>10000</v>
      </c>
      <c r="AJ728" s="374">
        <v>5000</v>
      </c>
      <c r="AK728" s="374">
        <v>5000</v>
      </c>
      <c r="AL728" s="369">
        <v>0.02</v>
      </c>
      <c r="AM728" s="369">
        <v>0.2</v>
      </c>
      <c r="AN728" s="369" t="s">
        <v>34</v>
      </c>
      <c r="AO728" s="367" t="s">
        <v>1324</v>
      </c>
      <c r="AP728" s="370" t="s">
        <v>716</v>
      </c>
      <c r="AQ728" s="376" t="s">
        <v>687</v>
      </c>
      <c r="AR728" s="369">
        <v>4.0000000000000001E-3</v>
      </c>
      <c r="AS728" s="369">
        <v>4.0000000000000001E-3</v>
      </c>
      <c r="AT728" s="369"/>
      <c r="AX728" s="662"/>
      <c r="AY728" s="663"/>
      <c r="AZ728" s="663"/>
      <c r="BA728" s="663"/>
      <c r="BB728" s="664"/>
      <c r="BC728" s="663"/>
      <c r="BD728" s="663"/>
      <c r="BE728" s="663"/>
      <c r="BF728" s="663"/>
      <c r="BG728" s="664"/>
      <c r="BH728" s="664"/>
      <c r="BI728" s="665"/>
      <c r="BJ728" s="665"/>
      <c r="BK728" s="665"/>
      <c r="BL728" s="664"/>
      <c r="BM728" s="664"/>
      <c r="BN728" s="664"/>
      <c r="BO728" s="664"/>
      <c r="BP728" s="664"/>
      <c r="BQ728" s="664"/>
      <c r="BR728" s="664"/>
      <c r="BS728" s="664"/>
      <c r="BT728" s="667"/>
      <c r="BU728" s="668"/>
      <c r="BV728" s="666"/>
      <c r="BW728" s="669"/>
    </row>
    <row r="729" spans="2:75" ht="15.75" customHeight="1">
      <c r="B729" s="363" t="s">
        <v>1407</v>
      </c>
      <c r="C729" s="364">
        <v>42449356000157</v>
      </c>
      <c r="D729" s="365" t="s">
        <v>11</v>
      </c>
      <c r="E729" s="365" t="s">
        <v>620</v>
      </c>
      <c r="F729" s="365" t="s">
        <v>663</v>
      </c>
      <c r="G729" s="366"/>
      <c r="H729" s="366" t="s">
        <v>34</v>
      </c>
      <c r="I729" s="366" t="s">
        <v>1304</v>
      </c>
      <c r="J729" s="366" t="s">
        <v>608</v>
      </c>
      <c r="K729" s="367" t="s">
        <v>48</v>
      </c>
      <c r="L729" s="368"/>
      <c r="M729" s="368" t="s">
        <v>1416</v>
      </c>
      <c r="N729" s="367">
        <v>667218</v>
      </c>
      <c r="O729" s="367" t="s">
        <v>1321</v>
      </c>
      <c r="P729" s="371">
        <v>44753</v>
      </c>
      <c r="Q729" s="372">
        <v>9459972.5999999996</v>
      </c>
      <c r="R729" s="372" t="s">
        <v>1419</v>
      </c>
      <c r="S729" s="367">
        <v>22</v>
      </c>
      <c r="T729" s="369" t="s">
        <v>1419</v>
      </c>
      <c r="U729" s="369" t="s">
        <v>1419</v>
      </c>
      <c r="V729" s="369" t="s">
        <v>1419</v>
      </c>
      <c r="W729" s="369" t="s">
        <v>1419</v>
      </c>
      <c r="X729" s="369" t="s">
        <v>1419</v>
      </c>
      <c r="Y729" s="369" t="s">
        <v>1419</v>
      </c>
      <c r="Z729" s="369" t="s">
        <v>1419</v>
      </c>
      <c r="AA729" s="369" t="s">
        <v>1419</v>
      </c>
      <c r="AB729" s="369" t="s">
        <v>1419</v>
      </c>
      <c r="AC729" s="373" t="s">
        <v>1419</v>
      </c>
      <c r="AD729" s="541">
        <v>28840203000105</v>
      </c>
      <c r="AE729" s="370" t="s">
        <v>2419</v>
      </c>
      <c r="AF729" s="370" t="s">
        <v>2247</v>
      </c>
      <c r="AG729" s="374" t="s">
        <v>59</v>
      </c>
      <c r="AH729" s="374" t="s">
        <v>2245</v>
      </c>
      <c r="AI729" s="374">
        <v>0</v>
      </c>
      <c r="AJ729" s="374">
        <v>0</v>
      </c>
      <c r="AK729" s="374">
        <v>0</v>
      </c>
      <c r="AL729" s="369">
        <v>6.0000000000000001E-3</v>
      </c>
      <c r="AM729" s="369">
        <v>0.2</v>
      </c>
      <c r="AN729" s="369" t="s">
        <v>64</v>
      </c>
      <c r="AO729" s="367" t="s">
        <v>1324</v>
      </c>
      <c r="AP729" s="370" t="s">
        <v>13</v>
      </c>
      <c r="AQ729" s="376" t="s">
        <v>668</v>
      </c>
      <c r="AR729" s="369" t="s">
        <v>34</v>
      </c>
      <c r="AS729" s="369" t="s">
        <v>34</v>
      </c>
      <c r="AT729" s="369"/>
      <c r="AX729" s="662"/>
      <c r="AY729" s="663"/>
      <c r="AZ729" s="663"/>
      <c r="BA729" s="663"/>
      <c r="BB729" s="664"/>
      <c r="BC729" s="663"/>
      <c r="BD729" s="663"/>
      <c r="BE729" s="663"/>
      <c r="BF729" s="663"/>
      <c r="BG729" s="664"/>
      <c r="BH729" s="664"/>
      <c r="BI729" s="665"/>
      <c r="BJ729" s="665"/>
      <c r="BK729" s="665"/>
      <c r="BL729" s="664"/>
      <c r="BM729" s="664"/>
      <c r="BN729" s="664"/>
      <c r="BO729" s="664"/>
      <c r="BP729" s="664"/>
      <c r="BQ729" s="664"/>
      <c r="BR729" s="664"/>
      <c r="BS729" s="664"/>
      <c r="BT729" s="667"/>
      <c r="BU729" s="668"/>
      <c r="BV729" s="666"/>
      <c r="BW729" s="669"/>
    </row>
    <row r="730" spans="2:75" ht="15.75" customHeight="1">
      <c r="B730" s="363" t="s">
        <v>998</v>
      </c>
      <c r="C730" s="364">
        <v>42826922000100</v>
      </c>
      <c r="D730" s="365" t="s">
        <v>11</v>
      </c>
      <c r="E730" s="365" t="s">
        <v>621</v>
      </c>
      <c r="F730" s="365" t="s">
        <v>692</v>
      </c>
      <c r="G730" s="366" t="s">
        <v>865</v>
      </c>
      <c r="H730" s="366" t="s">
        <v>34</v>
      </c>
      <c r="I730" s="366"/>
      <c r="J730" s="366" t="s">
        <v>608</v>
      </c>
      <c r="K730" s="367" t="s">
        <v>48</v>
      </c>
      <c r="L730" s="368"/>
      <c r="M730" s="368" t="s">
        <v>34</v>
      </c>
      <c r="N730" s="367">
        <v>645923</v>
      </c>
      <c r="O730" s="367" t="s">
        <v>1321</v>
      </c>
      <c r="P730" s="371">
        <v>44659</v>
      </c>
      <c r="Q730" s="372">
        <v>3094449.64</v>
      </c>
      <c r="R730" s="372" t="s">
        <v>1419</v>
      </c>
      <c r="S730" s="367">
        <v>22</v>
      </c>
      <c r="T730" s="369" t="s">
        <v>1419</v>
      </c>
      <c r="U730" s="369" t="s">
        <v>1419</v>
      </c>
      <c r="V730" s="369" t="s">
        <v>1419</v>
      </c>
      <c r="W730" s="369" t="s">
        <v>1419</v>
      </c>
      <c r="X730" s="369" t="s">
        <v>1419</v>
      </c>
      <c r="Y730" s="369" t="s">
        <v>1419</v>
      </c>
      <c r="Z730" s="369" t="s">
        <v>1419</v>
      </c>
      <c r="AA730" s="369" t="s">
        <v>1419</v>
      </c>
      <c r="AB730" s="369" t="s">
        <v>1419</v>
      </c>
      <c r="AC730" s="373" t="s">
        <v>1419</v>
      </c>
      <c r="AD730" s="541">
        <v>42378579000170</v>
      </c>
      <c r="AE730" s="370" t="s">
        <v>2419</v>
      </c>
      <c r="AF730" s="370" t="s">
        <v>2247</v>
      </c>
      <c r="AG730" s="374" t="s">
        <v>59</v>
      </c>
      <c r="AH730" s="374" t="s">
        <v>2248</v>
      </c>
      <c r="AI730" s="374">
        <v>0</v>
      </c>
      <c r="AJ730" s="374">
        <v>0</v>
      </c>
      <c r="AK730" s="374">
        <v>0</v>
      </c>
      <c r="AL730" s="369">
        <v>8.5000000000000006E-3</v>
      </c>
      <c r="AM730" s="369">
        <v>0.2</v>
      </c>
      <c r="AN730" s="369" t="s">
        <v>635</v>
      </c>
      <c r="AO730" s="367" t="s">
        <v>1324</v>
      </c>
      <c r="AP730" s="370" t="s">
        <v>11</v>
      </c>
      <c r="AQ730" s="376" t="s">
        <v>675</v>
      </c>
      <c r="AR730" s="369">
        <v>1.9833333333333335E-3</v>
      </c>
      <c r="AS730" s="369">
        <v>1.9833333333333335E-3</v>
      </c>
      <c r="AT730" s="369"/>
      <c r="AX730" s="662"/>
      <c r="AY730" s="663"/>
      <c r="AZ730" s="663"/>
      <c r="BA730" s="663"/>
      <c r="BB730" s="664"/>
      <c r="BC730" s="663"/>
      <c r="BD730" s="663"/>
      <c r="BE730" s="663"/>
      <c r="BF730" s="663"/>
      <c r="BG730" s="664"/>
      <c r="BH730" s="664"/>
      <c r="BI730" s="665"/>
      <c r="BJ730" s="665"/>
      <c r="BK730" s="665"/>
      <c r="BL730" s="664"/>
      <c r="BM730" s="664"/>
      <c r="BN730" s="664"/>
      <c r="BO730" s="664"/>
      <c r="BP730" s="664"/>
      <c r="BQ730" s="664"/>
      <c r="BR730" s="664"/>
      <c r="BS730" s="664"/>
      <c r="BT730" s="667"/>
      <c r="BU730" s="668"/>
      <c r="BV730" s="666"/>
      <c r="BW730" s="669"/>
    </row>
    <row r="731" spans="2:75" ht="15.75" customHeight="1">
      <c r="B731" s="363" t="s">
        <v>766</v>
      </c>
      <c r="C731" s="364">
        <v>34172497000147</v>
      </c>
      <c r="D731" s="365" t="s">
        <v>13</v>
      </c>
      <c r="E731" s="365" t="s">
        <v>615</v>
      </c>
      <c r="F731" s="365" t="s">
        <v>619</v>
      </c>
      <c r="G731" s="366" t="s">
        <v>34</v>
      </c>
      <c r="H731" s="366" t="s">
        <v>1338</v>
      </c>
      <c r="I731" s="366" t="s">
        <v>34</v>
      </c>
      <c r="J731" s="366"/>
      <c r="K731" s="367" t="s">
        <v>48</v>
      </c>
      <c r="L731" s="368"/>
      <c r="M731" s="368" t="s">
        <v>34</v>
      </c>
      <c r="N731" s="367">
        <v>511897</v>
      </c>
      <c r="O731" s="367" t="s">
        <v>1321</v>
      </c>
      <c r="P731" s="371">
        <v>43761</v>
      </c>
      <c r="Q731" s="372">
        <v>134863015.97999999</v>
      </c>
      <c r="R731" s="372">
        <v>103804881.52484126</v>
      </c>
      <c r="S731" s="367">
        <v>22</v>
      </c>
      <c r="T731" s="369">
        <v>0.16925203498212538</v>
      </c>
      <c r="U731" s="369">
        <v>2.1879540910576623</v>
      </c>
      <c r="V731" s="369">
        <v>0.21103169841887337</v>
      </c>
      <c r="W731" s="369">
        <v>2.0688162786429127</v>
      </c>
      <c r="X731" s="369">
        <v>0.24211266992865021</v>
      </c>
      <c r="Y731" s="369">
        <v>1.8359843583897113</v>
      </c>
      <c r="Z731" s="369" t="s">
        <v>1419</v>
      </c>
      <c r="AA731" s="369" t="s">
        <v>1419</v>
      </c>
      <c r="AB731" s="369">
        <v>0.10320283322254376</v>
      </c>
      <c r="AC731" s="373">
        <v>0.96606721666971918</v>
      </c>
      <c r="AD731" s="541">
        <v>37953365000140</v>
      </c>
      <c r="AE731" s="370" t="s">
        <v>2284</v>
      </c>
      <c r="AF731" s="370" t="s">
        <v>2244</v>
      </c>
      <c r="AG731" s="374" t="s">
        <v>1438</v>
      </c>
      <c r="AH731" s="374" t="s">
        <v>2245</v>
      </c>
      <c r="AI731" s="374">
        <v>10000</v>
      </c>
      <c r="AJ731" s="374">
        <v>2000</v>
      </c>
      <c r="AK731" s="374">
        <v>2000</v>
      </c>
      <c r="AL731" s="673">
        <v>0.02</v>
      </c>
      <c r="AM731" s="673">
        <v>0.2</v>
      </c>
      <c r="AN731" s="369" t="s">
        <v>34</v>
      </c>
      <c r="AO731" s="367" t="s">
        <v>1324</v>
      </c>
      <c r="AP731" s="370" t="s">
        <v>13</v>
      </c>
      <c r="AQ731" s="376" t="s">
        <v>668</v>
      </c>
      <c r="AR731" s="369">
        <v>5.3333333333333332E-3</v>
      </c>
      <c r="AS731" s="369">
        <v>5.3333333333333332E-3</v>
      </c>
      <c r="AT731" s="369"/>
      <c r="AX731" s="662"/>
      <c r="AY731" s="663"/>
      <c r="AZ731" s="663"/>
      <c r="BA731" s="663"/>
      <c r="BB731" s="664"/>
      <c r="BC731" s="663"/>
      <c r="BD731" s="663"/>
      <c r="BE731" s="663"/>
      <c r="BF731" s="663"/>
      <c r="BG731" s="664"/>
      <c r="BH731" s="664"/>
      <c r="BI731" s="665"/>
      <c r="BJ731" s="665"/>
      <c r="BK731" s="665"/>
      <c r="BL731" s="664"/>
      <c r="BM731" s="664"/>
      <c r="BN731" s="664"/>
      <c r="BO731" s="664"/>
      <c r="BP731" s="664"/>
      <c r="BQ731" s="664"/>
      <c r="BR731" s="664"/>
      <c r="BS731" s="664"/>
      <c r="BT731" s="667"/>
      <c r="BU731" s="668"/>
      <c r="BV731" s="666"/>
      <c r="BW731" s="669"/>
    </row>
    <row r="732" spans="2:75" ht="15.75" customHeight="1">
      <c r="B732" s="363" t="s">
        <v>1508</v>
      </c>
      <c r="C732" s="364">
        <v>33601214000172</v>
      </c>
      <c r="D732" s="365" t="s">
        <v>13</v>
      </c>
      <c r="E732" s="365" t="s">
        <v>615</v>
      </c>
      <c r="F732" s="365" t="s">
        <v>619</v>
      </c>
      <c r="G732" s="366" t="s">
        <v>34</v>
      </c>
      <c r="H732" s="366" t="s">
        <v>1338</v>
      </c>
      <c r="I732" s="366" t="s">
        <v>34</v>
      </c>
      <c r="J732" s="366"/>
      <c r="K732" s="367" t="s">
        <v>48</v>
      </c>
      <c r="L732" s="368"/>
      <c r="M732" s="368"/>
      <c r="N732" s="367">
        <v>501476</v>
      </c>
      <c r="O732" s="367" t="s">
        <v>1321</v>
      </c>
      <c r="P732" s="371">
        <v>43661</v>
      </c>
      <c r="Q732" s="372" t="s">
        <v>1392</v>
      </c>
      <c r="R732" s="372" t="s">
        <v>1419</v>
      </c>
      <c r="S732" s="367">
        <v>22</v>
      </c>
      <c r="T732" s="369" t="s">
        <v>1419</v>
      </c>
      <c r="U732" s="369" t="s">
        <v>1419</v>
      </c>
      <c r="V732" s="369" t="s">
        <v>1419</v>
      </c>
      <c r="W732" s="369" t="s">
        <v>1419</v>
      </c>
      <c r="X732" s="369" t="s">
        <v>1419</v>
      </c>
      <c r="Y732" s="369" t="s">
        <v>1419</v>
      </c>
      <c r="Z732" s="369" t="s">
        <v>1419</v>
      </c>
      <c r="AA732" s="369" t="s">
        <v>1419</v>
      </c>
      <c r="AB732" s="369" t="s">
        <v>1419</v>
      </c>
      <c r="AC732" s="373" t="s">
        <v>1419</v>
      </c>
      <c r="AD732" s="541">
        <v>0</v>
      </c>
      <c r="AE732" s="370" t="s">
        <v>2284</v>
      </c>
      <c r="AF732" s="370" t="s">
        <v>2244</v>
      </c>
      <c r="AG732" s="374" t="s">
        <v>1438</v>
      </c>
      <c r="AH732" s="374" t="s">
        <v>2245</v>
      </c>
      <c r="AI732" s="374">
        <v>5000</v>
      </c>
      <c r="AJ732" s="374">
        <v>1000</v>
      </c>
      <c r="AK732" s="374">
        <v>1000</v>
      </c>
      <c r="AL732" s="673">
        <v>1.4999999999999999E-2</v>
      </c>
      <c r="AM732" s="673">
        <v>0.2</v>
      </c>
      <c r="AN732" s="369" t="s">
        <v>34</v>
      </c>
      <c r="AO732" s="367" t="s">
        <v>1324</v>
      </c>
      <c r="AP732" s="370" t="s">
        <v>13</v>
      </c>
      <c r="AQ732" s="376" t="s">
        <v>668</v>
      </c>
      <c r="AR732" s="369">
        <v>4.0000000000000001E-3</v>
      </c>
      <c r="AS732" s="369">
        <v>4.0000000000000001E-3</v>
      </c>
      <c r="AT732" s="369"/>
      <c r="AX732" s="662"/>
      <c r="AY732" s="663"/>
      <c r="AZ732" s="663"/>
      <c r="BA732" s="663"/>
      <c r="BB732" s="664"/>
      <c r="BC732" s="663"/>
      <c r="BD732" s="663"/>
      <c r="BE732" s="663"/>
      <c r="BF732" s="663"/>
      <c r="BG732" s="664"/>
      <c r="BH732" s="664"/>
      <c r="BI732" s="665"/>
      <c r="BJ732" s="665"/>
      <c r="BK732" s="665"/>
      <c r="BL732" s="664"/>
      <c r="BM732" s="664"/>
      <c r="BN732" s="664"/>
      <c r="BO732" s="664"/>
      <c r="BP732" s="664"/>
      <c r="BQ732" s="664"/>
      <c r="BR732" s="664"/>
      <c r="BS732" s="664"/>
      <c r="BT732" s="667"/>
      <c r="BU732" s="668"/>
      <c r="BV732" s="666"/>
      <c r="BW732" s="669"/>
    </row>
    <row r="733" spans="2:75" ht="15.75" customHeight="1">
      <c r="B733" s="363" t="s">
        <v>240</v>
      </c>
      <c r="C733" s="364">
        <v>35727276000150</v>
      </c>
      <c r="D733" s="365" t="s">
        <v>13</v>
      </c>
      <c r="E733" s="365" t="s">
        <v>615</v>
      </c>
      <c r="F733" s="365" t="s">
        <v>619</v>
      </c>
      <c r="G733" s="366"/>
      <c r="H733" s="366" t="s">
        <v>1337</v>
      </c>
      <c r="I733" s="366" t="s">
        <v>34</v>
      </c>
      <c r="J733" s="366" t="s">
        <v>608</v>
      </c>
      <c r="K733" s="367" t="s">
        <v>48</v>
      </c>
      <c r="L733" s="368"/>
      <c r="M733" s="368" t="s">
        <v>34</v>
      </c>
      <c r="N733" s="367">
        <v>592293</v>
      </c>
      <c r="O733" s="367" t="s">
        <v>1321</v>
      </c>
      <c r="P733" s="371">
        <v>44316</v>
      </c>
      <c r="Q733" s="372">
        <v>151792795.94</v>
      </c>
      <c r="R733" s="372">
        <v>100900091.06603168</v>
      </c>
      <c r="S733" s="367">
        <v>22</v>
      </c>
      <c r="T733" s="369">
        <v>0.14165406768726774</v>
      </c>
      <c r="U733" s="369">
        <v>1.8311897812280267</v>
      </c>
      <c r="V733" s="369">
        <v>0.22729452945541717</v>
      </c>
      <c r="W733" s="369">
        <v>2.2282464014031436</v>
      </c>
      <c r="X733" s="369" t="s">
        <v>1419</v>
      </c>
      <c r="Y733" s="369" t="s">
        <v>1419</v>
      </c>
      <c r="Z733" s="369" t="s">
        <v>1419</v>
      </c>
      <c r="AA733" s="369" t="s">
        <v>1419</v>
      </c>
      <c r="AB733" s="369">
        <v>3.0762877652949314E-2</v>
      </c>
      <c r="AC733" s="373">
        <v>3.5176857581464653</v>
      </c>
      <c r="AD733" s="541">
        <v>40671799000162</v>
      </c>
      <c r="AE733" s="370" t="s">
        <v>59</v>
      </c>
      <c r="AF733" s="370" t="s">
        <v>2247</v>
      </c>
      <c r="AG733" s="374" t="s">
        <v>59</v>
      </c>
      <c r="AH733" s="374" t="s">
        <v>2248</v>
      </c>
      <c r="AI733" s="374">
        <v>100</v>
      </c>
      <c r="AJ733" s="374">
        <v>1</v>
      </c>
      <c r="AK733" s="374">
        <v>100</v>
      </c>
      <c r="AL733" s="369">
        <v>0.02</v>
      </c>
      <c r="AM733" s="369">
        <v>0.2</v>
      </c>
      <c r="AN733" s="369" t="s">
        <v>64</v>
      </c>
      <c r="AO733" s="367" t="s">
        <v>1324</v>
      </c>
      <c r="AP733" s="370" t="s">
        <v>13</v>
      </c>
      <c r="AQ733" s="376" t="s">
        <v>668</v>
      </c>
      <c r="AR733" s="369">
        <v>4.6666666666666662E-3</v>
      </c>
      <c r="AS733" s="369">
        <v>4.6666666666666662E-3</v>
      </c>
      <c r="AT733" s="369"/>
      <c r="AX733" s="662"/>
      <c r="AY733" s="663"/>
      <c r="AZ733" s="663"/>
      <c r="BA733" s="663"/>
      <c r="BB733" s="664"/>
      <c r="BC733" s="663"/>
      <c r="BD733" s="663"/>
      <c r="BE733" s="663"/>
      <c r="BF733" s="663"/>
      <c r="BG733" s="664"/>
      <c r="BH733" s="664"/>
      <c r="BI733" s="665"/>
      <c r="BJ733" s="665"/>
      <c r="BK733" s="665"/>
      <c r="BL733" s="664"/>
      <c r="BM733" s="664"/>
      <c r="BN733" s="664"/>
      <c r="BO733" s="664"/>
      <c r="BP733" s="664"/>
      <c r="BQ733" s="664"/>
      <c r="BR733" s="664"/>
      <c r="BS733" s="664"/>
      <c r="BT733" s="667"/>
      <c r="BU733" s="668"/>
      <c r="BV733" s="666"/>
      <c r="BW733" s="669"/>
    </row>
    <row r="734" spans="2:75" ht="15.75" customHeight="1">
      <c r="B734" s="363" t="s">
        <v>1238</v>
      </c>
      <c r="C734" s="364">
        <v>27477408000105</v>
      </c>
      <c r="D734" s="365" t="s">
        <v>13</v>
      </c>
      <c r="E734" s="365" t="s">
        <v>615</v>
      </c>
      <c r="F734" s="365" t="s">
        <v>619</v>
      </c>
      <c r="G734" s="366" t="s">
        <v>34</v>
      </c>
      <c r="H734" s="366" t="s">
        <v>1338</v>
      </c>
      <c r="I734" s="366" t="s">
        <v>34</v>
      </c>
      <c r="J734" s="366"/>
      <c r="K734" s="367" t="s">
        <v>48</v>
      </c>
      <c r="L734" s="368"/>
      <c r="M734" s="368" t="s">
        <v>1416</v>
      </c>
      <c r="N734" s="367">
        <v>467006</v>
      </c>
      <c r="O734" s="367" t="s">
        <v>1321</v>
      </c>
      <c r="P734" s="371">
        <v>43250</v>
      </c>
      <c r="Q734" s="372">
        <v>7071129.6200000001</v>
      </c>
      <c r="R734" s="372">
        <v>7531742.8688095268</v>
      </c>
      <c r="S734" s="367">
        <v>22</v>
      </c>
      <c r="T734" s="369">
        <v>5.1208992364081052E-2</v>
      </c>
      <c r="U734" s="369">
        <v>0.66198863933166019</v>
      </c>
      <c r="V734" s="369">
        <v>8.3701329998509655E-2</v>
      </c>
      <c r="W734" s="369">
        <v>0.82055290907658518</v>
      </c>
      <c r="X734" s="369">
        <v>8.1516849960175719E-2</v>
      </c>
      <c r="Y734" s="369">
        <v>0.61815708164380234</v>
      </c>
      <c r="Z734" s="369">
        <v>0.10725831593085955</v>
      </c>
      <c r="AA734" s="369">
        <v>0.60969103963807791</v>
      </c>
      <c r="AB734" s="369">
        <v>8.3455515601981528E-2</v>
      </c>
      <c r="AC734" s="373">
        <v>-0.15918708773512624</v>
      </c>
      <c r="AD734" s="541">
        <v>0</v>
      </c>
      <c r="AE734" s="370" t="s">
        <v>2556</v>
      </c>
      <c r="AF734" s="370" t="s">
        <v>736</v>
      </c>
      <c r="AG734" s="374" t="s">
        <v>736</v>
      </c>
      <c r="AH734" s="374" t="s">
        <v>2248</v>
      </c>
      <c r="AI734" s="374">
        <v>100</v>
      </c>
      <c r="AJ734" s="374">
        <v>100</v>
      </c>
      <c r="AK734" s="374">
        <v>0</v>
      </c>
      <c r="AL734" s="369">
        <v>8.5000000000000006E-3</v>
      </c>
      <c r="AM734" s="369">
        <v>0.1</v>
      </c>
      <c r="AN734" s="369" t="s">
        <v>64</v>
      </c>
      <c r="AO734" s="367" t="s">
        <v>1324</v>
      </c>
      <c r="AP734" s="370" t="s">
        <v>13</v>
      </c>
      <c r="AQ734" s="376" t="s">
        <v>668</v>
      </c>
      <c r="AR734" s="369">
        <v>2.2666666666666668E-3</v>
      </c>
      <c r="AS734" s="369">
        <v>2.2666666666666668E-3</v>
      </c>
      <c r="AT734" s="369"/>
      <c r="AX734" s="662"/>
      <c r="AY734" s="663"/>
      <c r="AZ734" s="663"/>
      <c r="BA734" s="663"/>
      <c r="BB734" s="664"/>
      <c r="BC734" s="663"/>
      <c r="BD734" s="663"/>
      <c r="BE734" s="663"/>
      <c r="BF734" s="663"/>
      <c r="BG734" s="664"/>
      <c r="BH734" s="664"/>
      <c r="BI734" s="665"/>
      <c r="BJ734" s="665"/>
      <c r="BK734" s="665"/>
      <c r="BL734" s="664"/>
      <c r="BM734" s="664"/>
      <c r="BN734" s="664"/>
      <c r="BO734" s="664"/>
      <c r="BP734" s="664"/>
      <c r="BQ734" s="664"/>
      <c r="BR734" s="664"/>
      <c r="BS734" s="664"/>
      <c r="BT734" s="667"/>
      <c r="BU734" s="668"/>
      <c r="BV734" s="666"/>
      <c r="BW734" s="669"/>
    </row>
    <row r="735" spans="2:75" ht="15.75" customHeight="1">
      <c r="B735" s="363" t="s">
        <v>422</v>
      </c>
      <c r="C735" s="364">
        <v>10643371000145</v>
      </c>
      <c r="D735" s="365" t="s">
        <v>14</v>
      </c>
      <c r="E735" s="365" t="s">
        <v>607</v>
      </c>
      <c r="F735" s="365"/>
      <c r="G735" s="366"/>
      <c r="H735" s="366" t="s">
        <v>34</v>
      </c>
      <c r="I735" s="366" t="s">
        <v>34</v>
      </c>
      <c r="J735" s="366" t="s">
        <v>608</v>
      </c>
      <c r="K735" s="367" t="s">
        <v>48</v>
      </c>
      <c r="L735" s="368"/>
      <c r="M735" s="368" t="s">
        <v>34</v>
      </c>
      <c r="N735" s="367">
        <v>240631</v>
      </c>
      <c r="O735" s="367" t="s">
        <v>1321</v>
      </c>
      <c r="P735" s="371">
        <v>40177</v>
      </c>
      <c r="Q735" s="372">
        <v>131181360.73</v>
      </c>
      <c r="R735" s="372">
        <v>120305560.18480162</v>
      </c>
      <c r="S735" s="367">
        <v>22</v>
      </c>
      <c r="T735" s="369">
        <v>9.913064472544808E-2</v>
      </c>
      <c r="U735" s="369">
        <v>1.2814811928207175</v>
      </c>
      <c r="V735" s="369">
        <v>5.4576017230051121E-2</v>
      </c>
      <c r="W735" s="369">
        <v>0.53502745660946671</v>
      </c>
      <c r="X735" s="369">
        <v>0.27435821771082547</v>
      </c>
      <c r="Y735" s="369">
        <v>2.0805082049658883</v>
      </c>
      <c r="Z735" s="369">
        <v>0.36179184244729434</v>
      </c>
      <c r="AA735" s="369">
        <v>2.0565421211391834</v>
      </c>
      <c r="AB735" s="369">
        <v>0.1867500112375084</v>
      </c>
      <c r="AC735" s="373">
        <v>-0.14243076740086591</v>
      </c>
      <c r="AD735" s="541">
        <v>0</v>
      </c>
      <c r="AE735" s="370" t="s">
        <v>2560</v>
      </c>
      <c r="AF735" s="370" t="s">
        <v>2247</v>
      </c>
      <c r="AG735" s="374" t="s">
        <v>59</v>
      </c>
      <c r="AH735" s="374" t="s">
        <v>2245</v>
      </c>
      <c r="AI735" s="374">
        <v>20000</v>
      </c>
      <c r="AJ735" s="374">
        <v>10000</v>
      </c>
      <c r="AK735" s="374">
        <v>20000</v>
      </c>
      <c r="AL735" s="369">
        <v>0.02</v>
      </c>
      <c r="AM735" s="369">
        <v>0.2</v>
      </c>
      <c r="AN735" s="369" t="s">
        <v>666</v>
      </c>
      <c r="AO735" s="367" t="s">
        <v>1324</v>
      </c>
      <c r="AP735" s="370" t="s">
        <v>716</v>
      </c>
      <c r="AQ735" s="376" t="s">
        <v>659</v>
      </c>
      <c r="AR735" s="369">
        <v>4.0000000000000001E-3</v>
      </c>
      <c r="AS735" s="369">
        <v>4.0000000000000001E-3</v>
      </c>
      <c r="AT735" s="369"/>
      <c r="AX735" s="662"/>
      <c r="AY735" s="663"/>
      <c r="AZ735" s="663"/>
      <c r="BA735" s="663"/>
      <c r="BB735" s="664"/>
      <c r="BC735" s="663"/>
      <c r="BD735" s="663"/>
      <c r="BE735" s="663"/>
      <c r="BF735" s="663"/>
      <c r="BG735" s="664"/>
      <c r="BH735" s="664"/>
      <c r="BI735" s="665"/>
      <c r="BJ735" s="665"/>
      <c r="BK735" s="665"/>
      <c r="BL735" s="664"/>
      <c r="BM735" s="664"/>
      <c r="BN735" s="664"/>
      <c r="BO735" s="664"/>
      <c r="BP735" s="664"/>
      <c r="BQ735" s="664"/>
      <c r="BR735" s="664"/>
      <c r="BS735" s="664"/>
      <c r="BT735" s="667"/>
      <c r="BU735" s="668"/>
      <c r="BV735" s="666"/>
      <c r="BW735" s="669"/>
    </row>
    <row r="736" spans="2:75" ht="15.75" customHeight="1">
      <c r="B736" s="363" t="s">
        <v>1497</v>
      </c>
      <c r="C736" s="364">
        <v>39773725000158</v>
      </c>
      <c r="D736" s="365" t="s">
        <v>14</v>
      </c>
      <c r="E736" s="365" t="s">
        <v>614</v>
      </c>
      <c r="F736" s="365" t="s">
        <v>689</v>
      </c>
      <c r="G736" s="366" t="s">
        <v>34</v>
      </c>
      <c r="H736" s="366" t="s">
        <v>865</v>
      </c>
      <c r="I736" s="366" t="s">
        <v>34</v>
      </c>
      <c r="J736" s="366" t="s">
        <v>608</v>
      </c>
      <c r="K736" s="367" t="s">
        <v>48</v>
      </c>
      <c r="L736" s="368"/>
      <c r="M736" s="368" t="s">
        <v>1416</v>
      </c>
      <c r="N736" s="367">
        <v>585971</v>
      </c>
      <c r="O736" s="367" t="s">
        <v>1321</v>
      </c>
      <c r="P736" s="371">
        <v>44306</v>
      </c>
      <c r="Q736" s="372">
        <v>19949689.170000002</v>
      </c>
      <c r="R736" s="372">
        <v>15665135.119047625</v>
      </c>
      <c r="S736" s="367">
        <v>23</v>
      </c>
      <c r="T736" s="369">
        <v>7.2211020755875044E-2</v>
      </c>
      <c r="U736" s="369">
        <v>0.81222331680305315</v>
      </c>
      <c r="V736" s="369">
        <v>7.7816957615013393E-2</v>
      </c>
      <c r="W736" s="369">
        <v>0.71418134650927767</v>
      </c>
      <c r="X736" s="369" t="s">
        <v>1419</v>
      </c>
      <c r="Y736" s="369" t="s">
        <v>1419</v>
      </c>
      <c r="Z736" s="369" t="s">
        <v>1419</v>
      </c>
      <c r="AA736" s="369" t="s">
        <v>1419</v>
      </c>
      <c r="AB736" s="369">
        <v>0.1597622821266331</v>
      </c>
      <c r="AC736" s="373">
        <v>-9.8686229501271885E-2</v>
      </c>
      <c r="AD736" s="541">
        <v>39741188000164</v>
      </c>
      <c r="AE736" s="370" t="s">
        <v>2252</v>
      </c>
      <c r="AF736" s="370" t="s">
        <v>2247</v>
      </c>
      <c r="AG736" s="374" t="s">
        <v>59</v>
      </c>
      <c r="AH736" s="374" t="s">
        <v>2254</v>
      </c>
      <c r="AI736" s="374">
        <v>5000</v>
      </c>
      <c r="AJ736" s="374" t="s">
        <v>1429</v>
      </c>
      <c r="AK736" s="374" t="s">
        <v>1429</v>
      </c>
      <c r="AL736" s="673">
        <v>0.02</v>
      </c>
      <c r="AM736" s="673">
        <v>0.2</v>
      </c>
      <c r="AN736" s="369" t="s">
        <v>666</v>
      </c>
      <c r="AO736" s="367" t="s">
        <v>1321</v>
      </c>
      <c r="AP736" s="370" t="s">
        <v>716</v>
      </c>
      <c r="AQ736" s="376" t="s">
        <v>2255</v>
      </c>
      <c r="AR736" s="369" t="s">
        <v>34</v>
      </c>
      <c r="AS736" s="369" t="s">
        <v>34</v>
      </c>
      <c r="AT736" s="369"/>
      <c r="AX736" s="662"/>
      <c r="AY736" s="663"/>
      <c r="AZ736" s="663"/>
      <c r="BA736" s="663"/>
      <c r="BB736" s="664"/>
      <c r="BC736" s="663"/>
      <c r="BD736" s="663"/>
      <c r="BE736" s="663"/>
      <c r="BF736" s="663"/>
      <c r="BG736" s="664"/>
      <c r="BH736" s="664"/>
      <c r="BI736" s="665"/>
      <c r="BJ736" s="665"/>
      <c r="BK736" s="665"/>
      <c r="BL736" s="664"/>
      <c r="BM736" s="664"/>
      <c r="BN736" s="664"/>
      <c r="BO736" s="664"/>
      <c r="BP736" s="664"/>
      <c r="BQ736" s="664"/>
      <c r="BR736" s="664"/>
      <c r="BS736" s="664"/>
      <c r="BT736" s="667"/>
      <c r="BU736" s="668"/>
      <c r="BV736" s="666"/>
      <c r="BW736" s="669"/>
    </row>
    <row r="737" spans="2:75" ht="15.75" customHeight="1">
      <c r="B737" s="363" t="s">
        <v>995</v>
      </c>
      <c r="C737" s="364">
        <v>39990463000183</v>
      </c>
      <c r="D737" s="365" t="s">
        <v>14</v>
      </c>
      <c r="E737" s="365" t="s">
        <v>607</v>
      </c>
      <c r="F737" s="365"/>
      <c r="G737" s="366"/>
      <c r="H737" s="366" t="s">
        <v>34</v>
      </c>
      <c r="I737" s="366" t="s">
        <v>34</v>
      </c>
      <c r="J737" s="366" t="s">
        <v>608</v>
      </c>
      <c r="K737" s="367" t="s">
        <v>48</v>
      </c>
      <c r="L737" s="368"/>
      <c r="M737" s="368" t="s">
        <v>34</v>
      </c>
      <c r="N737" s="367">
        <v>574767</v>
      </c>
      <c r="O737" s="367" t="s">
        <v>1324</v>
      </c>
      <c r="P737" s="371">
        <v>44229</v>
      </c>
      <c r="Q737" s="372">
        <v>15790701.09</v>
      </c>
      <c r="R737" s="372">
        <v>29316833.578333355</v>
      </c>
      <c r="S737" s="367">
        <v>23</v>
      </c>
      <c r="T737" s="369">
        <v>-3.6874363603383364E-2</v>
      </c>
      <c r="U737" s="369">
        <v>-0.47668209548966967</v>
      </c>
      <c r="V737" s="369">
        <v>-0.19010800575931819</v>
      </c>
      <c r="W737" s="369">
        <v>-1.8636941272896654</v>
      </c>
      <c r="X737" s="369" t="s">
        <v>1419</v>
      </c>
      <c r="Y737" s="369" t="s">
        <v>1419</v>
      </c>
      <c r="Z737" s="369" t="s">
        <v>1419</v>
      </c>
      <c r="AA737" s="369" t="s">
        <v>1419</v>
      </c>
      <c r="AB737" s="369">
        <v>0.21913566309323318</v>
      </c>
      <c r="AC737" s="373">
        <v>-1.2954012205130774</v>
      </c>
      <c r="AD737" s="541">
        <v>35492558000116</v>
      </c>
      <c r="AE737" s="370" t="s">
        <v>59</v>
      </c>
      <c r="AF737" s="370" t="s">
        <v>2247</v>
      </c>
      <c r="AG737" s="374" t="s">
        <v>59</v>
      </c>
      <c r="AH737" s="374" t="s">
        <v>2245</v>
      </c>
      <c r="AI737" s="374">
        <v>100</v>
      </c>
      <c r="AJ737" s="374">
        <v>1</v>
      </c>
      <c r="AK737" s="374">
        <v>100</v>
      </c>
      <c r="AL737" s="369">
        <v>0.02</v>
      </c>
      <c r="AM737" s="369">
        <v>0.2</v>
      </c>
      <c r="AN737" s="369" t="s">
        <v>666</v>
      </c>
      <c r="AO737" s="367" t="s">
        <v>1324</v>
      </c>
      <c r="AP737" s="370" t="s">
        <v>716</v>
      </c>
      <c r="AQ737" s="376" t="s">
        <v>659</v>
      </c>
      <c r="AR737" s="369">
        <v>4.6666666666666662E-3</v>
      </c>
      <c r="AS737" s="369">
        <v>4.6666666666666662E-3</v>
      </c>
      <c r="AT737" s="369"/>
      <c r="AX737" s="662"/>
      <c r="AY737" s="663"/>
      <c r="AZ737" s="663"/>
      <c r="BA737" s="663"/>
      <c r="BB737" s="664"/>
      <c r="BC737" s="663"/>
      <c r="BD737" s="663"/>
      <c r="BE737" s="663"/>
      <c r="BF737" s="663"/>
      <c r="BG737" s="664"/>
      <c r="BH737" s="664"/>
      <c r="BI737" s="665"/>
      <c r="BJ737" s="665"/>
      <c r="BK737" s="665"/>
      <c r="BL737" s="664"/>
      <c r="BM737" s="664"/>
      <c r="BN737" s="664"/>
      <c r="BO737" s="664"/>
      <c r="BP737" s="664"/>
      <c r="BQ737" s="664"/>
      <c r="BR737" s="664"/>
      <c r="BS737" s="664"/>
      <c r="BT737" s="667"/>
      <c r="BU737" s="668"/>
      <c r="BV737" s="666"/>
      <c r="BW737" s="669"/>
    </row>
    <row r="738" spans="2:75" ht="15.75" customHeight="1">
      <c r="B738" s="363" t="s">
        <v>1000</v>
      </c>
      <c r="C738" s="364">
        <v>37567415000151</v>
      </c>
      <c r="D738" s="365" t="s">
        <v>14</v>
      </c>
      <c r="E738" s="365" t="s">
        <v>607</v>
      </c>
      <c r="F738" s="365"/>
      <c r="G738" s="366"/>
      <c r="H738" s="366" t="s">
        <v>34</v>
      </c>
      <c r="I738" s="366" t="s">
        <v>34</v>
      </c>
      <c r="J738" s="366" t="s">
        <v>608</v>
      </c>
      <c r="K738" s="367" t="s">
        <v>48</v>
      </c>
      <c r="L738" s="368"/>
      <c r="M738" s="368" t="s">
        <v>34</v>
      </c>
      <c r="N738" s="367">
        <v>555411</v>
      </c>
      <c r="O738" s="367" t="s">
        <v>1321</v>
      </c>
      <c r="P738" s="371">
        <v>44102</v>
      </c>
      <c r="Q738" s="372">
        <v>1712626.9</v>
      </c>
      <c r="R738" s="372">
        <v>2407194.2803968238</v>
      </c>
      <c r="S738" s="367">
        <v>23</v>
      </c>
      <c r="T738" s="369">
        <v>6.9536622516722657E-2</v>
      </c>
      <c r="U738" s="369">
        <v>0.89891349152678401</v>
      </c>
      <c r="V738" s="369">
        <v>-6.2872681418182919E-2</v>
      </c>
      <c r="W738" s="369">
        <v>-0.61636250750201871</v>
      </c>
      <c r="X738" s="369" t="s">
        <v>1419</v>
      </c>
      <c r="Y738" s="369" t="s">
        <v>1419</v>
      </c>
      <c r="Z738" s="369" t="s">
        <v>1419</v>
      </c>
      <c r="AA738" s="369" t="s">
        <v>1419</v>
      </c>
      <c r="AB738" s="369">
        <v>0.17563885298479354</v>
      </c>
      <c r="AC738" s="373">
        <v>-0.83512349601586278</v>
      </c>
      <c r="AD738" s="541">
        <v>35495676000188</v>
      </c>
      <c r="AE738" s="370" t="s">
        <v>59</v>
      </c>
      <c r="AF738" s="370" t="s">
        <v>2247</v>
      </c>
      <c r="AG738" s="374" t="s">
        <v>59</v>
      </c>
      <c r="AH738" s="374" t="s">
        <v>2245</v>
      </c>
      <c r="AI738" s="374">
        <v>100</v>
      </c>
      <c r="AJ738" s="374">
        <v>0</v>
      </c>
      <c r="AK738" s="374">
        <v>1</v>
      </c>
      <c r="AL738" s="369">
        <v>0.02</v>
      </c>
      <c r="AM738" s="369">
        <v>0.2</v>
      </c>
      <c r="AN738" s="369" t="s">
        <v>2257</v>
      </c>
      <c r="AO738" s="367" t="s">
        <v>1324</v>
      </c>
      <c r="AP738" s="370" t="s">
        <v>716</v>
      </c>
      <c r="AQ738" s="376" t="s">
        <v>659</v>
      </c>
      <c r="AR738" s="369">
        <v>4.6666666666666662E-3</v>
      </c>
      <c r="AS738" s="369">
        <v>4.6666666666666662E-3</v>
      </c>
      <c r="AT738" s="369"/>
      <c r="AX738" s="662"/>
      <c r="AY738" s="663"/>
      <c r="AZ738" s="663"/>
      <c r="BA738" s="663"/>
      <c r="BB738" s="664"/>
      <c r="BC738" s="663"/>
      <c r="BD738" s="663"/>
      <c r="BE738" s="663"/>
      <c r="BF738" s="663"/>
      <c r="BG738" s="664"/>
      <c r="BH738" s="664"/>
      <c r="BI738" s="665"/>
      <c r="BJ738" s="665"/>
      <c r="BK738" s="665"/>
      <c r="BL738" s="664"/>
      <c r="BM738" s="664"/>
      <c r="BN738" s="664"/>
      <c r="BO738" s="664"/>
      <c r="BP738" s="664"/>
      <c r="BQ738" s="664"/>
      <c r="BR738" s="664"/>
      <c r="BS738" s="664"/>
      <c r="BT738" s="667"/>
      <c r="BU738" s="668"/>
      <c r="BV738" s="666"/>
      <c r="BW738" s="669"/>
    </row>
    <row r="739" spans="2:75" ht="15.75" customHeight="1">
      <c r="B739" s="363" t="s">
        <v>1003</v>
      </c>
      <c r="C739" s="364">
        <v>30630299000129</v>
      </c>
      <c r="D739" s="365" t="s">
        <v>14</v>
      </c>
      <c r="E739" s="365" t="s">
        <v>614</v>
      </c>
      <c r="F739" s="365"/>
      <c r="G739" s="366"/>
      <c r="H739" s="366" t="s">
        <v>865</v>
      </c>
      <c r="I739" s="366" t="s">
        <v>34</v>
      </c>
      <c r="J739" s="366" t="s">
        <v>608</v>
      </c>
      <c r="K739" s="367" t="s">
        <v>48</v>
      </c>
      <c r="L739" s="368"/>
      <c r="M739" s="368" t="s">
        <v>34</v>
      </c>
      <c r="N739" s="367">
        <v>474282</v>
      </c>
      <c r="O739" s="367" t="s">
        <v>1321</v>
      </c>
      <c r="P739" s="371">
        <v>43334</v>
      </c>
      <c r="Q739" s="372">
        <v>1082844.58</v>
      </c>
      <c r="R739" s="372">
        <v>1368184.8454761901</v>
      </c>
      <c r="S739" s="367">
        <v>23</v>
      </c>
      <c r="T739" s="369">
        <v>-1.5590392101059836E-2</v>
      </c>
      <c r="U739" s="369">
        <v>-0.20154004164445871</v>
      </c>
      <c r="V739" s="369">
        <v>-0.12382623012826177</v>
      </c>
      <c r="W739" s="369">
        <v>-1.2139110973928495</v>
      </c>
      <c r="X739" s="369">
        <v>-3.9687002617196043E-2</v>
      </c>
      <c r="Y739" s="369">
        <v>-0.30095375040891686</v>
      </c>
      <c r="Z739" s="369">
        <v>-0.2265836447215519</v>
      </c>
      <c r="AA739" s="369">
        <v>-1.2879748923553773</v>
      </c>
      <c r="AB739" s="369">
        <v>0.1080497076176602</v>
      </c>
      <c r="AC739" s="373">
        <v>-2.0683388999257963</v>
      </c>
      <c r="AD739" s="541">
        <v>29259435000137</v>
      </c>
      <c r="AE739" s="370" t="s">
        <v>59</v>
      </c>
      <c r="AF739" s="370" t="s">
        <v>2247</v>
      </c>
      <c r="AG739" s="374" t="s">
        <v>59</v>
      </c>
      <c r="AH739" s="374" t="s">
        <v>2245</v>
      </c>
      <c r="AI739" s="374">
        <v>100</v>
      </c>
      <c r="AJ739" s="374">
        <v>1</v>
      </c>
      <c r="AK739" s="374">
        <v>1</v>
      </c>
      <c r="AL739" s="369">
        <v>0.02</v>
      </c>
      <c r="AM739" s="369">
        <v>0.2</v>
      </c>
      <c r="AN739" s="369" t="s">
        <v>666</v>
      </c>
      <c r="AO739" s="367" t="s">
        <v>1324</v>
      </c>
      <c r="AP739" s="370" t="s">
        <v>716</v>
      </c>
      <c r="AQ739" s="376" t="s">
        <v>659</v>
      </c>
      <c r="AR739" s="369">
        <v>4.6666666666666662E-3</v>
      </c>
      <c r="AS739" s="369">
        <v>4.6666666666666662E-3</v>
      </c>
      <c r="AT739" s="369"/>
      <c r="AX739" s="662"/>
      <c r="AY739" s="663"/>
      <c r="AZ739" s="663"/>
      <c r="BA739" s="663"/>
      <c r="BB739" s="664"/>
      <c r="BC739" s="663"/>
      <c r="BD739" s="663"/>
      <c r="BE739" s="663"/>
      <c r="BF739" s="663"/>
      <c r="BG739" s="664"/>
      <c r="BH739" s="664"/>
      <c r="BI739" s="665"/>
      <c r="BJ739" s="665"/>
      <c r="BK739" s="665"/>
      <c r="BL739" s="664"/>
      <c r="BM739" s="664"/>
      <c r="BN739" s="664"/>
      <c r="BO739" s="664"/>
      <c r="BP739" s="664"/>
      <c r="BQ739" s="664"/>
      <c r="BR739" s="664"/>
      <c r="BS739" s="664"/>
      <c r="BT739" s="667"/>
      <c r="BU739" s="668"/>
      <c r="BV739" s="666"/>
      <c r="BW739" s="669"/>
    </row>
    <row r="740" spans="2:75" ht="15.75" customHeight="1">
      <c r="B740" s="363" t="s">
        <v>168</v>
      </c>
      <c r="C740" s="364">
        <v>23591953000177</v>
      </c>
      <c r="D740" s="365" t="s">
        <v>14</v>
      </c>
      <c r="E740" s="365" t="s">
        <v>607</v>
      </c>
      <c r="F740" s="365"/>
      <c r="G740" s="366"/>
      <c r="H740" s="366" t="s">
        <v>34</v>
      </c>
      <c r="I740" s="366" t="s">
        <v>34</v>
      </c>
      <c r="J740" s="366" t="s">
        <v>608</v>
      </c>
      <c r="K740" s="367" t="s">
        <v>48</v>
      </c>
      <c r="L740" s="368"/>
      <c r="M740" s="368" t="s">
        <v>34</v>
      </c>
      <c r="N740" s="367">
        <v>409804</v>
      </c>
      <c r="O740" s="367" t="s">
        <v>1321</v>
      </c>
      <c r="P740" s="371">
        <v>42359</v>
      </c>
      <c r="Q740" s="372">
        <v>107545241.53</v>
      </c>
      <c r="R740" s="372">
        <v>104038845.31380954</v>
      </c>
      <c r="S740" s="367">
        <v>24</v>
      </c>
      <c r="T740" s="369">
        <v>0.18168018837675493</v>
      </c>
      <c r="U740" s="369">
        <v>2.3486152557340203</v>
      </c>
      <c r="V740" s="369">
        <v>6.0216996357710606E-2</v>
      </c>
      <c r="W740" s="369">
        <v>0.59032791400152618</v>
      </c>
      <c r="X740" s="369">
        <v>0.10607246206027132</v>
      </c>
      <c r="Y740" s="369">
        <v>0.80436674898482452</v>
      </c>
      <c r="Z740" s="369">
        <v>0.36279603243794645</v>
      </c>
      <c r="AA740" s="369">
        <v>2.0622502625926584</v>
      </c>
      <c r="AB740" s="369">
        <v>0.1891799489331657</v>
      </c>
      <c r="AC740" s="373">
        <v>-0.10977938218674906</v>
      </c>
      <c r="AD740" s="541">
        <v>0</v>
      </c>
      <c r="AE740" s="370" t="s">
        <v>2343</v>
      </c>
      <c r="AF740" s="370" t="s">
        <v>2244</v>
      </c>
      <c r="AG740" s="374" t="s">
        <v>1438</v>
      </c>
      <c r="AH740" s="374" t="s">
        <v>2245</v>
      </c>
      <c r="AI740" s="374">
        <v>10000</v>
      </c>
      <c r="AJ740" s="374">
        <v>1000</v>
      </c>
      <c r="AK740" s="374">
        <v>10000</v>
      </c>
      <c r="AL740" s="369">
        <v>0.02</v>
      </c>
      <c r="AM740" s="369">
        <v>0.2</v>
      </c>
      <c r="AN740" s="369" t="s">
        <v>34</v>
      </c>
      <c r="AO740" s="367" t="s">
        <v>1324</v>
      </c>
      <c r="AP740" s="370" t="s">
        <v>716</v>
      </c>
      <c r="AQ740" s="376" t="s">
        <v>659</v>
      </c>
      <c r="AR740" s="369">
        <v>4.0000000000000001E-3</v>
      </c>
      <c r="AS740" s="369">
        <v>4.0000000000000001E-3</v>
      </c>
      <c r="AT740" s="369"/>
      <c r="AX740" s="662"/>
      <c r="AY740" s="663"/>
      <c r="AZ740" s="663"/>
      <c r="BA740" s="663"/>
      <c r="BB740" s="664"/>
      <c r="BC740" s="663"/>
      <c r="BD740" s="663"/>
      <c r="BE740" s="663"/>
      <c r="BF740" s="663"/>
      <c r="BG740" s="664"/>
      <c r="BH740" s="664"/>
      <c r="BI740" s="665"/>
      <c r="BJ740" s="665"/>
      <c r="BK740" s="665"/>
      <c r="BL740" s="664"/>
      <c r="BM740" s="664"/>
      <c r="BN740" s="664"/>
      <c r="BO740" s="664"/>
      <c r="BP740" s="664"/>
      <c r="BQ740" s="664"/>
      <c r="BR740" s="664"/>
      <c r="BS740" s="664"/>
      <c r="BT740" s="667"/>
      <c r="BU740" s="668"/>
      <c r="BV740" s="666"/>
      <c r="BW740" s="669"/>
    </row>
    <row r="741" spans="2:75" ht="15.75" customHeight="1">
      <c r="B741" s="363" t="s">
        <v>1496</v>
      </c>
      <c r="C741" s="364">
        <v>22175345000119</v>
      </c>
      <c r="D741" s="365" t="s">
        <v>11</v>
      </c>
      <c r="E741" s="365" t="s">
        <v>620</v>
      </c>
      <c r="F741" s="365" t="s">
        <v>685</v>
      </c>
      <c r="G741" s="366" t="s">
        <v>738</v>
      </c>
      <c r="H741" s="366" t="s">
        <v>34</v>
      </c>
      <c r="I741" s="366" t="s">
        <v>1319</v>
      </c>
      <c r="J741" s="366" t="s">
        <v>608</v>
      </c>
      <c r="K741" s="367" t="s">
        <v>48</v>
      </c>
      <c r="L741" s="368"/>
      <c r="M741" s="368"/>
      <c r="N741" s="367">
        <v>424390</v>
      </c>
      <c r="O741" s="367" t="s">
        <v>1429</v>
      </c>
      <c r="P741" s="371">
        <v>42303</v>
      </c>
      <c r="Q741" s="372">
        <v>18645220.48</v>
      </c>
      <c r="R741" s="372">
        <v>16327353.011230161</v>
      </c>
      <c r="S741" s="367">
        <v>29</v>
      </c>
      <c r="T741" s="369">
        <v>0.11870954127689748</v>
      </c>
      <c r="U741" s="369">
        <v>1.3352346545280771</v>
      </c>
      <c r="V741" s="369">
        <v>0.14915329642355379</v>
      </c>
      <c r="W741" s="369">
        <v>1.3688854632826131</v>
      </c>
      <c r="X741" s="369">
        <v>0.22503351221823631</v>
      </c>
      <c r="Y741" s="369">
        <v>1.5823885018780863</v>
      </c>
      <c r="Z741" s="369">
        <v>0.31145484568054882</v>
      </c>
      <c r="AA741" s="369">
        <v>1.7019648404387004</v>
      </c>
      <c r="AB741" s="369">
        <v>0.11755011510824252</v>
      </c>
      <c r="AC741" s="373">
        <v>0.36135935546517389</v>
      </c>
      <c r="AD741" s="541">
        <v>12167116000107</v>
      </c>
      <c r="AE741" s="370" t="s">
        <v>2378</v>
      </c>
      <c r="AF741" s="370" t="s">
        <v>2244</v>
      </c>
      <c r="AG741" s="374" t="s">
        <v>1438</v>
      </c>
      <c r="AH741" s="374" t="s">
        <v>2245</v>
      </c>
      <c r="AI741" s="374">
        <v>5000</v>
      </c>
      <c r="AJ741" s="374" t="s">
        <v>1429</v>
      </c>
      <c r="AK741" s="374" t="s">
        <v>1429</v>
      </c>
      <c r="AL741" s="369">
        <v>0</v>
      </c>
      <c r="AM741" s="369" t="s">
        <v>34</v>
      </c>
      <c r="AN741" s="369" t="s">
        <v>2564</v>
      </c>
      <c r="AO741" s="367" t="s">
        <v>1324</v>
      </c>
      <c r="AP741" s="370" t="s">
        <v>2565</v>
      </c>
      <c r="AQ741" s="376" t="s">
        <v>2566</v>
      </c>
      <c r="AR741" s="369">
        <v>7.0000000000000001E-3</v>
      </c>
      <c r="AS741" s="369">
        <v>7.0000000000000001E-3</v>
      </c>
      <c r="AT741" s="369"/>
      <c r="AX741" s="662"/>
      <c r="AY741" s="663"/>
      <c r="AZ741" s="663"/>
      <c r="BA741" s="663"/>
      <c r="BB741" s="664"/>
      <c r="BC741" s="663"/>
      <c r="BD741" s="663"/>
      <c r="BE741" s="663"/>
      <c r="BF741" s="663"/>
      <c r="BG741" s="664"/>
      <c r="BH741" s="664"/>
      <c r="BI741" s="665"/>
      <c r="BJ741" s="665"/>
      <c r="BK741" s="665"/>
      <c r="BL741" s="664"/>
      <c r="BM741" s="664"/>
      <c r="BN741" s="664"/>
      <c r="BO741" s="664"/>
      <c r="BP741" s="664"/>
      <c r="BQ741" s="664"/>
      <c r="BR741" s="664"/>
      <c r="BS741" s="664"/>
      <c r="BT741" s="667"/>
      <c r="BU741" s="668"/>
      <c r="BV741" s="666"/>
      <c r="BW741" s="669"/>
    </row>
    <row r="742" spans="2:75" ht="15.75" customHeight="1">
      <c r="B742" s="363" t="s">
        <v>2227</v>
      </c>
      <c r="C742" s="364">
        <v>22175345000119</v>
      </c>
      <c r="D742" s="365" t="s">
        <v>11</v>
      </c>
      <c r="E742" s="365" t="s">
        <v>620</v>
      </c>
      <c r="F742" s="365" t="s">
        <v>685</v>
      </c>
      <c r="G742" s="366" t="s">
        <v>738</v>
      </c>
      <c r="H742" s="366" t="s">
        <v>34</v>
      </c>
      <c r="I742" s="366" t="s">
        <v>1319</v>
      </c>
      <c r="J742" s="366" t="s">
        <v>608</v>
      </c>
      <c r="K742" s="367" t="s">
        <v>48</v>
      </c>
      <c r="L742" s="368"/>
      <c r="M742" s="368"/>
      <c r="N742" s="367">
        <v>424390</v>
      </c>
      <c r="O742" s="367" t="s">
        <v>1429</v>
      </c>
      <c r="P742" s="371">
        <v>42303</v>
      </c>
      <c r="Q742" s="372">
        <v>18645220.48</v>
      </c>
      <c r="R742" s="372">
        <v>16327353.011230161</v>
      </c>
      <c r="S742" s="367">
        <v>29</v>
      </c>
      <c r="T742" s="369">
        <v>0.11870954127689748</v>
      </c>
      <c r="U742" s="369">
        <v>1.3352346545280771</v>
      </c>
      <c r="V742" s="369">
        <v>0.14915329642355379</v>
      </c>
      <c r="W742" s="369">
        <v>1.3688854632826131</v>
      </c>
      <c r="X742" s="369">
        <v>0.22503351221823631</v>
      </c>
      <c r="Y742" s="369">
        <v>1.5823885018780863</v>
      </c>
      <c r="Z742" s="369">
        <v>0.31145484568054882</v>
      </c>
      <c r="AA742" s="369">
        <v>1.7019648404387004</v>
      </c>
      <c r="AB742" s="369">
        <v>0.11755011510824252</v>
      </c>
      <c r="AC742" s="373">
        <v>0.36135935546517389</v>
      </c>
      <c r="AD742" s="541">
        <v>12167116000107</v>
      </c>
      <c r="AE742" s="370" t="s">
        <v>2378</v>
      </c>
      <c r="AF742" s="370" t="s">
        <v>2244</v>
      </c>
      <c r="AG742" s="374" t="s">
        <v>1438</v>
      </c>
      <c r="AH742" s="374" t="s">
        <v>2245</v>
      </c>
      <c r="AI742" s="374">
        <v>5000</v>
      </c>
      <c r="AJ742" s="374" t="s">
        <v>1429</v>
      </c>
      <c r="AK742" s="374" t="s">
        <v>1429</v>
      </c>
      <c r="AL742" s="369">
        <v>0</v>
      </c>
      <c r="AM742" s="369" t="s">
        <v>34</v>
      </c>
      <c r="AN742" s="369" t="s">
        <v>2564</v>
      </c>
      <c r="AO742" s="367" t="s">
        <v>1324</v>
      </c>
      <c r="AP742" s="370" t="s">
        <v>2565</v>
      </c>
      <c r="AQ742" s="376" t="s">
        <v>2566</v>
      </c>
      <c r="AR742" s="369">
        <v>7.0000000000000001E-3</v>
      </c>
      <c r="AS742" s="369">
        <v>7.0000000000000001E-3</v>
      </c>
      <c r="AT742" s="369"/>
      <c r="AX742" s="662"/>
      <c r="AY742" s="663"/>
      <c r="AZ742" s="663"/>
      <c r="BA742" s="663"/>
      <c r="BB742" s="664"/>
      <c r="BC742" s="663"/>
      <c r="BD742" s="663"/>
      <c r="BE742" s="663"/>
      <c r="BF742" s="663"/>
      <c r="BG742" s="664"/>
      <c r="BH742" s="664"/>
      <c r="BI742" s="665"/>
      <c r="BJ742" s="665"/>
      <c r="BK742" s="665"/>
      <c r="BL742" s="664"/>
      <c r="BM742" s="664"/>
      <c r="BN742" s="664"/>
      <c r="BO742" s="664"/>
      <c r="BP742" s="664"/>
      <c r="BQ742" s="664"/>
      <c r="BR742" s="664"/>
      <c r="BS742" s="664"/>
      <c r="BT742" s="667"/>
      <c r="BU742" s="668"/>
      <c r="BV742" s="666"/>
      <c r="BW742" s="669"/>
    </row>
    <row r="743" spans="2:75" ht="15.75" customHeight="1">
      <c r="B743" s="363" t="s">
        <v>113</v>
      </c>
      <c r="C743" s="364">
        <v>14812722000155</v>
      </c>
      <c r="D743" s="365" t="s">
        <v>13</v>
      </c>
      <c r="E743" s="365" t="s">
        <v>615</v>
      </c>
      <c r="F743" s="365" t="s">
        <v>619</v>
      </c>
      <c r="G743" s="366" t="s">
        <v>34</v>
      </c>
      <c r="H743" s="366" t="s">
        <v>865</v>
      </c>
      <c r="I743" s="366" t="s">
        <v>34</v>
      </c>
      <c r="J743" s="366"/>
      <c r="K743" s="367" t="s">
        <v>48</v>
      </c>
      <c r="L743" s="368"/>
      <c r="M743" s="368" t="s">
        <v>34</v>
      </c>
      <c r="N743" s="367">
        <v>296139</v>
      </c>
      <c r="O743" s="367" t="s">
        <v>1321</v>
      </c>
      <c r="P743" s="371">
        <v>40931</v>
      </c>
      <c r="Q743" s="372">
        <v>60902876.840000004</v>
      </c>
      <c r="R743" s="372">
        <v>140988913.97448415</v>
      </c>
      <c r="S743" s="367">
        <v>29</v>
      </c>
      <c r="T743" s="369">
        <v>4.1576294430982985E-2</v>
      </c>
      <c r="U743" s="369">
        <v>0.53746487302734125</v>
      </c>
      <c r="V743" s="369">
        <v>8.359676615125089E-2</v>
      </c>
      <c r="W743" s="369">
        <v>0.81952783373962279</v>
      </c>
      <c r="X743" s="369">
        <v>5.2885028814073642E-2</v>
      </c>
      <c r="Y743" s="369">
        <v>0.40103678062053622</v>
      </c>
      <c r="Z743" s="369">
        <v>6.5613994506574569E-2</v>
      </c>
      <c r="AA743" s="369">
        <v>0.37297121606223971</v>
      </c>
      <c r="AB743" s="369">
        <v>5.656947886175169E-2</v>
      </c>
      <c r="AC743" s="373">
        <v>-0.26972039004930187</v>
      </c>
      <c r="AD743" s="541">
        <v>23686472000145</v>
      </c>
      <c r="AE743" s="370" t="s">
        <v>2299</v>
      </c>
      <c r="AF743" s="370" t="s">
        <v>2253</v>
      </c>
      <c r="AG743" s="374" t="s">
        <v>1439</v>
      </c>
      <c r="AH743" s="374" t="s">
        <v>2248</v>
      </c>
      <c r="AI743" s="374">
        <v>1000</v>
      </c>
      <c r="AJ743" s="374">
        <v>500</v>
      </c>
      <c r="AK743" s="374">
        <v>500</v>
      </c>
      <c r="AL743" s="369">
        <v>0.02</v>
      </c>
      <c r="AM743" s="369">
        <v>0.25</v>
      </c>
      <c r="AN743" s="369" t="s">
        <v>64</v>
      </c>
      <c r="AO743" s="367" t="s">
        <v>1324</v>
      </c>
      <c r="AP743" s="370" t="s">
        <v>13</v>
      </c>
      <c r="AQ743" s="376" t="s">
        <v>674</v>
      </c>
      <c r="AR743" s="369">
        <v>4.0000000000000001E-3</v>
      </c>
      <c r="AS743" s="369">
        <v>4.0000000000000001E-3</v>
      </c>
      <c r="AT743" s="369"/>
      <c r="AX743" s="662"/>
      <c r="AY743" s="663"/>
      <c r="AZ743" s="663"/>
      <c r="BA743" s="663"/>
      <c r="BB743" s="664"/>
      <c r="BC743" s="663"/>
      <c r="BD743" s="663"/>
      <c r="BE743" s="663"/>
      <c r="BF743" s="663"/>
      <c r="BG743" s="664"/>
      <c r="BH743" s="664"/>
      <c r="BI743" s="665"/>
      <c r="BJ743" s="665"/>
      <c r="BK743" s="665"/>
      <c r="BL743" s="664"/>
      <c r="BM743" s="664"/>
      <c r="BN743" s="664"/>
      <c r="BO743" s="664"/>
      <c r="BP743" s="664"/>
      <c r="BQ743" s="664"/>
      <c r="BR743" s="664"/>
      <c r="BS743" s="664"/>
      <c r="BT743" s="667"/>
      <c r="BU743" s="668"/>
      <c r="BV743" s="666"/>
      <c r="BW743" s="669"/>
    </row>
    <row r="744" spans="2:75" ht="15.75" customHeight="1">
      <c r="B744" s="363" t="s">
        <v>110</v>
      </c>
      <c r="C744" s="364">
        <v>11392165000172</v>
      </c>
      <c r="D744" s="365" t="s">
        <v>14</v>
      </c>
      <c r="E744" s="365" t="s">
        <v>607</v>
      </c>
      <c r="F744" s="365"/>
      <c r="G744" s="366"/>
      <c r="H744" s="366" t="s">
        <v>34</v>
      </c>
      <c r="I744" s="366" t="s">
        <v>34</v>
      </c>
      <c r="J744" s="366" t="s">
        <v>608</v>
      </c>
      <c r="K744" s="367" t="s">
        <v>48</v>
      </c>
      <c r="L744" s="368"/>
      <c r="M744" s="368" t="s">
        <v>34</v>
      </c>
      <c r="N744" s="367">
        <v>240737</v>
      </c>
      <c r="O744" s="367" t="s">
        <v>1321</v>
      </c>
      <c r="P744" s="371">
        <v>40177</v>
      </c>
      <c r="Q744" s="372">
        <v>1116195129.8399999</v>
      </c>
      <c r="R744" s="372">
        <v>1339901392.2854764</v>
      </c>
      <c r="S744" s="367">
        <v>29</v>
      </c>
      <c r="T744" s="369">
        <v>-3.1871474291946478E-2</v>
      </c>
      <c r="U744" s="369">
        <v>-0.4120087688899452</v>
      </c>
      <c r="V744" s="369">
        <v>-0.14902550344308074</v>
      </c>
      <c r="W744" s="369">
        <v>-1.4609482355776171</v>
      </c>
      <c r="X744" s="369">
        <v>-5.3668392402505094E-2</v>
      </c>
      <c r="Y744" s="369">
        <v>-0.40697716901787218</v>
      </c>
      <c r="Z744" s="369">
        <v>3.3715991900753473E-2</v>
      </c>
      <c r="AA744" s="369">
        <v>0.19165262829271298</v>
      </c>
      <c r="AB744" s="369">
        <v>0.16882704437527427</v>
      </c>
      <c r="AC744" s="373">
        <v>-1.4467728354198166</v>
      </c>
      <c r="AD744" s="541">
        <v>11403884000141</v>
      </c>
      <c r="AE744" s="370" t="s">
        <v>2299</v>
      </c>
      <c r="AF744" s="370" t="s">
        <v>2250</v>
      </c>
      <c r="AG744" s="374" t="s">
        <v>719</v>
      </c>
      <c r="AH744" s="374" t="s">
        <v>2248</v>
      </c>
      <c r="AI744" s="374">
        <v>1000</v>
      </c>
      <c r="AJ744" s="374">
        <v>500</v>
      </c>
      <c r="AK744" s="374">
        <v>500</v>
      </c>
      <c r="AL744" s="673">
        <v>0.02</v>
      </c>
      <c r="AM744" s="673">
        <v>0.2</v>
      </c>
      <c r="AN744" s="369" t="s">
        <v>2295</v>
      </c>
      <c r="AO744" s="367" t="s">
        <v>1324</v>
      </c>
      <c r="AP744" s="370" t="s">
        <v>716</v>
      </c>
      <c r="AQ744" s="376" t="s">
        <v>659</v>
      </c>
      <c r="AR744" s="369">
        <v>4.0000000000000001E-3</v>
      </c>
      <c r="AS744" s="369">
        <v>4.0000000000000001E-3</v>
      </c>
      <c r="AT744" s="369"/>
      <c r="AX744" s="662"/>
      <c r="AY744" s="663"/>
      <c r="AZ744" s="663"/>
      <c r="BA744" s="663"/>
      <c r="BB744" s="664"/>
      <c r="BC744" s="663"/>
      <c r="BD744" s="663"/>
      <c r="BE744" s="663"/>
      <c r="BF744" s="663"/>
      <c r="BG744" s="664"/>
      <c r="BH744" s="664"/>
      <c r="BI744" s="665"/>
      <c r="BJ744" s="665"/>
      <c r="BK744" s="665"/>
      <c r="BL744" s="664"/>
      <c r="BM744" s="664"/>
      <c r="BN744" s="664"/>
      <c r="BO744" s="664"/>
      <c r="BP744" s="664"/>
      <c r="BQ744" s="664"/>
      <c r="BR744" s="664"/>
      <c r="BS744" s="664"/>
      <c r="BT744" s="667"/>
      <c r="BU744" s="668"/>
      <c r="BV744" s="666"/>
      <c r="BW744" s="669"/>
    </row>
    <row r="745" spans="2:75" ht="15.75" customHeight="1">
      <c r="B745" s="363" t="s">
        <v>126</v>
      </c>
      <c r="C745" s="364">
        <v>12239939000192</v>
      </c>
      <c r="D745" s="365" t="s">
        <v>14</v>
      </c>
      <c r="E745" s="365" t="s">
        <v>607</v>
      </c>
      <c r="F745" s="365"/>
      <c r="G745" s="366"/>
      <c r="H745" s="366" t="s">
        <v>34</v>
      </c>
      <c r="I745" s="366" t="s">
        <v>34</v>
      </c>
      <c r="J745" s="366" t="s">
        <v>608</v>
      </c>
      <c r="K745" s="367" t="s">
        <v>48</v>
      </c>
      <c r="L745" s="368"/>
      <c r="M745" s="368" t="s">
        <v>34</v>
      </c>
      <c r="N745" s="367">
        <v>287393</v>
      </c>
      <c r="O745" s="367" t="s">
        <v>1321</v>
      </c>
      <c r="P745" s="371">
        <v>40808</v>
      </c>
      <c r="Q745" s="372">
        <v>202626812.46000001</v>
      </c>
      <c r="R745" s="372">
        <v>216161014.83876982</v>
      </c>
      <c r="S745" s="367">
        <v>29</v>
      </c>
      <c r="T745" s="369">
        <v>8.4920931945067002E-2</v>
      </c>
      <c r="U745" s="369">
        <v>1.0977894622375515</v>
      </c>
      <c r="V745" s="369">
        <v>-5.6988330490041483E-2</v>
      </c>
      <c r="W745" s="369">
        <v>-0.55867619269435753</v>
      </c>
      <c r="X745" s="369">
        <v>3.9738523978498641E-2</v>
      </c>
      <c r="Y745" s="369">
        <v>0.30134444625107332</v>
      </c>
      <c r="Z745" s="369">
        <v>9.5110963298846052E-2</v>
      </c>
      <c r="AA745" s="369">
        <v>0.54064154924857033</v>
      </c>
      <c r="AB745" s="369">
        <v>0.19726729251221967</v>
      </c>
      <c r="AC745" s="373">
        <v>-0.69136399603495635</v>
      </c>
      <c r="AD745" s="541">
        <v>12241282000106</v>
      </c>
      <c r="AE745" s="370" t="s">
        <v>2263</v>
      </c>
      <c r="AF745" s="370" t="s">
        <v>728</v>
      </c>
      <c r="AG745" s="374" t="s">
        <v>728</v>
      </c>
      <c r="AH745" s="374" t="s">
        <v>2248</v>
      </c>
      <c r="AI745" s="374">
        <v>5000</v>
      </c>
      <c r="AJ745" s="374">
        <v>5000</v>
      </c>
      <c r="AK745" s="374">
        <v>1000</v>
      </c>
      <c r="AL745" s="369">
        <v>0.02</v>
      </c>
      <c r="AM745" s="369">
        <v>0.2</v>
      </c>
      <c r="AN745" s="369" t="s">
        <v>666</v>
      </c>
      <c r="AO745" s="367" t="s">
        <v>1324</v>
      </c>
      <c r="AP745" s="370" t="s">
        <v>716</v>
      </c>
      <c r="AQ745" s="376" t="s">
        <v>659</v>
      </c>
      <c r="AR745" s="369">
        <v>6.6000000000000008E-3</v>
      </c>
      <c r="AS745" s="369">
        <v>6.6000000000000008E-3</v>
      </c>
      <c r="AT745" s="369"/>
      <c r="AX745" s="662"/>
      <c r="AY745" s="663"/>
      <c r="AZ745" s="663"/>
      <c r="BA745" s="663"/>
      <c r="BB745" s="664"/>
      <c r="BC745" s="663"/>
      <c r="BD745" s="663"/>
      <c r="BE745" s="663"/>
      <c r="BF745" s="663"/>
      <c r="BG745" s="664"/>
      <c r="BH745" s="664"/>
      <c r="BI745" s="665"/>
      <c r="BJ745" s="665"/>
      <c r="BK745" s="665"/>
      <c r="BL745" s="664"/>
      <c r="BM745" s="664"/>
      <c r="BN745" s="664"/>
      <c r="BO745" s="664"/>
      <c r="BP745" s="664"/>
      <c r="BQ745" s="664"/>
      <c r="BR745" s="664"/>
      <c r="BS745" s="664"/>
      <c r="BT745" s="667"/>
      <c r="BU745" s="668"/>
      <c r="BV745" s="666"/>
      <c r="BW745" s="669"/>
    </row>
    <row r="746" spans="2:75" ht="15.75" customHeight="1">
      <c r="B746" s="363" t="s">
        <v>1675</v>
      </c>
      <c r="C746" s="364">
        <v>32999290000115</v>
      </c>
      <c r="D746" s="365" t="s">
        <v>14</v>
      </c>
      <c r="E746" s="365" t="s">
        <v>614</v>
      </c>
      <c r="F746" s="365"/>
      <c r="G746" s="366"/>
      <c r="H746" s="366" t="s">
        <v>1338</v>
      </c>
      <c r="I746" s="366" t="s">
        <v>34</v>
      </c>
      <c r="J746" s="366" t="s">
        <v>608</v>
      </c>
      <c r="K746" s="367" t="s">
        <v>48</v>
      </c>
      <c r="L746" s="368"/>
      <c r="M746" s="368"/>
      <c r="N746" s="367">
        <v>504572</v>
      </c>
      <c r="O746" s="367" t="s">
        <v>1324</v>
      </c>
      <c r="P746" s="371">
        <v>43662</v>
      </c>
      <c r="Q746" s="372">
        <v>18602718.329999998</v>
      </c>
      <c r="R746" s="372">
        <v>35313085.66900795</v>
      </c>
      <c r="S746" s="367">
        <v>29</v>
      </c>
      <c r="T746" s="369">
        <v>2.4437928104818818E-2</v>
      </c>
      <c r="U746" s="369">
        <v>0.27487570198175859</v>
      </c>
      <c r="V746" s="369">
        <v>-0.14306655848821193</v>
      </c>
      <c r="W746" s="369">
        <v>-1.313023157331026</v>
      </c>
      <c r="X746" s="369">
        <v>-7.8622574968453929E-2</v>
      </c>
      <c r="Y746" s="369">
        <v>-0.55285747172392607</v>
      </c>
      <c r="Z746" s="369">
        <v>-0.20246674501057205</v>
      </c>
      <c r="AA746" s="369">
        <v>-1.1063924229950806</v>
      </c>
      <c r="AB746" s="369">
        <v>0.27096684826623652</v>
      </c>
      <c r="AC746" s="373">
        <v>-0.81609178709019958</v>
      </c>
      <c r="AD746" s="541">
        <v>23960625000109</v>
      </c>
      <c r="AE746" s="370" t="s">
        <v>2453</v>
      </c>
      <c r="AF746" s="370" t="s">
        <v>2453</v>
      </c>
      <c r="AG746" s="374" t="s">
        <v>1442</v>
      </c>
      <c r="AH746" s="374" t="s">
        <v>2248</v>
      </c>
      <c r="AI746" s="374">
        <v>5000</v>
      </c>
      <c r="AJ746" s="374">
        <v>1000</v>
      </c>
      <c r="AK746" s="374">
        <v>5000</v>
      </c>
      <c r="AL746" s="369">
        <v>0</v>
      </c>
      <c r="AM746" s="369" t="s">
        <v>34</v>
      </c>
      <c r="AN746" s="369" t="s">
        <v>64</v>
      </c>
      <c r="AO746" s="367" t="s">
        <v>1324</v>
      </c>
      <c r="AP746" s="370" t="s">
        <v>13</v>
      </c>
      <c r="AQ746" s="376" t="s">
        <v>668</v>
      </c>
      <c r="AR746" s="369" t="s">
        <v>34</v>
      </c>
      <c r="AS746" s="369" t="s">
        <v>34</v>
      </c>
      <c r="AT746" s="369"/>
      <c r="AX746" s="662"/>
      <c r="AY746" s="663"/>
      <c r="AZ746" s="663"/>
      <c r="BA746" s="663"/>
      <c r="BB746" s="664"/>
      <c r="BC746" s="663"/>
      <c r="BD746" s="663"/>
      <c r="BE746" s="663"/>
      <c r="BF746" s="663"/>
      <c r="BG746" s="664"/>
      <c r="BH746" s="664"/>
      <c r="BI746" s="665"/>
      <c r="BJ746" s="665"/>
      <c r="BK746" s="665"/>
      <c r="BL746" s="664"/>
      <c r="BM746" s="664"/>
      <c r="BN746" s="664"/>
      <c r="BO746" s="664"/>
      <c r="BP746" s="664"/>
      <c r="BQ746" s="664"/>
      <c r="BR746" s="664"/>
      <c r="BS746" s="664"/>
      <c r="BT746" s="667"/>
      <c r="BU746" s="668"/>
      <c r="BV746" s="666"/>
      <c r="BW746" s="669"/>
    </row>
    <row r="747" spans="2:75" ht="15.75" customHeight="1">
      <c r="B747" s="363" t="s">
        <v>1078</v>
      </c>
      <c r="C747" s="364">
        <v>6118222000190</v>
      </c>
      <c r="D747" s="365" t="s">
        <v>14</v>
      </c>
      <c r="E747" s="365" t="s">
        <v>607</v>
      </c>
      <c r="F747" s="365"/>
      <c r="G747" s="366"/>
      <c r="H747" s="366" t="s">
        <v>34</v>
      </c>
      <c r="I747" s="366" t="s">
        <v>34</v>
      </c>
      <c r="J747" s="366" t="s">
        <v>608</v>
      </c>
      <c r="K747" s="367" t="s">
        <v>48</v>
      </c>
      <c r="L747" s="368"/>
      <c r="M747" s="368" t="s">
        <v>34</v>
      </c>
      <c r="N747" s="367">
        <v>223336</v>
      </c>
      <c r="O747" s="367" t="s">
        <v>1321</v>
      </c>
      <c r="P747" s="371">
        <v>39827</v>
      </c>
      <c r="Q747" s="372">
        <v>47810006.960000001</v>
      </c>
      <c r="R747" s="372">
        <v>71323517.911190435</v>
      </c>
      <c r="S747" s="367">
        <v>29</v>
      </c>
      <c r="T747" s="369">
        <v>-6.4205807528987857E-2</v>
      </c>
      <c r="U747" s="369">
        <v>-0.83000100570457425</v>
      </c>
      <c r="V747" s="369">
        <v>-0.21099194454227332</v>
      </c>
      <c r="W747" s="369">
        <v>-2.0684265577257919</v>
      </c>
      <c r="X747" s="369">
        <v>-0.14153130516275925</v>
      </c>
      <c r="Y747" s="369">
        <v>-1.0732575977039271</v>
      </c>
      <c r="Z747" s="369">
        <v>-3.1123830092202542E-2</v>
      </c>
      <c r="AA747" s="369">
        <v>-0.17691794022447685</v>
      </c>
      <c r="AB747" s="369">
        <v>0.22112063166311743</v>
      </c>
      <c r="AC747" s="373">
        <v>-1.4002763262951519</v>
      </c>
      <c r="AD747" s="541">
        <v>29599351000142</v>
      </c>
      <c r="AE747" s="370" t="s">
        <v>2462</v>
      </c>
      <c r="AF747" s="370" t="s">
        <v>2253</v>
      </c>
      <c r="AG747" s="374" t="s">
        <v>1439</v>
      </c>
      <c r="AH747" s="374" t="s">
        <v>2248</v>
      </c>
      <c r="AI747" s="374">
        <v>5000</v>
      </c>
      <c r="AJ747" s="374">
        <v>1000</v>
      </c>
      <c r="AK747" s="374">
        <v>5000</v>
      </c>
      <c r="AL747" s="369">
        <v>0.02</v>
      </c>
      <c r="AM747" s="369">
        <v>0.2</v>
      </c>
      <c r="AN747" s="369" t="s">
        <v>666</v>
      </c>
      <c r="AO747" s="367" t="s">
        <v>1324</v>
      </c>
      <c r="AP747" s="370" t="s">
        <v>716</v>
      </c>
      <c r="AQ747" s="376" t="s">
        <v>665</v>
      </c>
      <c r="AR747" s="369">
        <v>5.3333333333333332E-3</v>
      </c>
      <c r="AS747" s="369">
        <v>5.3333333333333332E-3</v>
      </c>
      <c r="AT747" s="369"/>
      <c r="AX747" s="662"/>
      <c r="AY747" s="663"/>
      <c r="AZ747" s="663"/>
      <c r="BA747" s="663"/>
      <c r="BB747" s="664"/>
      <c r="BC747" s="663"/>
      <c r="BD747" s="663"/>
      <c r="BE747" s="663"/>
      <c r="BF747" s="663"/>
      <c r="BG747" s="664"/>
      <c r="BH747" s="664"/>
      <c r="BI747" s="665"/>
      <c r="BJ747" s="665"/>
      <c r="BK747" s="665"/>
      <c r="BL747" s="664"/>
      <c r="BM747" s="664"/>
      <c r="BN747" s="664"/>
      <c r="BO747" s="664"/>
      <c r="BP747" s="664"/>
      <c r="BQ747" s="664"/>
      <c r="BR747" s="664"/>
      <c r="BS747" s="664"/>
      <c r="BT747" s="667"/>
      <c r="BU747" s="668"/>
      <c r="BV747" s="666"/>
      <c r="BW747" s="669"/>
    </row>
    <row r="748" spans="2:75" ht="15.75" customHeight="1">
      <c r="B748" s="363" t="s">
        <v>339</v>
      </c>
      <c r="C748" s="364">
        <v>37414101000119</v>
      </c>
      <c r="D748" s="365" t="s">
        <v>14</v>
      </c>
      <c r="E748" s="365" t="s">
        <v>607</v>
      </c>
      <c r="F748" s="365"/>
      <c r="G748" s="366"/>
      <c r="H748" s="366" t="s">
        <v>34</v>
      </c>
      <c r="I748" s="366" t="s">
        <v>34</v>
      </c>
      <c r="J748" s="366" t="s">
        <v>608</v>
      </c>
      <c r="K748" s="367" t="s">
        <v>48</v>
      </c>
      <c r="L748" s="368"/>
      <c r="M748" s="368" t="s">
        <v>1416</v>
      </c>
      <c r="N748" s="367">
        <v>544507</v>
      </c>
      <c r="O748" s="367" t="s">
        <v>1321</v>
      </c>
      <c r="P748" s="371">
        <v>44029</v>
      </c>
      <c r="Q748" s="372">
        <v>2021510.92</v>
      </c>
      <c r="R748" s="372">
        <v>4513176.6514682518</v>
      </c>
      <c r="S748" s="367">
        <v>29</v>
      </c>
      <c r="T748" s="369">
        <v>-0.1095137400935603</v>
      </c>
      <c r="U748" s="369">
        <v>-1.4157054932310622</v>
      </c>
      <c r="V748" s="369">
        <v>-0.27814787862247592</v>
      </c>
      <c r="W748" s="369">
        <v>-2.7267792633786985</v>
      </c>
      <c r="X748" s="369">
        <v>1.5762043534089498E-2</v>
      </c>
      <c r="Y748" s="369">
        <v>0.11952643946049661</v>
      </c>
      <c r="Z748" s="369" t="s">
        <v>1419</v>
      </c>
      <c r="AA748" s="369" t="s">
        <v>1419</v>
      </c>
      <c r="AB748" s="369">
        <v>0.30649826616081793</v>
      </c>
      <c r="AC748" s="373">
        <v>-1.226332139574511</v>
      </c>
      <c r="AD748" s="541">
        <v>0</v>
      </c>
      <c r="AE748" s="370" t="s">
        <v>2319</v>
      </c>
      <c r="AF748" s="370" t="s">
        <v>761</v>
      </c>
      <c r="AG748" s="374" t="s">
        <v>761</v>
      </c>
      <c r="AH748" s="374" t="s">
        <v>2248</v>
      </c>
      <c r="AI748" s="374">
        <v>0</v>
      </c>
      <c r="AJ748" s="374">
        <v>0</v>
      </c>
      <c r="AK748" s="374">
        <v>0</v>
      </c>
      <c r="AL748" s="369">
        <v>0.02</v>
      </c>
      <c r="AM748" s="369">
        <v>0.2</v>
      </c>
      <c r="AN748" s="369" t="s">
        <v>2257</v>
      </c>
      <c r="AO748" s="367" t="s">
        <v>1324</v>
      </c>
      <c r="AP748" s="370" t="s">
        <v>716</v>
      </c>
      <c r="AQ748" s="376" t="s">
        <v>681</v>
      </c>
      <c r="AR748" s="369">
        <v>3.3333333333333331E-3</v>
      </c>
      <c r="AS748" s="369">
        <v>3.3333333333333331E-3</v>
      </c>
      <c r="AT748" s="369"/>
      <c r="AX748" s="662"/>
      <c r="AY748" s="663"/>
      <c r="AZ748" s="663"/>
      <c r="BA748" s="663"/>
      <c r="BB748" s="664"/>
      <c r="BC748" s="663"/>
      <c r="BD748" s="663"/>
      <c r="BE748" s="663"/>
      <c r="BF748" s="663"/>
      <c r="BG748" s="664"/>
      <c r="BH748" s="664"/>
      <c r="BI748" s="665"/>
      <c r="BJ748" s="665"/>
      <c r="BK748" s="665"/>
      <c r="BL748" s="664"/>
      <c r="BM748" s="664"/>
      <c r="BN748" s="664"/>
      <c r="BO748" s="664"/>
      <c r="BP748" s="664"/>
      <c r="BQ748" s="664"/>
      <c r="BR748" s="664"/>
      <c r="BS748" s="664"/>
      <c r="BT748" s="667"/>
      <c r="BU748" s="668"/>
      <c r="BV748" s="666"/>
      <c r="BW748" s="669"/>
    </row>
    <row r="749" spans="2:75" ht="15.75" customHeight="1">
      <c r="B749" s="363" t="s">
        <v>1703</v>
      </c>
      <c r="C749" s="364">
        <v>31533638000111</v>
      </c>
      <c r="D749" s="365" t="s">
        <v>14</v>
      </c>
      <c r="E749" s="365" t="s">
        <v>614</v>
      </c>
      <c r="F749" s="365"/>
      <c r="G749" s="366"/>
      <c r="H749" s="366" t="s">
        <v>1338</v>
      </c>
      <c r="I749" s="366" t="s">
        <v>34</v>
      </c>
      <c r="J749" s="366" t="s">
        <v>608</v>
      </c>
      <c r="K749" s="367" t="s">
        <v>48</v>
      </c>
      <c r="L749" s="368"/>
      <c r="M749" s="368"/>
      <c r="N749" s="367">
        <v>483575</v>
      </c>
      <c r="O749" s="367" t="s">
        <v>1321</v>
      </c>
      <c r="P749" s="371">
        <v>43460</v>
      </c>
      <c r="Q749" s="372" t="s">
        <v>1392</v>
      </c>
      <c r="R749" s="372" t="s">
        <v>1419</v>
      </c>
      <c r="S749" s="367">
        <v>29</v>
      </c>
      <c r="T749" s="369" t="s">
        <v>1419</v>
      </c>
      <c r="U749" s="369" t="s">
        <v>1419</v>
      </c>
      <c r="V749" s="369" t="s">
        <v>1419</v>
      </c>
      <c r="W749" s="369" t="s">
        <v>1419</v>
      </c>
      <c r="X749" s="369" t="s">
        <v>1419</v>
      </c>
      <c r="Y749" s="369" t="s">
        <v>1419</v>
      </c>
      <c r="Z749" s="369" t="s">
        <v>1419</v>
      </c>
      <c r="AA749" s="369" t="s">
        <v>1419</v>
      </c>
      <c r="AB749" s="369" t="s">
        <v>1419</v>
      </c>
      <c r="AC749" s="373" t="s">
        <v>1419</v>
      </c>
      <c r="AD749" s="541">
        <v>22899381000125</v>
      </c>
      <c r="AE749" s="370" t="s">
        <v>2518</v>
      </c>
      <c r="AF749" s="370" t="s">
        <v>2253</v>
      </c>
      <c r="AG749" s="374" t="s">
        <v>1439</v>
      </c>
      <c r="AH749" s="374" t="s">
        <v>2248</v>
      </c>
      <c r="AI749" s="374">
        <v>25000</v>
      </c>
      <c r="AJ749" s="374">
        <v>0</v>
      </c>
      <c r="AK749" s="374">
        <v>25000</v>
      </c>
      <c r="AL749" s="369">
        <v>1.8000000000000002E-2</v>
      </c>
      <c r="AM749" s="369">
        <v>0.2</v>
      </c>
      <c r="AN749" s="369" t="s">
        <v>64</v>
      </c>
      <c r="AO749" s="367" t="s">
        <v>1324</v>
      </c>
      <c r="AP749" s="370" t="s">
        <v>13</v>
      </c>
      <c r="AQ749" s="376" t="s">
        <v>668</v>
      </c>
      <c r="AR749" s="369">
        <v>4.7999999999999996E-3</v>
      </c>
      <c r="AS749" s="369">
        <v>4.7999999999999996E-3</v>
      </c>
      <c r="AT749" s="369"/>
      <c r="AX749" s="662"/>
      <c r="AY749" s="663"/>
      <c r="AZ749" s="663"/>
      <c r="BA749" s="663"/>
      <c r="BB749" s="664"/>
      <c r="BC749" s="663"/>
      <c r="BD749" s="663"/>
      <c r="BE749" s="663"/>
      <c r="BF749" s="663"/>
      <c r="BG749" s="664"/>
      <c r="BH749" s="664"/>
      <c r="BI749" s="665"/>
      <c r="BJ749" s="665"/>
      <c r="BK749" s="665"/>
      <c r="BL749" s="664"/>
      <c r="BM749" s="664"/>
      <c r="BN749" s="664"/>
      <c r="BO749" s="664"/>
      <c r="BP749" s="664"/>
      <c r="BQ749" s="664"/>
      <c r="BR749" s="664"/>
      <c r="BS749" s="664"/>
      <c r="BT749" s="667"/>
      <c r="BU749" s="668"/>
      <c r="BV749" s="666"/>
      <c r="BW749" s="669"/>
    </row>
    <row r="750" spans="2:75" ht="15.75" customHeight="1">
      <c r="B750" s="363" t="s">
        <v>572</v>
      </c>
      <c r="C750" s="364">
        <v>31666885000196</v>
      </c>
      <c r="D750" s="365" t="s">
        <v>14</v>
      </c>
      <c r="E750" s="365" t="s">
        <v>614</v>
      </c>
      <c r="F750" s="365"/>
      <c r="G750" s="366"/>
      <c r="H750" s="366" t="s">
        <v>1338</v>
      </c>
      <c r="I750" s="366" t="s">
        <v>34</v>
      </c>
      <c r="J750" s="366" t="s">
        <v>608</v>
      </c>
      <c r="K750" s="367" t="s">
        <v>48</v>
      </c>
      <c r="L750" s="368"/>
      <c r="M750" s="368" t="s">
        <v>34</v>
      </c>
      <c r="N750" s="367">
        <v>513229</v>
      </c>
      <c r="O750" s="367" t="s">
        <v>1321</v>
      </c>
      <c r="P750" s="371">
        <v>43780</v>
      </c>
      <c r="Q750" s="372">
        <v>86865126.200000003</v>
      </c>
      <c r="R750" s="372">
        <v>42700623.465833366</v>
      </c>
      <c r="S750" s="367">
        <v>29</v>
      </c>
      <c r="T750" s="369">
        <v>1.2419890764095776E-2</v>
      </c>
      <c r="U750" s="369">
        <v>0.16055435203873608</v>
      </c>
      <c r="V750" s="369">
        <v>-0.20106496738723989</v>
      </c>
      <c r="W750" s="369">
        <v>-1.9711089884225979</v>
      </c>
      <c r="X750" s="369">
        <v>-0.18075556469704679</v>
      </c>
      <c r="Y750" s="369">
        <v>-1.370702283252986</v>
      </c>
      <c r="Z750" s="369" t="s">
        <v>1419</v>
      </c>
      <c r="AA750" s="369" t="s">
        <v>1419</v>
      </c>
      <c r="AB750" s="369">
        <v>0.2783888097627123</v>
      </c>
      <c r="AC750" s="373">
        <v>-1.0159245543048152</v>
      </c>
      <c r="AD750" s="541">
        <v>22899381000125</v>
      </c>
      <c r="AE750" s="370" t="s">
        <v>2518</v>
      </c>
      <c r="AF750" s="370" t="s">
        <v>2244</v>
      </c>
      <c r="AG750" s="374" t="s">
        <v>1438</v>
      </c>
      <c r="AH750" s="374" t="s">
        <v>2248</v>
      </c>
      <c r="AI750" s="374">
        <v>5000</v>
      </c>
      <c r="AJ750" s="374">
        <v>1000</v>
      </c>
      <c r="AK750" s="374">
        <v>1000</v>
      </c>
      <c r="AL750" s="369">
        <v>1.8000000000000002E-2</v>
      </c>
      <c r="AM750" s="369">
        <v>0.2</v>
      </c>
      <c r="AN750" s="369" t="s">
        <v>64</v>
      </c>
      <c r="AO750" s="367" t="s">
        <v>1324</v>
      </c>
      <c r="AP750" s="370" t="s">
        <v>13</v>
      </c>
      <c r="AQ750" s="376" t="s">
        <v>668</v>
      </c>
      <c r="AR750" s="369">
        <v>4.8005999999999995E-3</v>
      </c>
      <c r="AS750" s="369">
        <v>4.8005999999999995E-3</v>
      </c>
      <c r="AT750" s="369"/>
      <c r="AX750" s="662"/>
      <c r="AY750" s="663"/>
      <c r="AZ750" s="663"/>
      <c r="BA750" s="663"/>
      <c r="BB750" s="664"/>
      <c r="BC750" s="663"/>
      <c r="BD750" s="663"/>
      <c r="BE750" s="663"/>
      <c r="BF750" s="663"/>
      <c r="BG750" s="664"/>
      <c r="BH750" s="664"/>
      <c r="BI750" s="665"/>
      <c r="BJ750" s="665"/>
      <c r="BK750" s="665"/>
      <c r="BL750" s="664"/>
      <c r="BM750" s="664"/>
      <c r="BN750" s="664"/>
      <c r="BO750" s="664"/>
      <c r="BP750" s="664"/>
      <c r="BQ750" s="664"/>
      <c r="BR750" s="664"/>
      <c r="BS750" s="664"/>
      <c r="BT750" s="667"/>
      <c r="BU750" s="668"/>
      <c r="BV750" s="666"/>
      <c r="BW750" s="669"/>
    </row>
    <row r="751" spans="2:75" ht="15.75" customHeight="1">
      <c r="B751" s="363" t="s">
        <v>1168</v>
      </c>
      <c r="C751" s="364">
        <v>23960625000109</v>
      </c>
      <c r="D751" s="365" t="s">
        <v>14</v>
      </c>
      <c r="E751" s="365" t="s">
        <v>614</v>
      </c>
      <c r="F751" s="365"/>
      <c r="G751" s="366"/>
      <c r="H751" s="366" t="s">
        <v>1338</v>
      </c>
      <c r="I751" s="366" t="s">
        <v>34</v>
      </c>
      <c r="J751" s="366" t="s">
        <v>608</v>
      </c>
      <c r="K751" s="367" t="s">
        <v>48</v>
      </c>
      <c r="L751" s="368"/>
      <c r="M751" s="368" t="s">
        <v>34</v>
      </c>
      <c r="N751" s="367">
        <v>416681</v>
      </c>
      <c r="O751" s="367" t="s">
        <v>1321</v>
      </c>
      <c r="P751" s="371">
        <v>42489</v>
      </c>
      <c r="Q751" s="372">
        <v>424513807.20999998</v>
      </c>
      <c r="R751" s="372">
        <v>211218244.61071432</v>
      </c>
      <c r="S751" s="367">
        <v>29</v>
      </c>
      <c r="T751" s="369">
        <v>1.1819558672620412E-2</v>
      </c>
      <c r="U751" s="369">
        <v>0.15279374191859516</v>
      </c>
      <c r="V751" s="369">
        <v>-0.20196414655060924</v>
      </c>
      <c r="W751" s="369">
        <v>-1.9799239508407207</v>
      </c>
      <c r="X751" s="369">
        <v>-0.1793924836267845</v>
      </c>
      <c r="Y751" s="369">
        <v>-1.3603657918791303</v>
      </c>
      <c r="Z751" s="369">
        <v>-0.20788139042496045</v>
      </c>
      <c r="AA751" s="369">
        <v>-1.1816652158822276</v>
      </c>
      <c r="AB751" s="369">
        <v>0.27803780500712905</v>
      </c>
      <c r="AC751" s="373">
        <v>-1.0215887176137579</v>
      </c>
      <c r="AD751" s="541">
        <v>22899381000125</v>
      </c>
      <c r="AE751" s="370" t="s">
        <v>2518</v>
      </c>
      <c r="AF751" s="370" t="s">
        <v>2253</v>
      </c>
      <c r="AG751" s="374" t="s">
        <v>1439</v>
      </c>
      <c r="AH751" s="374" t="s">
        <v>2248</v>
      </c>
      <c r="AI751" s="374">
        <v>100000</v>
      </c>
      <c r="AJ751" s="374">
        <v>10000</v>
      </c>
      <c r="AK751" s="374">
        <v>100000</v>
      </c>
      <c r="AL751" s="369">
        <v>1.8000000000000002E-2</v>
      </c>
      <c r="AM751" s="369">
        <v>0.2</v>
      </c>
      <c r="AN751" s="369" t="s">
        <v>2262</v>
      </c>
      <c r="AO751" s="367" t="s">
        <v>1324</v>
      </c>
      <c r="AP751" s="370" t="s">
        <v>13</v>
      </c>
      <c r="AQ751" s="376" t="s">
        <v>668</v>
      </c>
      <c r="AR751" s="369">
        <v>4.7999999999999996E-3</v>
      </c>
      <c r="AS751" s="369">
        <v>4.7999999999999996E-3</v>
      </c>
      <c r="AT751" s="369"/>
      <c r="AX751" s="662"/>
      <c r="AY751" s="663"/>
      <c r="AZ751" s="663"/>
      <c r="BA751" s="663"/>
      <c r="BB751" s="664"/>
      <c r="BC751" s="663"/>
      <c r="BD751" s="663"/>
      <c r="BE751" s="663"/>
      <c r="BF751" s="663"/>
      <c r="BG751" s="664"/>
      <c r="BH751" s="664"/>
      <c r="BI751" s="665"/>
      <c r="BJ751" s="665"/>
      <c r="BK751" s="665"/>
      <c r="BL751" s="664"/>
      <c r="BM751" s="664"/>
      <c r="BN751" s="664"/>
      <c r="BO751" s="664"/>
      <c r="BP751" s="664"/>
      <c r="BQ751" s="664"/>
      <c r="BR751" s="664"/>
      <c r="BS751" s="664"/>
      <c r="BT751" s="667"/>
      <c r="BU751" s="668"/>
      <c r="BV751" s="666"/>
      <c r="BW751" s="669"/>
    </row>
    <row r="752" spans="2:75" ht="15.75" customHeight="1">
      <c r="B752" s="363" t="s">
        <v>1513</v>
      </c>
      <c r="C752" s="364">
        <v>14091645000191</v>
      </c>
      <c r="D752" s="365" t="s">
        <v>11</v>
      </c>
      <c r="E752" s="365" t="s">
        <v>621</v>
      </c>
      <c r="F752" s="365" t="s">
        <v>663</v>
      </c>
      <c r="G752" s="366"/>
      <c r="H752" s="366" t="s">
        <v>34</v>
      </c>
      <c r="I752" s="366"/>
      <c r="J752" s="366" t="s">
        <v>608</v>
      </c>
      <c r="K752" s="367" t="s">
        <v>48</v>
      </c>
      <c r="L752" s="368"/>
      <c r="M752" s="368"/>
      <c r="N752" s="367">
        <v>351164</v>
      </c>
      <c r="O752" s="367" t="s">
        <v>1324</v>
      </c>
      <c r="P752" s="371">
        <v>41562</v>
      </c>
      <c r="Q752" s="372">
        <v>550126022.41999996</v>
      </c>
      <c r="R752" s="372">
        <v>614352430.34615076</v>
      </c>
      <c r="S752" s="367">
        <v>30</v>
      </c>
      <c r="T752" s="369">
        <v>6.7160238963259955E-2</v>
      </c>
      <c r="U752" s="369">
        <v>0.75541255998083323</v>
      </c>
      <c r="V752" s="369">
        <v>9.1924322778419887E-2</v>
      </c>
      <c r="W752" s="369">
        <v>0.84365463044239164</v>
      </c>
      <c r="X752" s="369">
        <v>0.15372332897762186</v>
      </c>
      <c r="Y752" s="369">
        <v>1.0809502364639303</v>
      </c>
      <c r="Z752" s="369">
        <v>0.22841328156018625</v>
      </c>
      <c r="AA752" s="369">
        <v>1.2481789244768873</v>
      </c>
      <c r="AB752" s="369">
        <v>3.0439910579542123E-2</v>
      </c>
      <c r="AC752" s="373">
        <v>-0.4936439858872223</v>
      </c>
      <c r="AD752" s="541">
        <v>0</v>
      </c>
      <c r="AE752" s="370" t="s">
        <v>2304</v>
      </c>
      <c r="AF752" s="370" t="s">
        <v>2304</v>
      </c>
      <c r="AG752" s="374" t="s">
        <v>1441</v>
      </c>
      <c r="AH752" s="374" t="s">
        <v>2254</v>
      </c>
      <c r="AI752" s="374">
        <v>1000000</v>
      </c>
      <c r="AJ752" s="374">
        <v>0</v>
      </c>
      <c r="AK752" s="374">
        <v>1000000</v>
      </c>
      <c r="AL752" s="369">
        <v>2E-3</v>
      </c>
      <c r="AM752" s="369" t="s">
        <v>34</v>
      </c>
      <c r="AN752" s="369" t="s">
        <v>2276</v>
      </c>
      <c r="AO752" s="367" t="s">
        <v>1321</v>
      </c>
      <c r="AP752" s="370" t="s">
        <v>11</v>
      </c>
      <c r="AQ752" s="376" t="s">
        <v>669</v>
      </c>
      <c r="AR752" s="369" t="s">
        <v>34</v>
      </c>
      <c r="AS752" s="369" t="s">
        <v>34</v>
      </c>
      <c r="AT752" s="369"/>
      <c r="AX752" s="662"/>
      <c r="AY752" s="663"/>
      <c r="AZ752" s="663"/>
      <c r="BA752" s="663"/>
      <c r="BB752" s="664"/>
      <c r="BC752" s="663"/>
      <c r="BD752" s="663"/>
      <c r="BE752" s="663"/>
      <c r="BF752" s="663"/>
      <c r="BG752" s="664"/>
      <c r="BH752" s="664"/>
      <c r="BI752" s="665"/>
      <c r="BJ752" s="665"/>
      <c r="BK752" s="665"/>
      <c r="BL752" s="664"/>
      <c r="BM752" s="664"/>
      <c r="BN752" s="664"/>
      <c r="BO752" s="664"/>
      <c r="BP752" s="664"/>
      <c r="BQ752" s="664"/>
      <c r="BR752" s="664"/>
      <c r="BS752" s="664"/>
      <c r="BT752" s="667"/>
      <c r="BU752" s="668"/>
      <c r="BV752" s="666"/>
      <c r="BW752" s="669"/>
    </row>
    <row r="753" spans="2:75" ht="15.75" customHeight="1">
      <c r="B753" s="363" t="s">
        <v>910</v>
      </c>
      <c r="C753" s="364">
        <v>41707420000190</v>
      </c>
      <c r="D753" s="365" t="s">
        <v>11</v>
      </c>
      <c r="E753" s="365" t="s">
        <v>620</v>
      </c>
      <c r="F753" s="365" t="s">
        <v>663</v>
      </c>
      <c r="G753" s="366" t="s">
        <v>738</v>
      </c>
      <c r="H753" s="366" t="s">
        <v>34</v>
      </c>
      <c r="I753" s="366"/>
      <c r="J753" s="366"/>
      <c r="K753" s="367" t="s">
        <v>48</v>
      </c>
      <c r="L753" s="368"/>
      <c r="M753" s="368" t="s">
        <v>34</v>
      </c>
      <c r="N753" s="367">
        <v>617067</v>
      </c>
      <c r="O753" s="367" t="s">
        <v>1321</v>
      </c>
      <c r="P753" s="371">
        <v>44482</v>
      </c>
      <c r="Q753" s="372">
        <v>108799418.72</v>
      </c>
      <c r="R753" s="372" t="s">
        <v>1419</v>
      </c>
      <c r="S753" s="367">
        <v>30</v>
      </c>
      <c r="T753" s="369">
        <v>8.751572831040999E-2</v>
      </c>
      <c r="U753" s="369">
        <v>1.1313329013082447</v>
      </c>
      <c r="V753" s="369" t="s">
        <v>1419</v>
      </c>
      <c r="W753" s="369" t="s">
        <v>1419</v>
      </c>
      <c r="X753" s="369" t="s">
        <v>1419</v>
      </c>
      <c r="Y753" s="369" t="s">
        <v>1419</v>
      </c>
      <c r="Z753" s="369" t="s">
        <v>1419</v>
      </c>
      <c r="AA753" s="369" t="s">
        <v>1419</v>
      </c>
      <c r="AB753" s="369" t="s">
        <v>1419</v>
      </c>
      <c r="AC753" s="373" t="s">
        <v>1419</v>
      </c>
      <c r="AD753" s="541">
        <v>0</v>
      </c>
      <c r="AE753" s="370" t="s">
        <v>2349</v>
      </c>
      <c r="AF753" s="370" t="s">
        <v>2244</v>
      </c>
      <c r="AG753" s="374" t="s">
        <v>1438</v>
      </c>
      <c r="AH753" s="374" t="s">
        <v>2248</v>
      </c>
      <c r="AI753" s="374">
        <v>0</v>
      </c>
      <c r="AJ753" s="374">
        <v>0</v>
      </c>
      <c r="AK753" s="374">
        <v>0</v>
      </c>
      <c r="AL753" s="369">
        <v>5.0000000000000001E-3</v>
      </c>
      <c r="AM753" s="369">
        <v>0.2</v>
      </c>
      <c r="AN753" s="369" t="s">
        <v>2262</v>
      </c>
      <c r="AO753" s="367" t="s">
        <v>1324</v>
      </c>
      <c r="AP753" s="370" t="s">
        <v>13</v>
      </c>
      <c r="AQ753" s="376" t="s">
        <v>668</v>
      </c>
      <c r="AR753" s="369">
        <v>6.6666666666666664E-4</v>
      </c>
      <c r="AS753" s="369">
        <v>6.6666666666666664E-4</v>
      </c>
      <c r="AT753" s="369"/>
      <c r="AX753" s="662"/>
      <c r="AY753" s="663"/>
      <c r="AZ753" s="663"/>
      <c r="BA753" s="663"/>
      <c r="BB753" s="664"/>
      <c r="BC753" s="663"/>
      <c r="BD753" s="663"/>
      <c r="BE753" s="663"/>
      <c r="BF753" s="663"/>
      <c r="BG753" s="664"/>
      <c r="BH753" s="664"/>
      <c r="BI753" s="665"/>
      <c r="BJ753" s="665"/>
      <c r="BK753" s="665"/>
      <c r="BL753" s="664"/>
      <c r="BM753" s="664"/>
      <c r="BN753" s="664"/>
      <c r="BO753" s="664"/>
      <c r="BP753" s="664"/>
      <c r="BQ753" s="664"/>
      <c r="BR753" s="664"/>
      <c r="BS753" s="664"/>
      <c r="BT753" s="667"/>
      <c r="BU753" s="668"/>
      <c r="BV753" s="666"/>
      <c r="BW753" s="669"/>
    </row>
    <row r="754" spans="2:75" ht="15.75" customHeight="1">
      <c r="B754" s="363" t="s">
        <v>481</v>
      </c>
      <c r="C754" s="364">
        <v>29250121000173</v>
      </c>
      <c r="D754" s="365" t="s">
        <v>11</v>
      </c>
      <c r="E754" s="365" t="s">
        <v>620</v>
      </c>
      <c r="F754" s="365" t="s">
        <v>663</v>
      </c>
      <c r="G754" s="366" t="s">
        <v>738</v>
      </c>
      <c r="H754" s="366" t="s">
        <v>34</v>
      </c>
      <c r="I754" s="366"/>
      <c r="J754" s="366" t="s">
        <v>608</v>
      </c>
      <c r="K754" s="367" t="s">
        <v>48</v>
      </c>
      <c r="L754" s="368"/>
      <c r="M754" s="368" t="s">
        <v>34</v>
      </c>
      <c r="N754" s="367">
        <v>470473</v>
      </c>
      <c r="O754" s="367" t="s">
        <v>1321</v>
      </c>
      <c r="P754" s="371">
        <v>43283</v>
      </c>
      <c r="Q754" s="372">
        <v>373298074.62</v>
      </c>
      <c r="R754" s="372">
        <v>253030408.26285723</v>
      </c>
      <c r="S754" s="367">
        <v>30</v>
      </c>
      <c r="T754" s="369">
        <v>9.2309093492847216E-2</v>
      </c>
      <c r="U754" s="369">
        <v>1.1932976685971843</v>
      </c>
      <c r="V754" s="369">
        <v>0.12544997417051262</v>
      </c>
      <c r="W754" s="369">
        <v>1.2298292183771689</v>
      </c>
      <c r="X754" s="369">
        <v>0.18877596823759579</v>
      </c>
      <c r="Y754" s="369">
        <v>1.4315224602918868</v>
      </c>
      <c r="Z754" s="369">
        <v>0.21941061250721661</v>
      </c>
      <c r="AA754" s="369">
        <v>1.2472010518362455</v>
      </c>
      <c r="AB754" s="369">
        <v>2.3810284367875613E-3</v>
      </c>
      <c r="AC754" s="373">
        <v>8.845505335871815</v>
      </c>
      <c r="AD754" s="541">
        <v>0</v>
      </c>
      <c r="AE754" s="370" t="s">
        <v>2359</v>
      </c>
      <c r="AF754" s="370" t="s">
        <v>741</v>
      </c>
      <c r="AG754" s="374" t="s">
        <v>741</v>
      </c>
      <c r="AH754" s="374" t="s">
        <v>2248</v>
      </c>
      <c r="AI754" s="374">
        <v>500</v>
      </c>
      <c r="AJ754" s="374">
        <v>500</v>
      </c>
      <c r="AK754" s="374">
        <v>500</v>
      </c>
      <c r="AL754" s="369">
        <v>4.0000000000000001E-3</v>
      </c>
      <c r="AM754" s="369">
        <v>0.1</v>
      </c>
      <c r="AN754" s="369" t="s">
        <v>64</v>
      </c>
      <c r="AO754" s="367" t="s">
        <v>1324</v>
      </c>
      <c r="AP754" s="370" t="s">
        <v>11</v>
      </c>
      <c r="AQ754" s="376" t="s">
        <v>662</v>
      </c>
      <c r="AR754" s="369">
        <v>5.3333333333333336E-4</v>
      </c>
      <c r="AS754" s="369">
        <v>5.3333333333333336E-4</v>
      </c>
      <c r="AT754" s="369"/>
      <c r="AX754" s="662"/>
      <c r="AY754" s="663"/>
      <c r="AZ754" s="663"/>
      <c r="BA754" s="663"/>
      <c r="BB754" s="664"/>
      <c r="BC754" s="663"/>
      <c r="BD754" s="663"/>
      <c r="BE754" s="663"/>
      <c r="BF754" s="663"/>
      <c r="BG754" s="664"/>
      <c r="BH754" s="664"/>
      <c r="BI754" s="665"/>
      <c r="BJ754" s="665"/>
      <c r="BK754" s="665"/>
      <c r="BL754" s="664"/>
      <c r="BM754" s="664"/>
      <c r="BN754" s="664"/>
      <c r="BO754" s="664"/>
      <c r="BP754" s="664"/>
      <c r="BQ754" s="664"/>
      <c r="BR754" s="664"/>
      <c r="BS754" s="664"/>
      <c r="BT754" s="667"/>
      <c r="BU754" s="668"/>
      <c r="BV754" s="666"/>
      <c r="BW754" s="669"/>
    </row>
    <row r="755" spans="2:75" ht="15.75" customHeight="1">
      <c r="B755" s="363" t="s">
        <v>1612</v>
      </c>
      <c r="C755" s="364">
        <v>15174629000125</v>
      </c>
      <c r="D755" s="365" t="s">
        <v>11</v>
      </c>
      <c r="E755" s="365" t="s">
        <v>620</v>
      </c>
      <c r="F755" s="365" t="s">
        <v>663</v>
      </c>
      <c r="G755" s="366" t="s">
        <v>738</v>
      </c>
      <c r="H755" s="366" t="s">
        <v>34</v>
      </c>
      <c r="I755" s="366"/>
      <c r="J755" s="366" t="s">
        <v>608</v>
      </c>
      <c r="K755" s="367" t="s">
        <v>48</v>
      </c>
      <c r="L755" s="368"/>
      <c r="M755" s="368"/>
      <c r="N755" s="367">
        <v>332208</v>
      </c>
      <c r="O755" s="367" t="s">
        <v>1321</v>
      </c>
      <c r="P755" s="371">
        <v>41023</v>
      </c>
      <c r="Q755" s="372">
        <v>40648430.880000003</v>
      </c>
      <c r="R755" s="372">
        <v>31279864.617658727</v>
      </c>
      <c r="S755" s="367">
        <v>30</v>
      </c>
      <c r="T755" s="369">
        <v>0.10090395283178011</v>
      </c>
      <c r="U755" s="369">
        <v>1.1349589354876879</v>
      </c>
      <c r="V755" s="369">
        <v>0.12322146700120196</v>
      </c>
      <c r="W755" s="369">
        <v>1.1308906942513057</v>
      </c>
      <c r="X755" s="369">
        <v>0.19108505715043034</v>
      </c>
      <c r="Y755" s="369">
        <v>1.3436700797804746</v>
      </c>
      <c r="Z755" s="369">
        <v>0.23442448048380271</v>
      </c>
      <c r="AA755" s="369">
        <v>1.2810275038416523</v>
      </c>
      <c r="AB755" s="369">
        <v>2.8531626172822585E-3</v>
      </c>
      <c r="AC755" s="373">
        <v>4.4817723709143742</v>
      </c>
      <c r="AD755" s="541">
        <v>0</v>
      </c>
      <c r="AE755" s="370" t="s">
        <v>2413</v>
      </c>
      <c r="AF755" s="370" t="s">
        <v>2244</v>
      </c>
      <c r="AG755" s="374" t="s">
        <v>1438</v>
      </c>
      <c r="AH755" s="374" t="s">
        <v>2248</v>
      </c>
      <c r="AI755" s="374">
        <v>1000</v>
      </c>
      <c r="AJ755" s="374">
        <v>1000</v>
      </c>
      <c r="AK755" s="374">
        <v>1000</v>
      </c>
      <c r="AL755" s="369">
        <v>7.4999999999999997E-3</v>
      </c>
      <c r="AM755" s="369" t="s">
        <v>34</v>
      </c>
      <c r="AN755" s="369" t="s">
        <v>34</v>
      </c>
      <c r="AO755" s="367" t="s">
        <v>1324</v>
      </c>
      <c r="AP755" s="370" t="s">
        <v>11</v>
      </c>
      <c r="AQ755" s="376" t="s">
        <v>669</v>
      </c>
      <c r="AR755" s="369">
        <v>2.9999999999999996E-3</v>
      </c>
      <c r="AS755" s="369">
        <v>2.9999999999999996E-3</v>
      </c>
      <c r="AT755" s="369"/>
      <c r="AX755" s="662"/>
      <c r="AY755" s="663"/>
      <c r="AZ755" s="663"/>
      <c r="BA755" s="663"/>
      <c r="BB755" s="664"/>
      <c r="BC755" s="663"/>
      <c r="BD755" s="663"/>
      <c r="BE755" s="663"/>
      <c r="BF755" s="663"/>
      <c r="BG755" s="664"/>
      <c r="BH755" s="664"/>
      <c r="BI755" s="665"/>
      <c r="BJ755" s="665"/>
      <c r="BK755" s="665"/>
      <c r="BL755" s="664"/>
      <c r="BM755" s="664"/>
      <c r="BN755" s="664"/>
      <c r="BO755" s="664"/>
      <c r="BP755" s="664"/>
      <c r="BQ755" s="664"/>
      <c r="BR755" s="664"/>
      <c r="BS755" s="664"/>
      <c r="BT755" s="667"/>
      <c r="BU755" s="668"/>
      <c r="BV755" s="666"/>
      <c r="BW755" s="669"/>
    </row>
    <row r="756" spans="2:75" ht="15.75" customHeight="1">
      <c r="B756" s="363" t="s">
        <v>988</v>
      </c>
      <c r="C756" s="364">
        <v>33784218000133</v>
      </c>
      <c r="D756" s="365" t="s">
        <v>11</v>
      </c>
      <c r="E756" s="365" t="s">
        <v>661</v>
      </c>
      <c r="F756" s="365" t="s">
        <v>663</v>
      </c>
      <c r="G756" s="366"/>
      <c r="H756" s="366" t="s">
        <v>34</v>
      </c>
      <c r="I756" s="366"/>
      <c r="J756" s="366" t="s">
        <v>611</v>
      </c>
      <c r="K756" s="367" t="s">
        <v>48</v>
      </c>
      <c r="L756" s="368"/>
      <c r="M756" s="368" t="s">
        <v>34</v>
      </c>
      <c r="N756" s="367">
        <v>505161</v>
      </c>
      <c r="O756" s="367" t="s">
        <v>1321</v>
      </c>
      <c r="P756" s="371">
        <v>43707</v>
      </c>
      <c r="Q756" s="372">
        <v>69941888.400000006</v>
      </c>
      <c r="R756" s="372">
        <v>76976053.260515943</v>
      </c>
      <c r="S756" s="367">
        <v>30</v>
      </c>
      <c r="T756" s="369">
        <v>7.8287324655591739E-2</v>
      </c>
      <c r="U756" s="369">
        <v>1.0120355260499592</v>
      </c>
      <c r="V756" s="369">
        <v>9.8508753582846831E-2</v>
      </c>
      <c r="W756" s="369">
        <v>0.96571517230792736</v>
      </c>
      <c r="X756" s="369">
        <v>0.17917928378003678</v>
      </c>
      <c r="Y756" s="369">
        <v>1.358749058711241</v>
      </c>
      <c r="Z756" s="369" t="s">
        <v>1419</v>
      </c>
      <c r="AA756" s="369" t="s">
        <v>1419</v>
      </c>
      <c r="AB756" s="369">
        <v>2.0797008604863228E-2</v>
      </c>
      <c r="AC756" s="373">
        <v>-0.14260054711444872</v>
      </c>
      <c r="AD756" s="541">
        <v>0</v>
      </c>
      <c r="AE756" s="370" t="s">
        <v>2414</v>
      </c>
      <c r="AF756" s="370" t="s">
        <v>2244</v>
      </c>
      <c r="AG756" s="374" t="s">
        <v>1438</v>
      </c>
      <c r="AH756" s="374" t="s">
        <v>2245</v>
      </c>
      <c r="AI756" s="374">
        <v>5000</v>
      </c>
      <c r="AJ756" s="374">
        <v>1000</v>
      </c>
      <c r="AK756" s="374">
        <v>5000</v>
      </c>
      <c r="AL756" s="369">
        <v>0.01</v>
      </c>
      <c r="AM756" s="369">
        <v>0.15</v>
      </c>
      <c r="AN756" s="369" t="s">
        <v>64</v>
      </c>
      <c r="AO756" s="367" t="s">
        <v>1324</v>
      </c>
      <c r="AP756" s="370" t="s">
        <v>13</v>
      </c>
      <c r="AQ756" s="376" t="s">
        <v>688</v>
      </c>
      <c r="AR756" s="369">
        <v>2.3333333333333331E-3</v>
      </c>
      <c r="AS756" s="369">
        <v>2.3333333333333331E-3</v>
      </c>
      <c r="AT756" s="369"/>
      <c r="AX756" s="662"/>
      <c r="AY756" s="663"/>
      <c r="AZ756" s="663"/>
      <c r="BA756" s="663"/>
      <c r="BB756" s="664"/>
      <c r="BC756" s="663"/>
      <c r="BD756" s="663"/>
      <c r="BE756" s="663"/>
      <c r="BF756" s="663"/>
      <c r="BG756" s="664"/>
      <c r="BH756" s="664"/>
      <c r="BI756" s="665"/>
      <c r="BJ756" s="665"/>
      <c r="BK756" s="665"/>
      <c r="BL756" s="664"/>
      <c r="BM756" s="664"/>
      <c r="BN756" s="664"/>
      <c r="BO756" s="664"/>
      <c r="BP756" s="664"/>
      <c r="BQ756" s="664"/>
      <c r="BR756" s="664"/>
      <c r="BS756" s="664"/>
      <c r="BT756" s="667"/>
      <c r="BU756" s="668"/>
      <c r="BV756" s="666"/>
      <c r="BW756" s="669"/>
    </row>
    <row r="757" spans="2:75" ht="15.75" customHeight="1">
      <c r="B757" s="363" t="s">
        <v>1199</v>
      </c>
      <c r="C757" s="364">
        <v>13823084000105</v>
      </c>
      <c r="D757" s="365" t="s">
        <v>11</v>
      </c>
      <c r="E757" s="365" t="s">
        <v>620</v>
      </c>
      <c r="F757" s="365" t="s">
        <v>663</v>
      </c>
      <c r="G757" s="366" t="s">
        <v>738</v>
      </c>
      <c r="H757" s="366" t="s">
        <v>34</v>
      </c>
      <c r="I757" s="366"/>
      <c r="J757" s="366" t="s">
        <v>608</v>
      </c>
      <c r="K757" s="367" t="s">
        <v>48</v>
      </c>
      <c r="L757" s="368"/>
      <c r="M757" s="368" t="s">
        <v>34</v>
      </c>
      <c r="N757" s="367">
        <v>299588</v>
      </c>
      <c r="O757" s="367" t="s">
        <v>1321</v>
      </c>
      <c r="P757" s="371">
        <v>40994</v>
      </c>
      <c r="Q757" s="372">
        <v>1073518194.75</v>
      </c>
      <c r="R757" s="372">
        <v>871572248.48857176</v>
      </c>
      <c r="S757" s="367">
        <v>30</v>
      </c>
      <c r="T757" s="369">
        <v>8.7340540220748109E-2</v>
      </c>
      <c r="U757" s="369">
        <v>1.1290682106797345</v>
      </c>
      <c r="V757" s="369">
        <v>0.12406500287761579</v>
      </c>
      <c r="W757" s="369">
        <v>1.216251868729388</v>
      </c>
      <c r="X757" s="369">
        <v>0.18976597500837467</v>
      </c>
      <c r="Y757" s="369">
        <v>1.4390298614798773</v>
      </c>
      <c r="Z757" s="369">
        <v>0.18738218072328139</v>
      </c>
      <c r="AA757" s="369">
        <v>1.0651410623347095</v>
      </c>
      <c r="AB757" s="369">
        <v>2.8226197082483456E-3</v>
      </c>
      <c r="AC757" s="373">
        <v>7.0256066306844698</v>
      </c>
      <c r="AD757" s="541">
        <v>0</v>
      </c>
      <c r="AE757" s="370" t="s">
        <v>2424</v>
      </c>
      <c r="AF757" s="370" t="s">
        <v>2424</v>
      </c>
      <c r="AG757" s="374" t="s">
        <v>719</v>
      </c>
      <c r="AH757" s="374" t="s">
        <v>2248</v>
      </c>
      <c r="AI757" s="374">
        <v>1000</v>
      </c>
      <c r="AJ757" s="374">
        <v>1000</v>
      </c>
      <c r="AK757" s="374">
        <v>1000</v>
      </c>
      <c r="AL757" s="369">
        <v>6.0000000000000001E-3</v>
      </c>
      <c r="AM757" s="369">
        <v>0.2</v>
      </c>
      <c r="AN757" s="369" t="s">
        <v>64</v>
      </c>
      <c r="AO757" s="367" t="s">
        <v>1324</v>
      </c>
      <c r="AP757" s="370" t="s">
        <v>11</v>
      </c>
      <c r="AQ757" s="376" t="s">
        <v>675</v>
      </c>
      <c r="AR757" s="369">
        <v>2.4000000000000002E-3</v>
      </c>
      <c r="AS757" s="369">
        <v>2.4000000000000002E-3</v>
      </c>
      <c r="AT757" s="369"/>
      <c r="AX757" s="662"/>
      <c r="AY757" s="663"/>
      <c r="AZ757" s="663"/>
      <c r="BA757" s="663"/>
      <c r="BB757" s="664"/>
      <c r="BC757" s="663"/>
      <c r="BD757" s="663"/>
      <c r="BE757" s="663"/>
      <c r="BF757" s="663"/>
      <c r="BG757" s="664"/>
      <c r="BH757" s="664"/>
      <c r="BI757" s="665"/>
      <c r="BJ757" s="665"/>
      <c r="BK757" s="665"/>
      <c r="BL757" s="664"/>
      <c r="BM757" s="664"/>
      <c r="BN757" s="664"/>
      <c r="BO757" s="664"/>
      <c r="BP757" s="664"/>
      <c r="BQ757" s="664"/>
      <c r="BR757" s="664"/>
      <c r="BS757" s="664"/>
      <c r="BT757" s="667"/>
      <c r="BU757" s="668"/>
      <c r="BV757" s="666"/>
      <c r="BW757" s="669"/>
    </row>
    <row r="758" spans="2:75" ht="15.75" customHeight="1">
      <c r="B758" s="363" t="s">
        <v>786</v>
      </c>
      <c r="C758" s="364">
        <v>25213405000139</v>
      </c>
      <c r="D758" s="365" t="s">
        <v>11</v>
      </c>
      <c r="E758" s="365" t="s">
        <v>621</v>
      </c>
      <c r="F758" s="365" t="s">
        <v>692</v>
      </c>
      <c r="G758" s="366" t="s">
        <v>738</v>
      </c>
      <c r="H758" s="366" t="s">
        <v>34</v>
      </c>
      <c r="I758" s="366"/>
      <c r="J758" s="366" t="s">
        <v>608</v>
      </c>
      <c r="K758" s="367" t="s">
        <v>48</v>
      </c>
      <c r="L758" s="368"/>
      <c r="M758" s="368" t="s">
        <v>34</v>
      </c>
      <c r="N758" s="367">
        <v>423394</v>
      </c>
      <c r="O758" s="367" t="s">
        <v>1321</v>
      </c>
      <c r="P758" s="371">
        <v>42619</v>
      </c>
      <c r="Q758" s="372">
        <v>206215189.83000001</v>
      </c>
      <c r="R758" s="372">
        <v>172484860.20416659</v>
      </c>
      <c r="S758" s="367">
        <v>30</v>
      </c>
      <c r="T758" s="369">
        <v>6.5502194377914158E-2</v>
      </c>
      <c r="U758" s="369">
        <v>0.84675965153120325</v>
      </c>
      <c r="V758" s="369">
        <v>0.10174423469461757</v>
      </c>
      <c r="W758" s="369">
        <v>0.99743370579566415</v>
      </c>
      <c r="X758" s="369">
        <v>0.19587382889762206</v>
      </c>
      <c r="Y758" s="369">
        <v>1.4853468270781365</v>
      </c>
      <c r="Z758" s="369">
        <v>0.24634548402068024</v>
      </c>
      <c r="AA758" s="369">
        <v>1.4003075934879674</v>
      </c>
      <c r="AB758" s="369">
        <v>2.5620054503835882E-2</v>
      </c>
      <c r="AC758" s="373">
        <v>3.4301775754595415E-3</v>
      </c>
      <c r="AD758" s="541">
        <v>24658649000162</v>
      </c>
      <c r="AE758" s="370" t="s">
        <v>2299</v>
      </c>
      <c r="AF758" s="370" t="s">
        <v>2253</v>
      </c>
      <c r="AG758" s="374" t="s">
        <v>1439</v>
      </c>
      <c r="AH758" s="374" t="s">
        <v>2248</v>
      </c>
      <c r="AI758" s="374">
        <v>5000</v>
      </c>
      <c r="AJ758" s="374">
        <v>2500</v>
      </c>
      <c r="AK758" s="374">
        <v>5000</v>
      </c>
      <c r="AL758" s="673">
        <v>1.1000000000000001E-2</v>
      </c>
      <c r="AM758" s="673">
        <v>0.2</v>
      </c>
      <c r="AN758" s="369" t="s">
        <v>636</v>
      </c>
      <c r="AO758" s="367" t="s">
        <v>1324</v>
      </c>
      <c r="AP758" s="370" t="s">
        <v>13</v>
      </c>
      <c r="AQ758" s="376" t="s">
        <v>671</v>
      </c>
      <c r="AR758" s="369">
        <v>2.7499999999999998E-3</v>
      </c>
      <c r="AS758" s="369">
        <v>2.7499999999999998E-3</v>
      </c>
      <c r="AT758" s="369"/>
      <c r="AX758" s="662"/>
      <c r="AY758" s="663"/>
      <c r="AZ758" s="663"/>
      <c r="BA758" s="663"/>
      <c r="BB758" s="664"/>
      <c r="BC758" s="663"/>
      <c r="BD758" s="663"/>
      <c r="BE758" s="663"/>
      <c r="BF758" s="663"/>
      <c r="BG758" s="664"/>
      <c r="BH758" s="664"/>
      <c r="BI758" s="665"/>
      <c r="BJ758" s="665"/>
      <c r="BK758" s="665"/>
      <c r="BL758" s="664"/>
      <c r="BM758" s="664"/>
      <c r="BN758" s="664"/>
      <c r="BO758" s="664"/>
      <c r="BP758" s="664"/>
      <c r="BQ758" s="664"/>
      <c r="BR758" s="664"/>
      <c r="BS758" s="664"/>
      <c r="BT758" s="667"/>
      <c r="BU758" s="668"/>
      <c r="BV758" s="666"/>
      <c r="BW758" s="669"/>
    </row>
    <row r="759" spans="2:75" ht="15.75" customHeight="1">
      <c r="B759" s="363" t="s">
        <v>808</v>
      </c>
      <c r="C759" s="364">
        <v>38443033000189</v>
      </c>
      <c r="D759" s="365" t="s">
        <v>11</v>
      </c>
      <c r="E759" s="365" t="s">
        <v>621</v>
      </c>
      <c r="F759" s="365" t="s">
        <v>692</v>
      </c>
      <c r="G759" s="366" t="s">
        <v>738</v>
      </c>
      <c r="H759" s="366" t="s">
        <v>34</v>
      </c>
      <c r="I759" s="366"/>
      <c r="J759" s="366" t="s">
        <v>608</v>
      </c>
      <c r="K759" s="367" t="s">
        <v>48</v>
      </c>
      <c r="L759" s="368"/>
      <c r="M759" s="368" t="s">
        <v>1416</v>
      </c>
      <c r="N759" s="367">
        <v>576859</v>
      </c>
      <c r="O759" s="367" t="s">
        <v>1321</v>
      </c>
      <c r="P759" s="371">
        <v>44244</v>
      </c>
      <c r="Q759" s="372">
        <v>330195128.29000002</v>
      </c>
      <c r="R759" s="372">
        <v>386715855.77492064</v>
      </c>
      <c r="S759" s="367">
        <v>30</v>
      </c>
      <c r="T759" s="369">
        <v>5.3881292991532659E-2</v>
      </c>
      <c r="U759" s="369">
        <v>0.69653399112601933</v>
      </c>
      <c r="V759" s="369">
        <v>8.5801713343960806E-2</v>
      </c>
      <c r="W759" s="369">
        <v>0.84114368898792746</v>
      </c>
      <c r="X759" s="369" t="s">
        <v>1419</v>
      </c>
      <c r="Y759" s="369" t="s">
        <v>1419</v>
      </c>
      <c r="Z759" s="369" t="s">
        <v>1419</v>
      </c>
      <c r="AA759" s="369" t="s">
        <v>1419</v>
      </c>
      <c r="AB759" s="369">
        <v>3.6191374632457293E-2</v>
      </c>
      <c r="AC759" s="373">
        <v>-0.39148907030165569</v>
      </c>
      <c r="AD759" s="541">
        <v>25108905000100</v>
      </c>
      <c r="AE759" s="370" t="s">
        <v>2263</v>
      </c>
      <c r="AF759" s="370" t="s">
        <v>728</v>
      </c>
      <c r="AG759" s="374" t="s">
        <v>728</v>
      </c>
      <c r="AH759" s="374" t="s">
        <v>2248</v>
      </c>
      <c r="AI759" s="374">
        <v>1000</v>
      </c>
      <c r="AJ759" s="374">
        <v>1000</v>
      </c>
      <c r="AK759" s="374">
        <v>1000</v>
      </c>
      <c r="AL759" s="369">
        <v>9.7999999999999997E-3</v>
      </c>
      <c r="AM759" s="369" t="s">
        <v>34</v>
      </c>
      <c r="AN759" s="369" t="s">
        <v>34</v>
      </c>
      <c r="AO759" s="367" t="s">
        <v>1324</v>
      </c>
      <c r="AP759" s="370" t="s">
        <v>11</v>
      </c>
      <c r="AQ759" s="376" t="s">
        <v>675</v>
      </c>
      <c r="AR759" s="369" t="s">
        <v>34</v>
      </c>
      <c r="AS759" s="369" t="s">
        <v>34</v>
      </c>
      <c r="AT759" s="369"/>
      <c r="AX759" s="662"/>
      <c r="AY759" s="663"/>
      <c r="AZ759" s="663"/>
      <c r="BA759" s="663"/>
      <c r="BB759" s="664"/>
      <c r="BC759" s="663"/>
      <c r="BD759" s="663"/>
      <c r="BE759" s="663"/>
      <c r="BF759" s="663"/>
      <c r="BG759" s="664"/>
      <c r="BH759" s="664"/>
      <c r="BI759" s="665"/>
      <c r="BJ759" s="665"/>
      <c r="BK759" s="665"/>
      <c r="BL759" s="664"/>
      <c r="BM759" s="664"/>
      <c r="BN759" s="664"/>
      <c r="BO759" s="664"/>
      <c r="BP759" s="664"/>
      <c r="BQ759" s="664"/>
      <c r="BR759" s="664"/>
      <c r="BS759" s="664"/>
      <c r="BT759" s="667"/>
      <c r="BU759" s="668"/>
      <c r="BV759" s="666"/>
      <c r="BW759" s="669"/>
    </row>
    <row r="760" spans="2:75" ht="15.75" customHeight="1">
      <c r="B760" s="363" t="s">
        <v>1018</v>
      </c>
      <c r="C760" s="364">
        <v>31120420000135</v>
      </c>
      <c r="D760" s="365" t="s">
        <v>11</v>
      </c>
      <c r="E760" s="365" t="s">
        <v>620</v>
      </c>
      <c r="F760" s="365" t="s">
        <v>692</v>
      </c>
      <c r="G760" s="366" t="s">
        <v>738</v>
      </c>
      <c r="H760" s="366" t="s">
        <v>34</v>
      </c>
      <c r="I760" s="366"/>
      <c r="J760" s="366" t="s">
        <v>608</v>
      </c>
      <c r="K760" s="367" t="s">
        <v>48</v>
      </c>
      <c r="L760" s="368"/>
      <c r="M760" s="368" t="s">
        <v>34</v>
      </c>
      <c r="N760" s="367">
        <v>480967</v>
      </c>
      <c r="O760" s="367" t="s">
        <v>1321</v>
      </c>
      <c r="P760" s="371">
        <v>43433</v>
      </c>
      <c r="Q760" s="372">
        <v>52881638.200000003</v>
      </c>
      <c r="R760" s="372">
        <v>49828005.442301601</v>
      </c>
      <c r="S760" s="367">
        <v>30</v>
      </c>
      <c r="T760" s="369">
        <v>6.5456635382463713E-2</v>
      </c>
      <c r="U760" s="369">
        <v>0.84617070150474827</v>
      </c>
      <c r="V760" s="369">
        <v>9.2694673028961949E-2</v>
      </c>
      <c r="W760" s="369">
        <v>0.90871774213351098</v>
      </c>
      <c r="X760" s="369">
        <v>0.159539677761382</v>
      </c>
      <c r="Y760" s="369">
        <v>1.2098183585301525</v>
      </c>
      <c r="Z760" s="369">
        <v>0.15189101373100544</v>
      </c>
      <c r="AA760" s="369">
        <v>0.86339776333085438</v>
      </c>
      <c r="AB760" s="369">
        <v>2.2215482434344524E-2</v>
      </c>
      <c r="AC760" s="373">
        <v>-0.37109752619401992</v>
      </c>
      <c r="AD760" s="541">
        <v>0</v>
      </c>
      <c r="AE760" s="370" t="s">
        <v>2426</v>
      </c>
      <c r="AF760" s="370" t="s">
        <v>2244</v>
      </c>
      <c r="AG760" s="374" t="s">
        <v>1438</v>
      </c>
      <c r="AH760" s="374" t="s">
        <v>2248</v>
      </c>
      <c r="AI760" s="374">
        <v>500</v>
      </c>
      <c r="AJ760" s="374">
        <v>100</v>
      </c>
      <c r="AK760" s="374">
        <v>100</v>
      </c>
      <c r="AL760" s="369">
        <v>0.01</v>
      </c>
      <c r="AM760" s="369" t="s">
        <v>34</v>
      </c>
      <c r="AN760" s="369" t="s">
        <v>34</v>
      </c>
      <c r="AO760" s="367" t="s">
        <v>1324</v>
      </c>
      <c r="AP760" s="370" t="s">
        <v>11</v>
      </c>
      <c r="AQ760" s="376" t="s">
        <v>2335</v>
      </c>
      <c r="AR760" s="369">
        <v>3.0000000000000001E-3</v>
      </c>
      <c r="AS760" s="369">
        <v>3.0000000000000001E-3</v>
      </c>
      <c r="AT760" s="369"/>
      <c r="AX760" s="662"/>
      <c r="AY760" s="663"/>
      <c r="AZ760" s="663"/>
      <c r="BA760" s="663"/>
      <c r="BB760" s="664"/>
      <c r="BC760" s="663"/>
      <c r="BD760" s="663"/>
      <c r="BE760" s="663"/>
      <c r="BF760" s="663"/>
      <c r="BG760" s="664"/>
      <c r="BH760" s="664"/>
      <c r="BI760" s="665"/>
      <c r="BJ760" s="665"/>
      <c r="BK760" s="665"/>
      <c r="BL760" s="664"/>
      <c r="BM760" s="664"/>
      <c r="BN760" s="664"/>
      <c r="BO760" s="664"/>
      <c r="BP760" s="664"/>
      <c r="BQ760" s="664"/>
      <c r="BR760" s="664"/>
      <c r="BS760" s="664"/>
      <c r="BT760" s="667"/>
      <c r="BU760" s="668"/>
      <c r="BV760" s="666"/>
      <c r="BW760" s="669"/>
    </row>
    <row r="761" spans="2:75" ht="15.75" customHeight="1">
      <c r="B761" s="363" t="s">
        <v>71</v>
      </c>
      <c r="C761" s="364">
        <v>26831986000135</v>
      </c>
      <c r="D761" s="365" t="s">
        <v>13</v>
      </c>
      <c r="E761" s="365" t="s">
        <v>616</v>
      </c>
      <c r="F761" s="365" t="s">
        <v>617</v>
      </c>
      <c r="G761" s="366" t="s">
        <v>34</v>
      </c>
      <c r="H761" s="366" t="s">
        <v>1337</v>
      </c>
      <c r="I761" s="366" t="s">
        <v>34</v>
      </c>
      <c r="J761" s="366" t="s">
        <v>608</v>
      </c>
      <c r="K761" s="367" t="s">
        <v>48</v>
      </c>
      <c r="L761" s="368"/>
      <c r="M761" s="368" t="s">
        <v>34</v>
      </c>
      <c r="N761" s="367">
        <v>440922</v>
      </c>
      <c r="O761" s="367" t="s">
        <v>1321</v>
      </c>
      <c r="P761" s="371">
        <v>42881</v>
      </c>
      <c r="Q761" s="372">
        <v>30424234.98</v>
      </c>
      <c r="R761" s="372">
        <v>44142778.909523822</v>
      </c>
      <c r="S761" s="367">
        <v>30</v>
      </c>
      <c r="T761" s="369">
        <v>9.0277360896344527E-2</v>
      </c>
      <c r="U761" s="369">
        <v>1.1670330647658465</v>
      </c>
      <c r="V761" s="369">
        <v>5.5212313121076884E-2</v>
      </c>
      <c r="W761" s="369">
        <v>0.54126528394654683</v>
      </c>
      <c r="X761" s="369">
        <v>4.042947532338026E-3</v>
      </c>
      <c r="Y761" s="369">
        <v>3.0658405581791188E-2</v>
      </c>
      <c r="Z761" s="369">
        <v>9.6019778781856191E-2</v>
      </c>
      <c r="AA761" s="369">
        <v>0.54580755108131229</v>
      </c>
      <c r="AB761" s="369">
        <v>4.021887187856326E-2</v>
      </c>
      <c r="AC761" s="373">
        <v>-1.0591707257554173</v>
      </c>
      <c r="AD761" s="541">
        <v>13608337000128</v>
      </c>
      <c r="AE761" s="370" t="s">
        <v>2258</v>
      </c>
      <c r="AF761" s="370" t="s">
        <v>2244</v>
      </c>
      <c r="AG761" s="374" t="s">
        <v>1438</v>
      </c>
      <c r="AH761" s="374" t="s">
        <v>2248</v>
      </c>
      <c r="AI761" s="374">
        <v>5000</v>
      </c>
      <c r="AJ761" s="374">
        <v>5000</v>
      </c>
      <c r="AK761" s="374">
        <v>5000</v>
      </c>
      <c r="AL761" s="673">
        <v>0</v>
      </c>
      <c r="AM761" s="673" t="s">
        <v>34</v>
      </c>
      <c r="AN761" s="369" t="s">
        <v>34</v>
      </c>
      <c r="AO761" s="367" t="s">
        <v>1324</v>
      </c>
      <c r="AP761" s="370" t="s">
        <v>13</v>
      </c>
      <c r="AQ761" s="376" t="s">
        <v>674</v>
      </c>
      <c r="AR761" s="369">
        <v>4.0000000000000001E-3</v>
      </c>
      <c r="AS761" s="369">
        <v>4.0000000000000001E-3</v>
      </c>
      <c r="AT761" s="369"/>
      <c r="AX761" s="662"/>
      <c r="AY761" s="663"/>
      <c r="AZ761" s="663"/>
      <c r="BA761" s="663"/>
      <c r="BB761" s="664"/>
      <c r="BC761" s="663"/>
      <c r="BD761" s="663"/>
      <c r="BE761" s="663"/>
      <c r="BF761" s="663"/>
      <c r="BG761" s="664"/>
      <c r="BH761" s="664"/>
      <c r="BI761" s="665"/>
      <c r="BJ761" s="665"/>
      <c r="BK761" s="665"/>
      <c r="BL761" s="664"/>
      <c r="BM761" s="664"/>
      <c r="BN761" s="664"/>
      <c r="BO761" s="664"/>
      <c r="BP761" s="664"/>
      <c r="BQ761" s="664"/>
      <c r="BR761" s="664"/>
      <c r="BS761" s="664"/>
      <c r="BT761" s="667"/>
      <c r="BU761" s="668"/>
      <c r="BV761" s="666"/>
      <c r="BW761" s="669"/>
    </row>
    <row r="762" spans="2:75" ht="15.75" customHeight="1">
      <c r="B762" s="363" t="s">
        <v>84</v>
      </c>
      <c r="C762" s="364">
        <v>13608337000128</v>
      </c>
      <c r="D762" s="365" t="s">
        <v>13</v>
      </c>
      <c r="E762" s="365" t="s">
        <v>616</v>
      </c>
      <c r="F762" s="365" t="s">
        <v>617</v>
      </c>
      <c r="G762" s="366" t="s">
        <v>34</v>
      </c>
      <c r="H762" s="366" t="s">
        <v>1337</v>
      </c>
      <c r="I762" s="366" t="s">
        <v>34</v>
      </c>
      <c r="J762" s="366" t="s">
        <v>608</v>
      </c>
      <c r="K762" s="367" t="s">
        <v>48</v>
      </c>
      <c r="L762" s="368"/>
      <c r="M762" s="368" t="s">
        <v>34</v>
      </c>
      <c r="N762" s="367">
        <v>292540</v>
      </c>
      <c r="O762" s="367" t="s">
        <v>1321</v>
      </c>
      <c r="P762" s="371">
        <v>40877</v>
      </c>
      <c r="Q762" s="372">
        <v>293900861.62</v>
      </c>
      <c r="R762" s="372">
        <v>575348728.55591226</v>
      </c>
      <c r="S762" s="367">
        <v>30</v>
      </c>
      <c r="T762" s="369">
        <v>8.9874604210877118E-2</v>
      </c>
      <c r="U762" s="369">
        <v>1.1618265504822085</v>
      </c>
      <c r="V762" s="369">
        <v>5.441696127379636E-2</v>
      </c>
      <c r="W762" s="369">
        <v>0.5334681763971556</v>
      </c>
      <c r="X762" s="369">
        <v>2.8585511452992041E-3</v>
      </c>
      <c r="Y762" s="369">
        <v>2.1676912620776836E-2</v>
      </c>
      <c r="Z762" s="369">
        <v>9.5731773620212124E-2</v>
      </c>
      <c r="AA762" s="369">
        <v>0.54417043637463447</v>
      </c>
      <c r="AB762" s="369">
        <v>4.0699861060091581E-2</v>
      </c>
      <c r="AC762" s="373">
        <v>-1.0647071783009769</v>
      </c>
      <c r="AD762" s="541">
        <v>0</v>
      </c>
      <c r="AE762" s="370" t="s">
        <v>2278</v>
      </c>
      <c r="AF762" s="370" t="s">
        <v>2253</v>
      </c>
      <c r="AG762" s="374" t="s">
        <v>1439</v>
      </c>
      <c r="AH762" s="374" t="s">
        <v>2248</v>
      </c>
      <c r="AI762" s="374">
        <v>500</v>
      </c>
      <c r="AJ762" s="374">
        <v>100</v>
      </c>
      <c r="AK762" s="374">
        <v>100</v>
      </c>
      <c r="AL762" s="673">
        <v>0.02</v>
      </c>
      <c r="AM762" s="673">
        <v>0.2</v>
      </c>
      <c r="AN762" s="369" t="s">
        <v>2262</v>
      </c>
      <c r="AO762" s="367" t="s">
        <v>1324</v>
      </c>
      <c r="AP762" s="370" t="s">
        <v>13</v>
      </c>
      <c r="AQ762" s="376" t="s">
        <v>668</v>
      </c>
      <c r="AR762" s="369">
        <v>4.0000000000000001E-3</v>
      </c>
      <c r="AS762" s="369">
        <v>4.0000000000000001E-3</v>
      </c>
      <c r="AT762" s="369"/>
      <c r="AX762" s="662"/>
      <c r="AY762" s="663"/>
      <c r="AZ762" s="663"/>
      <c r="BA762" s="663"/>
      <c r="BB762" s="664"/>
      <c r="BC762" s="663"/>
      <c r="BD762" s="663"/>
      <c r="BE762" s="663"/>
      <c r="BF762" s="663"/>
      <c r="BG762" s="664"/>
      <c r="BH762" s="664"/>
      <c r="BI762" s="665"/>
      <c r="BJ762" s="665"/>
      <c r="BK762" s="665"/>
      <c r="BL762" s="664"/>
      <c r="BM762" s="664"/>
      <c r="BN762" s="664"/>
      <c r="BO762" s="664"/>
      <c r="BP762" s="664"/>
      <c r="BQ762" s="664"/>
      <c r="BR762" s="664"/>
      <c r="BS762" s="664"/>
      <c r="BT762" s="667"/>
      <c r="BU762" s="668"/>
      <c r="BV762" s="666"/>
      <c r="BW762" s="669"/>
    </row>
    <row r="763" spans="2:75" ht="15.75" customHeight="1">
      <c r="B763" s="363" t="s">
        <v>1500</v>
      </c>
      <c r="C763" s="364">
        <v>18422272000145</v>
      </c>
      <c r="D763" s="365" t="s">
        <v>13</v>
      </c>
      <c r="E763" s="365" t="s">
        <v>615</v>
      </c>
      <c r="F763" s="365" t="s">
        <v>619</v>
      </c>
      <c r="G763" s="366" t="s">
        <v>34</v>
      </c>
      <c r="H763" s="366" t="s">
        <v>1337</v>
      </c>
      <c r="I763" s="366" t="s">
        <v>34</v>
      </c>
      <c r="J763" s="366" t="s">
        <v>611</v>
      </c>
      <c r="K763" s="367" t="s">
        <v>48</v>
      </c>
      <c r="L763" s="368"/>
      <c r="M763" s="368"/>
      <c r="N763" s="367">
        <v>348341</v>
      </c>
      <c r="O763" s="367" t="s">
        <v>1321</v>
      </c>
      <c r="P763" s="371">
        <v>41535</v>
      </c>
      <c r="Q763" s="372">
        <v>2004557817.5</v>
      </c>
      <c r="R763" s="372">
        <v>1687978535.045516</v>
      </c>
      <c r="S763" s="367">
        <v>30</v>
      </c>
      <c r="T763" s="369">
        <v>0.22214645884517337</v>
      </c>
      <c r="U763" s="369">
        <v>2.4986841583263422</v>
      </c>
      <c r="V763" s="369">
        <v>0.28457397425020203</v>
      </c>
      <c r="W763" s="369">
        <v>2.6117369573479028</v>
      </c>
      <c r="X763" s="369">
        <v>0.36799953454839462</v>
      </c>
      <c r="Y763" s="369">
        <v>2.5876956122034755</v>
      </c>
      <c r="Z763" s="369">
        <v>0.42857503407309383</v>
      </c>
      <c r="AA763" s="369">
        <v>2.3419755691660376</v>
      </c>
      <c r="AB763" s="369">
        <v>4.2645593463626431E-2</v>
      </c>
      <c r="AC763" s="373">
        <v>3.4707391755288763</v>
      </c>
      <c r="AD763" s="541">
        <v>21470947000136</v>
      </c>
      <c r="AE763" s="370" t="s">
        <v>2252</v>
      </c>
      <c r="AF763" s="370" t="s">
        <v>2256</v>
      </c>
      <c r="AG763" s="374" t="s">
        <v>59</v>
      </c>
      <c r="AH763" s="374" t="s">
        <v>2248</v>
      </c>
      <c r="AI763" s="374">
        <v>50000</v>
      </c>
      <c r="AJ763" s="374">
        <v>50000</v>
      </c>
      <c r="AK763" s="374">
        <v>50000</v>
      </c>
      <c r="AL763" s="673">
        <v>1.9E-2</v>
      </c>
      <c r="AM763" s="673">
        <v>0.2</v>
      </c>
      <c r="AN763" s="369" t="s">
        <v>64</v>
      </c>
      <c r="AO763" s="367" t="s">
        <v>1324</v>
      </c>
      <c r="AP763" s="370" t="s">
        <v>13</v>
      </c>
      <c r="AQ763" s="376" t="s">
        <v>664</v>
      </c>
      <c r="AR763" s="369" t="s">
        <v>34</v>
      </c>
      <c r="AS763" s="369" t="s">
        <v>34</v>
      </c>
      <c r="AT763" s="369"/>
      <c r="AX763" s="662"/>
      <c r="AY763" s="663"/>
      <c r="AZ763" s="663"/>
      <c r="BA763" s="663"/>
      <c r="BB763" s="664"/>
      <c r="BC763" s="663"/>
      <c r="BD763" s="663"/>
      <c r="BE763" s="663"/>
      <c r="BF763" s="663"/>
      <c r="BG763" s="664"/>
      <c r="BH763" s="664"/>
      <c r="BI763" s="665"/>
      <c r="BJ763" s="665"/>
      <c r="BK763" s="665"/>
      <c r="BL763" s="664"/>
      <c r="BM763" s="664"/>
      <c r="BN763" s="664"/>
      <c r="BO763" s="664"/>
      <c r="BP763" s="664"/>
      <c r="BQ763" s="664"/>
      <c r="BR763" s="664"/>
      <c r="BS763" s="664"/>
      <c r="BT763" s="667"/>
      <c r="BU763" s="668"/>
      <c r="BV763" s="666"/>
      <c r="BW763" s="669"/>
    </row>
    <row r="764" spans="2:75" ht="15.75" customHeight="1">
      <c r="B764" s="363" t="s">
        <v>721</v>
      </c>
      <c r="C764" s="364">
        <v>29177012000178</v>
      </c>
      <c r="D764" s="365" t="s">
        <v>13</v>
      </c>
      <c r="E764" s="365" t="s">
        <v>615</v>
      </c>
      <c r="F764" s="365" t="s">
        <v>619</v>
      </c>
      <c r="G764" s="366" t="s">
        <v>34</v>
      </c>
      <c r="H764" s="366" t="s">
        <v>1337</v>
      </c>
      <c r="I764" s="366" t="s">
        <v>34</v>
      </c>
      <c r="J764" s="366" t="s">
        <v>611</v>
      </c>
      <c r="K764" s="367" t="s">
        <v>48</v>
      </c>
      <c r="L764" s="368"/>
      <c r="M764" s="368" t="s">
        <v>34</v>
      </c>
      <c r="N764" s="367">
        <v>465488</v>
      </c>
      <c r="O764" s="367" t="s">
        <v>1321</v>
      </c>
      <c r="P764" s="371">
        <v>43235</v>
      </c>
      <c r="Q764" s="372">
        <v>223085827.53</v>
      </c>
      <c r="R764" s="372">
        <v>153190821.47047615</v>
      </c>
      <c r="S764" s="367">
        <v>30</v>
      </c>
      <c r="T764" s="369">
        <v>0.17667379703488906</v>
      </c>
      <c r="U764" s="369">
        <v>2.283896657703409</v>
      </c>
      <c r="V764" s="369">
        <v>0.21587377297207411</v>
      </c>
      <c r="W764" s="369">
        <v>2.1162847998798551</v>
      </c>
      <c r="X764" s="369">
        <v>0.29352885008821095</v>
      </c>
      <c r="Y764" s="369">
        <v>2.2258825928312218</v>
      </c>
      <c r="Z764" s="369">
        <v>0.38693786699021393</v>
      </c>
      <c r="AA764" s="369">
        <v>2.199480276687142</v>
      </c>
      <c r="AB764" s="369">
        <v>4.2849067547080295E-2</v>
      </c>
      <c r="AC764" s="373">
        <v>2.3174486372668555</v>
      </c>
      <c r="AD764" s="541">
        <v>23565803000199</v>
      </c>
      <c r="AE764" s="370" t="s">
        <v>2258</v>
      </c>
      <c r="AF764" s="370" t="s">
        <v>2244</v>
      </c>
      <c r="AG764" s="374" t="s">
        <v>1438</v>
      </c>
      <c r="AH764" s="374" t="s">
        <v>2248</v>
      </c>
      <c r="AI764" s="374">
        <v>10000</v>
      </c>
      <c r="AJ764" s="374">
        <v>10000</v>
      </c>
      <c r="AK764" s="374">
        <v>10000</v>
      </c>
      <c r="AL764" s="673">
        <v>0</v>
      </c>
      <c r="AM764" s="673" t="s">
        <v>34</v>
      </c>
      <c r="AN764" s="369" t="s">
        <v>34</v>
      </c>
      <c r="AO764" s="367" t="s">
        <v>1324</v>
      </c>
      <c r="AP764" s="370" t="s">
        <v>13</v>
      </c>
      <c r="AQ764" s="376" t="s">
        <v>664</v>
      </c>
      <c r="AR764" s="369">
        <v>3.8E-3</v>
      </c>
      <c r="AS764" s="369">
        <v>3.8E-3</v>
      </c>
      <c r="AT764" s="369"/>
      <c r="AX764" s="662"/>
      <c r="AY764" s="663"/>
      <c r="AZ764" s="663"/>
      <c r="BA764" s="663"/>
      <c r="BB764" s="664"/>
      <c r="BC764" s="663"/>
      <c r="BD764" s="663"/>
      <c r="BE764" s="663"/>
      <c r="BF764" s="663"/>
      <c r="BG764" s="664"/>
      <c r="BH764" s="664"/>
      <c r="BI764" s="665"/>
      <c r="BJ764" s="665"/>
      <c r="BK764" s="665"/>
      <c r="BL764" s="664"/>
      <c r="BM764" s="664"/>
      <c r="BN764" s="664"/>
      <c r="BO764" s="664"/>
      <c r="BP764" s="664"/>
      <c r="BQ764" s="664"/>
      <c r="BR764" s="664"/>
      <c r="BS764" s="664"/>
      <c r="BT764" s="667"/>
      <c r="BU764" s="668"/>
      <c r="BV764" s="666"/>
      <c r="BW764" s="669"/>
    </row>
    <row r="765" spans="2:75" ht="15.75" customHeight="1">
      <c r="B765" s="363" t="s">
        <v>765</v>
      </c>
      <c r="C765" s="364">
        <v>19523641000159</v>
      </c>
      <c r="D765" s="365" t="s">
        <v>13</v>
      </c>
      <c r="E765" s="365" t="s">
        <v>615</v>
      </c>
      <c r="F765" s="365" t="s">
        <v>619</v>
      </c>
      <c r="G765" s="366" t="s">
        <v>34</v>
      </c>
      <c r="H765" s="366" t="s">
        <v>1337</v>
      </c>
      <c r="I765" s="366" t="s">
        <v>34</v>
      </c>
      <c r="J765" s="366"/>
      <c r="K765" s="367" t="s">
        <v>48</v>
      </c>
      <c r="L765" s="368"/>
      <c r="M765" s="368" t="s">
        <v>34</v>
      </c>
      <c r="N765" s="367">
        <v>366706</v>
      </c>
      <c r="O765" s="367" t="s">
        <v>1321</v>
      </c>
      <c r="P765" s="371">
        <v>41757</v>
      </c>
      <c r="Q765" s="372">
        <v>60838788.600000001</v>
      </c>
      <c r="R765" s="372">
        <v>57988120.602579385</v>
      </c>
      <c r="S765" s="367">
        <v>30</v>
      </c>
      <c r="T765" s="369">
        <v>0.12837857699258537</v>
      </c>
      <c r="U765" s="369">
        <v>1.6595749218894327</v>
      </c>
      <c r="V765" s="369">
        <v>0.12878657366397084</v>
      </c>
      <c r="W765" s="369">
        <v>1.2625390501185443</v>
      </c>
      <c r="X765" s="369">
        <v>0.21012025567840142</v>
      </c>
      <c r="Y765" s="369">
        <v>1.5933800693705096</v>
      </c>
      <c r="Z765" s="369">
        <v>0.2208994301613485</v>
      </c>
      <c r="AA765" s="369">
        <v>1.2556639740395394</v>
      </c>
      <c r="AB765" s="369">
        <v>3.8397148520839218E-2</v>
      </c>
      <c r="AC765" s="373">
        <v>0.64469047446634831</v>
      </c>
      <c r="AD765" s="541">
        <v>0</v>
      </c>
      <c r="AE765" s="370" t="s">
        <v>2283</v>
      </c>
      <c r="AF765" s="370" t="s">
        <v>2244</v>
      </c>
      <c r="AG765" s="374" t="s">
        <v>1438</v>
      </c>
      <c r="AH765" s="374" t="s">
        <v>2248</v>
      </c>
      <c r="AI765" s="374">
        <v>1000</v>
      </c>
      <c r="AJ765" s="374">
        <v>1000</v>
      </c>
      <c r="AK765" s="374">
        <v>1000</v>
      </c>
      <c r="AL765" s="673">
        <v>1.3999999999999999E-2</v>
      </c>
      <c r="AM765" s="673">
        <v>0.15</v>
      </c>
      <c r="AN765" s="369" t="s">
        <v>64</v>
      </c>
      <c r="AO765" s="367" t="s">
        <v>1324</v>
      </c>
      <c r="AP765" s="370" t="s">
        <v>13</v>
      </c>
      <c r="AQ765" s="376" t="s">
        <v>668</v>
      </c>
      <c r="AR765" s="369">
        <v>3.7333333333333333E-3</v>
      </c>
      <c r="AS765" s="369">
        <v>3.7333333333333333E-3</v>
      </c>
      <c r="AT765" s="369"/>
      <c r="AX765" s="662"/>
      <c r="AY765" s="663"/>
      <c r="AZ765" s="663"/>
      <c r="BA765" s="663"/>
      <c r="BB765" s="664"/>
      <c r="BC765" s="663"/>
      <c r="BD765" s="663"/>
      <c r="BE765" s="663"/>
      <c r="BF765" s="663"/>
      <c r="BG765" s="664"/>
      <c r="BH765" s="664"/>
      <c r="BI765" s="665"/>
      <c r="BJ765" s="665"/>
      <c r="BK765" s="665"/>
      <c r="BL765" s="664"/>
      <c r="BM765" s="664"/>
      <c r="BN765" s="664"/>
      <c r="BO765" s="664"/>
      <c r="BP765" s="664"/>
      <c r="BQ765" s="664"/>
      <c r="BR765" s="664"/>
      <c r="BS765" s="664"/>
      <c r="BT765" s="667"/>
      <c r="BU765" s="668"/>
      <c r="BV765" s="666"/>
      <c r="BW765" s="669"/>
    </row>
    <row r="766" spans="2:75" ht="15.75" customHeight="1">
      <c r="B766" s="363" t="s">
        <v>88</v>
      </c>
      <c r="C766" s="364">
        <v>36327745000107</v>
      </c>
      <c r="D766" s="365" t="s">
        <v>13</v>
      </c>
      <c r="E766" s="365" t="s">
        <v>615</v>
      </c>
      <c r="F766" s="365" t="s">
        <v>619</v>
      </c>
      <c r="G766" s="366" t="s">
        <v>34</v>
      </c>
      <c r="H766" s="366" t="s">
        <v>1338</v>
      </c>
      <c r="I766" s="366" t="s">
        <v>34</v>
      </c>
      <c r="J766" s="366"/>
      <c r="K766" s="367" t="s">
        <v>48</v>
      </c>
      <c r="L766" s="368"/>
      <c r="M766" s="368" t="s">
        <v>34</v>
      </c>
      <c r="N766" s="367">
        <v>537454</v>
      </c>
      <c r="O766" s="367" t="s">
        <v>1321</v>
      </c>
      <c r="P766" s="371">
        <v>43970</v>
      </c>
      <c r="Q766" s="372">
        <v>34834172.719999999</v>
      </c>
      <c r="R766" s="372">
        <v>29794383.108452376</v>
      </c>
      <c r="S766" s="367">
        <v>30</v>
      </c>
      <c r="T766" s="369">
        <v>0.18528550435254854</v>
      </c>
      <c r="U766" s="369">
        <v>2.3952218790436084</v>
      </c>
      <c r="V766" s="369">
        <v>0.16366707979087902</v>
      </c>
      <c r="W766" s="369">
        <v>1.6044846413416203</v>
      </c>
      <c r="X766" s="369">
        <v>0.27602597043271859</v>
      </c>
      <c r="Y766" s="369">
        <v>2.0931550768208802</v>
      </c>
      <c r="Z766" s="369" t="s">
        <v>1419</v>
      </c>
      <c r="AA766" s="369" t="s">
        <v>1419</v>
      </c>
      <c r="AB766" s="369">
        <v>7.4165239966343957E-2</v>
      </c>
      <c r="AC766" s="373">
        <v>0.77136157493276469</v>
      </c>
      <c r="AD766" s="541">
        <v>36352273000142</v>
      </c>
      <c r="AE766" s="370" t="s">
        <v>2283</v>
      </c>
      <c r="AF766" s="370" t="s">
        <v>2244</v>
      </c>
      <c r="AG766" s="374" t="s">
        <v>1438</v>
      </c>
      <c r="AH766" s="374" t="s">
        <v>2248</v>
      </c>
      <c r="AI766" s="374">
        <v>1000</v>
      </c>
      <c r="AJ766" s="374">
        <v>1000</v>
      </c>
      <c r="AK766" s="374">
        <v>1000</v>
      </c>
      <c r="AL766" s="673">
        <v>1.8700000000000001E-2</v>
      </c>
      <c r="AM766" s="673">
        <v>0.2</v>
      </c>
      <c r="AN766" s="369" t="s">
        <v>34</v>
      </c>
      <c r="AO766" s="367" t="s">
        <v>1324</v>
      </c>
      <c r="AP766" s="370" t="s">
        <v>13</v>
      </c>
      <c r="AQ766" s="376" t="s">
        <v>668</v>
      </c>
      <c r="AR766" s="369">
        <v>5.3333333333333332E-3</v>
      </c>
      <c r="AS766" s="369">
        <v>5.3333333333333332E-3</v>
      </c>
      <c r="AT766" s="369"/>
      <c r="AX766" s="662"/>
      <c r="AY766" s="663"/>
      <c r="AZ766" s="663"/>
      <c r="BA766" s="663"/>
      <c r="BB766" s="664"/>
      <c r="BC766" s="663"/>
      <c r="BD766" s="663"/>
      <c r="BE766" s="663"/>
      <c r="BF766" s="663"/>
      <c r="BG766" s="664"/>
      <c r="BH766" s="664"/>
      <c r="BI766" s="665"/>
      <c r="BJ766" s="665"/>
      <c r="BK766" s="665"/>
      <c r="BL766" s="664"/>
      <c r="BM766" s="664"/>
      <c r="BN766" s="664"/>
      <c r="BO766" s="664"/>
      <c r="BP766" s="664"/>
      <c r="BQ766" s="664"/>
      <c r="BR766" s="664"/>
      <c r="BS766" s="664"/>
      <c r="BT766" s="667"/>
      <c r="BU766" s="668"/>
      <c r="BV766" s="666"/>
      <c r="BW766" s="669"/>
    </row>
    <row r="767" spans="2:75" ht="15.75" customHeight="1">
      <c r="B767" s="363" t="s">
        <v>109</v>
      </c>
      <c r="C767" s="364">
        <v>26323079000185</v>
      </c>
      <c r="D767" s="365" t="s">
        <v>13</v>
      </c>
      <c r="E767" s="365" t="s">
        <v>615</v>
      </c>
      <c r="F767" s="365" t="s">
        <v>619</v>
      </c>
      <c r="G767" s="366" t="s">
        <v>34</v>
      </c>
      <c r="H767" s="366" t="s">
        <v>865</v>
      </c>
      <c r="I767" s="366" t="s">
        <v>34</v>
      </c>
      <c r="J767" s="366"/>
      <c r="K767" s="367" t="s">
        <v>48</v>
      </c>
      <c r="L767" s="368"/>
      <c r="M767" s="368" t="s">
        <v>34</v>
      </c>
      <c r="N767" s="367">
        <v>437468</v>
      </c>
      <c r="O767" s="367" t="s">
        <v>1321</v>
      </c>
      <c r="P767" s="371">
        <v>42790</v>
      </c>
      <c r="Q767" s="372">
        <v>280498837.25999999</v>
      </c>
      <c r="R767" s="372">
        <v>315848695.7072221</v>
      </c>
      <c r="S767" s="367">
        <v>30</v>
      </c>
      <c r="T767" s="369">
        <v>0.16840512295226007</v>
      </c>
      <c r="U767" s="369">
        <v>2.177005893946145</v>
      </c>
      <c r="V767" s="369">
        <v>0.13847948571194468</v>
      </c>
      <c r="W767" s="369">
        <v>1.3575619987207952</v>
      </c>
      <c r="X767" s="369">
        <v>0.13147665069095194</v>
      </c>
      <c r="Y767" s="369">
        <v>0.99701132631015199</v>
      </c>
      <c r="Z767" s="369">
        <v>0.27308305394671839</v>
      </c>
      <c r="AA767" s="369">
        <v>1.552292608953904</v>
      </c>
      <c r="AB767" s="369">
        <v>6.3091738432296138E-2</v>
      </c>
      <c r="AC767" s="373">
        <v>0.54772360586239122</v>
      </c>
      <c r="AD767" s="541">
        <v>0</v>
      </c>
      <c r="AE767" s="370" t="s">
        <v>2299</v>
      </c>
      <c r="AF767" s="370" t="s">
        <v>2253</v>
      </c>
      <c r="AG767" s="374" t="s">
        <v>1439</v>
      </c>
      <c r="AH767" s="374" t="s">
        <v>2248</v>
      </c>
      <c r="AI767" s="374">
        <v>1000</v>
      </c>
      <c r="AJ767" s="374">
        <v>500</v>
      </c>
      <c r="AK767" s="374">
        <v>500</v>
      </c>
      <c r="AL767" s="673">
        <v>0.02</v>
      </c>
      <c r="AM767" s="673">
        <v>0.2</v>
      </c>
      <c r="AN767" s="369" t="s">
        <v>64</v>
      </c>
      <c r="AO767" s="367" t="s">
        <v>1324</v>
      </c>
      <c r="AP767" s="370" t="s">
        <v>13</v>
      </c>
      <c r="AQ767" s="376" t="s">
        <v>664</v>
      </c>
      <c r="AR767" s="369">
        <v>5.4000000000000003E-3</v>
      </c>
      <c r="AS767" s="369">
        <v>5.4000000000000003E-3</v>
      </c>
      <c r="AT767" s="369"/>
      <c r="AX767" s="662"/>
      <c r="AY767" s="663"/>
      <c r="AZ767" s="663"/>
      <c r="BA767" s="663"/>
      <c r="BB767" s="664"/>
      <c r="BC767" s="663"/>
      <c r="BD767" s="663"/>
      <c r="BE767" s="663"/>
      <c r="BF767" s="663"/>
      <c r="BG767" s="664"/>
      <c r="BH767" s="664"/>
      <c r="BI767" s="665"/>
      <c r="BJ767" s="665"/>
      <c r="BK767" s="665"/>
      <c r="BL767" s="664"/>
      <c r="BM767" s="664"/>
      <c r="BN767" s="664"/>
      <c r="BO767" s="664"/>
      <c r="BP767" s="664"/>
      <c r="BQ767" s="664"/>
      <c r="BR767" s="664"/>
      <c r="BS767" s="664"/>
      <c r="BT767" s="667"/>
      <c r="BU767" s="668"/>
      <c r="BV767" s="666"/>
      <c r="BW767" s="669"/>
    </row>
    <row r="768" spans="2:75" ht="15.75" customHeight="1">
      <c r="B768" s="363" t="s">
        <v>128</v>
      </c>
      <c r="C768" s="364">
        <v>7965741000156</v>
      </c>
      <c r="D768" s="365" t="s">
        <v>13</v>
      </c>
      <c r="E768" s="365" t="s">
        <v>615</v>
      </c>
      <c r="F768" s="365" t="s">
        <v>619</v>
      </c>
      <c r="G768" s="366" t="s">
        <v>34</v>
      </c>
      <c r="H768" s="366" t="s">
        <v>1337</v>
      </c>
      <c r="I768" s="366" t="s">
        <v>34</v>
      </c>
      <c r="J768" s="366"/>
      <c r="K768" s="367" t="s">
        <v>48</v>
      </c>
      <c r="L768" s="368"/>
      <c r="M768" s="368" t="s">
        <v>1416</v>
      </c>
      <c r="N768" s="367">
        <v>170437</v>
      </c>
      <c r="O768" s="367" t="s">
        <v>1321</v>
      </c>
      <c r="P768" s="371">
        <v>38939</v>
      </c>
      <c r="Q768" s="372">
        <v>141480472.58000001</v>
      </c>
      <c r="R768" s="372">
        <v>136664657.23186511</v>
      </c>
      <c r="S768" s="367">
        <v>30</v>
      </c>
      <c r="T768" s="369">
        <v>0.10411955675981677</v>
      </c>
      <c r="U768" s="369">
        <v>1.3459738324316772</v>
      </c>
      <c r="V768" s="369">
        <v>0.11610385007482482</v>
      </c>
      <c r="W768" s="369">
        <v>1.1382059512744365</v>
      </c>
      <c r="X768" s="369">
        <v>0.17144493177073294</v>
      </c>
      <c r="Y768" s="369">
        <v>1.3000980623980509</v>
      </c>
      <c r="Z768" s="369">
        <v>0.24810852775283632</v>
      </c>
      <c r="AA768" s="369">
        <v>1.4103293056196267</v>
      </c>
      <c r="AB768" s="369">
        <v>3.1208846277110749E-2</v>
      </c>
      <c r="AC768" s="373">
        <v>0.42299733119296162</v>
      </c>
      <c r="AD768" s="541">
        <v>0</v>
      </c>
      <c r="AE768" s="370" t="s">
        <v>2263</v>
      </c>
      <c r="AF768" s="370" t="s">
        <v>728</v>
      </c>
      <c r="AG768" s="374" t="s">
        <v>728</v>
      </c>
      <c r="AH768" s="374" t="s">
        <v>2245</v>
      </c>
      <c r="AI768" s="374">
        <v>5000</v>
      </c>
      <c r="AJ768" s="374">
        <v>5000</v>
      </c>
      <c r="AK768" s="374">
        <v>0</v>
      </c>
      <c r="AL768" s="369">
        <v>6.9999999999999993E-3</v>
      </c>
      <c r="AM768" s="369">
        <v>0.2</v>
      </c>
      <c r="AN768" s="369" t="s">
        <v>64</v>
      </c>
      <c r="AO768" s="367" t="s">
        <v>1324</v>
      </c>
      <c r="AP768" s="370" t="s">
        <v>13</v>
      </c>
      <c r="AQ768" s="376" t="s">
        <v>668</v>
      </c>
      <c r="AR768" s="369">
        <v>1.8666666666666666E-3</v>
      </c>
      <c r="AS768" s="369">
        <v>1.8666666666666666E-3</v>
      </c>
      <c r="AT768" s="369"/>
      <c r="AX768" s="662"/>
      <c r="AY768" s="663"/>
      <c r="AZ768" s="663"/>
      <c r="BA768" s="663"/>
      <c r="BB768" s="664"/>
      <c r="BC768" s="663"/>
      <c r="BD768" s="663"/>
      <c r="BE768" s="663"/>
      <c r="BF768" s="663"/>
      <c r="BG768" s="664"/>
      <c r="BH768" s="664"/>
      <c r="BI768" s="665"/>
      <c r="BJ768" s="665"/>
      <c r="BK768" s="665"/>
      <c r="BL768" s="664"/>
      <c r="BM768" s="664"/>
      <c r="BN768" s="664"/>
      <c r="BO768" s="664"/>
      <c r="BP768" s="664"/>
      <c r="BQ768" s="664"/>
      <c r="BR768" s="664"/>
      <c r="BS768" s="664"/>
      <c r="BT768" s="667"/>
      <c r="BU768" s="668"/>
      <c r="BV768" s="666"/>
      <c r="BW768" s="669"/>
    </row>
    <row r="769" spans="2:75" ht="15.75" customHeight="1">
      <c r="B769" s="363" t="s">
        <v>1550</v>
      </c>
      <c r="C769" s="364">
        <v>15212344000131</v>
      </c>
      <c r="D769" s="365" t="s">
        <v>13</v>
      </c>
      <c r="E769" s="365" t="s">
        <v>615</v>
      </c>
      <c r="F769" s="365" t="s">
        <v>619</v>
      </c>
      <c r="G769" s="366" t="s">
        <v>34</v>
      </c>
      <c r="H769" s="366" t="s">
        <v>1338</v>
      </c>
      <c r="I769" s="366" t="s">
        <v>34</v>
      </c>
      <c r="J769" s="366"/>
      <c r="K769" s="367" t="s">
        <v>48</v>
      </c>
      <c r="L769" s="368"/>
      <c r="M769" s="368"/>
      <c r="N769" s="367">
        <v>322733</v>
      </c>
      <c r="O769" s="367" t="s">
        <v>1321</v>
      </c>
      <c r="P769" s="371">
        <v>41256</v>
      </c>
      <c r="Q769" s="372">
        <v>45303436.5</v>
      </c>
      <c r="R769" s="372">
        <v>74828107.841190383</v>
      </c>
      <c r="S769" s="367">
        <v>30</v>
      </c>
      <c r="T769" s="369">
        <v>0.11405629655641225</v>
      </c>
      <c r="U769" s="369">
        <v>1.2828953603149937</v>
      </c>
      <c r="V769" s="369">
        <v>8.4951256873269321E-2</v>
      </c>
      <c r="W769" s="369">
        <v>0.77965786482638977</v>
      </c>
      <c r="X769" s="369">
        <v>0.10609244251765571</v>
      </c>
      <c r="Y769" s="369">
        <v>0.74601982398644517</v>
      </c>
      <c r="Z769" s="369">
        <v>0.12311466617577049</v>
      </c>
      <c r="AA769" s="369">
        <v>0.67276793435548465</v>
      </c>
      <c r="AB769" s="369">
        <v>7.9104069385028203E-2</v>
      </c>
      <c r="AC769" s="373">
        <v>-0.23740382968993187</v>
      </c>
      <c r="AD769" s="541">
        <v>9720565000118</v>
      </c>
      <c r="AE769" s="370" t="s">
        <v>2332</v>
      </c>
      <c r="AF769" s="370" t="s">
        <v>2256</v>
      </c>
      <c r="AG769" s="374" t="s">
        <v>59</v>
      </c>
      <c r="AH769" s="374" t="s">
        <v>2248</v>
      </c>
      <c r="AI769" s="374">
        <v>50000</v>
      </c>
      <c r="AJ769" s="374">
        <v>50000</v>
      </c>
      <c r="AK769" s="374">
        <v>50000</v>
      </c>
      <c r="AL769" s="369">
        <v>1.95E-2</v>
      </c>
      <c r="AM769" s="369">
        <v>0.2</v>
      </c>
      <c r="AN769" s="369" t="s">
        <v>64</v>
      </c>
      <c r="AO769" s="367" t="s">
        <v>1324</v>
      </c>
      <c r="AP769" s="370" t="s">
        <v>13</v>
      </c>
      <c r="AQ769" s="376" t="s">
        <v>664</v>
      </c>
      <c r="AR769" s="369" t="s">
        <v>34</v>
      </c>
      <c r="AS769" s="369" t="s">
        <v>34</v>
      </c>
      <c r="AT769" s="369"/>
      <c r="AX769" s="662"/>
      <c r="AY769" s="663"/>
      <c r="AZ769" s="663"/>
      <c r="BA769" s="663"/>
      <c r="BB769" s="664"/>
      <c r="BC769" s="663"/>
      <c r="BD769" s="663"/>
      <c r="BE769" s="663"/>
      <c r="BF769" s="663"/>
      <c r="BG769" s="664"/>
      <c r="BH769" s="664"/>
      <c r="BI769" s="665"/>
      <c r="BJ769" s="665"/>
      <c r="BK769" s="665"/>
      <c r="BL769" s="664"/>
      <c r="BM769" s="664"/>
      <c r="BN769" s="664"/>
      <c r="BO769" s="664"/>
      <c r="BP769" s="664"/>
      <c r="BQ769" s="664"/>
      <c r="BR769" s="664"/>
      <c r="BS769" s="664"/>
      <c r="BT769" s="667"/>
      <c r="BU769" s="668"/>
      <c r="BV769" s="666"/>
      <c r="BW769" s="669"/>
    </row>
    <row r="770" spans="2:75" ht="15.75" customHeight="1">
      <c r="B770" s="363" t="s">
        <v>896</v>
      </c>
      <c r="C770" s="364">
        <v>13106979000129</v>
      </c>
      <c r="D770" s="365" t="s">
        <v>13</v>
      </c>
      <c r="E770" s="365" t="s">
        <v>615</v>
      </c>
      <c r="F770" s="365" t="s">
        <v>619</v>
      </c>
      <c r="G770" s="366" t="s">
        <v>34</v>
      </c>
      <c r="H770" s="366" t="s">
        <v>1338</v>
      </c>
      <c r="I770" s="366" t="s">
        <v>34</v>
      </c>
      <c r="J770" s="366"/>
      <c r="K770" s="367" t="s">
        <v>48</v>
      </c>
      <c r="L770" s="368"/>
      <c r="M770" s="368" t="s">
        <v>34</v>
      </c>
      <c r="N770" s="367">
        <v>271020</v>
      </c>
      <c r="O770" s="367" t="s">
        <v>1321</v>
      </c>
      <c r="P770" s="371">
        <v>40633</v>
      </c>
      <c r="Q770" s="372">
        <v>119796995.98</v>
      </c>
      <c r="R770" s="372">
        <v>194423130.90484124</v>
      </c>
      <c r="S770" s="367">
        <v>30</v>
      </c>
      <c r="T770" s="369">
        <v>0.10066607931376192</v>
      </c>
      <c r="U770" s="369">
        <v>1.3013300554320739</v>
      </c>
      <c r="V770" s="369">
        <v>4.816834275790427E-2</v>
      </c>
      <c r="W770" s="369">
        <v>0.47221082121514873</v>
      </c>
      <c r="X770" s="369">
        <v>5.5359015123741306E-2</v>
      </c>
      <c r="Y770" s="369">
        <v>0.41979746823245961</v>
      </c>
      <c r="Z770" s="369">
        <v>0.1168392425868503</v>
      </c>
      <c r="AA770" s="369">
        <v>0.66415213277469443</v>
      </c>
      <c r="AB770" s="369">
        <v>8.0650157429063826E-2</v>
      </c>
      <c r="AC770" s="373">
        <v>-0.58106746615511939</v>
      </c>
      <c r="AD770" s="541">
        <v>9720565000118</v>
      </c>
      <c r="AE770" s="370" t="s">
        <v>2332</v>
      </c>
      <c r="AF770" s="370" t="s">
        <v>2253</v>
      </c>
      <c r="AG770" s="374" t="s">
        <v>1439</v>
      </c>
      <c r="AH770" s="374" t="s">
        <v>2248</v>
      </c>
      <c r="AI770" s="374">
        <v>20000</v>
      </c>
      <c r="AJ770" s="374">
        <v>5000</v>
      </c>
      <c r="AK770" s="374">
        <v>5000</v>
      </c>
      <c r="AL770" s="369">
        <v>1.95E-2</v>
      </c>
      <c r="AM770" s="369">
        <v>0.2</v>
      </c>
      <c r="AN770" s="369" t="s">
        <v>64</v>
      </c>
      <c r="AO770" s="367" t="s">
        <v>1324</v>
      </c>
      <c r="AP770" s="370" t="s">
        <v>13</v>
      </c>
      <c r="AQ770" s="376" t="s">
        <v>664</v>
      </c>
      <c r="AR770" s="369">
        <v>6.8249999999999995E-3</v>
      </c>
      <c r="AS770" s="369">
        <v>6.8249999999999995E-3</v>
      </c>
      <c r="AT770" s="369"/>
      <c r="AX770" s="662"/>
      <c r="AY770" s="663"/>
      <c r="AZ770" s="663"/>
      <c r="BA770" s="663"/>
      <c r="BB770" s="664"/>
      <c r="BC770" s="663"/>
      <c r="BD770" s="663"/>
      <c r="BE770" s="663"/>
      <c r="BF770" s="663"/>
      <c r="BG770" s="664"/>
      <c r="BH770" s="664"/>
      <c r="BI770" s="665"/>
      <c r="BJ770" s="665"/>
      <c r="BK770" s="665"/>
      <c r="BL770" s="664"/>
      <c r="BM770" s="664"/>
      <c r="BN770" s="664"/>
      <c r="BO770" s="664"/>
      <c r="BP770" s="664"/>
      <c r="BQ770" s="664"/>
      <c r="BR770" s="664"/>
      <c r="BS770" s="664"/>
      <c r="BT770" s="667"/>
      <c r="BU770" s="668"/>
      <c r="BV770" s="666"/>
      <c r="BW770" s="669"/>
    </row>
    <row r="771" spans="2:75" ht="15.75" customHeight="1">
      <c r="B771" s="363" t="s">
        <v>1551</v>
      </c>
      <c r="C771" s="364">
        <v>28345351000153</v>
      </c>
      <c r="D771" s="365" t="s">
        <v>13</v>
      </c>
      <c r="E771" s="365" t="s">
        <v>615</v>
      </c>
      <c r="F771" s="365" t="s">
        <v>619</v>
      </c>
      <c r="G771" s="366" t="s">
        <v>34</v>
      </c>
      <c r="H771" s="366" t="s">
        <v>1338</v>
      </c>
      <c r="I771" s="366" t="s">
        <v>34</v>
      </c>
      <c r="J771" s="366"/>
      <c r="K771" s="367" t="s">
        <v>48</v>
      </c>
      <c r="L771" s="368"/>
      <c r="M771" s="368"/>
      <c r="N771" s="367">
        <v>455210</v>
      </c>
      <c r="O771" s="367" t="s">
        <v>1321</v>
      </c>
      <c r="P771" s="371">
        <v>43088</v>
      </c>
      <c r="Q771" s="372">
        <v>2690946.6</v>
      </c>
      <c r="R771" s="372">
        <v>42529792.503809534</v>
      </c>
      <c r="S771" s="367">
        <v>30</v>
      </c>
      <c r="T771" s="369">
        <v>-1.6175267534959459E-2</v>
      </c>
      <c r="U771" s="369">
        <v>-0.18193801042969779</v>
      </c>
      <c r="V771" s="369">
        <v>-2.7550125039588869E-2</v>
      </c>
      <c r="W771" s="369">
        <v>-0.25284701433092849</v>
      </c>
      <c r="X771" s="369">
        <v>6.88434165241536E-3</v>
      </c>
      <c r="Y771" s="369">
        <v>4.8409247877790738E-2</v>
      </c>
      <c r="Z771" s="369">
        <v>-5.8385529296576477E-2</v>
      </c>
      <c r="AA771" s="369">
        <v>-0.31905144335143276</v>
      </c>
      <c r="AB771" s="369">
        <v>7.9473230806369144E-2</v>
      </c>
      <c r="AC771" s="373">
        <v>-1.6135521105060087</v>
      </c>
      <c r="AD771" s="541">
        <v>28629342000194</v>
      </c>
      <c r="AE771" s="370" t="s">
        <v>2332</v>
      </c>
      <c r="AF771" s="370" t="s">
        <v>2256</v>
      </c>
      <c r="AG771" s="374" t="s">
        <v>59</v>
      </c>
      <c r="AH771" s="374" t="s">
        <v>2248</v>
      </c>
      <c r="AI771" s="374">
        <v>50000</v>
      </c>
      <c r="AJ771" s="374">
        <v>50000</v>
      </c>
      <c r="AK771" s="374">
        <v>50000</v>
      </c>
      <c r="AL771" s="369">
        <v>1.3999999999999999E-2</v>
      </c>
      <c r="AM771" s="369">
        <v>0.15</v>
      </c>
      <c r="AN771" s="369" t="s">
        <v>64</v>
      </c>
      <c r="AO771" s="367" t="s">
        <v>1324</v>
      </c>
      <c r="AP771" s="370" t="s">
        <v>13</v>
      </c>
      <c r="AQ771" s="376" t="s">
        <v>668</v>
      </c>
      <c r="AR771" s="369" t="s">
        <v>34</v>
      </c>
      <c r="AS771" s="369" t="s">
        <v>34</v>
      </c>
      <c r="AT771" s="369"/>
      <c r="AX771" s="662"/>
      <c r="AY771" s="663"/>
      <c r="AZ771" s="663"/>
      <c r="BA771" s="663"/>
      <c r="BB771" s="664"/>
      <c r="BC771" s="663"/>
      <c r="BD771" s="663"/>
      <c r="BE771" s="663"/>
      <c r="BF771" s="663"/>
      <c r="BG771" s="664"/>
      <c r="BH771" s="664"/>
      <c r="BI771" s="665"/>
      <c r="BJ771" s="665"/>
      <c r="BK771" s="665"/>
      <c r="BL771" s="664"/>
      <c r="BM771" s="664"/>
      <c r="BN771" s="664"/>
      <c r="BO771" s="664"/>
      <c r="BP771" s="664"/>
      <c r="BQ771" s="664"/>
      <c r="BR771" s="664"/>
      <c r="BS771" s="664"/>
      <c r="BT771" s="667"/>
      <c r="BU771" s="668"/>
      <c r="BV771" s="666"/>
      <c r="BW771" s="669"/>
    </row>
    <row r="772" spans="2:75" ht="15.75" customHeight="1">
      <c r="B772" s="363" t="s">
        <v>164</v>
      </c>
      <c r="C772" s="364">
        <v>28866524000189</v>
      </c>
      <c r="D772" s="365" t="s">
        <v>13</v>
      </c>
      <c r="E772" s="365" t="s">
        <v>615</v>
      </c>
      <c r="F772" s="365" t="s">
        <v>619</v>
      </c>
      <c r="G772" s="366" t="s">
        <v>34</v>
      </c>
      <c r="H772" s="366" t="s">
        <v>1338</v>
      </c>
      <c r="I772" s="366" t="s">
        <v>34</v>
      </c>
      <c r="J772" s="366"/>
      <c r="K772" s="367" t="s">
        <v>48</v>
      </c>
      <c r="L772" s="368"/>
      <c r="M772" s="368" t="s">
        <v>34</v>
      </c>
      <c r="N772" s="367">
        <v>456381</v>
      </c>
      <c r="O772" s="367" t="s">
        <v>1321</v>
      </c>
      <c r="P772" s="371">
        <v>43088</v>
      </c>
      <c r="Q772" s="372">
        <v>214731114.78999999</v>
      </c>
      <c r="R772" s="372">
        <v>528778667.54186463</v>
      </c>
      <c r="S772" s="367">
        <v>30</v>
      </c>
      <c r="T772" s="369">
        <v>1.5338486491156544E-5</v>
      </c>
      <c r="U772" s="369">
        <v>1.9828360865795731E-4</v>
      </c>
      <c r="V772" s="369">
        <v>-2.8181575151259519E-2</v>
      </c>
      <c r="W772" s="369">
        <v>-0.27627366820979005</v>
      </c>
      <c r="X772" s="369">
        <v>1.0958623082574004E-2</v>
      </c>
      <c r="Y772" s="369">
        <v>8.3101229584653991E-2</v>
      </c>
      <c r="Z772" s="369">
        <v>-2.3518918301409841E-2</v>
      </c>
      <c r="AA772" s="369">
        <v>-0.13368915618247179</v>
      </c>
      <c r="AB772" s="369">
        <v>7.6189916090260212E-2</v>
      </c>
      <c r="AC772" s="373">
        <v>-1.6123552608351346</v>
      </c>
      <c r="AD772" s="541">
        <v>28629342000194</v>
      </c>
      <c r="AE772" s="370" t="s">
        <v>2332</v>
      </c>
      <c r="AF772" s="370" t="s">
        <v>2253</v>
      </c>
      <c r="AG772" s="374" t="s">
        <v>1439</v>
      </c>
      <c r="AH772" s="374" t="s">
        <v>2248</v>
      </c>
      <c r="AI772" s="374">
        <v>20000</v>
      </c>
      <c r="AJ772" s="374">
        <v>5000</v>
      </c>
      <c r="AK772" s="374">
        <v>5000</v>
      </c>
      <c r="AL772" s="369">
        <v>1.3999999999999999E-2</v>
      </c>
      <c r="AM772" s="369">
        <v>0.15</v>
      </c>
      <c r="AN772" s="369" t="s">
        <v>64</v>
      </c>
      <c r="AO772" s="367" t="s">
        <v>1324</v>
      </c>
      <c r="AP772" s="370" t="s">
        <v>13</v>
      </c>
      <c r="AQ772" s="376" t="s">
        <v>668</v>
      </c>
      <c r="AR772" s="369">
        <v>3.7333333333333333E-3</v>
      </c>
      <c r="AS772" s="369">
        <v>3.7333333333333333E-3</v>
      </c>
      <c r="AT772" s="369"/>
      <c r="AX772" s="662"/>
      <c r="AY772" s="663"/>
      <c r="AZ772" s="663"/>
      <c r="BA772" s="663"/>
      <c r="BB772" s="664"/>
      <c r="BC772" s="663"/>
      <c r="BD772" s="663"/>
      <c r="BE772" s="663"/>
      <c r="BF772" s="663"/>
      <c r="BG772" s="664"/>
      <c r="BH772" s="664"/>
      <c r="BI772" s="665"/>
      <c r="BJ772" s="665"/>
      <c r="BK772" s="665"/>
      <c r="BL772" s="664"/>
      <c r="BM772" s="664"/>
      <c r="BN772" s="664"/>
      <c r="BO772" s="664"/>
      <c r="BP772" s="664"/>
      <c r="BQ772" s="664"/>
      <c r="BR772" s="664"/>
      <c r="BS772" s="664"/>
      <c r="BT772" s="667"/>
      <c r="BU772" s="668"/>
      <c r="BV772" s="666"/>
      <c r="BW772" s="669"/>
    </row>
    <row r="773" spans="2:75" ht="15.75" customHeight="1">
      <c r="B773" s="363" t="s">
        <v>1609</v>
      </c>
      <c r="C773" s="364">
        <v>20216106000134</v>
      </c>
      <c r="D773" s="365" t="s">
        <v>13</v>
      </c>
      <c r="E773" s="365" t="s">
        <v>615</v>
      </c>
      <c r="F773" s="365" t="s">
        <v>619</v>
      </c>
      <c r="G773" s="366" t="s">
        <v>34</v>
      </c>
      <c r="H773" s="366" t="s">
        <v>1338</v>
      </c>
      <c r="I773" s="366" t="s">
        <v>34</v>
      </c>
      <c r="J773" s="366" t="s">
        <v>611</v>
      </c>
      <c r="K773" s="367" t="s">
        <v>48</v>
      </c>
      <c r="L773" s="368"/>
      <c r="M773" s="368"/>
      <c r="N773" s="367">
        <v>380776</v>
      </c>
      <c r="O773" s="367" t="s">
        <v>1321</v>
      </c>
      <c r="P773" s="371">
        <v>41934</v>
      </c>
      <c r="Q773" s="372">
        <v>132182361.81999999</v>
      </c>
      <c r="R773" s="372">
        <v>156048950.4298017</v>
      </c>
      <c r="S773" s="367">
        <v>30</v>
      </c>
      <c r="T773" s="369">
        <v>0.13072430193036855</v>
      </c>
      <c r="U773" s="369">
        <v>1.4703756433467836</v>
      </c>
      <c r="V773" s="369">
        <v>0.115711464744231</v>
      </c>
      <c r="W773" s="369">
        <v>1.0619660833624263</v>
      </c>
      <c r="X773" s="369">
        <v>0.14149968826981607</v>
      </c>
      <c r="Y773" s="369">
        <v>0.99499615648511142</v>
      </c>
      <c r="Z773" s="369">
        <v>0.26738778126439633</v>
      </c>
      <c r="AA773" s="369">
        <v>1.4611575603536602</v>
      </c>
      <c r="AB773" s="369">
        <v>7.0021765879937997E-2</v>
      </c>
      <c r="AC773" s="373">
        <v>0.12159342409802769</v>
      </c>
      <c r="AD773" s="541">
        <v>20216114000180</v>
      </c>
      <c r="AE773" s="370" t="s">
        <v>2389</v>
      </c>
      <c r="AF773" s="370" t="s">
        <v>2256</v>
      </c>
      <c r="AG773" s="374" t="s">
        <v>59</v>
      </c>
      <c r="AH773" s="374" t="s">
        <v>2245</v>
      </c>
      <c r="AI773" s="374">
        <v>200000</v>
      </c>
      <c r="AJ773" s="374">
        <v>50000</v>
      </c>
      <c r="AK773" s="374">
        <v>200000</v>
      </c>
      <c r="AL773" s="369">
        <v>1.95E-2</v>
      </c>
      <c r="AM773" s="369">
        <v>0.2</v>
      </c>
      <c r="AN773" s="369" t="s">
        <v>64</v>
      </c>
      <c r="AO773" s="367" t="s">
        <v>1324</v>
      </c>
      <c r="AP773" s="370" t="s">
        <v>13</v>
      </c>
      <c r="AQ773" s="376" t="s">
        <v>664</v>
      </c>
      <c r="AR773" s="369" t="s">
        <v>34</v>
      </c>
      <c r="AS773" s="369" t="s">
        <v>34</v>
      </c>
      <c r="AT773" s="369"/>
      <c r="AX773" s="662"/>
      <c r="AY773" s="663"/>
      <c r="AZ773" s="663"/>
      <c r="BA773" s="663"/>
      <c r="BB773" s="664"/>
      <c r="BC773" s="663"/>
      <c r="BD773" s="663"/>
      <c r="BE773" s="663"/>
      <c r="BF773" s="663"/>
      <c r="BG773" s="664"/>
      <c r="BH773" s="664"/>
      <c r="BI773" s="665"/>
      <c r="BJ773" s="665"/>
      <c r="BK773" s="665"/>
      <c r="BL773" s="664"/>
      <c r="BM773" s="664"/>
      <c r="BN773" s="664"/>
      <c r="BO773" s="664"/>
      <c r="BP773" s="664"/>
      <c r="BQ773" s="664"/>
      <c r="BR773" s="664"/>
      <c r="BS773" s="664"/>
      <c r="BT773" s="667"/>
      <c r="BU773" s="668"/>
      <c r="BV773" s="666"/>
      <c r="BW773" s="669"/>
    </row>
    <row r="774" spans="2:75" ht="15.75" customHeight="1">
      <c r="B774" s="363" t="s">
        <v>967</v>
      </c>
      <c r="C774" s="364">
        <v>41252582000180</v>
      </c>
      <c r="D774" s="365" t="s">
        <v>13</v>
      </c>
      <c r="E774" s="365" t="s">
        <v>616</v>
      </c>
      <c r="F774" s="365" t="s">
        <v>619</v>
      </c>
      <c r="G774" s="366" t="s">
        <v>34</v>
      </c>
      <c r="H774" s="366" t="s">
        <v>1338</v>
      </c>
      <c r="I774" s="366" t="s">
        <v>34</v>
      </c>
      <c r="J774" s="366"/>
      <c r="K774" s="367"/>
      <c r="L774" s="368"/>
      <c r="M774" s="368" t="s">
        <v>34</v>
      </c>
      <c r="N774" s="367">
        <v>581038</v>
      </c>
      <c r="O774" s="367" t="s">
        <v>1321</v>
      </c>
      <c r="P774" s="371">
        <v>44286</v>
      </c>
      <c r="Q774" s="372">
        <v>1484753.28</v>
      </c>
      <c r="R774" s="372">
        <v>4203609.6963492073</v>
      </c>
      <c r="S774" s="367">
        <v>30</v>
      </c>
      <c r="T774" s="369">
        <v>-0.1668159356924801</v>
      </c>
      <c r="U774" s="369">
        <v>-2.1564621600592262</v>
      </c>
      <c r="V774" s="369">
        <v>-0.1290356690960669</v>
      </c>
      <c r="W774" s="369">
        <v>-1.2649810182622734</v>
      </c>
      <c r="X774" s="369" t="s">
        <v>1419</v>
      </c>
      <c r="Y774" s="369" t="s">
        <v>1419</v>
      </c>
      <c r="Z774" s="369" t="s">
        <v>1419</v>
      </c>
      <c r="AA774" s="369" t="s">
        <v>1419</v>
      </c>
      <c r="AB774" s="369">
        <v>0.12036943254591737</v>
      </c>
      <c r="AC774" s="373">
        <v>-1.8944841589600219</v>
      </c>
      <c r="AD774" s="541">
        <v>41252413000140</v>
      </c>
      <c r="AE774" s="370" t="s">
        <v>2401</v>
      </c>
      <c r="AF774" s="370" t="s">
        <v>2250</v>
      </c>
      <c r="AG774" s="374" t="s">
        <v>719</v>
      </c>
      <c r="AH774" s="374" t="s">
        <v>2245</v>
      </c>
      <c r="AI774" s="374">
        <v>10000</v>
      </c>
      <c r="AJ774" s="374">
        <v>5000</v>
      </c>
      <c r="AK774" s="374">
        <v>5000</v>
      </c>
      <c r="AL774" s="369">
        <v>1.8700000000000001E-2</v>
      </c>
      <c r="AM774" s="369">
        <v>0.2</v>
      </c>
      <c r="AN774" s="369" t="s">
        <v>64</v>
      </c>
      <c r="AO774" s="367" t="s">
        <v>1324</v>
      </c>
      <c r="AP774" s="370" t="s">
        <v>13</v>
      </c>
      <c r="AQ774" s="376" t="s">
        <v>679</v>
      </c>
      <c r="AR774" s="369">
        <v>4.9872900000000001E-3</v>
      </c>
      <c r="AS774" s="369">
        <v>4.9872900000000001E-3</v>
      </c>
      <c r="AT774" s="369"/>
      <c r="AX774" s="662"/>
      <c r="AY774" s="663"/>
      <c r="AZ774" s="663"/>
      <c r="BA774" s="663"/>
      <c r="BB774" s="664"/>
      <c r="BC774" s="663"/>
      <c r="BD774" s="663"/>
      <c r="BE774" s="663"/>
      <c r="BF774" s="663"/>
      <c r="BG774" s="664"/>
      <c r="BH774" s="664"/>
      <c r="BI774" s="665"/>
      <c r="BJ774" s="665"/>
      <c r="BK774" s="665"/>
      <c r="BL774" s="664"/>
      <c r="BM774" s="664"/>
      <c r="BN774" s="664"/>
      <c r="BO774" s="664"/>
      <c r="BP774" s="664"/>
      <c r="BQ774" s="664"/>
      <c r="BR774" s="664"/>
      <c r="BS774" s="664"/>
      <c r="BT774" s="667"/>
      <c r="BU774" s="668"/>
      <c r="BV774" s="666"/>
      <c r="BW774" s="669"/>
    </row>
    <row r="775" spans="2:75" ht="15.75" customHeight="1">
      <c r="B775" s="363" t="s">
        <v>528</v>
      </c>
      <c r="C775" s="364">
        <v>27500387000100</v>
      </c>
      <c r="D775" s="365" t="s">
        <v>13</v>
      </c>
      <c r="E775" s="365" t="s">
        <v>616</v>
      </c>
      <c r="F775" s="365" t="s">
        <v>619</v>
      </c>
      <c r="G775" s="366" t="s">
        <v>34</v>
      </c>
      <c r="H775" s="366" t="s">
        <v>1338</v>
      </c>
      <c r="I775" s="366" t="s">
        <v>34</v>
      </c>
      <c r="J775" s="366" t="s">
        <v>611</v>
      </c>
      <c r="K775" s="367" t="s">
        <v>48</v>
      </c>
      <c r="L775" s="368"/>
      <c r="M775" s="368" t="s">
        <v>1416</v>
      </c>
      <c r="N775" s="367">
        <v>443311</v>
      </c>
      <c r="O775" s="367" t="s">
        <v>1321</v>
      </c>
      <c r="P775" s="371">
        <v>42886</v>
      </c>
      <c r="Q775" s="372">
        <v>35752537.539999999</v>
      </c>
      <c r="R775" s="372">
        <v>27092421.406111117</v>
      </c>
      <c r="S775" s="367">
        <v>30</v>
      </c>
      <c r="T775" s="369">
        <v>0.11350999590294064</v>
      </c>
      <c r="U775" s="369">
        <v>1.4673658720735978</v>
      </c>
      <c r="V775" s="369">
        <v>0.13325075646313445</v>
      </c>
      <c r="W775" s="369">
        <v>1.3063029685959278</v>
      </c>
      <c r="X775" s="369">
        <v>0.27277960605910923</v>
      </c>
      <c r="Y775" s="369">
        <v>2.0685373060394632</v>
      </c>
      <c r="Z775" s="369">
        <v>0.28896674041527293</v>
      </c>
      <c r="AA775" s="369">
        <v>1.6425806321458851</v>
      </c>
      <c r="AB775" s="369">
        <v>8.113872675988841E-2</v>
      </c>
      <c r="AC775" s="373">
        <v>0.3851267910746311</v>
      </c>
      <c r="AD775" s="541">
        <v>0</v>
      </c>
      <c r="AE775" s="370" t="s">
        <v>2407</v>
      </c>
      <c r="AF775" s="370" t="s">
        <v>976</v>
      </c>
      <c r="AG775" s="374" t="s">
        <v>976</v>
      </c>
      <c r="AH775" s="374" t="s">
        <v>2248</v>
      </c>
      <c r="AI775" s="374">
        <v>5000</v>
      </c>
      <c r="AJ775" s="374">
        <v>5000</v>
      </c>
      <c r="AK775" s="374">
        <v>5000</v>
      </c>
      <c r="AL775" s="369">
        <v>1.106E-2</v>
      </c>
      <c r="AM775" s="369">
        <v>0.2</v>
      </c>
      <c r="AN775" s="369" t="s">
        <v>64</v>
      </c>
      <c r="AO775" s="367" t="s">
        <v>1324</v>
      </c>
      <c r="AP775" s="370" t="s">
        <v>13</v>
      </c>
      <c r="AQ775" s="376" t="s">
        <v>668</v>
      </c>
      <c r="AR775" s="369">
        <v>2.2200000000000002E-3</v>
      </c>
      <c r="AS775" s="369">
        <v>2.2200000000000002E-3</v>
      </c>
      <c r="AT775" s="369"/>
      <c r="AX775" s="662"/>
      <c r="AY775" s="663"/>
      <c r="AZ775" s="663"/>
      <c r="BA775" s="663"/>
      <c r="BB775" s="664"/>
      <c r="BC775" s="663"/>
      <c r="BD775" s="663"/>
      <c r="BE775" s="663"/>
      <c r="BF775" s="663"/>
      <c r="BG775" s="664"/>
      <c r="BH775" s="664"/>
      <c r="BI775" s="665"/>
      <c r="BJ775" s="665"/>
      <c r="BK775" s="665"/>
      <c r="BL775" s="664"/>
      <c r="BM775" s="664"/>
      <c r="BN775" s="664"/>
      <c r="BO775" s="664"/>
      <c r="BP775" s="664"/>
      <c r="BQ775" s="664"/>
      <c r="BR775" s="664"/>
      <c r="BS775" s="664"/>
      <c r="BT775" s="667"/>
      <c r="BU775" s="668"/>
      <c r="BV775" s="666"/>
      <c r="BW775" s="669"/>
    </row>
    <row r="776" spans="2:75" ht="15.75" customHeight="1">
      <c r="B776" s="363" t="s">
        <v>225</v>
      </c>
      <c r="C776" s="364">
        <v>6170653000103</v>
      </c>
      <c r="D776" s="365" t="s">
        <v>13</v>
      </c>
      <c r="E776" s="365" t="s">
        <v>615</v>
      </c>
      <c r="F776" s="365" t="s">
        <v>619</v>
      </c>
      <c r="G776" s="366" t="s">
        <v>34</v>
      </c>
      <c r="H776" s="366" t="s">
        <v>1338</v>
      </c>
      <c r="I776" s="366" t="s">
        <v>34</v>
      </c>
      <c r="J776" s="366"/>
      <c r="K776" s="367" t="s">
        <v>48</v>
      </c>
      <c r="L776" s="368"/>
      <c r="M776" s="368" t="s">
        <v>34</v>
      </c>
      <c r="N776" s="367">
        <v>132500</v>
      </c>
      <c r="O776" s="367" t="s">
        <v>1324</v>
      </c>
      <c r="P776" s="371">
        <v>38279</v>
      </c>
      <c r="Q776" s="372">
        <v>16354400.18</v>
      </c>
      <c r="R776" s="372">
        <v>23583605.828492075</v>
      </c>
      <c r="S776" s="367">
        <v>30</v>
      </c>
      <c r="T776" s="369">
        <v>-5.8670249081657522E-2</v>
      </c>
      <c r="U776" s="369">
        <v>-0.7584417612180645</v>
      </c>
      <c r="V776" s="369">
        <v>-9.5850595688133255E-2</v>
      </c>
      <c r="W776" s="369">
        <v>-0.93965633676336735</v>
      </c>
      <c r="X776" s="369">
        <v>-1.7311860986642058E-2</v>
      </c>
      <c r="Y776" s="369">
        <v>-0.13127898674389335</v>
      </c>
      <c r="Z776" s="369">
        <v>0.15744126749386389</v>
      </c>
      <c r="AA776" s="369">
        <v>0.89494720504606518</v>
      </c>
      <c r="AB776" s="369">
        <v>0.10218916153230279</v>
      </c>
      <c r="AC776" s="373">
        <v>-1.8856639504643267</v>
      </c>
      <c r="AD776" s="541">
        <v>0</v>
      </c>
      <c r="AE776" s="370" t="s">
        <v>2399</v>
      </c>
      <c r="AF776" s="370" t="s">
        <v>2253</v>
      </c>
      <c r="AG776" s="374" t="s">
        <v>1439</v>
      </c>
      <c r="AH776" s="374" t="s">
        <v>2248</v>
      </c>
      <c r="AI776" s="374">
        <v>5000</v>
      </c>
      <c r="AJ776" s="374">
        <v>1000</v>
      </c>
      <c r="AK776" s="374">
        <v>5000</v>
      </c>
      <c r="AL776" s="369">
        <v>0.02</v>
      </c>
      <c r="AM776" s="369">
        <v>0.2</v>
      </c>
      <c r="AN776" s="369" t="s">
        <v>64</v>
      </c>
      <c r="AO776" s="367" t="s">
        <v>1324</v>
      </c>
      <c r="AP776" s="370" t="s">
        <v>13</v>
      </c>
      <c r="AQ776" s="376" t="s">
        <v>674</v>
      </c>
      <c r="AR776" s="369">
        <v>5.3333333333333332E-3</v>
      </c>
      <c r="AS776" s="369">
        <v>5.3333333333333332E-3</v>
      </c>
      <c r="AT776" s="369"/>
      <c r="AX776" s="662"/>
      <c r="AY776" s="663"/>
      <c r="AZ776" s="663"/>
      <c r="BA776" s="663"/>
      <c r="BB776" s="664"/>
      <c r="BC776" s="663"/>
      <c r="BD776" s="663"/>
      <c r="BE776" s="663"/>
      <c r="BF776" s="663"/>
      <c r="BG776" s="664"/>
      <c r="BH776" s="664"/>
      <c r="BI776" s="665"/>
      <c r="BJ776" s="665"/>
      <c r="BK776" s="665"/>
      <c r="BL776" s="664"/>
      <c r="BM776" s="664"/>
      <c r="BN776" s="664"/>
      <c r="BO776" s="664"/>
      <c r="BP776" s="664"/>
      <c r="BQ776" s="664"/>
      <c r="BR776" s="664"/>
      <c r="BS776" s="664"/>
      <c r="BT776" s="667"/>
      <c r="BU776" s="668"/>
      <c r="BV776" s="666"/>
      <c r="BW776" s="669"/>
    </row>
    <row r="777" spans="2:75" ht="15.75" customHeight="1">
      <c r="B777" s="363" t="s">
        <v>259</v>
      </c>
      <c r="C777" s="364">
        <v>29762315000158</v>
      </c>
      <c r="D777" s="365" t="s">
        <v>13</v>
      </c>
      <c r="E777" s="365" t="s">
        <v>615</v>
      </c>
      <c r="F777" s="365" t="s">
        <v>619</v>
      </c>
      <c r="G777" s="366" t="s">
        <v>34</v>
      </c>
      <c r="H777" s="366" t="s">
        <v>1337</v>
      </c>
      <c r="I777" s="366" t="s">
        <v>34</v>
      </c>
      <c r="J777" s="366" t="s">
        <v>611</v>
      </c>
      <c r="K777" s="367" t="s">
        <v>48</v>
      </c>
      <c r="L777" s="368"/>
      <c r="M777" s="368" t="s">
        <v>34</v>
      </c>
      <c r="N777" s="367">
        <v>469106</v>
      </c>
      <c r="O777" s="367" t="s">
        <v>1321</v>
      </c>
      <c r="P777" s="371">
        <v>43199</v>
      </c>
      <c r="Q777" s="372">
        <v>1991493374.48</v>
      </c>
      <c r="R777" s="372">
        <v>2115905402.9671814</v>
      </c>
      <c r="S777" s="367">
        <v>30</v>
      </c>
      <c r="T777" s="369">
        <v>0.12405656846661972</v>
      </c>
      <c r="U777" s="369">
        <v>1.6037034740987381</v>
      </c>
      <c r="V777" s="369">
        <v>0.15933407918655074</v>
      </c>
      <c r="W777" s="369">
        <v>1.5620067470121575</v>
      </c>
      <c r="X777" s="369">
        <v>0.21378162323729244</v>
      </c>
      <c r="Y777" s="369">
        <v>1.6211448846956242</v>
      </c>
      <c r="Z777" s="369">
        <v>0.27928447250622002</v>
      </c>
      <c r="AA777" s="369">
        <v>1.5875434824732186</v>
      </c>
      <c r="AB777" s="369">
        <v>3.5110726074099992E-2</v>
      </c>
      <c r="AC777" s="373">
        <v>1.4625481745806399</v>
      </c>
      <c r="AD777" s="541">
        <v>0</v>
      </c>
      <c r="AE777" s="370" t="s">
        <v>2430</v>
      </c>
      <c r="AF777" s="370" t="s">
        <v>2247</v>
      </c>
      <c r="AG777" s="374" t="s">
        <v>59</v>
      </c>
      <c r="AH777" s="374" t="s">
        <v>2248</v>
      </c>
      <c r="AI777" s="374">
        <v>1</v>
      </c>
      <c r="AJ777" s="374">
        <v>1</v>
      </c>
      <c r="AK777" s="374">
        <v>1</v>
      </c>
      <c r="AL777" s="369">
        <v>0.02</v>
      </c>
      <c r="AM777" s="369">
        <v>0.2</v>
      </c>
      <c r="AN777" s="369" t="s">
        <v>64</v>
      </c>
      <c r="AO777" s="367" t="s">
        <v>1324</v>
      </c>
      <c r="AP777" s="370" t="s">
        <v>13</v>
      </c>
      <c r="AQ777" s="376" t="s">
        <v>664</v>
      </c>
      <c r="AR777" s="369">
        <v>4.6666666666666662E-3</v>
      </c>
      <c r="AS777" s="369">
        <v>4.6666666666666662E-3</v>
      </c>
      <c r="AT777" s="369"/>
      <c r="AW777" s="662"/>
      <c r="AX777" s="662"/>
      <c r="AY777" s="663"/>
      <c r="AZ777" s="663"/>
      <c r="BA777" s="663"/>
      <c r="BB777" s="664"/>
      <c r="BC777" s="663"/>
      <c r="BD777" s="663"/>
      <c r="BE777" s="663"/>
      <c r="BF777" s="663"/>
      <c r="BG777" s="664"/>
      <c r="BH777" s="664"/>
      <c r="BI777" s="665"/>
      <c r="BJ777" s="665"/>
      <c r="BK777" s="665"/>
      <c r="BL777" s="218"/>
      <c r="BM777" s="664"/>
      <c r="BN777" s="664"/>
      <c r="BO777" s="664"/>
      <c r="BP777" s="664"/>
      <c r="BQ777" s="664"/>
      <c r="BR777" s="664"/>
      <c r="BS777" s="664"/>
      <c r="BT777" s="667"/>
      <c r="BU777" s="668"/>
      <c r="BV777" s="666"/>
      <c r="BW777" s="669"/>
    </row>
    <row r="778" spans="2:75" ht="15.75" customHeight="1">
      <c r="B778" s="363" t="s">
        <v>282</v>
      </c>
      <c r="C778" s="364">
        <v>32973321000169</v>
      </c>
      <c r="D778" s="365" t="s">
        <v>13</v>
      </c>
      <c r="E778" s="365" t="s">
        <v>615</v>
      </c>
      <c r="F778" s="365" t="s">
        <v>619</v>
      </c>
      <c r="G778" s="366" t="s">
        <v>34</v>
      </c>
      <c r="H778" s="366" t="s">
        <v>865</v>
      </c>
      <c r="I778" s="366" t="s">
        <v>34</v>
      </c>
      <c r="J778" s="366"/>
      <c r="K778" s="367" t="s">
        <v>48</v>
      </c>
      <c r="L778" s="368"/>
      <c r="M778" s="368" t="s">
        <v>34</v>
      </c>
      <c r="N778" s="367">
        <v>505961</v>
      </c>
      <c r="O778" s="367" t="s">
        <v>1321</v>
      </c>
      <c r="P778" s="371">
        <v>43707</v>
      </c>
      <c r="Q778" s="372">
        <v>10738687.460000001</v>
      </c>
      <c r="R778" s="372">
        <v>12539973.887698414</v>
      </c>
      <c r="S778" s="367">
        <v>30</v>
      </c>
      <c r="T778" s="369">
        <v>5.0229444671130885E-2</v>
      </c>
      <c r="U778" s="369">
        <v>0.64932583511543462</v>
      </c>
      <c r="V778" s="369">
        <v>4.4129570927176065E-2</v>
      </c>
      <c r="W778" s="369">
        <v>0.43261735269010138</v>
      </c>
      <c r="X778" s="369">
        <v>2.861631399831932E-2</v>
      </c>
      <c r="Y778" s="369">
        <v>0.21700270750459244</v>
      </c>
      <c r="Z778" s="369" t="s">
        <v>1419</v>
      </c>
      <c r="AA778" s="369" t="s">
        <v>1419</v>
      </c>
      <c r="AB778" s="369">
        <v>5.5340988834899997E-2</v>
      </c>
      <c r="AC778" s="373">
        <v>-0.94757005293092444</v>
      </c>
      <c r="AD778" s="541">
        <v>32905708000188</v>
      </c>
      <c r="AE778" s="370" t="s">
        <v>2450</v>
      </c>
      <c r="AF778" s="370" t="s">
        <v>2247</v>
      </c>
      <c r="AG778" s="374" t="s">
        <v>59</v>
      </c>
      <c r="AH778" s="374" t="s">
        <v>2248</v>
      </c>
      <c r="AI778" s="374">
        <v>5000</v>
      </c>
      <c r="AJ778" s="374">
        <v>1000</v>
      </c>
      <c r="AK778" s="374">
        <v>5000</v>
      </c>
      <c r="AL778" s="369">
        <v>1.8749999999999999E-2</v>
      </c>
      <c r="AM778" s="369">
        <v>0.2</v>
      </c>
      <c r="AN778" s="369" t="s">
        <v>64</v>
      </c>
      <c r="AO778" s="367" t="s">
        <v>1324</v>
      </c>
      <c r="AP778" s="370" t="s">
        <v>13</v>
      </c>
      <c r="AQ778" s="376" t="s">
        <v>664</v>
      </c>
      <c r="AR778" s="369">
        <v>3.7599999999999999E-3</v>
      </c>
      <c r="AS778" s="369">
        <v>3.7599999999999999E-3</v>
      </c>
      <c r="AT778" s="369"/>
      <c r="AX778" s="662"/>
      <c r="AY778" s="663"/>
      <c r="AZ778" s="663"/>
      <c r="BA778" s="663"/>
      <c r="BB778" s="664"/>
      <c r="BC778" s="663"/>
      <c r="BD778" s="663"/>
      <c r="BE778" s="663"/>
      <c r="BF778" s="663"/>
      <c r="BG778" s="664"/>
      <c r="BH778" s="664"/>
      <c r="BI778" s="665"/>
      <c r="BJ778" s="665"/>
      <c r="BK778" s="665"/>
      <c r="BL778" s="664"/>
      <c r="BM778" s="664"/>
      <c r="BN778" s="664"/>
      <c r="BO778" s="664"/>
      <c r="BP778" s="664"/>
      <c r="BQ778" s="664"/>
      <c r="BR778" s="664"/>
      <c r="BS778" s="664"/>
      <c r="BT778" s="667"/>
      <c r="BU778" s="668"/>
      <c r="BV778" s="666"/>
      <c r="BW778" s="669"/>
    </row>
    <row r="779" spans="2:75" ht="15.75" customHeight="1">
      <c r="B779" s="363" t="s">
        <v>1625</v>
      </c>
      <c r="C779" s="364">
        <v>30129261000177</v>
      </c>
      <c r="D779" s="365" t="s">
        <v>13</v>
      </c>
      <c r="E779" s="365" t="s">
        <v>615</v>
      </c>
      <c r="F779" s="365" t="s">
        <v>619</v>
      </c>
      <c r="G779" s="366" t="s">
        <v>34</v>
      </c>
      <c r="H779" s="366" t="s">
        <v>1337</v>
      </c>
      <c r="I779" s="366" t="s">
        <v>34</v>
      </c>
      <c r="J779" s="366" t="s">
        <v>611</v>
      </c>
      <c r="K779" s="367" t="s">
        <v>48</v>
      </c>
      <c r="L779" s="368"/>
      <c r="M779" s="368"/>
      <c r="N779" s="367">
        <v>470503</v>
      </c>
      <c r="O779" s="367" t="s">
        <v>1324</v>
      </c>
      <c r="P779" s="371">
        <v>43291</v>
      </c>
      <c r="Q779" s="372">
        <v>461513433.5</v>
      </c>
      <c r="R779" s="372">
        <v>466575455.65781742</v>
      </c>
      <c r="S779" s="367">
        <v>30</v>
      </c>
      <c r="T779" s="369">
        <v>0.22097519922564857</v>
      </c>
      <c r="U779" s="369">
        <v>2.4855099314140254</v>
      </c>
      <c r="V779" s="369">
        <v>0.28341682891647024</v>
      </c>
      <c r="W779" s="369">
        <v>2.6011170148844616</v>
      </c>
      <c r="X779" s="369">
        <v>0.36589815702687223</v>
      </c>
      <c r="Y779" s="369">
        <v>2.5729191658182926</v>
      </c>
      <c r="Z779" s="369">
        <v>0.42576897569269212</v>
      </c>
      <c r="AA779" s="369">
        <v>2.3266416844315536</v>
      </c>
      <c r="AB779" s="369">
        <v>4.2503957652854307E-2</v>
      </c>
      <c r="AC779" s="373">
        <v>3.4609400350454886</v>
      </c>
      <c r="AD779" s="541">
        <v>23565803000199</v>
      </c>
      <c r="AE779" s="370" t="s">
        <v>2453</v>
      </c>
      <c r="AF779" s="370" t="s">
        <v>2453</v>
      </c>
      <c r="AG779" s="374" t="s">
        <v>1442</v>
      </c>
      <c r="AH779" s="374" t="s">
        <v>2248</v>
      </c>
      <c r="AI779" s="374">
        <v>10000</v>
      </c>
      <c r="AJ779" s="374">
        <v>10000</v>
      </c>
      <c r="AK779" s="374">
        <v>10000</v>
      </c>
      <c r="AL779" s="369">
        <v>0</v>
      </c>
      <c r="AM779" s="369" t="s">
        <v>34</v>
      </c>
      <c r="AN779" s="369" t="s">
        <v>64</v>
      </c>
      <c r="AO779" s="367" t="s">
        <v>1324</v>
      </c>
      <c r="AP779" s="370" t="s">
        <v>13</v>
      </c>
      <c r="AQ779" s="376" t="s">
        <v>664</v>
      </c>
      <c r="AR779" s="369" t="s">
        <v>34</v>
      </c>
      <c r="AS779" s="369" t="s">
        <v>34</v>
      </c>
      <c r="AT779" s="369"/>
      <c r="AX779" s="662"/>
      <c r="AY779" s="663"/>
      <c r="AZ779" s="663"/>
      <c r="BA779" s="663"/>
      <c r="BB779" s="664"/>
      <c r="BC779" s="663"/>
      <c r="BD779" s="663"/>
      <c r="BE779" s="663"/>
      <c r="BF779" s="663"/>
      <c r="BG779" s="664"/>
      <c r="BH779" s="664"/>
      <c r="BI779" s="665"/>
      <c r="BJ779" s="665"/>
      <c r="BK779" s="665"/>
      <c r="BL779" s="664"/>
      <c r="BM779" s="664"/>
      <c r="BN779" s="664"/>
      <c r="BO779" s="664"/>
      <c r="BP779" s="664"/>
      <c r="BQ779" s="664"/>
      <c r="BR779" s="664"/>
      <c r="BS779" s="664"/>
      <c r="BT779" s="667"/>
      <c r="BU779" s="668"/>
      <c r="BV779" s="666"/>
      <c r="BW779" s="669"/>
    </row>
    <row r="780" spans="2:75" ht="15.75" customHeight="1">
      <c r="B780" s="363" t="s">
        <v>1626</v>
      </c>
      <c r="C780" s="364">
        <v>33435693000102</v>
      </c>
      <c r="D780" s="365" t="s">
        <v>13</v>
      </c>
      <c r="E780" s="365" t="s">
        <v>615</v>
      </c>
      <c r="F780" s="365" t="s">
        <v>619</v>
      </c>
      <c r="G780" s="366" t="s">
        <v>34</v>
      </c>
      <c r="H780" s="366" t="s">
        <v>1337</v>
      </c>
      <c r="I780" s="366" t="s">
        <v>34</v>
      </c>
      <c r="J780" s="366" t="s">
        <v>611</v>
      </c>
      <c r="K780" s="367" t="s">
        <v>48</v>
      </c>
      <c r="L780" s="368"/>
      <c r="M780" s="368"/>
      <c r="N780" s="367">
        <v>503010</v>
      </c>
      <c r="O780" s="367" t="s">
        <v>1321</v>
      </c>
      <c r="P780" s="371">
        <v>43670</v>
      </c>
      <c r="Q780" s="372">
        <v>655293977.88999999</v>
      </c>
      <c r="R780" s="372">
        <v>524242505.33714288</v>
      </c>
      <c r="S780" s="367">
        <v>30</v>
      </c>
      <c r="T780" s="369">
        <v>0.22197089656817393</v>
      </c>
      <c r="U780" s="369">
        <v>2.4967094490169135</v>
      </c>
      <c r="V780" s="369">
        <v>0.28436069665820574</v>
      </c>
      <c r="W780" s="369">
        <v>2.6097795577977205</v>
      </c>
      <c r="X780" s="369">
        <v>0.36477696349635935</v>
      </c>
      <c r="Y780" s="369">
        <v>2.5650351678591661</v>
      </c>
      <c r="Z780" s="369">
        <v>0.42405193466308044</v>
      </c>
      <c r="AA780" s="369">
        <v>2.3172588043687816</v>
      </c>
      <c r="AB780" s="369">
        <v>4.2686509441061796E-2</v>
      </c>
      <c r="AC780" s="373">
        <v>3.4635592502816661</v>
      </c>
      <c r="AD780" s="541">
        <v>32076219000160</v>
      </c>
      <c r="AE780" s="370" t="s">
        <v>2453</v>
      </c>
      <c r="AF780" s="370" t="s">
        <v>2453</v>
      </c>
      <c r="AG780" s="374" t="s">
        <v>1442</v>
      </c>
      <c r="AH780" s="374" t="s">
        <v>2248</v>
      </c>
      <c r="AI780" s="374">
        <v>1000</v>
      </c>
      <c r="AJ780" s="374">
        <v>100</v>
      </c>
      <c r="AK780" s="374">
        <v>1000</v>
      </c>
      <c r="AL780" s="369">
        <v>0</v>
      </c>
      <c r="AM780" s="369" t="s">
        <v>34</v>
      </c>
      <c r="AN780" s="369" t="s">
        <v>64</v>
      </c>
      <c r="AO780" s="367" t="s">
        <v>1324</v>
      </c>
      <c r="AP780" s="370" t="s">
        <v>13</v>
      </c>
      <c r="AQ780" s="376" t="s">
        <v>664</v>
      </c>
      <c r="AR780" s="369" t="s">
        <v>34</v>
      </c>
      <c r="AS780" s="369" t="s">
        <v>34</v>
      </c>
      <c r="AT780" s="369"/>
      <c r="AX780" s="662"/>
      <c r="AY780" s="663"/>
      <c r="AZ780" s="663"/>
      <c r="BA780" s="663"/>
      <c r="BB780" s="664"/>
      <c r="BC780" s="663"/>
      <c r="BD780" s="663"/>
      <c r="BE780" s="663"/>
      <c r="BF780" s="663"/>
      <c r="BG780" s="664"/>
      <c r="BH780" s="664"/>
      <c r="BI780" s="665"/>
      <c r="BJ780" s="665"/>
      <c r="BK780" s="665"/>
      <c r="BL780" s="664"/>
      <c r="BM780" s="664"/>
      <c r="BN780" s="664"/>
      <c r="BO780" s="664"/>
      <c r="BP780" s="664"/>
      <c r="BQ780" s="664"/>
      <c r="BR780" s="664"/>
      <c r="BS780" s="664"/>
      <c r="BT780" s="667"/>
      <c r="BU780" s="668"/>
      <c r="BV780" s="666"/>
      <c r="BW780" s="669"/>
    </row>
    <row r="781" spans="2:75" ht="15.75" customHeight="1">
      <c r="B781" s="363" t="s">
        <v>1639</v>
      </c>
      <c r="C781" s="364">
        <v>17253889000111</v>
      </c>
      <c r="D781" s="365" t="s">
        <v>13</v>
      </c>
      <c r="E781" s="365" t="s">
        <v>615</v>
      </c>
      <c r="F781" s="365" t="s">
        <v>619</v>
      </c>
      <c r="G781" s="366" t="s">
        <v>34</v>
      </c>
      <c r="H781" s="366" t="s">
        <v>1338</v>
      </c>
      <c r="I781" s="366" t="s">
        <v>34</v>
      </c>
      <c r="J781" s="366"/>
      <c r="K781" s="367" t="s">
        <v>48</v>
      </c>
      <c r="L781" s="368"/>
      <c r="M781" s="368"/>
      <c r="N781" s="367">
        <v>337064</v>
      </c>
      <c r="O781" s="367" t="s">
        <v>1321</v>
      </c>
      <c r="P781" s="371">
        <v>41411</v>
      </c>
      <c r="Q781" s="372">
        <v>19451886.559999999</v>
      </c>
      <c r="R781" s="372">
        <v>38393069.615833327</v>
      </c>
      <c r="S781" s="367">
        <v>30</v>
      </c>
      <c r="T781" s="369">
        <v>0.11167126829320706</v>
      </c>
      <c r="U781" s="369">
        <v>1.2560687686627503</v>
      </c>
      <c r="V781" s="369">
        <v>8.3551272717377945E-2</v>
      </c>
      <c r="W781" s="369">
        <v>0.76680921846202388</v>
      </c>
      <c r="X781" s="369">
        <v>0.1030339129835407</v>
      </c>
      <c r="Y781" s="369">
        <v>0.72451288522105572</v>
      </c>
      <c r="Z781" s="369">
        <v>0.11705537623063744</v>
      </c>
      <c r="AA781" s="369">
        <v>0.63965655854077785</v>
      </c>
      <c r="AB781" s="369">
        <v>7.6990631990734471E-2</v>
      </c>
      <c r="AC781" s="373">
        <v>-0.26283048637722028</v>
      </c>
      <c r="AD781" s="541">
        <v>13106979000129</v>
      </c>
      <c r="AE781" s="370" t="s">
        <v>2453</v>
      </c>
      <c r="AF781" s="370" t="s">
        <v>2453</v>
      </c>
      <c r="AG781" s="374" t="s">
        <v>1442</v>
      </c>
      <c r="AH781" s="374" t="s">
        <v>2248</v>
      </c>
      <c r="AI781" s="374">
        <v>1000</v>
      </c>
      <c r="AJ781" s="374">
        <v>100</v>
      </c>
      <c r="AK781" s="374">
        <v>1000</v>
      </c>
      <c r="AL781" s="369">
        <v>0</v>
      </c>
      <c r="AM781" s="369" t="s">
        <v>34</v>
      </c>
      <c r="AN781" s="369" t="s">
        <v>64</v>
      </c>
      <c r="AO781" s="367" t="s">
        <v>1324</v>
      </c>
      <c r="AP781" s="370" t="s">
        <v>13</v>
      </c>
      <c r="AQ781" s="376" t="s">
        <v>664</v>
      </c>
      <c r="AR781" s="369" t="s">
        <v>34</v>
      </c>
      <c r="AS781" s="369" t="s">
        <v>34</v>
      </c>
      <c r="AT781" s="369"/>
      <c r="AW781" s="662"/>
      <c r="AX781" s="662"/>
      <c r="AY781" s="663"/>
      <c r="AZ781" s="663"/>
      <c r="BA781" s="663"/>
      <c r="BB781" s="664"/>
      <c r="BC781" s="663"/>
      <c r="BD781" s="663"/>
      <c r="BE781" s="663"/>
      <c r="BF781" s="663"/>
      <c r="BG781" s="664"/>
      <c r="BH781" s="664"/>
      <c r="BI781" s="665"/>
      <c r="BJ781" s="665"/>
      <c r="BK781" s="665"/>
      <c r="BL781" s="218"/>
      <c r="BM781" s="664"/>
      <c r="BN781" s="664"/>
      <c r="BO781" s="664"/>
      <c r="BP781" s="664"/>
      <c r="BQ781" s="664"/>
      <c r="BR781" s="664"/>
      <c r="BS781" s="664"/>
      <c r="BT781" s="667"/>
      <c r="BU781" s="668"/>
      <c r="BV781" s="666"/>
      <c r="BW781" s="669"/>
    </row>
    <row r="782" spans="2:75" ht="15.75" customHeight="1">
      <c r="B782" s="363" t="s">
        <v>1657</v>
      </c>
      <c r="C782" s="364">
        <v>32668773000137</v>
      </c>
      <c r="D782" s="365" t="s">
        <v>13</v>
      </c>
      <c r="E782" s="365" t="s">
        <v>615</v>
      </c>
      <c r="F782" s="365" t="s">
        <v>619</v>
      </c>
      <c r="G782" s="366" t="s">
        <v>34</v>
      </c>
      <c r="H782" s="366" t="s">
        <v>1337</v>
      </c>
      <c r="I782" s="366" t="s">
        <v>34</v>
      </c>
      <c r="J782" s="366" t="s">
        <v>611</v>
      </c>
      <c r="K782" s="367" t="s">
        <v>48</v>
      </c>
      <c r="L782" s="368"/>
      <c r="M782" s="368"/>
      <c r="N782" s="367">
        <v>517895</v>
      </c>
      <c r="O782" s="367" t="s">
        <v>1321</v>
      </c>
      <c r="P782" s="371">
        <v>43815</v>
      </c>
      <c r="Q782" s="372" t="s">
        <v>1392</v>
      </c>
      <c r="R782" s="372" t="s">
        <v>1419</v>
      </c>
      <c r="S782" s="367">
        <v>30</v>
      </c>
      <c r="T782" s="369" t="s">
        <v>1419</v>
      </c>
      <c r="U782" s="369" t="s">
        <v>1419</v>
      </c>
      <c r="V782" s="369" t="s">
        <v>1419</v>
      </c>
      <c r="W782" s="369" t="s">
        <v>1419</v>
      </c>
      <c r="X782" s="369" t="s">
        <v>1419</v>
      </c>
      <c r="Y782" s="369" t="s">
        <v>1419</v>
      </c>
      <c r="Z782" s="369" t="s">
        <v>1419</v>
      </c>
      <c r="AA782" s="369" t="s">
        <v>1419</v>
      </c>
      <c r="AB782" s="369" t="s">
        <v>1419</v>
      </c>
      <c r="AC782" s="373" t="s">
        <v>1419</v>
      </c>
      <c r="AD782" s="541">
        <v>21624757000126</v>
      </c>
      <c r="AE782" s="370" t="s">
        <v>2453</v>
      </c>
      <c r="AF782" s="370" t="s">
        <v>2453</v>
      </c>
      <c r="AG782" s="374" t="s">
        <v>1442</v>
      </c>
      <c r="AH782" s="374" t="s">
        <v>2248</v>
      </c>
      <c r="AI782" s="374">
        <v>1000</v>
      </c>
      <c r="AJ782" s="374">
        <v>1000</v>
      </c>
      <c r="AK782" s="374">
        <v>1000</v>
      </c>
      <c r="AL782" s="369">
        <v>0</v>
      </c>
      <c r="AM782" s="369" t="s">
        <v>34</v>
      </c>
      <c r="AN782" s="369" t="s">
        <v>64</v>
      </c>
      <c r="AO782" s="367" t="s">
        <v>1324</v>
      </c>
      <c r="AP782" s="370" t="s">
        <v>13</v>
      </c>
      <c r="AQ782" s="376" t="s">
        <v>664</v>
      </c>
      <c r="AR782" s="369" t="s">
        <v>34</v>
      </c>
      <c r="AS782" s="369" t="s">
        <v>34</v>
      </c>
      <c r="AT782" s="369"/>
      <c r="AX782" s="662"/>
      <c r="AY782" s="663"/>
      <c r="AZ782" s="663"/>
      <c r="BA782" s="663"/>
      <c r="BB782" s="664"/>
      <c r="BC782" s="663"/>
      <c r="BD782" s="663"/>
      <c r="BE782" s="663"/>
      <c r="BF782" s="663"/>
      <c r="BG782" s="664"/>
      <c r="BH782" s="664"/>
      <c r="BI782" s="665"/>
      <c r="BJ782" s="665"/>
      <c r="BK782" s="665"/>
      <c r="BL782" s="664"/>
      <c r="BM782" s="664"/>
      <c r="BN782" s="664"/>
      <c r="BO782" s="664"/>
      <c r="BP782" s="664"/>
      <c r="BQ782" s="664"/>
      <c r="BR782" s="664"/>
      <c r="BS782" s="664"/>
      <c r="BT782" s="667"/>
      <c r="BU782" s="668"/>
      <c r="BV782" s="666"/>
      <c r="BW782" s="669"/>
    </row>
    <row r="783" spans="2:75" ht="15.75" customHeight="1">
      <c r="B783" s="363" t="s">
        <v>284</v>
      </c>
      <c r="C783" s="364">
        <v>7187591000105</v>
      </c>
      <c r="D783" s="365" t="s">
        <v>13</v>
      </c>
      <c r="E783" s="365" t="s">
        <v>615</v>
      </c>
      <c r="F783" s="365" t="s">
        <v>619</v>
      </c>
      <c r="G783" s="366" t="s">
        <v>34</v>
      </c>
      <c r="H783" s="366" t="s">
        <v>865</v>
      </c>
      <c r="I783" s="366" t="s">
        <v>34</v>
      </c>
      <c r="J783" s="366"/>
      <c r="K783" s="367" t="s">
        <v>48</v>
      </c>
      <c r="L783" s="368"/>
      <c r="M783" s="368" t="s">
        <v>34</v>
      </c>
      <c r="N783" s="367">
        <v>153524</v>
      </c>
      <c r="O783" s="367" t="s">
        <v>1321</v>
      </c>
      <c r="P783" s="371">
        <v>38726</v>
      </c>
      <c r="Q783" s="372">
        <v>69149361.260000005</v>
      </c>
      <c r="R783" s="372">
        <v>84703956.472817451</v>
      </c>
      <c r="S783" s="367">
        <v>30</v>
      </c>
      <c r="T783" s="369">
        <v>7.4254874430111251E-2</v>
      </c>
      <c r="U783" s="369">
        <v>0.95990725492602147</v>
      </c>
      <c r="V783" s="369">
        <v>6.0932748092652256E-2</v>
      </c>
      <c r="W783" s="369">
        <v>0.59734467428829152</v>
      </c>
      <c r="X783" s="369">
        <v>4.9500623034709035E-2</v>
      </c>
      <c r="Y783" s="369">
        <v>0.37537221678259947</v>
      </c>
      <c r="Z783" s="369">
        <v>0.1655938260771046</v>
      </c>
      <c r="AA783" s="369">
        <v>0.9412889909970068</v>
      </c>
      <c r="AB783" s="369">
        <v>6.2065304550871961E-2</v>
      </c>
      <c r="AC783" s="373">
        <v>-0.58129953505372978</v>
      </c>
      <c r="AD783" s="541">
        <v>0</v>
      </c>
      <c r="AE783" s="370" t="s">
        <v>2455</v>
      </c>
      <c r="AF783" s="370" t="s">
        <v>2253</v>
      </c>
      <c r="AG783" s="374" t="s">
        <v>1439</v>
      </c>
      <c r="AH783" s="374" t="s">
        <v>2248</v>
      </c>
      <c r="AI783" s="374">
        <v>500</v>
      </c>
      <c r="AJ783" s="374">
        <v>0</v>
      </c>
      <c r="AK783" s="374">
        <v>0</v>
      </c>
      <c r="AL783" s="369">
        <v>0.02</v>
      </c>
      <c r="AM783" s="369">
        <v>0.2</v>
      </c>
      <c r="AN783" s="369" t="s">
        <v>64</v>
      </c>
      <c r="AO783" s="367" t="s">
        <v>1324</v>
      </c>
      <c r="AP783" s="370" t="s">
        <v>13</v>
      </c>
      <c r="AQ783" s="376" t="s">
        <v>664</v>
      </c>
      <c r="AR783" s="369">
        <v>6.6666666666666662E-3</v>
      </c>
      <c r="AS783" s="369">
        <v>6.6666666666666662E-3</v>
      </c>
      <c r="AT783" s="369"/>
      <c r="AX783" s="662"/>
      <c r="AY783" s="663"/>
      <c r="AZ783" s="663"/>
      <c r="BA783" s="663"/>
      <c r="BB783" s="664"/>
      <c r="BC783" s="663"/>
      <c r="BD783" s="663"/>
      <c r="BE783" s="663"/>
      <c r="BF783" s="663"/>
      <c r="BG783" s="664"/>
      <c r="BH783" s="664"/>
      <c r="BI783" s="665"/>
      <c r="BJ783" s="665"/>
      <c r="BK783" s="665"/>
      <c r="BL783" s="664"/>
      <c r="BM783" s="664"/>
      <c r="BN783" s="664"/>
      <c r="BO783" s="664"/>
      <c r="BP783" s="664"/>
      <c r="BQ783" s="664"/>
      <c r="BR783" s="664"/>
      <c r="BS783" s="664"/>
      <c r="BT783" s="667"/>
      <c r="BU783" s="668"/>
      <c r="BV783" s="666"/>
      <c r="BW783" s="669"/>
    </row>
    <row r="784" spans="2:75" ht="15.75" customHeight="1">
      <c r="B784" s="363" t="s">
        <v>1154</v>
      </c>
      <c r="C784" s="364">
        <v>28911549000157</v>
      </c>
      <c r="D784" s="365" t="s">
        <v>13</v>
      </c>
      <c r="E784" s="365" t="s">
        <v>615</v>
      </c>
      <c r="F784" s="365" t="s">
        <v>619</v>
      </c>
      <c r="G784" s="366" t="s">
        <v>34</v>
      </c>
      <c r="H784" s="366" t="s">
        <v>865</v>
      </c>
      <c r="I784" s="366" t="s">
        <v>34</v>
      </c>
      <c r="J784" s="366" t="s">
        <v>611</v>
      </c>
      <c r="K784" s="367" t="s">
        <v>48</v>
      </c>
      <c r="L784" s="368"/>
      <c r="M784" s="368" t="s">
        <v>34</v>
      </c>
      <c r="N784" s="367">
        <v>456748</v>
      </c>
      <c r="O784" s="367" t="s">
        <v>1321</v>
      </c>
      <c r="P784" s="371">
        <v>43102</v>
      </c>
      <c r="Q784" s="372">
        <v>220398400.09</v>
      </c>
      <c r="R784" s="372">
        <v>225791259.36702394</v>
      </c>
      <c r="S784" s="367">
        <v>30</v>
      </c>
      <c r="T784" s="369">
        <v>8.4224524665676315E-2</v>
      </c>
      <c r="U784" s="369">
        <v>1.0887868694111427</v>
      </c>
      <c r="V784" s="369">
        <v>0.1252600276073359</v>
      </c>
      <c r="W784" s="369">
        <v>1.2279671069270097</v>
      </c>
      <c r="X784" s="369">
        <v>0.1484718827707503</v>
      </c>
      <c r="Y784" s="369">
        <v>1.1258892585344682</v>
      </c>
      <c r="Z784" s="369">
        <v>0.39172819088256361</v>
      </c>
      <c r="AA784" s="369">
        <v>2.2267100306580367</v>
      </c>
      <c r="AB784" s="369">
        <v>6.5060291183868815E-2</v>
      </c>
      <c r="AC784" s="373">
        <v>0.35346353384472495</v>
      </c>
      <c r="AD784" s="541">
        <v>42870882000196</v>
      </c>
      <c r="AE784" s="370" t="s">
        <v>2511</v>
      </c>
      <c r="AF784" s="370" t="s">
        <v>2253</v>
      </c>
      <c r="AG784" s="374" t="s">
        <v>1439</v>
      </c>
      <c r="AH784" s="374" t="s">
        <v>2248</v>
      </c>
      <c r="AI784" s="374">
        <v>5000</v>
      </c>
      <c r="AJ784" s="374">
        <v>1000</v>
      </c>
      <c r="AK784" s="374">
        <v>5000</v>
      </c>
      <c r="AL784" s="369">
        <v>1.55E-2</v>
      </c>
      <c r="AM784" s="369">
        <v>0.15</v>
      </c>
      <c r="AN784" s="369" t="s">
        <v>64</v>
      </c>
      <c r="AO784" s="367" t="s">
        <v>1324</v>
      </c>
      <c r="AP784" s="370" t="s">
        <v>13</v>
      </c>
      <c r="AQ784" s="376" t="s">
        <v>668</v>
      </c>
      <c r="AR784" s="369">
        <v>4.5333333333333337E-3</v>
      </c>
      <c r="AS784" s="369">
        <v>4.5333333333333337E-3</v>
      </c>
      <c r="AT784" s="369"/>
      <c r="AX784" s="662"/>
      <c r="AY784" s="663"/>
      <c r="AZ784" s="663"/>
      <c r="BA784" s="663"/>
      <c r="BB784" s="664"/>
      <c r="BC784" s="663"/>
      <c r="BD784" s="663"/>
      <c r="BE784" s="663"/>
      <c r="BF784" s="663"/>
      <c r="BG784" s="664"/>
      <c r="BH784" s="664"/>
      <c r="BI784" s="665"/>
      <c r="BJ784" s="665"/>
      <c r="BK784" s="665"/>
      <c r="BL784" s="664"/>
      <c r="BM784" s="664"/>
      <c r="BN784" s="664"/>
      <c r="BO784" s="664"/>
      <c r="BP784" s="664"/>
      <c r="BQ784" s="664"/>
      <c r="BR784" s="664"/>
      <c r="BS784" s="664"/>
      <c r="BT784" s="667"/>
      <c r="BU784" s="668"/>
      <c r="BV784" s="666"/>
      <c r="BW784" s="669"/>
    </row>
    <row r="785" spans="2:75" ht="15.75" customHeight="1">
      <c r="B785" s="363" t="s">
        <v>354</v>
      </c>
      <c r="C785" s="364">
        <v>22504083000199</v>
      </c>
      <c r="D785" s="365" t="s">
        <v>13</v>
      </c>
      <c r="E785" s="365" t="s">
        <v>615</v>
      </c>
      <c r="F785" s="365" t="s">
        <v>619</v>
      </c>
      <c r="G785" s="366" t="s">
        <v>34</v>
      </c>
      <c r="H785" s="366" t="s">
        <v>1337</v>
      </c>
      <c r="I785" s="366" t="s">
        <v>34</v>
      </c>
      <c r="J785" s="366"/>
      <c r="K785" s="367" t="s">
        <v>48</v>
      </c>
      <c r="L785" s="368"/>
      <c r="M785" s="368" t="s">
        <v>34</v>
      </c>
      <c r="N785" s="367">
        <v>402346</v>
      </c>
      <c r="O785" s="367" t="s">
        <v>1321</v>
      </c>
      <c r="P785" s="371">
        <v>42247</v>
      </c>
      <c r="Q785" s="372">
        <v>7205679.8499999996</v>
      </c>
      <c r="R785" s="372">
        <v>7085594.3791269856</v>
      </c>
      <c r="S785" s="367">
        <v>30</v>
      </c>
      <c r="T785" s="369">
        <v>8.4727183107504933E-2</v>
      </c>
      <c r="U785" s="369">
        <v>1.0952848331982235</v>
      </c>
      <c r="V785" s="369">
        <v>8.5693633282640347E-2</v>
      </c>
      <c r="W785" s="369">
        <v>0.84008414299587153</v>
      </c>
      <c r="X785" s="369">
        <v>0.12009297444671763</v>
      </c>
      <c r="Y785" s="369">
        <v>0.91068684138523681</v>
      </c>
      <c r="Z785" s="369">
        <v>0.13121436857521385</v>
      </c>
      <c r="AA785" s="369">
        <v>0.74586500913966913</v>
      </c>
      <c r="AB785" s="369">
        <v>2.166147413842014E-2</v>
      </c>
      <c r="AC785" s="373">
        <v>-0.67797030273305747</v>
      </c>
      <c r="AD785" s="541">
        <v>22504056000116</v>
      </c>
      <c r="AE785" s="370" t="s">
        <v>2512</v>
      </c>
      <c r="AF785" s="370" t="s">
        <v>2250</v>
      </c>
      <c r="AG785" s="374" t="s">
        <v>719</v>
      </c>
      <c r="AH785" s="374" t="s">
        <v>2248</v>
      </c>
      <c r="AI785" s="374">
        <v>50000</v>
      </c>
      <c r="AJ785" s="374">
        <v>10000</v>
      </c>
      <c r="AK785" s="374">
        <v>50000</v>
      </c>
      <c r="AL785" s="369">
        <v>0.02</v>
      </c>
      <c r="AM785" s="369">
        <v>0.2</v>
      </c>
      <c r="AN785" s="369" t="s">
        <v>64</v>
      </c>
      <c r="AO785" s="367" t="s">
        <v>1324</v>
      </c>
      <c r="AP785" s="370" t="s">
        <v>13</v>
      </c>
      <c r="AQ785" s="376" t="s">
        <v>668</v>
      </c>
      <c r="AR785" s="369">
        <v>6.0000000000000001E-3</v>
      </c>
      <c r="AS785" s="369">
        <v>6.0000000000000001E-3</v>
      </c>
      <c r="AT785" s="369"/>
      <c r="AX785" s="662"/>
      <c r="AY785" s="663"/>
      <c r="AZ785" s="663"/>
      <c r="BA785" s="663"/>
      <c r="BB785" s="664"/>
      <c r="BC785" s="663"/>
      <c r="BD785" s="663"/>
      <c r="BE785" s="663"/>
      <c r="BF785" s="663"/>
      <c r="BG785" s="664"/>
      <c r="BH785" s="664"/>
      <c r="BI785" s="665"/>
      <c r="BJ785" s="665"/>
      <c r="BK785" s="665"/>
      <c r="BL785" s="664"/>
      <c r="BM785" s="664"/>
      <c r="BN785" s="664"/>
      <c r="BO785" s="664"/>
      <c r="BP785" s="664"/>
      <c r="BQ785" s="664"/>
      <c r="BR785" s="664"/>
      <c r="BS785" s="664"/>
      <c r="BT785" s="667"/>
      <c r="BU785" s="668"/>
      <c r="BV785" s="666"/>
      <c r="BW785" s="669"/>
    </row>
    <row r="786" spans="2:75" ht="15.75" customHeight="1">
      <c r="B786" s="363" t="s">
        <v>1717</v>
      </c>
      <c r="C786" s="364">
        <v>26859438000113</v>
      </c>
      <c r="D786" s="365" t="s">
        <v>13</v>
      </c>
      <c r="E786" s="365" t="s">
        <v>615</v>
      </c>
      <c r="F786" s="365" t="s">
        <v>619</v>
      </c>
      <c r="G786" s="366" t="s">
        <v>34</v>
      </c>
      <c r="H786" s="366" t="s">
        <v>1337</v>
      </c>
      <c r="I786" s="366" t="s">
        <v>34</v>
      </c>
      <c r="J786" s="366"/>
      <c r="K786" s="367" t="s">
        <v>48</v>
      </c>
      <c r="L786" s="368"/>
      <c r="M786" s="368"/>
      <c r="N786" s="367">
        <v>442720</v>
      </c>
      <c r="O786" s="367" t="s">
        <v>1321</v>
      </c>
      <c r="P786" s="371">
        <v>42888</v>
      </c>
      <c r="Q786" s="372">
        <v>165513080.18000001</v>
      </c>
      <c r="R786" s="372">
        <v>183131007.46805549</v>
      </c>
      <c r="S786" s="367">
        <v>30</v>
      </c>
      <c r="T786" s="369">
        <v>0.13767098715112769</v>
      </c>
      <c r="U786" s="369">
        <v>1.548511357974979</v>
      </c>
      <c r="V786" s="369">
        <v>0.12179235959900581</v>
      </c>
      <c r="W786" s="369">
        <v>1.1177747632243402</v>
      </c>
      <c r="X786" s="369">
        <v>0.20310258741880971</v>
      </c>
      <c r="Y786" s="369">
        <v>1.428174834339935</v>
      </c>
      <c r="Z786" s="369">
        <v>0.23653680764827123</v>
      </c>
      <c r="AA786" s="369">
        <v>1.2925704501636897</v>
      </c>
      <c r="AB786" s="369">
        <v>4.3484568425403713E-2</v>
      </c>
      <c r="AC786" s="373">
        <v>0.28631647125823773</v>
      </c>
      <c r="AD786" s="541">
        <v>26859555000187</v>
      </c>
      <c r="AE786" s="370" t="s">
        <v>2553</v>
      </c>
      <c r="AF786" s="370" t="s">
        <v>2256</v>
      </c>
      <c r="AG786" s="374" t="s">
        <v>59</v>
      </c>
      <c r="AH786" s="374" t="s">
        <v>2266</v>
      </c>
      <c r="AI786" s="374">
        <v>50000</v>
      </c>
      <c r="AJ786" s="374">
        <v>50000</v>
      </c>
      <c r="AK786" s="374">
        <v>50000</v>
      </c>
      <c r="AL786" s="369">
        <v>1.9E-2</v>
      </c>
      <c r="AM786" s="369">
        <v>0.2</v>
      </c>
      <c r="AN786" s="369" t="s">
        <v>64</v>
      </c>
      <c r="AO786" s="367" t="s">
        <v>1324</v>
      </c>
      <c r="AP786" s="370" t="s">
        <v>13</v>
      </c>
      <c r="AQ786" s="376" t="s">
        <v>664</v>
      </c>
      <c r="AR786" s="369" t="s">
        <v>34</v>
      </c>
      <c r="AS786" s="369" t="s">
        <v>34</v>
      </c>
      <c r="AT786" s="369"/>
      <c r="AX786" s="662"/>
      <c r="AY786" s="663"/>
      <c r="AZ786" s="663"/>
      <c r="BA786" s="663"/>
      <c r="BB786" s="664"/>
      <c r="BC786" s="663"/>
      <c r="BD786" s="663"/>
      <c r="BE786" s="663"/>
      <c r="BF786" s="663"/>
      <c r="BG786" s="664"/>
      <c r="BH786" s="664"/>
      <c r="BI786" s="665"/>
      <c r="BJ786" s="665"/>
      <c r="BK786" s="665"/>
      <c r="BL786" s="664"/>
      <c r="BM786" s="664"/>
      <c r="BN786" s="664"/>
      <c r="BO786" s="664"/>
      <c r="BP786" s="664"/>
      <c r="BQ786" s="664"/>
      <c r="BR786" s="664"/>
      <c r="BS786" s="664"/>
      <c r="BT786" s="667"/>
      <c r="BU786" s="668"/>
      <c r="BV786" s="666"/>
      <c r="BW786" s="669"/>
    </row>
    <row r="787" spans="2:75" ht="15.75" customHeight="1">
      <c r="B787" s="363" t="s">
        <v>415</v>
      </c>
      <c r="C787" s="364">
        <v>26343648000154</v>
      </c>
      <c r="D787" s="365" t="s">
        <v>13</v>
      </c>
      <c r="E787" s="365" t="s">
        <v>615</v>
      </c>
      <c r="F787" s="365" t="s">
        <v>619</v>
      </c>
      <c r="G787" s="366" t="s">
        <v>34</v>
      </c>
      <c r="H787" s="366" t="s">
        <v>865</v>
      </c>
      <c r="I787" s="366" t="s">
        <v>34</v>
      </c>
      <c r="J787" s="366"/>
      <c r="K787" s="367" t="s">
        <v>48</v>
      </c>
      <c r="L787" s="368"/>
      <c r="M787" s="368" t="s">
        <v>1416</v>
      </c>
      <c r="N787" s="367">
        <v>431931</v>
      </c>
      <c r="O787" s="367" t="s">
        <v>1321</v>
      </c>
      <c r="P787" s="371">
        <v>42720</v>
      </c>
      <c r="Q787" s="372">
        <v>18142233.960000001</v>
      </c>
      <c r="R787" s="372">
        <v>21260724.473253965</v>
      </c>
      <c r="S787" s="367">
        <v>30</v>
      </c>
      <c r="T787" s="369">
        <v>5.9792642327403556E-2</v>
      </c>
      <c r="U787" s="369">
        <v>0.77295115777607271</v>
      </c>
      <c r="V787" s="369">
        <v>3.0312371430463836E-2</v>
      </c>
      <c r="W787" s="369">
        <v>0.29716259656471339</v>
      </c>
      <c r="X787" s="369">
        <v>7.8983696933437209E-2</v>
      </c>
      <c r="Y787" s="369">
        <v>0.59894772206807234</v>
      </c>
      <c r="Z787" s="369">
        <v>0.14929349796118974</v>
      </c>
      <c r="AA787" s="369">
        <v>0.84863264161109786</v>
      </c>
      <c r="AB787" s="369">
        <v>6.6126590817134651E-2</v>
      </c>
      <c r="AC787" s="373">
        <v>-0.98463717895822345</v>
      </c>
      <c r="AD787" s="541">
        <v>0</v>
      </c>
      <c r="AE787" s="370" t="s">
        <v>2555</v>
      </c>
      <c r="AF787" s="370" t="s">
        <v>2244</v>
      </c>
      <c r="AG787" s="374" t="s">
        <v>1438</v>
      </c>
      <c r="AH787" s="374" t="s">
        <v>2245</v>
      </c>
      <c r="AI787" s="374">
        <v>25000</v>
      </c>
      <c r="AJ787" s="374">
        <v>5000</v>
      </c>
      <c r="AK787" s="374">
        <v>25000</v>
      </c>
      <c r="AL787" s="369">
        <v>7.7499999999999999E-3</v>
      </c>
      <c r="AM787" s="369" t="s">
        <v>34</v>
      </c>
      <c r="AN787" s="369" t="s">
        <v>34</v>
      </c>
      <c r="AO787" s="367" t="s">
        <v>1324</v>
      </c>
      <c r="AP787" s="370" t="s">
        <v>13</v>
      </c>
      <c r="AQ787" s="376" t="s">
        <v>668</v>
      </c>
      <c r="AR787" s="369">
        <v>1.2499999999999998E-3</v>
      </c>
      <c r="AS787" s="369">
        <v>1.2499999999999998E-3</v>
      </c>
      <c r="AT787" s="369"/>
      <c r="AX787" s="662"/>
      <c r="AY787" s="663"/>
      <c r="AZ787" s="663"/>
      <c r="BA787" s="663"/>
      <c r="BB787" s="664"/>
      <c r="BC787" s="663"/>
      <c r="BD787" s="663"/>
      <c r="BE787" s="663"/>
      <c r="BF787" s="663"/>
      <c r="BG787" s="664"/>
      <c r="BH787" s="664"/>
      <c r="BI787" s="665"/>
      <c r="BJ787" s="665"/>
      <c r="BK787" s="665"/>
      <c r="BL787" s="664"/>
      <c r="BM787" s="664"/>
      <c r="BN787" s="664"/>
      <c r="BO787" s="664"/>
      <c r="BP787" s="664"/>
      <c r="BQ787" s="664"/>
      <c r="BR787" s="664"/>
      <c r="BS787" s="664"/>
      <c r="BT787" s="667"/>
      <c r="BU787" s="668"/>
      <c r="BV787" s="666"/>
      <c r="BW787" s="669"/>
    </row>
    <row r="788" spans="2:75" ht="15.75" customHeight="1">
      <c r="B788" s="363" t="s">
        <v>270</v>
      </c>
      <c r="C788" s="364">
        <v>10320151000180</v>
      </c>
      <c r="D788" s="365" t="s">
        <v>14</v>
      </c>
      <c r="E788" s="365" t="s">
        <v>607</v>
      </c>
      <c r="F788" s="365"/>
      <c r="G788" s="366"/>
      <c r="H788" s="366" t="s">
        <v>34</v>
      </c>
      <c r="I788" s="366" t="s">
        <v>34</v>
      </c>
      <c r="J788" s="366" t="s">
        <v>608</v>
      </c>
      <c r="K788" s="367" t="s">
        <v>48</v>
      </c>
      <c r="L788" s="368"/>
      <c r="M788" s="368" t="s">
        <v>34</v>
      </c>
      <c r="N788" s="367">
        <v>219118</v>
      </c>
      <c r="O788" s="367" t="s">
        <v>1321</v>
      </c>
      <c r="P788" s="371">
        <v>39721</v>
      </c>
      <c r="Q788" s="372">
        <v>170903818.34</v>
      </c>
      <c r="R788" s="372">
        <v>228866587.57515883</v>
      </c>
      <c r="S788" s="367">
        <v>30</v>
      </c>
      <c r="T788" s="369">
        <v>-7.7891384284855314E-2</v>
      </c>
      <c r="U788" s="369">
        <v>-1.0069171275972661</v>
      </c>
      <c r="V788" s="369">
        <v>-0.24209748211790205</v>
      </c>
      <c r="W788" s="369">
        <v>-2.3733648346507543</v>
      </c>
      <c r="X788" s="369">
        <v>-0.23290888653080344</v>
      </c>
      <c r="Y788" s="369">
        <v>-1.7661903969194861</v>
      </c>
      <c r="Z788" s="369">
        <v>-0.22125286830579749</v>
      </c>
      <c r="AA788" s="369">
        <v>-1.2576730310330855</v>
      </c>
      <c r="AB788" s="369">
        <v>0.24792190067422537</v>
      </c>
      <c r="AC788" s="373">
        <v>-1.3856444353320805</v>
      </c>
      <c r="AD788" s="541">
        <v>37895385000102</v>
      </c>
      <c r="AE788" s="370" t="s">
        <v>2439</v>
      </c>
      <c r="AF788" s="370" t="s">
        <v>2253</v>
      </c>
      <c r="AG788" s="374" t="s">
        <v>1439</v>
      </c>
      <c r="AH788" s="374" t="s">
        <v>2245</v>
      </c>
      <c r="AI788" s="374">
        <v>100000</v>
      </c>
      <c r="AJ788" s="374">
        <v>20000</v>
      </c>
      <c r="AK788" s="374">
        <v>100000</v>
      </c>
      <c r="AL788" s="369">
        <v>0.02</v>
      </c>
      <c r="AM788" s="369">
        <v>0.15</v>
      </c>
      <c r="AN788" s="369" t="s">
        <v>2276</v>
      </c>
      <c r="AO788" s="367" t="s">
        <v>1324</v>
      </c>
      <c r="AP788" s="370" t="s">
        <v>716</v>
      </c>
      <c r="AQ788" s="376" t="s">
        <v>659</v>
      </c>
      <c r="AR788" s="369">
        <v>5.0000000000000001E-3</v>
      </c>
      <c r="AS788" s="369">
        <v>5.0000000000000001E-3</v>
      </c>
      <c r="AT788" s="369"/>
      <c r="AX788" s="662"/>
      <c r="AY788" s="663"/>
      <c r="AZ788" s="663"/>
      <c r="BA788" s="663"/>
      <c r="BB788" s="664"/>
      <c r="BC788" s="663"/>
      <c r="BD788" s="663"/>
      <c r="BE788" s="663"/>
      <c r="BF788" s="663"/>
      <c r="BG788" s="664"/>
      <c r="BH788" s="664"/>
      <c r="BI788" s="665"/>
      <c r="BJ788" s="665"/>
      <c r="BK788" s="665"/>
      <c r="BL788" s="664"/>
      <c r="BM788" s="664"/>
      <c r="BN788" s="664"/>
      <c r="BO788" s="664"/>
      <c r="BP788" s="664"/>
      <c r="BQ788" s="664"/>
      <c r="BR788" s="664"/>
      <c r="BS788" s="664"/>
      <c r="BT788" s="667"/>
      <c r="BU788" s="668"/>
      <c r="BV788" s="666"/>
      <c r="BW788" s="669"/>
    </row>
    <row r="789" spans="2:75" ht="15.75" customHeight="1">
      <c r="B789" s="363" t="s">
        <v>1038</v>
      </c>
      <c r="C789" s="364">
        <v>26768800000140</v>
      </c>
      <c r="D789" s="365" t="s">
        <v>14</v>
      </c>
      <c r="E789" s="365" t="s">
        <v>607</v>
      </c>
      <c r="F789" s="365"/>
      <c r="G789" s="366"/>
      <c r="H789" s="366" t="s">
        <v>34</v>
      </c>
      <c r="I789" s="366" t="s">
        <v>34</v>
      </c>
      <c r="J789" s="366" t="s">
        <v>608</v>
      </c>
      <c r="K789" s="367" t="s">
        <v>48</v>
      </c>
      <c r="L789" s="368"/>
      <c r="M789" s="368" t="s">
        <v>34</v>
      </c>
      <c r="N789" s="367">
        <v>436747</v>
      </c>
      <c r="O789" s="367" t="s">
        <v>1321</v>
      </c>
      <c r="P789" s="371">
        <v>42818</v>
      </c>
      <c r="Q789" s="372">
        <v>472972967.97000003</v>
      </c>
      <c r="R789" s="372">
        <v>660819494.09341276</v>
      </c>
      <c r="S789" s="367">
        <v>30</v>
      </c>
      <c r="T789" s="369">
        <v>5.1488878921368553E-5</v>
      </c>
      <c r="U789" s="369">
        <v>6.6560678748635684E-4</v>
      </c>
      <c r="V789" s="369">
        <v>-0.21293970315194</v>
      </c>
      <c r="W789" s="369">
        <v>-2.0875211048897309</v>
      </c>
      <c r="X789" s="369">
        <v>-0.16336476998624838</v>
      </c>
      <c r="Y789" s="369">
        <v>-1.2388247277396713</v>
      </c>
      <c r="Z789" s="369">
        <v>-0.13951374461497557</v>
      </c>
      <c r="AA789" s="369">
        <v>-0.79304135310997226</v>
      </c>
      <c r="AB789" s="369">
        <v>0.2525733270086386</v>
      </c>
      <c r="AC789" s="373">
        <v>-1.2061261762168345</v>
      </c>
      <c r="AD789" s="541">
        <v>10346018000101</v>
      </c>
      <c r="AE789" s="370" t="s">
        <v>2439</v>
      </c>
      <c r="AF789" s="370" t="s">
        <v>2253</v>
      </c>
      <c r="AG789" s="374" t="s">
        <v>1439</v>
      </c>
      <c r="AH789" s="374" t="s">
        <v>2248</v>
      </c>
      <c r="AI789" s="374">
        <v>1000</v>
      </c>
      <c r="AJ789" s="374">
        <v>1000</v>
      </c>
      <c r="AK789" s="374">
        <v>100</v>
      </c>
      <c r="AL789" s="369">
        <v>0.02</v>
      </c>
      <c r="AM789" s="369">
        <v>0.2</v>
      </c>
      <c r="AN789" s="369" t="s">
        <v>2262</v>
      </c>
      <c r="AO789" s="367" t="s">
        <v>1324</v>
      </c>
      <c r="AP789" s="370" t="s">
        <v>716</v>
      </c>
      <c r="AQ789" s="376" t="s">
        <v>659</v>
      </c>
      <c r="AR789" s="369">
        <v>5.0000000000000001E-3</v>
      </c>
      <c r="AS789" s="369">
        <v>5.0000000000000001E-3</v>
      </c>
      <c r="AT789" s="369"/>
      <c r="AW789" s="662"/>
      <c r="AX789" s="662"/>
      <c r="AY789" s="663"/>
      <c r="AZ789" s="663"/>
      <c r="BA789" s="663"/>
      <c r="BB789" s="664"/>
      <c r="BC789" s="663"/>
      <c r="BD789" s="663"/>
      <c r="BE789" s="663"/>
      <c r="BF789" s="663"/>
      <c r="BG789" s="664"/>
      <c r="BH789" s="664"/>
      <c r="BI789" s="665"/>
      <c r="BJ789" s="665"/>
      <c r="BK789" s="665"/>
      <c r="BL789" s="218"/>
      <c r="BM789" s="664"/>
      <c r="BN789" s="664"/>
      <c r="BO789" s="664"/>
      <c r="BP789" s="664"/>
      <c r="BQ789" s="664"/>
      <c r="BR789" s="664"/>
      <c r="BS789" s="664"/>
      <c r="BT789" s="667"/>
      <c r="BU789" s="668"/>
      <c r="BV789" s="666"/>
      <c r="BW789" s="669"/>
    </row>
    <row r="790" spans="2:75" ht="15.75" customHeight="1">
      <c r="B790" s="363" t="s">
        <v>274</v>
      </c>
      <c r="C790" s="364">
        <v>24325422000103</v>
      </c>
      <c r="D790" s="365" t="s">
        <v>14</v>
      </c>
      <c r="E790" s="365" t="s">
        <v>607</v>
      </c>
      <c r="F790" s="365"/>
      <c r="G790" s="366"/>
      <c r="H790" s="366" t="s">
        <v>34</v>
      </c>
      <c r="I790" s="366" t="s">
        <v>34</v>
      </c>
      <c r="J790" s="366" t="s">
        <v>608</v>
      </c>
      <c r="K790" s="367" t="s">
        <v>48</v>
      </c>
      <c r="L790" s="368"/>
      <c r="M790" s="368" t="s">
        <v>34</v>
      </c>
      <c r="N790" s="367">
        <v>414948</v>
      </c>
      <c r="O790" s="367" t="s">
        <v>1321</v>
      </c>
      <c r="P790" s="371">
        <v>42439</v>
      </c>
      <c r="Q790" s="372">
        <v>249685708.21000001</v>
      </c>
      <c r="R790" s="372">
        <v>257503993.7744841</v>
      </c>
      <c r="S790" s="367">
        <v>30</v>
      </c>
      <c r="T790" s="369">
        <v>-8.2361672559299048E-2</v>
      </c>
      <c r="U790" s="369">
        <v>-1.0647054166379812</v>
      </c>
      <c r="V790" s="369">
        <v>-0.17838881904844994</v>
      </c>
      <c r="W790" s="369">
        <v>-1.7488069116649456</v>
      </c>
      <c r="X790" s="369">
        <v>-2.3281859956924777E-2</v>
      </c>
      <c r="Y790" s="369">
        <v>-0.17655057344884303</v>
      </c>
      <c r="Z790" s="369">
        <v>0.38777045738237415</v>
      </c>
      <c r="AA790" s="369">
        <v>2.2042129903922132</v>
      </c>
      <c r="AB790" s="369">
        <v>0.20018936445052776</v>
      </c>
      <c r="AC790" s="373">
        <v>-1.3663325514923859</v>
      </c>
      <c r="AD790" s="541">
        <v>0</v>
      </c>
      <c r="AE790" s="370" t="s">
        <v>2443</v>
      </c>
      <c r="AF790" s="370" t="s">
        <v>2253</v>
      </c>
      <c r="AG790" s="374" t="s">
        <v>1439</v>
      </c>
      <c r="AH790" s="374" t="s">
        <v>2248</v>
      </c>
      <c r="AI790" s="374">
        <v>100</v>
      </c>
      <c r="AJ790" s="374">
        <v>100</v>
      </c>
      <c r="AK790" s="374">
        <v>100</v>
      </c>
      <c r="AL790" s="369">
        <v>0.02</v>
      </c>
      <c r="AM790" s="369">
        <v>0.2</v>
      </c>
      <c r="AN790" s="369" t="s">
        <v>2295</v>
      </c>
      <c r="AO790" s="367" t="s">
        <v>1324</v>
      </c>
      <c r="AP790" s="370" t="s">
        <v>716</v>
      </c>
      <c r="AQ790" s="376" t="s">
        <v>659</v>
      </c>
      <c r="AR790" s="369">
        <v>7.416666666666666E-3</v>
      </c>
      <c r="AS790" s="369">
        <v>7.416666666666666E-3</v>
      </c>
      <c r="AT790" s="369"/>
      <c r="AX790" s="662"/>
      <c r="AY790" s="663"/>
      <c r="AZ790" s="663"/>
      <c r="BA790" s="663"/>
      <c r="BB790" s="664"/>
      <c r="BC790" s="663"/>
      <c r="BD790" s="663"/>
      <c r="BE790" s="663"/>
      <c r="BF790" s="663"/>
      <c r="BG790" s="664"/>
      <c r="BH790" s="664"/>
      <c r="BI790" s="665"/>
      <c r="BJ790" s="665"/>
      <c r="BK790" s="665"/>
      <c r="BL790" s="664"/>
      <c r="BM790" s="664"/>
      <c r="BN790" s="664"/>
      <c r="BO790" s="664"/>
      <c r="BP790" s="664"/>
      <c r="BQ790" s="664"/>
      <c r="BR790" s="664"/>
      <c r="BS790" s="664"/>
      <c r="BT790" s="667"/>
      <c r="BU790" s="668"/>
      <c r="BV790" s="666"/>
      <c r="BW790" s="669"/>
    </row>
    <row r="791" spans="2:75" ht="15.75" customHeight="1">
      <c r="B791" s="363" t="s">
        <v>1220</v>
      </c>
      <c r="C791" s="364">
        <v>45126846000100</v>
      </c>
      <c r="D791" s="365" t="s">
        <v>14</v>
      </c>
      <c r="E791" s="365" t="s">
        <v>607</v>
      </c>
      <c r="F791" s="365"/>
      <c r="G791" s="366"/>
      <c r="H791" s="366" t="s">
        <v>34</v>
      </c>
      <c r="I791" s="366" t="s">
        <v>34</v>
      </c>
      <c r="J791" s="366" t="s">
        <v>608</v>
      </c>
      <c r="K791" s="367" t="s">
        <v>48</v>
      </c>
      <c r="L791" s="368"/>
      <c r="M791" s="368" t="s">
        <v>34</v>
      </c>
      <c r="N791" s="367">
        <v>640441</v>
      </c>
      <c r="O791" s="367" t="s">
        <v>1321</v>
      </c>
      <c r="P791" s="371">
        <v>44617</v>
      </c>
      <c r="Q791" s="372">
        <v>24029076.120000001</v>
      </c>
      <c r="R791" s="372" t="s">
        <v>1419</v>
      </c>
      <c r="S791" s="367">
        <v>30</v>
      </c>
      <c r="T791" s="369" t="s">
        <v>1419</v>
      </c>
      <c r="U791" s="369" t="s">
        <v>1419</v>
      </c>
      <c r="V791" s="369" t="s">
        <v>1419</v>
      </c>
      <c r="W791" s="369" t="s">
        <v>1419</v>
      </c>
      <c r="X791" s="369" t="s">
        <v>1419</v>
      </c>
      <c r="Y791" s="369" t="s">
        <v>1419</v>
      </c>
      <c r="Z791" s="369" t="s">
        <v>1419</v>
      </c>
      <c r="AA791" s="369" t="s">
        <v>1419</v>
      </c>
      <c r="AB791" s="369" t="s">
        <v>1419</v>
      </c>
      <c r="AC791" s="373" t="s">
        <v>1419</v>
      </c>
      <c r="AD791" s="541">
        <v>45127383000100</v>
      </c>
      <c r="AE791" s="370" t="s">
        <v>2546</v>
      </c>
      <c r="AF791" s="370" t="s">
        <v>2244</v>
      </c>
      <c r="AG791" s="374" t="s">
        <v>1438</v>
      </c>
      <c r="AH791" s="374" t="s">
        <v>2248</v>
      </c>
      <c r="AI791" s="374">
        <v>1000</v>
      </c>
      <c r="AJ791" s="374">
        <v>1000</v>
      </c>
      <c r="AK791" s="374">
        <v>1000</v>
      </c>
      <c r="AL791" s="369">
        <v>1.9E-2</v>
      </c>
      <c r="AM791" s="369">
        <v>0.2</v>
      </c>
      <c r="AN791" s="369" t="s">
        <v>2262</v>
      </c>
      <c r="AO791" s="367" t="s">
        <v>1324</v>
      </c>
      <c r="AP791" s="370" t="s">
        <v>716</v>
      </c>
      <c r="AQ791" s="376" t="s">
        <v>659</v>
      </c>
      <c r="AR791" s="369">
        <v>5.0666666666666664E-3</v>
      </c>
      <c r="AS791" s="369">
        <v>5.0666666666666664E-3</v>
      </c>
      <c r="AT791" s="369"/>
      <c r="AX791" s="662"/>
      <c r="AY791" s="663"/>
      <c r="AZ791" s="663"/>
      <c r="BA791" s="663"/>
      <c r="BB791" s="664"/>
      <c r="BC791" s="663"/>
      <c r="BD791" s="663"/>
      <c r="BE791" s="663"/>
      <c r="BF791" s="663"/>
      <c r="BG791" s="664"/>
      <c r="BH791" s="664"/>
      <c r="BI791" s="665"/>
      <c r="BJ791" s="665"/>
      <c r="BK791" s="665"/>
      <c r="BL791" s="664"/>
      <c r="BM791" s="664"/>
      <c r="BN791" s="664"/>
      <c r="BO791" s="664"/>
      <c r="BP791" s="664"/>
      <c r="BQ791" s="664"/>
      <c r="BR791" s="664"/>
      <c r="BS791" s="664"/>
      <c r="BT791" s="667"/>
      <c r="BU791" s="668"/>
      <c r="BV791" s="666"/>
      <c r="BW791" s="669"/>
    </row>
    <row r="792" spans="2:75" ht="15.75" customHeight="1">
      <c r="B792" s="363" t="s">
        <v>423</v>
      </c>
      <c r="C792" s="364">
        <v>2162620000152</v>
      </c>
      <c r="D792" s="365" t="s">
        <v>14</v>
      </c>
      <c r="E792" s="365" t="s">
        <v>15</v>
      </c>
      <c r="F792" s="365" t="s">
        <v>17</v>
      </c>
      <c r="G792" s="366"/>
      <c r="H792" s="366" t="s">
        <v>34</v>
      </c>
      <c r="I792" s="366" t="s">
        <v>34</v>
      </c>
      <c r="J792" s="366" t="s">
        <v>611</v>
      </c>
      <c r="K792" s="367" t="s">
        <v>49</v>
      </c>
      <c r="L792" s="368"/>
      <c r="M792" s="368" t="s">
        <v>34</v>
      </c>
      <c r="N792" s="367">
        <v>174394</v>
      </c>
      <c r="O792" s="367" t="s">
        <v>1321</v>
      </c>
      <c r="P792" s="371">
        <v>35782</v>
      </c>
      <c r="Q792" s="372">
        <v>84589797.769999996</v>
      </c>
      <c r="R792" s="372">
        <v>81989797.460198417</v>
      </c>
      <c r="S792" s="367">
        <v>31</v>
      </c>
      <c r="T792" s="369">
        <v>1.2441746275055454E-2</v>
      </c>
      <c r="U792" s="369">
        <v>0.16083688249470035</v>
      </c>
      <c r="V792" s="369">
        <v>7.7322960106594785E-2</v>
      </c>
      <c r="W792" s="369">
        <v>0.75802355655529974</v>
      </c>
      <c r="X792" s="369">
        <v>-1.0206016747479341E-3</v>
      </c>
      <c r="Y792" s="369">
        <v>-7.7394079026750469E-3</v>
      </c>
      <c r="Z792" s="369">
        <v>0.48220414685883739</v>
      </c>
      <c r="AA792" s="369">
        <v>2.7410046956701359</v>
      </c>
      <c r="AB792" s="369">
        <v>0.16636356564782787</v>
      </c>
      <c r="AC792" s="373">
        <v>-5.3452557994283903E-2</v>
      </c>
      <c r="AD792" s="541">
        <v>11904064000133</v>
      </c>
      <c r="AE792" s="370" t="s">
        <v>2560</v>
      </c>
      <c r="AF792" s="370" t="s">
        <v>2247</v>
      </c>
      <c r="AG792" s="374" t="s">
        <v>59</v>
      </c>
      <c r="AH792" s="374" t="s">
        <v>2245</v>
      </c>
      <c r="AI792" s="374">
        <v>20000</v>
      </c>
      <c r="AJ792" s="374">
        <v>10000</v>
      </c>
      <c r="AK792" s="374">
        <v>20000</v>
      </c>
      <c r="AL792" s="369">
        <v>1.95E-2</v>
      </c>
      <c r="AM792" s="369">
        <v>0.2</v>
      </c>
      <c r="AN792" s="369" t="s">
        <v>2329</v>
      </c>
      <c r="AO792" s="367" t="s">
        <v>1324</v>
      </c>
      <c r="AP792" s="370" t="s">
        <v>13</v>
      </c>
      <c r="AQ792" s="376" t="s">
        <v>664</v>
      </c>
      <c r="AR792" s="369">
        <v>3.8999999999999998E-3</v>
      </c>
      <c r="AS792" s="369">
        <v>3.8999999999999998E-3</v>
      </c>
      <c r="AT792" s="369"/>
      <c r="AX792" s="662"/>
      <c r="AY792" s="663"/>
      <c r="AZ792" s="663"/>
      <c r="BA792" s="663"/>
      <c r="BB792" s="664"/>
      <c r="BC792" s="663"/>
      <c r="BD792" s="663"/>
      <c r="BE792" s="663"/>
      <c r="BF792" s="663"/>
      <c r="BG792" s="664"/>
      <c r="BH792" s="664"/>
      <c r="BI792" s="665"/>
      <c r="BJ792" s="665"/>
      <c r="BK792" s="665"/>
      <c r="BL792" s="664"/>
      <c r="BM792" s="664"/>
      <c r="BN792" s="664"/>
      <c r="BO792" s="664"/>
      <c r="BP792" s="664"/>
      <c r="BQ792" s="664"/>
      <c r="BR792" s="664"/>
      <c r="BS792" s="664"/>
      <c r="BT792" s="667"/>
      <c r="BU792" s="668"/>
      <c r="BV792" s="666"/>
      <c r="BW792" s="669"/>
    </row>
    <row r="793" spans="2:75" ht="15.75" customHeight="1">
      <c r="B793" s="363" t="s">
        <v>76</v>
      </c>
      <c r="C793" s="364">
        <v>29044189000104</v>
      </c>
      <c r="D793" s="365" t="s">
        <v>11</v>
      </c>
      <c r="E793" s="365" t="s">
        <v>620</v>
      </c>
      <c r="F793" s="365" t="s">
        <v>663</v>
      </c>
      <c r="G793" s="366" t="s">
        <v>738</v>
      </c>
      <c r="H793" s="366" t="s">
        <v>34</v>
      </c>
      <c r="I793" s="366"/>
      <c r="J793" s="366" t="s">
        <v>608</v>
      </c>
      <c r="K793" s="367" t="s">
        <v>48</v>
      </c>
      <c r="L793" s="368"/>
      <c r="M793" s="368" t="s">
        <v>34</v>
      </c>
      <c r="N793" s="367">
        <v>462276</v>
      </c>
      <c r="O793" s="367" t="s">
        <v>1321</v>
      </c>
      <c r="P793" s="371">
        <v>43187</v>
      </c>
      <c r="Q793" s="372">
        <v>418862000.16000003</v>
      </c>
      <c r="R793" s="372">
        <v>310963628.44813502</v>
      </c>
      <c r="S793" s="367">
        <v>31</v>
      </c>
      <c r="T793" s="369">
        <v>9.3585877334233958E-2</v>
      </c>
      <c r="U793" s="369">
        <v>1.2098029025192076</v>
      </c>
      <c r="V793" s="369">
        <v>0.1318273364753979</v>
      </c>
      <c r="W793" s="369">
        <v>1.2923486931764598</v>
      </c>
      <c r="X793" s="369">
        <v>0.18884839345188631</v>
      </c>
      <c r="Y793" s="369">
        <v>1.4320716738486559</v>
      </c>
      <c r="Z793" s="369">
        <v>0.18143031391645392</v>
      </c>
      <c r="AA793" s="369">
        <v>1.031308721879344</v>
      </c>
      <c r="AB793" s="369">
        <v>4.391199496052928E-3</v>
      </c>
      <c r="AC793" s="373">
        <v>6.0852141775524311</v>
      </c>
      <c r="AD793" s="541">
        <v>0</v>
      </c>
      <c r="AE793" s="370" t="s">
        <v>2267</v>
      </c>
      <c r="AF793" s="370" t="s">
        <v>2244</v>
      </c>
      <c r="AG793" s="374" t="s">
        <v>1438</v>
      </c>
      <c r="AH793" s="374" t="s">
        <v>2248</v>
      </c>
      <c r="AI793" s="374">
        <v>1000</v>
      </c>
      <c r="AJ793" s="374">
        <v>1000</v>
      </c>
      <c r="AK793" s="374">
        <v>500</v>
      </c>
      <c r="AL793" s="673">
        <v>5.0000000000000001E-3</v>
      </c>
      <c r="AM793" s="673" t="s">
        <v>34</v>
      </c>
      <c r="AN793" s="369" t="s">
        <v>64</v>
      </c>
      <c r="AO793" s="367" t="s">
        <v>1324</v>
      </c>
      <c r="AP793" s="370" t="s">
        <v>11</v>
      </c>
      <c r="AQ793" s="376" t="s">
        <v>669</v>
      </c>
      <c r="AR793" s="369">
        <v>1.3333333333333333E-3</v>
      </c>
      <c r="AS793" s="369">
        <v>1.3333333333333333E-3</v>
      </c>
      <c r="AT793" s="369"/>
      <c r="AX793" s="662"/>
      <c r="AY793" s="663"/>
      <c r="AZ793" s="663"/>
      <c r="BA793" s="663"/>
      <c r="BB793" s="664"/>
      <c r="BC793" s="663"/>
      <c r="BD793" s="663"/>
      <c r="BE793" s="663"/>
      <c r="BF793" s="663"/>
      <c r="BG793" s="664"/>
      <c r="BH793" s="664"/>
      <c r="BI793" s="665"/>
      <c r="BJ793" s="665"/>
      <c r="BK793" s="665"/>
      <c r="BL793" s="664"/>
      <c r="BM793" s="664"/>
      <c r="BN793" s="664"/>
      <c r="BO793" s="664"/>
      <c r="BP793" s="664"/>
      <c r="BQ793" s="664"/>
      <c r="BR793" s="664"/>
      <c r="BS793" s="664"/>
      <c r="BT793" s="667"/>
      <c r="BU793" s="668"/>
      <c r="BV793" s="666"/>
      <c r="BW793" s="669"/>
    </row>
    <row r="794" spans="2:75" ht="15.75" customHeight="1">
      <c r="B794" s="363" t="s">
        <v>79</v>
      </c>
      <c r="C794" s="364">
        <v>30056825000199</v>
      </c>
      <c r="D794" s="365" t="s">
        <v>11</v>
      </c>
      <c r="E794" s="365" t="s">
        <v>620</v>
      </c>
      <c r="F794" s="365" t="s">
        <v>663</v>
      </c>
      <c r="G794" s="366" t="s">
        <v>738</v>
      </c>
      <c r="H794" s="366" t="s">
        <v>34</v>
      </c>
      <c r="I794" s="366"/>
      <c r="J794" s="366" t="s">
        <v>608</v>
      </c>
      <c r="K794" s="367" t="s">
        <v>48</v>
      </c>
      <c r="L794" s="368"/>
      <c r="M794" s="368" t="s">
        <v>34</v>
      </c>
      <c r="N794" s="367">
        <v>502766</v>
      </c>
      <c r="O794" s="367" t="s">
        <v>1321</v>
      </c>
      <c r="P794" s="371">
        <v>43671</v>
      </c>
      <c r="Q794" s="372">
        <v>83760915.609999999</v>
      </c>
      <c r="R794" s="372">
        <v>75409358.872460291</v>
      </c>
      <c r="S794" s="367">
        <v>31</v>
      </c>
      <c r="T794" s="369">
        <v>8.8011285862787947E-2</v>
      </c>
      <c r="U794" s="369">
        <v>1.1377390705114356</v>
      </c>
      <c r="V794" s="369">
        <v>0.12074351623080859</v>
      </c>
      <c r="W794" s="369">
        <v>1.1836901934185511</v>
      </c>
      <c r="X794" s="369">
        <v>0.18052880462205878</v>
      </c>
      <c r="Y794" s="369">
        <v>1.3689827204109921</v>
      </c>
      <c r="Z794" s="369">
        <v>0.21772396031151975</v>
      </c>
      <c r="AA794" s="369">
        <v>1.23761357396306</v>
      </c>
      <c r="AB794" s="369">
        <v>3.6843852536086429E-3</v>
      </c>
      <c r="AC794" s="373">
        <v>4.5795390184604168</v>
      </c>
      <c r="AD794" s="541">
        <v>0</v>
      </c>
      <c r="AE794" s="370" t="s">
        <v>2271</v>
      </c>
      <c r="AF794" s="370" t="s">
        <v>2271</v>
      </c>
      <c r="AG794" s="374" t="s">
        <v>719</v>
      </c>
      <c r="AH794" s="374" t="s">
        <v>2248</v>
      </c>
      <c r="AI794" s="374">
        <v>1000</v>
      </c>
      <c r="AJ794" s="374">
        <v>0</v>
      </c>
      <c r="AK794" s="374">
        <v>1000</v>
      </c>
      <c r="AL794" s="673">
        <v>6.0000000000000001E-3</v>
      </c>
      <c r="AM794" s="673" t="s">
        <v>34</v>
      </c>
      <c r="AN794" s="369" t="s">
        <v>64</v>
      </c>
      <c r="AO794" s="367" t="s">
        <v>1324</v>
      </c>
      <c r="AP794" s="370" t="s">
        <v>11</v>
      </c>
      <c r="AQ794" s="376" t="s">
        <v>1372</v>
      </c>
      <c r="AR794" s="369">
        <v>7.9999999999999993E-4</v>
      </c>
      <c r="AS794" s="369">
        <v>7.9999999999999993E-4</v>
      </c>
      <c r="AT794" s="369"/>
      <c r="AX794" s="662"/>
      <c r="AY794" s="663"/>
      <c r="AZ794" s="663"/>
      <c r="BA794" s="663"/>
      <c r="BB794" s="664"/>
      <c r="BC794" s="663"/>
      <c r="BD794" s="663"/>
      <c r="BE794" s="663"/>
      <c r="BF794" s="663"/>
      <c r="BG794" s="664"/>
      <c r="BH794" s="664"/>
      <c r="BI794" s="665"/>
      <c r="BJ794" s="665"/>
      <c r="BK794" s="665"/>
      <c r="BL794" s="664"/>
      <c r="BM794" s="664"/>
      <c r="BN794" s="664"/>
      <c r="BO794" s="664"/>
      <c r="BP794" s="664"/>
      <c r="BQ794" s="664"/>
      <c r="BR794" s="664"/>
      <c r="BS794" s="664"/>
      <c r="BT794" s="667"/>
      <c r="BU794" s="668"/>
      <c r="BV794" s="666"/>
      <c r="BW794" s="669"/>
    </row>
    <row r="795" spans="2:75" ht="15.75" customHeight="1">
      <c r="B795" s="363" t="s">
        <v>1291</v>
      </c>
      <c r="C795" s="364">
        <v>44315854000132</v>
      </c>
      <c r="D795" s="365" t="s">
        <v>11</v>
      </c>
      <c r="E795" s="365" t="s">
        <v>621</v>
      </c>
      <c r="F795" s="365" t="s">
        <v>663</v>
      </c>
      <c r="G795" s="366" t="s">
        <v>865</v>
      </c>
      <c r="H795" s="366" t="s">
        <v>34</v>
      </c>
      <c r="I795" s="366"/>
      <c r="J795" s="366" t="s">
        <v>608</v>
      </c>
      <c r="K795" s="367" t="s">
        <v>48</v>
      </c>
      <c r="L795" s="368"/>
      <c r="M795" s="368" t="s">
        <v>34</v>
      </c>
      <c r="N795" s="367">
        <v>629588</v>
      </c>
      <c r="O795" s="367" t="s">
        <v>1321</v>
      </c>
      <c r="P795" s="371">
        <v>44560</v>
      </c>
      <c r="Q795" s="372">
        <v>23099823.329999998</v>
      </c>
      <c r="R795" s="372" t="s">
        <v>1419</v>
      </c>
      <c r="S795" s="367">
        <v>31</v>
      </c>
      <c r="T795" s="369">
        <v>7.2867724567333703E-2</v>
      </c>
      <c r="U795" s="369">
        <v>0.94197529790408818</v>
      </c>
      <c r="V795" s="369" t="s">
        <v>1419</v>
      </c>
      <c r="W795" s="369" t="s">
        <v>1419</v>
      </c>
      <c r="X795" s="369" t="s">
        <v>1419</v>
      </c>
      <c r="Y795" s="369" t="s">
        <v>1419</v>
      </c>
      <c r="Z795" s="369" t="s">
        <v>1419</v>
      </c>
      <c r="AA795" s="369" t="s">
        <v>1419</v>
      </c>
      <c r="AB795" s="369" t="s">
        <v>1419</v>
      </c>
      <c r="AC795" s="373" t="s">
        <v>1419</v>
      </c>
      <c r="AD795" s="541">
        <v>40142060000163</v>
      </c>
      <c r="AE795" s="370" t="s">
        <v>2314</v>
      </c>
      <c r="AF795" s="370" t="s">
        <v>719</v>
      </c>
      <c r="AG795" s="374" t="s">
        <v>719</v>
      </c>
      <c r="AH795" s="374" t="s">
        <v>2248</v>
      </c>
      <c r="AI795" s="374">
        <v>10000</v>
      </c>
      <c r="AJ795" s="374">
        <v>1000</v>
      </c>
      <c r="AK795" s="374">
        <v>0</v>
      </c>
      <c r="AL795" s="369">
        <v>3.4999999999999996E-3</v>
      </c>
      <c r="AM795" s="369">
        <v>0.2</v>
      </c>
      <c r="AN795" s="369" t="s">
        <v>636</v>
      </c>
      <c r="AO795" s="367" t="s">
        <v>1324</v>
      </c>
      <c r="AP795" s="370" t="s">
        <v>11</v>
      </c>
      <c r="AQ795" s="376" t="s">
        <v>675</v>
      </c>
      <c r="AR795" s="369">
        <v>9.3333333333333332E-4</v>
      </c>
      <c r="AS795" s="369">
        <v>9.3333333333333332E-4</v>
      </c>
      <c r="AT795" s="369"/>
      <c r="AX795" s="662"/>
      <c r="AY795" s="663"/>
      <c r="AZ795" s="663"/>
      <c r="BA795" s="663"/>
      <c r="BB795" s="664"/>
      <c r="BC795" s="663"/>
      <c r="BD795" s="663"/>
      <c r="BE795" s="663"/>
      <c r="BF795" s="663"/>
      <c r="BG795" s="664"/>
      <c r="BH795" s="664"/>
      <c r="BI795" s="665"/>
      <c r="BJ795" s="665"/>
      <c r="BK795" s="665"/>
      <c r="BL795" s="664"/>
      <c r="BM795" s="664"/>
      <c r="BN795" s="664"/>
      <c r="BO795" s="664"/>
      <c r="BP795" s="664"/>
      <c r="BQ795" s="664"/>
      <c r="BR795" s="664"/>
      <c r="BS795" s="664"/>
      <c r="BT795" s="667"/>
      <c r="BU795" s="668"/>
      <c r="BV795" s="666"/>
      <c r="BW795" s="669"/>
    </row>
    <row r="796" spans="2:75" ht="15.75" customHeight="1">
      <c r="B796" s="363" t="s">
        <v>143</v>
      </c>
      <c r="C796" s="364">
        <v>33342285000106</v>
      </c>
      <c r="D796" s="365" t="s">
        <v>11</v>
      </c>
      <c r="E796" s="365" t="s">
        <v>620</v>
      </c>
      <c r="F796" s="365" t="s">
        <v>663</v>
      </c>
      <c r="G796" s="366" t="s">
        <v>738</v>
      </c>
      <c r="H796" s="366" t="s">
        <v>34</v>
      </c>
      <c r="I796" s="366"/>
      <c r="J796" s="366" t="s">
        <v>608</v>
      </c>
      <c r="K796" s="367" t="s">
        <v>48</v>
      </c>
      <c r="L796" s="368"/>
      <c r="M796" s="368" t="s">
        <v>34</v>
      </c>
      <c r="N796" s="367">
        <v>505501</v>
      </c>
      <c r="O796" s="367" t="s">
        <v>1321</v>
      </c>
      <c r="P796" s="371">
        <v>43703</v>
      </c>
      <c r="Q796" s="372">
        <v>18863758.280000001</v>
      </c>
      <c r="R796" s="372">
        <v>36620850.080753967</v>
      </c>
      <c r="S796" s="367">
        <v>31</v>
      </c>
      <c r="T796" s="369">
        <v>8.8791581539507058E-2</v>
      </c>
      <c r="U796" s="369">
        <v>1.1478261050235612</v>
      </c>
      <c r="V796" s="369">
        <v>0.11892335820578492</v>
      </c>
      <c r="W796" s="369">
        <v>1.165846558646692</v>
      </c>
      <c r="X796" s="369">
        <v>0.17980246002008693</v>
      </c>
      <c r="Y796" s="369">
        <v>1.3634747173460797</v>
      </c>
      <c r="Z796" s="369">
        <v>0.18768470781101021</v>
      </c>
      <c r="AA796" s="369">
        <v>1.0668607243770911</v>
      </c>
      <c r="AB796" s="369">
        <v>2.5515015369888712E-3</v>
      </c>
      <c r="AC796" s="373">
        <v>5.9741922040512057</v>
      </c>
      <c r="AD796" s="541">
        <v>0</v>
      </c>
      <c r="AE796" s="370" t="s">
        <v>2324</v>
      </c>
      <c r="AF796" s="370" t="s">
        <v>2253</v>
      </c>
      <c r="AG796" s="374" t="s">
        <v>1439</v>
      </c>
      <c r="AH796" s="374" t="s">
        <v>2248</v>
      </c>
      <c r="AI796" s="374">
        <v>1000</v>
      </c>
      <c r="AJ796" s="374">
        <v>1000</v>
      </c>
      <c r="AK796" s="374">
        <v>1000</v>
      </c>
      <c r="AL796" s="369">
        <v>5.5000000000000005E-3</v>
      </c>
      <c r="AM796" s="369" t="s">
        <v>34</v>
      </c>
      <c r="AN796" s="369" t="s">
        <v>34</v>
      </c>
      <c r="AO796" s="367" t="s">
        <v>1324</v>
      </c>
      <c r="AP796" s="370" t="s">
        <v>11</v>
      </c>
      <c r="AQ796" s="376" t="s">
        <v>662</v>
      </c>
      <c r="AR796" s="369">
        <v>9.3333333333333332E-4</v>
      </c>
      <c r="AS796" s="369">
        <v>9.3333333333333332E-4</v>
      </c>
      <c r="AT796" s="369"/>
      <c r="AX796" s="662"/>
      <c r="AY796" s="663"/>
      <c r="AZ796" s="663"/>
      <c r="BA796" s="663"/>
      <c r="BB796" s="664"/>
      <c r="BC796" s="663"/>
      <c r="BD796" s="663"/>
      <c r="BE796" s="663"/>
      <c r="BF796" s="663"/>
      <c r="BG796" s="664"/>
      <c r="BH796" s="664"/>
      <c r="BI796" s="665"/>
      <c r="BJ796" s="665"/>
      <c r="BK796" s="665"/>
      <c r="BL796" s="664"/>
      <c r="BM796" s="664"/>
      <c r="BN796" s="664"/>
      <c r="BO796" s="664"/>
      <c r="BP796" s="664"/>
      <c r="BQ796" s="664"/>
      <c r="BR796" s="664"/>
      <c r="BS796" s="664"/>
      <c r="BT796" s="667"/>
      <c r="BU796" s="668"/>
      <c r="BV796" s="666"/>
      <c r="BW796" s="669"/>
    </row>
    <row r="797" spans="2:75" ht="15.75" customHeight="1">
      <c r="B797" s="363" t="s">
        <v>834</v>
      </c>
      <c r="C797" s="364">
        <v>42730970000192</v>
      </c>
      <c r="D797" s="365" t="s">
        <v>11</v>
      </c>
      <c r="E797" s="365" t="s">
        <v>620</v>
      </c>
      <c r="F797" s="365" t="s">
        <v>663</v>
      </c>
      <c r="G797" s="366" t="s">
        <v>738</v>
      </c>
      <c r="H797" s="366" t="s">
        <v>34</v>
      </c>
      <c r="I797" s="366"/>
      <c r="J797" s="366"/>
      <c r="K797" s="367" t="s">
        <v>48</v>
      </c>
      <c r="L797" s="368"/>
      <c r="M797" s="368" t="s">
        <v>34</v>
      </c>
      <c r="N797" s="367">
        <v>613657</v>
      </c>
      <c r="O797" s="367" t="s">
        <v>1321</v>
      </c>
      <c r="P797" s="371">
        <v>44456</v>
      </c>
      <c r="Q797" s="372">
        <v>32789041.18</v>
      </c>
      <c r="R797" s="372" t="s">
        <v>1419</v>
      </c>
      <c r="S797" s="367">
        <v>31</v>
      </c>
      <c r="T797" s="369">
        <v>8.9912659631264935E-2</v>
      </c>
      <c r="U797" s="369">
        <v>1.1623185003292709</v>
      </c>
      <c r="V797" s="369" t="s">
        <v>1419</v>
      </c>
      <c r="W797" s="369" t="s">
        <v>1419</v>
      </c>
      <c r="X797" s="369" t="s">
        <v>1419</v>
      </c>
      <c r="Y797" s="369" t="s">
        <v>1419</v>
      </c>
      <c r="Z797" s="369" t="s">
        <v>1419</v>
      </c>
      <c r="AA797" s="369" t="s">
        <v>1419</v>
      </c>
      <c r="AB797" s="369" t="s">
        <v>1419</v>
      </c>
      <c r="AC797" s="373" t="s">
        <v>1419</v>
      </c>
      <c r="AD797" s="541">
        <v>0</v>
      </c>
      <c r="AE797" s="370" t="s">
        <v>2279</v>
      </c>
      <c r="AF797" s="370" t="s">
        <v>2244</v>
      </c>
      <c r="AG797" s="374" t="s">
        <v>1438</v>
      </c>
      <c r="AH797" s="374" t="s">
        <v>2245</v>
      </c>
      <c r="AI797" s="374">
        <v>5000</v>
      </c>
      <c r="AJ797" s="374">
        <v>1000</v>
      </c>
      <c r="AK797" s="374">
        <v>1000</v>
      </c>
      <c r="AL797" s="369">
        <v>5.0000000000000001E-3</v>
      </c>
      <c r="AM797" s="369">
        <v>0.2</v>
      </c>
      <c r="AN797" s="369" t="s">
        <v>2262</v>
      </c>
      <c r="AO797" s="367" t="s">
        <v>1324</v>
      </c>
      <c r="AP797" s="370" t="s">
        <v>11</v>
      </c>
      <c r="AQ797" s="376" t="s">
        <v>675</v>
      </c>
      <c r="AR797" s="369">
        <v>1.6666666666666666E-3</v>
      </c>
      <c r="AS797" s="369">
        <v>1.6666666666666666E-3</v>
      </c>
      <c r="AT797" s="369"/>
      <c r="AX797" s="662"/>
      <c r="AY797" s="663"/>
      <c r="AZ797" s="663"/>
      <c r="BA797" s="663"/>
      <c r="BB797" s="664"/>
      <c r="BC797" s="663"/>
      <c r="BD797" s="663"/>
      <c r="BE797" s="663"/>
      <c r="BF797" s="663"/>
      <c r="BG797" s="664"/>
      <c r="BH797" s="664"/>
      <c r="BI797" s="665"/>
      <c r="BJ797" s="665"/>
      <c r="BK797" s="665"/>
      <c r="BL797" s="664"/>
      <c r="BM797" s="664"/>
      <c r="BN797" s="664"/>
      <c r="BO797" s="664"/>
      <c r="BP797" s="664"/>
      <c r="BQ797" s="664"/>
      <c r="BR797" s="664"/>
      <c r="BS797" s="664"/>
      <c r="BT797" s="667"/>
      <c r="BU797" s="668"/>
      <c r="BV797" s="666"/>
      <c r="BW797" s="669"/>
    </row>
    <row r="798" spans="2:75" ht="15.75" customHeight="1">
      <c r="B798" s="363" t="s">
        <v>842</v>
      </c>
      <c r="C798" s="364">
        <v>22232878000195</v>
      </c>
      <c r="D798" s="365" t="s">
        <v>11</v>
      </c>
      <c r="E798" s="365" t="s">
        <v>620</v>
      </c>
      <c r="F798" s="365" t="s">
        <v>663</v>
      </c>
      <c r="G798" s="366" t="s">
        <v>738</v>
      </c>
      <c r="H798" s="366" t="s">
        <v>34</v>
      </c>
      <c r="I798" s="366"/>
      <c r="J798" s="366" t="s">
        <v>608</v>
      </c>
      <c r="K798" s="367" t="s">
        <v>48</v>
      </c>
      <c r="L798" s="368"/>
      <c r="M798" s="368" t="s">
        <v>34</v>
      </c>
      <c r="N798" s="367">
        <v>400513</v>
      </c>
      <c r="O798" s="367" t="s">
        <v>1321</v>
      </c>
      <c r="P798" s="371">
        <v>42184</v>
      </c>
      <c r="Q798" s="372">
        <v>872297484.89999998</v>
      </c>
      <c r="R798" s="372">
        <v>770287889.70372963</v>
      </c>
      <c r="S798" s="367">
        <v>31</v>
      </c>
      <c r="T798" s="369">
        <v>9.580424770059226E-2</v>
      </c>
      <c r="U798" s="369">
        <v>1.2384802092296843</v>
      </c>
      <c r="V798" s="369">
        <v>0.13290943710770731</v>
      </c>
      <c r="W798" s="369">
        <v>1.302956897631167</v>
      </c>
      <c r="X798" s="369">
        <v>0.21163888100198269</v>
      </c>
      <c r="Y798" s="369">
        <v>1.6048960810735378</v>
      </c>
      <c r="Z798" s="369">
        <v>0.20171148576840259</v>
      </c>
      <c r="AA798" s="369">
        <v>1.1465934776036828</v>
      </c>
      <c r="AB798" s="369">
        <v>4.3802173247453778E-3</v>
      </c>
      <c r="AC798" s="373">
        <v>6.3187337712114067</v>
      </c>
      <c r="AD798" s="541">
        <v>0</v>
      </c>
      <c r="AE798" s="370" t="s">
        <v>2279</v>
      </c>
      <c r="AF798" s="370" t="s">
        <v>2244</v>
      </c>
      <c r="AG798" s="374" t="s">
        <v>1438</v>
      </c>
      <c r="AH798" s="374" t="s">
        <v>2266</v>
      </c>
      <c r="AI798" s="374">
        <v>0</v>
      </c>
      <c r="AJ798" s="374">
        <v>0</v>
      </c>
      <c r="AK798" s="374">
        <v>0</v>
      </c>
      <c r="AL798" s="369">
        <v>3.0000000000000001E-3</v>
      </c>
      <c r="AM798" s="369">
        <v>0.2</v>
      </c>
      <c r="AN798" s="369" t="s">
        <v>34</v>
      </c>
      <c r="AO798" s="367" t="s">
        <v>1324</v>
      </c>
      <c r="AP798" s="370" t="s">
        <v>11</v>
      </c>
      <c r="AQ798" s="376" t="s">
        <v>675</v>
      </c>
      <c r="AR798" s="369">
        <v>1.0499999999999999E-3</v>
      </c>
      <c r="AS798" s="369">
        <v>1.0499999999999999E-3</v>
      </c>
      <c r="AT798" s="369"/>
      <c r="AX798" s="662"/>
      <c r="AY798" s="663"/>
      <c r="AZ798" s="663"/>
      <c r="BA798" s="663"/>
      <c r="BB798" s="664"/>
      <c r="BC798" s="663"/>
      <c r="BD798" s="663"/>
      <c r="BE798" s="663"/>
      <c r="BF798" s="663"/>
      <c r="BG798" s="664"/>
      <c r="BH798" s="664"/>
      <c r="BI798" s="665"/>
      <c r="BJ798" s="665"/>
      <c r="BK798" s="665"/>
      <c r="BL798" s="664"/>
      <c r="BM798" s="664"/>
      <c r="BN798" s="664"/>
      <c r="BO798" s="664"/>
      <c r="BP798" s="664"/>
      <c r="BQ798" s="664"/>
      <c r="BR798" s="664"/>
      <c r="BS798" s="664"/>
      <c r="BT798" s="667"/>
      <c r="BU798" s="668"/>
      <c r="BV798" s="666"/>
      <c r="BW798" s="669"/>
    </row>
    <row r="799" spans="2:75" ht="15.75" customHeight="1">
      <c r="B799" s="363" t="s">
        <v>844</v>
      </c>
      <c r="C799" s="364">
        <v>14171644000157</v>
      </c>
      <c r="D799" s="365" t="s">
        <v>11</v>
      </c>
      <c r="E799" s="365" t="s">
        <v>620</v>
      </c>
      <c r="F799" s="365" t="s">
        <v>663</v>
      </c>
      <c r="G799" s="366" t="s">
        <v>738</v>
      </c>
      <c r="H799" s="366" t="s">
        <v>34</v>
      </c>
      <c r="I799" s="366"/>
      <c r="J799" s="366" t="s">
        <v>608</v>
      </c>
      <c r="K799" s="367" t="s">
        <v>48</v>
      </c>
      <c r="L799" s="368"/>
      <c r="M799" s="368" t="s">
        <v>34</v>
      </c>
      <c r="N799" s="367">
        <v>293075</v>
      </c>
      <c r="O799" s="367" t="s">
        <v>1321</v>
      </c>
      <c r="P799" s="371">
        <v>40899</v>
      </c>
      <c r="Q799" s="372">
        <v>2306468079.9299998</v>
      </c>
      <c r="R799" s="372">
        <v>1605036599.9946835</v>
      </c>
      <c r="S799" s="367">
        <v>31</v>
      </c>
      <c r="T799" s="369">
        <v>9.0101196256108906E-2</v>
      </c>
      <c r="U799" s="369">
        <v>1.1647557500774652</v>
      </c>
      <c r="V799" s="369">
        <v>0.12301066003320638</v>
      </c>
      <c r="W799" s="369">
        <v>1.2059157834107959</v>
      </c>
      <c r="X799" s="369">
        <v>0.19820742496176469</v>
      </c>
      <c r="Y799" s="369">
        <v>1.5030429099548743</v>
      </c>
      <c r="Z799" s="369">
        <v>0.18479677201462263</v>
      </c>
      <c r="AA799" s="369">
        <v>1.0504447610755363</v>
      </c>
      <c r="AB799" s="369">
        <v>2.8651766729626822E-3</v>
      </c>
      <c r="AC799" s="373">
        <v>6.5936218437068863</v>
      </c>
      <c r="AD799" s="541">
        <v>14557317000138</v>
      </c>
      <c r="AE799" s="370" t="s">
        <v>2279</v>
      </c>
      <c r="AF799" s="370" t="s">
        <v>2244</v>
      </c>
      <c r="AG799" s="374" t="s">
        <v>1438</v>
      </c>
      <c r="AH799" s="374" t="s">
        <v>2248</v>
      </c>
      <c r="AI799" s="374">
        <v>5000</v>
      </c>
      <c r="AJ799" s="374">
        <v>1000</v>
      </c>
      <c r="AK799" s="374">
        <v>1000</v>
      </c>
      <c r="AL799" s="369">
        <v>5.0000000000000001E-3</v>
      </c>
      <c r="AM799" s="369">
        <v>0.2</v>
      </c>
      <c r="AN799" s="369" t="s">
        <v>2262</v>
      </c>
      <c r="AO799" s="367" t="s">
        <v>1324</v>
      </c>
      <c r="AP799" s="370" t="s">
        <v>11</v>
      </c>
      <c r="AQ799" s="376" t="s">
        <v>675</v>
      </c>
      <c r="AR799" s="369">
        <v>1.7499999999999998E-3</v>
      </c>
      <c r="AS799" s="369">
        <v>1.7499999999999998E-3</v>
      </c>
      <c r="AT799" s="369"/>
      <c r="AX799" s="662"/>
      <c r="AY799" s="663"/>
      <c r="AZ799" s="663"/>
      <c r="BA799" s="663"/>
      <c r="BB799" s="664"/>
      <c r="BC799" s="663"/>
      <c r="BD799" s="663"/>
      <c r="BE799" s="663"/>
      <c r="BF799" s="663"/>
      <c r="BG799" s="664"/>
      <c r="BH799" s="664"/>
      <c r="BI799" s="665"/>
      <c r="BJ799" s="665"/>
      <c r="BK799" s="665"/>
      <c r="BL799" s="664"/>
      <c r="BM799" s="664"/>
      <c r="BN799" s="664"/>
      <c r="BO799" s="664"/>
      <c r="BP799" s="664"/>
      <c r="BQ799" s="664"/>
      <c r="BR799" s="664"/>
      <c r="BS799" s="664"/>
      <c r="BT799" s="667"/>
      <c r="BU799" s="668"/>
      <c r="BV799" s="666"/>
      <c r="BW799" s="669"/>
    </row>
    <row r="800" spans="2:75" ht="15.75" customHeight="1">
      <c r="B800" s="363" t="s">
        <v>845</v>
      </c>
      <c r="C800" s="364">
        <v>44347394000124</v>
      </c>
      <c r="D800" s="365" t="s">
        <v>11</v>
      </c>
      <c r="E800" s="365" t="s">
        <v>621</v>
      </c>
      <c r="F800" s="365" t="s">
        <v>663</v>
      </c>
      <c r="G800" s="366" t="s">
        <v>865</v>
      </c>
      <c r="H800" s="366" t="s">
        <v>34</v>
      </c>
      <c r="I800" s="366"/>
      <c r="J800" s="366" t="s">
        <v>608</v>
      </c>
      <c r="K800" s="367" t="s">
        <v>48</v>
      </c>
      <c r="L800" s="368"/>
      <c r="M800" s="368" t="s">
        <v>1416</v>
      </c>
      <c r="N800" s="367">
        <v>634778</v>
      </c>
      <c r="O800" s="367" t="s">
        <v>1321</v>
      </c>
      <c r="P800" s="371">
        <v>44579</v>
      </c>
      <c r="Q800" s="372">
        <v>78422537.760000005</v>
      </c>
      <c r="R800" s="372" t="s">
        <v>1419</v>
      </c>
      <c r="S800" s="367">
        <v>31</v>
      </c>
      <c r="T800" s="369" t="s">
        <v>1419</v>
      </c>
      <c r="U800" s="369" t="s">
        <v>1419</v>
      </c>
      <c r="V800" s="369" t="s">
        <v>1419</v>
      </c>
      <c r="W800" s="369" t="s">
        <v>1419</v>
      </c>
      <c r="X800" s="369" t="s">
        <v>1419</v>
      </c>
      <c r="Y800" s="369" t="s">
        <v>1419</v>
      </c>
      <c r="Z800" s="369" t="s">
        <v>1419</v>
      </c>
      <c r="AA800" s="369" t="s">
        <v>1419</v>
      </c>
      <c r="AB800" s="369" t="s">
        <v>1419</v>
      </c>
      <c r="AC800" s="373" t="s">
        <v>1419</v>
      </c>
      <c r="AD800" s="541">
        <v>0</v>
      </c>
      <c r="AE800" s="370" t="s">
        <v>2279</v>
      </c>
      <c r="AF800" s="370" t="s">
        <v>2244</v>
      </c>
      <c r="AG800" s="374" t="s">
        <v>1438</v>
      </c>
      <c r="AH800" s="374" t="s">
        <v>2248</v>
      </c>
      <c r="AI800" s="374">
        <v>1000</v>
      </c>
      <c r="AJ800" s="374">
        <v>1000</v>
      </c>
      <c r="AK800" s="374">
        <v>1000</v>
      </c>
      <c r="AL800" s="369">
        <v>5.0000000000000001E-3</v>
      </c>
      <c r="AM800" s="369">
        <v>0.2</v>
      </c>
      <c r="AN800" s="369" t="s">
        <v>2262</v>
      </c>
      <c r="AO800" s="367" t="s">
        <v>1324</v>
      </c>
      <c r="AP800" s="370" t="s">
        <v>11</v>
      </c>
      <c r="AQ800" s="376" t="s">
        <v>675</v>
      </c>
      <c r="AR800" s="369" t="s">
        <v>34</v>
      </c>
      <c r="AS800" s="369" t="s">
        <v>34</v>
      </c>
      <c r="AT800" s="369"/>
      <c r="AX800" s="662"/>
      <c r="AY800" s="663"/>
      <c r="AZ800" s="663"/>
      <c r="BA800" s="663"/>
      <c r="BB800" s="664"/>
      <c r="BC800" s="663"/>
      <c r="BD800" s="663"/>
      <c r="BE800" s="663"/>
      <c r="BF800" s="663"/>
      <c r="BG800" s="664"/>
      <c r="BH800" s="664"/>
      <c r="BI800" s="665"/>
      <c r="BJ800" s="665"/>
      <c r="BK800" s="665"/>
      <c r="BL800" s="664"/>
      <c r="BM800" s="664"/>
      <c r="BN800" s="664"/>
      <c r="BO800" s="664"/>
      <c r="BP800" s="664"/>
      <c r="BQ800" s="664"/>
      <c r="BR800" s="664"/>
      <c r="BS800" s="664"/>
      <c r="BT800" s="667"/>
      <c r="BU800" s="668"/>
      <c r="BV800" s="666"/>
      <c r="BW800" s="669"/>
    </row>
    <row r="801" spans="2:75" ht="15.75" customHeight="1">
      <c r="B801" s="363" t="s">
        <v>160</v>
      </c>
      <c r="C801" s="364">
        <v>23714047000112</v>
      </c>
      <c r="D801" s="365" t="s">
        <v>11</v>
      </c>
      <c r="E801" s="365" t="s">
        <v>620</v>
      </c>
      <c r="F801" s="365" t="s">
        <v>663</v>
      </c>
      <c r="G801" s="366" t="s">
        <v>738</v>
      </c>
      <c r="H801" s="366" t="s">
        <v>34</v>
      </c>
      <c r="I801" s="366" t="s">
        <v>1304</v>
      </c>
      <c r="J801" s="366" t="s">
        <v>608</v>
      </c>
      <c r="K801" s="367" t="s">
        <v>48</v>
      </c>
      <c r="L801" s="368"/>
      <c r="M801" s="368" t="s">
        <v>34</v>
      </c>
      <c r="N801" s="367">
        <v>474045</v>
      </c>
      <c r="O801" s="367" t="s">
        <v>1321</v>
      </c>
      <c r="P801" s="371">
        <v>43342</v>
      </c>
      <c r="Q801" s="372">
        <v>204482853.86000001</v>
      </c>
      <c r="R801" s="372">
        <v>103848875.24484126</v>
      </c>
      <c r="S801" s="367">
        <v>31</v>
      </c>
      <c r="T801" s="369">
        <v>0.10114109912272218</v>
      </c>
      <c r="U801" s="369">
        <v>1.3074707292175192</v>
      </c>
      <c r="V801" s="369">
        <v>0.14290300392529298</v>
      </c>
      <c r="W801" s="369">
        <v>1.4009272682855778</v>
      </c>
      <c r="X801" s="369">
        <v>0.21013603455960128</v>
      </c>
      <c r="Y801" s="369">
        <v>1.5934997234930484</v>
      </c>
      <c r="Z801" s="369">
        <v>0.19094886652606191</v>
      </c>
      <c r="AA801" s="369">
        <v>1.0854152607153871</v>
      </c>
      <c r="AB801" s="369">
        <v>1.3297108047668068E-2</v>
      </c>
      <c r="AC801" s="373">
        <v>2.7481567091282195</v>
      </c>
      <c r="AD801" s="541">
        <v>0</v>
      </c>
      <c r="AE801" s="370" t="s">
        <v>2330</v>
      </c>
      <c r="AF801" s="370" t="s">
        <v>2330</v>
      </c>
      <c r="AG801" s="374" t="s">
        <v>719</v>
      </c>
      <c r="AH801" s="374" t="s">
        <v>2245</v>
      </c>
      <c r="AI801" s="374">
        <v>1000</v>
      </c>
      <c r="AJ801" s="374">
        <v>1000</v>
      </c>
      <c r="AK801" s="374">
        <v>1000</v>
      </c>
      <c r="AL801" s="369">
        <v>2.5000000000000001E-3</v>
      </c>
      <c r="AM801" s="369">
        <v>0.2</v>
      </c>
      <c r="AN801" s="369" t="s">
        <v>64</v>
      </c>
      <c r="AO801" s="367" t="s">
        <v>1324</v>
      </c>
      <c r="AP801" s="370" t="s">
        <v>11</v>
      </c>
      <c r="AQ801" s="376" t="s">
        <v>662</v>
      </c>
      <c r="AR801" s="369">
        <v>1.5E-3</v>
      </c>
      <c r="AS801" s="369">
        <v>1.5E-3</v>
      </c>
      <c r="AT801" s="369"/>
      <c r="AX801" s="662"/>
      <c r="AY801" s="663"/>
      <c r="AZ801" s="663"/>
      <c r="BA801" s="663"/>
      <c r="BB801" s="664"/>
      <c r="BC801" s="663"/>
      <c r="BD801" s="663"/>
      <c r="BE801" s="663"/>
      <c r="BF801" s="663"/>
      <c r="BG801" s="664"/>
      <c r="BH801" s="664"/>
      <c r="BI801" s="665"/>
      <c r="BJ801" s="665"/>
      <c r="BK801" s="665"/>
      <c r="BL801" s="664"/>
      <c r="BM801" s="664"/>
      <c r="BN801" s="664"/>
      <c r="BO801" s="664"/>
      <c r="BP801" s="664"/>
      <c r="BQ801" s="664"/>
      <c r="BR801" s="664"/>
      <c r="BS801" s="664"/>
      <c r="BT801" s="667"/>
      <c r="BU801" s="668"/>
      <c r="BV801" s="666"/>
      <c r="BW801" s="669"/>
    </row>
    <row r="802" spans="2:75" ht="15.75" customHeight="1">
      <c r="B802" s="363" t="s">
        <v>161</v>
      </c>
      <c r="C802" s="364">
        <v>11447124000136</v>
      </c>
      <c r="D802" s="365" t="s">
        <v>11</v>
      </c>
      <c r="E802" s="365" t="s">
        <v>620</v>
      </c>
      <c r="F802" s="365" t="s">
        <v>663</v>
      </c>
      <c r="G802" s="366" t="s">
        <v>738</v>
      </c>
      <c r="H802" s="366" t="s">
        <v>34</v>
      </c>
      <c r="I802" s="366" t="s">
        <v>1304</v>
      </c>
      <c r="J802" s="366" t="s">
        <v>608</v>
      </c>
      <c r="K802" s="367" t="s">
        <v>48</v>
      </c>
      <c r="L802" s="368"/>
      <c r="M802" s="368" t="s">
        <v>34</v>
      </c>
      <c r="N802" s="367">
        <v>284211</v>
      </c>
      <c r="O802" s="367" t="s">
        <v>1321</v>
      </c>
      <c r="P802" s="371">
        <v>40771</v>
      </c>
      <c r="Q802" s="372">
        <v>684214366.98000002</v>
      </c>
      <c r="R802" s="372">
        <v>619685311.5521028</v>
      </c>
      <c r="S802" s="367">
        <v>31</v>
      </c>
      <c r="T802" s="369">
        <v>9.7754495066614933E-2</v>
      </c>
      <c r="U802" s="369">
        <v>1.2636914375822084</v>
      </c>
      <c r="V802" s="369">
        <v>0.1380179698630335</v>
      </c>
      <c r="W802" s="369">
        <v>1.3530376002146332</v>
      </c>
      <c r="X802" s="369">
        <v>0.20818917569990658</v>
      </c>
      <c r="Y802" s="369">
        <v>1.5787363390925324</v>
      </c>
      <c r="Z802" s="369">
        <v>0.18589107218022738</v>
      </c>
      <c r="AA802" s="369">
        <v>1.0566651179761029</v>
      </c>
      <c r="AB802" s="369">
        <v>8.6946809779191551E-3</v>
      </c>
      <c r="AC802" s="373">
        <v>3.7041930272784342</v>
      </c>
      <c r="AD802" s="541">
        <v>0</v>
      </c>
      <c r="AE802" s="370" t="s">
        <v>2330</v>
      </c>
      <c r="AF802" s="370" t="s">
        <v>2330</v>
      </c>
      <c r="AG802" s="374" t="s">
        <v>719</v>
      </c>
      <c r="AH802" s="374" t="s">
        <v>2248</v>
      </c>
      <c r="AI802" s="374">
        <v>1000</v>
      </c>
      <c r="AJ802" s="374">
        <v>1000</v>
      </c>
      <c r="AK802" s="374">
        <v>1000</v>
      </c>
      <c r="AL802" s="369">
        <v>5.0000000000000001E-3</v>
      </c>
      <c r="AM802" s="369" t="s">
        <v>34</v>
      </c>
      <c r="AN802" s="369" t="s">
        <v>64</v>
      </c>
      <c r="AO802" s="367" t="s">
        <v>1324</v>
      </c>
      <c r="AP802" s="370" t="s">
        <v>11</v>
      </c>
      <c r="AQ802" s="376" t="s">
        <v>662</v>
      </c>
      <c r="AR802" s="369">
        <v>1.5E-3</v>
      </c>
      <c r="AS802" s="369">
        <v>1.5E-3</v>
      </c>
      <c r="AT802" s="369"/>
      <c r="AW802" s="662"/>
      <c r="AX802" s="662"/>
      <c r="AY802" s="663"/>
      <c r="AZ802" s="663"/>
      <c r="BA802" s="663"/>
      <c r="BB802" s="664"/>
      <c r="BC802" s="663"/>
      <c r="BD802" s="663"/>
      <c r="BE802" s="663"/>
      <c r="BF802" s="663"/>
      <c r="BG802" s="664"/>
      <c r="BH802" s="664"/>
      <c r="BI802" s="665"/>
      <c r="BJ802" s="665"/>
      <c r="BK802" s="665"/>
      <c r="BL802" s="218"/>
      <c r="BM802" s="664"/>
      <c r="BN802" s="664"/>
      <c r="BO802" s="664"/>
      <c r="BP802" s="664"/>
      <c r="BQ802" s="664"/>
      <c r="BR802" s="664"/>
      <c r="BS802" s="664"/>
      <c r="BT802" s="667"/>
      <c r="BU802" s="668"/>
      <c r="BV802" s="666"/>
      <c r="BW802" s="669"/>
    </row>
    <row r="803" spans="2:75" ht="15.75" customHeight="1">
      <c r="B803" s="363" t="s">
        <v>480</v>
      </c>
      <c r="C803" s="364">
        <v>42847342000191</v>
      </c>
      <c r="D803" s="365" t="s">
        <v>11</v>
      </c>
      <c r="E803" s="365" t="s">
        <v>620</v>
      </c>
      <c r="F803" s="365" t="s">
        <v>663</v>
      </c>
      <c r="G803" s="366" t="s">
        <v>738</v>
      </c>
      <c r="H803" s="366" t="s">
        <v>34</v>
      </c>
      <c r="I803" s="366"/>
      <c r="J803" s="366"/>
      <c r="K803" s="367" t="s">
        <v>48</v>
      </c>
      <c r="L803" s="368"/>
      <c r="M803" s="368" t="s">
        <v>1416</v>
      </c>
      <c r="N803" s="367">
        <v>614548</v>
      </c>
      <c r="O803" s="367" t="s">
        <v>1321</v>
      </c>
      <c r="P803" s="371">
        <v>44459</v>
      </c>
      <c r="Q803" s="372">
        <v>52863376.850000001</v>
      </c>
      <c r="R803" s="372" t="s">
        <v>1419</v>
      </c>
      <c r="S803" s="367">
        <v>31</v>
      </c>
      <c r="T803" s="369">
        <v>9.7665940157850129E-2</v>
      </c>
      <c r="U803" s="369">
        <v>1.2625466709923374</v>
      </c>
      <c r="V803" s="369" t="s">
        <v>1419</v>
      </c>
      <c r="W803" s="369" t="s">
        <v>1419</v>
      </c>
      <c r="X803" s="369" t="s">
        <v>1419</v>
      </c>
      <c r="Y803" s="369" t="s">
        <v>1419</v>
      </c>
      <c r="Z803" s="369" t="s">
        <v>1419</v>
      </c>
      <c r="AA803" s="369" t="s">
        <v>1419</v>
      </c>
      <c r="AB803" s="369" t="s">
        <v>1419</v>
      </c>
      <c r="AC803" s="373" t="s">
        <v>1419</v>
      </c>
      <c r="AD803" s="541">
        <v>0</v>
      </c>
      <c r="AE803" s="370" t="s">
        <v>2334</v>
      </c>
      <c r="AF803" s="370" t="s">
        <v>2244</v>
      </c>
      <c r="AG803" s="374" t="s">
        <v>1438</v>
      </c>
      <c r="AH803" s="374" t="s">
        <v>2266</v>
      </c>
      <c r="AI803" s="374">
        <v>1000</v>
      </c>
      <c r="AJ803" s="374" t="s">
        <v>1429</v>
      </c>
      <c r="AK803" s="374" t="s">
        <v>1429</v>
      </c>
      <c r="AL803" s="369">
        <v>5.5000000000000005E-3</v>
      </c>
      <c r="AM803" s="369">
        <v>0.15</v>
      </c>
      <c r="AN803" s="369" t="s">
        <v>64</v>
      </c>
      <c r="AO803" s="367" t="s">
        <v>1324</v>
      </c>
      <c r="AP803" s="370" t="s">
        <v>13</v>
      </c>
      <c r="AQ803" s="376" t="s">
        <v>668</v>
      </c>
      <c r="AR803" s="369" t="s">
        <v>34</v>
      </c>
      <c r="AS803" s="369" t="s">
        <v>34</v>
      </c>
      <c r="AT803" s="369"/>
      <c r="AX803" s="662"/>
      <c r="AY803" s="663"/>
      <c r="AZ803" s="663"/>
      <c r="BA803" s="663"/>
      <c r="BB803" s="664"/>
      <c r="BC803" s="663"/>
      <c r="BD803" s="663"/>
      <c r="BE803" s="663"/>
      <c r="BF803" s="663"/>
      <c r="BG803" s="664"/>
      <c r="BH803" s="664"/>
      <c r="BI803" s="665"/>
      <c r="BJ803" s="665"/>
      <c r="BK803" s="665"/>
      <c r="BL803" s="664"/>
      <c r="BM803" s="664"/>
      <c r="BN803" s="664"/>
      <c r="BO803" s="664"/>
      <c r="BP803" s="664"/>
      <c r="BQ803" s="664"/>
      <c r="BR803" s="664"/>
      <c r="BS803" s="664"/>
      <c r="BT803" s="667"/>
      <c r="BU803" s="668"/>
      <c r="BV803" s="666"/>
      <c r="BW803" s="669"/>
    </row>
    <row r="804" spans="2:75" ht="15.75" customHeight="1">
      <c r="B804" s="363" t="s">
        <v>169</v>
      </c>
      <c r="C804" s="364">
        <v>11447136000160</v>
      </c>
      <c r="D804" s="365" t="s">
        <v>11</v>
      </c>
      <c r="E804" s="365" t="s">
        <v>620</v>
      </c>
      <c r="F804" s="365" t="s">
        <v>663</v>
      </c>
      <c r="G804" s="366" t="s">
        <v>738</v>
      </c>
      <c r="H804" s="366" t="s">
        <v>34</v>
      </c>
      <c r="I804" s="366"/>
      <c r="J804" s="366" t="s">
        <v>608</v>
      </c>
      <c r="K804" s="367" t="s">
        <v>48</v>
      </c>
      <c r="L804" s="368"/>
      <c r="M804" s="368" t="s">
        <v>34</v>
      </c>
      <c r="N804" s="367">
        <v>248185</v>
      </c>
      <c r="O804" s="367" t="s">
        <v>1321</v>
      </c>
      <c r="P804" s="371">
        <v>40302</v>
      </c>
      <c r="Q804" s="372">
        <v>94555760.049999997</v>
      </c>
      <c r="R804" s="372">
        <v>86271904.864484146</v>
      </c>
      <c r="S804" s="367">
        <v>31</v>
      </c>
      <c r="T804" s="369">
        <v>8.7060516875523186E-2</v>
      </c>
      <c r="U804" s="369">
        <v>1.1254482942406725</v>
      </c>
      <c r="V804" s="369">
        <v>0.11747949965024351</v>
      </c>
      <c r="W804" s="369">
        <v>1.1516919169215758</v>
      </c>
      <c r="X804" s="369">
        <v>0.17735283324384477</v>
      </c>
      <c r="Y804" s="369">
        <v>1.3448987525012881</v>
      </c>
      <c r="Z804" s="369">
        <v>0.20121414567572526</v>
      </c>
      <c r="AA804" s="369">
        <v>1.1437664352850843</v>
      </c>
      <c r="AB804" s="369">
        <v>1.8897620909978021E-3</v>
      </c>
      <c r="AC804" s="373">
        <v>7.3818243182759993</v>
      </c>
      <c r="AD804" s="541">
        <v>0</v>
      </c>
      <c r="AE804" s="370" t="s">
        <v>2344</v>
      </c>
      <c r="AF804" s="370" t="s">
        <v>2253</v>
      </c>
      <c r="AG804" s="374" t="s">
        <v>1439</v>
      </c>
      <c r="AH804" s="374" t="s">
        <v>2248</v>
      </c>
      <c r="AI804" s="374">
        <v>1000</v>
      </c>
      <c r="AJ804" s="374">
        <v>1</v>
      </c>
      <c r="AK804" s="374">
        <v>1000</v>
      </c>
      <c r="AL804" s="369">
        <v>5.0000000000000001E-3</v>
      </c>
      <c r="AM804" s="369" t="s">
        <v>34</v>
      </c>
      <c r="AN804" s="369" t="s">
        <v>2262</v>
      </c>
      <c r="AO804" s="367" t="s">
        <v>1324</v>
      </c>
      <c r="AP804" s="370" t="s">
        <v>11</v>
      </c>
      <c r="AQ804" s="376" t="s">
        <v>675</v>
      </c>
      <c r="AR804" s="369">
        <v>1.6666666666666666E-3</v>
      </c>
      <c r="AS804" s="369">
        <v>1.6666666666666666E-3</v>
      </c>
      <c r="AT804" s="369"/>
      <c r="AX804" s="662"/>
      <c r="AY804" s="663"/>
      <c r="AZ804" s="663"/>
      <c r="BA804" s="663"/>
      <c r="BB804" s="664"/>
      <c r="BC804" s="663"/>
      <c r="BD804" s="663"/>
      <c r="BE804" s="663"/>
      <c r="BF804" s="663"/>
      <c r="BG804" s="664"/>
      <c r="BH804" s="664"/>
      <c r="BI804" s="665"/>
      <c r="BJ804" s="665"/>
      <c r="BK804" s="665"/>
      <c r="BL804" s="664"/>
      <c r="BM804" s="664"/>
      <c r="BN804" s="664"/>
      <c r="BO804" s="664"/>
      <c r="BP804" s="664"/>
      <c r="BQ804" s="664"/>
      <c r="BR804" s="664"/>
      <c r="BS804" s="664"/>
      <c r="BT804" s="667"/>
      <c r="BU804" s="668"/>
      <c r="BV804" s="666"/>
      <c r="BW804" s="669"/>
    </row>
    <row r="805" spans="2:75" ht="15.75" customHeight="1">
      <c r="B805" s="363" t="s">
        <v>1554</v>
      </c>
      <c r="C805" s="364">
        <v>29813630000167</v>
      </c>
      <c r="D805" s="365" t="s">
        <v>11</v>
      </c>
      <c r="E805" s="365" t="s">
        <v>620</v>
      </c>
      <c r="F805" s="365" t="s">
        <v>663</v>
      </c>
      <c r="G805" s="366" t="s">
        <v>738</v>
      </c>
      <c r="H805" s="366" t="s">
        <v>34</v>
      </c>
      <c r="I805" s="366"/>
      <c r="J805" s="366" t="s">
        <v>608</v>
      </c>
      <c r="K805" s="367" t="s">
        <v>48</v>
      </c>
      <c r="L805" s="368"/>
      <c r="M805" s="368"/>
      <c r="N805" s="367">
        <v>488623</v>
      </c>
      <c r="O805" s="367" t="s">
        <v>1321</v>
      </c>
      <c r="P805" s="371">
        <v>43357</v>
      </c>
      <c r="Q805" s="372">
        <v>54686119.789999999</v>
      </c>
      <c r="R805" s="372">
        <v>60851150.209642865</v>
      </c>
      <c r="S805" s="367">
        <v>31</v>
      </c>
      <c r="T805" s="369">
        <v>0.10373428971706233</v>
      </c>
      <c r="U805" s="369">
        <v>1.1667943200116895</v>
      </c>
      <c r="V805" s="369">
        <v>0.12855298414771332</v>
      </c>
      <c r="W805" s="369">
        <v>1.1798218040162316</v>
      </c>
      <c r="X805" s="369">
        <v>0.19617597766229045</v>
      </c>
      <c r="Y805" s="369">
        <v>1.3794683660114171</v>
      </c>
      <c r="Z805" s="369">
        <v>0.2224048790585551</v>
      </c>
      <c r="AA805" s="369">
        <v>1.2153456263381619</v>
      </c>
      <c r="AB805" s="369">
        <v>2.3776567160109581E-3</v>
      </c>
      <c r="AC805" s="373">
        <v>7.3701202257953851</v>
      </c>
      <c r="AD805" s="541">
        <v>11447136000160</v>
      </c>
      <c r="AE805" s="370" t="s">
        <v>2344</v>
      </c>
      <c r="AF805" s="370" t="s">
        <v>2253</v>
      </c>
      <c r="AG805" s="374" t="s">
        <v>1439</v>
      </c>
      <c r="AH805" s="374" t="s">
        <v>2248</v>
      </c>
      <c r="AI805" s="374">
        <v>5000</v>
      </c>
      <c r="AJ805" s="374">
        <v>1000</v>
      </c>
      <c r="AK805" s="374">
        <v>5000</v>
      </c>
      <c r="AL805" s="369">
        <v>1.0000000000000001E-5</v>
      </c>
      <c r="AM805" s="369" t="s">
        <v>34</v>
      </c>
      <c r="AN805" s="369" t="s">
        <v>64</v>
      </c>
      <c r="AO805" s="367" t="s">
        <v>1324</v>
      </c>
      <c r="AP805" s="370" t="s">
        <v>11</v>
      </c>
      <c r="AQ805" s="376" t="s">
        <v>675</v>
      </c>
      <c r="AR805" s="369" t="s">
        <v>34</v>
      </c>
      <c r="AS805" s="369" t="s">
        <v>34</v>
      </c>
      <c r="AT805" s="369"/>
      <c r="AX805" s="662"/>
      <c r="AY805" s="663"/>
      <c r="AZ805" s="663"/>
      <c r="BA805" s="663"/>
      <c r="BB805" s="664"/>
      <c r="BC805" s="663"/>
      <c r="BD805" s="663"/>
      <c r="BE805" s="663"/>
      <c r="BF805" s="663"/>
      <c r="BG805" s="664"/>
      <c r="BH805" s="664"/>
      <c r="BI805" s="665"/>
      <c r="BJ805" s="665"/>
      <c r="BK805" s="665"/>
      <c r="BL805" s="664"/>
      <c r="BM805" s="664"/>
      <c r="BN805" s="664"/>
      <c r="BO805" s="664"/>
      <c r="BP805" s="664"/>
      <c r="BQ805" s="664"/>
      <c r="BR805" s="664"/>
      <c r="BS805" s="664"/>
      <c r="BT805" s="667"/>
      <c r="BU805" s="668"/>
      <c r="BV805" s="666"/>
      <c r="BW805" s="669"/>
    </row>
    <row r="806" spans="2:75" ht="15.75" customHeight="1">
      <c r="B806" s="363" t="s">
        <v>484</v>
      </c>
      <c r="C806" s="364">
        <v>29613915000154</v>
      </c>
      <c r="D806" s="365" t="s">
        <v>11</v>
      </c>
      <c r="E806" s="365" t="s">
        <v>620</v>
      </c>
      <c r="F806" s="365" t="s">
        <v>663</v>
      </c>
      <c r="G806" s="366" t="s">
        <v>738</v>
      </c>
      <c r="H806" s="366" t="s">
        <v>34</v>
      </c>
      <c r="I806" s="366"/>
      <c r="J806" s="366" t="s">
        <v>608</v>
      </c>
      <c r="K806" s="367" t="s">
        <v>48</v>
      </c>
      <c r="L806" s="368"/>
      <c r="M806" s="368" t="s">
        <v>34</v>
      </c>
      <c r="N806" s="367">
        <v>483761</v>
      </c>
      <c r="O806" s="367" t="s">
        <v>1321</v>
      </c>
      <c r="P806" s="371">
        <v>43448</v>
      </c>
      <c r="Q806" s="372">
        <v>26517597.550000001</v>
      </c>
      <c r="R806" s="372">
        <v>26883113.773214288</v>
      </c>
      <c r="S806" s="367">
        <v>31</v>
      </c>
      <c r="T806" s="369">
        <v>5.6337606938064999E-2</v>
      </c>
      <c r="U806" s="369">
        <v>0.72828724093955932</v>
      </c>
      <c r="V806" s="369">
        <v>8.0590302228522814E-2</v>
      </c>
      <c r="W806" s="369">
        <v>0.7900544344773619</v>
      </c>
      <c r="X806" s="369">
        <v>0.15245268678096524</v>
      </c>
      <c r="Y806" s="369">
        <v>1.1560764184989736</v>
      </c>
      <c r="Z806" s="369">
        <v>0.18166224841870027</v>
      </c>
      <c r="AA806" s="369">
        <v>1.0326271127805553</v>
      </c>
      <c r="AB806" s="369">
        <v>1.7776238300985445E-2</v>
      </c>
      <c r="AC806" s="373">
        <v>-1.0955786306340431</v>
      </c>
      <c r="AD806" s="541">
        <v>42046759000155</v>
      </c>
      <c r="AE806" s="370" t="s">
        <v>2376</v>
      </c>
      <c r="AF806" s="370" t="s">
        <v>2244</v>
      </c>
      <c r="AG806" s="374" t="s">
        <v>1438</v>
      </c>
      <c r="AH806" s="374" t="s">
        <v>2248</v>
      </c>
      <c r="AI806" s="374">
        <v>1000</v>
      </c>
      <c r="AJ806" s="374">
        <v>1000</v>
      </c>
      <c r="AK806" s="374">
        <v>1000</v>
      </c>
      <c r="AL806" s="369">
        <v>1.8700000000000001E-2</v>
      </c>
      <c r="AM806" s="369">
        <v>0.2</v>
      </c>
      <c r="AN806" s="369" t="s">
        <v>2262</v>
      </c>
      <c r="AO806" s="367" t="s">
        <v>1324</v>
      </c>
      <c r="AP806" s="370" t="s">
        <v>13</v>
      </c>
      <c r="AQ806" s="376" t="s">
        <v>664</v>
      </c>
      <c r="AR806" s="369">
        <v>4.986666666666667E-3</v>
      </c>
      <c r="AS806" s="369">
        <v>4.986666666666667E-3</v>
      </c>
      <c r="AT806" s="369"/>
      <c r="AX806" s="662"/>
      <c r="AY806" s="663"/>
      <c r="AZ806" s="663"/>
      <c r="BA806" s="663"/>
      <c r="BB806" s="664"/>
      <c r="BC806" s="663"/>
      <c r="BD806" s="663"/>
      <c r="BE806" s="663"/>
      <c r="BF806" s="663"/>
      <c r="BG806" s="664"/>
      <c r="BH806" s="664"/>
      <c r="BI806" s="665"/>
      <c r="BJ806" s="665"/>
      <c r="BK806" s="665"/>
      <c r="BL806" s="664"/>
      <c r="BM806" s="664"/>
      <c r="BN806" s="664"/>
      <c r="BO806" s="664"/>
      <c r="BP806" s="664"/>
      <c r="BQ806" s="664"/>
      <c r="BR806" s="664"/>
      <c r="BS806" s="664"/>
      <c r="BT806" s="667"/>
      <c r="BU806" s="668"/>
      <c r="BV806" s="666"/>
      <c r="BW806" s="669"/>
    </row>
    <row r="807" spans="2:75" ht="15.75" customHeight="1">
      <c r="B807" s="363" t="s">
        <v>994</v>
      </c>
      <c r="C807" s="364">
        <v>28259415000101</v>
      </c>
      <c r="D807" s="365" t="s">
        <v>11</v>
      </c>
      <c r="E807" s="365" t="s">
        <v>620</v>
      </c>
      <c r="F807" s="365" t="s">
        <v>663</v>
      </c>
      <c r="G807" s="366" t="s">
        <v>738</v>
      </c>
      <c r="H807" s="366" t="s">
        <v>34</v>
      </c>
      <c r="I807" s="366"/>
      <c r="J807" s="366" t="s">
        <v>608</v>
      </c>
      <c r="K807" s="367" t="s">
        <v>48</v>
      </c>
      <c r="L807" s="368"/>
      <c r="M807" s="368" t="s">
        <v>34</v>
      </c>
      <c r="N807" s="367">
        <v>452734</v>
      </c>
      <c r="O807" s="367" t="s">
        <v>1321</v>
      </c>
      <c r="P807" s="371">
        <v>43047</v>
      </c>
      <c r="Q807" s="372">
        <v>149509878.13</v>
      </c>
      <c r="R807" s="372">
        <v>126106745.80932537</v>
      </c>
      <c r="S807" s="367">
        <v>31</v>
      </c>
      <c r="T807" s="369">
        <v>7.9760816382139277E-2</v>
      </c>
      <c r="U807" s="369">
        <v>1.0310836411971702</v>
      </c>
      <c r="V807" s="369">
        <v>0.11961314774848475</v>
      </c>
      <c r="W807" s="369">
        <v>1.1726088026387889</v>
      </c>
      <c r="X807" s="369">
        <v>0.20147185630092235</v>
      </c>
      <c r="Y807" s="369">
        <v>1.527797685818099</v>
      </c>
      <c r="Z807" s="369">
        <v>0.18291062254815271</v>
      </c>
      <c r="AA807" s="369">
        <v>1.039723276040603</v>
      </c>
      <c r="AB807" s="369">
        <v>1.1669725868610979E-2</v>
      </c>
      <c r="AC807" s="373">
        <v>1.3645776896265343</v>
      </c>
      <c r="AD807" s="541">
        <v>0</v>
      </c>
      <c r="AE807" s="370" t="s">
        <v>2418</v>
      </c>
      <c r="AF807" s="370" t="s">
        <v>2253</v>
      </c>
      <c r="AG807" s="374" t="s">
        <v>1439</v>
      </c>
      <c r="AH807" s="374" t="s">
        <v>2245</v>
      </c>
      <c r="AI807" s="374">
        <v>500</v>
      </c>
      <c r="AJ807" s="374">
        <v>100</v>
      </c>
      <c r="AK807" s="374">
        <v>500</v>
      </c>
      <c r="AL807" s="369">
        <v>6.9999999999999993E-3</v>
      </c>
      <c r="AM807" s="369">
        <v>0.2</v>
      </c>
      <c r="AN807" s="369" t="s">
        <v>64</v>
      </c>
      <c r="AO807" s="367" t="s">
        <v>1324</v>
      </c>
      <c r="AP807" s="370" t="s">
        <v>11</v>
      </c>
      <c r="AQ807" s="376" t="s">
        <v>675</v>
      </c>
      <c r="AR807" s="369">
        <v>2.4499999999999999E-3</v>
      </c>
      <c r="AS807" s="369">
        <v>2.4499999999999999E-3</v>
      </c>
      <c r="AT807" s="369"/>
      <c r="AX807" s="662"/>
      <c r="AY807" s="663"/>
      <c r="AZ807" s="663"/>
      <c r="BA807" s="663"/>
      <c r="BB807" s="664"/>
      <c r="BC807" s="663"/>
      <c r="BD807" s="663"/>
      <c r="BE807" s="663"/>
      <c r="BF807" s="663"/>
      <c r="BG807" s="664"/>
      <c r="BH807" s="664"/>
      <c r="BI807" s="665"/>
      <c r="BJ807" s="665"/>
      <c r="BK807" s="665"/>
      <c r="BL807" s="664"/>
      <c r="BM807" s="664"/>
      <c r="BN807" s="664"/>
      <c r="BO807" s="664"/>
      <c r="BP807" s="664"/>
      <c r="BQ807" s="664"/>
      <c r="BR807" s="664"/>
      <c r="BS807" s="664"/>
      <c r="BT807" s="667"/>
      <c r="BU807" s="668"/>
      <c r="BV807" s="666"/>
      <c r="BW807" s="669"/>
    </row>
    <row r="808" spans="2:75" ht="15.75" customHeight="1">
      <c r="B808" s="363" t="s">
        <v>296</v>
      </c>
      <c r="C808" s="364">
        <v>31964159000150</v>
      </c>
      <c r="D808" s="365" t="s">
        <v>11</v>
      </c>
      <c r="E808" s="365" t="s">
        <v>620</v>
      </c>
      <c r="F808" s="365" t="s">
        <v>663</v>
      </c>
      <c r="G808" s="366" t="s">
        <v>738</v>
      </c>
      <c r="H808" s="366" t="s">
        <v>34</v>
      </c>
      <c r="I808" s="366"/>
      <c r="J808" s="366" t="s">
        <v>608</v>
      </c>
      <c r="K808" s="367" t="s">
        <v>48</v>
      </c>
      <c r="L808" s="368"/>
      <c r="M808" s="368" t="s">
        <v>34</v>
      </c>
      <c r="N808" s="367">
        <v>482145</v>
      </c>
      <c r="O808" s="367" t="s">
        <v>1321</v>
      </c>
      <c r="P808" s="371">
        <v>43444</v>
      </c>
      <c r="Q808" s="372">
        <v>37531017.060000002</v>
      </c>
      <c r="R808" s="372">
        <v>31895246.233650781</v>
      </c>
      <c r="S808" s="367">
        <v>31</v>
      </c>
      <c r="T808" s="369">
        <v>8.9209022674010985E-2</v>
      </c>
      <c r="U808" s="369">
        <v>1.1532224480460251</v>
      </c>
      <c r="V808" s="369">
        <v>0.12411450735810092</v>
      </c>
      <c r="W808" s="369">
        <v>1.2167371781680207</v>
      </c>
      <c r="X808" s="369">
        <v>0.18265670449686966</v>
      </c>
      <c r="Y808" s="369">
        <v>1.3851189717171444</v>
      </c>
      <c r="Z808" s="369">
        <v>0.25261379784427862</v>
      </c>
      <c r="AA808" s="369">
        <v>1.4359387213750674</v>
      </c>
      <c r="AB808" s="369">
        <v>5.756144996614935E-3</v>
      </c>
      <c r="AC808" s="373">
        <v>3.4549499357115536</v>
      </c>
      <c r="AD808" s="541">
        <v>0</v>
      </c>
      <c r="AE808" s="370" t="s">
        <v>2282</v>
      </c>
      <c r="AF808" s="370" t="s">
        <v>2244</v>
      </c>
      <c r="AG808" s="374" t="s">
        <v>1438</v>
      </c>
      <c r="AH808" s="374" t="s">
        <v>2245</v>
      </c>
      <c r="AI808" s="374">
        <v>0</v>
      </c>
      <c r="AJ808" s="374">
        <v>0</v>
      </c>
      <c r="AK808" s="374">
        <v>0</v>
      </c>
      <c r="AL808" s="369">
        <v>0.01</v>
      </c>
      <c r="AM808" s="369">
        <v>0.1</v>
      </c>
      <c r="AN808" s="369" t="s">
        <v>64</v>
      </c>
      <c r="AO808" s="367" t="s">
        <v>1324</v>
      </c>
      <c r="AP808" s="370" t="s">
        <v>13</v>
      </c>
      <c r="AQ808" s="376" t="s">
        <v>664</v>
      </c>
      <c r="AR808" s="369">
        <v>2.6670000000000001E-3</v>
      </c>
      <c r="AS808" s="369">
        <v>2.6670000000000001E-3</v>
      </c>
      <c r="AT808" s="369"/>
      <c r="AX808" s="662"/>
      <c r="AY808" s="663"/>
      <c r="AZ808" s="663"/>
      <c r="BA808" s="663"/>
      <c r="BB808" s="664"/>
      <c r="BC808" s="663"/>
      <c r="BD808" s="663"/>
      <c r="BE808" s="663"/>
      <c r="BF808" s="663"/>
      <c r="BG808" s="664"/>
      <c r="BH808" s="664"/>
      <c r="BI808" s="665"/>
      <c r="BJ808" s="665"/>
      <c r="BK808" s="665"/>
      <c r="BL808" s="664"/>
      <c r="BM808" s="664"/>
      <c r="BN808" s="664"/>
      <c r="BO808" s="664"/>
      <c r="BP808" s="664"/>
      <c r="BQ808" s="664"/>
      <c r="BR808" s="664"/>
      <c r="BS808" s="664"/>
      <c r="BT808" s="667"/>
      <c r="BU808" s="668"/>
      <c r="BV808" s="666"/>
      <c r="BW808" s="669"/>
    </row>
    <row r="809" spans="2:75" ht="15.75" customHeight="1">
      <c r="B809" s="363" t="s">
        <v>1081</v>
      </c>
      <c r="C809" s="364">
        <v>40141547000121</v>
      </c>
      <c r="D809" s="365" t="s">
        <v>11</v>
      </c>
      <c r="E809" s="365" t="s">
        <v>620</v>
      </c>
      <c r="F809" s="365" t="s">
        <v>663</v>
      </c>
      <c r="G809" s="366" t="s">
        <v>738</v>
      </c>
      <c r="H809" s="366" t="s">
        <v>34</v>
      </c>
      <c r="I809" s="366"/>
      <c r="J809" s="366"/>
      <c r="K809" s="367" t="s">
        <v>48</v>
      </c>
      <c r="L809" s="368"/>
      <c r="M809" s="368" t="s">
        <v>34</v>
      </c>
      <c r="N809" s="367">
        <v>569690</v>
      </c>
      <c r="O809" s="367" t="s">
        <v>1321</v>
      </c>
      <c r="P809" s="371">
        <v>44203</v>
      </c>
      <c r="Q809" s="372">
        <v>17406420.890000001</v>
      </c>
      <c r="R809" s="372">
        <v>18648119.753611118</v>
      </c>
      <c r="S809" s="367">
        <v>31</v>
      </c>
      <c r="T809" s="369">
        <v>8.5277798043842834E-2</v>
      </c>
      <c r="U809" s="369">
        <v>1.10240273995004</v>
      </c>
      <c r="V809" s="369">
        <v>0.11879172716125996</v>
      </c>
      <c r="W809" s="369">
        <v>1.164556134270978</v>
      </c>
      <c r="X809" s="369" t="s">
        <v>1419</v>
      </c>
      <c r="Y809" s="369" t="s">
        <v>1419</v>
      </c>
      <c r="Z809" s="369" t="s">
        <v>1419</v>
      </c>
      <c r="AA809" s="369" t="s">
        <v>1419</v>
      </c>
      <c r="AB809" s="369">
        <v>4.28165010709513E-2</v>
      </c>
      <c r="AC809" s="373">
        <v>0.37437143012008312</v>
      </c>
      <c r="AD809" s="541">
        <v>36776025000129</v>
      </c>
      <c r="AE809" s="370" t="s">
        <v>2446</v>
      </c>
      <c r="AF809" s="370" t="s">
        <v>2244</v>
      </c>
      <c r="AG809" s="374" t="s">
        <v>1438</v>
      </c>
      <c r="AH809" s="374" t="s">
        <v>2245</v>
      </c>
      <c r="AI809" s="374">
        <v>5000</v>
      </c>
      <c r="AJ809" s="374">
        <v>0</v>
      </c>
      <c r="AK809" s="374">
        <v>0</v>
      </c>
      <c r="AL809" s="369">
        <v>1.4999999999999999E-2</v>
      </c>
      <c r="AM809" s="369">
        <v>0.25</v>
      </c>
      <c r="AN809" s="369" t="s">
        <v>34</v>
      </c>
      <c r="AO809" s="367" t="s">
        <v>1324</v>
      </c>
      <c r="AP809" s="370" t="s">
        <v>13</v>
      </c>
      <c r="AQ809" s="376" t="s">
        <v>668</v>
      </c>
      <c r="AR809" s="369">
        <v>4.9999999999999992E-3</v>
      </c>
      <c r="AS809" s="369">
        <v>4.9999999999999992E-3</v>
      </c>
      <c r="AT809" s="369"/>
      <c r="AW809" s="662"/>
      <c r="AX809" s="662"/>
      <c r="AY809" s="663"/>
      <c r="AZ809" s="663"/>
      <c r="BA809" s="663"/>
      <c r="BB809" s="664"/>
      <c r="BC809" s="663"/>
      <c r="BD809" s="663"/>
      <c r="BE809" s="663"/>
      <c r="BF809" s="663"/>
      <c r="BG809" s="664"/>
      <c r="BH809" s="664"/>
      <c r="BI809" s="665"/>
      <c r="BJ809" s="665"/>
      <c r="BK809" s="665"/>
      <c r="BL809" s="218"/>
      <c r="BM809" s="664"/>
      <c r="BN809" s="664"/>
      <c r="BO809" s="664"/>
      <c r="BP809" s="664"/>
      <c r="BQ809" s="664"/>
      <c r="BR809" s="664"/>
      <c r="BS809" s="664"/>
      <c r="BT809" s="667"/>
      <c r="BU809" s="668"/>
      <c r="BV809" s="666"/>
      <c r="BW809" s="669"/>
    </row>
    <row r="810" spans="2:75" ht="15.75" customHeight="1">
      <c r="B810" s="363" t="s">
        <v>1120</v>
      </c>
      <c r="C810" s="364">
        <v>32525986000100</v>
      </c>
      <c r="D810" s="365" t="s">
        <v>11</v>
      </c>
      <c r="E810" s="365" t="s">
        <v>620</v>
      </c>
      <c r="F810" s="365" t="s">
        <v>663</v>
      </c>
      <c r="G810" s="366" t="s">
        <v>738</v>
      </c>
      <c r="H810" s="366" t="s">
        <v>34</v>
      </c>
      <c r="I810" s="366" t="s">
        <v>1304</v>
      </c>
      <c r="J810" s="366" t="s">
        <v>608</v>
      </c>
      <c r="K810" s="367" t="s">
        <v>48</v>
      </c>
      <c r="L810" s="368"/>
      <c r="M810" s="368" t="s">
        <v>34</v>
      </c>
      <c r="N810" s="367">
        <v>518700</v>
      </c>
      <c r="O810" s="367" t="s">
        <v>1321</v>
      </c>
      <c r="P810" s="371">
        <v>43775</v>
      </c>
      <c r="Q810" s="372">
        <v>58976906.840000004</v>
      </c>
      <c r="R810" s="372">
        <v>39795627.619285725</v>
      </c>
      <c r="S810" s="367">
        <v>31</v>
      </c>
      <c r="T810" s="369">
        <v>9.8720477407517881E-2</v>
      </c>
      <c r="U810" s="369">
        <v>1.2761788798448155</v>
      </c>
      <c r="V810" s="369">
        <v>0.13459227453739242</v>
      </c>
      <c r="W810" s="369">
        <v>1.3194543314049871</v>
      </c>
      <c r="X810" s="369">
        <v>0.20135606915706483</v>
      </c>
      <c r="Y810" s="369">
        <v>1.5269196508722713</v>
      </c>
      <c r="Z810" s="369" t="s">
        <v>1419</v>
      </c>
      <c r="AA810" s="369" t="s">
        <v>1419</v>
      </c>
      <c r="AB810" s="369">
        <v>1.5860452827990185E-3</v>
      </c>
      <c r="AC810" s="373">
        <v>18.381681574610059</v>
      </c>
      <c r="AD810" s="541">
        <v>0</v>
      </c>
      <c r="AE810" s="370" t="s">
        <v>2492</v>
      </c>
      <c r="AF810" s="370" t="s">
        <v>928</v>
      </c>
      <c r="AG810" s="374" t="s">
        <v>928</v>
      </c>
      <c r="AH810" s="374" t="s">
        <v>2245</v>
      </c>
      <c r="AI810" s="374">
        <v>20000</v>
      </c>
      <c r="AJ810" s="374">
        <v>10000</v>
      </c>
      <c r="AK810" s="374">
        <v>1000</v>
      </c>
      <c r="AL810" s="369">
        <v>4.7499999999999999E-3</v>
      </c>
      <c r="AM810" s="369" t="s">
        <v>34</v>
      </c>
      <c r="AN810" s="369" t="s">
        <v>34</v>
      </c>
      <c r="AO810" s="367" t="s">
        <v>1324</v>
      </c>
      <c r="AP810" s="370" t="s">
        <v>13</v>
      </c>
      <c r="AQ810" s="376" t="s">
        <v>668</v>
      </c>
      <c r="AR810" s="369">
        <v>3.1999999999999997E-3</v>
      </c>
      <c r="AS810" s="369">
        <v>3.1999999999999997E-3</v>
      </c>
      <c r="AT810" s="369"/>
      <c r="AX810" s="662"/>
      <c r="AY810" s="663"/>
      <c r="AZ810" s="663"/>
      <c r="BA810" s="663"/>
      <c r="BB810" s="664"/>
      <c r="BC810" s="663"/>
      <c r="BD810" s="663"/>
      <c r="BE810" s="663"/>
      <c r="BF810" s="663"/>
      <c r="BG810" s="664"/>
      <c r="BH810" s="664"/>
      <c r="BI810" s="665"/>
      <c r="BJ810" s="665"/>
      <c r="BK810" s="665"/>
      <c r="BL810" s="664"/>
      <c r="BM810" s="664"/>
      <c r="BN810" s="664"/>
      <c r="BO810" s="664"/>
      <c r="BP810" s="664"/>
      <c r="BQ810" s="664"/>
      <c r="BR810" s="664"/>
      <c r="BS810" s="664"/>
      <c r="BT810" s="667"/>
      <c r="BU810" s="668"/>
      <c r="BV810" s="666"/>
      <c r="BW810" s="669"/>
    </row>
    <row r="811" spans="2:75" ht="15.75" customHeight="1">
      <c r="B811" s="363" t="s">
        <v>1384</v>
      </c>
      <c r="C811" s="364">
        <v>18316558000146</v>
      </c>
      <c r="D811" s="365" t="s">
        <v>11</v>
      </c>
      <c r="E811" s="365" t="s">
        <v>620</v>
      </c>
      <c r="F811" s="365" t="s">
        <v>663</v>
      </c>
      <c r="G811" s="366" t="s">
        <v>738</v>
      </c>
      <c r="H811" s="366" t="s">
        <v>34</v>
      </c>
      <c r="I811" s="366"/>
      <c r="J811" s="366" t="s">
        <v>608</v>
      </c>
      <c r="K811" s="367" t="s">
        <v>48</v>
      </c>
      <c r="L811" s="368"/>
      <c r="M811" s="368" t="s">
        <v>34</v>
      </c>
      <c r="N811" s="367">
        <v>347582</v>
      </c>
      <c r="O811" s="367" t="s">
        <v>1321</v>
      </c>
      <c r="P811" s="371">
        <v>41537</v>
      </c>
      <c r="Q811" s="372">
        <v>128173485.39</v>
      </c>
      <c r="R811" s="372">
        <v>123749831.59273811</v>
      </c>
      <c r="S811" s="367">
        <v>31</v>
      </c>
      <c r="T811" s="369">
        <v>8.52513389862668E-2</v>
      </c>
      <c r="U811" s="369">
        <v>1.1020606985484396</v>
      </c>
      <c r="V811" s="369">
        <v>0.11386523109027058</v>
      </c>
      <c r="W811" s="369">
        <v>1.1162599998764986</v>
      </c>
      <c r="X811" s="369">
        <v>0.17081271281008115</v>
      </c>
      <c r="Y811" s="369">
        <v>1.2953038311701841</v>
      </c>
      <c r="Z811" s="369">
        <v>0.15486135091622022</v>
      </c>
      <c r="AA811" s="369">
        <v>0.88028212284006602</v>
      </c>
      <c r="AB811" s="369">
        <v>1.7476958746441588E-3</v>
      </c>
      <c r="AC811" s="373">
        <v>6.1273139618664434</v>
      </c>
      <c r="AD811" s="541">
        <v>15487311000102</v>
      </c>
      <c r="AE811" s="370" t="s">
        <v>2318</v>
      </c>
      <c r="AF811" s="370" t="s">
        <v>2253</v>
      </c>
      <c r="AG811" s="374" t="s">
        <v>1439</v>
      </c>
      <c r="AH811" s="374" t="s">
        <v>2248</v>
      </c>
      <c r="AI811" s="374">
        <v>3000</v>
      </c>
      <c r="AJ811" s="374">
        <v>0</v>
      </c>
      <c r="AK811" s="374">
        <v>100</v>
      </c>
      <c r="AL811" s="369">
        <v>5.0000000000000001E-3</v>
      </c>
      <c r="AM811" s="369">
        <v>0.2</v>
      </c>
      <c r="AN811" s="369" t="s">
        <v>64</v>
      </c>
      <c r="AO811" s="367" t="s">
        <v>1324</v>
      </c>
      <c r="AP811" s="370" t="s">
        <v>11</v>
      </c>
      <c r="AQ811" s="376" t="s">
        <v>675</v>
      </c>
      <c r="AR811" s="369">
        <v>1.3500000000000001E-3</v>
      </c>
      <c r="AS811" s="369">
        <v>1.3500000000000001E-3</v>
      </c>
      <c r="AT811" s="369"/>
      <c r="AX811" s="662"/>
      <c r="AY811" s="663"/>
      <c r="AZ811" s="663"/>
      <c r="BA811" s="663"/>
      <c r="BB811" s="664"/>
      <c r="BC811" s="663"/>
      <c r="BD811" s="663"/>
      <c r="BE811" s="663"/>
      <c r="BF811" s="663"/>
      <c r="BG811" s="664"/>
      <c r="BH811" s="664"/>
      <c r="BI811" s="665"/>
      <c r="BJ811" s="665"/>
      <c r="BK811" s="665"/>
      <c r="BL811" s="664"/>
      <c r="BM811" s="664"/>
      <c r="BN811" s="664"/>
      <c r="BO811" s="664"/>
      <c r="BP811" s="664"/>
      <c r="BQ811" s="664"/>
      <c r="BR811" s="664"/>
      <c r="BS811" s="664"/>
      <c r="BT811" s="667"/>
      <c r="BU811" s="668"/>
      <c r="BV811" s="666"/>
      <c r="BW811" s="669"/>
    </row>
    <row r="812" spans="2:75" ht="15.75" customHeight="1">
      <c r="B812" s="363" t="s">
        <v>347</v>
      </c>
      <c r="C812" s="364">
        <v>29196922000106</v>
      </c>
      <c r="D812" s="365" t="s">
        <v>11</v>
      </c>
      <c r="E812" s="365" t="s">
        <v>620</v>
      </c>
      <c r="F812" s="365" t="s">
        <v>663</v>
      </c>
      <c r="G812" s="366" t="s">
        <v>738</v>
      </c>
      <c r="H812" s="366" t="s">
        <v>34</v>
      </c>
      <c r="I812" s="366"/>
      <c r="J812" s="366" t="s">
        <v>608</v>
      </c>
      <c r="K812" s="367" t="s">
        <v>48</v>
      </c>
      <c r="L812" s="368"/>
      <c r="M812" s="368" t="s">
        <v>34</v>
      </c>
      <c r="N812" s="367">
        <v>472204</v>
      </c>
      <c r="O812" s="367" t="s">
        <v>1321</v>
      </c>
      <c r="P812" s="371">
        <v>43307</v>
      </c>
      <c r="Q812" s="372">
        <v>374196216.33999997</v>
      </c>
      <c r="R812" s="372">
        <v>305951793.22571439</v>
      </c>
      <c r="S812" s="367">
        <v>31</v>
      </c>
      <c r="T812" s="369">
        <v>8.570654230799879E-2</v>
      </c>
      <c r="U812" s="369">
        <v>1.1079452007356763</v>
      </c>
      <c r="V812" s="369">
        <v>0.11756454141443506</v>
      </c>
      <c r="W812" s="369">
        <v>1.1525256105678012</v>
      </c>
      <c r="X812" s="369">
        <v>0.16867136200233634</v>
      </c>
      <c r="Y812" s="369">
        <v>1.2790655789960901</v>
      </c>
      <c r="Z812" s="369">
        <v>0.15805138093852533</v>
      </c>
      <c r="AA812" s="369">
        <v>0.8984152876571383</v>
      </c>
      <c r="AB812" s="369">
        <v>3.5904340921298194E-3</v>
      </c>
      <c r="AC812" s="373">
        <v>3.9077903689847133</v>
      </c>
      <c r="AD812" s="541">
        <v>0</v>
      </c>
      <c r="AE812" s="370" t="s">
        <v>2505</v>
      </c>
      <c r="AF812" s="370" t="s">
        <v>2253</v>
      </c>
      <c r="AG812" s="374" t="s">
        <v>1439</v>
      </c>
      <c r="AH812" s="374" t="s">
        <v>2248</v>
      </c>
      <c r="AI812" s="374">
        <v>500</v>
      </c>
      <c r="AJ812" s="374">
        <v>100</v>
      </c>
      <c r="AK812" s="374">
        <v>100</v>
      </c>
      <c r="AL812" s="369">
        <v>6.0000000000000001E-3</v>
      </c>
      <c r="AM812" s="369" t="s">
        <v>34</v>
      </c>
      <c r="AN812" s="369" t="s">
        <v>64</v>
      </c>
      <c r="AO812" s="367" t="s">
        <v>1324</v>
      </c>
      <c r="AP812" s="370" t="s">
        <v>11</v>
      </c>
      <c r="AQ812" s="376" t="s">
        <v>662</v>
      </c>
      <c r="AR812" s="369">
        <v>2E-3</v>
      </c>
      <c r="AS812" s="369">
        <v>2E-3</v>
      </c>
      <c r="AT812" s="369"/>
      <c r="AX812" s="662"/>
      <c r="AY812" s="663"/>
      <c r="AZ812" s="663"/>
      <c r="BA812" s="663"/>
      <c r="BB812" s="664"/>
      <c r="BC812" s="663"/>
      <c r="BD812" s="663"/>
      <c r="BE812" s="663"/>
      <c r="BF812" s="663"/>
      <c r="BG812" s="664"/>
      <c r="BH812" s="664"/>
      <c r="BI812" s="665"/>
      <c r="BJ812" s="665"/>
      <c r="BK812" s="665"/>
      <c r="BL812" s="664"/>
      <c r="BM812" s="664"/>
      <c r="BN812" s="664"/>
      <c r="BO812" s="664"/>
      <c r="BP812" s="664"/>
      <c r="BQ812" s="664"/>
      <c r="BR812" s="664"/>
      <c r="BS812" s="664"/>
      <c r="BT812" s="667"/>
      <c r="BU812" s="668"/>
      <c r="BV812" s="666"/>
      <c r="BW812" s="669"/>
    </row>
    <row r="813" spans="2:75" ht="15.75" customHeight="1">
      <c r="B813" s="363" t="s">
        <v>1197</v>
      </c>
      <c r="C813" s="364">
        <v>38026926000129</v>
      </c>
      <c r="D813" s="365" t="s">
        <v>11</v>
      </c>
      <c r="E813" s="365" t="s">
        <v>621</v>
      </c>
      <c r="F813" s="365" t="s">
        <v>663</v>
      </c>
      <c r="G813" s="366" t="s">
        <v>738</v>
      </c>
      <c r="H813" s="366" t="s">
        <v>34</v>
      </c>
      <c r="I813" s="366"/>
      <c r="J813" s="366" t="s">
        <v>608</v>
      </c>
      <c r="K813" s="367" t="s">
        <v>48</v>
      </c>
      <c r="L813" s="368"/>
      <c r="M813" s="368" t="s">
        <v>34</v>
      </c>
      <c r="N813" s="367">
        <v>553743</v>
      </c>
      <c r="O813" s="367" t="s">
        <v>1321</v>
      </c>
      <c r="P813" s="371">
        <v>44104</v>
      </c>
      <c r="Q813" s="372">
        <v>161237816.71000001</v>
      </c>
      <c r="R813" s="372">
        <v>99182838.64785713</v>
      </c>
      <c r="S813" s="367">
        <v>31</v>
      </c>
      <c r="T813" s="369">
        <v>7.4186243163368859E-2</v>
      </c>
      <c r="U813" s="369">
        <v>0.95902004514529804</v>
      </c>
      <c r="V813" s="369">
        <v>0.11139278158717003</v>
      </c>
      <c r="W813" s="369">
        <v>1.0920217275294493</v>
      </c>
      <c r="X813" s="369" t="s">
        <v>1419</v>
      </c>
      <c r="Y813" s="369" t="s">
        <v>1419</v>
      </c>
      <c r="Z813" s="369" t="s">
        <v>1419</v>
      </c>
      <c r="AA813" s="369" t="s">
        <v>1419</v>
      </c>
      <c r="AB813" s="369">
        <v>2.7497280720784556E-2</v>
      </c>
      <c r="AC813" s="373">
        <v>0.32222844295495284</v>
      </c>
      <c r="AD813" s="541">
        <v>38026869000188</v>
      </c>
      <c r="AE813" s="370" t="s">
        <v>2533</v>
      </c>
      <c r="AF813" s="370" t="s">
        <v>2253</v>
      </c>
      <c r="AG813" s="374" t="s">
        <v>1439</v>
      </c>
      <c r="AH813" s="374" t="s">
        <v>2248</v>
      </c>
      <c r="AI813" s="374">
        <v>1000</v>
      </c>
      <c r="AJ813" s="374">
        <v>100</v>
      </c>
      <c r="AK813" s="374">
        <v>100</v>
      </c>
      <c r="AL813" s="369">
        <v>3.0000000000000001E-3</v>
      </c>
      <c r="AM813" s="369">
        <v>0.2</v>
      </c>
      <c r="AN813" s="369" t="s">
        <v>34</v>
      </c>
      <c r="AO813" s="367" t="s">
        <v>1324</v>
      </c>
      <c r="AP813" s="370" t="s">
        <v>11</v>
      </c>
      <c r="AQ813" s="376" t="s">
        <v>675</v>
      </c>
      <c r="AR813" s="369">
        <v>1.4E-3</v>
      </c>
      <c r="AS813" s="369">
        <v>1.4E-3</v>
      </c>
      <c r="AT813" s="369"/>
      <c r="AX813" s="662"/>
      <c r="AY813" s="663"/>
      <c r="AZ813" s="663"/>
      <c r="BA813" s="663"/>
      <c r="BB813" s="664"/>
      <c r="BC813" s="663"/>
      <c r="BD813" s="663"/>
      <c r="BE813" s="663"/>
      <c r="BF813" s="663"/>
      <c r="BG813" s="664"/>
      <c r="BH813" s="664"/>
      <c r="BI813" s="665"/>
      <c r="BJ813" s="665"/>
      <c r="BK813" s="665"/>
      <c r="BL813" s="664"/>
      <c r="BM813" s="664"/>
      <c r="BN813" s="664"/>
      <c r="BO813" s="664"/>
      <c r="BP813" s="664"/>
      <c r="BQ813" s="664"/>
      <c r="BR813" s="664"/>
      <c r="BS813" s="664"/>
      <c r="BT813" s="667"/>
      <c r="BU813" s="668"/>
      <c r="BV813" s="666"/>
      <c r="BW813" s="669"/>
    </row>
    <row r="814" spans="2:75" ht="15.75" customHeight="1">
      <c r="B814" s="363" t="s">
        <v>1308</v>
      </c>
      <c r="C814" s="364">
        <v>46521638000179</v>
      </c>
      <c r="D814" s="365" t="s">
        <v>11</v>
      </c>
      <c r="E814" s="365" t="s">
        <v>620</v>
      </c>
      <c r="F814" s="365" t="s">
        <v>663</v>
      </c>
      <c r="G814" s="366" t="s">
        <v>738</v>
      </c>
      <c r="H814" s="366" t="s">
        <v>34</v>
      </c>
      <c r="I814" s="366"/>
      <c r="J814" s="366" t="s">
        <v>608</v>
      </c>
      <c r="K814" s="367" t="s">
        <v>48</v>
      </c>
      <c r="L814" s="368"/>
      <c r="M814" s="368" t="s">
        <v>34</v>
      </c>
      <c r="N814" s="367">
        <v>658626</v>
      </c>
      <c r="O814" s="367" t="s">
        <v>1321</v>
      </c>
      <c r="P814" s="371">
        <v>44742</v>
      </c>
      <c r="Q814" s="372">
        <v>13011882.25</v>
      </c>
      <c r="R814" s="372" t="s">
        <v>1419</v>
      </c>
      <c r="S814" s="367">
        <v>31</v>
      </c>
      <c r="T814" s="369" t="s">
        <v>1419</v>
      </c>
      <c r="U814" s="369" t="s">
        <v>1419</v>
      </c>
      <c r="V814" s="369" t="s">
        <v>1419</v>
      </c>
      <c r="W814" s="369" t="s">
        <v>1419</v>
      </c>
      <c r="X814" s="369" t="s">
        <v>1419</v>
      </c>
      <c r="Y814" s="369" t="s">
        <v>1419</v>
      </c>
      <c r="Z814" s="369" t="s">
        <v>1419</v>
      </c>
      <c r="AA814" s="369" t="s">
        <v>1419</v>
      </c>
      <c r="AB814" s="369" t="s">
        <v>1419</v>
      </c>
      <c r="AC814" s="373" t="s">
        <v>1419</v>
      </c>
      <c r="AD814" s="541">
        <v>46539828000113</v>
      </c>
      <c r="AE814" s="370" t="s">
        <v>2395</v>
      </c>
      <c r="AF814" s="370" t="s">
        <v>2244</v>
      </c>
      <c r="AG814" s="374" t="s">
        <v>1438</v>
      </c>
      <c r="AH814" s="374" t="s">
        <v>2248</v>
      </c>
      <c r="AI814" s="374">
        <v>0</v>
      </c>
      <c r="AJ814" s="374">
        <v>0</v>
      </c>
      <c r="AK814" s="374">
        <v>0</v>
      </c>
      <c r="AL814" s="369">
        <v>0.01</v>
      </c>
      <c r="AM814" s="369">
        <v>0.2</v>
      </c>
      <c r="AN814" s="369" t="s">
        <v>2262</v>
      </c>
      <c r="AO814" s="367" t="s">
        <v>1324</v>
      </c>
      <c r="AP814" s="370" t="s">
        <v>13</v>
      </c>
      <c r="AQ814" s="376" t="s">
        <v>668</v>
      </c>
      <c r="AR814" s="369">
        <v>2.6666666666666666E-3</v>
      </c>
      <c r="AS814" s="369">
        <v>2.6666666666666666E-3</v>
      </c>
      <c r="AT814" s="369"/>
      <c r="AX814" s="662"/>
      <c r="AY814" s="663"/>
      <c r="AZ814" s="663"/>
      <c r="BA814" s="663"/>
      <c r="BB814" s="664"/>
      <c r="BC814" s="663"/>
      <c r="BD814" s="663"/>
      <c r="BE814" s="663"/>
      <c r="BF814" s="663"/>
      <c r="BG814" s="664"/>
      <c r="BH814" s="664"/>
      <c r="BI814" s="665"/>
      <c r="BJ814" s="665"/>
      <c r="BK814" s="665"/>
      <c r="BL814" s="664"/>
      <c r="BM814" s="664"/>
      <c r="BN814" s="664"/>
      <c r="BO814" s="664"/>
      <c r="BP814" s="664"/>
      <c r="BQ814" s="664"/>
      <c r="BR814" s="664"/>
      <c r="BS814" s="664"/>
      <c r="BT814" s="667"/>
      <c r="BU814" s="668"/>
      <c r="BV814" s="666"/>
      <c r="BW814" s="669"/>
    </row>
    <row r="815" spans="2:75" ht="15.75" customHeight="1">
      <c r="B815" s="363" t="s">
        <v>278</v>
      </c>
      <c r="C815" s="364">
        <v>19392834000118</v>
      </c>
      <c r="D815" s="365" t="s">
        <v>11</v>
      </c>
      <c r="E815" s="365" t="s">
        <v>620</v>
      </c>
      <c r="F815" s="365" t="s">
        <v>685</v>
      </c>
      <c r="G815" s="366" t="s">
        <v>738</v>
      </c>
      <c r="H815" s="366" t="s">
        <v>34</v>
      </c>
      <c r="I815" s="366" t="s">
        <v>1319</v>
      </c>
      <c r="J815" s="366" t="s">
        <v>608</v>
      </c>
      <c r="K815" s="367" t="s">
        <v>48</v>
      </c>
      <c r="L815" s="368"/>
      <c r="M815" s="368" t="s">
        <v>34</v>
      </c>
      <c r="N815" s="367">
        <v>367771</v>
      </c>
      <c r="O815" s="367" t="s">
        <v>1321</v>
      </c>
      <c r="P815" s="371">
        <v>41656</v>
      </c>
      <c r="Q815" s="372">
        <v>255651686.40000001</v>
      </c>
      <c r="R815" s="372">
        <v>127848255.0994444</v>
      </c>
      <c r="S815" s="367">
        <v>31</v>
      </c>
      <c r="T815" s="369">
        <v>9.8690170742500083E-2</v>
      </c>
      <c r="U815" s="369">
        <v>1.275787099670834</v>
      </c>
      <c r="V815" s="369">
        <v>0.1351418804872504</v>
      </c>
      <c r="W815" s="369">
        <v>1.324842307450407</v>
      </c>
      <c r="X815" s="369">
        <v>0.20143787937007063</v>
      </c>
      <c r="Y815" s="369">
        <v>1.5275400325791826</v>
      </c>
      <c r="Z815" s="369">
        <v>0.26380143835671421</v>
      </c>
      <c r="AA815" s="369">
        <v>1.4995328969494897</v>
      </c>
      <c r="AB815" s="369">
        <v>1.5135166576491664E-3</v>
      </c>
      <c r="AC815" s="373">
        <v>19.582606857486983</v>
      </c>
      <c r="AD815" s="541">
        <v>0</v>
      </c>
      <c r="AE815" s="370" t="s">
        <v>2446</v>
      </c>
      <c r="AF815" s="370" t="s">
        <v>2244</v>
      </c>
      <c r="AG815" s="374" t="s">
        <v>1438</v>
      </c>
      <c r="AH815" s="374" t="s">
        <v>2245</v>
      </c>
      <c r="AI815" s="374">
        <v>100</v>
      </c>
      <c r="AJ815" s="374">
        <v>100</v>
      </c>
      <c r="AK815" s="374">
        <v>100</v>
      </c>
      <c r="AL815" s="369">
        <v>5.0000000000000001E-3</v>
      </c>
      <c r="AM815" s="369" t="s">
        <v>34</v>
      </c>
      <c r="AN815" s="369" t="s">
        <v>34</v>
      </c>
      <c r="AO815" s="367" t="s">
        <v>1324</v>
      </c>
      <c r="AP815" s="370" t="s">
        <v>13</v>
      </c>
      <c r="AQ815" s="376" t="s">
        <v>671</v>
      </c>
      <c r="AR815" s="369">
        <v>1E-3</v>
      </c>
      <c r="AS815" s="369">
        <v>1E-3</v>
      </c>
      <c r="AT815" s="369"/>
      <c r="AX815" s="662"/>
      <c r="AY815" s="663"/>
      <c r="AZ815" s="663"/>
      <c r="BA815" s="663"/>
      <c r="BB815" s="664"/>
      <c r="BC815" s="663"/>
      <c r="BD815" s="663"/>
      <c r="BE815" s="663"/>
      <c r="BF815" s="663"/>
      <c r="BG815" s="664"/>
      <c r="BH815" s="664"/>
      <c r="BI815" s="665"/>
      <c r="BJ815" s="665"/>
      <c r="BK815" s="665"/>
      <c r="BL815" s="664"/>
      <c r="BM815" s="664"/>
      <c r="BN815" s="664"/>
      <c r="BO815" s="664"/>
      <c r="BP815" s="664"/>
      <c r="BQ815" s="664"/>
      <c r="BR815" s="664"/>
      <c r="BS815" s="664"/>
      <c r="BT815" s="667"/>
      <c r="BU815" s="668"/>
      <c r="BV815" s="666"/>
      <c r="BW815" s="669"/>
    </row>
    <row r="816" spans="2:75" ht="15.75" customHeight="1">
      <c r="B816" s="363" t="s">
        <v>493</v>
      </c>
      <c r="C816" s="364">
        <v>41574480000181</v>
      </c>
      <c r="D816" s="365" t="s">
        <v>11</v>
      </c>
      <c r="E816" s="365" t="s">
        <v>620</v>
      </c>
      <c r="F816" s="365" t="s">
        <v>685</v>
      </c>
      <c r="G816" s="366" t="s">
        <v>738</v>
      </c>
      <c r="H816" s="366" t="s">
        <v>34</v>
      </c>
      <c r="I816" s="366" t="s">
        <v>1319</v>
      </c>
      <c r="J816" s="366" t="s">
        <v>608</v>
      </c>
      <c r="K816" s="367" t="s">
        <v>48</v>
      </c>
      <c r="L816" s="368"/>
      <c r="M816" s="368" t="s">
        <v>1416</v>
      </c>
      <c r="N816" s="367">
        <v>593338</v>
      </c>
      <c r="O816" s="367" t="s">
        <v>1321</v>
      </c>
      <c r="P816" s="371">
        <v>44343</v>
      </c>
      <c r="Q816" s="372">
        <v>2994102.07</v>
      </c>
      <c r="R816" s="372">
        <v>3050698.5451587308</v>
      </c>
      <c r="S816" s="367">
        <v>31</v>
      </c>
      <c r="T816" s="369">
        <v>-0.12691163482319323</v>
      </c>
      <c r="U816" s="369">
        <v>-1.6406114741459212</v>
      </c>
      <c r="V816" s="369">
        <v>-8.6081736725412528E-2</v>
      </c>
      <c r="W816" s="369">
        <v>-0.84388885445021777</v>
      </c>
      <c r="X816" s="369" t="s">
        <v>1419</v>
      </c>
      <c r="Y816" s="369" t="s">
        <v>1419</v>
      </c>
      <c r="Z816" s="369" t="s">
        <v>1419</v>
      </c>
      <c r="AA816" s="369" t="s">
        <v>1419</v>
      </c>
      <c r="AB816" s="369">
        <v>0.18498755686225843</v>
      </c>
      <c r="AC816" s="373">
        <v>-0.91790724283344172</v>
      </c>
      <c r="AD816" s="541">
        <v>0</v>
      </c>
      <c r="AE816" s="370" t="s">
        <v>2554</v>
      </c>
      <c r="AF816" s="370" t="s">
        <v>2244</v>
      </c>
      <c r="AG816" s="374" t="s">
        <v>1438</v>
      </c>
      <c r="AH816" s="374" t="s">
        <v>726</v>
      </c>
      <c r="AI816" s="374">
        <v>100000</v>
      </c>
      <c r="AJ816" s="374">
        <v>50000</v>
      </c>
      <c r="AK816" s="374">
        <v>10000</v>
      </c>
      <c r="AL816" s="369">
        <v>0.01</v>
      </c>
      <c r="AM816" s="369">
        <v>0.2</v>
      </c>
      <c r="AN816" s="369" t="s">
        <v>64</v>
      </c>
      <c r="AO816" s="367" t="s">
        <v>1324</v>
      </c>
      <c r="AP816" s="370" t="s">
        <v>13</v>
      </c>
      <c r="AQ816" s="376" t="s">
        <v>671</v>
      </c>
      <c r="AR816" s="369" t="s">
        <v>34</v>
      </c>
      <c r="AS816" s="369" t="s">
        <v>34</v>
      </c>
      <c r="AT816" s="369"/>
      <c r="AX816" s="662"/>
      <c r="AY816" s="663"/>
      <c r="AZ816" s="663"/>
      <c r="BA816" s="663"/>
      <c r="BB816" s="664"/>
      <c r="BC816" s="663"/>
      <c r="BD816" s="663"/>
      <c r="BE816" s="663"/>
      <c r="BF816" s="663"/>
      <c r="BG816" s="664"/>
      <c r="BH816" s="664"/>
      <c r="BI816" s="665"/>
      <c r="BJ816" s="665"/>
      <c r="BK816" s="665"/>
      <c r="BL816" s="664"/>
      <c r="BM816" s="664"/>
      <c r="BN816" s="664"/>
      <c r="BO816" s="664"/>
      <c r="BP816" s="664"/>
      <c r="BQ816" s="664"/>
      <c r="BR816" s="664"/>
      <c r="BS816" s="664"/>
      <c r="BT816" s="667"/>
      <c r="BU816" s="668"/>
      <c r="BV816" s="666"/>
      <c r="BW816" s="669"/>
    </row>
    <row r="817" spans="2:75" ht="15.75" customHeight="1">
      <c r="B817" s="363" t="s">
        <v>420</v>
      </c>
      <c r="C817" s="364">
        <v>39817321000119</v>
      </c>
      <c r="D817" s="365" t="s">
        <v>11</v>
      </c>
      <c r="E817" s="365" t="s">
        <v>620</v>
      </c>
      <c r="F817" s="365" t="s">
        <v>685</v>
      </c>
      <c r="G817" s="366" t="s">
        <v>738</v>
      </c>
      <c r="H817" s="366" t="s">
        <v>34</v>
      </c>
      <c r="I817" s="366" t="s">
        <v>1319</v>
      </c>
      <c r="J817" s="366" t="s">
        <v>608</v>
      </c>
      <c r="K817" s="367" t="s">
        <v>48</v>
      </c>
      <c r="L817" s="368"/>
      <c r="M817" s="368" t="s">
        <v>1416</v>
      </c>
      <c r="N817" s="367">
        <v>582700</v>
      </c>
      <c r="O817" s="367" t="s">
        <v>1321</v>
      </c>
      <c r="P817" s="371">
        <v>44265</v>
      </c>
      <c r="Q817" s="372">
        <v>70875728.530000001</v>
      </c>
      <c r="R817" s="372">
        <v>64500041.170515865</v>
      </c>
      <c r="S817" s="367">
        <v>31</v>
      </c>
      <c r="T817" s="369">
        <v>0.10240512403951807</v>
      </c>
      <c r="U817" s="369">
        <v>1.3238110260310523</v>
      </c>
      <c r="V817" s="369">
        <v>0.14648926538438412</v>
      </c>
      <c r="W817" s="369">
        <v>1.4360846220936818</v>
      </c>
      <c r="X817" s="369" t="s">
        <v>1419</v>
      </c>
      <c r="Y817" s="369" t="s">
        <v>1419</v>
      </c>
      <c r="Z817" s="369" t="s">
        <v>1419</v>
      </c>
      <c r="AA817" s="369" t="s">
        <v>1419</v>
      </c>
      <c r="AB817" s="369">
        <v>4.3356844900339494E-3</v>
      </c>
      <c r="AC817" s="373">
        <v>9.1332355942157388</v>
      </c>
      <c r="AD817" s="541">
        <v>0</v>
      </c>
      <c r="AE817" s="370" t="s">
        <v>2379</v>
      </c>
      <c r="AF817" s="370" t="s">
        <v>741</v>
      </c>
      <c r="AG817" s="374" t="s">
        <v>741</v>
      </c>
      <c r="AH817" s="374" t="s">
        <v>2266</v>
      </c>
      <c r="AI817" s="374">
        <v>1000</v>
      </c>
      <c r="AJ817" s="374">
        <v>1000</v>
      </c>
      <c r="AK817" s="374">
        <v>1000</v>
      </c>
      <c r="AL817" s="369">
        <v>5.4000000000000003E-3</v>
      </c>
      <c r="AM817" s="369">
        <v>0.1</v>
      </c>
      <c r="AN817" s="369" t="s">
        <v>2257</v>
      </c>
      <c r="AO817" s="367" t="s">
        <v>1324</v>
      </c>
      <c r="AP817" s="370" t="s">
        <v>13</v>
      </c>
      <c r="AQ817" s="376" t="s">
        <v>679</v>
      </c>
      <c r="AR817" s="369" t="s">
        <v>34</v>
      </c>
      <c r="AS817" s="369" t="s">
        <v>34</v>
      </c>
      <c r="AT817" s="369"/>
      <c r="AX817" s="662"/>
      <c r="AY817" s="663"/>
      <c r="AZ817" s="663"/>
      <c r="BA817" s="663"/>
      <c r="BB817" s="664"/>
      <c r="BC817" s="663"/>
      <c r="BD817" s="663"/>
      <c r="BE817" s="663"/>
      <c r="BF817" s="663"/>
      <c r="BG817" s="664"/>
      <c r="BH817" s="664"/>
      <c r="BI817" s="665"/>
      <c r="BJ817" s="665"/>
      <c r="BK817" s="665"/>
      <c r="BL817" s="664"/>
      <c r="BM817" s="664"/>
      <c r="BN817" s="664"/>
      <c r="BO817" s="664"/>
      <c r="BP817" s="664"/>
      <c r="BQ817" s="664"/>
      <c r="BR817" s="664"/>
      <c r="BS817" s="664"/>
      <c r="BT817" s="667"/>
      <c r="BU817" s="668"/>
      <c r="BV817" s="666"/>
      <c r="BW817" s="669"/>
    </row>
    <row r="818" spans="2:75" ht="15.75" customHeight="1">
      <c r="B818" s="363" t="s">
        <v>745</v>
      </c>
      <c r="C818" s="364">
        <v>33422090000168</v>
      </c>
      <c r="D818" s="365" t="s">
        <v>11</v>
      </c>
      <c r="E818" s="365" t="s">
        <v>621</v>
      </c>
      <c r="F818" s="365" t="s">
        <v>692</v>
      </c>
      <c r="G818" s="366" t="s">
        <v>738</v>
      </c>
      <c r="H818" s="366" t="s">
        <v>34</v>
      </c>
      <c r="I818" s="366"/>
      <c r="J818" s="366" t="s">
        <v>608</v>
      </c>
      <c r="K818" s="367" t="s">
        <v>48</v>
      </c>
      <c r="L818" s="368"/>
      <c r="M818" s="368" t="s">
        <v>34</v>
      </c>
      <c r="N818" s="367">
        <v>511005</v>
      </c>
      <c r="O818" s="367" t="s">
        <v>1321</v>
      </c>
      <c r="P818" s="371">
        <v>43753</v>
      </c>
      <c r="Q818" s="372">
        <v>98897212.040000007</v>
      </c>
      <c r="R818" s="372">
        <v>99384809.009246051</v>
      </c>
      <c r="S818" s="367">
        <v>31</v>
      </c>
      <c r="T818" s="369">
        <v>6.9823439334212312E-2</v>
      </c>
      <c r="U818" s="369">
        <v>0.9026212285077716</v>
      </c>
      <c r="V818" s="369">
        <v>8.6898896635055456E-2</v>
      </c>
      <c r="W818" s="369">
        <v>0.85189975393114847</v>
      </c>
      <c r="X818" s="369">
        <v>0.15695558061365045</v>
      </c>
      <c r="Y818" s="369">
        <v>1.1902226804303955</v>
      </c>
      <c r="Z818" s="369" t="s">
        <v>1419</v>
      </c>
      <c r="AA818" s="369" t="s">
        <v>1419</v>
      </c>
      <c r="AB818" s="369">
        <v>3.0293194861800557E-2</v>
      </c>
      <c r="AC818" s="373">
        <v>-0.44078929054238936</v>
      </c>
      <c r="AD818" s="541">
        <v>33422113000134</v>
      </c>
      <c r="AE818" s="370" t="s">
        <v>2271</v>
      </c>
      <c r="AF818" s="370" t="s">
        <v>2271</v>
      </c>
      <c r="AG818" s="374" t="s">
        <v>719</v>
      </c>
      <c r="AH818" s="374" t="s">
        <v>2248</v>
      </c>
      <c r="AI818" s="374">
        <v>1000</v>
      </c>
      <c r="AJ818" s="374">
        <v>1000</v>
      </c>
      <c r="AK818" s="374">
        <v>1000</v>
      </c>
      <c r="AL818" s="673">
        <v>8.0000000000000002E-3</v>
      </c>
      <c r="AM818" s="673">
        <v>0.2</v>
      </c>
      <c r="AN818" s="369" t="s">
        <v>636</v>
      </c>
      <c r="AO818" s="367" t="s">
        <v>1324</v>
      </c>
      <c r="AP818" s="370" t="s">
        <v>11</v>
      </c>
      <c r="AQ818" s="376" t="s">
        <v>675</v>
      </c>
      <c r="AR818" s="369">
        <v>2.1333333333333334E-3</v>
      </c>
      <c r="AS818" s="369">
        <v>2.1333333333333334E-3</v>
      </c>
      <c r="AT818" s="369"/>
      <c r="AW818" s="662"/>
      <c r="AX818" s="662"/>
      <c r="AY818" s="663"/>
      <c r="AZ818" s="663"/>
      <c r="BA818" s="663"/>
      <c r="BB818" s="664"/>
      <c r="BC818" s="663"/>
      <c r="BD818" s="663"/>
      <c r="BE818" s="663"/>
      <c r="BF818" s="663"/>
      <c r="BG818" s="664"/>
      <c r="BH818" s="664"/>
      <c r="BI818" s="665"/>
      <c r="BJ818" s="665"/>
      <c r="BK818" s="665"/>
      <c r="BL818" s="218"/>
      <c r="BM818" s="664"/>
      <c r="BN818" s="664"/>
      <c r="BO818" s="664"/>
      <c r="BP818" s="664"/>
      <c r="BQ818" s="664"/>
      <c r="BR818" s="664"/>
      <c r="BS818" s="664"/>
      <c r="BT818" s="667"/>
      <c r="BU818" s="668"/>
      <c r="BV818" s="666"/>
      <c r="BW818" s="669"/>
    </row>
    <row r="819" spans="2:75" ht="15.75" customHeight="1">
      <c r="B819" s="363" t="s">
        <v>1289</v>
      </c>
      <c r="C819" s="364">
        <v>32388012000121</v>
      </c>
      <c r="D819" s="365" t="s">
        <v>11</v>
      </c>
      <c r="E819" s="365" t="s">
        <v>620</v>
      </c>
      <c r="F819" s="365" t="s">
        <v>692</v>
      </c>
      <c r="G819" s="366" t="s">
        <v>738</v>
      </c>
      <c r="H819" s="366" t="s">
        <v>34</v>
      </c>
      <c r="I819" s="366"/>
      <c r="J819" s="366" t="s">
        <v>608</v>
      </c>
      <c r="K819" s="367" t="s">
        <v>48</v>
      </c>
      <c r="L819" s="368"/>
      <c r="M819" s="368" t="s">
        <v>34</v>
      </c>
      <c r="N819" s="367">
        <v>502464</v>
      </c>
      <c r="O819" s="367" t="s">
        <v>1321</v>
      </c>
      <c r="P819" s="371">
        <v>43677</v>
      </c>
      <c r="Q819" s="372">
        <v>2362252206.7600002</v>
      </c>
      <c r="R819" s="372">
        <v>1550565191.0095236</v>
      </c>
      <c r="S819" s="367">
        <v>31</v>
      </c>
      <c r="T819" s="369">
        <v>8.5945686515510822E-2</v>
      </c>
      <c r="U819" s="369">
        <v>1.1110366645826777</v>
      </c>
      <c r="V819" s="369">
        <v>0.1166191537049952</v>
      </c>
      <c r="W819" s="369">
        <v>1.143257649889041</v>
      </c>
      <c r="X819" s="369">
        <v>0.19371529757100592</v>
      </c>
      <c r="Y819" s="369">
        <v>1.4689782919084184</v>
      </c>
      <c r="Z819" s="369">
        <v>0.22909558900256899</v>
      </c>
      <c r="AA819" s="369">
        <v>1.3022535979915302</v>
      </c>
      <c r="AB819" s="369">
        <v>2.5476051224074373E-2</v>
      </c>
      <c r="AC819" s="373">
        <v>0.52992437813375315</v>
      </c>
      <c r="AD819" s="541">
        <v>32388028000134</v>
      </c>
      <c r="AE819" s="370" t="s">
        <v>2314</v>
      </c>
      <c r="AF819" s="370" t="s">
        <v>719</v>
      </c>
      <c r="AG819" s="374" t="s">
        <v>719</v>
      </c>
      <c r="AH819" s="374" t="s">
        <v>2248</v>
      </c>
      <c r="AI819" s="374">
        <v>1000</v>
      </c>
      <c r="AJ819" s="374">
        <v>1000</v>
      </c>
      <c r="AK819" s="374">
        <v>0</v>
      </c>
      <c r="AL819" s="369">
        <v>5.0000000000000001E-3</v>
      </c>
      <c r="AM819" s="369" t="s">
        <v>34</v>
      </c>
      <c r="AN819" s="369" t="s">
        <v>64</v>
      </c>
      <c r="AO819" s="367" t="s">
        <v>1324</v>
      </c>
      <c r="AP819" s="370" t="s">
        <v>11</v>
      </c>
      <c r="AQ819" s="376" t="s">
        <v>675</v>
      </c>
      <c r="AR819" s="369">
        <v>1.3333333333333333E-3</v>
      </c>
      <c r="AS819" s="369">
        <v>1.3333333333333333E-3</v>
      </c>
      <c r="AT819" s="369"/>
      <c r="AX819" s="662"/>
      <c r="AY819" s="663"/>
      <c r="AZ819" s="663"/>
      <c r="BA819" s="663"/>
      <c r="BB819" s="664"/>
      <c r="BC819" s="663"/>
      <c r="BD819" s="663"/>
      <c r="BE819" s="663"/>
      <c r="BF819" s="663"/>
      <c r="BG819" s="664"/>
      <c r="BH819" s="664"/>
      <c r="BI819" s="665"/>
      <c r="BJ819" s="665"/>
      <c r="BK819" s="665"/>
      <c r="BL819" s="664"/>
      <c r="BM819" s="664"/>
      <c r="BN819" s="664"/>
      <c r="BO819" s="664"/>
      <c r="BP819" s="664"/>
      <c r="BQ819" s="664"/>
      <c r="BR819" s="664"/>
      <c r="BS819" s="664"/>
      <c r="BT819" s="667"/>
      <c r="BU819" s="668"/>
      <c r="BV819" s="666"/>
      <c r="BW819" s="669"/>
    </row>
    <row r="820" spans="2:75" ht="15.75" customHeight="1">
      <c r="B820" s="363" t="s">
        <v>1290</v>
      </c>
      <c r="C820" s="364">
        <v>44315861000134</v>
      </c>
      <c r="D820" s="365" t="s">
        <v>11</v>
      </c>
      <c r="E820" s="365" t="s">
        <v>621</v>
      </c>
      <c r="F820" s="365" t="s">
        <v>692</v>
      </c>
      <c r="G820" s="366" t="s">
        <v>865</v>
      </c>
      <c r="H820" s="366" t="s">
        <v>34</v>
      </c>
      <c r="I820" s="366"/>
      <c r="J820" s="366" t="s">
        <v>608</v>
      </c>
      <c r="K820" s="367" t="s">
        <v>48</v>
      </c>
      <c r="L820" s="368"/>
      <c r="M820" s="368" t="s">
        <v>34</v>
      </c>
      <c r="N820" s="367">
        <v>636797</v>
      </c>
      <c r="O820" s="367" t="s">
        <v>1321</v>
      </c>
      <c r="P820" s="371">
        <v>44560</v>
      </c>
      <c r="Q820" s="372">
        <v>67310965.25</v>
      </c>
      <c r="R820" s="372" t="s">
        <v>1419</v>
      </c>
      <c r="S820" s="367">
        <v>31</v>
      </c>
      <c r="T820" s="369">
        <v>8.0957508203423068E-2</v>
      </c>
      <c r="U820" s="369">
        <v>1.0465535099428525</v>
      </c>
      <c r="V820" s="369" t="s">
        <v>1419</v>
      </c>
      <c r="W820" s="369" t="s">
        <v>1419</v>
      </c>
      <c r="X820" s="369" t="s">
        <v>1419</v>
      </c>
      <c r="Y820" s="369" t="s">
        <v>1419</v>
      </c>
      <c r="Z820" s="369" t="s">
        <v>1419</v>
      </c>
      <c r="AA820" s="369" t="s">
        <v>1419</v>
      </c>
      <c r="AB820" s="369" t="s">
        <v>1419</v>
      </c>
      <c r="AC820" s="373" t="s">
        <v>1419</v>
      </c>
      <c r="AD820" s="541">
        <v>44315864000178</v>
      </c>
      <c r="AE820" s="370" t="s">
        <v>2314</v>
      </c>
      <c r="AF820" s="370" t="s">
        <v>719</v>
      </c>
      <c r="AG820" s="374" t="s">
        <v>719</v>
      </c>
      <c r="AH820" s="374" t="s">
        <v>2248</v>
      </c>
      <c r="AI820" s="374">
        <v>100</v>
      </c>
      <c r="AJ820" s="374">
        <v>100</v>
      </c>
      <c r="AK820" s="374">
        <v>100</v>
      </c>
      <c r="AL820" s="369">
        <v>5.0000000000000001E-3</v>
      </c>
      <c r="AM820" s="369">
        <v>0.15</v>
      </c>
      <c r="AN820" s="369" t="s">
        <v>636</v>
      </c>
      <c r="AO820" s="367" t="s">
        <v>1324</v>
      </c>
      <c r="AP820" s="370" t="s">
        <v>13</v>
      </c>
      <c r="AQ820" s="376" t="s">
        <v>671</v>
      </c>
      <c r="AR820" s="369">
        <v>1.3333333333333333E-3</v>
      </c>
      <c r="AS820" s="369">
        <v>1.3333333333333333E-3</v>
      </c>
      <c r="AT820" s="369"/>
      <c r="AX820" s="662"/>
      <c r="AY820" s="663"/>
      <c r="AZ820" s="663"/>
      <c r="BA820" s="663"/>
      <c r="BB820" s="664"/>
      <c r="BC820" s="663"/>
      <c r="BD820" s="663"/>
      <c r="BE820" s="663"/>
      <c r="BF820" s="663"/>
      <c r="BG820" s="664"/>
      <c r="BH820" s="664"/>
      <c r="BI820" s="665"/>
      <c r="BJ820" s="665"/>
      <c r="BK820" s="665"/>
      <c r="BL820" s="664"/>
      <c r="BM820" s="664"/>
      <c r="BN820" s="664"/>
      <c r="BO820" s="664"/>
      <c r="BP820" s="664"/>
      <c r="BQ820" s="664"/>
      <c r="BR820" s="664"/>
      <c r="BS820" s="664"/>
      <c r="BT820" s="667"/>
      <c r="BU820" s="668"/>
      <c r="BV820" s="666"/>
      <c r="BW820" s="669"/>
    </row>
    <row r="821" spans="2:75" ht="15.75" customHeight="1">
      <c r="B821" s="363" t="s">
        <v>827</v>
      </c>
      <c r="C821" s="364">
        <v>24623412000146</v>
      </c>
      <c r="D821" s="365" t="s">
        <v>11</v>
      </c>
      <c r="E821" s="365" t="s">
        <v>620</v>
      </c>
      <c r="F821" s="365" t="s">
        <v>692</v>
      </c>
      <c r="G821" s="366" t="s">
        <v>738</v>
      </c>
      <c r="H821" s="366" t="s">
        <v>34</v>
      </c>
      <c r="I821" s="366"/>
      <c r="J821" s="366" t="s">
        <v>608</v>
      </c>
      <c r="K821" s="367" t="s">
        <v>48</v>
      </c>
      <c r="L821" s="368"/>
      <c r="M821" s="368" t="s">
        <v>34</v>
      </c>
      <c r="N821" s="367">
        <v>425524</v>
      </c>
      <c r="O821" s="367" t="s">
        <v>1321</v>
      </c>
      <c r="P821" s="371">
        <v>42590</v>
      </c>
      <c r="Q821" s="372">
        <v>104197482.79000001</v>
      </c>
      <c r="R821" s="372">
        <v>107730040.53388888</v>
      </c>
      <c r="S821" s="367">
        <v>31</v>
      </c>
      <c r="T821" s="369">
        <v>6.9414408828834429E-2</v>
      </c>
      <c r="U821" s="369">
        <v>0.89733361132961809</v>
      </c>
      <c r="V821" s="369">
        <v>9.8804794413621888E-2</v>
      </c>
      <c r="W821" s="369">
        <v>0.96861736233169704</v>
      </c>
      <c r="X821" s="369">
        <v>0.17849921214133802</v>
      </c>
      <c r="Y821" s="369">
        <v>1.3535919519328004</v>
      </c>
      <c r="Z821" s="369">
        <v>0.19475569006735638</v>
      </c>
      <c r="AA821" s="369">
        <v>1.107054479851614</v>
      </c>
      <c r="AB821" s="369">
        <v>2.0450424387094056E-2</v>
      </c>
      <c r="AC821" s="373">
        <v>-0.13218672932271625</v>
      </c>
      <c r="AD821" s="541">
        <v>24601713000179</v>
      </c>
      <c r="AE821" s="370" t="s">
        <v>2318</v>
      </c>
      <c r="AF821" s="370" t="s">
        <v>2253</v>
      </c>
      <c r="AG821" s="374" t="s">
        <v>1439</v>
      </c>
      <c r="AH821" s="374" t="s">
        <v>2248</v>
      </c>
      <c r="AI821" s="374">
        <v>100</v>
      </c>
      <c r="AJ821" s="374">
        <v>100</v>
      </c>
      <c r="AK821" s="374">
        <v>100</v>
      </c>
      <c r="AL821" s="369">
        <v>0.01</v>
      </c>
      <c r="AM821" s="369">
        <v>0.2</v>
      </c>
      <c r="AN821" s="369" t="s">
        <v>2276</v>
      </c>
      <c r="AO821" s="367" t="s">
        <v>1324</v>
      </c>
      <c r="AP821" s="370" t="s">
        <v>13</v>
      </c>
      <c r="AQ821" s="376" t="s">
        <v>671</v>
      </c>
      <c r="AR821" s="369">
        <v>2E-3</v>
      </c>
      <c r="AS821" s="369">
        <v>2E-3</v>
      </c>
      <c r="AT821" s="369"/>
      <c r="AX821" s="662"/>
      <c r="AY821" s="663"/>
      <c r="AZ821" s="663"/>
      <c r="BA821" s="663"/>
      <c r="BB821" s="664"/>
      <c r="BC821" s="663"/>
      <c r="BD821" s="663"/>
      <c r="BE821" s="663"/>
      <c r="BF821" s="663"/>
      <c r="BG821" s="664"/>
      <c r="BH821" s="664"/>
      <c r="BI821" s="665"/>
      <c r="BJ821" s="665"/>
      <c r="BK821" s="665"/>
      <c r="BL821" s="664"/>
      <c r="BM821" s="664"/>
      <c r="BN821" s="664"/>
      <c r="BO821" s="664"/>
      <c r="BP821" s="664"/>
      <c r="BQ821" s="664"/>
      <c r="BR821" s="664"/>
      <c r="BS821" s="664"/>
      <c r="BT821" s="667"/>
      <c r="BU821" s="668"/>
      <c r="BV821" s="666"/>
      <c r="BW821" s="669"/>
    </row>
    <row r="822" spans="2:75" ht="15.75" customHeight="1">
      <c r="B822" s="363" t="s">
        <v>828</v>
      </c>
      <c r="C822" s="364">
        <v>30178843000143</v>
      </c>
      <c r="D822" s="365" t="s">
        <v>11</v>
      </c>
      <c r="E822" s="365" t="s">
        <v>620</v>
      </c>
      <c r="F822" s="365" t="s">
        <v>692</v>
      </c>
      <c r="G822" s="366" t="s">
        <v>738</v>
      </c>
      <c r="H822" s="366" t="s">
        <v>34</v>
      </c>
      <c r="I822" s="366"/>
      <c r="J822" s="366" t="s">
        <v>608</v>
      </c>
      <c r="K822" s="367" t="s">
        <v>48</v>
      </c>
      <c r="L822" s="368"/>
      <c r="M822" s="368" t="s">
        <v>34</v>
      </c>
      <c r="N822" s="367">
        <v>492558</v>
      </c>
      <c r="O822" s="367" t="s">
        <v>1321</v>
      </c>
      <c r="P822" s="371">
        <v>43556</v>
      </c>
      <c r="Q822" s="372">
        <v>47833308.520000003</v>
      </c>
      <c r="R822" s="372">
        <v>33469430.672817461</v>
      </c>
      <c r="S822" s="367">
        <v>31</v>
      </c>
      <c r="T822" s="369">
        <v>8.0022642239655273E-2</v>
      </c>
      <c r="U822" s="369">
        <v>1.0344683151608085</v>
      </c>
      <c r="V822" s="369">
        <v>0.1070915499772418</v>
      </c>
      <c r="W822" s="369">
        <v>1.049855275572215</v>
      </c>
      <c r="X822" s="369">
        <v>0.17781986174260878</v>
      </c>
      <c r="Y822" s="369">
        <v>1.3484403144480694</v>
      </c>
      <c r="Z822" s="369">
        <v>0.17854696879442722</v>
      </c>
      <c r="AA822" s="369">
        <v>1.0149188534590989</v>
      </c>
      <c r="AB822" s="369">
        <v>1.4965695205164628E-2</v>
      </c>
      <c r="AC822" s="373">
        <v>0.31513976779372532</v>
      </c>
      <c r="AD822" s="541">
        <v>30618457000125</v>
      </c>
      <c r="AE822" s="370" t="s">
        <v>2318</v>
      </c>
      <c r="AF822" s="370" t="s">
        <v>2253</v>
      </c>
      <c r="AG822" s="374" t="s">
        <v>1439</v>
      </c>
      <c r="AH822" s="374" t="s">
        <v>2248</v>
      </c>
      <c r="AI822" s="374">
        <v>100</v>
      </c>
      <c r="AJ822" s="374">
        <v>100</v>
      </c>
      <c r="AK822" s="374">
        <v>100</v>
      </c>
      <c r="AL822" s="369">
        <v>0.01</v>
      </c>
      <c r="AM822" s="369">
        <v>0.2</v>
      </c>
      <c r="AN822" s="369" t="s">
        <v>64</v>
      </c>
      <c r="AO822" s="367" t="s">
        <v>1324</v>
      </c>
      <c r="AP822" s="370" t="s">
        <v>13</v>
      </c>
      <c r="AQ822" s="376" t="s">
        <v>671</v>
      </c>
      <c r="AR822" s="369">
        <v>2E-3</v>
      </c>
      <c r="AS822" s="369">
        <v>2E-3</v>
      </c>
      <c r="AT822" s="369"/>
      <c r="AX822" s="662"/>
      <c r="AY822" s="663"/>
      <c r="AZ822" s="663"/>
      <c r="BA822" s="663"/>
      <c r="BB822" s="664"/>
      <c r="BC822" s="663"/>
      <c r="BD822" s="663"/>
      <c r="BE822" s="663"/>
      <c r="BF822" s="663"/>
      <c r="BG822" s="664"/>
      <c r="BH822" s="664"/>
      <c r="BI822" s="665"/>
      <c r="BJ822" s="665"/>
      <c r="BK822" s="665"/>
      <c r="BL822" s="664"/>
      <c r="BM822" s="664"/>
      <c r="BN822" s="664"/>
      <c r="BO822" s="664"/>
      <c r="BP822" s="664"/>
      <c r="BQ822" s="664"/>
      <c r="BR822" s="664"/>
      <c r="BS822" s="664"/>
      <c r="BT822" s="667"/>
      <c r="BU822" s="668"/>
      <c r="BV822" s="666"/>
      <c r="BW822" s="669"/>
    </row>
    <row r="823" spans="2:75" ht="15.75" customHeight="1">
      <c r="B823" s="363" t="s">
        <v>879</v>
      </c>
      <c r="C823" s="364">
        <v>23186354000178</v>
      </c>
      <c r="D823" s="365" t="s">
        <v>11</v>
      </c>
      <c r="E823" s="365" t="s">
        <v>621</v>
      </c>
      <c r="F823" s="365" t="s">
        <v>692</v>
      </c>
      <c r="G823" s="366" t="s">
        <v>738</v>
      </c>
      <c r="H823" s="366" t="s">
        <v>34</v>
      </c>
      <c r="I823" s="366"/>
      <c r="J823" s="366" t="s">
        <v>608</v>
      </c>
      <c r="K823" s="367" t="s">
        <v>48</v>
      </c>
      <c r="L823" s="368"/>
      <c r="M823" s="368" t="s">
        <v>34</v>
      </c>
      <c r="N823" s="367">
        <v>411051</v>
      </c>
      <c r="O823" s="367" t="s">
        <v>1321</v>
      </c>
      <c r="P823" s="371">
        <v>42320</v>
      </c>
      <c r="Q823" s="372">
        <v>58017529.009999998</v>
      </c>
      <c r="R823" s="372">
        <v>61419086.66329366</v>
      </c>
      <c r="S823" s="367">
        <v>31</v>
      </c>
      <c r="T823" s="369">
        <v>4.7287421933395635E-2</v>
      </c>
      <c r="U823" s="369">
        <v>0.61129373295670841</v>
      </c>
      <c r="V823" s="369">
        <v>7.6022000967326253E-2</v>
      </c>
      <c r="W823" s="369">
        <v>0.74526980692747935</v>
      </c>
      <c r="X823" s="369">
        <v>0.15640744995951184</v>
      </c>
      <c r="Y823" s="369">
        <v>1.1860661061063462</v>
      </c>
      <c r="Z823" s="369">
        <v>0.20237631662421807</v>
      </c>
      <c r="AA823" s="369">
        <v>1.1503725917184979</v>
      </c>
      <c r="AB823" s="369">
        <v>4.7851899050078424E-2</v>
      </c>
      <c r="AC823" s="373">
        <v>-0.47504801047600426</v>
      </c>
      <c r="AD823" s="541">
        <v>0</v>
      </c>
      <c r="AE823" s="370" t="s">
        <v>2328</v>
      </c>
      <c r="AF823" s="370" t="s">
        <v>2244</v>
      </c>
      <c r="AG823" s="374" t="s">
        <v>1438</v>
      </c>
      <c r="AH823" s="374" t="s">
        <v>2248</v>
      </c>
      <c r="AI823" s="374">
        <v>100</v>
      </c>
      <c r="AJ823" s="374">
        <v>0</v>
      </c>
      <c r="AK823" s="374">
        <v>0</v>
      </c>
      <c r="AL823" s="369">
        <v>0.01</v>
      </c>
      <c r="AM823" s="369">
        <v>0.2</v>
      </c>
      <c r="AN823" s="369" t="s">
        <v>34</v>
      </c>
      <c r="AO823" s="367" t="s">
        <v>1324</v>
      </c>
      <c r="AP823" s="370" t="s">
        <v>11</v>
      </c>
      <c r="AQ823" s="376" t="s">
        <v>675</v>
      </c>
      <c r="AR823" s="369">
        <v>2.3333333333333331E-3</v>
      </c>
      <c r="AS823" s="369">
        <v>2.3333333333333331E-3</v>
      </c>
      <c r="AT823" s="369"/>
      <c r="AX823" s="662"/>
      <c r="AY823" s="663"/>
      <c r="AZ823" s="663"/>
      <c r="BA823" s="663"/>
      <c r="BB823" s="664"/>
      <c r="BC823" s="663"/>
      <c r="BD823" s="663"/>
      <c r="BE823" s="663"/>
      <c r="BF823" s="663"/>
      <c r="BG823" s="664"/>
      <c r="BH823" s="664"/>
      <c r="BI823" s="665"/>
      <c r="BJ823" s="665"/>
      <c r="BK823" s="665"/>
      <c r="BL823" s="664"/>
      <c r="BM823" s="664"/>
      <c r="BN823" s="664"/>
      <c r="BO823" s="664"/>
      <c r="BP823" s="664"/>
      <c r="BQ823" s="664"/>
      <c r="BR823" s="664"/>
      <c r="BS823" s="664"/>
      <c r="BT823" s="667"/>
      <c r="BU823" s="668"/>
      <c r="BV823" s="666"/>
      <c r="BW823" s="669"/>
    </row>
    <row r="824" spans="2:75" ht="15.75" customHeight="1">
      <c r="B824" s="363" t="s">
        <v>887</v>
      </c>
      <c r="C824" s="364">
        <v>32485590000186</v>
      </c>
      <c r="D824" s="365" t="s">
        <v>11</v>
      </c>
      <c r="E824" s="365" t="s">
        <v>621</v>
      </c>
      <c r="F824" s="365" t="s">
        <v>692</v>
      </c>
      <c r="G824" s="366" t="s">
        <v>738</v>
      </c>
      <c r="H824" s="366" t="s">
        <v>34</v>
      </c>
      <c r="I824" s="366"/>
      <c r="J824" s="366" t="s">
        <v>608</v>
      </c>
      <c r="K824" s="367" t="s">
        <v>48</v>
      </c>
      <c r="L824" s="368"/>
      <c r="M824" s="368" t="s">
        <v>34</v>
      </c>
      <c r="N824" s="367">
        <v>501646</v>
      </c>
      <c r="O824" s="367" t="s">
        <v>1321</v>
      </c>
      <c r="P824" s="371">
        <v>43661</v>
      </c>
      <c r="Q824" s="372">
        <v>61818007.509999998</v>
      </c>
      <c r="R824" s="372">
        <v>85063738.233253941</v>
      </c>
      <c r="S824" s="367">
        <v>31</v>
      </c>
      <c r="T824" s="369">
        <v>5.9149486364944659E-2</v>
      </c>
      <c r="U824" s="369">
        <v>0.76463695511730589</v>
      </c>
      <c r="V824" s="369">
        <v>9.7520197499296968E-2</v>
      </c>
      <c r="W824" s="369">
        <v>0.95602401721927299</v>
      </c>
      <c r="X824" s="369">
        <v>0.1671194007686847</v>
      </c>
      <c r="Y824" s="369">
        <v>1.2672967750311785</v>
      </c>
      <c r="Z824" s="369">
        <v>0.20508466217675236</v>
      </c>
      <c r="AA824" s="369">
        <v>1.1657677058529416</v>
      </c>
      <c r="AB824" s="369">
        <v>4.4391773921834014E-2</v>
      </c>
      <c r="AC824" s="373">
        <v>-6.9871313316579378E-2</v>
      </c>
      <c r="AD824" s="541">
        <v>0</v>
      </c>
      <c r="AE824" s="370" t="s">
        <v>469</v>
      </c>
      <c r="AF824" s="370" t="s">
        <v>469</v>
      </c>
      <c r="AG824" s="374" t="s">
        <v>469</v>
      </c>
      <c r="AH824" s="374" t="s">
        <v>2248</v>
      </c>
      <c r="AI824" s="374">
        <v>1000</v>
      </c>
      <c r="AJ824" s="374">
        <v>1000</v>
      </c>
      <c r="AK824" s="374">
        <v>1000</v>
      </c>
      <c r="AL824" s="369">
        <v>6.0000000000000001E-3</v>
      </c>
      <c r="AM824" s="369" t="s">
        <v>34</v>
      </c>
      <c r="AN824" s="369" t="s">
        <v>636</v>
      </c>
      <c r="AO824" s="367" t="s">
        <v>1324</v>
      </c>
      <c r="AP824" s="370" t="s">
        <v>11</v>
      </c>
      <c r="AQ824" s="376" t="s">
        <v>675</v>
      </c>
      <c r="AR824" s="369">
        <v>2.2002000000000002E-3</v>
      </c>
      <c r="AS824" s="369">
        <v>2.2002000000000002E-3</v>
      </c>
      <c r="AT824" s="369"/>
      <c r="AX824" s="662"/>
      <c r="AY824" s="663"/>
      <c r="AZ824" s="663"/>
      <c r="BA824" s="663"/>
      <c r="BB824" s="664"/>
      <c r="BC824" s="663"/>
      <c r="BD824" s="663"/>
      <c r="BE824" s="663"/>
      <c r="BF824" s="663"/>
      <c r="BG824" s="664"/>
      <c r="BH824" s="664"/>
      <c r="BI824" s="665"/>
      <c r="BJ824" s="665"/>
      <c r="BK824" s="665"/>
      <c r="BL824" s="664"/>
      <c r="BM824" s="664"/>
      <c r="BN824" s="664"/>
      <c r="BO824" s="664"/>
      <c r="BP824" s="664"/>
      <c r="BQ824" s="664"/>
      <c r="BR824" s="664"/>
      <c r="BS824" s="664"/>
      <c r="BT824" s="667"/>
      <c r="BU824" s="668"/>
      <c r="BV824" s="666"/>
      <c r="BW824" s="669"/>
    </row>
    <row r="825" spans="2:75" ht="15.75" customHeight="1">
      <c r="B825" s="363" t="s">
        <v>893</v>
      </c>
      <c r="C825" s="364">
        <v>18623722000168</v>
      </c>
      <c r="D825" s="365" t="s">
        <v>11</v>
      </c>
      <c r="E825" s="365" t="s">
        <v>621</v>
      </c>
      <c r="F825" s="365" t="s">
        <v>692</v>
      </c>
      <c r="G825" s="366" t="s">
        <v>738</v>
      </c>
      <c r="H825" s="366" t="s">
        <v>34</v>
      </c>
      <c r="I825" s="366"/>
      <c r="J825" s="366" t="s">
        <v>608</v>
      </c>
      <c r="K825" s="367" t="s">
        <v>48</v>
      </c>
      <c r="L825" s="368"/>
      <c r="M825" s="368" t="s">
        <v>34</v>
      </c>
      <c r="N825" s="367">
        <v>405469</v>
      </c>
      <c r="O825" s="367" t="s">
        <v>1321</v>
      </c>
      <c r="P825" s="371">
        <v>42250</v>
      </c>
      <c r="Q825" s="372">
        <v>862376750.73000002</v>
      </c>
      <c r="R825" s="372">
        <v>931954008.06758106</v>
      </c>
      <c r="S825" s="367">
        <v>31</v>
      </c>
      <c r="T825" s="369">
        <v>6.90825563996047E-2</v>
      </c>
      <c r="U825" s="369">
        <v>0.8930436902055543</v>
      </c>
      <c r="V825" s="369">
        <v>0.10546974922822083</v>
      </c>
      <c r="W825" s="369">
        <v>1.0339562053594067</v>
      </c>
      <c r="X825" s="369">
        <v>0.19307537887495396</v>
      </c>
      <c r="Y825" s="369">
        <v>1.4641256721882743</v>
      </c>
      <c r="Z825" s="369">
        <v>0.28262173440858152</v>
      </c>
      <c r="AA825" s="369">
        <v>1.6065135610273789</v>
      </c>
      <c r="AB825" s="369">
        <v>3.1562703082645943E-2</v>
      </c>
      <c r="AC825" s="373">
        <v>0.1151358937099128</v>
      </c>
      <c r="AD825" s="541">
        <v>0</v>
      </c>
      <c r="AE825" s="370" t="s">
        <v>2330</v>
      </c>
      <c r="AF825" s="370" t="s">
        <v>2330</v>
      </c>
      <c r="AG825" s="374" t="s">
        <v>719</v>
      </c>
      <c r="AH825" s="374" t="s">
        <v>2248</v>
      </c>
      <c r="AI825" s="374">
        <v>1000</v>
      </c>
      <c r="AJ825" s="374">
        <v>1000</v>
      </c>
      <c r="AK825" s="374">
        <v>1000</v>
      </c>
      <c r="AL825" s="369">
        <v>8.0000000000000002E-3</v>
      </c>
      <c r="AM825" s="369">
        <v>0.2</v>
      </c>
      <c r="AN825" s="369" t="s">
        <v>636</v>
      </c>
      <c r="AO825" s="367" t="s">
        <v>1324</v>
      </c>
      <c r="AP825" s="370" t="s">
        <v>13</v>
      </c>
      <c r="AQ825" s="376" t="s">
        <v>671</v>
      </c>
      <c r="AR825" s="369">
        <v>2.8E-3</v>
      </c>
      <c r="AS825" s="369">
        <v>2.8E-3</v>
      </c>
      <c r="AT825" s="369"/>
      <c r="AX825" s="662"/>
      <c r="AY825" s="663"/>
      <c r="AZ825" s="663"/>
      <c r="BA825" s="663"/>
      <c r="BB825" s="664"/>
      <c r="BC825" s="663"/>
      <c r="BD825" s="663"/>
      <c r="BE825" s="663"/>
      <c r="BF825" s="663"/>
      <c r="BG825" s="664"/>
      <c r="BH825" s="664"/>
      <c r="BI825" s="665"/>
      <c r="BJ825" s="665"/>
      <c r="BK825" s="665"/>
      <c r="BL825" s="664"/>
      <c r="BM825" s="664"/>
      <c r="BN825" s="664"/>
      <c r="BO825" s="664"/>
      <c r="BP825" s="664"/>
      <c r="BQ825" s="664"/>
      <c r="BR825" s="664"/>
      <c r="BS825" s="664"/>
      <c r="BT825" s="667"/>
      <c r="BU825" s="668"/>
      <c r="BV825" s="666"/>
      <c r="BW825" s="669"/>
    </row>
    <row r="826" spans="2:75" ht="15.75" customHeight="1">
      <c r="B826" s="363" t="s">
        <v>933</v>
      </c>
      <c r="C826" s="364">
        <v>20584638000124</v>
      </c>
      <c r="D826" s="365" t="s">
        <v>11</v>
      </c>
      <c r="E826" s="365" t="s">
        <v>620</v>
      </c>
      <c r="F826" s="365" t="s">
        <v>692</v>
      </c>
      <c r="G826" s="366" t="s">
        <v>738</v>
      </c>
      <c r="H826" s="366" t="s">
        <v>34</v>
      </c>
      <c r="I826" s="366" t="s">
        <v>1304</v>
      </c>
      <c r="J826" s="366" t="s">
        <v>608</v>
      </c>
      <c r="K826" s="367" t="s">
        <v>48</v>
      </c>
      <c r="L826" s="368"/>
      <c r="M826" s="368" t="s">
        <v>34</v>
      </c>
      <c r="N826" s="367">
        <v>408840</v>
      </c>
      <c r="O826" s="367" t="s">
        <v>1321</v>
      </c>
      <c r="P826" s="371">
        <v>42319</v>
      </c>
      <c r="Q826" s="372">
        <v>15149372.880000001</v>
      </c>
      <c r="R826" s="372">
        <v>24937374.189087309</v>
      </c>
      <c r="S826" s="367">
        <v>31</v>
      </c>
      <c r="T826" s="369">
        <v>7.1145698524793577E-2</v>
      </c>
      <c r="U826" s="369">
        <v>0.9197143311447733</v>
      </c>
      <c r="V826" s="369">
        <v>9.9990712641968349E-2</v>
      </c>
      <c r="W826" s="369">
        <v>0.9802433263661271</v>
      </c>
      <c r="X826" s="369">
        <v>0.15170663381871408</v>
      </c>
      <c r="Y826" s="369">
        <v>1.1504189633578317</v>
      </c>
      <c r="Z826" s="369">
        <v>0.11966348137570026</v>
      </c>
      <c r="AA826" s="369">
        <v>0.68020602163558319</v>
      </c>
      <c r="AB826" s="369">
        <v>7.6514829135699985E-3</v>
      </c>
      <c r="AC826" s="373">
        <v>-0.23566314677695285</v>
      </c>
      <c r="AD826" s="541">
        <v>0</v>
      </c>
      <c r="AE826" s="370" t="s">
        <v>2376</v>
      </c>
      <c r="AF826" s="370" t="s">
        <v>2244</v>
      </c>
      <c r="AG826" s="374" t="s">
        <v>59</v>
      </c>
      <c r="AH826" s="374" t="s">
        <v>2248</v>
      </c>
      <c r="AI826" s="374">
        <v>0</v>
      </c>
      <c r="AJ826" s="374">
        <v>0</v>
      </c>
      <c r="AK826" s="374">
        <v>0</v>
      </c>
      <c r="AL826" s="369">
        <v>7.4999999999999997E-3</v>
      </c>
      <c r="AM826" s="369" t="s">
        <v>34</v>
      </c>
      <c r="AN826" s="369" t="s">
        <v>64</v>
      </c>
      <c r="AO826" s="367" t="s">
        <v>1324</v>
      </c>
      <c r="AP826" s="370" t="s">
        <v>11</v>
      </c>
      <c r="AQ826" s="376" t="s">
        <v>675</v>
      </c>
      <c r="AR826" s="369">
        <v>2E-3</v>
      </c>
      <c r="AS826" s="369">
        <v>2E-3</v>
      </c>
      <c r="AT826" s="369"/>
      <c r="AX826" s="662"/>
      <c r="AY826" s="663"/>
      <c r="AZ826" s="663"/>
      <c r="BA826" s="663"/>
      <c r="BB826" s="664"/>
      <c r="BC826" s="663"/>
      <c r="BD826" s="663"/>
      <c r="BE826" s="663"/>
      <c r="BF826" s="663"/>
      <c r="BG826" s="664"/>
      <c r="BH826" s="664"/>
      <c r="BI826" s="665"/>
      <c r="BJ826" s="665"/>
      <c r="BK826" s="665"/>
      <c r="BL826" s="664"/>
      <c r="BM826" s="664"/>
      <c r="BN826" s="664"/>
      <c r="BO826" s="664"/>
      <c r="BP826" s="664"/>
      <c r="BQ826" s="664"/>
      <c r="BR826" s="664"/>
      <c r="BS826" s="664"/>
      <c r="BT826" s="667"/>
      <c r="BU826" s="668"/>
      <c r="BV826" s="666"/>
      <c r="BW826" s="669"/>
    </row>
    <row r="827" spans="2:75" ht="15.75" customHeight="1">
      <c r="B827" s="363" t="s">
        <v>1604</v>
      </c>
      <c r="C827" s="364">
        <v>828035000113</v>
      </c>
      <c r="D827" s="365" t="s">
        <v>11</v>
      </c>
      <c r="E827" s="365" t="s">
        <v>620</v>
      </c>
      <c r="F827" s="365" t="s">
        <v>692</v>
      </c>
      <c r="G827" s="366" t="s">
        <v>738</v>
      </c>
      <c r="H827" s="366" t="s">
        <v>34</v>
      </c>
      <c r="I827" s="366" t="s">
        <v>1304</v>
      </c>
      <c r="J827" s="366" t="s">
        <v>608</v>
      </c>
      <c r="K827" s="367" t="s">
        <v>48</v>
      </c>
      <c r="L827" s="368"/>
      <c r="M827" s="368"/>
      <c r="N827" s="367">
        <v>20583</v>
      </c>
      <c r="O827" s="367" t="s">
        <v>1324</v>
      </c>
      <c r="P827" s="371">
        <v>34978</v>
      </c>
      <c r="Q827" s="372" t="s">
        <v>1392</v>
      </c>
      <c r="R827" s="372" t="s">
        <v>1419</v>
      </c>
      <c r="S827" s="367">
        <v>31</v>
      </c>
      <c r="T827" s="369" t="s">
        <v>1419</v>
      </c>
      <c r="U827" s="369" t="s">
        <v>1419</v>
      </c>
      <c r="V827" s="369" t="s">
        <v>1419</v>
      </c>
      <c r="W827" s="369" t="s">
        <v>1419</v>
      </c>
      <c r="X827" s="369" t="s">
        <v>1419</v>
      </c>
      <c r="Y827" s="369" t="s">
        <v>1419</v>
      </c>
      <c r="Z827" s="369" t="s">
        <v>1419</v>
      </c>
      <c r="AA827" s="369" t="s">
        <v>1419</v>
      </c>
      <c r="AB827" s="369" t="s">
        <v>1419</v>
      </c>
      <c r="AC827" s="373" t="s">
        <v>1419</v>
      </c>
      <c r="AD827" s="541">
        <v>42046759000155</v>
      </c>
      <c r="AE827" s="370" t="s">
        <v>2376</v>
      </c>
      <c r="AF827" s="370" t="s">
        <v>2244</v>
      </c>
      <c r="AG827" s="374" t="s">
        <v>1438</v>
      </c>
      <c r="AH827" s="374" t="s">
        <v>2248</v>
      </c>
      <c r="AI827" s="374">
        <v>1000</v>
      </c>
      <c r="AJ827" s="374">
        <v>1000</v>
      </c>
      <c r="AK827" s="374">
        <v>1000</v>
      </c>
      <c r="AL827" s="369">
        <v>1.8700000000000001E-2</v>
      </c>
      <c r="AM827" s="369">
        <v>0.2</v>
      </c>
      <c r="AN827" s="369" t="s">
        <v>2262</v>
      </c>
      <c r="AO827" s="367" t="s">
        <v>1324</v>
      </c>
      <c r="AP827" s="370" t="s">
        <v>13</v>
      </c>
      <c r="AQ827" s="376" t="s">
        <v>664</v>
      </c>
      <c r="AR827" s="369">
        <v>1.0666666666666667E-3</v>
      </c>
      <c r="AS827" s="369">
        <v>1.0666666666666667E-3</v>
      </c>
      <c r="AT827" s="369"/>
      <c r="AX827" s="662"/>
      <c r="AY827" s="663"/>
      <c r="AZ827" s="663"/>
      <c r="BA827" s="663"/>
      <c r="BB827" s="664"/>
      <c r="BC827" s="663"/>
      <c r="BD827" s="663"/>
      <c r="BE827" s="663"/>
      <c r="BF827" s="663"/>
      <c r="BG827" s="664"/>
      <c r="BH827" s="664"/>
      <c r="BI827" s="665"/>
      <c r="BJ827" s="665"/>
      <c r="BK827" s="665"/>
      <c r="BL827" s="664"/>
      <c r="BM827" s="664"/>
      <c r="BN827" s="664"/>
      <c r="BO827" s="664"/>
      <c r="BP827" s="664"/>
      <c r="BQ827" s="664"/>
      <c r="BR827" s="664"/>
      <c r="BS827" s="664"/>
      <c r="BT827" s="667"/>
      <c r="BU827" s="668"/>
      <c r="BV827" s="666"/>
      <c r="BW827" s="669"/>
    </row>
    <row r="828" spans="2:75" ht="15.75" customHeight="1">
      <c r="B828" s="363" t="s">
        <v>471</v>
      </c>
      <c r="C828" s="364">
        <v>41088594000111</v>
      </c>
      <c r="D828" s="365" t="s">
        <v>11</v>
      </c>
      <c r="E828" s="365" t="s">
        <v>621</v>
      </c>
      <c r="F828" s="365" t="s">
        <v>692</v>
      </c>
      <c r="G828" s="366" t="s">
        <v>738</v>
      </c>
      <c r="H828" s="366" t="s">
        <v>34</v>
      </c>
      <c r="I828" s="366"/>
      <c r="J828" s="366" t="s">
        <v>608</v>
      </c>
      <c r="K828" s="367" t="s">
        <v>48</v>
      </c>
      <c r="L828" s="368"/>
      <c r="M828" s="368" t="s">
        <v>34</v>
      </c>
      <c r="N828" s="367">
        <v>635685</v>
      </c>
      <c r="O828" s="367" t="s">
        <v>1321</v>
      </c>
      <c r="P828" s="371">
        <v>44287</v>
      </c>
      <c r="Q828" s="372">
        <v>3322791.94</v>
      </c>
      <c r="R828" s="372">
        <v>3289942.5839285692</v>
      </c>
      <c r="S828" s="367">
        <v>31</v>
      </c>
      <c r="T828" s="369">
        <v>4.5397866403447118E-2</v>
      </c>
      <c r="U828" s="369">
        <v>0.58686707981503061</v>
      </c>
      <c r="V828" s="369">
        <v>7.57290517683058E-2</v>
      </c>
      <c r="W828" s="369">
        <v>0.74239792523250303</v>
      </c>
      <c r="X828" s="369" t="s">
        <v>1419</v>
      </c>
      <c r="Y828" s="369" t="s">
        <v>1419</v>
      </c>
      <c r="Z828" s="369" t="s">
        <v>1419</v>
      </c>
      <c r="AA828" s="369" t="s">
        <v>1419</v>
      </c>
      <c r="AB828" s="369">
        <v>3.4508719649502931E-2</v>
      </c>
      <c r="AC828" s="373">
        <v>-0.68244819902252085</v>
      </c>
      <c r="AD828" s="541">
        <v>34706691000165</v>
      </c>
      <c r="AE828" s="370" t="s">
        <v>2426</v>
      </c>
      <c r="AF828" s="370" t="s">
        <v>2244</v>
      </c>
      <c r="AG828" s="374" t="s">
        <v>1438</v>
      </c>
      <c r="AH828" s="374" t="s">
        <v>2248</v>
      </c>
      <c r="AI828" s="374">
        <v>500</v>
      </c>
      <c r="AJ828" s="374">
        <v>100</v>
      </c>
      <c r="AK828" s="374">
        <v>100</v>
      </c>
      <c r="AL828" s="369">
        <v>8.0000000000000002E-3</v>
      </c>
      <c r="AM828" s="369">
        <v>0.2</v>
      </c>
      <c r="AN828" s="369" t="s">
        <v>34</v>
      </c>
      <c r="AO828" s="367" t="s">
        <v>1324</v>
      </c>
      <c r="AP828" s="370" t="s">
        <v>11</v>
      </c>
      <c r="AQ828" s="376" t="s">
        <v>675</v>
      </c>
      <c r="AR828" s="369">
        <v>1.8664E-3</v>
      </c>
      <c r="AS828" s="369">
        <v>1.8664E-3</v>
      </c>
      <c r="AT828" s="369"/>
      <c r="AX828" s="662"/>
      <c r="AY828" s="663"/>
      <c r="AZ828" s="663"/>
      <c r="BA828" s="663"/>
      <c r="BB828" s="664"/>
      <c r="BC828" s="663"/>
      <c r="BD828" s="663"/>
      <c r="BE828" s="663"/>
      <c r="BF828" s="663"/>
      <c r="BG828" s="664"/>
      <c r="BH828" s="664"/>
      <c r="BI828" s="665"/>
      <c r="BJ828" s="665"/>
      <c r="BK828" s="665"/>
      <c r="BL828" s="664"/>
      <c r="BM828" s="664"/>
      <c r="BN828" s="664"/>
      <c r="BO828" s="664"/>
      <c r="BP828" s="664"/>
      <c r="BQ828" s="664"/>
      <c r="BR828" s="664"/>
      <c r="BS828" s="664"/>
      <c r="BT828" s="667"/>
      <c r="BU828" s="668"/>
      <c r="BV828" s="666"/>
      <c r="BW828" s="669"/>
    </row>
    <row r="829" spans="2:75" ht="15.75" customHeight="1">
      <c r="B829" s="363" t="s">
        <v>1084</v>
      </c>
      <c r="C829" s="364">
        <v>27954376000191</v>
      </c>
      <c r="D829" s="365" t="s">
        <v>11</v>
      </c>
      <c r="E829" s="365" t="s">
        <v>621</v>
      </c>
      <c r="F829" s="365" t="s">
        <v>692</v>
      </c>
      <c r="G829" s="366" t="s">
        <v>738</v>
      </c>
      <c r="H829" s="366" t="s">
        <v>34</v>
      </c>
      <c r="I829" s="366"/>
      <c r="J829" s="366" t="s">
        <v>608</v>
      </c>
      <c r="K829" s="367" t="s">
        <v>48</v>
      </c>
      <c r="L829" s="368"/>
      <c r="M829" s="368" t="s">
        <v>1416</v>
      </c>
      <c r="N829" s="367">
        <v>453552</v>
      </c>
      <c r="O829" s="367" t="s">
        <v>1321</v>
      </c>
      <c r="P829" s="371">
        <v>43060</v>
      </c>
      <c r="Q829" s="372">
        <v>6466963.2000000002</v>
      </c>
      <c r="R829" s="372">
        <v>5956531.7437301623</v>
      </c>
      <c r="S829" s="367">
        <v>31</v>
      </c>
      <c r="T829" s="369">
        <v>8.3109020323365312E-2</v>
      </c>
      <c r="U829" s="369">
        <v>1.0743665270524247</v>
      </c>
      <c r="V829" s="369">
        <v>0.13933024470632116</v>
      </c>
      <c r="W829" s="369">
        <v>1.36590228157856</v>
      </c>
      <c r="X829" s="369">
        <v>0.14486666754370958</v>
      </c>
      <c r="Y829" s="369">
        <v>1.0985502565424379</v>
      </c>
      <c r="Z829" s="369">
        <v>0.12867316322992095</v>
      </c>
      <c r="AA829" s="369">
        <v>0.73141997412807891</v>
      </c>
      <c r="AB829" s="369">
        <v>3.1046806118105015E-2</v>
      </c>
      <c r="AC829" s="373">
        <v>1.0887415852256284</v>
      </c>
      <c r="AD829" s="541">
        <v>36729801000130</v>
      </c>
      <c r="AE829" s="370" t="s">
        <v>2466</v>
      </c>
      <c r="AF829" s="370" t="s">
        <v>2244</v>
      </c>
      <c r="AG829" s="374" t="s">
        <v>1438</v>
      </c>
      <c r="AH829" s="374" t="s">
        <v>2245</v>
      </c>
      <c r="AI829" s="374">
        <v>1000</v>
      </c>
      <c r="AJ829" s="374">
        <v>1000</v>
      </c>
      <c r="AK829" s="374">
        <v>1000</v>
      </c>
      <c r="AL829" s="369">
        <v>2.5000000000000001E-3</v>
      </c>
      <c r="AM829" s="369" t="s">
        <v>34</v>
      </c>
      <c r="AN829" s="369" t="s">
        <v>34</v>
      </c>
      <c r="AO829" s="367" t="s">
        <v>1324</v>
      </c>
      <c r="AP829" s="370" t="s">
        <v>11</v>
      </c>
      <c r="AQ829" s="376" t="s">
        <v>675</v>
      </c>
      <c r="AR829" s="369" t="s">
        <v>34</v>
      </c>
      <c r="AS829" s="369" t="s">
        <v>34</v>
      </c>
      <c r="AT829" s="369"/>
      <c r="AX829" s="662"/>
      <c r="AY829" s="663"/>
      <c r="AZ829" s="663"/>
      <c r="BA829" s="663"/>
      <c r="BB829" s="664"/>
      <c r="BC829" s="663"/>
      <c r="BD829" s="663"/>
      <c r="BE829" s="663"/>
      <c r="BF829" s="663"/>
      <c r="BG829" s="664"/>
      <c r="BH829" s="664"/>
      <c r="BI829" s="665"/>
      <c r="BJ829" s="665"/>
      <c r="BK829" s="665"/>
      <c r="BL829" s="664"/>
      <c r="BM829" s="664"/>
      <c r="BN829" s="664"/>
      <c r="BO829" s="664"/>
      <c r="BP829" s="664"/>
      <c r="BQ829" s="664"/>
      <c r="BR829" s="664"/>
      <c r="BS829" s="664"/>
      <c r="BT829" s="667"/>
      <c r="BU829" s="668"/>
      <c r="BV829" s="666"/>
      <c r="BW829" s="669"/>
    </row>
    <row r="830" spans="2:75" ht="15.75" customHeight="1">
      <c r="B830" s="363" t="s">
        <v>1110</v>
      </c>
      <c r="C830" s="364">
        <v>24552346000160</v>
      </c>
      <c r="D830" s="365" t="s">
        <v>11</v>
      </c>
      <c r="E830" s="365" t="s">
        <v>621</v>
      </c>
      <c r="F830" s="365" t="s">
        <v>692</v>
      </c>
      <c r="G830" s="366" t="s">
        <v>738</v>
      </c>
      <c r="H830" s="366" t="s">
        <v>34</v>
      </c>
      <c r="I830" s="366"/>
      <c r="J830" s="366" t="s">
        <v>608</v>
      </c>
      <c r="K830" s="367" t="s">
        <v>48</v>
      </c>
      <c r="L830" s="368"/>
      <c r="M830" s="368" t="s">
        <v>34</v>
      </c>
      <c r="N830" s="367">
        <v>426911</v>
      </c>
      <c r="O830" s="367" t="s">
        <v>1321</v>
      </c>
      <c r="P830" s="371">
        <v>42646</v>
      </c>
      <c r="Q830" s="372">
        <v>41803552.5</v>
      </c>
      <c r="R830" s="372">
        <v>53039816.083492056</v>
      </c>
      <c r="S830" s="367">
        <v>31</v>
      </c>
      <c r="T830" s="369">
        <v>5.625636648634047E-2</v>
      </c>
      <c r="U830" s="369">
        <v>0.7272370297634938</v>
      </c>
      <c r="V830" s="369">
        <v>8.7058298122519417E-2</v>
      </c>
      <c r="W830" s="369">
        <v>0.85346242150467466</v>
      </c>
      <c r="X830" s="369">
        <v>0.15694488238976567</v>
      </c>
      <c r="Y830" s="369">
        <v>1.1901415538552318</v>
      </c>
      <c r="Z830" s="369">
        <v>0.20935942250322359</v>
      </c>
      <c r="AA830" s="369">
        <v>1.1900668293757266</v>
      </c>
      <c r="AB830" s="369">
        <v>3.4435287135415216E-2</v>
      </c>
      <c r="AC830" s="373">
        <v>-0.37964306725801977</v>
      </c>
      <c r="AD830" s="541">
        <v>0</v>
      </c>
      <c r="AE830" s="370" t="s">
        <v>2484</v>
      </c>
      <c r="AF830" s="370" t="s">
        <v>2244</v>
      </c>
      <c r="AG830" s="374" t="s">
        <v>1438</v>
      </c>
      <c r="AH830" s="374" t="s">
        <v>2248</v>
      </c>
      <c r="AI830" s="374">
        <v>0</v>
      </c>
      <c r="AJ830" s="374">
        <v>0</v>
      </c>
      <c r="AK830" s="374">
        <v>0</v>
      </c>
      <c r="AL830" s="369">
        <v>9.0000000000000011E-3</v>
      </c>
      <c r="AM830" s="369">
        <v>0.2</v>
      </c>
      <c r="AN830" s="369" t="s">
        <v>2262</v>
      </c>
      <c r="AO830" s="367" t="s">
        <v>1324</v>
      </c>
      <c r="AP830" s="370" t="s">
        <v>11</v>
      </c>
      <c r="AQ830" s="376" t="s">
        <v>675</v>
      </c>
      <c r="AR830" s="369">
        <v>1.7999999999999997E-3</v>
      </c>
      <c r="AS830" s="369">
        <v>1.7999999999999997E-3</v>
      </c>
      <c r="AT830" s="369"/>
      <c r="AX830" s="662"/>
      <c r="AY830" s="663"/>
      <c r="AZ830" s="663"/>
      <c r="BA830" s="663"/>
      <c r="BB830" s="664"/>
      <c r="BC830" s="663"/>
      <c r="BD830" s="663"/>
      <c r="BE830" s="663"/>
      <c r="BF830" s="663"/>
      <c r="BG830" s="664"/>
      <c r="BH830" s="664"/>
      <c r="BI830" s="665"/>
      <c r="BJ830" s="665"/>
      <c r="BK830" s="665"/>
      <c r="BL830" s="664"/>
      <c r="BM830" s="664"/>
      <c r="BN830" s="664"/>
      <c r="BO830" s="664"/>
      <c r="BP830" s="664"/>
      <c r="BQ830" s="664"/>
      <c r="BR830" s="664"/>
      <c r="BS830" s="664"/>
      <c r="BT830" s="667"/>
      <c r="BU830" s="668"/>
      <c r="BV830" s="666"/>
      <c r="BW830" s="669"/>
    </row>
    <row r="831" spans="2:75" ht="15.75" customHeight="1">
      <c r="B831" s="363" t="s">
        <v>1149</v>
      </c>
      <c r="C831" s="364">
        <v>23565840000105</v>
      </c>
      <c r="D831" s="365" t="s">
        <v>11</v>
      </c>
      <c r="E831" s="365" t="s">
        <v>620</v>
      </c>
      <c r="F831" s="365" t="s">
        <v>692</v>
      </c>
      <c r="G831" s="366" t="s">
        <v>738</v>
      </c>
      <c r="H831" s="366" t="s">
        <v>34</v>
      </c>
      <c r="I831" s="366"/>
      <c r="J831" s="366" t="s">
        <v>608</v>
      </c>
      <c r="K831" s="367" t="s">
        <v>48</v>
      </c>
      <c r="L831" s="368"/>
      <c r="M831" s="368" t="s">
        <v>34</v>
      </c>
      <c r="N831" s="367">
        <v>416517</v>
      </c>
      <c r="O831" s="367" t="s">
        <v>1321</v>
      </c>
      <c r="P831" s="371">
        <v>42458</v>
      </c>
      <c r="Q831" s="372">
        <v>54170126.759999998</v>
      </c>
      <c r="R831" s="372">
        <v>56365244.961071447</v>
      </c>
      <c r="S831" s="367">
        <v>31</v>
      </c>
      <c r="T831" s="369">
        <v>8.8619225346694419E-2</v>
      </c>
      <c r="U831" s="369">
        <v>1.1455980228783547</v>
      </c>
      <c r="V831" s="369">
        <v>0.11973405392648795</v>
      </c>
      <c r="W831" s="369">
        <v>1.1737940874614747</v>
      </c>
      <c r="X831" s="369">
        <v>0.18159472284425671</v>
      </c>
      <c r="Y831" s="369">
        <v>1.3770657719252093</v>
      </c>
      <c r="Z831" s="369">
        <v>0.15476223002061928</v>
      </c>
      <c r="AA831" s="369">
        <v>0.87971868753563942</v>
      </c>
      <c r="AB831" s="369">
        <v>1.240581250188299E-2</v>
      </c>
      <c r="AC831" s="373">
        <v>1.2930334556798582</v>
      </c>
      <c r="AD831" s="541">
        <v>26171796000139</v>
      </c>
      <c r="AE831" s="370" t="s">
        <v>2508</v>
      </c>
      <c r="AF831" s="370" t="s">
        <v>2253</v>
      </c>
      <c r="AG831" s="374" t="s">
        <v>1439</v>
      </c>
      <c r="AH831" s="374" t="s">
        <v>2248</v>
      </c>
      <c r="AI831" s="374">
        <v>1000</v>
      </c>
      <c r="AJ831" s="374">
        <v>1000</v>
      </c>
      <c r="AK831" s="374">
        <v>1000</v>
      </c>
      <c r="AL831" s="369">
        <v>8.0000000000000002E-3</v>
      </c>
      <c r="AM831" s="369" t="s">
        <v>34</v>
      </c>
      <c r="AN831" s="369" t="s">
        <v>64</v>
      </c>
      <c r="AO831" s="367" t="s">
        <v>1324</v>
      </c>
      <c r="AP831" s="370" t="s">
        <v>11</v>
      </c>
      <c r="AQ831" s="376" t="s">
        <v>675</v>
      </c>
      <c r="AR831" s="369">
        <v>1.5999999999999999E-3</v>
      </c>
      <c r="AS831" s="369">
        <v>1.5999999999999999E-3</v>
      </c>
      <c r="AT831" s="369"/>
      <c r="AX831" s="662"/>
      <c r="AY831" s="663"/>
      <c r="AZ831" s="663"/>
      <c r="BA831" s="663"/>
      <c r="BB831" s="664"/>
      <c r="BC831" s="663"/>
      <c r="BD831" s="663"/>
      <c r="BE831" s="663"/>
      <c r="BF831" s="663"/>
      <c r="BG831" s="664"/>
      <c r="BH831" s="664"/>
      <c r="BI831" s="665"/>
      <c r="BJ831" s="665"/>
      <c r="BK831" s="665"/>
      <c r="BL831" s="664"/>
      <c r="BM831" s="664"/>
      <c r="BN831" s="664"/>
      <c r="BO831" s="664"/>
      <c r="BP831" s="664"/>
      <c r="BQ831" s="664"/>
      <c r="BR831" s="664"/>
      <c r="BS831" s="664"/>
      <c r="BT831" s="667"/>
      <c r="BU831" s="668"/>
      <c r="BV831" s="666"/>
      <c r="BW831" s="669"/>
    </row>
    <row r="832" spans="2:75" ht="15.75" customHeight="1">
      <c r="B832" s="363" t="s">
        <v>1193</v>
      </c>
      <c r="C832" s="364">
        <v>26759909000111</v>
      </c>
      <c r="D832" s="365" t="s">
        <v>11</v>
      </c>
      <c r="E832" s="365" t="s">
        <v>620</v>
      </c>
      <c r="F832" s="365" t="s">
        <v>692</v>
      </c>
      <c r="G832" s="366" t="s">
        <v>738</v>
      </c>
      <c r="H832" s="366" t="s">
        <v>34</v>
      </c>
      <c r="I832" s="366"/>
      <c r="J832" s="366" t="s">
        <v>608</v>
      </c>
      <c r="K832" s="367" t="s">
        <v>48</v>
      </c>
      <c r="L832" s="368"/>
      <c r="M832" s="368" t="s">
        <v>34</v>
      </c>
      <c r="N832" s="367">
        <v>442976</v>
      </c>
      <c r="O832" s="367" t="s">
        <v>1324</v>
      </c>
      <c r="P832" s="371">
        <v>42916</v>
      </c>
      <c r="Q832" s="372">
        <v>627155034.49000001</v>
      </c>
      <c r="R832" s="372">
        <v>510847612.86448413</v>
      </c>
      <c r="S832" s="367">
        <v>31</v>
      </c>
      <c r="T832" s="369">
        <v>8.559176619539266E-2</v>
      </c>
      <c r="U832" s="369">
        <v>1.1064614675258579</v>
      </c>
      <c r="V832" s="369">
        <v>0.11685347723827144</v>
      </c>
      <c r="W832" s="369">
        <v>1.1455548040310164</v>
      </c>
      <c r="X832" s="369">
        <v>0.20208746405599398</v>
      </c>
      <c r="Y832" s="369">
        <v>1.5324659512564505</v>
      </c>
      <c r="Z832" s="369">
        <v>0.21190224482632236</v>
      </c>
      <c r="AA832" s="369">
        <v>1.2045210558133705</v>
      </c>
      <c r="AB832" s="369">
        <v>1.3354935338420183E-2</v>
      </c>
      <c r="AC832" s="373">
        <v>1.0090862681819313</v>
      </c>
      <c r="AD832" s="541">
        <v>30676315000114</v>
      </c>
      <c r="AE832" s="370" t="s">
        <v>2533</v>
      </c>
      <c r="AF832" s="370" t="s">
        <v>2253</v>
      </c>
      <c r="AG832" s="374" t="s">
        <v>1439</v>
      </c>
      <c r="AH832" s="374" t="s">
        <v>2248</v>
      </c>
      <c r="AI832" s="374">
        <v>1000</v>
      </c>
      <c r="AJ832" s="374">
        <v>100</v>
      </c>
      <c r="AK832" s="374">
        <v>100</v>
      </c>
      <c r="AL832" s="369">
        <v>8.0000000000000002E-3</v>
      </c>
      <c r="AM832" s="369" t="s">
        <v>34</v>
      </c>
      <c r="AN832" s="369" t="s">
        <v>64</v>
      </c>
      <c r="AO832" s="367" t="s">
        <v>1324</v>
      </c>
      <c r="AP832" s="370" t="s">
        <v>11</v>
      </c>
      <c r="AQ832" s="376" t="s">
        <v>675</v>
      </c>
      <c r="AR832" s="369">
        <v>2.3999999999999998E-3</v>
      </c>
      <c r="AS832" s="369">
        <v>2.3999999999999998E-3</v>
      </c>
      <c r="AT832" s="369"/>
      <c r="AX832" s="662"/>
      <c r="AY832" s="663"/>
      <c r="AZ832" s="663"/>
      <c r="BA832" s="663"/>
      <c r="BB832" s="664"/>
      <c r="BC832" s="663"/>
      <c r="BD832" s="663"/>
      <c r="BE832" s="663"/>
      <c r="BF832" s="663"/>
      <c r="BG832" s="664"/>
      <c r="BH832" s="664"/>
      <c r="BI832" s="665"/>
      <c r="BJ832" s="665"/>
      <c r="BK832" s="665"/>
      <c r="BL832" s="664"/>
      <c r="BM832" s="664"/>
      <c r="BN832" s="664"/>
      <c r="BO832" s="664"/>
      <c r="BP832" s="664"/>
      <c r="BQ832" s="664"/>
      <c r="BR832" s="664"/>
      <c r="BS832" s="664"/>
      <c r="BT832" s="667"/>
      <c r="BU832" s="668"/>
      <c r="BV832" s="666"/>
      <c r="BW832" s="669"/>
    </row>
    <row r="833" spans="2:75" ht="15.75" customHeight="1">
      <c r="B833" s="363" t="s">
        <v>63</v>
      </c>
      <c r="C833" s="364">
        <v>36181846000112</v>
      </c>
      <c r="D833" s="365" t="s">
        <v>13</v>
      </c>
      <c r="E833" s="365" t="s">
        <v>616</v>
      </c>
      <c r="F833" s="365" t="s">
        <v>617</v>
      </c>
      <c r="G833" s="366" t="s">
        <v>34</v>
      </c>
      <c r="H833" s="366" t="s">
        <v>1337</v>
      </c>
      <c r="I833" s="366" t="s">
        <v>34</v>
      </c>
      <c r="J833" s="366" t="s">
        <v>608</v>
      </c>
      <c r="K833" s="367" t="s">
        <v>48</v>
      </c>
      <c r="L833" s="368"/>
      <c r="M833" s="368" t="s">
        <v>34</v>
      </c>
      <c r="N833" s="367">
        <v>531715</v>
      </c>
      <c r="O833" s="367" t="s">
        <v>1321</v>
      </c>
      <c r="P833" s="371">
        <v>43922</v>
      </c>
      <c r="Q833" s="372">
        <v>673939480.39999998</v>
      </c>
      <c r="R833" s="372">
        <v>1218769776.60869</v>
      </c>
      <c r="S833" s="367">
        <v>31</v>
      </c>
      <c r="T833" s="369">
        <v>-3.6293599792973641E-3</v>
      </c>
      <c r="U833" s="369">
        <v>-4.6917444835822816E-2</v>
      </c>
      <c r="V833" s="369">
        <v>1.8581823835060352E-2</v>
      </c>
      <c r="W833" s="369">
        <v>0.18216400628375781</v>
      </c>
      <c r="X833" s="369">
        <v>1.3961187764306437E-2</v>
      </c>
      <c r="Y833" s="369">
        <v>0.10587022301378222</v>
      </c>
      <c r="Z833" s="369" t="s">
        <v>1419</v>
      </c>
      <c r="AA833" s="369" t="s">
        <v>1419</v>
      </c>
      <c r="AB833" s="369">
        <v>4.0256160220714265E-2</v>
      </c>
      <c r="AC833" s="373">
        <v>-1.9359125540116628</v>
      </c>
      <c r="AD833" s="541">
        <v>36181795000129</v>
      </c>
      <c r="AE833" s="370" t="s">
        <v>2251</v>
      </c>
      <c r="AF833" s="370" t="s">
        <v>2247</v>
      </c>
      <c r="AG833" s="374" t="s">
        <v>59</v>
      </c>
      <c r="AH833" s="374" t="s">
        <v>2248</v>
      </c>
      <c r="AI833" s="374">
        <v>25000</v>
      </c>
      <c r="AJ833" s="374">
        <v>1000</v>
      </c>
      <c r="AK833" s="374">
        <v>10000</v>
      </c>
      <c r="AL833" s="673">
        <v>0.02</v>
      </c>
      <c r="AM833" s="673">
        <v>0.2</v>
      </c>
      <c r="AN833" s="369" t="s">
        <v>64</v>
      </c>
      <c r="AO833" s="367" t="s">
        <v>1324</v>
      </c>
      <c r="AP833" s="370" t="s">
        <v>13</v>
      </c>
      <c r="AQ833" s="376" t="s">
        <v>668</v>
      </c>
      <c r="AR833" s="369">
        <v>4.0000000000000001E-3</v>
      </c>
      <c r="AS833" s="369">
        <v>4.0000000000000001E-3</v>
      </c>
      <c r="AT833" s="369"/>
      <c r="AX833" s="662"/>
      <c r="AY833" s="663"/>
      <c r="AZ833" s="663"/>
      <c r="BA833" s="663"/>
      <c r="BB833" s="664"/>
      <c r="BC833" s="663"/>
      <c r="BD833" s="663"/>
      <c r="BE833" s="663"/>
      <c r="BF833" s="663"/>
      <c r="BG833" s="664"/>
      <c r="BH833" s="664"/>
      <c r="BI833" s="665"/>
      <c r="BJ833" s="665"/>
      <c r="BK833" s="665"/>
      <c r="BL833" s="664"/>
      <c r="BM833" s="664"/>
      <c r="BN833" s="664"/>
      <c r="BO833" s="664"/>
      <c r="BP833" s="664"/>
      <c r="BQ833" s="664"/>
      <c r="BR833" s="664"/>
      <c r="BS833" s="664"/>
      <c r="BT833" s="667"/>
      <c r="BU833" s="668"/>
      <c r="BV833" s="666"/>
      <c r="BW833" s="669"/>
    </row>
    <row r="834" spans="2:75" ht="15.75" customHeight="1">
      <c r="B834" s="363" t="s">
        <v>776</v>
      </c>
      <c r="C834" s="364">
        <v>20458815000126</v>
      </c>
      <c r="D834" s="365" t="s">
        <v>13</v>
      </c>
      <c r="E834" s="365" t="s">
        <v>616</v>
      </c>
      <c r="F834" s="365" t="s">
        <v>617</v>
      </c>
      <c r="G834" s="366" t="s">
        <v>34</v>
      </c>
      <c r="H834" s="366" t="s">
        <v>1338</v>
      </c>
      <c r="I834" s="366" t="s">
        <v>34</v>
      </c>
      <c r="J834" s="366" t="s">
        <v>608</v>
      </c>
      <c r="K834" s="367" t="s">
        <v>48</v>
      </c>
      <c r="L834" s="368"/>
      <c r="M834" s="368" t="s">
        <v>34</v>
      </c>
      <c r="N834" s="367">
        <v>375918</v>
      </c>
      <c r="O834" s="367" t="s">
        <v>1321</v>
      </c>
      <c r="P834" s="371">
        <v>41883</v>
      </c>
      <c r="Q834" s="372">
        <v>763726216.5</v>
      </c>
      <c r="R834" s="372">
        <v>303978286.54218268</v>
      </c>
      <c r="S834" s="367">
        <v>31</v>
      </c>
      <c r="T834" s="369">
        <v>0.32237263208770894</v>
      </c>
      <c r="U834" s="369">
        <v>4.167373936129156</v>
      </c>
      <c r="V834" s="369">
        <v>0.41744998996992444</v>
      </c>
      <c r="W834" s="369">
        <v>4.0924057439698016</v>
      </c>
      <c r="X834" s="369">
        <v>0.40595423302015332</v>
      </c>
      <c r="Y834" s="369">
        <v>3.078424694861027</v>
      </c>
      <c r="Z834" s="369">
        <v>0.59092682880667025</v>
      </c>
      <c r="AA834" s="369">
        <v>3.3590196664789649</v>
      </c>
      <c r="AB834" s="369">
        <v>8.5051742900132982E-2</v>
      </c>
      <c r="AC834" s="373">
        <v>3.0044846416659752</v>
      </c>
      <c r="AD834" s="541">
        <v>36327493000116</v>
      </c>
      <c r="AE834" s="370" t="s">
        <v>2288</v>
      </c>
      <c r="AF834" s="370" t="s">
        <v>2253</v>
      </c>
      <c r="AG834" s="374" t="s">
        <v>1439</v>
      </c>
      <c r="AH834" s="374" t="s">
        <v>2248</v>
      </c>
      <c r="AI834" s="374">
        <v>10000</v>
      </c>
      <c r="AJ834" s="374">
        <v>5000</v>
      </c>
      <c r="AK834" s="374">
        <v>5000</v>
      </c>
      <c r="AL834" s="673">
        <v>1.9E-2</v>
      </c>
      <c r="AM834" s="673">
        <v>0.2</v>
      </c>
      <c r="AN834" s="369" t="s">
        <v>34</v>
      </c>
      <c r="AO834" s="367" t="s">
        <v>1324</v>
      </c>
      <c r="AP834" s="370" t="s">
        <v>13</v>
      </c>
      <c r="AQ834" s="376" t="s">
        <v>668</v>
      </c>
      <c r="AR834" s="369">
        <v>3.7999999999999996E-3</v>
      </c>
      <c r="AS834" s="369">
        <v>3.7999999999999996E-3</v>
      </c>
      <c r="AT834" s="369"/>
      <c r="AX834" s="662"/>
      <c r="AY834" s="663"/>
      <c r="AZ834" s="663"/>
      <c r="BA834" s="663"/>
      <c r="BB834" s="664"/>
      <c r="BC834" s="663"/>
      <c r="BD834" s="663"/>
      <c r="BE834" s="663"/>
      <c r="BF834" s="663"/>
      <c r="BG834" s="664"/>
      <c r="BH834" s="664"/>
      <c r="BI834" s="665"/>
      <c r="BJ834" s="665"/>
      <c r="BK834" s="665"/>
      <c r="BL834" s="664"/>
      <c r="BM834" s="664"/>
      <c r="BN834" s="664"/>
      <c r="BO834" s="664"/>
      <c r="BP834" s="664"/>
      <c r="BQ834" s="664"/>
      <c r="BR834" s="664"/>
      <c r="BS834" s="664"/>
      <c r="BT834" s="667"/>
      <c r="BU834" s="668"/>
      <c r="BV834" s="666"/>
      <c r="BW834" s="669"/>
    </row>
    <row r="835" spans="2:75" ht="15.75" customHeight="1">
      <c r="B835" s="363" t="s">
        <v>232</v>
      </c>
      <c r="C835" s="364">
        <v>18391138000124</v>
      </c>
      <c r="D835" s="365" t="s">
        <v>13</v>
      </c>
      <c r="E835" s="365" t="s">
        <v>616</v>
      </c>
      <c r="F835" s="365" t="s">
        <v>617</v>
      </c>
      <c r="G835" s="366" t="s">
        <v>34</v>
      </c>
      <c r="H835" s="366" t="s">
        <v>1338</v>
      </c>
      <c r="I835" s="366" t="s">
        <v>34</v>
      </c>
      <c r="J835" s="366" t="s">
        <v>608</v>
      </c>
      <c r="K835" s="367" t="s">
        <v>48</v>
      </c>
      <c r="L835" s="368"/>
      <c r="M835" s="368" t="s">
        <v>34</v>
      </c>
      <c r="N835" s="367">
        <v>342092</v>
      </c>
      <c r="O835" s="367" t="s">
        <v>1324</v>
      </c>
      <c r="P835" s="371">
        <v>41486</v>
      </c>
      <c r="Q835" s="372">
        <v>794935679.66999996</v>
      </c>
      <c r="R835" s="372">
        <v>602799095.22761869</v>
      </c>
      <c r="S835" s="367">
        <v>31</v>
      </c>
      <c r="T835" s="369">
        <v>0.21466615079981533</v>
      </c>
      <c r="U835" s="369">
        <v>2.7750312302221931</v>
      </c>
      <c r="V835" s="369">
        <v>0.21046411082595928</v>
      </c>
      <c r="W835" s="369">
        <v>2.0632520223696882</v>
      </c>
      <c r="X835" s="369">
        <v>0.2705632399552651</v>
      </c>
      <c r="Y835" s="369">
        <v>2.0517301992477281</v>
      </c>
      <c r="Z835" s="369">
        <v>0.41323740718778756</v>
      </c>
      <c r="AA835" s="369">
        <v>2.3489753891723897</v>
      </c>
      <c r="AB835" s="369">
        <v>9.6858857909488047E-2</v>
      </c>
      <c r="AC835" s="373">
        <v>1.0179631278398089</v>
      </c>
      <c r="AD835" s="541">
        <v>13962959000150</v>
      </c>
      <c r="AE835" s="370" t="s">
        <v>2409</v>
      </c>
      <c r="AF835" s="370" t="s">
        <v>2250</v>
      </c>
      <c r="AG835" s="374" t="s">
        <v>719</v>
      </c>
      <c r="AH835" s="374" t="s">
        <v>2248</v>
      </c>
      <c r="AI835" s="374">
        <v>1000</v>
      </c>
      <c r="AJ835" s="374">
        <v>100</v>
      </c>
      <c r="AK835" s="374">
        <v>1000</v>
      </c>
      <c r="AL835" s="369">
        <v>1.9574999999999999E-2</v>
      </c>
      <c r="AM835" s="369">
        <v>0.2</v>
      </c>
      <c r="AN835" s="369" t="s">
        <v>64</v>
      </c>
      <c r="AO835" s="367" t="s">
        <v>1324</v>
      </c>
      <c r="AP835" s="370" t="s">
        <v>13</v>
      </c>
      <c r="AQ835" s="376" t="s">
        <v>691</v>
      </c>
      <c r="AR835" s="369">
        <v>4.8937499999999997E-3</v>
      </c>
      <c r="AS835" s="369">
        <v>4.8937499999999997E-3</v>
      </c>
      <c r="AT835" s="369"/>
      <c r="AX835" s="662"/>
      <c r="AY835" s="663"/>
      <c r="AZ835" s="663"/>
      <c r="BA835" s="663"/>
      <c r="BB835" s="664"/>
      <c r="BC835" s="663"/>
      <c r="BD835" s="663"/>
      <c r="BE835" s="663"/>
      <c r="BF835" s="663"/>
      <c r="BG835" s="664"/>
      <c r="BH835" s="664"/>
      <c r="BI835" s="665"/>
      <c r="BJ835" s="665"/>
      <c r="BK835" s="665"/>
      <c r="BL835" s="664"/>
      <c r="BM835" s="664"/>
      <c r="BN835" s="664"/>
      <c r="BO835" s="664"/>
      <c r="BP835" s="664"/>
      <c r="BQ835" s="664"/>
      <c r="BR835" s="664"/>
      <c r="BS835" s="664"/>
      <c r="BT835" s="667"/>
      <c r="BU835" s="668"/>
      <c r="BV835" s="666"/>
      <c r="BW835" s="669"/>
    </row>
    <row r="836" spans="2:75" ht="15.75" customHeight="1">
      <c r="B836" s="363" t="s">
        <v>1624</v>
      </c>
      <c r="C836" s="364">
        <v>37013525000171</v>
      </c>
      <c r="D836" s="365" t="s">
        <v>13</v>
      </c>
      <c r="E836" s="365" t="s">
        <v>616</v>
      </c>
      <c r="F836" s="365" t="s">
        <v>617</v>
      </c>
      <c r="G836" s="366" t="s">
        <v>34</v>
      </c>
      <c r="H836" s="366" t="s">
        <v>1337</v>
      </c>
      <c r="I836" s="366" t="s">
        <v>34</v>
      </c>
      <c r="J836" s="366" t="s">
        <v>608</v>
      </c>
      <c r="K836" s="367" t="s">
        <v>48</v>
      </c>
      <c r="L836" s="368"/>
      <c r="M836" s="368"/>
      <c r="N836" s="367">
        <v>548669</v>
      </c>
      <c r="O836" s="367" t="s">
        <v>1321</v>
      </c>
      <c r="P836" s="371">
        <v>44062</v>
      </c>
      <c r="Q836" s="372">
        <v>14182894.880000001</v>
      </c>
      <c r="R836" s="372">
        <v>48134381.781309508</v>
      </c>
      <c r="S836" s="367">
        <v>31</v>
      </c>
      <c r="T836" s="369">
        <v>2.9066630520111492E-3</v>
      </c>
      <c r="U836" s="369">
        <v>3.269389464684036E-2</v>
      </c>
      <c r="V836" s="369">
        <v>1.7508680780337071E-2</v>
      </c>
      <c r="W836" s="369">
        <v>0.16068956688290964</v>
      </c>
      <c r="X836" s="369">
        <v>6.5018965301364418E-3</v>
      </c>
      <c r="Y836" s="369">
        <v>4.5719973919756338E-2</v>
      </c>
      <c r="Z836" s="369" t="s">
        <v>1419</v>
      </c>
      <c r="AA836" s="369" t="s">
        <v>1419</v>
      </c>
      <c r="AB836" s="369">
        <v>4.0592985341859275E-2</v>
      </c>
      <c r="AC836" s="373">
        <v>-2.1004974146514326</v>
      </c>
      <c r="AD836" s="541">
        <v>37828247000100</v>
      </c>
      <c r="AE836" s="370" t="s">
        <v>2453</v>
      </c>
      <c r="AF836" s="370" t="s">
        <v>2453</v>
      </c>
      <c r="AG836" s="374" t="s">
        <v>1442</v>
      </c>
      <c r="AH836" s="374" t="s">
        <v>2248</v>
      </c>
      <c r="AI836" s="374">
        <v>1000</v>
      </c>
      <c r="AJ836" s="374">
        <v>100</v>
      </c>
      <c r="AK836" s="374">
        <v>1000</v>
      </c>
      <c r="AL836" s="369">
        <v>0</v>
      </c>
      <c r="AM836" s="369" t="s">
        <v>34</v>
      </c>
      <c r="AN836" s="369" t="s">
        <v>64</v>
      </c>
      <c r="AO836" s="367" t="s">
        <v>1324</v>
      </c>
      <c r="AP836" s="370" t="s">
        <v>13</v>
      </c>
      <c r="AQ836" s="376" t="s">
        <v>668</v>
      </c>
      <c r="AR836" s="369" t="s">
        <v>34</v>
      </c>
      <c r="AS836" s="369" t="s">
        <v>34</v>
      </c>
      <c r="AT836" s="369"/>
      <c r="AX836" s="662"/>
      <c r="AY836" s="663"/>
      <c r="AZ836" s="663"/>
      <c r="BA836" s="663"/>
      <c r="BB836" s="664"/>
      <c r="BC836" s="663"/>
      <c r="BD836" s="663"/>
      <c r="BE836" s="663"/>
      <c r="BF836" s="663"/>
      <c r="BG836" s="664"/>
      <c r="BH836" s="664"/>
      <c r="BI836" s="665"/>
      <c r="BJ836" s="665"/>
      <c r="BK836" s="665"/>
      <c r="BL836" s="664"/>
      <c r="BM836" s="664"/>
      <c r="BN836" s="664"/>
      <c r="BO836" s="664"/>
      <c r="BP836" s="664"/>
      <c r="BQ836" s="664"/>
      <c r="BR836" s="664"/>
      <c r="BS836" s="664"/>
      <c r="BT836" s="667"/>
      <c r="BU836" s="668"/>
      <c r="BV836" s="666"/>
      <c r="BW836" s="669"/>
    </row>
    <row r="837" spans="2:75" ht="15.75" customHeight="1">
      <c r="B837" s="363" t="s">
        <v>1664</v>
      </c>
      <c r="C837" s="364">
        <v>25079957000104</v>
      </c>
      <c r="D837" s="365" t="s">
        <v>13</v>
      </c>
      <c r="E837" s="365" t="s">
        <v>616</v>
      </c>
      <c r="F837" s="365" t="s">
        <v>617</v>
      </c>
      <c r="G837" s="366" t="s">
        <v>34</v>
      </c>
      <c r="H837" s="366" t="s">
        <v>865</v>
      </c>
      <c r="I837" s="366" t="s">
        <v>34</v>
      </c>
      <c r="J837" s="366" t="s">
        <v>608</v>
      </c>
      <c r="K837" s="367" t="s">
        <v>48</v>
      </c>
      <c r="L837" s="368"/>
      <c r="M837" s="368"/>
      <c r="N837" s="367">
        <v>433421</v>
      </c>
      <c r="O837" s="367" t="s">
        <v>1321</v>
      </c>
      <c r="P837" s="371">
        <v>42733</v>
      </c>
      <c r="Q837" s="372">
        <v>13778970.869999999</v>
      </c>
      <c r="R837" s="372">
        <v>32385307.64880953</v>
      </c>
      <c r="S837" s="367">
        <v>31</v>
      </c>
      <c r="T837" s="369">
        <v>0.10088556640570001</v>
      </c>
      <c r="U837" s="369">
        <v>1.1347521265571587</v>
      </c>
      <c r="V837" s="369">
        <v>8.7198162593576711E-2</v>
      </c>
      <c r="W837" s="369">
        <v>0.80027931035690647</v>
      </c>
      <c r="X837" s="369">
        <v>0.19926419658204075</v>
      </c>
      <c r="Y837" s="369">
        <v>1.401184074315148</v>
      </c>
      <c r="Z837" s="369">
        <v>0.27707872663430444</v>
      </c>
      <c r="AA837" s="369">
        <v>1.5141143485331992</v>
      </c>
      <c r="AB837" s="369">
        <v>7.7470140176204308E-2</v>
      </c>
      <c r="AC837" s="373">
        <v>-0.21730022456762091</v>
      </c>
      <c r="AD837" s="541">
        <v>31006911000150</v>
      </c>
      <c r="AE837" s="370" t="s">
        <v>2453</v>
      </c>
      <c r="AF837" s="370" t="s">
        <v>2453</v>
      </c>
      <c r="AG837" s="374" t="s">
        <v>1442</v>
      </c>
      <c r="AH837" s="374" t="s">
        <v>2248</v>
      </c>
      <c r="AI837" s="374">
        <v>1000</v>
      </c>
      <c r="AJ837" s="374">
        <v>100</v>
      </c>
      <c r="AK837" s="374">
        <v>1000</v>
      </c>
      <c r="AL837" s="369">
        <v>0</v>
      </c>
      <c r="AM837" s="369" t="s">
        <v>34</v>
      </c>
      <c r="AN837" s="369" t="s">
        <v>64</v>
      </c>
      <c r="AO837" s="367" t="s">
        <v>1324</v>
      </c>
      <c r="AP837" s="370" t="s">
        <v>13</v>
      </c>
      <c r="AQ837" s="376" t="s">
        <v>674</v>
      </c>
      <c r="AR837" s="369" t="s">
        <v>34</v>
      </c>
      <c r="AS837" s="369" t="s">
        <v>34</v>
      </c>
      <c r="AT837" s="369"/>
      <c r="AX837" s="662"/>
      <c r="AY837" s="663"/>
      <c r="AZ837" s="663"/>
      <c r="BA837" s="663"/>
      <c r="BB837" s="664"/>
      <c r="BC837" s="663"/>
      <c r="BD837" s="663"/>
      <c r="BE837" s="663"/>
      <c r="BF837" s="663"/>
      <c r="BG837" s="664"/>
      <c r="BH837" s="664"/>
      <c r="BI837" s="665"/>
      <c r="BJ837" s="665"/>
      <c r="BK837" s="665"/>
      <c r="BL837" s="664"/>
      <c r="BM837" s="664"/>
      <c r="BN837" s="664"/>
      <c r="BO837" s="664"/>
      <c r="BP837" s="664"/>
      <c r="BQ837" s="664"/>
      <c r="BR837" s="664"/>
      <c r="BS837" s="664"/>
      <c r="BT837" s="667"/>
      <c r="BU837" s="668"/>
      <c r="BV837" s="666"/>
      <c r="BW837" s="669"/>
    </row>
    <row r="838" spans="2:75" ht="15.75" customHeight="1">
      <c r="B838" s="363" t="s">
        <v>39</v>
      </c>
      <c r="C838" s="364">
        <v>26324209000102</v>
      </c>
      <c r="D838" s="365" t="s">
        <v>13</v>
      </c>
      <c r="E838" s="365" t="s">
        <v>616</v>
      </c>
      <c r="F838" s="365" t="s">
        <v>617</v>
      </c>
      <c r="G838" s="366" t="s">
        <v>34</v>
      </c>
      <c r="H838" s="366" t="s">
        <v>1338</v>
      </c>
      <c r="I838" s="366" t="s">
        <v>34</v>
      </c>
      <c r="J838" s="366" t="s">
        <v>608</v>
      </c>
      <c r="K838" s="367" t="s">
        <v>48</v>
      </c>
      <c r="L838" s="368"/>
      <c r="M838" s="368" t="s">
        <v>34</v>
      </c>
      <c r="N838" s="367">
        <v>443808</v>
      </c>
      <c r="O838" s="367" t="s">
        <v>1321</v>
      </c>
      <c r="P838" s="371">
        <v>42923</v>
      </c>
      <c r="Q838" s="372">
        <v>382067597.99000001</v>
      </c>
      <c r="R838" s="372">
        <v>381792285.56075382</v>
      </c>
      <c r="S838" s="367">
        <v>31</v>
      </c>
      <c r="T838" s="369">
        <v>0.17329714173598187</v>
      </c>
      <c r="U838" s="369">
        <v>2.2402459755942354</v>
      </c>
      <c r="V838" s="369">
        <v>0.12237165359126068</v>
      </c>
      <c r="W838" s="369">
        <v>1.1996513836113356</v>
      </c>
      <c r="X838" s="369">
        <v>0.19312270211732718</v>
      </c>
      <c r="Y838" s="369">
        <v>1.4644845329319567</v>
      </c>
      <c r="Z838" s="369">
        <v>0.40517812387462793</v>
      </c>
      <c r="AA838" s="369">
        <v>2.3031638100953367</v>
      </c>
      <c r="AB838" s="369">
        <v>9.1023374468162735E-2</v>
      </c>
      <c r="AC838" s="373">
        <v>0.24694195581856188</v>
      </c>
      <c r="AD838" s="541">
        <v>36182250000137</v>
      </c>
      <c r="AE838" s="370" t="s">
        <v>2469</v>
      </c>
      <c r="AF838" s="370" t="s">
        <v>2247</v>
      </c>
      <c r="AG838" s="374" t="s">
        <v>59</v>
      </c>
      <c r="AH838" s="374" t="s">
        <v>2245</v>
      </c>
      <c r="AI838" s="374">
        <v>25000</v>
      </c>
      <c r="AJ838" s="374" t="s">
        <v>1429</v>
      </c>
      <c r="AK838" s="374" t="s">
        <v>1429</v>
      </c>
      <c r="AL838" s="369">
        <v>0.02</v>
      </c>
      <c r="AM838" s="369">
        <v>0.2</v>
      </c>
      <c r="AN838" s="369" t="s">
        <v>64</v>
      </c>
      <c r="AO838" s="367" t="s">
        <v>1324</v>
      </c>
      <c r="AP838" s="370" t="s">
        <v>13</v>
      </c>
      <c r="AQ838" s="376" t="s">
        <v>664</v>
      </c>
      <c r="AR838" s="369">
        <v>5.3333333333333332E-3</v>
      </c>
      <c r="AS838" s="369">
        <v>5.3333333333333332E-3</v>
      </c>
      <c r="AT838" s="369"/>
      <c r="AX838" s="662"/>
      <c r="AY838" s="663"/>
      <c r="AZ838" s="663"/>
      <c r="BA838" s="663"/>
      <c r="BB838" s="664"/>
      <c r="BC838" s="663"/>
      <c r="BD838" s="663"/>
      <c r="BE838" s="663"/>
      <c r="BF838" s="663"/>
      <c r="BG838" s="664"/>
      <c r="BH838" s="664"/>
      <c r="BI838" s="665"/>
      <c r="BJ838" s="665"/>
      <c r="BK838" s="665"/>
      <c r="BL838" s="664"/>
      <c r="BM838" s="664"/>
      <c r="BN838" s="664"/>
      <c r="BO838" s="664"/>
      <c r="BP838" s="664"/>
      <c r="BQ838" s="664"/>
      <c r="BR838" s="664"/>
      <c r="BS838" s="664"/>
      <c r="BT838" s="667"/>
      <c r="BU838" s="668"/>
      <c r="BV838" s="666"/>
      <c r="BW838" s="669"/>
    </row>
    <row r="839" spans="2:75" ht="15.75" customHeight="1">
      <c r="B839" s="363" t="s">
        <v>1121</v>
      </c>
      <c r="C839" s="364">
        <v>31594537000150</v>
      </c>
      <c r="D839" s="365" t="s">
        <v>13</v>
      </c>
      <c r="E839" s="365" t="s">
        <v>616</v>
      </c>
      <c r="F839" s="365" t="s">
        <v>617</v>
      </c>
      <c r="G839" s="366" t="s">
        <v>34</v>
      </c>
      <c r="H839" s="366" t="s">
        <v>1338</v>
      </c>
      <c r="I839" s="366" t="s">
        <v>34</v>
      </c>
      <c r="J839" s="366" t="s">
        <v>608</v>
      </c>
      <c r="K839" s="367" t="s">
        <v>48</v>
      </c>
      <c r="L839" s="368"/>
      <c r="M839" s="368" t="s">
        <v>34</v>
      </c>
      <c r="N839" s="367">
        <v>483877</v>
      </c>
      <c r="O839" s="367" t="s">
        <v>1321</v>
      </c>
      <c r="P839" s="371">
        <v>43467</v>
      </c>
      <c r="Q839" s="372">
        <v>460896704.58999997</v>
      </c>
      <c r="R839" s="372">
        <v>442596045.49527788</v>
      </c>
      <c r="S839" s="367">
        <v>31</v>
      </c>
      <c r="T839" s="369">
        <v>4.6845389173514995E-2</v>
      </c>
      <c r="U839" s="369">
        <v>0.60557948919317262</v>
      </c>
      <c r="V839" s="369">
        <v>8.1779769572426053E-2</v>
      </c>
      <c r="W839" s="369">
        <v>0.80171519171155148</v>
      </c>
      <c r="X839" s="369">
        <v>0.13563331615337781</v>
      </c>
      <c r="Y839" s="369">
        <v>1.028532075613861</v>
      </c>
      <c r="Z839" s="369">
        <v>0.23857107396698995</v>
      </c>
      <c r="AA839" s="369">
        <v>1.3561153263703052</v>
      </c>
      <c r="AB839" s="369">
        <v>7.6308096979068346E-2</v>
      </c>
      <c r="AC839" s="373">
        <v>-0.20482509655899578</v>
      </c>
      <c r="AD839" s="541">
        <v>41054588000143</v>
      </c>
      <c r="AE839" s="370" t="s">
        <v>2493</v>
      </c>
      <c r="AF839" s="370" t="s">
        <v>2253</v>
      </c>
      <c r="AG839" s="374" t="s">
        <v>1439</v>
      </c>
      <c r="AH839" s="374" t="s">
        <v>2248</v>
      </c>
      <c r="AI839" s="374">
        <v>500</v>
      </c>
      <c r="AJ839" s="374">
        <v>100</v>
      </c>
      <c r="AK839" s="374">
        <v>500</v>
      </c>
      <c r="AL839" s="369">
        <v>1.9E-2</v>
      </c>
      <c r="AM839" s="369">
        <v>0.2</v>
      </c>
      <c r="AN839" s="369" t="s">
        <v>2262</v>
      </c>
      <c r="AO839" s="367" t="s">
        <v>1324</v>
      </c>
      <c r="AP839" s="370" t="s">
        <v>13</v>
      </c>
      <c r="AQ839" s="376" t="s">
        <v>668</v>
      </c>
      <c r="AR839" s="369">
        <v>5.0672999999999994E-3</v>
      </c>
      <c r="AS839" s="369">
        <v>5.0672999999999994E-3</v>
      </c>
      <c r="AT839" s="369"/>
      <c r="AX839" s="662"/>
      <c r="AY839" s="663"/>
      <c r="AZ839" s="663"/>
      <c r="BA839" s="663"/>
      <c r="BB839" s="664"/>
      <c r="BC839" s="663"/>
      <c r="BD839" s="663"/>
      <c r="BE839" s="663"/>
      <c r="BF839" s="663"/>
      <c r="BG839" s="664"/>
      <c r="BH839" s="664"/>
      <c r="BI839" s="665"/>
      <c r="BJ839" s="665"/>
      <c r="BK839" s="665"/>
      <c r="BL839" s="664"/>
      <c r="BM839" s="664"/>
      <c r="BN839" s="664"/>
      <c r="BO839" s="664"/>
      <c r="BP839" s="664"/>
      <c r="BQ839" s="664"/>
      <c r="BR839" s="664"/>
      <c r="BS839" s="664"/>
      <c r="BT839" s="667"/>
      <c r="BU839" s="668"/>
      <c r="BV839" s="666"/>
      <c r="BW839" s="669"/>
    </row>
    <row r="840" spans="2:75" ht="15.75" customHeight="1">
      <c r="B840" s="363" t="s">
        <v>1174</v>
      </c>
      <c r="C840" s="364">
        <v>25079578000106</v>
      </c>
      <c r="D840" s="365" t="s">
        <v>13</v>
      </c>
      <c r="E840" s="365" t="s">
        <v>616</v>
      </c>
      <c r="F840" s="365" t="s">
        <v>617</v>
      </c>
      <c r="G840" s="366" t="s">
        <v>34</v>
      </c>
      <c r="H840" s="366" t="s">
        <v>1337</v>
      </c>
      <c r="I840" s="366" t="s">
        <v>34</v>
      </c>
      <c r="J840" s="366" t="s">
        <v>608</v>
      </c>
      <c r="K840" s="367" t="s">
        <v>48</v>
      </c>
      <c r="L840" s="368"/>
      <c r="M840" s="368" t="s">
        <v>1416</v>
      </c>
      <c r="N840" s="367">
        <v>433454</v>
      </c>
      <c r="O840" s="367" t="s">
        <v>1321</v>
      </c>
      <c r="P840" s="371">
        <v>42733</v>
      </c>
      <c r="Q840" s="372">
        <v>288190219.75</v>
      </c>
      <c r="R840" s="372">
        <v>504965249.98210323</v>
      </c>
      <c r="S840" s="367">
        <v>31</v>
      </c>
      <c r="T840" s="369">
        <v>9.0160070618713117E-2</v>
      </c>
      <c r="U840" s="369">
        <v>1.1655168304540284</v>
      </c>
      <c r="V840" s="369">
        <v>6.0264064424401242E-2</v>
      </c>
      <c r="W840" s="369">
        <v>0.59078933843825021</v>
      </c>
      <c r="X840" s="369">
        <v>0.10057784823689175</v>
      </c>
      <c r="Y840" s="369">
        <v>0.76270009420756857</v>
      </c>
      <c r="Z840" s="369">
        <v>0.18316998628832493</v>
      </c>
      <c r="AA840" s="369">
        <v>1.0411975836224221</v>
      </c>
      <c r="AB840" s="369">
        <v>2.400341586140195E-2</v>
      </c>
      <c r="AC840" s="373">
        <v>-1.5972759170065864</v>
      </c>
      <c r="AD840" s="541">
        <v>0</v>
      </c>
      <c r="AE840" s="370" t="s">
        <v>2453</v>
      </c>
      <c r="AF840" s="370" t="s">
        <v>2453</v>
      </c>
      <c r="AG840" s="374" t="s">
        <v>1442</v>
      </c>
      <c r="AH840" s="374" t="s">
        <v>2248</v>
      </c>
      <c r="AI840" s="374">
        <v>1000</v>
      </c>
      <c r="AJ840" s="374">
        <v>100</v>
      </c>
      <c r="AK840" s="374">
        <v>100</v>
      </c>
      <c r="AL840" s="369">
        <v>0.02</v>
      </c>
      <c r="AM840" s="369">
        <v>0.2</v>
      </c>
      <c r="AN840" s="369" t="s">
        <v>64</v>
      </c>
      <c r="AO840" s="367" t="s">
        <v>1324</v>
      </c>
      <c r="AP840" s="370" t="s">
        <v>13</v>
      </c>
      <c r="AQ840" s="376" t="s">
        <v>674</v>
      </c>
      <c r="AR840" s="369" t="s">
        <v>34</v>
      </c>
      <c r="AS840" s="369" t="s">
        <v>34</v>
      </c>
      <c r="AT840" s="369"/>
      <c r="AX840" s="662"/>
      <c r="AY840" s="663"/>
      <c r="AZ840" s="663"/>
      <c r="BA840" s="663"/>
      <c r="BB840" s="664"/>
      <c r="BC840" s="663"/>
      <c r="BD840" s="663"/>
      <c r="BE840" s="663"/>
      <c r="BF840" s="663"/>
      <c r="BG840" s="664"/>
      <c r="BH840" s="664"/>
      <c r="BI840" s="665"/>
      <c r="BJ840" s="665"/>
      <c r="BK840" s="665"/>
      <c r="BL840" s="664"/>
      <c r="BM840" s="664"/>
      <c r="BN840" s="664"/>
      <c r="BO840" s="664"/>
      <c r="BP840" s="664"/>
      <c r="BQ840" s="664"/>
      <c r="BR840" s="664"/>
      <c r="BS840" s="664"/>
      <c r="BT840" s="667"/>
      <c r="BU840" s="668"/>
      <c r="BV840" s="666"/>
      <c r="BW840" s="669"/>
    </row>
    <row r="841" spans="2:75" ht="15.75" customHeight="1">
      <c r="B841" s="363" t="s">
        <v>424</v>
      </c>
      <c r="C841" s="364">
        <v>7088369000147</v>
      </c>
      <c r="D841" s="365" t="s">
        <v>13</v>
      </c>
      <c r="E841" s="365" t="s">
        <v>616</v>
      </c>
      <c r="F841" s="365" t="s">
        <v>617</v>
      </c>
      <c r="G841" s="366" t="s">
        <v>34</v>
      </c>
      <c r="H841" s="366" t="s">
        <v>865</v>
      </c>
      <c r="I841" s="366" t="s">
        <v>34</v>
      </c>
      <c r="J841" s="366" t="s">
        <v>608</v>
      </c>
      <c r="K841" s="367" t="s">
        <v>48</v>
      </c>
      <c r="L841" s="368"/>
      <c r="M841" s="368" t="s">
        <v>34</v>
      </c>
      <c r="N841" s="367">
        <v>174378</v>
      </c>
      <c r="O841" s="367" t="s">
        <v>1321</v>
      </c>
      <c r="P841" s="371">
        <v>38317</v>
      </c>
      <c r="Q841" s="372">
        <v>96324749.730000004</v>
      </c>
      <c r="R841" s="372">
        <v>97270906.466230229</v>
      </c>
      <c r="S841" s="367">
        <v>31</v>
      </c>
      <c r="T841" s="369">
        <v>0.15985360711617513</v>
      </c>
      <c r="U841" s="369">
        <v>2.0664587796365157</v>
      </c>
      <c r="V841" s="369">
        <v>0.16827589250262909</v>
      </c>
      <c r="W841" s="369">
        <v>1.649666416566494</v>
      </c>
      <c r="X841" s="369">
        <v>0.15155287865223865</v>
      </c>
      <c r="Y841" s="369">
        <v>1.1492530099992004</v>
      </c>
      <c r="Z841" s="369">
        <v>0.33912284461212705</v>
      </c>
      <c r="AA841" s="369">
        <v>1.9276841884210736</v>
      </c>
      <c r="AB841" s="369">
        <v>6.385943524005594E-2</v>
      </c>
      <c r="AC841" s="373">
        <v>0.94669214639952759</v>
      </c>
      <c r="AD841" s="541">
        <v>9489380000144</v>
      </c>
      <c r="AE841" s="370" t="s">
        <v>2560</v>
      </c>
      <c r="AF841" s="370" t="s">
        <v>2247</v>
      </c>
      <c r="AG841" s="374" t="s">
        <v>59</v>
      </c>
      <c r="AH841" s="374" t="s">
        <v>2245</v>
      </c>
      <c r="AI841" s="374">
        <v>20000</v>
      </c>
      <c r="AJ841" s="374">
        <v>10000</v>
      </c>
      <c r="AK841" s="374">
        <v>20000</v>
      </c>
      <c r="AL841" s="369">
        <v>1.95E-2</v>
      </c>
      <c r="AM841" s="369">
        <v>0.2</v>
      </c>
      <c r="AN841" s="369" t="s">
        <v>64</v>
      </c>
      <c r="AO841" s="367" t="s">
        <v>1324</v>
      </c>
      <c r="AP841" s="370" t="s">
        <v>13</v>
      </c>
      <c r="AQ841" s="376" t="s">
        <v>664</v>
      </c>
      <c r="AR841" s="369">
        <v>3.8999999999999998E-3</v>
      </c>
      <c r="AS841" s="369">
        <v>3.8999999999999998E-3</v>
      </c>
      <c r="AT841" s="369"/>
      <c r="AX841" s="662"/>
      <c r="AY841" s="663"/>
      <c r="AZ841" s="663"/>
      <c r="BA841" s="663"/>
      <c r="BB841" s="664"/>
      <c r="BC841" s="663"/>
      <c r="BD841" s="663"/>
      <c r="BE841" s="663"/>
      <c r="BF841" s="663"/>
      <c r="BG841" s="664"/>
      <c r="BH841" s="664"/>
      <c r="BI841" s="665"/>
      <c r="BJ841" s="665"/>
      <c r="BK841" s="665"/>
      <c r="BL841" s="664"/>
      <c r="BM841" s="664"/>
      <c r="BN841" s="664"/>
      <c r="BO841" s="664"/>
      <c r="BP841" s="664"/>
      <c r="BQ841" s="664"/>
      <c r="BR841" s="664"/>
      <c r="BS841" s="664"/>
      <c r="BT841" s="667"/>
      <c r="BU841" s="668"/>
      <c r="BV841" s="666"/>
      <c r="BW841" s="669"/>
    </row>
    <row r="842" spans="2:75" ht="15.75" customHeight="1">
      <c r="B842" s="363" t="s">
        <v>1724</v>
      </c>
      <c r="C842" s="364">
        <v>45560980000115</v>
      </c>
      <c r="D842" s="365" t="s">
        <v>13</v>
      </c>
      <c r="E842" s="365" t="s">
        <v>615</v>
      </c>
      <c r="F842" s="365" t="s">
        <v>617</v>
      </c>
      <c r="G842" s="366" t="s">
        <v>34</v>
      </c>
      <c r="H842" s="366" t="s">
        <v>1338</v>
      </c>
      <c r="I842" s="366" t="s">
        <v>34</v>
      </c>
      <c r="J842" s="366" t="s">
        <v>611</v>
      </c>
      <c r="K842" s="367" t="s">
        <v>48</v>
      </c>
      <c r="L842" s="368"/>
      <c r="M842" s="368"/>
      <c r="N842" s="367">
        <v>645915</v>
      </c>
      <c r="O842" s="367" t="s">
        <v>1324</v>
      </c>
      <c r="P842" s="371">
        <v>44669</v>
      </c>
      <c r="Q842" s="372">
        <v>451237928.30000001</v>
      </c>
      <c r="R842" s="372" t="s">
        <v>1419</v>
      </c>
      <c r="S842" s="367">
        <v>31</v>
      </c>
      <c r="T842" s="369" t="s">
        <v>1419</v>
      </c>
      <c r="U842" s="369" t="s">
        <v>1419</v>
      </c>
      <c r="V842" s="369" t="s">
        <v>1419</v>
      </c>
      <c r="W842" s="369" t="s">
        <v>1419</v>
      </c>
      <c r="X842" s="369" t="s">
        <v>1419</v>
      </c>
      <c r="Y842" s="369" t="s">
        <v>1419</v>
      </c>
      <c r="Z842" s="369" t="s">
        <v>1419</v>
      </c>
      <c r="AA842" s="369" t="s">
        <v>1419</v>
      </c>
      <c r="AB842" s="369" t="s">
        <v>1419</v>
      </c>
      <c r="AC842" s="373" t="s">
        <v>1419</v>
      </c>
      <c r="AD842" s="541">
        <v>41373649000135</v>
      </c>
      <c r="AE842" s="370" t="s">
        <v>2570</v>
      </c>
      <c r="AF842" s="370" t="s">
        <v>2244</v>
      </c>
      <c r="AG842" s="374" t="s">
        <v>1438</v>
      </c>
      <c r="AH842" s="374" t="s">
        <v>2248</v>
      </c>
      <c r="AI842" s="374">
        <v>5000</v>
      </c>
      <c r="AJ842" s="374">
        <v>3000</v>
      </c>
      <c r="AK842" s="374">
        <v>1000</v>
      </c>
      <c r="AL842" s="369">
        <v>0.02</v>
      </c>
      <c r="AM842" s="369">
        <v>0.2</v>
      </c>
      <c r="AN842" s="369" t="s">
        <v>2262</v>
      </c>
      <c r="AO842" s="367" t="s">
        <v>1324</v>
      </c>
      <c r="AP842" s="370" t="s">
        <v>13</v>
      </c>
      <c r="AQ842" s="376" t="s">
        <v>668</v>
      </c>
      <c r="AR842" s="369">
        <v>3.3333333333333331E-3</v>
      </c>
      <c r="AS842" s="369">
        <v>3.3333333333333331E-3</v>
      </c>
      <c r="AT842" s="369"/>
      <c r="AX842" s="662"/>
      <c r="AY842" s="663"/>
      <c r="AZ842" s="663"/>
      <c r="BA842" s="663"/>
      <c r="BB842" s="664"/>
      <c r="BC842" s="663"/>
      <c r="BD842" s="663"/>
      <c r="BE842" s="663"/>
      <c r="BF842" s="663"/>
      <c r="BG842" s="664"/>
      <c r="BH842" s="664"/>
      <c r="BI842" s="665"/>
      <c r="BJ842" s="665"/>
      <c r="BK842" s="665"/>
      <c r="BL842" s="664"/>
      <c r="BM842" s="664"/>
      <c r="BN842" s="664"/>
      <c r="BO842" s="664"/>
      <c r="BP842" s="664"/>
      <c r="BQ842" s="664"/>
      <c r="BR842" s="664"/>
      <c r="BS842" s="664"/>
      <c r="BT842" s="667"/>
      <c r="BU842" s="668"/>
      <c r="BV842" s="666"/>
      <c r="BW842" s="669"/>
    </row>
    <row r="843" spans="2:75" ht="15.75" customHeight="1">
      <c r="B843" s="363" t="s">
        <v>70</v>
      </c>
      <c r="C843" s="364">
        <v>21377860000119</v>
      </c>
      <c r="D843" s="365" t="s">
        <v>13</v>
      </c>
      <c r="E843" s="365" t="s">
        <v>615</v>
      </c>
      <c r="F843" s="365" t="s">
        <v>619</v>
      </c>
      <c r="G843" s="366" t="s">
        <v>34</v>
      </c>
      <c r="H843" s="366" t="s">
        <v>1338</v>
      </c>
      <c r="I843" s="366" t="s">
        <v>34</v>
      </c>
      <c r="J843" s="366"/>
      <c r="K843" s="367" t="s">
        <v>48</v>
      </c>
      <c r="L843" s="368"/>
      <c r="M843" s="368" t="s">
        <v>1416</v>
      </c>
      <c r="N843" s="367">
        <v>390887</v>
      </c>
      <c r="O843" s="367" t="s">
        <v>1321</v>
      </c>
      <c r="P843" s="371">
        <v>42081</v>
      </c>
      <c r="Q843" s="372">
        <v>27696919.77</v>
      </c>
      <c r="R843" s="372">
        <v>28561909.635119047</v>
      </c>
      <c r="S843" s="367">
        <v>31</v>
      </c>
      <c r="T843" s="369">
        <v>-5.8080119418409404E-2</v>
      </c>
      <c r="U843" s="369">
        <v>-0.7508130398789411</v>
      </c>
      <c r="V843" s="369">
        <v>-0.10221972782402755</v>
      </c>
      <c r="W843" s="369">
        <v>-1.0020951283870403</v>
      </c>
      <c r="X843" s="369">
        <v>-0.16624917626613411</v>
      </c>
      <c r="Y843" s="369">
        <v>-1.2606977045428758</v>
      </c>
      <c r="Z843" s="369">
        <v>-0.54162308772712475</v>
      </c>
      <c r="AA843" s="369">
        <v>-3.0787612184886766</v>
      </c>
      <c r="AB843" s="369">
        <v>0.19124939016443013</v>
      </c>
      <c r="AC843" s="373">
        <v>-0.9758701553999638</v>
      </c>
      <c r="AD843" s="541">
        <v>28971394000144</v>
      </c>
      <c r="AE843" s="370" t="s">
        <v>2260</v>
      </c>
      <c r="AF843" s="370" t="s">
        <v>2244</v>
      </c>
      <c r="AG843" s="374" t="s">
        <v>1438</v>
      </c>
      <c r="AH843" s="374" t="s">
        <v>2245</v>
      </c>
      <c r="AI843" s="374">
        <v>5000</v>
      </c>
      <c r="AJ843" s="374">
        <v>1000</v>
      </c>
      <c r="AK843" s="374">
        <v>1000</v>
      </c>
      <c r="AL843" s="673">
        <v>0.02</v>
      </c>
      <c r="AM843" s="673">
        <v>0.2</v>
      </c>
      <c r="AN843" s="369" t="s">
        <v>64</v>
      </c>
      <c r="AO843" s="367" t="s">
        <v>1324</v>
      </c>
      <c r="AP843" s="370" t="s">
        <v>13</v>
      </c>
      <c r="AQ843" s="376" t="s">
        <v>668</v>
      </c>
      <c r="AR843" s="369" t="s">
        <v>34</v>
      </c>
      <c r="AS843" s="369" t="s">
        <v>34</v>
      </c>
      <c r="AT843" s="369"/>
      <c r="AX843" s="662"/>
      <c r="AY843" s="663"/>
      <c r="AZ843" s="663"/>
      <c r="BA843" s="663"/>
      <c r="BB843" s="664"/>
      <c r="BC843" s="663"/>
      <c r="BD843" s="663"/>
      <c r="BE843" s="663"/>
      <c r="BF843" s="663"/>
      <c r="BG843" s="664"/>
      <c r="BH843" s="664"/>
      <c r="BI843" s="665"/>
      <c r="BJ843" s="665"/>
      <c r="BK843" s="665"/>
      <c r="BL843" s="664"/>
      <c r="BM843" s="664"/>
      <c r="BN843" s="664"/>
      <c r="BO843" s="664"/>
      <c r="BP843" s="664"/>
      <c r="BQ843" s="664"/>
      <c r="BR843" s="664"/>
      <c r="BS843" s="664"/>
      <c r="BT843" s="667"/>
      <c r="BU843" s="668"/>
      <c r="BV843" s="666"/>
      <c r="BW843" s="669"/>
    </row>
    <row r="844" spans="2:75" ht="15.75" customHeight="1">
      <c r="B844" s="363" t="s">
        <v>729</v>
      </c>
      <c r="C844" s="364">
        <v>43984537000146</v>
      </c>
      <c r="D844" s="365" t="s">
        <v>13</v>
      </c>
      <c r="E844" s="365" t="s">
        <v>615</v>
      </c>
      <c r="F844" s="365" t="s">
        <v>619</v>
      </c>
      <c r="G844" s="366" t="s">
        <v>34</v>
      </c>
      <c r="H844" s="366" t="s">
        <v>1338</v>
      </c>
      <c r="I844" s="366" t="s">
        <v>34</v>
      </c>
      <c r="J844" s="366" t="s">
        <v>611</v>
      </c>
      <c r="K844" s="367" t="s">
        <v>48</v>
      </c>
      <c r="L844" s="368"/>
      <c r="M844" s="368" t="s">
        <v>34</v>
      </c>
      <c r="N844" s="367">
        <v>622435</v>
      </c>
      <c r="O844" s="367" t="s">
        <v>1321</v>
      </c>
      <c r="P844" s="371">
        <v>44510</v>
      </c>
      <c r="Q844" s="372">
        <v>267796122.50999999</v>
      </c>
      <c r="R844" s="372" t="s">
        <v>1419</v>
      </c>
      <c r="S844" s="367">
        <v>31</v>
      </c>
      <c r="T844" s="369">
        <v>0.15986533431171557</v>
      </c>
      <c r="U844" s="369">
        <v>2.066610379382197</v>
      </c>
      <c r="V844" s="369" t="s">
        <v>1419</v>
      </c>
      <c r="W844" s="369" t="s">
        <v>1419</v>
      </c>
      <c r="X844" s="369" t="s">
        <v>1419</v>
      </c>
      <c r="Y844" s="369" t="s">
        <v>1419</v>
      </c>
      <c r="Z844" s="369" t="s">
        <v>1419</v>
      </c>
      <c r="AA844" s="369" t="s">
        <v>1419</v>
      </c>
      <c r="AB844" s="369" t="s">
        <v>1419</v>
      </c>
      <c r="AC844" s="373" t="s">
        <v>1419</v>
      </c>
      <c r="AD844" s="541">
        <v>29726133000121</v>
      </c>
      <c r="AE844" s="370" t="s">
        <v>2258</v>
      </c>
      <c r="AF844" s="370" t="s">
        <v>2244</v>
      </c>
      <c r="AG844" s="374" t="s">
        <v>1438</v>
      </c>
      <c r="AH844" s="374" t="s">
        <v>2248</v>
      </c>
      <c r="AI844" s="374">
        <v>500</v>
      </c>
      <c r="AJ844" s="374">
        <v>100</v>
      </c>
      <c r="AK844" s="374">
        <v>100</v>
      </c>
      <c r="AL844" s="673">
        <v>0</v>
      </c>
      <c r="AM844" s="673" t="s">
        <v>34</v>
      </c>
      <c r="AN844" s="369" t="s">
        <v>2262</v>
      </c>
      <c r="AO844" s="367" t="s">
        <v>1324</v>
      </c>
      <c r="AP844" s="370" t="s">
        <v>13</v>
      </c>
      <c r="AQ844" s="376" t="s">
        <v>668</v>
      </c>
      <c r="AR844" s="369">
        <v>4.0000000000000001E-3</v>
      </c>
      <c r="AS844" s="369">
        <v>4.0000000000000001E-3</v>
      </c>
      <c r="AT844" s="369"/>
      <c r="AX844" s="662"/>
      <c r="AY844" s="663"/>
      <c r="AZ844" s="663"/>
      <c r="BA844" s="663"/>
      <c r="BB844" s="664"/>
      <c r="BC844" s="663"/>
      <c r="BD844" s="663"/>
      <c r="BE844" s="663"/>
      <c r="BF844" s="663"/>
      <c r="BG844" s="664"/>
      <c r="BH844" s="664"/>
      <c r="BI844" s="665"/>
      <c r="BJ844" s="665"/>
      <c r="BK844" s="665"/>
      <c r="BL844" s="664"/>
      <c r="BM844" s="664"/>
      <c r="BN844" s="664"/>
      <c r="BO844" s="664"/>
      <c r="BP844" s="664"/>
      <c r="BQ844" s="664"/>
      <c r="BR844" s="664"/>
      <c r="BS844" s="664"/>
      <c r="BT844" s="667"/>
      <c r="BU844" s="668"/>
      <c r="BV844" s="666"/>
      <c r="BW844" s="669"/>
    </row>
    <row r="845" spans="2:75" ht="15.75" customHeight="1">
      <c r="B845" s="363" t="s">
        <v>733</v>
      </c>
      <c r="C845" s="364">
        <v>24029438000160</v>
      </c>
      <c r="D845" s="365" t="s">
        <v>13</v>
      </c>
      <c r="E845" s="365" t="s">
        <v>615</v>
      </c>
      <c r="F845" s="365" t="s">
        <v>619</v>
      </c>
      <c r="G845" s="366" t="s">
        <v>34</v>
      </c>
      <c r="H845" s="366" t="s">
        <v>1338</v>
      </c>
      <c r="I845" s="366" t="s">
        <v>34</v>
      </c>
      <c r="J845" s="366" t="s">
        <v>611</v>
      </c>
      <c r="K845" s="367" t="s">
        <v>48</v>
      </c>
      <c r="L845" s="368"/>
      <c r="M845" s="368" t="s">
        <v>34</v>
      </c>
      <c r="N845" s="367">
        <v>416770</v>
      </c>
      <c r="O845" s="367" t="s">
        <v>1321</v>
      </c>
      <c r="P845" s="371">
        <v>42489</v>
      </c>
      <c r="Q845" s="372">
        <v>180007376.41999999</v>
      </c>
      <c r="R845" s="372">
        <v>294233640.84698391</v>
      </c>
      <c r="S845" s="367">
        <v>31</v>
      </c>
      <c r="T845" s="369">
        <v>-9.2737345806140903E-3</v>
      </c>
      <c r="U845" s="369">
        <v>-0.11988337698380043</v>
      </c>
      <c r="V845" s="369">
        <v>-1.6599780582580159E-3</v>
      </c>
      <c r="W845" s="369">
        <v>-1.6273335498147627E-2</v>
      </c>
      <c r="X845" s="369">
        <v>1.3446137951721227E-2</v>
      </c>
      <c r="Y845" s="369">
        <v>0.10196450672071639</v>
      </c>
      <c r="Z845" s="369">
        <v>4.5303891192118861E-2</v>
      </c>
      <c r="AA845" s="369">
        <v>0.25752200452577029</v>
      </c>
      <c r="AB845" s="369">
        <v>0.10488551967150625</v>
      </c>
      <c r="AC845" s="373">
        <v>-0.88968394265651496</v>
      </c>
      <c r="AD845" s="541">
        <v>23884632000160</v>
      </c>
      <c r="AE845" s="370" t="s">
        <v>2265</v>
      </c>
      <c r="AF845" s="370" t="s">
        <v>2253</v>
      </c>
      <c r="AG845" s="374" t="s">
        <v>1439</v>
      </c>
      <c r="AH845" s="374" t="s">
        <v>2248</v>
      </c>
      <c r="AI845" s="374">
        <v>5000</v>
      </c>
      <c r="AJ845" s="374">
        <v>5000</v>
      </c>
      <c r="AK845" s="374">
        <v>5000</v>
      </c>
      <c r="AL845" s="673">
        <v>1.9E-2</v>
      </c>
      <c r="AM845" s="673">
        <v>0.2</v>
      </c>
      <c r="AN845" s="369" t="s">
        <v>64</v>
      </c>
      <c r="AO845" s="367" t="s">
        <v>1324</v>
      </c>
      <c r="AP845" s="370" t="s">
        <v>13</v>
      </c>
      <c r="AQ845" s="376" t="s">
        <v>664</v>
      </c>
      <c r="AR845" s="369">
        <v>3.8E-3</v>
      </c>
      <c r="AS845" s="369">
        <v>3.8E-3</v>
      </c>
      <c r="AT845" s="369"/>
      <c r="AX845" s="662"/>
      <c r="AY845" s="663"/>
      <c r="AZ845" s="663"/>
      <c r="BA845" s="663"/>
      <c r="BB845" s="664"/>
      <c r="BC845" s="663"/>
      <c r="BD845" s="663"/>
      <c r="BE845" s="663"/>
      <c r="BF845" s="663"/>
      <c r="BG845" s="664"/>
      <c r="BH845" s="664"/>
      <c r="BI845" s="665"/>
      <c r="BJ845" s="665"/>
      <c r="BK845" s="665"/>
      <c r="BL845" s="664"/>
      <c r="BM845" s="664"/>
      <c r="BN845" s="664"/>
      <c r="BO845" s="664"/>
      <c r="BP845" s="664"/>
      <c r="BQ845" s="664"/>
      <c r="BR845" s="664"/>
      <c r="BS845" s="664"/>
      <c r="BT845" s="667"/>
      <c r="BU845" s="668"/>
      <c r="BV845" s="666"/>
      <c r="BW845" s="669"/>
    </row>
    <row r="846" spans="2:75" ht="15.75" customHeight="1">
      <c r="B846" s="363" t="s">
        <v>1506</v>
      </c>
      <c r="C846" s="364">
        <v>26744850000198</v>
      </c>
      <c r="D846" s="365" t="s">
        <v>13</v>
      </c>
      <c r="E846" s="365" t="s">
        <v>615</v>
      </c>
      <c r="F846" s="365" t="s">
        <v>619</v>
      </c>
      <c r="G846" s="366" t="s">
        <v>34</v>
      </c>
      <c r="H846" s="366" t="s">
        <v>1338</v>
      </c>
      <c r="I846" s="366" t="s">
        <v>34</v>
      </c>
      <c r="J846" s="366" t="s">
        <v>611</v>
      </c>
      <c r="K846" s="367" t="s">
        <v>48</v>
      </c>
      <c r="L846" s="368"/>
      <c r="M846" s="368"/>
      <c r="N846" s="367">
        <v>443921</v>
      </c>
      <c r="O846" s="367" t="s">
        <v>1321</v>
      </c>
      <c r="P846" s="371">
        <v>42916</v>
      </c>
      <c r="Q846" s="372">
        <v>19072437.260000002</v>
      </c>
      <c r="R846" s="372">
        <v>33747404.956309527</v>
      </c>
      <c r="S846" s="367">
        <v>31</v>
      </c>
      <c r="T846" s="369">
        <v>-8.7434405333541854E-3</v>
      </c>
      <c r="U846" s="369">
        <v>-9.8345463004598357E-2</v>
      </c>
      <c r="V846" s="369">
        <v>2.2328558966081991E-2</v>
      </c>
      <c r="W846" s="369">
        <v>0.20492500345363823</v>
      </c>
      <c r="X846" s="369">
        <v>6.9288189865460481E-2</v>
      </c>
      <c r="Y846" s="369">
        <v>0.48722003171119382</v>
      </c>
      <c r="Z846" s="369">
        <v>7.4034556830890663E-2</v>
      </c>
      <c r="AA846" s="369">
        <v>0.40456655098208355</v>
      </c>
      <c r="AB846" s="369">
        <v>0.10264177483541752</v>
      </c>
      <c r="AC846" s="373">
        <v>-0.74137705369047502</v>
      </c>
      <c r="AD846" s="541">
        <v>26744792000100</v>
      </c>
      <c r="AE846" s="370" t="s">
        <v>2265</v>
      </c>
      <c r="AF846" s="370" t="s">
        <v>2256</v>
      </c>
      <c r="AG846" s="374" t="s">
        <v>59</v>
      </c>
      <c r="AH846" s="374" t="s">
        <v>2266</v>
      </c>
      <c r="AI846" s="374">
        <v>50000</v>
      </c>
      <c r="AJ846" s="374">
        <v>50000</v>
      </c>
      <c r="AK846" s="374">
        <v>50000</v>
      </c>
      <c r="AL846" s="673">
        <v>1.9E-2</v>
      </c>
      <c r="AM846" s="673">
        <v>0.2</v>
      </c>
      <c r="AN846" s="369" t="s">
        <v>64</v>
      </c>
      <c r="AO846" s="367" t="s">
        <v>1324</v>
      </c>
      <c r="AP846" s="370" t="s">
        <v>13</v>
      </c>
      <c r="AQ846" s="376" t="s">
        <v>664</v>
      </c>
      <c r="AR846" s="369" t="s">
        <v>34</v>
      </c>
      <c r="AS846" s="369" t="s">
        <v>34</v>
      </c>
      <c r="AT846" s="369"/>
      <c r="AX846" s="662"/>
      <c r="AY846" s="663"/>
      <c r="AZ846" s="663"/>
      <c r="BA846" s="663"/>
      <c r="BB846" s="664"/>
      <c r="BC846" s="663"/>
      <c r="BD846" s="663"/>
      <c r="BE846" s="663"/>
      <c r="BF846" s="663"/>
      <c r="BG846" s="664"/>
      <c r="BH846" s="664"/>
      <c r="BI846" s="665"/>
      <c r="BJ846" s="665"/>
      <c r="BK846" s="665"/>
      <c r="BL846" s="664"/>
      <c r="BM846" s="664"/>
      <c r="BN846" s="664"/>
      <c r="BO846" s="664"/>
      <c r="BP846" s="664"/>
      <c r="BQ846" s="664"/>
      <c r="BR846" s="664"/>
      <c r="BS846" s="664"/>
      <c r="BT846" s="667"/>
      <c r="BU846" s="668"/>
      <c r="BV846" s="666"/>
      <c r="BW846" s="669"/>
    </row>
    <row r="847" spans="2:75" ht="15.75" customHeight="1">
      <c r="B847" s="363" t="s">
        <v>75</v>
      </c>
      <c r="C847" s="364">
        <v>23951048000180</v>
      </c>
      <c r="D847" s="365" t="s">
        <v>13</v>
      </c>
      <c r="E847" s="365" t="s">
        <v>615</v>
      </c>
      <c r="F847" s="365" t="s">
        <v>619</v>
      </c>
      <c r="G847" s="366" t="s">
        <v>34</v>
      </c>
      <c r="H847" s="366" t="s">
        <v>1338</v>
      </c>
      <c r="I847" s="366" t="s">
        <v>34</v>
      </c>
      <c r="J847" s="366" t="s">
        <v>611</v>
      </c>
      <c r="K847" s="367" t="s">
        <v>48</v>
      </c>
      <c r="L847" s="368"/>
      <c r="M847" s="368" t="s">
        <v>34</v>
      </c>
      <c r="N847" s="367">
        <v>443123</v>
      </c>
      <c r="O847" s="367" t="s">
        <v>1321</v>
      </c>
      <c r="P847" s="371">
        <v>42916</v>
      </c>
      <c r="Q847" s="372">
        <v>167047352.06</v>
      </c>
      <c r="R847" s="372">
        <v>350390520.2084921</v>
      </c>
      <c r="S847" s="367">
        <v>31</v>
      </c>
      <c r="T847" s="369">
        <v>-3.6175431984517559E-3</v>
      </c>
      <c r="U847" s="369">
        <v>-4.676468700341619E-2</v>
      </c>
      <c r="V847" s="369">
        <v>9.2363258431296114E-3</v>
      </c>
      <c r="W847" s="369">
        <v>9.0546877091369896E-2</v>
      </c>
      <c r="X847" s="369">
        <v>4.8406293326268335E-2</v>
      </c>
      <c r="Y847" s="369">
        <v>0.36707371580695702</v>
      </c>
      <c r="Z847" s="369">
        <v>7.6948954297145322E-2</v>
      </c>
      <c r="AA847" s="369">
        <v>0.43740280217276301</v>
      </c>
      <c r="AB847" s="369">
        <v>0.10259479089435568</v>
      </c>
      <c r="AC847" s="373">
        <v>-0.80606967672992702</v>
      </c>
      <c r="AD847" s="541">
        <v>26744792000100</v>
      </c>
      <c r="AE847" s="370" t="s">
        <v>2265</v>
      </c>
      <c r="AF847" s="370" t="s">
        <v>2253</v>
      </c>
      <c r="AG847" s="374" t="s">
        <v>1439</v>
      </c>
      <c r="AH847" s="374" t="s">
        <v>2248</v>
      </c>
      <c r="AI847" s="374">
        <v>5000</v>
      </c>
      <c r="AJ847" s="374">
        <v>5000</v>
      </c>
      <c r="AK847" s="374">
        <v>5000</v>
      </c>
      <c r="AL847" s="673">
        <v>1.9E-2</v>
      </c>
      <c r="AM847" s="673">
        <v>0.2</v>
      </c>
      <c r="AN847" s="369" t="s">
        <v>64</v>
      </c>
      <c r="AO847" s="367" t="s">
        <v>1324</v>
      </c>
      <c r="AP847" s="370" t="s">
        <v>13</v>
      </c>
      <c r="AQ847" s="376" t="s">
        <v>664</v>
      </c>
      <c r="AR847" s="369">
        <v>3.8E-3</v>
      </c>
      <c r="AS847" s="369">
        <v>3.8E-3</v>
      </c>
      <c r="AT847" s="369"/>
      <c r="AX847" s="662"/>
      <c r="AY847" s="663"/>
      <c r="AZ847" s="663"/>
      <c r="BA847" s="663"/>
      <c r="BB847" s="664"/>
      <c r="BC847" s="663"/>
      <c r="BD847" s="663"/>
      <c r="BE847" s="663"/>
      <c r="BF847" s="663"/>
      <c r="BG847" s="664"/>
      <c r="BH847" s="664"/>
      <c r="BI847" s="665"/>
      <c r="BJ847" s="665"/>
      <c r="BK847" s="665"/>
      <c r="BL847" s="664"/>
      <c r="BM847" s="664"/>
      <c r="BN847" s="664"/>
      <c r="BO847" s="664"/>
      <c r="BP847" s="664"/>
      <c r="BQ847" s="664"/>
      <c r="BR847" s="664"/>
      <c r="BS847" s="664"/>
      <c r="BT847" s="667"/>
      <c r="BU847" s="668"/>
      <c r="BV847" s="666"/>
      <c r="BW847" s="669"/>
    </row>
    <row r="848" spans="2:75" ht="15.75" customHeight="1">
      <c r="B848" s="363" t="s">
        <v>734</v>
      </c>
      <c r="C848" s="364">
        <v>27739651000154</v>
      </c>
      <c r="D848" s="365" t="s">
        <v>13</v>
      </c>
      <c r="E848" s="365" t="s">
        <v>615</v>
      </c>
      <c r="F848" s="365" t="s">
        <v>619</v>
      </c>
      <c r="G848" s="366" t="s">
        <v>34</v>
      </c>
      <c r="H848" s="366" t="s">
        <v>1338</v>
      </c>
      <c r="I848" s="366" t="s">
        <v>34</v>
      </c>
      <c r="J848" s="366" t="s">
        <v>611</v>
      </c>
      <c r="K848" s="367" t="s">
        <v>48</v>
      </c>
      <c r="L848" s="368"/>
      <c r="M848" s="368" t="s">
        <v>34</v>
      </c>
      <c r="N848" s="367">
        <v>443999</v>
      </c>
      <c r="O848" s="367" t="s">
        <v>1321</v>
      </c>
      <c r="P848" s="371">
        <v>42916</v>
      </c>
      <c r="Q848" s="372">
        <v>16001159.949999999</v>
      </c>
      <c r="R848" s="372">
        <v>24347644.640119031</v>
      </c>
      <c r="S848" s="367">
        <v>31</v>
      </c>
      <c r="T848" s="369">
        <v>-3.8080724299109914E-3</v>
      </c>
      <c r="U848" s="369">
        <v>-4.9227695566245767E-2</v>
      </c>
      <c r="V848" s="369">
        <v>8.9296756441712422E-3</v>
      </c>
      <c r="W848" s="369">
        <v>8.7540679784485001E-2</v>
      </c>
      <c r="X848" s="369">
        <v>4.7814628372576884E-2</v>
      </c>
      <c r="Y848" s="369">
        <v>0.36258701298093393</v>
      </c>
      <c r="Z848" s="369">
        <v>7.6825681220950015E-2</v>
      </c>
      <c r="AA848" s="369">
        <v>0.43670207804398453</v>
      </c>
      <c r="AB848" s="369">
        <v>9.5249670969270825E-2</v>
      </c>
      <c r="AC848" s="373">
        <v>-0.87904503871699458</v>
      </c>
      <c r="AD848" s="541">
        <v>38281201000187</v>
      </c>
      <c r="AE848" s="370" t="s">
        <v>2258</v>
      </c>
      <c r="AF848" s="370" t="s">
        <v>2244</v>
      </c>
      <c r="AG848" s="374" t="s">
        <v>1438</v>
      </c>
      <c r="AH848" s="374" t="s">
        <v>2248</v>
      </c>
      <c r="AI848" s="374">
        <v>5000</v>
      </c>
      <c r="AJ848" s="374">
        <v>5000</v>
      </c>
      <c r="AK848" s="374">
        <v>5000</v>
      </c>
      <c r="AL848" s="673">
        <v>0</v>
      </c>
      <c r="AM848" s="673" t="s">
        <v>34</v>
      </c>
      <c r="AN848" s="369" t="s">
        <v>2262</v>
      </c>
      <c r="AO848" s="367" t="s">
        <v>1324</v>
      </c>
      <c r="AP848" s="370" t="s">
        <v>13</v>
      </c>
      <c r="AQ848" s="376" t="s">
        <v>668</v>
      </c>
      <c r="AR848" s="369">
        <v>3.8E-3</v>
      </c>
      <c r="AS848" s="369">
        <v>3.8E-3</v>
      </c>
      <c r="AT848" s="369"/>
      <c r="AX848" s="662"/>
      <c r="AY848" s="663"/>
      <c r="AZ848" s="663"/>
      <c r="BA848" s="663"/>
      <c r="BB848" s="664"/>
      <c r="BC848" s="663"/>
      <c r="BD848" s="663"/>
      <c r="BE848" s="663"/>
      <c r="BF848" s="663"/>
      <c r="BG848" s="664"/>
      <c r="BH848" s="664"/>
      <c r="BI848" s="665"/>
      <c r="BJ848" s="665"/>
      <c r="BK848" s="665"/>
      <c r="BL848" s="664"/>
      <c r="BM848" s="664"/>
      <c r="BN848" s="664"/>
      <c r="BO848" s="664"/>
      <c r="BP848" s="664"/>
      <c r="BQ848" s="664"/>
      <c r="BR848" s="664"/>
      <c r="BS848" s="664"/>
      <c r="BT848" s="667"/>
      <c r="BU848" s="668"/>
      <c r="BV848" s="666"/>
      <c r="BW848" s="669"/>
    </row>
    <row r="849" spans="2:75" ht="15.75" customHeight="1">
      <c r="B849" s="363" t="s">
        <v>789</v>
      </c>
      <c r="C849" s="364">
        <v>28235629000130</v>
      </c>
      <c r="D849" s="365" t="s">
        <v>13</v>
      </c>
      <c r="E849" s="365" t="s">
        <v>615</v>
      </c>
      <c r="F849" s="365" t="s">
        <v>619</v>
      </c>
      <c r="G849" s="366" t="s">
        <v>34</v>
      </c>
      <c r="H849" s="366" t="s">
        <v>1337</v>
      </c>
      <c r="I849" s="366" t="s">
        <v>34</v>
      </c>
      <c r="J849" s="366" t="s">
        <v>611</v>
      </c>
      <c r="K849" s="367" t="s">
        <v>48</v>
      </c>
      <c r="L849" s="368"/>
      <c r="M849" s="368" t="s">
        <v>1416</v>
      </c>
      <c r="N849" s="367">
        <v>455156</v>
      </c>
      <c r="O849" s="367" t="s">
        <v>1321</v>
      </c>
      <c r="P849" s="371">
        <v>43087</v>
      </c>
      <c r="Q849" s="372">
        <v>7151680.6200000001</v>
      </c>
      <c r="R849" s="372">
        <v>7452142.4110714272</v>
      </c>
      <c r="S849" s="367">
        <v>31</v>
      </c>
      <c r="T849" s="369">
        <v>0.14934913337763911</v>
      </c>
      <c r="U849" s="369">
        <v>1.9306653973409058</v>
      </c>
      <c r="V849" s="369">
        <v>0.16465091867102943</v>
      </c>
      <c r="W849" s="369">
        <v>1.6141295520638805</v>
      </c>
      <c r="X849" s="369">
        <v>0.21248781592967325</v>
      </c>
      <c r="Y849" s="369">
        <v>1.6113337088482009</v>
      </c>
      <c r="Z849" s="369">
        <v>0.20809433797371524</v>
      </c>
      <c r="AA849" s="369">
        <v>1.1828756787844457</v>
      </c>
      <c r="AB849" s="369">
        <v>3.4828128222406801E-2</v>
      </c>
      <c r="AC849" s="373">
        <v>1.6055649215265875</v>
      </c>
      <c r="AD849" s="541">
        <v>17087932000116</v>
      </c>
      <c r="AE849" s="370" t="s">
        <v>2258</v>
      </c>
      <c r="AF849" s="370" t="s">
        <v>2244</v>
      </c>
      <c r="AG849" s="374" t="s">
        <v>1438</v>
      </c>
      <c r="AH849" s="374" t="s">
        <v>2248</v>
      </c>
      <c r="AI849" s="374">
        <v>10000</v>
      </c>
      <c r="AJ849" s="374">
        <v>10000</v>
      </c>
      <c r="AK849" s="374">
        <v>10000</v>
      </c>
      <c r="AL849" s="369">
        <v>0</v>
      </c>
      <c r="AM849" s="369" t="s">
        <v>34</v>
      </c>
      <c r="AN849" s="369" t="s">
        <v>34</v>
      </c>
      <c r="AO849" s="367" t="s">
        <v>1324</v>
      </c>
      <c r="AP849" s="370" t="s">
        <v>13</v>
      </c>
      <c r="AQ849" s="376" t="s">
        <v>664</v>
      </c>
      <c r="AR849" s="369">
        <v>3.6099999999999999E-3</v>
      </c>
      <c r="AS849" s="369">
        <v>3.6099999999999999E-3</v>
      </c>
      <c r="AT849" s="369"/>
      <c r="AX849" s="662"/>
      <c r="AY849" s="663"/>
      <c r="AZ849" s="663"/>
      <c r="BA849" s="663"/>
      <c r="BB849" s="664"/>
      <c r="BC849" s="663"/>
      <c r="BD849" s="663"/>
      <c r="BE849" s="663"/>
      <c r="BF849" s="663"/>
      <c r="BG849" s="664"/>
      <c r="BH849" s="664"/>
      <c r="BI849" s="665"/>
      <c r="BJ849" s="665"/>
      <c r="BK849" s="665"/>
      <c r="BL849" s="664"/>
      <c r="BM849" s="664"/>
      <c r="BN849" s="664"/>
      <c r="BO849" s="664"/>
      <c r="BP849" s="664"/>
      <c r="BQ849" s="664"/>
      <c r="BR849" s="664"/>
      <c r="BS849" s="664"/>
      <c r="BT849" s="667"/>
      <c r="BU849" s="668"/>
      <c r="BV849" s="666"/>
      <c r="BW849" s="669"/>
    </row>
    <row r="850" spans="2:75" ht="15.75" customHeight="1">
      <c r="B850" s="363" t="s">
        <v>790</v>
      </c>
      <c r="C850" s="364">
        <v>17087932000116</v>
      </c>
      <c r="D850" s="365" t="s">
        <v>13</v>
      </c>
      <c r="E850" s="365" t="s">
        <v>615</v>
      </c>
      <c r="F850" s="365" t="s">
        <v>619</v>
      </c>
      <c r="G850" s="366" t="s">
        <v>34</v>
      </c>
      <c r="H850" s="366" t="s">
        <v>1337</v>
      </c>
      <c r="I850" s="366" t="s">
        <v>34</v>
      </c>
      <c r="J850" s="366" t="s">
        <v>611</v>
      </c>
      <c r="K850" s="367" t="s">
        <v>48</v>
      </c>
      <c r="L850" s="368"/>
      <c r="M850" s="368" t="s">
        <v>1416</v>
      </c>
      <c r="N850" s="367">
        <v>323683</v>
      </c>
      <c r="O850" s="367" t="s">
        <v>1321</v>
      </c>
      <c r="P850" s="371">
        <v>41271</v>
      </c>
      <c r="Q850" s="372">
        <v>734712959.74000001</v>
      </c>
      <c r="R850" s="372">
        <v>871483576.71952331</v>
      </c>
      <c r="S850" s="367">
        <v>31</v>
      </c>
      <c r="T850" s="369">
        <v>0.15060440715405776</v>
      </c>
      <c r="U850" s="369">
        <v>1.9468925664547225</v>
      </c>
      <c r="V850" s="369">
        <v>0.16640626945485359</v>
      </c>
      <c r="W850" s="369">
        <v>1.6313378591737246</v>
      </c>
      <c r="X850" s="369">
        <v>0.21555831171001594</v>
      </c>
      <c r="Y850" s="369">
        <v>1.6346178361384915</v>
      </c>
      <c r="Z850" s="369">
        <v>0.21135478535868546</v>
      </c>
      <c r="AA850" s="369">
        <v>1.2014091187193887</v>
      </c>
      <c r="AB850" s="369">
        <v>3.5183919146447279E-2</v>
      </c>
      <c r="AC850" s="373">
        <v>1.6325121080804579</v>
      </c>
      <c r="AD850" s="541">
        <v>0</v>
      </c>
      <c r="AE850" s="370" t="s">
        <v>2301</v>
      </c>
      <c r="AF850" s="370" t="s">
        <v>2250</v>
      </c>
      <c r="AG850" s="374" t="s">
        <v>719</v>
      </c>
      <c r="AH850" s="374" t="s">
        <v>2248</v>
      </c>
      <c r="AI850" s="374">
        <v>20000</v>
      </c>
      <c r="AJ850" s="374">
        <v>1000</v>
      </c>
      <c r="AK850" s="374">
        <v>20000</v>
      </c>
      <c r="AL850" s="369">
        <v>1.9E-2</v>
      </c>
      <c r="AM850" s="369">
        <v>0.2</v>
      </c>
      <c r="AN850" s="369" t="s">
        <v>64</v>
      </c>
      <c r="AO850" s="367" t="s">
        <v>1324</v>
      </c>
      <c r="AP850" s="370" t="s">
        <v>13</v>
      </c>
      <c r="AQ850" s="376" t="s">
        <v>664</v>
      </c>
      <c r="AR850" s="369">
        <v>3.6099999999999999E-3</v>
      </c>
      <c r="AS850" s="369">
        <v>3.6099999999999999E-3</v>
      </c>
      <c r="AT850" s="369"/>
      <c r="AX850" s="662"/>
      <c r="AY850" s="663"/>
      <c r="AZ850" s="663"/>
      <c r="BA850" s="663"/>
      <c r="BB850" s="664"/>
      <c r="BC850" s="663"/>
      <c r="BD850" s="663"/>
      <c r="BE850" s="663"/>
      <c r="BF850" s="663"/>
      <c r="BG850" s="664"/>
      <c r="BH850" s="664"/>
      <c r="BI850" s="665"/>
      <c r="BJ850" s="665"/>
      <c r="BK850" s="665"/>
      <c r="BL850" s="664"/>
      <c r="BM850" s="664"/>
      <c r="BN850" s="664"/>
      <c r="BO850" s="664"/>
      <c r="BP850" s="664"/>
      <c r="BQ850" s="664"/>
      <c r="BR850" s="664"/>
      <c r="BS850" s="664"/>
      <c r="BT850" s="667"/>
      <c r="BU850" s="668"/>
      <c r="BV850" s="666"/>
      <c r="BW850" s="669"/>
    </row>
    <row r="851" spans="2:75" ht="15.75" customHeight="1">
      <c r="B851" s="363" t="s">
        <v>804</v>
      </c>
      <c r="C851" s="364">
        <v>33346541000125</v>
      </c>
      <c r="D851" s="365" t="s">
        <v>13</v>
      </c>
      <c r="E851" s="365" t="s">
        <v>615</v>
      </c>
      <c r="F851" s="365" t="s">
        <v>619</v>
      </c>
      <c r="G851" s="366" t="s">
        <v>34</v>
      </c>
      <c r="H851" s="366" t="s">
        <v>865</v>
      </c>
      <c r="I851" s="366" t="s">
        <v>34</v>
      </c>
      <c r="J851" s="366"/>
      <c r="K851" s="367" t="s">
        <v>48</v>
      </c>
      <c r="L851" s="368"/>
      <c r="M851" s="368" t="s">
        <v>34</v>
      </c>
      <c r="N851" s="367">
        <v>497258</v>
      </c>
      <c r="O851" s="367" t="s">
        <v>1321</v>
      </c>
      <c r="P851" s="371">
        <v>43616</v>
      </c>
      <c r="Q851" s="372">
        <v>222934343.90000001</v>
      </c>
      <c r="R851" s="372">
        <v>163084247.14857149</v>
      </c>
      <c r="S851" s="367">
        <v>31</v>
      </c>
      <c r="T851" s="369">
        <v>7.6467571268174606E-2</v>
      </c>
      <c r="U851" s="369">
        <v>0.98851121882886228</v>
      </c>
      <c r="V851" s="369">
        <v>9.9275318496678144E-2</v>
      </c>
      <c r="W851" s="369">
        <v>0.97323007165363107</v>
      </c>
      <c r="X851" s="369">
        <v>0.15066304221112525</v>
      </c>
      <c r="Y851" s="369">
        <v>1.1425052186180604</v>
      </c>
      <c r="Z851" s="369">
        <v>0.21628855984500905</v>
      </c>
      <c r="AA851" s="369">
        <v>1.22945429237143</v>
      </c>
      <c r="AB851" s="369">
        <v>5.2737606450054667E-2</v>
      </c>
      <c r="AC851" s="373">
        <v>-2.0835543773249574E-2</v>
      </c>
      <c r="AD851" s="541">
        <v>31556580000121</v>
      </c>
      <c r="AE851" s="370" t="s">
        <v>2309</v>
      </c>
      <c r="AF851" s="370" t="s">
        <v>736</v>
      </c>
      <c r="AG851" s="374" t="s">
        <v>736</v>
      </c>
      <c r="AH851" s="374" t="s">
        <v>2248</v>
      </c>
      <c r="AI851" s="374">
        <v>25000</v>
      </c>
      <c r="AJ851" s="374">
        <v>10000</v>
      </c>
      <c r="AK851" s="374">
        <v>25000</v>
      </c>
      <c r="AL851" s="369">
        <v>1.9E-2</v>
      </c>
      <c r="AM851" s="369">
        <v>0.2</v>
      </c>
      <c r="AN851" s="369" t="s">
        <v>64</v>
      </c>
      <c r="AO851" s="367" t="s">
        <v>1324</v>
      </c>
      <c r="AP851" s="370" t="s">
        <v>13</v>
      </c>
      <c r="AQ851" s="376" t="s">
        <v>664</v>
      </c>
      <c r="AR851" s="369">
        <v>5.0666666666666664E-3</v>
      </c>
      <c r="AS851" s="369">
        <v>5.0666666666666664E-3</v>
      </c>
      <c r="AT851" s="369"/>
      <c r="AX851" s="662"/>
      <c r="AY851" s="663"/>
      <c r="AZ851" s="663"/>
      <c r="BA851" s="663"/>
      <c r="BB851" s="664"/>
      <c r="BC851" s="663"/>
      <c r="BD851" s="663"/>
      <c r="BE851" s="663"/>
      <c r="BF851" s="663"/>
      <c r="BG851" s="664"/>
      <c r="BH851" s="664"/>
      <c r="BI851" s="665"/>
      <c r="BJ851" s="665"/>
      <c r="BK851" s="665"/>
      <c r="BL851" s="664"/>
      <c r="BM851" s="664"/>
      <c r="BN851" s="664"/>
      <c r="BO851" s="664"/>
      <c r="BP851" s="664"/>
      <c r="BQ851" s="664"/>
      <c r="BR851" s="664"/>
      <c r="BS851" s="664"/>
      <c r="BT851" s="667"/>
      <c r="BU851" s="668"/>
      <c r="BV851" s="666"/>
      <c r="BW851" s="669"/>
    </row>
    <row r="852" spans="2:75" ht="15.75" customHeight="1">
      <c r="B852" s="363" t="s">
        <v>133</v>
      </c>
      <c r="C852" s="364">
        <v>34425904000180</v>
      </c>
      <c r="D852" s="365" t="s">
        <v>13</v>
      </c>
      <c r="E852" s="365" t="s">
        <v>615</v>
      </c>
      <c r="F852" s="365" t="s">
        <v>619</v>
      </c>
      <c r="G852" s="366" t="s">
        <v>34</v>
      </c>
      <c r="H852" s="366" t="s">
        <v>865</v>
      </c>
      <c r="I852" s="366" t="s">
        <v>34</v>
      </c>
      <c r="J852" s="366"/>
      <c r="K852" s="367" t="s">
        <v>48</v>
      </c>
      <c r="L852" s="368"/>
      <c r="M852" s="368" t="s">
        <v>34</v>
      </c>
      <c r="N852" s="367">
        <v>508039</v>
      </c>
      <c r="O852" s="367" t="s">
        <v>1321</v>
      </c>
      <c r="P852" s="371">
        <v>43696</v>
      </c>
      <c r="Q852" s="372">
        <v>53019464.119999997</v>
      </c>
      <c r="R852" s="372">
        <v>76334008.325714201</v>
      </c>
      <c r="S852" s="367">
        <v>31</v>
      </c>
      <c r="T852" s="369">
        <v>6.0724610390157308E-2</v>
      </c>
      <c r="U852" s="369">
        <v>0.78499889082609187</v>
      </c>
      <c r="V852" s="369">
        <v>4.2527379418309197E-2</v>
      </c>
      <c r="W852" s="369">
        <v>0.41691051859891171</v>
      </c>
      <c r="X852" s="369">
        <v>0.33320954376847389</v>
      </c>
      <c r="Y852" s="369">
        <v>2.52678850142529</v>
      </c>
      <c r="Z852" s="369">
        <v>0.40493462482806586</v>
      </c>
      <c r="AA852" s="369">
        <v>2.3017796825751451</v>
      </c>
      <c r="AB852" s="369">
        <v>5.5757151166044613E-2</v>
      </c>
      <c r="AC852" s="373">
        <v>-0.96765802948170032</v>
      </c>
      <c r="AD852" s="541">
        <v>0</v>
      </c>
      <c r="AE852" s="370" t="s">
        <v>2313</v>
      </c>
      <c r="AF852" s="370" t="s">
        <v>2244</v>
      </c>
      <c r="AG852" s="374" t="s">
        <v>1438</v>
      </c>
      <c r="AH852" s="374" t="s">
        <v>2248</v>
      </c>
      <c r="AI852" s="374">
        <v>1000</v>
      </c>
      <c r="AJ852" s="374">
        <v>1000</v>
      </c>
      <c r="AK852" s="374">
        <v>1000</v>
      </c>
      <c r="AL852" s="369">
        <v>0.02</v>
      </c>
      <c r="AM852" s="369">
        <v>0.25</v>
      </c>
      <c r="AN852" s="369" t="s">
        <v>34</v>
      </c>
      <c r="AO852" s="367" t="s">
        <v>1324</v>
      </c>
      <c r="AP852" s="370" t="s">
        <v>13</v>
      </c>
      <c r="AQ852" s="376" t="s">
        <v>668</v>
      </c>
      <c r="AR852" s="369">
        <v>4.6666666666666662E-3</v>
      </c>
      <c r="AS852" s="369">
        <v>4.6666666666666662E-3</v>
      </c>
      <c r="AT852" s="369"/>
      <c r="AX852" s="662"/>
      <c r="AY852" s="663"/>
      <c r="AZ852" s="663"/>
      <c r="BA852" s="663"/>
      <c r="BB852" s="664"/>
      <c r="BC852" s="663"/>
      <c r="BD852" s="663"/>
      <c r="BE852" s="663"/>
      <c r="BF852" s="663"/>
      <c r="BG852" s="664"/>
      <c r="BH852" s="664"/>
      <c r="BI852" s="665"/>
      <c r="BJ852" s="665"/>
      <c r="BK852" s="665"/>
      <c r="BL852" s="664"/>
      <c r="BM852" s="664"/>
      <c r="BN852" s="664"/>
      <c r="BO852" s="664"/>
      <c r="BP852" s="664"/>
      <c r="BQ852" s="664"/>
      <c r="BR852" s="664"/>
      <c r="BS852" s="664"/>
      <c r="BT852" s="667"/>
      <c r="BU852" s="668"/>
      <c r="BV852" s="666"/>
      <c r="BW852" s="669"/>
    </row>
    <row r="853" spans="2:75" ht="15.75" customHeight="1">
      <c r="B853" s="363" t="s">
        <v>533</v>
      </c>
      <c r="C853" s="364">
        <v>28428129000114</v>
      </c>
      <c r="D853" s="365" t="s">
        <v>13</v>
      </c>
      <c r="E853" s="365" t="s">
        <v>615</v>
      </c>
      <c r="F853" s="365" t="s">
        <v>619</v>
      </c>
      <c r="G853" s="366" t="s">
        <v>34</v>
      </c>
      <c r="H853" s="366" t="s">
        <v>865</v>
      </c>
      <c r="I853" s="366" t="s">
        <v>34</v>
      </c>
      <c r="J853" s="366"/>
      <c r="K853" s="367" t="s">
        <v>48</v>
      </c>
      <c r="L853" s="368"/>
      <c r="M853" s="368" t="s">
        <v>1416</v>
      </c>
      <c r="N853" s="367">
        <v>452319</v>
      </c>
      <c r="O853" s="367" t="s">
        <v>1321</v>
      </c>
      <c r="P853" s="371">
        <v>43039</v>
      </c>
      <c r="Q853" s="372">
        <v>205033356.65000001</v>
      </c>
      <c r="R853" s="372">
        <v>255046266.20464283</v>
      </c>
      <c r="S853" s="367">
        <v>31</v>
      </c>
      <c r="T853" s="369">
        <v>0.10985849277986248</v>
      </c>
      <c r="U853" s="369">
        <v>1.4201621784961915</v>
      </c>
      <c r="V853" s="369">
        <v>0.10167934246658428</v>
      </c>
      <c r="W853" s="369">
        <v>0.9967975449785047</v>
      </c>
      <c r="X853" s="369">
        <v>0.15257811757805562</v>
      </c>
      <c r="Y853" s="369">
        <v>1.1570275830191377</v>
      </c>
      <c r="Z853" s="369">
        <v>0.20307960307713691</v>
      </c>
      <c r="AA853" s="369">
        <v>1.1543702999141017</v>
      </c>
      <c r="AB853" s="369">
        <v>6.9104023486555588E-2</v>
      </c>
      <c r="AC853" s="373">
        <v>2.9816885524345676E-2</v>
      </c>
      <c r="AD853" s="541">
        <v>0</v>
      </c>
      <c r="AE853" s="370" t="s">
        <v>2314</v>
      </c>
      <c r="AF853" s="370" t="s">
        <v>719</v>
      </c>
      <c r="AG853" s="374" t="s">
        <v>719</v>
      </c>
      <c r="AH853" s="374" t="s">
        <v>2248</v>
      </c>
      <c r="AI853" s="374">
        <v>500</v>
      </c>
      <c r="AJ853" s="374">
        <v>500</v>
      </c>
      <c r="AK853" s="374">
        <v>500</v>
      </c>
      <c r="AL853" s="369">
        <v>0.01</v>
      </c>
      <c r="AM853" s="369" t="s">
        <v>34</v>
      </c>
      <c r="AN853" s="369" t="s">
        <v>64</v>
      </c>
      <c r="AO853" s="367" t="s">
        <v>1324</v>
      </c>
      <c r="AP853" s="370" t="s">
        <v>13</v>
      </c>
      <c r="AQ853" s="376" t="s">
        <v>668</v>
      </c>
      <c r="AR853" s="369">
        <v>2.6666666666666666E-3</v>
      </c>
      <c r="AS853" s="369">
        <v>2.6666666666666666E-3</v>
      </c>
      <c r="AT853" s="369"/>
      <c r="AX853" s="662"/>
      <c r="AY853" s="663"/>
      <c r="AZ853" s="663"/>
      <c r="BA853" s="663"/>
      <c r="BB853" s="664"/>
      <c r="BC853" s="663"/>
      <c r="BD853" s="663"/>
      <c r="BE853" s="663"/>
      <c r="BF853" s="663"/>
      <c r="BG853" s="664"/>
      <c r="BH853" s="664"/>
      <c r="BI853" s="665"/>
      <c r="BJ853" s="665"/>
      <c r="BK853" s="665"/>
      <c r="BL853" s="664"/>
      <c r="BM853" s="664"/>
      <c r="BN853" s="664"/>
      <c r="BO853" s="664"/>
      <c r="BP853" s="664"/>
      <c r="BQ853" s="664"/>
      <c r="BR853" s="664"/>
      <c r="BS853" s="664"/>
      <c r="BT853" s="667"/>
      <c r="BU853" s="668"/>
      <c r="BV853" s="666"/>
      <c r="BW853" s="669"/>
    </row>
    <row r="854" spans="2:75" ht="15.75" customHeight="1">
      <c r="B854" s="363" t="s">
        <v>824</v>
      </c>
      <c r="C854" s="364">
        <v>35847960000176</v>
      </c>
      <c r="D854" s="365" t="s">
        <v>13</v>
      </c>
      <c r="E854" s="365" t="s">
        <v>615</v>
      </c>
      <c r="F854" s="365" t="s">
        <v>619</v>
      </c>
      <c r="G854" s="366" t="s">
        <v>34</v>
      </c>
      <c r="H854" s="366" t="s">
        <v>865</v>
      </c>
      <c r="I854" s="366" t="s">
        <v>34</v>
      </c>
      <c r="J854" s="366"/>
      <c r="K854" s="367" t="s">
        <v>48</v>
      </c>
      <c r="L854" s="368"/>
      <c r="M854" s="368" t="s">
        <v>1416</v>
      </c>
      <c r="N854" s="367">
        <v>531855</v>
      </c>
      <c r="O854" s="367" t="s">
        <v>1321</v>
      </c>
      <c r="P854" s="371">
        <v>43921</v>
      </c>
      <c r="Q854" s="372">
        <v>7733776.96</v>
      </c>
      <c r="R854" s="372">
        <v>21563526.710198414</v>
      </c>
      <c r="S854" s="367">
        <v>31</v>
      </c>
      <c r="T854" s="369">
        <v>7.4074706370857779E-2</v>
      </c>
      <c r="U854" s="369">
        <v>0.95757818725860355</v>
      </c>
      <c r="V854" s="369">
        <v>5.4821236394634765E-2</v>
      </c>
      <c r="W854" s="369">
        <v>0.53743142437036162</v>
      </c>
      <c r="X854" s="369">
        <v>5.683981993960896E-2</v>
      </c>
      <c r="Y854" s="369">
        <v>0.43102668015500117</v>
      </c>
      <c r="Z854" s="369" t="s">
        <v>1419</v>
      </c>
      <c r="AA854" s="369" t="s">
        <v>1419</v>
      </c>
      <c r="AB854" s="369">
        <v>5.6620663512204017E-2</v>
      </c>
      <c r="AC854" s="373">
        <v>-0.74489547052742178</v>
      </c>
      <c r="AD854" s="541">
        <v>0</v>
      </c>
      <c r="AE854" s="370" t="s">
        <v>2314</v>
      </c>
      <c r="AF854" s="370" t="s">
        <v>719</v>
      </c>
      <c r="AG854" s="374" t="s">
        <v>719</v>
      </c>
      <c r="AH854" s="374" t="s">
        <v>2248</v>
      </c>
      <c r="AI854" s="374">
        <v>100</v>
      </c>
      <c r="AJ854" s="374">
        <v>100</v>
      </c>
      <c r="AK854" s="374">
        <v>100</v>
      </c>
      <c r="AL854" s="369">
        <v>0.01</v>
      </c>
      <c r="AM854" s="369">
        <v>0.3</v>
      </c>
      <c r="AN854" s="369" t="s">
        <v>2257</v>
      </c>
      <c r="AO854" s="367" t="s">
        <v>1324</v>
      </c>
      <c r="AP854" s="370" t="s">
        <v>13</v>
      </c>
      <c r="AQ854" s="376" t="s">
        <v>668</v>
      </c>
      <c r="AR854" s="369">
        <v>2.6666666666666666E-3</v>
      </c>
      <c r="AS854" s="369">
        <v>2.6666666666666666E-3</v>
      </c>
      <c r="AT854" s="369"/>
      <c r="AX854" s="662"/>
      <c r="AY854" s="663"/>
      <c r="AZ854" s="663"/>
      <c r="BA854" s="663"/>
      <c r="BB854" s="664"/>
      <c r="BC854" s="663"/>
      <c r="BD854" s="663"/>
      <c r="BE854" s="663"/>
      <c r="BF854" s="663"/>
      <c r="BG854" s="664"/>
      <c r="BH854" s="664"/>
      <c r="BI854" s="665"/>
      <c r="BJ854" s="665"/>
      <c r="BK854" s="665"/>
      <c r="BL854" s="664"/>
      <c r="BM854" s="664"/>
      <c r="BN854" s="664"/>
      <c r="BO854" s="664"/>
      <c r="BP854" s="664"/>
      <c r="BQ854" s="664"/>
      <c r="BR854" s="664"/>
      <c r="BS854" s="664"/>
      <c r="BT854" s="667"/>
      <c r="BU854" s="668"/>
      <c r="BV854" s="666"/>
      <c r="BW854" s="669"/>
    </row>
    <row r="855" spans="2:75" ht="15.75" customHeight="1">
      <c r="B855" s="363" t="s">
        <v>149</v>
      </c>
      <c r="C855" s="364">
        <v>1214092000175</v>
      </c>
      <c r="D855" s="365" t="s">
        <v>13</v>
      </c>
      <c r="E855" s="365" t="s">
        <v>615</v>
      </c>
      <c r="F855" s="365" t="s">
        <v>619</v>
      </c>
      <c r="G855" s="366" t="s">
        <v>34</v>
      </c>
      <c r="H855" s="366" t="s">
        <v>1337</v>
      </c>
      <c r="I855" s="366" t="s">
        <v>34</v>
      </c>
      <c r="J855" s="366"/>
      <c r="K855" s="367" t="s">
        <v>48</v>
      </c>
      <c r="L855" s="368"/>
      <c r="M855" s="368" t="s">
        <v>34</v>
      </c>
      <c r="N855" s="367">
        <v>70815</v>
      </c>
      <c r="O855" s="367" t="s">
        <v>1321</v>
      </c>
      <c r="P855" s="371">
        <v>35193</v>
      </c>
      <c r="Q855" s="372">
        <v>239028172.00999999</v>
      </c>
      <c r="R855" s="372">
        <v>316441800.64285702</v>
      </c>
      <c r="S855" s="367">
        <v>31</v>
      </c>
      <c r="T855" s="369">
        <v>0.10294368433247847</v>
      </c>
      <c r="U855" s="369">
        <v>1.330773100055086</v>
      </c>
      <c r="V855" s="369">
        <v>9.2549848255335521E-2</v>
      </c>
      <c r="W855" s="369">
        <v>0.90729797509626509</v>
      </c>
      <c r="X855" s="369">
        <v>0.10710391833980704</v>
      </c>
      <c r="Y855" s="369">
        <v>0.8121884693274587</v>
      </c>
      <c r="Z855" s="369">
        <v>0.1146369154018807</v>
      </c>
      <c r="AA855" s="369">
        <v>0.65163339108670382</v>
      </c>
      <c r="AB855" s="369">
        <v>2.1685883525372856E-2</v>
      </c>
      <c r="AC855" s="373">
        <v>-0.38679526352287291</v>
      </c>
      <c r="AD855" s="541">
        <v>0</v>
      </c>
      <c r="AE855" s="370" t="s">
        <v>2279</v>
      </c>
      <c r="AF855" s="370" t="s">
        <v>2244</v>
      </c>
      <c r="AG855" s="374" t="s">
        <v>1438</v>
      </c>
      <c r="AH855" s="374" t="s">
        <v>2248</v>
      </c>
      <c r="AI855" s="374">
        <v>5000</v>
      </c>
      <c r="AJ855" s="374">
        <v>1000</v>
      </c>
      <c r="AK855" s="374">
        <v>1000</v>
      </c>
      <c r="AL855" s="369">
        <v>0.02</v>
      </c>
      <c r="AM855" s="369">
        <v>0.2</v>
      </c>
      <c r="AN855" s="369" t="s">
        <v>2257</v>
      </c>
      <c r="AO855" s="367" t="s">
        <v>1324</v>
      </c>
      <c r="AP855" s="370" t="s">
        <v>13</v>
      </c>
      <c r="AQ855" s="376" t="s">
        <v>668</v>
      </c>
      <c r="AR855" s="369">
        <v>6.9999999999999993E-3</v>
      </c>
      <c r="AS855" s="369">
        <v>6.9999999999999993E-3</v>
      </c>
      <c r="AT855" s="369"/>
      <c r="AX855" s="662"/>
      <c r="AY855" s="663"/>
      <c r="AZ855" s="663"/>
      <c r="BA855" s="663"/>
      <c r="BB855" s="664"/>
      <c r="BC855" s="663"/>
      <c r="BD855" s="663"/>
      <c r="BE855" s="663"/>
      <c r="BF855" s="663"/>
      <c r="BG855" s="664"/>
      <c r="BH855" s="664"/>
      <c r="BI855" s="665"/>
      <c r="BJ855" s="665"/>
      <c r="BK855" s="665"/>
      <c r="BL855" s="664"/>
      <c r="BM855" s="664"/>
      <c r="BN855" s="664"/>
      <c r="BO855" s="664"/>
      <c r="BP855" s="664"/>
      <c r="BQ855" s="664"/>
      <c r="BR855" s="664"/>
      <c r="BS855" s="664"/>
      <c r="BT855" s="667"/>
      <c r="BU855" s="668"/>
      <c r="BV855" s="666"/>
      <c r="BW855" s="669"/>
    </row>
    <row r="856" spans="2:75" ht="15.75" customHeight="1">
      <c r="B856" s="363" t="s">
        <v>857</v>
      </c>
      <c r="C856" s="364">
        <v>42730656000100</v>
      </c>
      <c r="D856" s="365" t="s">
        <v>13</v>
      </c>
      <c r="E856" s="365" t="s">
        <v>615</v>
      </c>
      <c r="F856" s="365" t="s">
        <v>619</v>
      </c>
      <c r="G856" s="366" t="s">
        <v>34</v>
      </c>
      <c r="H856" s="366" t="s">
        <v>1337</v>
      </c>
      <c r="I856" s="366" t="s">
        <v>34</v>
      </c>
      <c r="J856" s="366" t="s">
        <v>611</v>
      </c>
      <c r="K856" s="367" t="s">
        <v>48</v>
      </c>
      <c r="L856" s="368"/>
      <c r="M856" s="368" t="s">
        <v>34</v>
      </c>
      <c r="N856" s="367">
        <v>633216</v>
      </c>
      <c r="O856" s="367" t="s">
        <v>1321</v>
      </c>
      <c r="P856" s="371">
        <v>44407</v>
      </c>
      <c r="Q856" s="372">
        <v>657789586.55999994</v>
      </c>
      <c r="R856" s="372">
        <v>343203727.77186513</v>
      </c>
      <c r="S856" s="367">
        <v>31</v>
      </c>
      <c r="T856" s="369">
        <v>0.10619035475341243</v>
      </c>
      <c r="U856" s="369">
        <v>1.3727434422760736</v>
      </c>
      <c r="V856" s="369">
        <v>0.13854389058512839</v>
      </c>
      <c r="W856" s="369">
        <v>1.3581933818308429</v>
      </c>
      <c r="X856" s="369" t="s">
        <v>1419</v>
      </c>
      <c r="Y856" s="369" t="s">
        <v>1419</v>
      </c>
      <c r="Z856" s="369" t="s">
        <v>1419</v>
      </c>
      <c r="AA856" s="369" t="s">
        <v>1419</v>
      </c>
      <c r="AB856" s="369">
        <v>1.410763755181289E-2</v>
      </c>
      <c r="AC856" s="373">
        <v>2.3200550224820038</v>
      </c>
      <c r="AD856" s="541">
        <v>0</v>
      </c>
      <c r="AE856" s="370" t="s">
        <v>2279</v>
      </c>
      <c r="AF856" s="370" t="s">
        <v>2244</v>
      </c>
      <c r="AG856" s="374" t="s">
        <v>1438</v>
      </c>
      <c r="AH856" s="374" t="s">
        <v>2248</v>
      </c>
      <c r="AI856" s="374">
        <v>1000</v>
      </c>
      <c r="AJ856" s="374">
        <v>100</v>
      </c>
      <c r="AK856" s="374">
        <v>100</v>
      </c>
      <c r="AL856" s="369">
        <v>0.02</v>
      </c>
      <c r="AM856" s="369">
        <v>0.2</v>
      </c>
      <c r="AN856" s="369" t="s">
        <v>2262</v>
      </c>
      <c r="AO856" s="367" t="s">
        <v>1324</v>
      </c>
      <c r="AP856" s="370" t="s">
        <v>13</v>
      </c>
      <c r="AQ856" s="376" t="s">
        <v>668</v>
      </c>
      <c r="AR856" s="369">
        <v>6.9999999999999993E-3</v>
      </c>
      <c r="AS856" s="369">
        <v>6.9999999999999993E-3</v>
      </c>
      <c r="AT856" s="369"/>
      <c r="AX856" s="662"/>
      <c r="AY856" s="663"/>
      <c r="AZ856" s="663"/>
      <c r="BA856" s="663"/>
      <c r="BB856" s="664"/>
      <c r="BC856" s="663"/>
      <c r="BD856" s="663"/>
      <c r="BE856" s="663"/>
      <c r="BF856" s="663"/>
      <c r="BG856" s="664"/>
      <c r="BH856" s="664"/>
      <c r="BI856" s="665"/>
      <c r="BJ856" s="665"/>
      <c r="BK856" s="665"/>
      <c r="BL856" s="664"/>
      <c r="BM856" s="664"/>
      <c r="BN856" s="664"/>
      <c r="BO856" s="664"/>
      <c r="BP856" s="664"/>
      <c r="BQ856" s="664"/>
      <c r="BR856" s="664"/>
      <c r="BS856" s="664"/>
      <c r="BT856" s="667"/>
      <c r="BU856" s="668"/>
      <c r="BV856" s="666"/>
      <c r="BW856" s="669"/>
    </row>
    <row r="857" spans="2:75" ht="15.75" customHeight="1">
      <c r="B857" s="363" t="s">
        <v>155</v>
      </c>
      <c r="C857" s="364">
        <v>23695876000103</v>
      </c>
      <c r="D857" s="365" t="s">
        <v>13</v>
      </c>
      <c r="E857" s="365" t="s">
        <v>615</v>
      </c>
      <c r="F857" s="365" t="s">
        <v>619</v>
      </c>
      <c r="G857" s="366" t="s">
        <v>34</v>
      </c>
      <c r="H857" s="366" t="s">
        <v>1338</v>
      </c>
      <c r="I857" s="366" t="s">
        <v>34</v>
      </c>
      <c r="J857" s="366" t="s">
        <v>611</v>
      </c>
      <c r="K857" s="367" t="s">
        <v>48</v>
      </c>
      <c r="L857" s="368"/>
      <c r="M857" s="368" t="s">
        <v>34</v>
      </c>
      <c r="N857" s="367">
        <v>417971</v>
      </c>
      <c r="O857" s="367" t="s">
        <v>1321</v>
      </c>
      <c r="P857" s="371">
        <v>42489</v>
      </c>
      <c r="Q857" s="372">
        <v>25834375.530000001</v>
      </c>
      <c r="R857" s="372">
        <v>51365030.321349218</v>
      </c>
      <c r="S857" s="367">
        <v>31</v>
      </c>
      <c r="T857" s="369">
        <v>-9.8968771072441841E-3</v>
      </c>
      <c r="U857" s="369">
        <v>-0.12793886205135846</v>
      </c>
      <c r="V857" s="369">
        <v>-1.1364926734084291E-3</v>
      </c>
      <c r="W857" s="369">
        <v>-1.1141428330064963E-2</v>
      </c>
      <c r="X857" s="369">
        <v>1.38615917036502E-2</v>
      </c>
      <c r="Y857" s="369">
        <v>0.10511496799315083</v>
      </c>
      <c r="Z857" s="369">
        <v>4.5715024393423009E-2</v>
      </c>
      <c r="AA857" s="369">
        <v>0.25985901892654123</v>
      </c>
      <c r="AB857" s="369">
        <v>9.7560166321763397E-2</v>
      </c>
      <c r="AC857" s="373">
        <v>-0.95870926589256866</v>
      </c>
      <c r="AD857" s="541">
        <v>38281343000144</v>
      </c>
      <c r="AE857" s="370" t="s">
        <v>2258</v>
      </c>
      <c r="AF857" s="370" t="s">
        <v>2244</v>
      </c>
      <c r="AG857" s="374" t="s">
        <v>1438</v>
      </c>
      <c r="AH857" s="374" t="s">
        <v>2248</v>
      </c>
      <c r="AI857" s="374">
        <v>10000</v>
      </c>
      <c r="AJ857" s="374">
        <v>10000</v>
      </c>
      <c r="AK857" s="374">
        <v>10000</v>
      </c>
      <c r="AL857" s="369">
        <v>0</v>
      </c>
      <c r="AM857" s="369" t="s">
        <v>34</v>
      </c>
      <c r="AN857" s="369" t="s">
        <v>64</v>
      </c>
      <c r="AO857" s="367" t="s">
        <v>1324</v>
      </c>
      <c r="AP857" s="370" t="s">
        <v>13</v>
      </c>
      <c r="AQ857" s="376" t="s">
        <v>664</v>
      </c>
      <c r="AR857" s="369">
        <v>3.8E-3</v>
      </c>
      <c r="AS857" s="369">
        <v>3.8E-3</v>
      </c>
      <c r="AT857" s="369"/>
      <c r="AX857" s="662"/>
      <c r="AY857" s="663"/>
      <c r="AZ857" s="663"/>
      <c r="BA857" s="663"/>
      <c r="BB857" s="664"/>
      <c r="BC857" s="663"/>
      <c r="BD857" s="663"/>
      <c r="BE857" s="663"/>
      <c r="BF857" s="663"/>
      <c r="BG857" s="664"/>
      <c r="BH857" s="664"/>
      <c r="BI857" s="665"/>
      <c r="BJ857" s="665"/>
      <c r="BK857" s="665"/>
      <c r="BL857" s="664"/>
      <c r="BM857" s="664"/>
      <c r="BN857" s="664"/>
      <c r="BO857" s="664"/>
      <c r="BP857" s="664"/>
      <c r="BQ857" s="664"/>
      <c r="BR857" s="664"/>
      <c r="BS857" s="664"/>
      <c r="BT857" s="667"/>
      <c r="BU857" s="668"/>
      <c r="BV857" s="666"/>
      <c r="BW857" s="669"/>
    </row>
    <row r="858" spans="2:75" ht="15.75" customHeight="1">
      <c r="B858" s="363" t="s">
        <v>156</v>
      </c>
      <c r="C858" s="364">
        <v>22632296000104</v>
      </c>
      <c r="D858" s="365" t="s">
        <v>13</v>
      </c>
      <c r="E858" s="365" t="s">
        <v>615</v>
      </c>
      <c r="F858" s="365" t="s">
        <v>619</v>
      </c>
      <c r="G858" s="366" t="s">
        <v>34</v>
      </c>
      <c r="H858" s="366" t="s">
        <v>865</v>
      </c>
      <c r="I858" s="366" t="s">
        <v>34</v>
      </c>
      <c r="J858" s="366"/>
      <c r="K858" s="367" t="s">
        <v>48</v>
      </c>
      <c r="L858" s="368"/>
      <c r="M858" s="368" t="s">
        <v>1416</v>
      </c>
      <c r="N858" s="367">
        <v>412155</v>
      </c>
      <c r="O858" s="367" t="s">
        <v>1321</v>
      </c>
      <c r="P858" s="371">
        <v>42377</v>
      </c>
      <c r="Q858" s="372">
        <v>48503308.25</v>
      </c>
      <c r="R858" s="372">
        <v>44325750.662380971</v>
      </c>
      <c r="S858" s="367">
        <v>31</v>
      </c>
      <c r="T858" s="369">
        <v>8.553381529202353E-2</v>
      </c>
      <c r="U858" s="369">
        <v>1.1057123248870686</v>
      </c>
      <c r="V858" s="369">
        <v>4.2438477727347435E-2</v>
      </c>
      <c r="W858" s="369">
        <v>0.41603898476376472</v>
      </c>
      <c r="X858" s="369">
        <v>2.6730207340859957E-2</v>
      </c>
      <c r="Y858" s="369">
        <v>0.20270001808990551</v>
      </c>
      <c r="Z858" s="369">
        <v>9.83206295793011E-2</v>
      </c>
      <c r="AA858" s="369">
        <v>0.55888633292281131</v>
      </c>
      <c r="AB858" s="369">
        <v>5.8993765389660079E-2</v>
      </c>
      <c r="AC858" s="373">
        <v>-0.91283451327174947</v>
      </c>
      <c r="AD858" s="541">
        <v>19805188000173</v>
      </c>
      <c r="AE858" s="370" t="s">
        <v>2328</v>
      </c>
      <c r="AF858" s="370" t="s">
        <v>2244</v>
      </c>
      <c r="AG858" s="374" t="s">
        <v>1438</v>
      </c>
      <c r="AH858" s="374" t="s">
        <v>2248</v>
      </c>
      <c r="AI858" s="374">
        <v>100</v>
      </c>
      <c r="AJ858" s="374">
        <v>0</v>
      </c>
      <c r="AK858" s="374">
        <v>0</v>
      </c>
      <c r="AL858" s="369">
        <v>1.4999999999999999E-2</v>
      </c>
      <c r="AM858" s="369">
        <v>0.2</v>
      </c>
      <c r="AN858" s="369" t="s">
        <v>34</v>
      </c>
      <c r="AO858" s="367" t="s">
        <v>1324</v>
      </c>
      <c r="AP858" s="370" t="s">
        <v>13</v>
      </c>
      <c r="AQ858" s="376" t="s">
        <v>668</v>
      </c>
      <c r="AR858" s="369">
        <v>3.4999999999999996E-3</v>
      </c>
      <c r="AS858" s="369">
        <v>3.4999999999999996E-3</v>
      </c>
      <c r="AT858" s="369"/>
      <c r="AX858" s="662"/>
      <c r="AY858" s="663"/>
      <c r="AZ858" s="663"/>
      <c r="BA858" s="663"/>
      <c r="BB858" s="664"/>
      <c r="BC858" s="663"/>
      <c r="BD858" s="663"/>
      <c r="BE858" s="663"/>
      <c r="BF858" s="663"/>
      <c r="BG858" s="664"/>
      <c r="BH858" s="664"/>
      <c r="BI858" s="665"/>
      <c r="BJ858" s="665"/>
      <c r="BK858" s="665"/>
      <c r="BL858" s="664"/>
      <c r="BM858" s="664"/>
      <c r="BN858" s="664"/>
      <c r="BO858" s="664"/>
      <c r="BP858" s="664"/>
      <c r="BQ858" s="664"/>
      <c r="BR858" s="664"/>
      <c r="BS858" s="664"/>
      <c r="BT858" s="667"/>
      <c r="BU858" s="668"/>
      <c r="BV858" s="666"/>
      <c r="BW858" s="669"/>
    </row>
    <row r="859" spans="2:75" ht="15.75" customHeight="1">
      <c r="B859" s="363" t="s">
        <v>167</v>
      </c>
      <c r="C859" s="364">
        <v>30338659000113</v>
      </c>
      <c r="D859" s="365" t="s">
        <v>13</v>
      </c>
      <c r="E859" s="365" t="s">
        <v>615</v>
      </c>
      <c r="F859" s="365" t="s">
        <v>619</v>
      </c>
      <c r="G859" s="366" t="s">
        <v>34</v>
      </c>
      <c r="H859" s="366" t="s">
        <v>1338</v>
      </c>
      <c r="I859" s="366" t="s">
        <v>34</v>
      </c>
      <c r="J859" s="366" t="s">
        <v>608</v>
      </c>
      <c r="K859" s="367" t="s">
        <v>48</v>
      </c>
      <c r="L859" s="368"/>
      <c r="M859" s="368" t="s">
        <v>1416</v>
      </c>
      <c r="N859" s="367">
        <v>470724</v>
      </c>
      <c r="O859" s="367" t="s">
        <v>1321</v>
      </c>
      <c r="P859" s="371">
        <v>43304</v>
      </c>
      <c r="Q859" s="372">
        <v>22709175.010000002</v>
      </c>
      <c r="R859" s="372">
        <v>25653042.223015867</v>
      </c>
      <c r="S859" s="367">
        <v>31</v>
      </c>
      <c r="T859" s="369">
        <v>0.12440327749084057</v>
      </c>
      <c r="U859" s="369">
        <v>1.6081854493259826</v>
      </c>
      <c r="V859" s="369">
        <v>-0.27037886207066453</v>
      </c>
      <c r="W859" s="369">
        <v>-2.6506169236361106</v>
      </c>
      <c r="X859" s="369">
        <v>-0.30542603503228716</v>
      </c>
      <c r="Y859" s="369">
        <v>-2.3161011075113112</v>
      </c>
      <c r="Z859" s="369">
        <v>-7.9255573265021972E-2</v>
      </c>
      <c r="AA859" s="369">
        <v>-0.4505143721649692</v>
      </c>
      <c r="AB859" s="369">
        <v>0.62415983240941608</v>
      </c>
      <c r="AC859" s="373">
        <v>-0.34563651201846268</v>
      </c>
      <c r="AD859" s="541">
        <v>29661053000135</v>
      </c>
      <c r="AE859" s="370" t="s">
        <v>2341</v>
      </c>
      <c r="AF859" s="370" t="s">
        <v>2244</v>
      </c>
      <c r="AG859" s="374" t="s">
        <v>1438</v>
      </c>
      <c r="AH859" s="374" t="s">
        <v>2248</v>
      </c>
      <c r="AI859" s="374">
        <v>500</v>
      </c>
      <c r="AJ859" s="374">
        <v>500</v>
      </c>
      <c r="AK859" s="374">
        <v>500</v>
      </c>
      <c r="AL859" s="369">
        <v>1.8000000000000002E-2</v>
      </c>
      <c r="AM859" s="369">
        <v>0.2</v>
      </c>
      <c r="AN859" s="369" t="s">
        <v>34</v>
      </c>
      <c r="AO859" s="367" t="s">
        <v>1324</v>
      </c>
      <c r="AP859" s="370" t="s">
        <v>13</v>
      </c>
      <c r="AQ859" s="376" t="s">
        <v>668</v>
      </c>
      <c r="AR859" s="369">
        <v>3.5999999999999995E-3</v>
      </c>
      <c r="AS859" s="369">
        <v>3.5999999999999995E-3</v>
      </c>
      <c r="AT859" s="369"/>
      <c r="AX859" s="662"/>
      <c r="AY859" s="663"/>
      <c r="AZ859" s="663"/>
      <c r="BA859" s="663"/>
      <c r="BB859" s="664"/>
      <c r="BC859" s="663"/>
      <c r="BD859" s="663"/>
      <c r="BE859" s="663"/>
      <c r="BF859" s="663"/>
      <c r="BG859" s="664"/>
      <c r="BH859" s="664"/>
      <c r="BI859" s="665"/>
      <c r="BJ859" s="665"/>
      <c r="BK859" s="665"/>
      <c r="BL859" s="664"/>
      <c r="BM859" s="664"/>
      <c r="BN859" s="664"/>
      <c r="BO859" s="664"/>
      <c r="BP859" s="664"/>
      <c r="BQ859" s="664"/>
      <c r="BR859" s="664"/>
      <c r="BS859" s="664"/>
      <c r="BT859" s="667"/>
      <c r="BU859" s="668"/>
      <c r="BV859" s="666"/>
      <c r="BW859" s="669"/>
    </row>
    <row r="860" spans="2:75" ht="15.75" customHeight="1">
      <c r="B860" s="363" t="s">
        <v>548</v>
      </c>
      <c r="C860" s="364">
        <v>43214601000100</v>
      </c>
      <c r="D860" s="365" t="s">
        <v>13</v>
      </c>
      <c r="E860" s="365" t="s">
        <v>615</v>
      </c>
      <c r="F860" s="365" t="s">
        <v>619</v>
      </c>
      <c r="G860" s="366" t="s">
        <v>34</v>
      </c>
      <c r="H860" s="366" t="s">
        <v>1338</v>
      </c>
      <c r="I860" s="366" t="s">
        <v>34</v>
      </c>
      <c r="J860" s="366"/>
      <c r="K860" s="367" t="s">
        <v>48</v>
      </c>
      <c r="L860" s="368"/>
      <c r="M860" s="368" t="s">
        <v>34</v>
      </c>
      <c r="N860" s="367">
        <v>616011</v>
      </c>
      <c r="O860" s="367" t="s">
        <v>1321</v>
      </c>
      <c r="P860" s="371">
        <v>44469</v>
      </c>
      <c r="Q860" s="372">
        <v>260009482.44999999</v>
      </c>
      <c r="R860" s="372" t="s">
        <v>1419</v>
      </c>
      <c r="S860" s="367">
        <v>31</v>
      </c>
      <c r="T860" s="369">
        <v>9.5340501088897023E-2</v>
      </c>
      <c r="U860" s="369">
        <v>1.2324852662656018</v>
      </c>
      <c r="V860" s="369" t="s">
        <v>1419</v>
      </c>
      <c r="W860" s="369" t="s">
        <v>1419</v>
      </c>
      <c r="X860" s="369" t="s">
        <v>1419</v>
      </c>
      <c r="Y860" s="369" t="s">
        <v>1419</v>
      </c>
      <c r="Z860" s="369" t="s">
        <v>1419</v>
      </c>
      <c r="AA860" s="369" t="s">
        <v>1419</v>
      </c>
      <c r="AB860" s="369" t="s">
        <v>1419</v>
      </c>
      <c r="AC860" s="373" t="s">
        <v>1419</v>
      </c>
      <c r="AD860" s="541">
        <v>43280179000190</v>
      </c>
      <c r="AE860" s="370" t="s">
        <v>2346</v>
      </c>
      <c r="AF860" s="370" t="s">
        <v>2244</v>
      </c>
      <c r="AG860" s="374" t="s">
        <v>1438</v>
      </c>
      <c r="AH860" s="374" t="s">
        <v>2248</v>
      </c>
      <c r="AI860" s="374">
        <v>500</v>
      </c>
      <c r="AJ860" s="374">
        <v>100</v>
      </c>
      <c r="AK860" s="374">
        <v>100</v>
      </c>
      <c r="AL860" s="369">
        <v>1.95E-2</v>
      </c>
      <c r="AM860" s="369">
        <v>0.2</v>
      </c>
      <c r="AN860" s="369" t="s">
        <v>2262</v>
      </c>
      <c r="AO860" s="367" t="s">
        <v>1324</v>
      </c>
      <c r="AP860" s="370" t="s">
        <v>13</v>
      </c>
      <c r="AQ860" s="376" t="s">
        <v>668</v>
      </c>
      <c r="AR860" s="369">
        <v>6.4993500000000001E-3</v>
      </c>
      <c r="AS860" s="369">
        <v>6.4993500000000001E-3</v>
      </c>
      <c r="AT860" s="369"/>
      <c r="AX860" s="662"/>
      <c r="AY860" s="663"/>
      <c r="AZ860" s="663"/>
      <c r="BA860" s="663"/>
      <c r="BB860" s="664"/>
      <c r="BC860" s="663"/>
      <c r="BD860" s="663"/>
      <c r="BE860" s="663"/>
      <c r="BF860" s="663"/>
      <c r="BG860" s="664"/>
      <c r="BH860" s="664"/>
      <c r="BI860" s="665"/>
      <c r="BJ860" s="665"/>
      <c r="BK860" s="665"/>
      <c r="BL860" s="664"/>
      <c r="BM860" s="664"/>
      <c r="BN860" s="664"/>
      <c r="BO860" s="664"/>
      <c r="BP860" s="664"/>
      <c r="BQ860" s="664"/>
      <c r="BR860" s="664"/>
      <c r="BS860" s="664"/>
      <c r="BT860" s="667"/>
      <c r="BU860" s="668"/>
      <c r="BV860" s="666"/>
      <c r="BW860" s="669"/>
    </row>
    <row r="861" spans="2:75" ht="15.75" customHeight="1">
      <c r="B861" s="363" t="s">
        <v>1562</v>
      </c>
      <c r="C861" s="364">
        <v>23884623000170</v>
      </c>
      <c r="D861" s="365" t="s">
        <v>13</v>
      </c>
      <c r="E861" s="365" t="s">
        <v>615</v>
      </c>
      <c r="F861" s="365" t="s">
        <v>619</v>
      </c>
      <c r="G861" s="366" t="s">
        <v>34</v>
      </c>
      <c r="H861" s="366" t="s">
        <v>1338</v>
      </c>
      <c r="I861" s="366" t="s">
        <v>34</v>
      </c>
      <c r="J861" s="366" t="s">
        <v>611</v>
      </c>
      <c r="K861" s="367" t="s">
        <v>48</v>
      </c>
      <c r="L861" s="368"/>
      <c r="M861" s="368"/>
      <c r="N861" s="367">
        <v>418846</v>
      </c>
      <c r="O861" s="367" t="s">
        <v>1321</v>
      </c>
      <c r="P861" s="371">
        <v>42489</v>
      </c>
      <c r="Q861" s="372">
        <v>45960054.219999999</v>
      </c>
      <c r="R861" s="372">
        <v>133655371.15555559</v>
      </c>
      <c r="S861" s="367">
        <v>31</v>
      </c>
      <c r="T861" s="369">
        <v>-1.2487702951195834E-2</v>
      </c>
      <c r="U861" s="369">
        <v>-0.14046060288444742</v>
      </c>
      <c r="V861" s="369">
        <v>1.7315156385008024E-2</v>
      </c>
      <c r="W861" s="369">
        <v>0.15891345641194685</v>
      </c>
      <c r="X861" s="369">
        <v>3.1385920639354525E-2</v>
      </c>
      <c r="Y861" s="369">
        <v>0.22069921697888328</v>
      </c>
      <c r="Z861" s="369">
        <v>4.1449547838788403E-2</v>
      </c>
      <c r="AA861" s="369">
        <v>0.22650369404127574</v>
      </c>
      <c r="AB861" s="369">
        <v>0.1052569422964284</v>
      </c>
      <c r="AC861" s="373">
        <v>-0.76706864221989601</v>
      </c>
      <c r="AD861" s="541">
        <v>23884627000158</v>
      </c>
      <c r="AE861" s="370" t="s">
        <v>1561</v>
      </c>
      <c r="AF861" s="370" t="s">
        <v>2256</v>
      </c>
      <c r="AG861" s="374" t="s">
        <v>1561</v>
      </c>
      <c r="AH861" s="374" t="s">
        <v>2248</v>
      </c>
      <c r="AI861" s="374">
        <v>50000</v>
      </c>
      <c r="AJ861" s="374">
        <v>50000</v>
      </c>
      <c r="AK861" s="374">
        <v>50000</v>
      </c>
      <c r="AL861" s="369">
        <v>0</v>
      </c>
      <c r="AM861" s="369" t="s">
        <v>34</v>
      </c>
      <c r="AN861" s="369" t="s">
        <v>64</v>
      </c>
      <c r="AO861" s="367" t="s">
        <v>1324</v>
      </c>
      <c r="AP861" s="370" t="s">
        <v>13</v>
      </c>
      <c r="AQ861" s="376" t="s">
        <v>664</v>
      </c>
      <c r="AR861" s="369" t="s">
        <v>34</v>
      </c>
      <c r="AS861" s="369" t="s">
        <v>34</v>
      </c>
      <c r="AT861" s="369"/>
      <c r="AX861" s="662"/>
      <c r="AY861" s="663"/>
      <c r="AZ861" s="663"/>
      <c r="BA861" s="663"/>
      <c r="BB861" s="664"/>
      <c r="BC861" s="663"/>
      <c r="BD861" s="663"/>
      <c r="BE861" s="663"/>
      <c r="BF861" s="663"/>
      <c r="BG861" s="664"/>
      <c r="BH861" s="664"/>
      <c r="BI861" s="665"/>
      <c r="BJ861" s="665"/>
      <c r="BK861" s="665"/>
      <c r="BL861" s="664"/>
      <c r="BM861" s="664"/>
      <c r="BN861" s="664"/>
      <c r="BO861" s="664"/>
      <c r="BP861" s="664"/>
      <c r="BQ861" s="664"/>
      <c r="BR861" s="664"/>
      <c r="BS861" s="664"/>
      <c r="BT861" s="667"/>
      <c r="BU861" s="668"/>
      <c r="BV861" s="666"/>
      <c r="BW861" s="669"/>
    </row>
    <row r="862" spans="2:75" ht="15.75" customHeight="1">
      <c r="B862" s="363" t="s">
        <v>1566</v>
      </c>
      <c r="C862" s="364">
        <v>13000859000142</v>
      </c>
      <c r="D862" s="365" t="s">
        <v>13</v>
      </c>
      <c r="E862" s="365" t="s">
        <v>615</v>
      </c>
      <c r="F862" s="365" t="s">
        <v>619</v>
      </c>
      <c r="G862" s="366" t="s">
        <v>34</v>
      </c>
      <c r="H862" s="366" t="s">
        <v>865</v>
      </c>
      <c r="I862" s="366" t="s">
        <v>34</v>
      </c>
      <c r="J862" s="366" t="s">
        <v>611</v>
      </c>
      <c r="K862" s="367" t="s">
        <v>48</v>
      </c>
      <c r="L862" s="368"/>
      <c r="M862" s="368"/>
      <c r="N862" s="367">
        <v>271276</v>
      </c>
      <c r="O862" s="367" t="s">
        <v>1324</v>
      </c>
      <c r="P862" s="371">
        <v>40641</v>
      </c>
      <c r="Q862" s="372">
        <v>534628526.38</v>
      </c>
      <c r="R862" s="372">
        <v>478315821.59567457</v>
      </c>
      <c r="S862" s="367">
        <v>31</v>
      </c>
      <c r="T862" s="369">
        <v>0.18257367986333639</v>
      </c>
      <c r="U862" s="369">
        <v>2.0535729625103389</v>
      </c>
      <c r="V862" s="369">
        <v>0.22956924332075546</v>
      </c>
      <c r="W862" s="369">
        <v>2.1069195755900525</v>
      </c>
      <c r="X862" s="369">
        <v>0.33337048455562623</v>
      </c>
      <c r="Y862" s="369">
        <v>2.3441913892130053</v>
      </c>
      <c r="Z862" s="369">
        <v>0.55348862477133509</v>
      </c>
      <c r="AA862" s="369">
        <v>3.0245738411460925</v>
      </c>
      <c r="AB862" s="369">
        <v>6.264077162265895E-2</v>
      </c>
      <c r="AC862" s="373">
        <v>1.6804103962938861</v>
      </c>
      <c r="AD862" s="541">
        <v>17137326000168</v>
      </c>
      <c r="AE862" s="370" t="s">
        <v>1561</v>
      </c>
      <c r="AF862" s="370" t="s">
        <v>2256</v>
      </c>
      <c r="AG862" s="374" t="s">
        <v>1561</v>
      </c>
      <c r="AH862" s="374" t="s">
        <v>2248</v>
      </c>
      <c r="AI862" s="374">
        <v>50000</v>
      </c>
      <c r="AJ862" s="374">
        <v>50000</v>
      </c>
      <c r="AK862" s="374">
        <v>50000</v>
      </c>
      <c r="AL862" s="369">
        <v>0</v>
      </c>
      <c r="AM862" s="369" t="s">
        <v>34</v>
      </c>
      <c r="AN862" s="369" t="s">
        <v>64</v>
      </c>
      <c r="AO862" s="367" t="s">
        <v>1324</v>
      </c>
      <c r="AP862" s="370" t="s">
        <v>13</v>
      </c>
      <c r="AQ862" s="376" t="s">
        <v>664</v>
      </c>
      <c r="AR862" s="369" t="s">
        <v>34</v>
      </c>
      <c r="AS862" s="369" t="s">
        <v>34</v>
      </c>
      <c r="AT862" s="369"/>
      <c r="AX862" s="662"/>
      <c r="AY862" s="663"/>
      <c r="AZ862" s="663"/>
      <c r="BA862" s="663"/>
      <c r="BB862" s="664"/>
      <c r="BC862" s="663"/>
      <c r="BD862" s="663"/>
      <c r="BE862" s="663"/>
      <c r="BF862" s="663"/>
      <c r="BG862" s="664"/>
      <c r="BH862" s="664"/>
      <c r="BI862" s="665"/>
      <c r="BJ862" s="665"/>
      <c r="BK862" s="665"/>
      <c r="BL862" s="664"/>
      <c r="BM862" s="664"/>
      <c r="BN862" s="664"/>
      <c r="BO862" s="664"/>
      <c r="BP862" s="664"/>
      <c r="BQ862" s="664"/>
      <c r="BR862" s="664"/>
      <c r="BS862" s="664"/>
      <c r="BT862" s="667"/>
      <c r="BU862" s="668"/>
      <c r="BV862" s="666"/>
      <c r="BW862" s="669"/>
    </row>
    <row r="863" spans="2:75" ht="15.75" customHeight="1">
      <c r="B863" s="363" t="s">
        <v>1568</v>
      </c>
      <c r="C863" s="364">
        <v>29236579000178</v>
      </c>
      <c r="D863" s="365" t="s">
        <v>13</v>
      </c>
      <c r="E863" s="365" t="s">
        <v>615</v>
      </c>
      <c r="F863" s="365" t="s">
        <v>619</v>
      </c>
      <c r="G863" s="366" t="s">
        <v>34</v>
      </c>
      <c r="H863" s="366" t="s">
        <v>865</v>
      </c>
      <c r="I863" s="366" t="s">
        <v>34</v>
      </c>
      <c r="J863" s="366" t="s">
        <v>611</v>
      </c>
      <c r="K863" s="367" t="s">
        <v>48</v>
      </c>
      <c r="L863" s="368"/>
      <c r="M863" s="368"/>
      <c r="N863" s="367">
        <v>469742</v>
      </c>
      <c r="O863" s="367" t="s">
        <v>1321</v>
      </c>
      <c r="P863" s="371">
        <v>43280</v>
      </c>
      <c r="Q863" s="372">
        <v>1915718624.5799999</v>
      </c>
      <c r="R863" s="372">
        <v>1832439616.4789701</v>
      </c>
      <c r="S863" s="367">
        <v>31</v>
      </c>
      <c r="T863" s="369">
        <v>0.20860402899738162</v>
      </c>
      <c r="U863" s="369">
        <v>2.3463600785195742</v>
      </c>
      <c r="V863" s="369">
        <v>0.24424470415376498</v>
      </c>
      <c r="W863" s="369">
        <v>2.2416066759289741</v>
      </c>
      <c r="X863" s="369">
        <v>0.3306070148004332</v>
      </c>
      <c r="Y863" s="369">
        <v>2.324759248982867</v>
      </c>
      <c r="Z863" s="369">
        <v>0.42452883346630843</v>
      </c>
      <c r="AA863" s="369">
        <v>2.3198648482521822</v>
      </c>
      <c r="AB863" s="369">
        <v>5.7244909774272337E-2</v>
      </c>
      <c r="AC863" s="373">
        <v>2.0405234187400749</v>
      </c>
      <c r="AD863" s="541">
        <v>29236572000156</v>
      </c>
      <c r="AE863" s="370" t="s">
        <v>1561</v>
      </c>
      <c r="AF863" s="370" t="s">
        <v>2256</v>
      </c>
      <c r="AG863" s="374" t="s">
        <v>1561</v>
      </c>
      <c r="AH863" s="374" t="s">
        <v>2245</v>
      </c>
      <c r="AI863" s="374">
        <v>200000</v>
      </c>
      <c r="AJ863" s="374">
        <v>50000</v>
      </c>
      <c r="AK863" s="374">
        <v>200000</v>
      </c>
      <c r="AL863" s="369">
        <v>0</v>
      </c>
      <c r="AM863" s="369" t="s">
        <v>34</v>
      </c>
      <c r="AN863" s="369" t="s">
        <v>64</v>
      </c>
      <c r="AO863" s="367" t="s">
        <v>1324</v>
      </c>
      <c r="AP863" s="370" t="s">
        <v>13</v>
      </c>
      <c r="AQ863" s="376" t="s">
        <v>664</v>
      </c>
      <c r="AR863" s="369" t="s">
        <v>34</v>
      </c>
      <c r="AS863" s="369" t="s">
        <v>34</v>
      </c>
      <c r="AT863" s="369"/>
      <c r="AX863" s="662"/>
      <c r="AY863" s="663"/>
      <c r="AZ863" s="663"/>
      <c r="BA863" s="663"/>
      <c r="BB863" s="664"/>
      <c r="BC863" s="663"/>
      <c r="BD863" s="663"/>
      <c r="BE863" s="663"/>
      <c r="BF863" s="663"/>
      <c r="BG863" s="664"/>
      <c r="BH863" s="664"/>
      <c r="BI863" s="665"/>
      <c r="BJ863" s="665"/>
      <c r="BK863" s="665"/>
      <c r="BL863" s="664"/>
      <c r="BM863" s="664"/>
      <c r="BN863" s="664"/>
      <c r="BO863" s="664"/>
      <c r="BP863" s="664"/>
      <c r="BQ863" s="664"/>
      <c r="BR863" s="664"/>
      <c r="BS863" s="664"/>
      <c r="BT863" s="667"/>
      <c r="BU863" s="668"/>
      <c r="BV863" s="666"/>
      <c r="BW863" s="669"/>
    </row>
    <row r="864" spans="2:75" ht="15.75" customHeight="1">
      <c r="B864" s="363" t="s">
        <v>1584</v>
      </c>
      <c r="C864" s="364">
        <v>28971376000162</v>
      </c>
      <c r="D864" s="365" t="s">
        <v>13</v>
      </c>
      <c r="E864" s="365" t="s">
        <v>615</v>
      </c>
      <c r="F864" s="365" t="s">
        <v>619</v>
      </c>
      <c r="G864" s="366" t="s">
        <v>34</v>
      </c>
      <c r="H864" s="366" t="s">
        <v>1337</v>
      </c>
      <c r="I864" s="366" t="s">
        <v>34</v>
      </c>
      <c r="J864" s="366" t="s">
        <v>611</v>
      </c>
      <c r="K864" s="367" t="s">
        <v>48</v>
      </c>
      <c r="L864" s="368"/>
      <c r="M864" s="368"/>
      <c r="N864" s="367">
        <v>462349</v>
      </c>
      <c r="O864" s="367" t="s">
        <v>1321</v>
      </c>
      <c r="P864" s="371">
        <v>43188</v>
      </c>
      <c r="Q864" s="372">
        <v>20725639.780000001</v>
      </c>
      <c r="R864" s="372">
        <v>16765394.54404762</v>
      </c>
      <c r="S864" s="367">
        <v>31</v>
      </c>
      <c r="T864" s="369">
        <v>0.16780210518988281</v>
      </c>
      <c r="U864" s="369">
        <v>1.8874235679984173</v>
      </c>
      <c r="V864" s="369">
        <v>0.2057337681452982</v>
      </c>
      <c r="W864" s="369">
        <v>1.8881645345652636</v>
      </c>
      <c r="X864" s="369">
        <v>0.28482162174016268</v>
      </c>
      <c r="Y864" s="369">
        <v>2.0028059593667011</v>
      </c>
      <c r="Z864" s="369">
        <v>0.41764521173222913</v>
      </c>
      <c r="AA864" s="369">
        <v>2.2822488588759917</v>
      </c>
      <c r="AB864" s="369">
        <v>3.4310711015877161E-2</v>
      </c>
      <c r="AC864" s="373">
        <v>2.4569309691377672</v>
      </c>
      <c r="AD864" s="541">
        <v>28653925000150</v>
      </c>
      <c r="AE864" s="370" t="s">
        <v>1561</v>
      </c>
      <c r="AF864" s="370" t="s">
        <v>2256</v>
      </c>
      <c r="AG864" s="374" t="s">
        <v>1561</v>
      </c>
      <c r="AH864" s="374" t="s">
        <v>2245</v>
      </c>
      <c r="AI864" s="374">
        <v>200000</v>
      </c>
      <c r="AJ864" s="374">
        <v>50000</v>
      </c>
      <c r="AK864" s="374">
        <v>200000</v>
      </c>
      <c r="AL864" s="369">
        <v>0</v>
      </c>
      <c r="AM864" s="369" t="s">
        <v>34</v>
      </c>
      <c r="AN864" s="369" t="s">
        <v>64</v>
      </c>
      <c r="AO864" s="367" t="s">
        <v>1324</v>
      </c>
      <c r="AP864" s="370" t="s">
        <v>13</v>
      </c>
      <c r="AQ864" s="376" t="s">
        <v>664</v>
      </c>
      <c r="AR864" s="369" t="s">
        <v>34</v>
      </c>
      <c r="AS864" s="369" t="s">
        <v>34</v>
      </c>
      <c r="AT864" s="369"/>
      <c r="AX864" s="662"/>
      <c r="AY864" s="663"/>
      <c r="AZ864" s="663"/>
      <c r="BA864" s="663"/>
      <c r="BB864" s="664"/>
      <c r="BC864" s="663"/>
      <c r="BD864" s="663"/>
      <c r="BE864" s="663"/>
      <c r="BF864" s="663"/>
      <c r="BG864" s="664"/>
      <c r="BH864" s="664"/>
      <c r="BI864" s="665"/>
      <c r="BJ864" s="665"/>
      <c r="BK864" s="665"/>
      <c r="BL864" s="664"/>
      <c r="BM864" s="664"/>
      <c r="BN864" s="664"/>
      <c r="BO864" s="664"/>
      <c r="BP864" s="664"/>
      <c r="BQ864" s="664"/>
      <c r="BR864" s="664"/>
      <c r="BS864" s="664"/>
      <c r="BT864" s="667"/>
      <c r="BU864" s="668"/>
      <c r="BV864" s="666"/>
      <c r="BW864" s="669"/>
    </row>
    <row r="865" spans="2:75" ht="15.75" customHeight="1">
      <c r="B865" s="363" t="s">
        <v>195</v>
      </c>
      <c r="C865" s="364">
        <v>40102324000155</v>
      </c>
      <c r="D865" s="365" t="s">
        <v>13</v>
      </c>
      <c r="E865" s="365" t="s">
        <v>615</v>
      </c>
      <c r="F865" s="365" t="s">
        <v>619</v>
      </c>
      <c r="G865" s="366" t="s">
        <v>34</v>
      </c>
      <c r="H865" s="366" t="s">
        <v>1338</v>
      </c>
      <c r="I865" s="366" t="s">
        <v>34</v>
      </c>
      <c r="J865" s="366"/>
      <c r="K865" s="367" t="s">
        <v>48</v>
      </c>
      <c r="L865" s="368"/>
      <c r="M865" s="368" t="s">
        <v>34</v>
      </c>
      <c r="N865" s="367">
        <v>568740</v>
      </c>
      <c r="O865" s="367" t="s">
        <v>1321</v>
      </c>
      <c r="P865" s="371">
        <v>44195</v>
      </c>
      <c r="Q865" s="372">
        <v>30183773.010000002</v>
      </c>
      <c r="R865" s="372">
        <v>53967686.445793681</v>
      </c>
      <c r="S865" s="367">
        <v>31</v>
      </c>
      <c r="T865" s="369">
        <v>5.7688194241140023E-2</v>
      </c>
      <c r="U865" s="369">
        <v>0.74574654661588757</v>
      </c>
      <c r="V865" s="369">
        <v>3.0426378710212587E-2</v>
      </c>
      <c r="W865" s="369">
        <v>0.29828024911641615</v>
      </c>
      <c r="X865" s="369" t="s">
        <v>1419</v>
      </c>
      <c r="Y865" s="369" t="s">
        <v>1419</v>
      </c>
      <c r="Z865" s="369" t="s">
        <v>1419</v>
      </c>
      <c r="AA865" s="369" t="s">
        <v>1419</v>
      </c>
      <c r="AB865" s="369">
        <v>8.0136674981598474E-2</v>
      </c>
      <c r="AC865" s="373">
        <v>-0.79832344999516525</v>
      </c>
      <c r="AD865" s="541">
        <v>40102362000108</v>
      </c>
      <c r="AE865" s="370" t="s">
        <v>2349</v>
      </c>
      <c r="AF865" s="370" t="s">
        <v>2244</v>
      </c>
      <c r="AG865" s="374" t="s">
        <v>1438</v>
      </c>
      <c r="AH865" s="374" t="s">
        <v>2248</v>
      </c>
      <c r="AI865" s="374">
        <v>500</v>
      </c>
      <c r="AJ865" s="374">
        <v>100</v>
      </c>
      <c r="AK865" s="374">
        <v>100</v>
      </c>
      <c r="AL865" s="369">
        <v>1.4199999999999999E-2</v>
      </c>
      <c r="AM865" s="369">
        <v>0.25</v>
      </c>
      <c r="AN865" s="369" t="s">
        <v>34</v>
      </c>
      <c r="AO865" s="367" t="s">
        <v>1324</v>
      </c>
      <c r="AP865" s="370" t="s">
        <v>13</v>
      </c>
      <c r="AQ865" s="376" t="s">
        <v>664</v>
      </c>
      <c r="AR865" s="369">
        <v>4.7333333333333333E-3</v>
      </c>
      <c r="AS865" s="369">
        <v>4.7333333333333333E-3</v>
      </c>
      <c r="AT865" s="369"/>
      <c r="AX865" s="662"/>
      <c r="AY865" s="663"/>
      <c r="AZ865" s="663"/>
      <c r="BA865" s="663"/>
      <c r="BB865" s="664"/>
      <c r="BC865" s="663"/>
      <c r="BD865" s="663"/>
      <c r="BE865" s="663"/>
      <c r="BF865" s="663"/>
      <c r="BG865" s="664"/>
      <c r="BH865" s="664"/>
      <c r="BI865" s="665"/>
      <c r="BJ865" s="665"/>
      <c r="BK865" s="665"/>
      <c r="BL865" s="664"/>
      <c r="BM865" s="664"/>
      <c r="BN865" s="664"/>
      <c r="BO865" s="664"/>
      <c r="BP865" s="664"/>
      <c r="BQ865" s="664"/>
      <c r="BR865" s="664"/>
      <c r="BS865" s="664"/>
      <c r="BT865" s="667"/>
      <c r="BU865" s="668"/>
      <c r="BV865" s="666"/>
      <c r="BW865" s="669"/>
    </row>
    <row r="866" spans="2:75" ht="15.75" customHeight="1">
      <c r="B866" s="363" t="s">
        <v>199</v>
      </c>
      <c r="C866" s="364">
        <v>32320740000100</v>
      </c>
      <c r="D866" s="365" t="s">
        <v>13</v>
      </c>
      <c r="E866" s="365" t="s">
        <v>615</v>
      </c>
      <c r="F866" s="365" t="s">
        <v>619</v>
      </c>
      <c r="G866" s="366" t="s">
        <v>34</v>
      </c>
      <c r="H866" s="366" t="s">
        <v>1338</v>
      </c>
      <c r="I866" s="366" t="s">
        <v>34</v>
      </c>
      <c r="J866" s="366"/>
      <c r="K866" s="367" t="s">
        <v>48</v>
      </c>
      <c r="L866" s="368"/>
      <c r="M866" s="368" t="s">
        <v>34</v>
      </c>
      <c r="N866" s="367">
        <v>503703</v>
      </c>
      <c r="O866" s="367" t="s">
        <v>1321</v>
      </c>
      <c r="P866" s="371">
        <v>43677</v>
      </c>
      <c r="Q866" s="372">
        <v>9307129.4399999995</v>
      </c>
      <c r="R866" s="372">
        <v>6596208.8862301558</v>
      </c>
      <c r="S866" s="367">
        <v>31</v>
      </c>
      <c r="T866" s="369">
        <v>7.7320001902928315E-2</v>
      </c>
      <c r="U866" s="369">
        <v>0.99953075602290098</v>
      </c>
      <c r="V866" s="369">
        <v>2.1324959637735175E-2</v>
      </c>
      <c r="W866" s="369">
        <v>0.20905590946996808</v>
      </c>
      <c r="X866" s="369">
        <v>4.7142529765189511E-2</v>
      </c>
      <c r="Y866" s="369">
        <v>0.35749036714731286</v>
      </c>
      <c r="Z866" s="369">
        <v>0.13692275341802818</v>
      </c>
      <c r="AA866" s="369">
        <v>0.77831331917758917</v>
      </c>
      <c r="AB866" s="369">
        <v>7.9948755856159223E-2</v>
      </c>
      <c r="AC866" s="373">
        <v>-0.91132248571937946</v>
      </c>
      <c r="AD866" s="541">
        <v>21805389000112</v>
      </c>
      <c r="AE866" s="370" t="s">
        <v>2374</v>
      </c>
      <c r="AF866" s="370" t="s">
        <v>2247</v>
      </c>
      <c r="AG866" s="374" t="s">
        <v>59</v>
      </c>
      <c r="AH866" s="374" t="s">
        <v>2248</v>
      </c>
      <c r="AI866" s="374">
        <v>1000</v>
      </c>
      <c r="AJ866" s="374">
        <v>1000</v>
      </c>
      <c r="AK866" s="374">
        <v>1000</v>
      </c>
      <c r="AL866" s="369">
        <v>0.02</v>
      </c>
      <c r="AM866" s="369">
        <v>0.2</v>
      </c>
      <c r="AN866" s="369" t="s">
        <v>64</v>
      </c>
      <c r="AO866" s="367" t="s">
        <v>1324</v>
      </c>
      <c r="AP866" s="370" t="s">
        <v>13</v>
      </c>
      <c r="AQ866" s="376" t="s">
        <v>664</v>
      </c>
      <c r="AR866" s="369">
        <v>4.0000000000000001E-3</v>
      </c>
      <c r="AS866" s="369">
        <v>4.0000000000000001E-3</v>
      </c>
      <c r="AT866" s="369"/>
      <c r="AX866" s="662"/>
      <c r="AY866" s="663"/>
      <c r="AZ866" s="663"/>
      <c r="BA866" s="663"/>
      <c r="BB866" s="664"/>
      <c r="BC866" s="663"/>
      <c r="BD866" s="663"/>
      <c r="BE866" s="663"/>
      <c r="BF866" s="663"/>
      <c r="BG866" s="664"/>
      <c r="BH866" s="664"/>
      <c r="BI866" s="665"/>
      <c r="BJ866" s="665"/>
      <c r="BK866" s="665"/>
      <c r="BL866" s="664"/>
      <c r="BM866" s="664"/>
      <c r="BN866" s="664"/>
      <c r="BO866" s="664"/>
      <c r="BP866" s="664"/>
      <c r="BQ866" s="664"/>
      <c r="BR866" s="664"/>
      <c r="BS866" s="664"/>
      <c r="BT866" s="667"/>
      <c r="BU866" s="668"/>
      <c r="BV866" s="666"/>
      <c r="BW866" s="669"/>
    </row>
    <row r="867" spans="2:75" ht="15.75" customHeight="1">
      <c r="B867" s="363" t="s">
        <v>513</v>
      </c>
      <c r="C867" s="364">
        <v>9394243000126</v>
      </c>
      <c r="D867" s="365" t="s">
        <v>13</v>
      </c>
      <c r="E867" s="365" t="s">
        <v>615</v>
      </c>
      <c r="F867" s="365" t="s">
        <v>619</v>
      </c>
      <c r="G867" s="366" t="s">
        <v>34</v>
      </c>
      <c r="H867" s="366" t="s">
        <v>1337</v>
      </c>
      <c r="I867" s="366" t="s">
        <v>34</v>
      </c>
      <c r="J867" s="366"/>
      <c r="K867" s="367" t="s">
        <v>48</v>
      </c>
      <c r="L867" s="368"/>
      <c r="M867" s="368" t="s">
        <v>1416</v>
      </c>
      <c r="N867" s="367">
        <v>235261</v>
      </c>
      <c r="O867" s="367" t="s">
        <v>1321</v>
      </c>
      <c r="P867" s="371">
        <v>40086</v>
      </c>
      <c r="Q867" s="372">
        <v>20886679.73</v>
      </c>
      <c r="R867" s="372">
        <v>27705310.267936509</v>
      </c>
      <c r="S867" s="367">
        <v>31</v>
      </c>
      <c r="T867" s="369">
        <v>0.10781025174003656</v>
      </c>
      <c r="U867" s="369">
        <v>1.3936841667958737</v>
      </c>
      <c r="V867" s="369">
        <v>8.8677287886694822E-2</v>
      </c>
      <c r="W867" s="369">
        <v>0.8693339346668072</v>
      </c>
      <c r="X867" s="369">
        <v>0.13169858730065753</v>
      </c>
      <c r="Y867" s="369">
        <v>0.99869431193867608</v>
      </c>
      <c r="Z867" s="369">
        <v>0.18781399786520092</v>
      </c>
      <c r="AA867" s="369">
        <v>1.0675956509594291</v>
      </c>
      <c r="AB867" s="369">
        <v>4.0125765810945534E-2</v>
      </c>
      <c r="AC867" s="373">
        <v>-0.28340012159919398</v>
      </c>
      <c r="AD867" s="541">
        <v>0</v>
      </c>
      <c r="AE867" s="370" t="s">
        <v>2376</v>
      </c>
      <c r="AF867" s="370" t="s">
        <v>2244</v>
      </c>
      <c r="AG867" s="374" t="s">
        <v>1438</v>
      </c>
      <c r="AH867" s="374" t="s">
        <v>2248</v>
      </c>
      <c r="AI867" s="374">
        <v>1000</v>
      </c>
      <c r="AJ867" s="374">
        <v>1000</v>
      </c>
      <c r="AK867" s="374">
        <v>1000</v>
      </c>
      <c r="AL867" s="369">
        <v>1.15E-2</v>
      </c>
      <c r="AM867" s="369" t="s">
        <v>34</v>
      </c>
      <c r="AN867" s="369" t="s">
        <v>2262</v>
      </c>
      <c r="AO867" s="367" t="s">
        <v>1324</v>
      </c>
      <c r="AP867" s="370" t="s">
        <v>13</v>
      </c>
      <c r="AQ867" s="376" t="s">
        <v>686</v>
      </c>
      <c r="AR867" s="369">
        <v>3.0666666666666668E-3</v>
      </c>
      <c r="AS867" s="369">
        <v>3.0666666666666668E-3</v>
      </c>
      <c r="AT867" s="369"/>
      <c r="AX867" s="662"/>
      <c r="AY867" s="663"/>
      <c r="AZ867" s="663"/>
      <c r="BA867" s="663"/>
      <c r="BB867" s="664"/>
      <c r="BC867" s="663"/>
      <c r="BD867" s="663"/>
      <c r="BE867" s="663"/>
      <c r="BF867" s="663"/>
      <c r="BG867" s="664"/>
      <c r="BH867" s="664"/>
      <c r="BI867" s="665"/>
      <c r="BJ867" s="665"/>
      <c r="BK867" s="665"/>
      <c r="BL867" s="664"/>
      <c r="BM867" s="664"/>
      <c r="BN867" s="664"/>
      <c r="BO867" s="664"/>
      <c r="BP867" s="664"/>
      <c r="BQ867" s="664"/>
      <c r="BR867" s="664"/>
      <c r="BS867" s="664"/>
      <c r="BT867" s="667"/>
      <c r="BU867" s="668"/>
      <c r="BV867" s="666"/>
      <c r="BW867" s="669"/>
    </row>
    <row r="868" spans="2:75" ht="15.75" customHeight="1">
      <c r="B868" s="363" t="s">
        <v>937</v>
      </c>
      <c r="C868" s="364">
        <v>10941848000179</v>
      </c>
      <c r="D868" s="365" t="s">
        <v>13</v>
      </c>
      <c r="E868" s="365" t="s">
        <v>615</v>
      </c>
      <c r="F868" s="365" t="s">
        <v>619</v>
      </c>
      <c r="G868" s="366" t="s">
        <v>34</v>
      </c>
      <c r="H868" s="366" t="s">
        <v>1337</v>
      </c>
      <c r="I868" s="366" t="s">
        <v>34</v>
      </c>
      <c r="J868" s="366"/>
      <c r="K868" s="367" t="s">
        <v>48</v>
      </c>
      <c r="L868" s="368"/>
      <c r="M868" s="368" t="s">
        <v>1416</v>
      </c>
      <c r="N868" s="367">
        <v>269026</v>
      </c>
      <c r="O868" s="367" t="s">
        <v>1321</v>
      </c>
      <c r="P868" s="371">
        <v>40604</v>
      </c>
      <c r="Q868" s="372">
        <v>299797749.47000003</v>
      </c>
      <c r="R868" s="372">
        <v>440555441.32940471</v>
      </c>
      <c r="S868" s="367">
        <v>31</v>
      </c>
      <c r="T868" s="369">
        <v>0.13633276451932974</v>
      </c>
      <c r="U868" s="369">
        <v>1.7624002565568602</v>
      </c>
      <c r="V868" s="369">
        <v>0.16557118500293666</v>
      </c>
      <c r="W868" s="369">
        <v>1.6231512392435843</v>
      </c>
      <c r="X868" s="369">
        <v>0.20903897048067033</v>
      </c>
      <c r="Y868" s="369">
        <v>1.585180487289251</v>
      </c>
      <c r="Z868" s="369">
        <v>0.27365621869166112</v>
      </c>
      <c r="AA868" s="369">
        <v>1.5555506631774412</v>
      </c>
      <c r="AB868" s="369">
        <v>2.8684467234500612E-2</v>
      </c>
      <c r="AC868" s="373">
        <v>1.970268621252308</v>
      </c>
      <c r="AD868" s="541">
        <v>0</v>
      </c>
      <c r="AE868" s="370" t="s">
        <v>469</v>
      </c>
      <c r="AF868" s="370" t="s">
        <v>469</v>
      </c>
      <c r="AG868" s="374" t="s">
        <v>469</v>
      </c>
      <c r="AH868" s="374" t="s">
        <v>2248</v>
      </c>
      <c r="AI868" s="374">
        <v>1000</v>
      </c>
      <c r="AJ868" s="374">
        <v>1000</v>
      </c>
      <c r="AK868" s="374">
        <v>1000</v>
      </c>
      <c r="AL868" s="369">
        <v>9.0000000000000011E-3</v>
      </c>
      <c r="AM868" s="369">
        <v>0.1</v>
      </c>
      <c r="AN868" s="369" t="s">
        <v>64</v>
      </c>
      <c r="AO868" s="367" t="s">
        <v>1324</v>
      </c>
      <c r="AP868" s="370" t="s">
        <v>13</v>
      </c>
      <c r="AQ868" s="376" t="s">
        <v>668</v>
      </c>
      <c r="AR868" s="369">
        <v>2.6666666666666666E-3</v>
      </c>
      <c r="AS868" s="369">
        <v>2.6666666666666666E-3</v>
      </c>
      <c r="AT868" s="369"/>
      <c r="AX868" s="662"/>
      <c r="AY868" s="663"/>
      <c r="AZ868" s="663"/>
      <c r="BA868" s="663"/>
      <c r="BB868" s="664"/>
      <c r="BC868" s="663"/>
      <c r="BD868" s="663"/>
      <c r="BE868" s="663"/>
      <c r="BF868" s="663"/>
      <c r="BG868" s="664"/>
      <c r="BH868" s="664"/>
      <c r="BI868" s="665"/>
      <c r="BJ868" s="665"/>
      <c r="BK868" s="665"/>
      <c r="BL868" s="664"/>
      <c r="BM868" s="664"/>
      <c r="BN868" s="664"/>
      <c r="BO868" s="664"/>
      <c r="BP868" s="664"/>
      <c r="BQ868" s="664"/>
      <c r="BR868" s="664"/>
      <c r="BS868" s="664"/>
      <c r="BT868" s="667"/>
      <c r="BU868" s="668"/>
      <c r="BV868" s="666"/>
      <c r="BW868" s="669"/>
    </row>
    <row r="869" spans="2:75" ht="15.75" customHeight="1">
      <c r="B869" s="363" t="s">
        <v>947</v>
      </c>
      <c r="C869" s="364">
        <v>36728106000153</v>
      </c>
      <c r="D869" s="365" t="s">
        <v>13</v>
      </c>
      <c r="E869" s="365" t="s">
        <v>616</v>
      </c>
      <c r="F869" s="365" t="s">
        <v>619</v>
      </c>
      <c r="G869" s="366" t="s">
        <v>34</v>
      </c>
      <c r="H869" s="366" t="s">
        <v>1337</v>
      </c>
      <c r="I869" s="366" t="s">
        <v>34</v>
      </c>
      <c r="J869" s="366" t="s">
        <v>611</v>
      </c>
      <c r="K869" s="367" t="s">
        <v>48</v>
      </c>
      <c r="L869" s="368"/>
      <c r="M869" s="368" t="s">
        <v>34</v>
      </c>
      <c r="N869" s="367">
        <v>550086</v>
      </c>
      <c r="O869" s="367" t="s">
        <v>1321</v>
      </c>
      <c r="P869" s="371">
        <v>44067</v>
      </c>
      <c r="Q869" s="372">
        <v>41113214.530000001</v>
      </c>
      <c r="R869" s="372">
        <v>45360718.68444445</v>
      </c>
      <c r="S869" s="367">
        <v>31</v>
      </c>
      <c r="T869" s="369">
        <v>6.293204763083593E-2</v>
      </c>
      <c r="U869" s="369">
        <v>0.81353486288696486</v>
      </c>
      <c r="V869" s="369">
        <v>1.4489754777065933E-2</v>
      </c>
      <c r="W869" s="369">
        <v>0.14204804671968174</v>
      </c>
      <c r="X869" s="369">
        <v>4.6854613727684846E-2</v>
      </c>
      <c r="Y869" s="369">
        <v>0.35530704753192927</v>
      </c>
      <c r="Z869" s="369" t="s">
        <v>1419</v>
      </c>
      <c r="AA869" s="369" t="s">
        <v>1419</v>
      </c>
      <c r="AB869" s="369">
        <v>4.6470492604929158E-2</v>
      </c>
      <c r="AC869" s="373">
        <v>-1.7578842807396984</v>
      </c>
      <c r="AD869" s="541">
        <v>36775973000140</v>
      </c>
      <c r="AE869" s="370" t="s">
        <v>2313</v>
      </c>
      <c r="AF869" s="370" t="s">
        <v>2244</v>
      </c>
      <c r="AG869" s="374" t="s">
        <v>1438</v>
      </c>
      <c r="AH869" s="374" t="s">
        <v>2245</v>
      </c>
      <c r="AI869" s="374">
        <v>1000</v>
      </c>
      <c r="AJ869" s="374">
        <v>1000</v>
      </c>
      <c r="AK869" s="374">
        <v>1000</v>
      </c>
      <c r="AL869" s="369">
        <v>0.02</v>
      </c>
      <c r="AM869" s="369">
        <v>0.2</v>
      </c>
      <c r="AN869" s="369" t="s">
        <v>34</v>
      </c>
      <c r="AO869" s="367" t="s">
        <v>1324</v>
      </c>
      <c r="AP869" s="370" t="s">
        <v>13</v>
      </c>
      <c r="AQ869" s="376" t="s">
        <v>668</v>
      </c>
      <c r="AR869" s="369">
        <v>6.6666666666666662E-3</v>
      </c>
      <c r="AS869" s="369">
        <v>6.6666666666666662E-3</v>
      </c>
      <c r="AT869" s="369"/>
      <c r="AX869" s="662"/>
      <c r="AY869" s="663"/>
      <c r="AZ869" s="663"/>
      <c r="BA869" s="663"/>
      <c r="BB869" s="664"/>
      <c r="BC869" s="663"/>
      <c r="BD869" s="663"/>
      <c r="BE869" s="663"/>
      <c r="BF869" s="663"/>
      <c r="BG869" s="664"/>
      <c r="BH869" s="664"/>
      <c r="BI869" s="665"/>
      <c r="BJ869" s="665"/>
      <c r="BK869" s="665"/>
      <c r="BL869" s="664"/>
      <c r="BM869" s="664"/>
      <c r="BN869" s="664"/>
      <c r="BO869" s="664"/>
      <c r="BP869" s="664"/>
      <c r="BQ869" s="664"/>
      <c r="BR869" s="664"/>
      <c r="BS869" s="664"/>
      <c r="BT869" s="667"/>
      <c r="BU869" s="668"/>
      <c r="BV869" s="666"/>
      <c r="BW869" s="669"/>
    </row>
    <row r="870" spans="2:75" ht="15.75" customHeight="1">
      <c r="B870" s="363" t="s">
        <v>207</v>
      </c>
      <c r="C870" s="364">
        <v>1823373000125</v>
      </c>
      <c r="D870" s="365" t="s">
        <v>13</v>
      </c>
      <c r="E870" s="365" t="s">
        <v>615</v>
      </c>
      <c r="F870" s="365" t="s">
        <v>619</v>
      </c>
      <c r="G870" s="366" t="s">
        <v>34</v>
      </c>
      <c r="H870" s="366" t="s">
        <v>1338</v>
      </c>
      <c r="I870" s="366" t="s">
        <v>34</v>
      </c>
      <c r="J870" s="366"/>
      <c r="K870" s="367" t="s">
        <v>48</v>
      </c>
      <c r="L870" s="368"/>
      <c r="M870" s="368" t="s">
        <v>34</v>
      </c>
      <c r="N870" s="367">
        <v>109630</v>
      </c>
      <c r="O870" s="367" t="s">
        <v>1321</v>
      </c>
      <c r="P870" s="371">
        <v>35566</v>
      </c>
      <c r="Q870" s="372">
        <v>632354028.24000001</v>
      </c>
      <c r="R870" s="372">
        <v>526054740.7228967</v>
      </c>
      <c r="S870" s="367">
        <v>31</v>
      </c>
      <c r="T870" s="369">
        <v>0.15841287177855801</v>
      </c>
      <c r="U870" s="369">
        <v>2.0478341127224446</v>
      </c>
      <c r="V870" s="369">
        <v>0.29280052352420061</v>
      </c>
      <c r="W870" s="369">
        <v>2.8704241779814947</v>
      </c>
      <c r="X870" s="369">
        <v>0.26540161286671049</v>
      </c>
      <c r="Y870" s="369">
        <v>2.012588643371203</v>
      </c>
      <c r="Z870" s="369">
        <v>0.45025776177530585</v>
      </c>
      <c r="AA870" s="369">
        <v>2.5594110862122719</v>
      </c>
      <c r="AB870" s="369">
        <v>7.6025679983801525E-2</v>
      </c>
      <c r="AC870" s="373">
        <v>2.1396179962671988</v>
      </c>
      <c r="AD870" s="541">
        <v>17891926000117</v>
      </c>
      <c r="AE870" s="370" t="s">
        <v>2386</v>
      </c>
      <c r="AF870" s="370" t="s">
        <v>2244</v>
      </c>
      <c r="AG870" s="374" t="s">
        <v>1438</v>
      </c>
      <c r="AH870" s="374" t="s">
        <v>2248</v>
      </c>
      <c r="AI870" s="374">
        <v>500</v>
      </c>
      <c r="AJ870" s="374">
        <v>100</v>
      </c>
      <c r="AK870" s="374">
        <v>100</v>
      </c>
      <c r="AL870" s="369">
        <v>1.95E-2</v>
      </c>
      <c r="AM870" s="369">
        <v>0.2</v>
      </c>
      <c r="AN870" s="369" t="s">
        <v>64</v>
      </c>
      <c r="AO870" s="367" t="s">
        <v>1324</v>
      </c>
      <c r="AP870" s="370" t="s">
        <v>13</v>
      </c>
      <c r="AQ870" s="376" t="s">
        <v>664</v>
      </c>
      <c r="AR870" s="369">
        <v>3.9000000000000003E-3</v>
      </c>
      <c r="AS870" s="369">
        <v>3.9000000000000003E-3</v>
      </c>
      <c r="AT870" s="369"/>
      <c r="AX870" s="662"/>
      <c r="AY870" s="663"/>
      <c r="AZ870" s="663"/>
      <c r="BA870" s="663"/>
      <c r="BB870" s="664"/>
      <c r="BC870" s="663"/>
      <c r="BD870" s="663"/>
      <c r="BE870" s="663"/>
      <c r="BF870" s="663"/>
      <c r="BG870" s="664"/>
      <c r="BH870" s="664"/>
      <c r="BI870" s="665"/>
      <c r="BJ870" s="665"/>
      <c r="BK870" s="665"/>
      <c r="BL870" s="664"/>
      <c r="BM870" s="664"/>
      <c r="BN870" s="664"/>
      <c r="BO870" s="664"/>
      <c r="BP870" s="664"/>
      <c r="BQ870" s="664"/>
      <c r="BR870" s="664"/>
      <c r="BS870" s="664"/>
      <c r="BT870" s="667"/>
      <c r="BU870" s="668"/>
      <c r="BV870" s="666"/>
      <c r="BW870" s="669"/>
    </row>
    <row r="871" spans="2:75" ht="15.75" customHeight="1">
      <c r="B871" s="363" t="s">
        <v>952</v>
      </c>
      <c r="C871" s="364">
        <v>19211736000137</v>
      </c>
      <c r="D871" s="365" t="s">
        <v>13</v>
      </c>
      <c r="E871" s="365" t="s">
        <v>615</v>
      </c>
      <c r="F871" s="365" t="s">
        <v>619</v>
      </c>
      <c r="G871" s="366" t="s">
        <v>34</v>
      </c>
      <c r="H871" s="366" t="s">
        <v>1337</v>
      </c>
      <c r="I871" s="366" t="s">
        <v>34</v>
      </c>
      <c r="J871" s="366"/>
      <c r="K871" s="367" t="s">
        <v>48</v>
      </c>
      <c r="L871" s="368"/>
      <c r="M871" s="368" t="s">
        <v>34</v>
      </c>
      <c r="N871" s="367">
        <v>355259</v>
      </c>
      <c r="O871" s="367" t="s">
        <v>1321</v>
      </c>
      <c r="P871" s="371">
        <v>41614</v>
      </c>
      <c r="Q871" s="372">
        <v>32462086.600000001</v>
      </c>
      <c r="R871" s="372">
        <v>41436427.327698387</v>
      </c>
      <c r="S871" s="367">
        <v>31</v>
      </c>
      <c r="T871" s="369">
        <v>0.12182557162810537</v>
      </c>
      <c r="U871" s="369">
        <v>1.5748629425182481</v>
      </c>
      <c r="V871" s="369">
        <v>0.13490067196911171</v>
      </c>
      <c r="W871" s="369">
        <v>1.3224776574352128</v>
      </c>
      <c r="X871" s="369">
        <v>0.17562935567786719</v>
      </c>
      <c r="Y871" s="369">
        <v>1.3318293090305979</v>
      </c>
      <c r="Z871" s="369">
        <v>0.26964327644729202</v>
      </c>
      <c r="AA871" s="369">
        <v>1.532739798511674</v>
      </c>
      <c r="AB871" s="369">
        <v>4.1514876760226471E-2</v>
      </c>
      <c r="AC871" s="373">
        <v>0.72943972728825113</v>
      </c>
      <c r="AD871" s="541">
        <v>19203036000109</v>
      </c>
      <c r="AE871" s="370" t="s">
        <v>2258</v>
      </c>
      <c r="AF871" s="370" t="s">
        <v>2244</v>
      </c>
      <c r="AG871" s="374" t="s">
        <v>1438</v>
      </c>
      <c r="AH871" s="374" t="s">
        <v>2248</v>
      </c>
      <c r="AI871" s="374">
        <v>5000</v>
      </c>
      <c r="AJ871" s="374">
        <v>1000</v>
      </c>
      <c r="AK871" s="374">
        <v>5000</v>
      </c>
      <c r="AL871" s="369">
        <v>0</v>
      </c>
      <c r="AM871" s="369" t="s">
        <v>34</v>
      </c>
      <c r="AN871" s="369" t="s">
        <v>34</v>
      </c>
      <c r="AO871" s="367" t="s">
        <v>1324</v>
      </c>
      <c r="AP871" s="370" t="s">
        <v>13</v>
      </c>
      <c r="AQ871" s="376" t="s">
        <v>664</v>
      </c>
      <c r="AR871" s="369">
        <v>3.7799999999999995E-3</v>
      </c>
      <c r="AS871" s="369">
        <v>3.7799999999999995E-3</v>
      </c>
      <c r="AT871" s="369"/>
      <c r="AX871" s="662"/>
      <c r="AY871" s="663"/>
      <c r="AZ871" s="663"/>
      <c r="BA871" s="663"/>
      <c r="BB871" s="664"/>
      <c r="BC871" s="663"/>
      <c r="BD871" s="663"/>
      <c r="BE871" s="663"/>
      <c r="BF871" s="663"/>
      <c r="BG871" s="664"/>
      <c r="BH871" s="664"/>
      <c r="BI871" s="665"/>
      <c r="BJ871" s="665"/>
      <c r="BK871" s="665"/>
      <c r="BL871" s="664"/>
      <c r="BM871" s="664"/>
      <c r="BN871" s="664"/>
      <c r="BO871" s="664"/>
      <c r="BP871" s="664"/>
      <c r="BQ871" s="664"/>
      <c r="BR871" s="664"/>
      <c r="BS871" s="664"/>
      <c r="BT871" s="667"/>
      <c r="BU871" s="668"/>
      <c r="BV871" s="666"/>
      <c r="BW871" s="669"/>
    </row>
    <row r="872" spans="2:75" ht="15.75" customHeight="1">
      <c r="B872" s="363" t="s">
        <v>1607</v>
      </c>
      <c r="C872" s="364">
        <v>23686459000196</v>
      </c>
      <c r="D872" s="365" t="s">
        <v>13</v>
      </c>
      <c r="E872" s="365" t="s">
        <v>615</v>
      </c>
      <c r="F872" s="365" t="s">
        <v>619</v>
      </c>
      <c r="G872" s="366" t="s">
        <v>34</v>
      </c>
      <c r="H872" s="366" t="s">
        <v>1337</v>
      </c>
      <c r="I872" s="366" t="s">
        <v>34</v>
      </c>
      <c r="J872" s="366"/>
      <c r="K872" s="367" t="s">
        <v>48</v>
      </c>
      <c r="L872" s="368"/>
      <c r="M872" s="368"/>
      <c r="N872" s="367">
        <v>416665</v>
      </c>
      <c r="O872" s="367" t="s">
        <v>1321</v>
      </c>
      <c r="P872" s="371">
        <v>42444</v>
      </c>
      <c r="Q872" s="372">
        <v>40629509.07</v>
      </c>
      <c r="R872" s="372">
        <v>46433349.739365056</v>
      </c>
      <c r="S872" s="367">
        <v>31</v>
      </c>
      <c r="T872" s="369">
        <v>0.12300945575305766</v>
      </c>
      <c r="U872" s="369">
        <v>1.3835997207082575</v>
      </c>
      <c r="V872" s="369">
        <v>0.14649134006608766</v>
      </c>
      <c r="W872" s="369">
        <v>1.3444548040279867</v>
      </c>
      <c r="X872" s="369">
        <v>0.2194113099912971</v>
      </c>
      <c r="Y872" s="369">
        <v>1.5428543539574238</v>
      </c>
      <c r="Z872" s="369">
        <v>0.25851525177994894</v>
      </c>
      <c r="AA872" s="369">
        <v>1.4126730579042308</v>
      </c>
      <c r="AB872" s="369">
        <v>4.2025444719683058E-2</v>
      </c>
      <c r="AC872" s="373">
        <v>0.81326356114260456</v>
      </c>
      <c r="AD872" s="541">
        <v>18981231000199</v>
      </c>
      <c r="AE872" s="370" t="s">
        <v>2387</v>
      </c>
      <c r="AF872" s="370" t="s">
        <v>2253</v>
      </c>
      <c r="AG872" s="374" t="s">
        <v>1439</v>
      </c>
      <c r="AH872" s="374" t="s">
        <v>2248</v>
      </c>
      <c r="AI872" s="374">
        <v>500</v>
      </c>
      <c r="AJ872" s="374">
        <v>100</v>
      </c>
      <c r="AK872" s="374">
        <v>500</v>
      </c>
      <c r="AL872" s="369">
        <v>1.89E-2</v>
      </c>
      <c r="AM872" s="369">
        <v>0.2</v>
      </c>
      <c r="AN872" s="369" t="s">
        <v>64</v>
      </c>
      <c r="AO872" s="367" t="s">
        <v>1324</v>
      </c>
      <c r="AP872" s="370" t="s">
        <v>13</v>
      </c>
      <c r="AQ872" s="376" t="s">
        <v>664</v>
      </c>
      <c r="AR872" s="369">
        <v>3.15E-3</v>
      </c>
      <c r="AS872" s="369">
        <v>3.15E-3</v>
      </c>
      <c r="AT872" s="369"/>
      <c r="AX872" s="662"/>
      <c r="AY872" s="663"/>
      <c r="AZ872" s="663"/>
      <c r="BA872" s="663"/>
      <c r="BB872" s="664"/>
      <c r="BC872" s="663"/>
      <c r="BD872" s="663"/>
      <c r="BE872" s="663"/>
      <c r="BF872" s="663"/>
      <c r="BG872" s="664"/>
      <c r="BH872" s="664"/>
      <c r="BI872" s="665"/>
      <c r="BJ872" s="665"/>
      <c r="BK872" s="665"/>
      <c r="BL872" s="664"/>
      <c r="BM872" s="664"/>
      <c r="BN872" s="664"/>
      <c r="BO872" s="664"/>
      <c r="BP872" s="664"/>
      <c r="BQ872" s="664"/>
      <c r="BR872" s="664"/>
      <c r="BS872" s="664"/>
      <c r="BT872" s="667"/>
      <c r="BU872" s="668"/>
      <c r="BV872" s="666"/>
      <c r="BW872" s="669"/>
    </row>
    <row r="873" spans="2:75" ht="15.75" customHeight="1">
      <c r="B873" s="363" t="s">
        <v>953</v>
      </c>
      <c r="C873" s="364">
        <v>19212817000151</v>
      </c>
      <c r="D873" s="365" t="s">
        <v>13</v>
      </c>
      <c r="E873" s="365" t="s">
        <v>615</v>
      </c>
      <c r="F873" s="365" t="s">
        <v>619</v>
      </c>
      <c r="G873" s="366" t="s">
        <v>34</v>
      </c>
      <c r="H873" s="366" t="s">
        <v>1337</v>
      </c>
      <c r="I873" s="366" t="s">
        <v>34</v>
      </c>
      <c r="J873" s="366"/>
      <c r="K873" s="367" t="s">
        <v>48</v>
      </c>
      <c r="L873" s="368"/>
      <c r="M873" s="368" t="s">
        <v>34</v>
      </c>
      <c r="N873" s="367">
        <v>355283</v>
      </c>
      <c r="O873" s="367" t="s">
        <v>1321</v>
      </c>
      <c r="P873" s="371">
        <v>41614</v>
      </c>
      <c r="Q873" s="372">
        <v>246804487.09999999</v>
      </c>
      <c r="R873" s="372">
        <v>271964990.50892866</v>
      </c>
      <c r="S873" s="367">
        <v>31</v>
      </c>
      <c r="T873" s="369">
        <v>0.12298204474495655</v>
      </c>
      <c r="U873" s="369">
        <v>1.5898128962217883</v>
      </c>
      <c r="V873" s="369">
        <v>0.13622089025358264</v>
      </c>
      <c r="W873" s="369">
        <v>1.3354202110835003</v>
      </c>
      <c r="X873" s="369">
        <v>0.17750668222007904</v>
      </c>
      <c r="Y873" s="369">
        <v>1.3460654172363622</v>
      </c>
      <c r="Z873" s="369">
        <v>0.27329605339857799</v>
      </c>
      <c r="AA873" s="369">
        <v>1.5535033668901961</v>
      </c>
      <c r="AB873" s="369">
        <v>4.2506537265742703E-2</v>
      </c>
      <c r="AC873" s="373">
        <v>0.74076226875391671</v>
      </c>
      <c r="AD873" s="541">
        <v>18981231000199</v>
      </c>
      <c r="AE873" s="370" t="s">
        <v>2387</v>
      </c>
      <c r="AF873" s="370" t="s">
        <v>2247</v>
      </c>
      <c r="AG873" s="374" t="s">
        <v>59</v>
      </c>
      <c r="AH873" s="374" t="s">
        <v>2248</v>
      </c>
      <c r="AI873" s="374">
        <v>500</v>
      </c>
      <c r="AJ873" s="374">
        <v>100</v>
      </c>
      <c r="AK873" s="374">
        <v>500</v>
      </c>
      <c r="AL873" s="369">
        <v>1.89E-2</v>
      </c>
      <c r="AM873" s="369">
        <v>0.2</v>
      </c>
      <c r="AN873" s="369" t="s">
        <v>64</v>
      </c>
      <c r="AO873" s="367" t="s">
        <v>1324</v>
      </c>
      <c r="AP873" s="370" t="s">
        <v>13</v>
      </c>
      <c r="AQ873" s="376" t="s">
        <v>664</v>
      </c>
      <c r="AR873" s="369">
        <v>3.7799999999999995E-3</v>
      </c>
      <c r="AS873" s="369">
        <v>3.7799999999999995E-3</v>
      </c>
      <c r="AT873" s="369"/>
      <c r="AX873" s="662"/>
      <c r="AY873" s="663"/>
      <c r="AZ873" s="663"/>
      <c r="BA873" s="663"/>
      <c r="BB873" s="664"/>
      <c r="BC873" s="663"/>
      <c r="BD873" s="663"/>
      <c r="BE873" s="663"/>
      <c r="BF873" s="663"/>
      <c r="BG873" s="664"/>
      <c r="BH873" s="664"/>
      <c r="BI873" s="665"/>
      <c r="BJ873" s="665"/>
      <c r="BK873" s="665"/>
      <c r="BL873" s="664"/>
      <c r="BM873" s="664"/>
      <c r="BN873" s="664"/>
      <c r="BO873" s="664"/>
      <c r="BP873" s="664"/>
      <c r="BQ873" s="664"/>
      <c r="BR873" s="664"/>
      <c r="BS873" s="664"/>
      <c r="BT873" s="667"/>
      <c r="BU873" s="668"/>
      <c r="BV873" s="666"/>
      <c r="BW873" s="669"/>
    </row>
    <row r="874" spans="2:75" ht="15.75" customHeight="1">
      <c r="B874" s="363" t="s">
        <v>955</v>
      </c>
      <c r="C874" s="364">
        <v>37828294000154</v>
      </c>
      <c r="D874" s="365" t="s">
        <v>13</v>
      </c>
      <c r="E874" s="365" t="s">
        <v>615</v>
      </c>
      <c r="F874" s="365" t="s">
        <v>619</v>
      </c>
      <c r="G874" s="366" t="s">
        <v>34</v>
      </c>
      <c r="H874" s="366" t="s">
        <v>865</v>
      </c>
      <c r="I874" s="366" t="s">
        <v>34</v>
      </c>
      <c r="J874" s="366"/>
      <c r="K874" s="367" t="s">
        <v>48</v>
      </c>
      <c r="L874" s="368"/>
      <c r="M874" s="368" t="s">
        <v>1416</v>
      </c>
      <c r="N874" s="367">
        <v>545651</v>
      </c>
      <c r="O874" s="367" t="s">
        <v>1321</v>
      </c>
      <c r="P874" s="371">
        <v>44043</v>
      </c>
      <c r="Q874" s="372">
        <v>299685398.56999999</v>
      </c>
      <c r="R874" s="372">
        <v>283413032.43591279</v>
      </c>
      <c r="S874" s="367">
        <v>31</v>
      </c>
      <c r="T874" s="369">
        <v>0.14950589857956653</v>
      </c>
      <c r="U874" s="369">
        <v>1.9326919317038682</v>
      </c>
      <c r="V874" s="369">
        <v>0.16282837238512426</v>
      </c>
      <c r="W874" s="369">
        <v>1.5962625043496703</v>
      </c>
      <c r="X874" s="369">
        <v>0.20803396119969486</v>
      </c>
      <c r="Y874" s="369">
        <v>1.5775593193410753</v>
      </c>
      <c r="Z874" s="369" t="s">
        <v>1419</v>
      </c>
      <c r="AA874" s="369" t="s">
        <v>1419</v>
      </c>
      <c r="AB874" s="369">
        <v>5.6165490378918402E-2</v>
      </c>
      <c r="AC874" s="373">
        <v>0.98491760592587307</v>
      </c>
      <c r="AD874" s="541">
        <v>0</v>
      </c>
      <c r="AE874" s="370" t="s">
        <v>2387</v>
      </c>
      <c r="AF874" s="370" t="s">
        <v>2247</v>
      </c>
      <c r="AG874" s="374" t="s">
        <v>59</v>
      </c>
      <c r="AH874" s="374" t="s">
        <v>2248</v>
      </c>
      <c r="AI874" s="374">
        <v>500</v>
      </c>
      <c r="AJ874" s="374">
        <v>100</v>
      </c>
      <c r="AK874" s="374">
        <v>500</v>
      </c>
      <c r="AL874" s="369">
        <v>1.89E-2</v>
      </c>
      <c r="AM874" s="369">
        <v>0.2</v>
      </c>
      <c r="AN874" s="369" t="s">
        <v>64</v>
      </c>
      <c r="AO874" s="367" t="s">
        <v>1324</v>
      </c>
      <c r="AP874" s="370" t="s">
        <v>13</v>
      </c>
      <c r="AQ874" s="376" t="s">
        <v>664</v>
      </c>
      <c r="AR874" s="369">
        <v>3.2129999999999997E-3</v>
      </c>
      <c r="AS874" s="369">
        <v>3.2129999999999997E-3</v>
      </c>
      <c r="AT874" s="369"/>
      <c r="AW874" s="662"/>
      <c r="AX874" s="662"/>
      <c r="AY874" s="663"/>
      <c r="AZ874" s="663"/>
      <c r="BA874" s="663"/>
      <c r="BB874" s="664"/>
      <c r="BC874" s="663"/>
      <c r="BD874" s="663"/>
      <c r="BE874" s="663"/>
      <c r="BF874" s="663"/>
      <c r="BG874" s="664"/>
      <c r="BH874" s="664"/>
      <c r="BI874" s="665"/>
      <c r="BJ874" s="665"/>
      <c r="BK874" s="665"/>
      <c r="BL874" s="218"/>
      <c r="BM874" s="664"/>
      <c r="BN874" s="664"/>
      <c r="BO874" s="664"/>
      <c r="BP874" s="664"/>
      <c r="BQ874" s="664"/>
      <c r="BR874" s="664"/>
      <c r="BS874" s="664"/>
      <c r="BT874" s="667"/>
      <c r="BU874" s="668"/>
      <c r="BV874" s="666"/>
      <c r="BW874" s="669"/>
    </row>
    <row r="875" spans="2:75" ht="15.75" customHeight="1">
      <c r="B875" s="363" t="s">
        <v>214</v>
      </c>
      <c r="C875" s="364">
        <v>41163392000197</v>
      </c>
      <c r="D875" s="365" t="s">
        <v>13</v>
      </c>
      <c r="E875" s="365" t="s">
        <v>615</v>
      </c>
      <c r="F875" s="365" t="s">
        <v>619</v>
      </c>
      <c r="G875" s="366" t="s">
        <v>34</v>
      </c>
      <c r="H875" s="366" t="s">
        <v>1337</v>
      </c>
      <c r="I875" s="366" t="s">
        <v>34</v>
      </c>
      <c r="J875" s="366"/>
      <c r="K875" s="367" t="s">
        <v>48</v>
      </c>
      <c r="L875" s="368"/>
      <c r="M875" s="368" t="s">
        <v>34</v>
      </c>
      <c r="N875" s="367">
        <v>591191</v>
      </c>
      <c r="O875" s="367" t="s">
        <v>1321</v>
      </c>
      <c r="P875" s="371">
        <v>44316</v>
      </c>
      <c r="Q875" s="372">
        <v>70909490.349999994</v>
      </c>
      <c r="R875" s="372">
        <v>69979760.120714292</v>
      </c>
      <c r="S875" s="367">
        <v>31</v>
      </c>
      <c r="T875" s="369">
        <v>8.4066333509494884E-2</v>
      </c>
      <c r="U875" s="369">
        <v>1.086741901459219</v>
      </c>
      <c r="V875" s="369">
        <v>8.0028427174538175E-2</v>
      </c>
      <c r="W875" s="369">
        <v>0.78454618018686417</v>
      </c>
      <c r="X875" s="369" t="s">
        <v>1419</v>
      </c>
      <c r="Y875" s="369" t="s">
        <v>1419</v>
      </c>
      <c r="Z875" s="369" t="s">
        <v>1419</v>
      </c>
      <c r="AA875" s="369" t="s">
        <v>1419</v>
      </c>
      <c r="AB875" s="369">
        <v>4.801106732037913E-2</v>
      </c>
      <c r="AC875" s="373">
        <v>-0.39583393386807009</v>
      </c>
      <c r="AD875" s="541">
        <v>41272577000130</v>
      </c>
      <c r="AE875" s="370" t="s">
        <v>2396</v>
      </c>
      <c r="AF875" s="370" t="s">
        <v>2244</v>
      </c>
      <c r="AG875" s="374" t="s">
        <v>1438</v>
      </c>
      <c r="AH875" s="374" t="s">
        <v>2248</v>
      </c>
      <c r="AI875" s="374">
        <v>5000</v>
      </c>
      <c r="AJ875" s="374">
        <v>1000</v>
      </c>
      <c r="AK875" s="374">
        <v>3000</v>
      </c>
      <c r="AL875" s="369">
        <v>1.8700000000000001E-2</v>
      </c>
      <c r="AM875" s="369">
        <v>0.2</v>
      </c>
      <c r="AN875" s="369" t="s">
        <v>34</v>
      </c>
      <c r="AO875" s="367" t="s">
        <v>1324</v>
      </c>
      <c r="AP875" s="370" t="s">
        <v>13</v>
      </c>
      <c r="AQ875" s="376" t="s">
        <v>668</v>
      </c>
      <c r="AR875" s="369">
        <v>4.986666666666667E-3</v>
      </c>
      <c r="AS875" s="369">
        <v>4.986666666666667E-3</v>
      </c>
      <c r="AT875" s="369"/>
      <c r="AX875" s="662"/>
      <c r="AY875" s="663"/>
      <c r="AZ875" s="663"/>
      <c r="BA875" s="663"/>
      <c r="BB875" s="664"/>
      <c r="BC875" s="663"/>
      <c r="BD875" s="663"/>
      <c r="BE875" s="663"/>
      <c r="BF875" s="663"/>
      <c r="BG875" s="664"/>
      <c r="BH875" s="664"/>
      <c r="BI875" s="665"/>
      <c r="BJ875" s="665"/>
      <c r="BK875" s="665"/>
      <c r="BL875" s="664"/>
      <c r="BM875" s="664"/>
      <c r="BN875" s="664"/>
      <c r="BO875" s="664"/>
      <c r="BP875" s="664"/>
      <c r="BQ875" s="664"/>
      <c r="BR875" s="664"/>
      <c r="BS875" s="664"/>
      <c r="BT875" s="667"/>
      <c r="BU875" s="668"/>
      <c r="BV875" s="666"/>
      <c r="BW875" s="669"/>
    </row>
    <row r="876" spans="2:75" ht="15.75" customHeight="1">
      <c r="B876" s="363" t="s">
        <v>517</v>
      </c>
      <c r="C876" s="364">
        <v>37498652000108</v>
      </c>
      <c r="D876" s="365" t="s">
        <v>13</v>
      </c>
      <c r="E876" s="365" t="s">
        <v>615</v>
      </c>
      <c r="F876" s="365" t="s">
        <v>619</v>
      </c>
      <c r="G876" s="366" t="s">
        <v>34</v>
      </c>
      <c r="H876" s="366" t="s">
        <v>1337</v>
      </c>
      <c r="I876" s="366" t="s">
        <v>34</v>
      </c>
      <c r="J876" s="366"/>
      <c r="K876" s="367" t="s">
        <v>48</v>
      </c>
      <c r="L876" s="368"/>
      <c r="M876" s="368" t="s">
        <v>34</v>
      </c>
      <c r="N876" s="367">
        <v>576891</v>
      </c>
      <c r="O876" s="367" t="s">
        <v>1321</v>
      </c>
      <c r="P876" s="371">
        <v>44253</v>
      </c>
      <c r="Q876" s="372">
        <v>142189185.97999999</v>
      </c>
      <c r="R876" s="372">
        <v>114707716.57126984</v>
      </c>
      <c r="S876" s="367">
        <v>31</v>
      </c>
      <c r="T876" s="369">
        <v>2.0136752014728199E-2</v>
      </c>
      <c r="U876" s="369">
        <v>0.2603117236131971</v>
      </c>
      <c r="V876" s="369">
        <v>1.0494796091053082E-2</v>
      </c>
      <c r="W876" s="369">
        <v>0.10288409351240313</v>
      </c>
      <c r="X876" s="369" t="s">
        <v>1419</v>
      </c>
      <c r="Y876" s="369" t="s">
        <v>1419</v>
      </c>
      <c r="Z876" s="369" t="s">
        <v>1419</v>
      </c>
      <c r="AA876" s="369" t="s">
        <v>1419</v>
      </c>
      <c r="AB876" s="369">
        <v>3.937332357048131E-2</v>
      </c>
      <c r="AC876" s="373">
        <v>-2.1826778001716378</v>
      </c>
      <c r="AD876" s="541">
        <v>37498601000186</v>
      </c>
      <c r="AE876" s="370" t="s">
        <v>2397</v>
      </c>
      <c r="AF876" s="370" t="s">
        <v>736</v>
      </c>
      <c r="AG876" s="374" t="s">
        <v>736</v>
      </c>
      <c r="AH876" s="374" t="s">
        <v>2248</v>
      </c>
      <c r="AI876" s="374">
        <v>1000</v>
      </c>
      <c r="AJ876" s="374">
        <v>1000</v>
      </c>
      <c r="AK876" s="374">
        <v>1000</v>
      </c>
      <c r="AL876" s="369">
        <v>1.9E-2</v>
      </c>
      <c r="AM876" s="369">
        <v>0.2</v>
      </c>
      <c r="AN876" s="369" t="s">
        <v>64</v>
      </c>
      <c r="AO876" s="367" t="s">
        <v>1324</v>
      </c>
      <c r="AP876" s="370" t="s">
        <v>13</v>
      </c>
      <c r="AQ876" s="376" t="s">
        <v>664</v>
      </c>
      <c r="AR876" s="369">
        <v>5.0672999999999994E-3</v>
      </c>
      <c r="AS876" s="369">
        <v>5.0672999999999994E-3</v>
      </c>
      <c r="AT876" s="369"/>
      <c r="AX876" s="662"/>
      <c r="AY876" s="663"/>
      <c r="AZ876" s="663"/>
      <c r="BA876" s="663"/>
      <c r="BB876" s="664"/>
      <c r="BC876" s="663"/>
      <c r="BD876" s="663"/>
      <c r="BE876" s="663"/>
      <c r="BF876" s="663"/>
      <c r="BG876" s="664"/>
      <c r="BH876" s="664"/>
      <c r="BI876" s="665"/>
      <c r="BJ876" s="665"/>
      <c r="BK876" s="665"/>
      <c r="BL876" s="664"/>
      <c r="BM876" s="664"/>
      <c r="BN876" s="664"/>
      <c r="BO876" s="664"/>
      <c r="BP876" s="664"/>
      <c r="BQ876" s="664"/>
      <c r="BR876" s="664"/>
      <c r="BS876" s="664"/>
      <c r="BT876" s="667"/>
      <c r="BU876" s="668"/>
      <c r="BV876" s="666"/>
      <c r="BW876" s="669"/>
    </row>
    <row r="877" spans="2:75" ht="15.75" customHeight="1">
      <c r="B877" s="363" t="s">
        <v>230</v>
      </c>
      <c r="C877" s="364">
        <v>12154412000165</v>
      </c>
      <c r="D877" s="365" t="s">
        <v>13</v>
      </c>
      <c r="E877" s="365" t="s">
        <v>615</v>
      </c>
      <c r="F877" s="365" t="s">
        <v>619</v>
      </c>
      <c r="G877" s="366" t="s">
        <v>34</v>
      </c>
      <c r="H877" s="366" t="s">
        <v>1337</v>
      </c>
      <c r="I877" s="366" t="s">
        <v>34</v>
      </c>
      <c r="J877" s="366" t="s">
        <v>611</v>
      </c>
      <c r="K877" s="367" t="s">
        <v>48</v>
      </c>
      <c r="L877" s="368"/>
      <c r="M877" s="368" t="s">
        <v>34</v>
      </c>
      <c r="N877" s="367">
        <v>260088</v>
      </c>
      <c r="O877" s="367" t="s">
        <v>1321</v>
      </c>
      <c r="P877" s="371">
        <v>40480</v>
      </c>
      <c r="Q877" s="372">
        <v>2273441103.48</v>
      </c>
      <c r="R877" s="372">
        <v>1715980845.0591278</v>
      </c>
      <c r="S877" s="367">
        <v>31</v>
      </c>
      <c r="T877" s="369">
        <v>0.12349120532702984</v>
      </c>
      <c r="U877" s="369">
        <v>1.5963949144449088</v>
      </c>
      <c r="V877" s="369">
        <v>0.18312933453283819</v>
      </c>
      <c r="W877" s="369">
        <v>1.795279814440883</v>
      </c>
      <c r="X877" s="369">
        <v>0.21971988420663946</v>
      </c>
      <c r="Y877" s="369">
        <v>1.6661757963739359</v>
      </c>
      <c r="Z877" s="369">
        <v>0.36851110177488455</v>
      </c>
      <c r="AA877" s="369">
        <v>2.0947365694622126</v>
      </c>
      <c r="AB877" s="369">
        <v>4.2285034075144765E-2</v>
      </c>
      <c r="AC877" s="373">
        <v>1.70174687293729</v>
      </c>
      <c r="AD877" s="541">
        <v>12124089000187</v>
      </c>
      <c r="AE877" s="370" t="s">
        <v>2409</v>
      </c>
      <c r="AF877" s="370" t="s">
        <v>2250</v>
      </c>
      <c r="AG877" s="374" t="s">
        <v>719</v>
      </c>
      <c r="AH877" s="374" t="s">
        <v>2248</v>
      </c>
      <c r="AI877" s="374">
        <v>50000</v>
      </c>
      <c r="AJ877" s="374">
        <v>10000</v>
      </c>
      <c r="AK877" s="374">
        <v>10000</v>
      </c>
      <c r="AL877" s="369">
        <v>1.9574999999999999E-2</v>
      </c>
      <c r="AM877" s="369">
        <v>0.2</v>
      </c>
      <c r="AN877" s="369" t="s">
        <v>64</v>
      </c>
      <c r="AO877" s="367" t="s">
        <v>1324</v>
      </c>
      <c r="AP877" s="370" t="s">
        <v>13</v>
      </c>
      <c r="AQ877" s="376" t="s">
        <v>664</v>
      </c>
      <c r="AR877" s="369">
        <v>4.8937499999999997E-3</v>
      </c>
      <c r="AS877" s="369">
        <v>4.8937499999999997E-3</v>
      </c>
      <c r="AT877" s="369"/>
      <c r="AX877" s="662"/>
      <c r="AY877" s="663"/>
      <c r="AZ877" s="663"/>
      <c r="BA877" s="663"/>
      <c r="BB877" s="664"/>
      <c r="BC877" s="663"/>
      <c r="BD877" s="663"/>
      <c r="BE877" s="663"/>
      <c r="BF877" s="663"/>
      <c r="BG877" s="664"/>
      <c r="BH877" s="664"/>
      <c r="BI877" s="665"/>
      <c r="BJ877" s="665"/>
      <c r="BK877" s="665"/>
      <c r="BL877" s="664"/>
      <c r="BM877" s="664"/>
      <c r="BN877" s="664"/>
      <c r="BO877" s="664"/>
      <c r="BP877" s="664"/>
      <c r="BQ877" s="664"/>
      <c r="BR877" s="664"/>
      <c r="BS877" s="664"/>
      <c r="BT877" s="667"/>
      <c r="BU877" s="668"/>
      <c r="BV877" s="666"/>
      <c r="BW877" s="669"/>
    </row>
    <row r="878" spans="2:75" ht="15.75" customHeight="1">
      <c r="B878" s="363" t="s">
        <v>977</v>
      </c>
      <c r="C878" s="364">
        <v>26822047000124</v>
      </c>
      <c r="D878" s="365" t="s">
        <v>13</v>
      </c>
      <c r="E878" s="365" t="s">
        <v>615</v>
      </c>
      <c r="F878" s="365" t="s">
        <v>619</v>
      </c>
      <c r="G878" s="366" t="s">
        <v>34</v>
      </c>
      <c r="H878" s="366" t="s">
        <v>865</v>
      </c>
      <c r="I878" s="366" t="s">
        <v>34</v>
      </c>
      <c r="J878" s="366" t="s">
        <v>611</v>
      </c>
      <c r="K878" s="367" t="s">
        <v>48</v>
      </c>
      <c r="L878" s="368"/>
      <c r="M878" s="368" t="s">
        <v>34</v>
      </c>
      <c r="N878" s="367">
        <v>438091</v>
      </c>
      <c r="O878" s="367" t="s">
        <v>1324</v>
      </c>
      <c r="P878" s="371">
        <v>42836</v>
      </c>
      <c r="Q878" s="372">
        <v>448144901.63</v>
      </c>
      <c r="R878" s="372">
        <v>346695447.1742065</v>
      </c>
      <c r="S878" s="367">
        <v>31</v>
      </c>
      <c r="T878" s="369">
        <v>0.15366928983321326</v>
      </c>
      <c r="U878" s="369">
        <v>1.9865129030561599</v>
      </c>
      <c r="V878" s="369">
        <v>0.23348078887004653</v>
      </c>
      <c r="W878" s="369">
        <v>2.2888924288804477</v>
      </c>
      <c r="X878" s="369">
        <v>0.28407558190922533</v>
      </c>
      <c r="Y878" s="369">
        <v>2.154196742944078</v>
      </c>
      <c r="Z878" s="369">
        <v>0.53726361579084703</v>
      </c>
      <c r="AA878" s="369">
        <v>3.0539805667132418</v>
      </c>
      <c r="AB878" s="369">
        <v>6.2969753074730683E-2</v>
      </c>
      <c r="AC878" s="373">
        <v>1.8223656745264656</v>
      </c>
      <c r="AD878" s="541">
        <v>0</v>
      </c>
      <c r="AE878" s="370" t="s">
        <v>2258</v>
      </c>
      <c r="AF878" s="370" t="s">
        <v>2244</v>
      </c>
      <c r="AG878" s="374" t="s">
        <v>1438</v>
      </c>
      <c r="AH878" s="374" t="s">
        <v>2248</v>
      </c>
      <c r="AI878" s="374">
        <v>5000</v>
      </c>
      <c r="AJ878" s="374">
        <v>1000</v>
      </c>
      <c r="AK878" s="374">
        <v>5000</v>
      </c>
      <c r="AL878" s="369">
        <v>0</v>
      </c>
      <c r="AM878" s="369" t="s">
        <v>34</v>
      </c>
      <c r="AN878" s="369" t="s">
        <v>34</v>
      </c>
      <c r="AO878" s="367" t="s">
        <v>1324</v>
      </c>
      <c r="AP878" s="370" t="s">
        <v>13</v>
      </c>
      <c r="AQ878" s="376" t="s">
        <v>664</v>
      </c>
      <c r="AR878" s="369">
        <v>4.8999999999999998E-3</v>
      </c>
      <c r="AS878" s="369">
        <v>4.8999999999999998E-3</v>
      </c>
      <c r="AT878" s="369"/>
      <c r="AX878" s="662"/>
      <c r="AY878" s="663"/>
      <c r="AZ878" s="663"/>
      <c r="BA878" s="663"/>
      <c r="BB878" s="664"/>
      <c r="BC878" s="663"/>
      <c r="BD878" s="663"/>
      <c r="BE878" s="663"/>
      <c r="BF878" s="663"/>
      <c r="BG878" s="664"/>
      <c r="BH878" s="664"/>
      <c r="BI878" s="665"/>
      <c r="BJ878" s="665"/>
      <c r="BK878" s="665"/>
      <c r="BL878" s="664"/>
      <c r="BM878" s="664"/>
      <c r="BN878" s="664"/>
      <c r="BO878" s="664"/>
      <c r="BP878" s="664"/>
      <c r="BQ878" s="664"/>
      <c r="BR878" s="664"/>
      <c r="BS878" s="664"/>
      <c r="BT878" s="667"/>
      <c r="BU878" s="668"/>
      <c r="BV878" s="666"/>
      <c r="BW878" s="669"/>
    </row>
    <row r="879" spans="2:75" ht="15.75" customHeight="1">
      <c r="B879" s="363" t="s">
        <v>1027</v>
      </c>
      <c r="C879" s="364">
        <v>32754593000178</v>
      </c>
      <c r="D879" s="365" t="s">
        <v>13</v>
      </c>
      <c r="E879" s="365" t="s">
        <v>615</v>
      </c>
      <c r="F879" s="365" t="s">
        <v>619</v>
      </c>
      <c r="G879" s="366" t="s">
        <v>34</v>
      </c>
      <c r="H879" s="366" t="s">
        <v>1338</v>
      </c>
      <c r="I879" s="366" t="s">
        <v>34</v>
      </c>
      <c r="J879" s="366" t="s">
        <v>611</v>
      </c>
      <c r="K879" s="367" t="s">
        <v>48</v>
      </c>
      <c r="L879" s="368"/>
      <c r="M879" s="368" t="s">
        <v>34</v>
      </c>
      <c r="N879" s="367">
        <v>494429</v>
      </c>
      <c r="O879" s="367" t="s">
        <v>1321</v>
      </c>
      <c r="P879" s="371">
        <v>43585</v>
      </c>
      <c r="Q879" s="372">
        <v>755326.17</v>
      </c>
      <c r="R879" s="372">
        <v>809233.07436507905</v>
      </c>
      <c r="S879" s="367">
        <v>31</v>
      </c>
      <c r="T879" s="369">
        <v>0.18948019795087911</v>
      </c>
      <c r="U879" s="369">
        <v>2.4494475019152628</v>
      </c>
      <c r="V879" s="369">
        <v>0.16966865158158106</v>
      </c>
      <c r="W879" s="369">
        <v>1.6633201125579105</v>
      </c>
      <c r="X879" s="369">
        <v>0.2056667482960608</v>
      </c>
      <c r="Y879" s="369">
        <v>1.5596083138636205</v>
      </c>
      <c r="Z879" s="369">
        <v>0.26947665491834605</v>
      </c>
      <c r="AA879" s="369">
        <v>1.5317926677244009</v>
      </c>
      <c r="AB879" s="369">
        <v>7.0242582529867786E-2</v>
      </c>
      <c r="AC879" s="373">
        <v>0.88373740251397115</v>
      </c>
      <c r="AD879" s="541">
        <v>32318799000155</v>
      </c>
      <c r="AE879" s="370" t="s">
        <v>2258</v>
      </c>
      <c r="AF879" s="370" t="s">
        <v>2244</v>
      </c>
      <c r="AG879" s="374" t="s">
        <v>1438</v>
      </c>
      <c r="AH879" s="374" t="s">
        <v>2248</v>
      </c>
      <c r="AI879" s="374">
        <v>500</v>
      </c>
      <c r="AJ879" s="374">
        <v>500</v>
      </c>
      <c r="AK879" s="374">
        <v>0</v>
      </c>
      <c r="AL879" s="369">
        <v>0</v>
      </c>
      <c r="AM879" s="369" t="s">
        <v>34</v>
      </c>
      <c r="AN879" s="369" t="s">
        <v>34</v>
      </c>
      <c r="AO879" s="367" t="s">
        <v>1324</v>
      </c>
      <c r="AP879" s="370" t="s">
        <v>13</v>
      </c>
      <c r="AQ879" s="376" t="s">
        <v>664</v>
      </c>
      <c r="AR879" s="369">
        <v>3.8E-3</v>
      </c>
      <c r="AS879" s="369">
        <v>3.8E-3</v>
      </c>
      <c r="AT879" s="369"/>
      <c r="AW879" s="662"/>
      <c r="AX879" s="662"/>
      <c r="AY879" s="663"/>
      <c r="AZ879" s="663"/>
      <c r="BA879" s="663"/>
      <c r="BB879" s="664"/>
      <c r="BC879" s="663"/>
      <c r="BD879" s="663"/>
      <c r="BE879" s="663"/>
      <c r="BF879" s="663"/>
      <c r="BG879" s="664"/>
      <c r="BH879" s="664"/>
      <c r="BI879" s="665"/>
      <c r="BJ879" s="665"/>
      <c r="BK879" s="665"/>
      <c r="BL879" s="218"/>
      <c r="BM879" s="664"/>
      <c r="BN879" s="664"/>
      <c r="BO879" s="664"/>
      <c r="BP879" s="664"/>
      <c r="BQ879" s="664"/>
      <c r="BR879" s="664"/>
      <c r="BS879" s="664"/>
      <c r="BT879" s="667"/>
      <c r="BU879" s="668"/>
      <c r="BV879" s="666"/>
      <c r="BW879" s="669"/>
    </row>
    <row r="880" spans="2:75" ht="15.75" customHeight="1">
      <c r="B880" s="363" t="s">
        <v>1029</v>
      </c>
      <c r="C880" s="364">
        <v>29726019000100</v>
      </c>
      <c r="D880" s="365" t="s">
        <v>13</v>
      </c>
      <c r="E880" s="365" t="s">
        <v>615</v>
      </c>
      <c r="F880" s="365" t="s">
        <v>619</v>
      </c>
      <c r="G880" s="366" t="s">
        <v>34</v>
      </c>
      <c r="H880" s="366" t="s">
        <v>1337</v>
      </c>
      <c r="I880" s="366" t="s">
        <v>34</v>
      </c>
      <c r="J880" s="366" t="s">
        <v>611</v>
      </c>
      <c r="K880" s="367" t="s">
        <v>48</v>
      </c>
      <c r="L880" s="368"/>
      <c r="M880" s="368" t="s">
        <v>34</v>
      </c>
      <c r="N880" s="367">
        <v>464661</v>
      </c>
      <c r="O880" s="367" t="s">
        <v>1324</v>
      </c>
      <c r="P880" s="371">
        <v>43228</v>
      </c>
      <c r="Q880" s="372">
        <v>95495404.689999998</v>
      </c>
      <c r="R880" s="372">
        <v>101288513.17035715</v>
      </c>
      <c r="S880" s="367">
        <v>31</v>
      </c>
      <c r="T880" s="369">
        <v>0.11801480235776785</v>
      </c>
      <c r="U880" s="369">
        <v>1.5256003843694355</v>
      </c>
      <c r="V880" s="369">
        <v>0.15613689127623487</v>
      </c>
      <c r="W880" s="369">
        <v>1.5306636149410078</v>
      </c>
      <c r="X880" s="369">
        <v>0.25583118654725823</v>
      </c>
      <c r="Y880" s="369">
        <v>1.9400143620218886</v>
      </c>
      <c r="Z880" s="369">
        <v>0.27620260335531155</v>
      </c>
      <c r="AA880" s="369">
        <v>1.5700251391136499</v>
      </c>
      <c r="AB880" s="369">
        <v>4.2378661749779604E-2</v>
      </c>
      <c r="AC880" s="373">
        <v>1.1531200897855551</v>
      </c>
      <c r="AD880" s="541">
        <v>0</v>
      </c>
      <c r="AE880" s="370" t="s">
        <v>2429</v>
      </c>
      <c r="AF880" s="370" t="s">
        <v>2250</v>
      </c>
      <c r="AG880" s="374" t="s">
        <v>719</v>
      </c>
      <c r="AH880" s="374" t="s">
        <v>2248</v>
      </c>
      <c r="AI880" s="374">
        <v>50000</v>
      </c>
      <c r="AJ880" s="374">
        <v>10000</v>
      </c>
      <c r="AK880" s="374">
        <v>20000</v>
      </c>
      <c r="AL880" s="369">
        <v>0.02</v>
      </c>
      <c r="AM880" s="369">
        <v>0.2</v>
      </c>
      <c r="AN880" s="369" t="s">
        <v>2257</v>
      </c>
      <c r="AO880" s="367" t="s">
        <v>1324</v>
      </c>
      <c r="AP880" s="370" t="s">
        <v>13</v>
      </c>
      <c r="AQ880" s="376" t="s">
        <v>664</v>
      </c>
      <c r="AR880" s="369">
        <v>4.0000000000000001E-3</v>
      </c>
      <c r="AS880" s="369">
        <v>4.0000000000000001E-3</v>
      </c>
      <c r="AT880" s="369"/>
      <c r="AX880" s="662"/>
      <c r="AY880" s="663"/>
      <c r="AZ880" s="663"/>
      <c r="BA880" s="663"/>
      <c r="BB880" s="664"/>
      <c r="BC880" s="663"/>
      <c r="BD880" s="663"/>
      <c r="BE880" s="663"/>
      <c r="BF880" s="663"/>
      <c r="BG880" s="664"/>
      <c r="BH880" s="664"/>
      <c r="BI880" s="665"/>
      <c r="BJ880" s="665"/>
      <c r="BK880" s="665"/>
      <c r="BL880" s="664"/>
      <c r="BM880" s="664"/>
      <c r="BN880" s="664"/>
      <c r="BO880" s="664"/>
      <c r="BP880" s="664"/>
      <c r="BQ880" s="664"/>
      <c r="BR880" s="664"/>
      <c r="BS880" s="664"/>
      <c r="BT880" s="667"/>
      <c r="BU880" s="668"/>
      <c r="BV880" s="666"/>
      <c r="BW880" s="669"/>
    </row>
    <row r="881" spans="2:75" ht="15.75" customHeight="1">
      <c r="B881" s="363" t="s">
        <v>257</v>
      </c>
      <c r="C881" s="364">
        <v>12105940000124</v>
      </c>
      <c r="D881" s="365" t="s">
        <v>13</v>
      </c>
      <c r="E881" s="365" t="s">
        <v>615</v>
      </c>
      <c r="F881" s="365" t="s">
        <v>619</v>
      </c>
      <c r="G881" s="366" t="s">
        <v>34</v>
      </c>
      <c r="H881" s="366" t="s">
        <v>1337</v>
      </c>
      <c r="I881" s="366" t="s">
        <v>34</v>
      </c>
      <c r="J881" s="366" t="s">
        <v>611</v>
      </c>
      <c r="K881" s="367" t="s">
        <v>48</v>
      </c>
      <c r="L881" s="368"/>
      <c r="M881" s="368" t="s">
        <v>34</v>
      </c>
      <c r="N881" s="367">
        <v>256579</v>
      </c>
      <c r="O881" s="367" t="s">
        <v>1324</v>
      </c>
      <c r="P881" s="371">
        <v>40435</v>
      </c>
      <c r="Q881" s="372">
        <v>538554750.89999998</v>
      </c>
      <c r="R881" s="372">
        <v>619628387.82436478</v>
      </c>
      <c r="S881" s="367">
        <v>31</v>
      </c>
      <c r="T881" s="369">
        <v>0.11909943222737751</v>
      </c>
      <c r="U881" s="369">
        <v>1.5396216063934214</v>
      </c>
      <c r="V881" s="369">
        <v>0.15742675492756986</v>
      </c>
      <c r="W881" s="369">
        <v>1.5433085916867049</v>
      </c>
      <c r="X881" s="369">
        <v>0.25706236964646179</v>
      </c>
      <c r="Y881" s="369">
        <v>1.9493506471205482</v>
      </c>
      <c r="Z881" s="369">
        <v>0.27842040372793186</v>
      </c>
      <c r="AA881" s="369">
        <v>1.582631835416473</v>
      </c>
      <c r="AB881" s="369">
        <v>4.252207950218849E-2</v>
      </c>
      <c r="AC881" s="373">
        <v>1.1756110364232297</v>
      </c>
      <c r="AD881" s="541">
        <v>0</v>
      </c>
      <c r="AE881" s="370" t="s">
        <v>2429</v>
      </c>
      <c r="AF881" s="370" t="s">
        <v>2250</v>
      </c>
      <c r="AG881" s="374" t="s">
        <v>719</v>
      </c>
      <c r="AH881" s="374" t="s">
        <v>2248</v>
      </c>
      <c r="AI881" s="374">
        <v>50000</v>
      </c>
      <c r="AJ881" s="374">
        <v>10000</v>
      </c>
      <c r="AK881" s="374">
        <v>20000</v>
      </c>
      <c r="AL881" s="369">
        <v>0.02</v>
      </c>
      <c r="AM881" s="369">
        <v>0.2</v>
      </c>
      <c r="AN881" s="369" t="s">
        <v>64</v>
      </c>
      <c r="AO881" s="367" t="s">
        <v>1324</v>
      </c>
      <c r="AP881" s="370" t="s">
        <v>13</v>
      </c>
      <c r="AQ881" s="376" t="s">
        <v>668</v>
      </c>
      <c r="AR881" s="369">
        <v>4.0000000000000001E-3</v>
      </c>
      <c r="AS881" s="369">
        <v>4.0000000000000001E-3</v>
      </c>
      <c r="AT881" s="369"/>
      <c r="AX881" s="662"/>
      <c r="AY881" s="663"/>
      <c r="AZ881" s="663"/>
      <c r="BA881" s="663"/>
      <c r="BB881" s="664"/>
      <c r="BC881" s="663"/>
      <c r="BD881" s="663"/>
      <c r="BE881" s="663"/>
      <c r="BF881" s="663"/>
      <c r="BG881" s="664"/>
      <c r="BH881" s="664"/>
      <c r="BI881" s="665"/>
      <c r="BJ881" s="665"/>
      <c r="BK881" s="665"/>
      <c r="BL881" s="664"/>
      <c r="BM881" s="664"/>
      <c r="BN881" s="664"/>
      <c r="BO881" s="664"/>
      <c r="BP881" s="664"/>
      <c r="BQ881" s="664"/>
      <c r="BR881" s="664"/>
      <c r="BS881" s="664"/>
      <c r="BT881" s="667"/>
      <c r="BU881" s="668"/>
      <c r="BV881" s="666"/>
      <c r="BW881" s="669"/>
    </row>
    <row r="882" spans="2:75" ht="15.75" customHeight="1">
      <c r="B882" s="363" t="s">
        <v>536</v>
      </c>
      <c r="C882" s="364">
        <v>42731202000153</v>
      </c>
      <c r="D882" s="365" t="s">
        <v>13</v>
      </c>
      <c r="E882" s="365" t="s">
        <v>615</v>
      </c>
      <c r="F882" s="365" t="s">
        <v>619</v>
      </c>
      <c r="G882" s="366" t="s">
        <v>34</v>
      </c>
      <c r="H882" s="366" t="s">
        <v>865</v>
      </c>
      <c r="I882" s="366" t="s">
        <v>34</v>
      </c>
      <c r="J882" s="366"/>
      <c r="K882" s="367" t="s">
        <v>48</v>
      </c>
      <c r="L882" s="368"/>
      <c r="M882" s="368" t="s">
        <v>34</v>
      </c>
      <c r="N882" s="367">
        <v>604811</v>
      </c>
      <c r="O882" s="367" t="s">
        <v>1321</v>
      </c>
      <c r="P882" s="371">
        <v>44413</v>
      </c>
      <c r="Q882" s="372">
        <v>271617774.63</v>
      </c>
      <c r="R882" s="372">
        <v>257670838.56083319</v>
      </c>
      <c r="S882" s="367">
        <v>31</v>
      </c>
      <c r="T882" s="369">
        <v>0.10389907682696498</v>
      </c>
      <c r="U882" s="369">
        <v>1.3431236453061273</v>
      </c>
      <c r="V882" s="369">
        <v>6.9757344488880157E-2</v>
      </c>
      <c r="W882" s="369">
        <v>0.6838552260857419</v>
      </c>
      <c r="X882" s="369" t="s">
        <v>1419</v>
      </c>
      <c r="Y882" s="369" t="s">
        <v>1419</v>
      </c>
      <c r="Z882" s="369" t="s">
        <v>1419</v>
      </c>
      <c r="AA882" s="369" t="s">
        <v>1419</v>
      </c>
      <c r="AB882" s="369">
        <v>6.857691880343815E-2</v>
      </c>
      <c r="AC882" s="373">
        <v>-0.39911430299564277</v>
      </c>
      <c r="AD882" s="541">
        <v>42747387000194</v>
      </c>
      <c r="AE882" s="370" t="s">
        <v>2431</v>
      </c>
      <c r="AF882" s="370" t="s">
        <v>2244</v>
      </c>
      <c r="AG882" s="374" t="s">
        <v>1438</v>
      </c>
      <c r="AH882" s="374" t="s">
        <v>2248</v>
      </c>
      <c r="AI882" s="374">
        <v>5000</v>
      </c>
      <c r="AJ882" s="374">
        <v>1000</v>
      </c>
      <c r="AK882" s="374">
        <v>1000</v>
      </c>
      <c r="AL882" s="369">
        <v>0.02</v>
      </c>
      <c r="AM882" s="369">
        <v>0.2</v>
      </c>
      <c r="AN882" s="369" t="s">
        <v>64</v>
      </c>
      <c r="AO882" s="367" t="s">
        <v>1324</v>
      </c>
      <c r="AP882" s="370" t="s">
        <v>13</v>
      </c>
      <c r="AQ882" s="376" t="s">
        <v>668</v>
      </c>
      <c r="AR882" s="369">
        <v>4.0000000000000001E-3</v>
      </c>
      <c r="AS882" s="369">
        <v>4.0000000000000001E-3</v>
      </c>
      <c r="AT882" s="369"/>
      <c r="AX882" s="662"/>
      <c r="AY882" s="663"/>
      <c r="AZ882" s="663"/>
      <c r="BA882" s="663"/>
      <c r="BB882" s="664"/>
      <c r="BC882" s="663"/>
      <c r="BD882" s="663"/>
      <c r="BE882" s="663"/>
      <c r="BF882" s="663"/>
      <c r="BG882" s="664"/>
      <c r="BH882" s="664"/>
      <c r="BI882" s="665"/>
      <c r="BJ882" s="665"/>
      <c r="BK882" s="665"/>
      <c r="BL882" s="664"/>
      <c r="BM882" s="664"/>
      <c r="BN882" s="664"/>
      <c r="BO882" s="664"/>
      <c r="BP882" s="664"/>
      <c r="BQ882" s="664"/>
      <c r="BR882" s="664"/>
      <c r="BS882" s="664"/>
      <c r="BT882" s="667"/>
      <c r="BU882" s="668"/>
      <c r="BV882" s="666"/>
      <c r="BW882" s="669"/>
    </row>
    <row r="883" spans="2:75" ht="15.75" customHeight="1">
      <c r="B883" s="363" t="s">
        <v>264</v>
      </c>
      <c r="C883" s="364">
        <v>13429264000107</v>
      </c>
      <c r="D883" s="365" t="s">
        <v>13</v>
      </c>
      <c r="E883" s="365" t="s">
        <v>615</v>
      </c>
      <c r="F883" s="365" t="s">
        <v>619</v>
      </c>
      <c r="G883" s="366" t="s">
        <v>34</v>
      </c>
      <c r="H883" s="366" t="s">
        <v>1337</v>
      </c>
      <c r="I883" s="366" t="s">
        <v>34</v>
      </c>
      <c r="J883" s="366"/>
      <c r="K883" s="367" t="s">
        <v>48</v>
      </c>
      <c r="L883" s="368"/>
      <c r="M883" s="368" t="s">
        <v>1416</v>
      </c>
      <c r="N883" s="367">
        <v>273066</v>
      </c>
      <c r="O883" s="367" t="s">
        <v>1321</v>
      </c>
      <c r="P883" s="371">
        <v>40662</v>
      </c>
      <c r="Q883" s="372">
        <v>34708388.840000004</v>
      </c>
      <c r="R883" s="372">
        <v>33330073.021865103</v>
      </c>
      <c r="S883" s="367">
        <v>31</v>
      </c>
      <c r="T883" s="369">
        <v>7.6253850702061587E-2</v>
      </c>
      <c r="U883" s="369">
        <v>0.98574841135644686</v>
      </c>
      <c r="V883" s="369">
        <v>8.7566017196675006E-2</v>
      </c>
      <c r="W883" s="369">
        <v>0.85843976610958661</v>
      </c>
      <c r="X883" s="369">
        <v>0.10574488497153278</v>
      </c>
      <c r="Y883" s="369">
        <v>0.80188267241308608</v>
      </c>
      <c r="Z883" s="369">
        <v>0.19778089718845893</v>
      </c>
      <c r="AA883" s="369">
        <v>1.1242507378646009</v>
      </c>
      <c r="AB883" s="369">
        <v>1.6483538908186251E-2</v>
      </c>
      <c r="AC883" s="373">
        <v>-0.79234707223299206</v>
      </c>
      <c r="AD883" s="541">
        <v>10295477000103</v>
      </c>
      <c r="AE883" s="370" t="s">
        <v>2433</v>
      </c>
      <c r="AF883" s="370" t="s">
        <v>2250</v>
      </c>
      <c r="AG883" s="374" t="s">
        <v>719</v>
      </c>
      <c r="AH883" s="374" t="s">
        <v>2248</v>
      </c>
      <c r="AI883" s="374">
        <v>50000</v>
      </c>
      <c r="AJ883" s="374">
        <v>10000</v>
      </c>
      <c r="AK883" s="374">
        <v>10000</v>
      </c>
      <c r="AL883" s="369">
        <v>1.9199999999999998E-2</v>
      </c>
      <c r="AM883" s="369">
        <v>0.2</v>
      </c>
      <c r="AN883" s="369" t="s">
        <v>64</v>
      </c>
      <c r="AO883" s="367" t="s">
        <v>1324</v>
      </c>
      <c r="AP883" s="370" t="s">
        <v>13</v>
      </c>
      <c r="AQ883" s="376" t="s">
        <v>664</v>
      </c>
      <c r="AR883" s="369">
        <v>3.2006399999999994E-3</v>
      </c>
      <c r="AS883" s="369">
        <v>3.2006399999999994E-3</v>
      </c>
      <c r="AT883" s="369"/>
      <c r="AX883" s="662"/>
      <c r="AY883" s="663"/>
      <c r="AZ883" s="663"/>
      <c r="BA883" s="663"/>
      <c r="BB883" s="664"/>
      <c r="BC883" s="663"/>
      <c r="BD883" s="663"/>
      <c r="BE883" s="663"/>
      <c r="BF883" s="663"/>
      <c r="BG883" s="664"/>
      <c r="BH883" s="664"/>
      <c r="BI883" s="665"/>
      <c r="BJ883" s="665"/>
      <c r="BK883" s="665"/>
      <c r="BL883" s="664"/>
      <c r="BM883" s="664"/>
      <c r="BN883" s="664"/>
      <c r="BO883" s="664"/>
      <c r="BP883" s="664"/>
      <c r="BQ883" s="664"/>
      <c r="BR883" s="664"/>
      <c r="BS883" s="664"/>
      <c r="BT883" s="667"/>
      <c r="BU883" s="668"/>
      <c r="BV883" s="666"/>
      <c r="BW883" s="669"/>
    </row>
    <row r="884" spans="2:75" ht="15.75" customHeight="1">
      <c r="B884" s="363" t="s">
        <v>271</v>
      </c>
      <c r="C884" s="364">
        <v>30586677000114</v>
      </c>
      <c r="D884" s="365" t="s">
        <v>13</v>
      </c>
      <c r="E884" s="365" t="s">
        <v>615</v>
      </c>
      <c r="F884" s="365" t="s">
        <v>619</v>
      </c>
      <c r="G884" s="366" t="s">
        <v>34</v>
      </c>
      <c r="H884" s="366" t="s">
        <v>865</v>
      </c>
      <c r="I884" s="366" t="s">
        <v>34</v>
      </c>
      <c r="J884" s="366" t="s">
        <v>611</v>
      </c>
      <c r="K884" s="367" t="s">
        <v>48</v>
      </c>
      <c r="L884" s="368"/>
      <c r="M884" s="368" t="s">
        <v>34</v>
      </c>
      <c r="N884" s="367">
        <v>468894</v>
      </c>
      <c r="O884" s="367" t="s">
        <v>1321</v>
      </c>
      <c r="P884" s="371">
        <v>43280</v>
      </c>
      <c r="Q884" s="372">
        <v>608496656.04999995</v>
      </c>
      <c r="R884" s="372">
        <v>507896254.31956387</v>
      </c>
      <c r="S884" s="367">
        <v>31</v>
      </c>
      <c r="T884" s="369">
        <v>0.18749795515213852</v>
      </c>
      <c r="U884" s="369">
        <v>2.4238226623590817</v>
      </c>
      <c r="V884" s="369">
        <v>0.23006790105605956</v>
      </c>
      <c r="W884" s="369">
        <v>2.2554347165099409</v>
      </c>
      <c r="X884" s="369">
        <v>0.28191687614776484</v>
      </c>
      <c r="Y884" s="369">
        <v>2.1378268850032476</v>
      </c>
      <c r="Z884" s="369">
        <v>0.41754466210091956</v>
      </c>
      <c r="AA884" s="369">
        <v>2.3734592224601183</v>
      </c>
      <c r="AB884" s="369">
        <v>5.7143569963909256E-2</v>
      </c>
      <c r="AC884" s="373">
        <v>1.9534568441954165</v>
      </c>
      <c r="AD884" s="541">
        <v>29236556000163</v>
      </c>
      <c r="AE884" s="370" t="s">
        <v>2440</v>
      </c>
      <c r="AF884" s="370" t="s">
        <v>2253</v>
      </c>
      <c r="AG884" s="374" t="s">
        <v>1439</v>
      </c>
      <c r="AH884" s="374" t="s">
        <v>2248</v>
      </c>
      <c r="AI884" s="374">
        <v>25000</v>
      </c>
      <c r="AJ884" s="374">
        <v>5000</v>
      </c>
      <c r="AK884" s="374">
        <v>10000</v>
      </c>
      <c r="AL884" s="369">
        <v>1.9E-2</v>
      </c>
      <c r="AM884" s="369">
        <v>0.2</v>
      </c>
      <c r="AN884" s="369" t="s">
        <v>2262</v>
      </c>
      <c r="AO884" s="367" t="s">
        <v>1324</v>
      </c>
      <c r="AP884" s="370" t="s">
        <v>13</v>
      </c>
      <c r="AQ884" s="376" t="s">
        <v>664</v>
      </c>
      <c r="AR884" s="369">
        <v>3.8E-3</v>
      </c>
      <c r="AS884" s="369">
        <v>3.8E-3</v>
      </c>
      <c r="AT884" s="369"/>
      <c r="AX884" s="662"/>
      <c r="AY884" s="663"/>
      <c r="AZ884" s="663"/>
      <c r="BA884" s="663"/>
      <c r="BB884" s="664"/>
      <c r="BC884" s="663"/>
      <c r="BD884" s="663"/>
      <c r="BE884" s="663"/>
      <c r="BF884" s="663"/>
      <c r="BG884" s="664"/>
      <c r="BH884" s="664"/>
      <c r="BI884" s="665"/>
      <c r="BJ884" s="665"/>
      <c r="BK884" s="665"/>
      <c r="BL884" s="664"/>
      <c r="BM884" s="664"/>
      <c r="BN884" s="664"/>
      <c r="BO884" s="664"/>
      <c r="BP884" s="664"/>
      <c r="BQ884" s="664"/>
      <c r="BR884" s="664"/>
      <c r="BS884" s="664"/>
      <c r="BT884" s="667"/>
      <c r="BU884" s="668"/>
      <c r="BV884" s="666"/>
      <c r="BW884" s="669"/>
    </row>
    <row r="885" spans="2:75" ht="15.75" customHeight="1">
      <c r="B885" s="363" t="s">
        <v>273</v>
      </c>
      <c r="C885" s="364">
        <v>33150614000109</v>
      </c>
      <c r="D885" s="365" t="s">
        <v>13</v>
      </c>
      <c r="E885" s="365" t="s">
        <v>615</v>
      </c>
      <c r="F885" s="365" t="s">
        <v>619</v>
      </c>
      <c r="G885" s="366" t="s">
        <v>34</v>
      </c>
      <c r="H885" s="366" t="s">
        <v>865</v>
      </c>
      <c r="I885" s="366" t="s">
        <v>34</v>
      </c>
      <c r="J885" s="366" t="s">
        <v>611</v>
      </c>
      <c r="K885" s="367" t="s">
        <v>48</v>
      </c>
      <c r="L885" s="368"/>
      <c r="M885" s="368" t="s">
        <v>34</v>
      </c>
      <c r="N885" s="367">
        <v>494968</v>
      </c>
      <c r="O885" s="367" t="s">
        <v>1321</v>
      </c>
      <c r="P885" s="371">
        <v>43593</v>
      </c>
      <c r="Q885" s="372">
        <v>1234009952.55</v>
      </c>
      <c r="R885" s="372">
        <v>1048965181.4210318</v>
      </c>
      <c r="S885" s="367">
        <v>31</v>
      </c>
      <c r="T885" s="369">
        <v>0.18688823910539498</v>
      </c>
      <c r="U885" s="369">
        <v>2.4159407440176159</v>
      </c>
      <c r="V885" s="369">
        <v>0.22932441766305978</v>
      </c>
      <c r="W885" s="369">
        <v>2.248146093246882</v>
      </c>
      <c r="X885" s="369">
        <v>0.28182033897722203</v>
      </c>
      <c r="Y885" s="369">
        <v>2.1370948261020262</v>
      </c>
      <c r="Z885" s="369">
        <v>0.41740524704843529</v>
      </c>
      <c r="AA885" s="369">
        <v>2.372666742105074</v>
      </c>
      <c r="AB885" s="369">
        <v>5.6794152262591012E-2</v>
      </c>
      <c r="AC885" s="373">
        <v>1.9544724190658125</v>
      </c>
      <c r="AD885" s="541">
        <v>29236556000163</v>
      </c>
      <c r="AE885" s="370" t="s">
        <v>2440</v>
      </c>
      <c r="AF885" s="370" t="s">
        <v>2244</v>
      </c>
      <c r="AG885" s="374" t="s">
        <v>1438</v>
      </c>
      <c r="AH885" s="374" t="s">
        <v>2248</v>
      </c>
      <c r="AI885" s="374">
        <v>500</v>
      </c>
      <c r="AJ885" s="374">
        <v>100</v>
      </c>
      <c r="AK885" s="374">
        <v>100</v>
      </c>
      <c r="AL885" s="369">
        <v>1.9E-2</v>
      </c>
      <c r="AM885" s="369">
        <v>0.2</v>
      </c>
      <c r="AN885" s="369" t="s">
        <v>64</v>
      </c>
      <c r="AO885" s="367" t="s">
        <v>1324</v>
      </c>
      <c r="AP885" s="370" t="s">
        <v>13</v>
      </c>
      <c r="AQ885" s="376" t="s">
        <v>664</v>
      </c>
      <c r="AR885" s="369">
        <v>4.7499999999999999E-3</v>
      </c>
      <c r="AS885" s="369">
        <v>4.7499999999999999E-3</v>
      </c>
      <c r="AT885" s="369"/>
      <c r="AX885" s="662"/>
      <c r="AY885" s="663"/>
      <c r="AZ885" s="663"/>
      <c r="BA885" s="663"/>
      <c r="BB885" s="664"/>
      <c r="BC885" s="663"/>
      <c r="BD885" s="663"/>
      <c r="BE885" s="663"/>
      <c r="BF885" s="663"/>
      <c r="BG885" s="664"/>
      <c r="BH885" s="664"/>
      <c r="BI885" s="665"/>
      <c r="BJ885" s="665"/>
      <c r="BK885" s="665"/>
      <c r="BL885" s="664"/>
      <c r="BM885" s="664"/>
      <c r="BN885" s="664"/>
      <c r="BO885" s="664"/>
      <c r="BP885" s="664"/>
      <c r="BQ885" s="664"/>
      <c r="BR885" s="664"/>
      <c r="BS885" s="664"/>
      <c r="BT885" s="667"/>
      <c r="BU885" s="668"/>
      <c r="BV885" s="666"/>
      <c r="BW885" s="669"/>
    </row>
    <row r="886" spans="2:75" ht="15.75" customHeight="1">
      <c r="B886" s="363" t="s">
        <v>1053</v>
      </c>
      <c r="C886" s="364">
        <v>14796095000106</v>
      </c>
      <c r="D886" s="365" t="s">
        <v>13</v>
      </c>
      <c r="E886" s="365" t="s">
        <v>615</v>
      </c>
      <c r="F886" s="365" t="s">
        <v>619</v>
      </c>
      <c r="G886" s="366" t="s">
        <v>34</v>
      </c>
      <c r="H886" s="366" t="s">
        <v>1337</v>
      </c>
      <c r="I886" s="366" t="s">
        <v>34</v>
      </c>
      <c r="J886" s="366"/>
      <c r="K886" s="367" t="s">
        <v>48</v>
      </c>
      <c r="L886" s="368"/>
      <c r="M886" s="368" t="s">
        <v>1416</v>
      </c>
      <c r="N886" s="367">
        <v>301485</v>
      </c>
      <c r="O886" s="367" t="s">
        <v>1321</v>
      </c>
      <c r="P886" s="371">
        <v>40953</v>
      </c>
      <c r="Q886" s="372">
        <v>62862107.329999998</v>
      </c>
      <c r="R886" s="372">
        <v>74170010.723214269</v>
      </c>
      <c r="S886" s="367">
        <v>31</v>
      </c>
      <c r="T886" s="369">
        <v>0.15608339141434935</v>
      </c>
      <c r="U886" s="369">
        <v>2.0177204653831553</v>
      </c>
      <c r="V886" s="369">
        <v>0.18061289940952219</v>
      </c>
      <c r="W886" s="369">
        <v>1.7706103359394516</v>
      </c>
      <c r="X886" s="369">
        <v>0.23613726994811701</v>
      </c>
      <c r="Y886" s="369">
        <v>1.7906718148428817</v>
      </c>
      <c r="Z886" s="369">
        <v>0.303969443732103</v>
      </c>
      <c r="AA886" s="369">
        <v>1.7278608614990671</v>
      </c>
      <c r="AB886" s="369">
        <v>3.4953833346790808E-2</v>
      </c>
      <c r="AC886" s="373">
        <v>1.9896177449032459</v>
      </c>
      <c r="AD886" s="541">
        <v>0</v>
      </c>
      <c r="AE886" s="370" t="s">
        <v>2447</v>
      </c>
      <c r="AF886" s="370" t="s">
        <v>2244</v>
      </c>
      <c r="AG886" s="374" t="s">
        <v>1438</v>
      </c>
      <c r="AH886" s="374" t="s">
        <v>2245</v>
      </c>
      <c r="AI886" s="374">
        <v>5000</v>
      </c>
      <c r="AJ886" s="374">
        <v>0</v>
      </c>
      <c r="AK886" s="374">
        <v>0</v>
      </c>
      <c r="AL886" s="369">
        <v>6.7000000000000002E-3</v>
      </c>
      <c r="AM886" s="369">
        <v>0.2</v>
      </c>
      <c r="AN886" s="369" t="s">
        <v>2262</v>
      </c>
      <c r="AO886" s="367" t="s">
        <v>1324</v>
      </c>
      <c r="AP886" s="370" t="s">
        <v>13</v>
      </c>
      <c r="AQ886" s="376" t="s">
        <v>686</v>
      </c>
      <c r="AR886" s="369">
        <v>1.34E-3</v>
      </c>
      <c r="AS886" s="369">
        <v>1.34E-3</v>
      </c>
      <c r="AT886" s="369"/>
      <c r="AX886" s="662"/>
      <c r="AY886" s="663"/>
      <c r="AZ886" s="663"/>
      <c r="BA886" s="663"/>
      <c r="BB886" s="664"/>
      <c r="BC886" s="663"/>
      <c r="BD886" s="663"/>
      <c r="BE886" s="663"/>
      <c r="BF886" s="663"/>
      <c r="BG886" s="664"/>
      <c r="BH886" s="664"/>
      <c r="BI886" s="665"/>
      <c r="BJ886" s="665"/>
      <c r="BK886" s="665"/>
      <c r="BL886" s="664"/>
      <c r="BM886" s="664"/>
      <c r="BN886" s="664"/>
      <c r="BO886" s="664"/>
      <c r="BP886" s="664"/>
      <c r="BQ886" s="664"/>
      <c r="BR886" s="664"/>
      <c r="BS886" s="664"/>
      <c r="BT886" s="667"/>
      <c r="BU886" s="668"/>
      <c r="BV886" s="666"/>
      <c r="BW886" s="669"/>
    </row>
    <row r="887" spans="2:75" ht="15.75" customHeight="1">
      <c r="B887" s="363" t="s">
        <v>1629</v>
      </c>
      <c r="C887" s="364">
        <v>35591322000137</v>
      </c>
      <c r="D887" s="365" t="s">
        <v>13</v>
      </c>
      <c r="E887" s="365" t="s">
        <v>615</v>
      </c>
      <c r="F887" s="365" t="s">
        <v>619</v>
      </c>
      <c r="G887" s="366" t="s">
        <v>34</v>
      </c>
      <c r="H887" s="366" t="s">
        <v>1337</v>
      </c>
      <c r="I887" s="366" t="s">
        <v>34</v>
      </c>
      <c r="J887" s="366" t="s">
        <v>611</v>
      </c>
      <c r="K887" s="367" t="s">
        <v>48</v>
      </c>
      <c r="L887" s="368"/>
      <c r="M887" s="368"/>
      <c r="N887" s="367">
        <v>536318</v>
      </c>
      <c r="O887" s="367" t="s">
        <v>1321</v>
      </c>
      <c r="P887" s="371">
        <v>43951</v>
      </c>
      <c r="Q887" s="372">
        <v>130039329.17</v>
      </c>
      <c r="R887" s="372">
        <v>157432639.78297615</v>
      </c>
      <c r="S887" s="367">
        <v>31</v>
      </c>
      <c r="T887" s="369">
        <v>0.11996768940294689</v>
      </c>
      <c r="U887" s="369">
        <v>1.3493861958478452</v>
      </c>
      <c r="V887" s="369">
        <v>0.14428350077728114</v>
      </c>
      <c r="W887" s="369">
        <v>1.3241918988144872</v>
      </c>
      <c r="X887" s="369">
        <v>0.24147426542088724</v>
      </c>
      <c r="Y887" s="369">
        <v>1.6979964332197095</v>
      </c>
      <c r="Z887" s="369" t="s">
        <v>1419</v>
      </c>
      <c r="AA887" s="369" t="s">
        <v>1419</v>
      </c>
      <c r="AB887" s="369">
        <v>3.9296594772457789E-2</v>
      </c>
      <c r="AC887" s="373">
        <v>0.81786080827645746</v>
      </c>
      <c r="AD887" s="541">
        <v>35162628000178</v>
      </c>
      <c r="AE887" s="370" t="s">
        <v>2453</v>
      </c>
      <c r="AF887" s="370" t="s">
        <v>2453</v>
      </c>
      <c r="AG887" s="374" t="s">
        <v>1442</v>
      </c>
      <c r="AH887" s="374" t="s">
        <v>2248</v>
      </c>
      <c r="AI887" s="374">
        <v>1000</v>
      </c>
      <c r="AJ887" s="374">
        <v>100</v>
      </c>
      <c r="AK887" s="374">
        <v>1000</v>
      </c>
      <c r="AL887" s="369">
        <v>0</v>
      </c>
      <c r="AM887" s="369" t="s">
        <v>34</v>
      </c>
      <c r="AN887" s="369" t="s">
        <v>64</v>
      </c>
      <c r="AO887" s="367" t="s">
        <v>1324</v>
      </c>
      <c r="AP887" s="370" t="s">
        <v>13</v>
      </c>
      <c r="AQ887" s="376" t="s">
        <v>668</v>
      </c>
      <c r="AR887" s="369" t="s">
        <v>34</v>
      </c>
      <c r="AS887" s="369" t="s">
        <v>34</v>
      </c>
      <c r="AT887" s="369"/>
      <c r="AX887" s="662"/>
      <c r="AY887" s="663"/>
      <c r="AZ887" s="663"/>
      <c r="BA887" s="663"/>
      <c r="BB887" s="664"/>
      <c r="BC887" s="663"/>
      <c r="BD887" s="663"/>
      <c r="BE887" s="663"/>
      <c r="BF887" s="663"/>
      <c r="BG887" s="664"/>
      <c r="BH887" s="664"/>
      <c r="BI887" s="665"/>
      <c r="BJ887" s="665"/>
      <c r="BK887" s="665"/>
      <c r="BL887" s="664"/>
      <c r="BM887" s="664"/>
      <c r="BN887" s="664"/>
      <c r="BO887" s="664"/>
      <c r="BP887" s="664"/>
      <c r="BQ887" s="664"/>
      <c r="BR887" s="664"/>
      <c r="BS887" s="664"/>
      <c r="BT887" s="667"/>
      <c r="BU887" s="668"/>
      <c r="BV887" s="666"/>
      <c r="BW887" s="669"/>
    </row>
    <row r="888" spans="2:75" ht="15.75" customHeight="1">
      <c r="B888" s="363" t="s">
        <v>1630</v>
      </c>
      <c r="C888" s="364">
        <v>23884835000157</v>
      </c>
      <c r="D888" s="365" t="s">
        <v>13</v>
      </c>
      <c r="E888" s="365" t="s">
        <v>615</v>
      </c>
      <c r="F888" s="365" t="s">
        <v>619</v>
      </c>
      <c r="G888" s="366" t="s">
        <v>34</v>
      </c>
      <c r="H888" s="366" t="s">
        <v>1338</v>
      </c>
      <c r="I888" s="366" t="s">
        <v>34</v>
      </c>
      <c r="J888" s="366" t="s">
        <v>611</v>
      </c>
      <c r="K888" s="367" t="s">
        <v>48</v>
      </c>
      <c r="L888" s="368"/>
      <c r="M888" s="368"/>
      <c r="N888" s="367">
        <v>419753</v>
      </c>
      <c r="O888" s="367" t="s">
        <v>1321</v>
      </c>
      <c r="P888" s="371">
        <v>42550</v>
      </c>
      <c r="Q888" s="372">
        <v>8652637.1799999997</v>
      </c>
      <c r="R888" s="372">
        <v>17354141.742420629</v>
      </c>
      <c r="S888" s="367">
        <v>31</v>
      </c>
      <c r="T888" s="369">
        <v>-1.2445476201362493E-2</v>
      </c>
      <c r="U888" s="369">
        <v>-0.1399856400540036</v>
      </c>
      <c r="V888" s="369">
        <v>1.7479160861898713E-2</v>
      </c>
      <c r="W888" s="369">
        <v>0.16041864167913267</v>
      </c>
      <c r="X888" s="369">
        <v>3.0755062441841785E-2</v>
      </c>
      <c r="Y888" s="369">
        <v>0.2162631543310605</v>
      </c>
      <c r="Z888" s="369">
        <v>4.1782560094609122E-2</v>
      </c>
      <c r="AA888" s="369">
        <v>0.22832346072239321</v>
      </c>
      <c r="AB888" s="369">
        <v>0.10208386566580237</v>
      </c>
      <c r="AC888" s="373">
        <v>-0.79255180376176582</v>
      </c>
      <c r="AD888" s="541">
        <v>24029438000160</v>
      </c>
      <c r="AE888" s="370" t="s">
        <v>2453</v>
      </c>
      <c r="AF888" s="370" t="s">
        <v>2453</v>
      </c>
      <c r="AG888" s="374" t="s">
        <v>1442</v>
      </c>
      <c r="AH888" s="374" t="s">
        <v>2454</v>
      </c>
      <c r="AI888" s="374">
        <v>1000</v>
      </c>
      <c r="AJ888" s="374">
        <v>100</v>
      </c>
      <c r="AK888" s="374">
        <v>1000</v>
      </c>
      <c r="AL888" s="369">
        <v>0</v>
      </c>
      <c r="AM888" s="369" t="s">
        <v>34</v>
      </c>
      <c r="AN888" s="369" t="s">
        <v>64</v>
      </c>
      <c r="AO888" s="367" t="s">
        <v>1324</v>
      </c>
      <c r="AP888" s="370" t="s">
        <v>13</v>
      </c>
      <c r="AQ888" s="376" t="s">
        <v>664</v>
      </c>
      <c r="AR888" s="369" t="s">
        <v>34</v>
      </c>
      <c r="AS888" s="369" t="s">
        <v>34</v>
      </c>
      <c r="AT888" s="369"/>
      <c r="AX888" s="662"/>
      <c r="AY888" s="663"/>
      <c r="AZ888" s="663"/>
      <c r="BA888" s="663"/>
      <c r="BB888" s="664"/>
      <c r="BC888" s="663"/>
      <c r="BD888" s="663"/>
      <c r="BE888" s="663"/>
      <c r="BF888" s="663"/>
      <c r="BG888" s="664"/>
      <c r="BH888" s="664"/>
      <c r="BI888" s="665"/>
      <c r="BJ888" s="665"/>
      <c r="BK888" s="665"/>
      <c r="BL888" s="664"/>
      <c r="BM888" s="664"/>
      <c r="BN888" s="664"/>
      <c r="BO888" s="664"/>
      <c r="BP888" s="664"/>
      <c r="BQ888" s="664"/>
      <c r="BR888" s="664"/>
      <c r="BS888" s="664"/>
      <c r="BT888" s="667"/>
      <c r="BU888" s="668"/>
      <c r="BV888" s="666"/>
      <c r="BW888" s="669"/>
    </row>
    <row r="889" spans="2:75" ht="15.75" customHeight="1">
      <c r="B889" s="363" t="s">
        <v>1632</v>
      </c>
      <c r="C889" s="364">
        <v>27249950000100</v>
      </c>
      <c r="D889" s="365" t="s">
        <v>13</v>
      </c>
      <c r="E889" s="365" t="s">
        <v>615</v>
      </c>
      <c r="F889" s="365" t="s">
        <v>619</v>
      </c>
      <c r="G889" s="366" t="s">
        <v>34</v>
      </c>
      <c r="H889" s="366" t="s">
        <v>1338</v>
      </c>
      <c r="I889" s="366" t="s">
        <v>34</v>
      </c>
      <c r="J889" s="366" t="s">
        <v>611</v>
      </c>
      <c r="K889" s="367" t="s">
        <v>48</v>
      </c>
      <c r="L889" s="368"/>
      <c r="M889" s="368"/>
      <c r="N889" s="367">
        <v>444391</v>
      </c>
      <c r="O889" s="367" t="s">
        <v>1321</v>
      </c>
      <c r="P889" s="371">
        <v>42916</v>
      </c>
      <c r="Q889" s="372">
        <v>36158491.939999998</v>
      </c>
      <c r="R889" s="372">
        <v>65554591.964404762</v>
      </c>
      <c r="S889" s="367">
        <v>31</v>
      </c>
      <c r="T889" s="369">
        <v>-7.5489384977398544E-3</v>
      </c>
      <c r="U889" s="369">
        <v>-8.4909807406062368E-2</v>
      </c>
      <c r="V889" s="369">
        <v>2.3121372892855208E-2</v>
      </c>
      <c r="W889" s="369">
        <v>0.2122012184986346</v>
      </c>
      <c r="X889" s="369">
        <v>6.8760189438450636E-2</v>
      </c>
      <c r="Y889" s="369">
        <v>0.48350724335157907</v>
      </c>
      <c r="Z889" s="369">
        <v>7.2714416376467916E-2</v>
      </c>
      <c r="AA889" s="369">
        <v>0.39735255939059361</v>
      </c>
      <c r="AB889" s="369">
        <v>0.10061168224459439</v>
      </c>
      <c r="AC889" s="373">
        <v>-0.75068035408937395</v>
      </c>
      <c r="AD889" s="541">
        <v>23951048000180</v>
      </c>
      <c r="AE889" s="370" t="s">
        <v>2453</v>
      </c>
      <c r="AF889" s="370" t="s">
        <v>2453</v>
      </c>
      <c r="AG889" s="374" t="s">
        <v>1442</v>
      </c>
      <c r="AH889" s="374" t="s">
        <v>2454</v>
      </c>
      <c r="AI889" s="374">
        <v>1000</v>
      </c>
      <c r="AJ889" s="374">
        <v>100</v>
      </c>
      <c r="AK889" s="374">
        <v>1000</v>
      </c>
      <c r="AL889" s="369">
        <v>0</v>
      </c>
      <c r="AM889" s="369" t="s">
        <v>34</v>
      </c>
      <c r="AN889" s="369" t="s">
        <v>64</v>
      </c>
      <c r="AO889" s="367" t="s">
        <v>1324</v>
      </c>
      <c r="AP889" s="370" t="s">
        <v>13</v>
      </c>
      <c r="AQ889" s="376" t="s">
        <v>664</v>
      </c>
      <c r="AR889" s="369" t="s">
        <v>34</v>
      </c>
      <c r="AS889" s="369" t="s">
        <v>34</v>
      </c>
      <c r="AT889" s="369"/>
      <c r="AX889" s="662"/>
      <c r="AY889" s="663"/>
      <c r="AZ889" s="663"/>
      <c r="BA889" s="663"/>
      <c r="BB889" s="664"/>
      <c r="BC889" s="663"/>
      <c r="BD889" s="663"/>
      <c r="BE889" s="663"/>
      <c r="BF889" s="663"/>
      <c r="BG889" s="664"/>
      <c r="BH889" s="664"/>
      <c r="BI889" s="665"/>
      <c r="BJ889" s="665"/>
      <c r="BK889" s="665"/>
      <c r="BL889" s="664"/>
      <c r="BM889" s="664"/>
      <c r="BN889" s="664"/>
      <c r="BO889" s="664"/>
      <c r="BP889" s="664"/>
      <c r="BQ889" s="664"/>
      <c r="BR889" s="664"/>
      <c r="BS889" s="664"/>
      <c r="BT889" s="667"/>
      <c r="BU889" s="668"/>
      <c r="BV889" s="666"/>
      <c r="BW889" s="669"/>
    </row>
    <row r="890" spans="2:75" ht="15.75" customHeight="1">
      <c r="B890" s="363" t="s">
        <v>1636</v>
      </c>
      <c r="C890" s="364">
        <v>30129277000180</v>
      </c>
      <c r="D890" s="365" t="s">
        <v>13</v>
      </c>
      <c r="E890" s="365" t="s">
        <v>615</v>
      </c>
      <c r="F890" s="365" t="s">
        <v>619</v>
      </c>
      <c r="G890" s="366" t="s">
        <v>34</v>
      </c>
      <c r="H890" s="366" t="s">
        <v>1337</v>
      </c>
      <c r="I890" s="366" t="s">
        <v>34</v>
      </c>
      <c r="J890" s="366" t="s">
        <v>611</v>
      </c>
      <c r="K890" s="367" t="s">
        <v>48</v>
      </c>
      <c r="L890" s="368"/>
      <c r="M890" s="368"/>
      <c r="N890" s="367">
        <v>480142</v>
      </c>
      <c r="O890" s="367" t="s">
        <v>1321</v>
      </c>
      <c r="P890" s="371">
        <v>43416</v>
      </c>
      <c r="Q890" s="372">
        <v>59898742.130000003</v>
      </c>
      <c r="R890" s="372">
        <v>76714243.209444389</v>
      </c>
      <c r="S890" s="367">
        <v>31</v>
      </c>
      <c r="T890" s="369">
        <v>0.16897132674487314</v>
      </c>
      <c r="U890" s="369">
        <v>1.900574870937098</v>
      </c>
      <c r="V890" s="369">
        <v>0.17879965505279749</v>
      </c>
      <c r="W890" s="369">
        <v>1.6409710982630954</v>
      </c>
      <c r="X890" s="369">
        <v>0.24919633086021165</v>
      </c>
      <c r="Y890" s="369">
        <v>1.7522963792210271</v>
      </c>
      <c r="Z890" s="369">
        <v>0.21675246934625569</v>
      </c>
      <c r="AA890" s="369">
        <v>1.18445767346953</v>
      </c>
      <c r="AB890" s="369">
        <v>3.4709951334043358E-2</v>
      </c>
      <c r="AC890" s="373">
        <v>1.7777356501966839</v>
      </c>
      <c r="AD890" s="541">
        <v>30493304000107</v>
      </c>
      <c r="AE890" s="370" t="s">
        <v>2453</v>
      </c>
      <c r="AF890" s="370" t="s">
        <v>2453</v>
      </c>
      <c r="AG890" s="374" t="s">
        <v>1442</v>
      </c>
      <c r="AH890" s="374" t="s">
        <v>2248</v>
      </c>
      <c r="AI890" s="374">
        <v>5000</v>
      </c>
      <c r="AJ890" s="374">
        <v>1000</v>
      </c>
      <c r="AK890" s="374">
        <v>5000</v>
      </c>
      <c r="AL890" s="369">
        <v>0</v>
      </c>
      <c r="AM890" s="369" t="s">
        <v>34</v>
      </c>
      <c r="AN890" s="369" t="s">
        <v>64</v>
      </c>
      <c r="AO890" s="367" t="s">
        <v>1324</v>
      </c>
      <c r="AP890" s="370" t="s">
        <v>13</v>
      </c>
      <c r="AQ890" s="376" t="s">
        <v>664</v>
      </c>
      <c r="AR890" s="369" t="s">
        <v>34</v>
      </c>
      <c r="AS890" s="369" t="s">
        <v>34</v>
      </c>
      <c r="AT890" s="369"/>
      <c r="AX890" s="662"/>
      <c r="AY890" s="663"/>
      <c r="AZ890" s="663"/>
      <c r="BA890" s="663"/>
      <c r="BB890" s="664"/>
      <c r="BC890" s="663"/>
      <c r="BD890" s="663"/>
      <c r="BE890" s="663"/>
      <c r="BF890" s="663"/>
      <c r="BG890" s="664"/>
      <c r="BH890" s="664"/>
      <c r="BI890" s="665"/>
      <c r="BJ890" s="665"/>
      <c r="BK890" s="665"/>
      <c r="BL890" s="664"/>
      <c r="BM890" s="664"/>
      <c r="BN890" s="664"/>
      <c r="BO890" s="664"/>
      <c r="BP890" s="664"/>
      <c r="BQ890" s="664"/>
      <c r="BR890" s="664"/>
      <c r="BS890" s="664"/>
      <c r="BT890" s="667"/>
      <c r="BU890" s="668"/>
      <c r="BV890" s="666"/>
      <c r="BW890" s="669"/>
    </row>
    <row r="891" spans="2:75" ht="15.75" customHeight="1">
      <c r="B891" s="363" t="s">
        <v>1640</v>
      </c>
      <c r="C891" s="364">
        <v>26570686000140</v>
      </c>
      <c r="D891" s="365" t="s">
        <v>13</v>
      </c>
      <c r="E891" s="365" t="s">
        <v>615</v>
      </c>
      <c r="F891" s="365" t="s">
        <v>619</v>
      </c>
      <c r="G891" s="366" t="s">
        <v>34</v>
      </c>
      <c r="H891" s="366" t="s">
        <v>1338</v>
      </c>
      <c r="I891" s="366" t="s">
        <v>34</v>
      </c>
      <c r="J891" s="366" t="s">
        <v>611</v>
      </c>
      <c r="K891" s="367" t="s">
        <v>48</v>
      </c>
      <c r="L891" s="368"/>
      <c r="M891" s="368"/>
      <c r="N891" s="367">
        <v>434922</v>
      </c>
      <c r="O891" s="367" t="s">
        <v>1321</v>
      </c>
      <c r="P891" s="371">
        <v>42776</v>
      </c>
      <c r="Q891" s="372">
        <v>11751546.17</v>
      </c>
      <c r="R891" s="372">
        <v>9257231.2840873059</v>
      </c>
      <c r="S891" s="367">
        <v>31</v>
      </c>
      <c r="T891" s="369">
        <v>0.11322289174321232</v>
      </c>
      <c r="U891" s="369">
        <v>1.2735212950472374</v>
      </c>
      <c r="V891" s="369">
        <v>0.12741854868592739</v>
      </c>
      <c r="W891" s="369">
        <v>1.169410286135586</v>
      </c>
      <c r="X891" s="369">
        <v>0.26687276359150269</v>
      </c>
      <c r="Y891" s="369">
        <v>1.8765933500699303</v>
      </c>
      <c r="Z891" s="369">
        <v>0.26291857984961231</v>
      </c>
      <c r="AA891" s="369">
        <v>1.4367353245840391</v>
      </c>
      <c r="AB891" s="369">
        <v>7.8863943603510303E-2</v>
      </c>
      <c r="AC891" s="373">
        <v>0.2486539027549925</v>
      </c>
      <c r="AD891" s="541">
        <v>26101893000155</v>
      </c>
      <c r="AE891" s="370" t="s">
        <v>2453</v>
      </c>
      <c r="AF891" s="370" t="s">
        <v>2453</v>
      </c>
      <c r="AG891" s="374" t="s">
        <v>1442</v>
      </c>
      <c r="AH891" s="374" t="s">
        <v>2454</v>
      </c>
      <c r="AI891" s="374">
        <v>1000</v>
      </c>
      <c r="AJ891" s="374">
        <v>100</v>
      </c>
      <c r="AK891" s="374">
        <v>1000</v>
      </c>
      <c r="AL891" s="369">
        <v>0</v>
      </c>
      <c r="AM891" s="369" t="s">
        <v>34</v>
      </c>
      <c r="AN891" s="369" t="s">
        <v>64</v>
      </c>
      <c r="AO891" s="367" t="s">
        <v>1324</v>
      </c>
      <c r="AP891" s="370" t="s">
        <v>13</v>
      </c>
      <c r="AQ891" s="376" t="s">
        <v>664</v>
      </c>
      <c r="AR891" s="369" t="s">
        <v>34</v>
      </c>
      <c r="AS891" s="369" t="s">
        <v>34</v>
      </c>
      <c r="AT891" s="369"/>
      <c r="AX891" s="662"/>
      <c r="AY891" s="663"/>
      <c r="AZ891" s="663"/>
      <c r="BA891" s="663"/>
      <c r="BB891" s="664"/>
      <c r="BC891" s="663"/>
      <c r="BD891" s="663"/>
      <c r="BE891" s="663"/>
      <c r="BF891" s="663"/>
      <c r="BG891" s="664"/>
      <c r="BH891" s="664"/>
      <c r="BI891" s="665"/>
      <c r="BJ891" s="665"/>
      <c r="BK891" s="665"/>
      <c r="BL891" s="664"/>
      <c r="BM891" s="664"/>
      <c r="BN891" s="664"/>
      <c r="BO891" s="664"/>
      <c r="BP891" s="664"/>
      <c r="BQ891" s="664"/>
      <c r="BR891" s="664"/>
      <c r="BS891" s="664"/>
      <c r="BT891" s="667"/>
      <c r="BU891" s="668"/>
      <c r="BV891" s="666"/>
      <c r="BW891" s="669"/>
    </row>
    <row r="892" spans="2:75" ht="15.75" customHeight="1">
      <c r="B892" s="363" t="s">
        <v>1650</v>
      </c>
      <c r="C892" s="364">
        <v>13667312000103</v>
      </c>
      <c r="D892" s="365" t="s">
        <v>13</v>
      </c>
      <c r="E892" s="365" t="s">
        <v>615</v>
      </c>
      <c r="F892" s="365" t="s">
        <v>619</v>
      </c>
      <c r="G892" s="366" t="s">
        <v>34</v>
      </c>
      <c r="H892" s="366" t="s">
        <v>1337</v>
      </c>
      <c r="I892" s="366" t="s">
        <v>34</v>
      </c>
      <c r="J892" s="366" t="s">
        <v>611</v>
      </c>
      <c r="K892" s="367" t="s">
        <v>48</v>
      </c>
      <c r="L892" s="368"/>
      <c r="M892" s="368"/>
      <c r="N892" s="367">
        <v>285773</v>
      </c>
      <c r="O892" s="367" t="s">
        <v>1321</v>
      </c>
      <c r="P892" s="371">
        <v>40784</v>
      </c>
      <c r="Q892" s="372">
        <v>289776121.57999998</v>
      </c>
      <c r="R892" s="372">
        <v>165974356.10698402</v>
      </c>
      <c r="S892" s="367">
        <v>31</v>
      </c>
      <c r="T892" s="369">
        <v>0.14472983819930674</v>
      </c>
      <c r="U892" s="369">
        <v>1.6279087041301257</v>
      </c>
      <c r="V892" s="369">
        <v>0.18042473527374292</v>
      </c>
      <c r="W892" s="369">
        <v>1.6558856106772442</v>
      </c>
      <c r="X892" s="369">
        <v>0.2519596493957923</v>
      </c>
      <c r="Y892" s="369">
        <v>1.7717274561065395</v>
      </c>
      <c r="Z892" s="369">
        <v>0.37815749401955956</v>
      </c>
      <c r="AA892" s="369">
        <v>2.0664657105057</v>
      </c>
      <c r="AB892" s="369">
        <v>4.1540516395814978E-2</v>
      </c>
      <c r="AC892" s="373">
        <v>1.5248925453814115</v>
      </c>
      <c r="AD892" s="541">
        <v>12154412000165</v>
      </c>
      <c r="AE892" s="370" t="s">
        <v>2453</v>
      </c>
      <c r="AF892" s="370" t="s">
        <v>2453</v>
      </c>
      <c r="AG892" s="374" t="s">
        <v>1442</v>
      </c>
      <c r="AH892" s="374" t="s">
        <v>2454</v>
      </c>
      <c r="AI892" s="374">
        <v>5000</v>
      </c>
      <c r="AJ892" s="374">
        <v>1000</v>
      </c>
      <c r="AK892" s="374">
        <v>5000</v>
      </c>
      <c r="AL892" s="369">
        <v>0</v>
      </c>
      <c r="AM892" s="369" t="s">
        <v>34</v>
      </c>
      <c r="AN892" s="369" t="s">
        <v>64</v>
      </c>
      <c r="AO892" s="367" t="s">
        <v>1324</v>
      </c>
      <c r="AP892" s="370" t="s">
        <v>13</v>
      </c>
      <c r="AQ892" s="376" t="s">
        <v>664</v>
      </c>
      <c r="AR892" s="369" t="s">
        <v>34</v>
      </c>
      <c r="AS892" s="369" t="s">
        <v>34</v>
      </c>
      <c r="AT892" s="369"/>
      <c r="AX892" s="662"/>
      <c r="AY892" s="663"/>
      <c r="AZ892" s="663"/>
      <c r="BA892" s="663"/>
      <c r="BB892" s="664"/>
      <c r="BC892" s="663"/>
      <c r="BD892" s="663"/>
      <c r="BE892" s="663"/>
      <c r="BF892" s="663"/>
      <c r="BG892" s="664"/>
      <c r="BH892" s="664"/>
      <c r="BI892" s="665"/>
      <c r="BJ892" s="665"/>
      <c r="BK892" s="665"/>
      <c r="BL892" s="664"/>
      <c r="BM892" s="664"/>
      <c r="BN892" s="664"/>
      <c r="BO892" s="664"/>
      <c r="BP892" s="664"/>
      <c r="BQ892" s="664"/>
      <c r="BR892" s="664"/>
      <c r="BS892" s="664"/>
      <c r="BT892" s="667"/>
      <c r="BU892" s="668"/>
      <c r="BV892" s="666"/>
      <c r="BW892" s="669"/>
    </row>
    <row r="893" spans="2:75" ht="15.75" customHeight="1">
      <c r="B893" s="363" t="s">
        <v>1651</v>
      </c>
      <c r="C893" s="364">
        <v>21940681000148</v>
      </c>
      <c r="D893" s="365" t="s">
        <v>13</v>
      </c>
      <c r="E893" s="365" t="s">
        <v>615</v>
      </c>
      <c r="F893" s="365" t="s">
        <v>619</v>
      </c>
      <c r="G893" s="366" t="s">
        <v>34</v>
      </c>
      <c r="H893" s="366" t="s">
        <v>865</v>
      </c>
      <c r="I893" s="366" t="s">
        <v>34</v>
      </c>
      <c r="J893" s="366" t="s">
        <v>611</v>
      </c>
      <c r="K893" s="367" t="s">
        <v>48</v>
      </c>
      <c r="L893" s="368"/>
      <c r="M893" s="368"/>
      <c r="N893" s="367">
        <v>406597</v>
      </c>
      <c r="O893" s="367" t="s">
        <v>1321</v>
      </c>
      <c r="P893" s="371">
        <v>42297</v>
      </c>
      <c r="Q893" s="372">
        <v>777165698.82000005</v>
      </c>
      <c r="R893" s="372">
        <v>825601303.23674619</v>
      </c>
      <c r="S893" s="367">
        <v>31</v>
      </c>
      <c r="T893" s="369">
        <v>0.18209925025779961</v>
      </c>
      <c r="U893" s="369">
        <v>2.0482366193349475</v>
      </c>
      <c r="V893" s="369">
        <v>0.22907378740282525</v>
      </c>
      <c r="W893" s="369">
        <v>2.1023724256442273</v>
      </c>
      <c r="X893" s="369">
        <v>0.33362741376745375</v>
      </c>
      <c r="Y893" s="369">
        <v>2.3459980615907541</v>
      </c>
      <c r="Z893" s="369">
        <v>0.55474573006710504</v>
      </c>
      <c r="AA893" s="369">
        <v>3.031443373098484</v>
      </c>
      <c r="AB893" s="369">
        <v>6.1861175502820019E-2</v>
      </c>
      <c r="AC893" s="373">
        <v>1.6942829861159769</v>
      </c>
      <c r="AD893" s="541">
        <v>15799713000134</v>
      </c>
      <c r="AE893" s="370" t="s">
        <v>2453</v>
      </c>
      <c r="AF893" s="370" t="s">
        <v>2453</v>
      </c>
      <c r="AG893" s="374" t="s">
        <v>1442</v>
      </c>
      <c r="AH893" s="374" t="s">
        <v>2454</v>
      </c>
      <c r="AI893" s="374">
        <v>5000</v>
      </c>
      <c r="AJ893" s="374">
        <v>1000</v>
      </c>
      <c r="AK893" s="374">
        <v>5000</v>
      </c>
      <c r="AL893" s="369">
        <v>0</v>
      </c>
      <c r="AM893" s="369" t="s">
        <v>34</v>
      </c>
      <c r="AN893" s="369" t="s">
        <v>64</v>
      </c>
      <c r="AO893" s="367" t="s">
        <v>1324</v>
      </c>
      <c r="AP893" s="370" t="s">
        <v>13</v>
      </c>
      <c r="AQ893" s="376" t="s">
        <v>668</v>
      </c>
      <c r="AR893" s="369" t="s">
        <v>34</v>
      </c>
      <c r="AS893" s="369" t="s">
        <v>34</v>
      </c>
      <c r="AT893" s="369"/>
      <c r="AX893" s="662"/>
      <c r="AY893" s="663"/>
      <c r="AZ893" s="663"/>
      <c r="BA893" s="663"/>
      <c r="BB893" s="664"/>
      <c r="BC893" s="663"/>
      <c r="BD893" s="663"/>
      <c r="BE893" s="663"/>
      <c r="BF893" s="663"/>
      <c r="BG893" s="664"/>
      <c r="BH893" s="664"/>
      <c r="BI893" s="665"/>
      <c r="BJ893" s="665"/>
      <c r="BK893" s="665"/>
      <c r="BL893" s="664"/>
      <c r="BM893" s="664"/>
      <c r="BN893" s="664"/>
      <c r="BO893" s="664"/>
      <c r="BP893" s="664"/>
      <c r="BQ893" s="664"/>
      <c r="BR893" s="664"/>
      <c r="BS893" s="664"/>
      <c r="BT893" s="667"/>
      <c r="BU893" s="668"/>
      <c r="BV893" s="666"/>
      <c r="BW893" s="669"/>
    </row>
    <row r="894" spans="2:75" ht="15.75" customHeight="1">
      <c r="B894" s="363" t="s">
        <v>1653</v>
      </c>
      <c r="C894" s="364">
        <v>31006866000133</v>
      </c>
      <c r="D894" s="365" t="s">
        <v>13</v>
      </c>
      <c r="E894" s="365" t="s">
        <v>615</v>
      </c>
      <c r="F894" s="365" t="s">
        <v>619</v>
      </c>
      <c r="G894" s="366" t="s">
        <v>34</v>
      </c>
      <c r="H894" s="366" t="s">
        <v>1337</v>
      </c>
      <c r="I894" s="366" t="s">
        <v>34</v>
      </c>
      <c r="J894" s="366" t="s">
        <v>611</v>
      </c>
      <c r="K894" s="367" t="s">
        <v>48</v>
      </c>
      <c r="L894" s="368"/>
      <c r="M894" s="368"/>
      <c r="N894" s="367">
        <v>482013</v>
      </c>
      <c r="O894" s="367" t="s">
        <v>1321</v>
      </c>
      <c r="P894" s="371">
        <v>43440</v>
      </c>
      <c r="Q894" s="372">
        <v>260426434.28999999</v>
      </c>
      <c r="R894" s="372">
        <v>371081558.28753978</v>
      </c>
      <c r="S894" s="367">
        <v>31</v>
      </c>
      <c r="T894" s="369">
        <v>0.1277857497402537</v>
      </c>
      <c r="U894" s="369">
        <v>1.4373230624322593</v>
      </c>
      <c r="V894" s="369">
        <v>0.14563881380019184</v>
      </c>
      <c r="W894" s="369">
        <v>1.3366305665459171</v>
      </c>
      <c r="X894" s="369">
        <v>0.14630854136356675</v>
      </c>
      <c r="Y894" s="369">
        <v>1.028811003739472</v>
      </c>
      <c r="Z894" s="369">
        <v>0.2675167944025667</v>
      </c>
      <c r="AA894" s="369">
        <v>1.4618625608638973</v>
      </c>
      <c r="AB894" s="369">
        <v>2.2017069135014427E-2</v>
      </c>
      <c r="AC894" s="373">
        <v>1.4895654652563646</v>
      </c>
      <c r="AD894" s="541">
        <v>32064861000120</v>
      </c>
      <c r="AE894" s="370" t="s">
        <v>2453</v>
      </c>
      <c r="AF894" s="370" t="s">
        <v>2453</v>
      </c>
      <c r="AG894" s="374" t="s">
        <v>1442</v>
      </c>
      <c r="AH894" s="374" t="s">
        <v>2454</v>
      </c>
      <c r="AI894" s="374">
        <v>20000</v>
      </c>
      <c r="AJ894" s="374">
        <v>1000</v>
      </c>
      <c r="AK894" s="374">
        <v>20000</v>
      </c>
      <c r="AL894" s="369">
        <v>0</v>
      </c>
      <c r="AM894" s="369" t="s">
        <v>34</v>
      </c>
      <c r="AN894" s="369" t="s">
        <v>64</v>
      </c>
      <c r="AO894" s="367" t="s">
        <v>1324</v>
      </c>
      <c r="AP894" s="370" t="s">
        <v>13</v>
      </c>
      <c r="AQ894" s="376" t="s">
        <v>668</v>
      </c>
      <c r="AR894" s="369" t="s">
        <v>34</v>
      </c>
      <c r="AS894" s="369" t="s">
        <v>34</v>
      </c>
      <c r="AT894" s="369"/>
      <c r="AX894" s="662"/>
      <c r="AY894" s="663"/>
      <c r="AZ894" s="663"/>
      <c r="BA894" s="663"/>
      <c r="BB894" s="664"/>
      <c r="BC894" s="663"/>
      <c r="BD894" s="663"/>
      <c r="BE894" s="663"/>
      <c r="BF894" s="663"/>
      <c r="BG894" s="664"/>
      <c r="BH894" s="664"/>
      <c r="BI894" s="665"/>
      <c r="BJ894" s="665"/>
      <c r="BK894" s="665"/>
      <c r="BL894" s="664"/>
      <c r="BM894" s="664"/>
      <c r="BN894" s="664"/>
      <c r="BO894" s="664"/>
      <c r="BP894" s="664"/>
      <c r="BQ894" s="664"/>
      <c r="BR894" s="664"/>
      <c r="BS894" s="664"/>
      <c r="BT894" s="667"/>
      <c r="BU894" s="668"/>
      <c r="BV894" s="666"/>
      <c r="BW894" s="669"/>
    </row>
    <row r="895" spans="2:75" ht="15.75" customHeight="1">
      <c r="B895" s="363" t="s">
        <v>1654</v>
      </c>
      <c r="C895" s="364">
        <v>27146944000128</v>
      </c>
      <c r="D895" s="365" t="s">
        <v>13</v>
      </c>
      <c r="E895" s="365" t="s">
        <v>615</v>
      </c>
      <c r="F895" s="365" t="s">
        <v>619</v>
      </c>
      <c r="G895" s="366" t="s">
        <v>34</v>
      </c>
      <c r="H895" s="366" t="s">
        <v>1337</v>
      </c>
      <c r="I895" s="366" t="s">
        <v>34</v>
      </c>
      <c r="J895" s="366" t="s">
        <v>611</v>
      </c>
      <c r="K895" s="367" t="s">
        <v>48</v>
      </c>
      <c r="L895" s="368"/>
      <c r="M895" s="368"/>
      <c r="N895" s="367">
        <v>437190</v>
      </c>
      <c r="O895" s="367" t="s">
        <v>1321</v>
      </c>
      <c r="P895" s="371">
        <v>42822</v>
      </c>
      <c r="Q895" s="372">
        <v>337789010.52999997</v>
      </c>
      <c r="R895" s="372">
        <v>267742669.56912693</v>
      </c>
      <c r="S895" s="367">
        <v>31</v>
      </c>
      <c r="T895" s="369">
        <v>0.11919016837505403</v>
      </c>
      <c r="U895" s="369">
        <v>1.3406407065645092</v>
      </c>
      <c r="V895" s="369">
        <v>0.13452834227901933</v>
      </c>
      <c r="W895" s="369">
        <v>1.2346618986033777</v>
      </c>
      <c r="X895" s="369">
        <v>0.28478098031595489</v>
      </c>
      <c r="Y895" s="369">
        <v>2.0025201773881309</v>
      </c>
      <c r="Z895" s="369">
        <v>0.26047693562802743</v>
      </c>
      <c r="AA895" s="369">
        <v>1.4233928042295474</v>
      </c>
      <c r="AB895" s="369">
        <v>3.8702281417115229E-2</v>
      </c>
      <c r="AC895" s="373">
        <v>0.60848736869331743</v>
      </c>
      <c r="AD895" s="541">
        <v>13396543000111</v>
      </c>
      <c r="AE895" s="370" t="s">
        <v>2453</v>
      </c>
      <c r="AF895" s="370" t="s">
        <v>2453</v>
      </c>
      <c r="AG895" s="374" t="s">
        <v>1442</v>
      </c>
      <c r="AH895" s="374" t="s">
        <v>2454</v>
      </c>
      <c r="AI895" s="374">
        <v>1000</v>
      </c>
      <c r="AJ895" s="374">
        <v>100</v>
      </c>
      <c r="AK895" s="374">
        <v>1000</v>
      </c>
      <c r="AL895" s="369">
        <v>0</v>
      </c>
      <c r="AM895" s="369" t="s">
        <v>34</v>
      </c>
      <c r="AN895" s="369" t="s">
        <v>64</v>
      </c>
      <c r="AO895" s="367" t="s">
        <v>1324</v>
      </c>
      <c r="AP895" s="370" t="s">
        <v>13</v>
      </c>
      <c r="AQ895" s="376" t="s">
        <v>668</v>
      </c>
      <c r="AR895" s="369" t="s">
        <v>34</v>
      </c>
      <c r="AS895" s="369" t="s">
        <v>34</v>
      </c>
      <c r="AT895" s="369"/>
      <c r="AX895" s="662"/>
      <c r="AY895" s="663"/>
      <c r="AZ895" s="663"/>
      <c r="BA895" s="663"/>
      <c r="BB895" s="664"/>
      <c r="BC895" s="663"/>
      <c r="BD895" s="663"/>
      <c r="BE895" s="663"/>
      <c r="BF895" s="663"/>
      <c r="BG895" s="664"/>
      <c r="BH895" s="664"/>
      <c r="BI895" s="665"/>
      <c r="BJ895" s="665"/>
      <c r="BK895" s="665"/>
      <c r="BL895" s="664"/>
      <c r="BM895" s="664"/>
      <c r="BN895" s="664"/>
      <c r="BO895" s="664"/>
      <c r="BP895" s="664"/>
      <c r="BQ895" s="664"/>
      <c r="BR895" s="664"/>
      <c r="BS895" s="664"/>
      <c r="BT895" s="667"/>
      <c r="BU895" s="668"/>
      <c r="BV895" s="666"/>
      <c r="BW895" s="669"/>
    </row>
    <row r="896" spans="2:75" ht="15.75" customHeight="1">
      <c r="B896" s="363" t="s">
        <v>1659</v>
      </c>
      <c r="C896" s="364">
        <v>30658551000108</v>
      </c>
      <c r="D896" s="365" t="s">
        <v>13</v>
      </c>
      <c r="E896" s="365" t="s">
        <v>615</v>
      </c>
      <c r="F896" s="365" t="s">
        <v>619</v>
      </c>
      <c r="G896" s="366" t="s">
        <v>34</v>
      </c>
      <c r="H896" s="366" t="s">
        <v>865</v>
      </c>
      <c r="I896" s="366" t="s">
        <v>34</v>
      </c>
      <c r="J896" s="366" t="s">
        <v>611</v>
      </c>
      <c r="K896" s="367" t="s">
        <v>48</v>
      </c>
      <c r="L896" s="368"/>
      <c r="M896" s="368"/>
      <c r="N896" s="367">
        <v>480533</v>
      </c>
      <c r="O896" s="367" t="s">
        <v>1321</v>
      </c>
      <c r="P896" s="371">
        <v>43427</v>
      </c>
      <c r="Q896" s="372">
        <v>80187931.930000007</v>
      </c>
      <c r="R896" s="372">
        <v>87570650.801984087</v>
      </c>
      <c r="S896" s="367">
        <v>31</v>
      </c>
      <c r="T896" s="369">
        <v>0.20623600981807133</v>
      </c>
      <c r="U896" s="369">
        <v>2.3197248035720706</v>
      </c>
      <c r="V896" s="369">
        <v>0.2418117424600541</v>
      </c>
      <c r="W896" s="369">
        <v>2.2192776629262259</v>
      </c>
      <c r="X896" s="369">
        <v>0.32716987119765006</v>
      </c>
      <c r="Y896" s="369">
        <v>2.3005899754256323</v>
      </c>
      <c r="Z896" s="369">
        <v>0.42213742810763821</v>
      </c>
      <c r="AA896" s="369">
        <v>2.306796861363746</v>
      </c>
      <c r="AB896" s="369">
        <v>5.6751644504569779E-2</v>
      </c>
      <c r="AC896" s="373">
        <v>2.0232476082390205</v>
      </c>
      <c r="AD896" s="541">
        <v>30586677000114</v>
      </c>
      <c r="AE896" s="370" t="s">
        <v>2453</v>
      </c>
      <c r="AF896" s="370" t="s">
        <v>2453</v>
      </c>
      <c r="AG896" s="374" t="s">
        <v>1442</v>
      </c>
      <c r="AH896" s="374" t="s">
        <v>2248</v>
      </c>
      <c r="AI896" s="374">
        <v>25000</v>
      </c>
      <c r="AJ896" s="374">
        <v>5000</v>
      </c>
      <c r="AK896" s="374">
        <v>10000</v>
      </c>
      <c r="AL896" s="369">
        <v>0</v>
      </c>
      <c r="AM896" s="369" t="s">
        <v>34</v>
      </c>
      <c r="AN896" s="369" t="s">
        <v>64</v>
      </c>
      <c r="AO896" s="367" t="s">
        <v>1324</v>
      </c>
      <c r="AP896" s="370" t="s">
        <v>13</v>
      </c>
      <c r="AQ896" s="376" t="s">
        <v>664</v>
      </c>
      <c r="AR896" s="369" t="s">
        <v>34</v>
      </c>
      <c r="AS896" s="369" t="s">
        <v>34</v>
      </c>
      <c r="AT896" s="369"/>
      <c r="AX896" s="662"/>
      <c r="AY896" s="663"/>
      <c r="AZ896" s="663"/>
      <c r="BA896" s="663"/>
      <c r="BB896" s="664"/>
      <c r="BC896" s="663"/>
      <c r="BD896" s="663"/>
      <c r="BE896" s="663"/>
      <c r="BF896" s="663"/>
      <c r="BG896" s="664"/>
      <c r="BH896" s="664"/>
      <c r="BI896" s="665"/>
      <c r="BJ896" s="665"/>
      <c r="BK896" s="665"/>
      <c r="BL896" s="664"/>
      <c r="BM896" s="664"/>
      <c r="BN896" s="664"/>
      <c r="BO896" s="664"/>
      <c r="BP896" s="664"/>
      <c r="BQ896" s="664"/>
      <c r="BR896" s="664"/>
      <c r="BS896" s="664"/>
      <c r="BT896" s="667"/>
      <c r="BU896" s="668"/>
      <c r="BV896" s="666"/>
      <c r="BW896" s="669"/>
    </row>
    <row r="897" spans="2:75" ht="15.75" customHeight="1">
      <c r="B897" s="363" t="s">
        <v>1660</v>
      </c>
      <c r="C897" s="364">
        <v>32666390000120</v>
      </c>
      <c r="D897" s="365" t="s">
        <v>13</v>
      </c>
      <c r="E897" s="365" t="s">
        <v>615</v>
      </c>
      <c r="F897" s="365" t="s">
        <v>619</v>
      </c>
      <c r="G897" s="366" t="s">
        <v>34</v>
      </c>
      <c r="H897" s="366" t="s">
        <v>865</v>
      </c>
      <c r="I897" s="366" t="s">
        <v>34</v>
      </c>
      <c r="J897" s="366" t="s">
        <v>611</v>
      </c>
      <c r="K897" s="367" t="s">
        <v>48</v>
      </c>
      <c r="L897" s="368"/>
      <c r="M897" s="368"/>
      <c r="N897" s="367">
        <v>491004</v>
      </c>
      <c r="O897" s="367" t="s">
        <v>1321</v>
      </c>
      <c r="P897" s="371">
        <v>43556</v>
      </c>
      <c r="Q897" s="372">
        <v>1301525208.3299999</v>
      </c>
      <c r="R897" s="372">
        <v>1313369784.6541271</v>
      </c>
      <c r="S897" s="367">
        <v>31</v>
      </c>
      <c r="T897" s="369">
        <v>0.20676700819811478</v>
      </c>
      <c r="U897" s="369">
        <v>2.3256974274311624</v>
      </c>
      <c r="V897" s="369">
        <v>0.24239053848399394</v>
      </c>
      <c r="W897" s="369">
        <v>2.2245896840640431</v>
      </c>
      <c r="X897" s="369">
        <v>0.32892353044601652</v>
      </c>
      <c r="Y897" s="369">
        <v>2.3129213397787605</v>
      </c>
      <c r="Z897" s="369">
        <v>0.42273173986918544</v>
      </c>
      <c r="AA897" s="369">
        <v>2.3100445158357847</v>
      </c>
      <c r="AB897" s="369">
        <v>5.6697407796368594E-2</v>
      </c>
      <c r="AC897" s="373">
        <v>2.0333554086796992</v>
      </c>
      <c r="AD897" s="541">
        <v>32386241000107</v>
      </c>
      <c r="AE897" s="370" t="s">
        <v>2453</v>
      </c>
      <c r="AF897" s="370" t="s">
        <v>2453</v>
      </c>
      <c r="AG897" s="374" t="s">
        <v>1442</v>
      </c>
      <c r="AH897" s="374" t="s">
        <v>2248</v>
      </c>
      <c r="AI897" s="374">
        <v>1000</v>
      </c>
      <c r="AJ897" s="374">
        <v>100</v>
      </c>
      <c r="AK897" s="374">
        <v>1000</v>
      </c>
      <c r="AL897" s="369">
        <v>0</v>
      </c>
      <c r="AM897" s="369" t="s">
        <v>34</v>
      </c>
      <c r="AN897" s="369" t="s">
        <v>64</v>
      </c>
      <c r="AO897" s="367" t="s">
        <v>1324</v>
      </c>
      <c r="AP897" s="370" t="s">
        <v>13</v>
      </c>
      <c r="AQ897" s="376" t="s">
        <v>664</v>
      </c>
      <c r="AR897" s="369" t="s">
        <v>34</v>
      </c>
      <c r="AS897" s="369" t="s">
        <v>34</v>
      </c>
      <c r="AT897" s="369"/>
      <c r="AX897" s="662"/>
      <c r="AY897" s="663"/>
      <c r="AZ897" s="663"/>
      <c r="BA897" s="663"/>
      <c r="BB897" s="664"/>
      <c r="BC897" s="663"/>
      <c r="BD897" s="663"/>
      <c r="BE897" s="663"/>
      <c r="BF897" s="663"/>
      <c r="BG897" s="664"/>
      <c r="BH897" s="664"/>
      <c r="BI897" s="665"/>
      <c r="BJ897" s="665"/>
      <c r="BK897" s="665"/>
      <c r="BL897" s="664"/>
      <c r="BM897" s="664"/>
      <c r="BN897" s="664"/>
      <c r="BO897" s="664"/>
      <c r="BP897" s="664"/>
      <c r="BQ897" s="664"/>
      <c r="BR897" s="664"/>
      <c r="BS897" s="664"/>
      <c r="BT897" s="667"/>
      <c r="BU897" s="668"/>
      <c r="BV897" s="666"/>
      <c r="BW897" s="669"/>
    </row>
    <row r="898" spans="2:75" ht="15.75" customHeight="1">
      <c r="B898" s="363" t="s">
        <v>1669</v>
      </c>
      <c r="C898" s="364">
        <v>34887367000190</v>
      </c>
      <c r="D898" s="365" t="s">
        <v>13</v>
      </c>
      <c r="E898" s="365" t="s">
        <v>615</v>
      </c>
      <c r="F898" s="365" t="s">
        <v>619</v>
      </c>
      <c r="G898" s="366" t="s">
        <v>34</v>
      </c>
      <c r="H898" s="366" t="s">
        <v>1337</v>
      </c>
      <c r="I898" s="366" t="s">
        <v>34</v>
      </c>
      <c r="J898" s="366" t="s">
        <v>608</v>
      </c>
      <c r="K898" s="367" t="s">
        <v>48</v>
      </c>
      <c r="L898" s="368"/>
      <c r="M898" s="368"/>
      <c r="N898" s="367">
        <v>536261</v>
      </c>
      <c r="O898" s="367" t="s">
        <v>1321</v>
      </c>
      <c r="P898" s="371">
        <v>43963</v>
      </c>
      <c r="Q898" s="372">
        <v>131253467.08</v>
      </c>
      <c r="R898" s="372">
        <v>199924776.35011908</v>
      </c>
      <c r="S898" s="367">
        <v>31</v>
      </c>
      <c r="T898" s="369">
        <v>9.8750382023862437E-2</v>
      </c>
      <c r="U898" s="369">
        <v>1.1107357572765584</v>
      </c>
      <c r="V898" s="369">
        <v>0.10696291677860703</v>
      </c>
      <c r="W898" s="369">
        <v>0.98167446110444068</v>
      </c>
      <c r="X898" s="369">
        <v>0.15098555216251697</v>
      </c>
      <c r="Y898" s="369">
        <v>1.0616987636045057</v>
      </c>
      <c r="Z898" s="369" t="s">
        <v>1419</v>
      </c>
      <c r="AA898" s="369" t="s">
        <v>1419</v>
      </c>
      <c r="AB898" s="369">
        <v>3.6576438633307451E-2</v>
      </c>
      <c r="AC898" s="373">
        <v>-3.1100398949172603E-2</v>
      </c>
      <c r="AD898" s="541">
        <v>35927377000175</v>
      </c>
      <c r="AE898" s="370" t="s">
        <v>2453</v>
      </c>
      <c r="AF898" s="370" t="s">
        <v>2453</v>
      </c>
      <c r="AG898" s="374" t="s">
        <v>1442</v>
      </c>
      <c r="AH898" s="374" t="s">
        <v>2248</v>
      </c>
      <c r="AI898" s="374">
        <v>10000</v>
      </c>
      <c r="AJ898" s="374">
        <v>0</v>
      </c>
      <c r="AK898" s="374">
        <v>1000</v>
      </c>
      <c r="AL898" s="369">
        <v>0</v>
      </c>
      <c r="AM898" s="369" t="s">
        <v>34</v>
      </c>
      <c r="AN898" s="369" t="s">
        <v>64</v>
      </c>
      <c r="AO898" s="367" t="s">
        <v>1324</v>
      </c>
      <c r="AP898" s="370" t="s">
        <v>13</v>
      </c>
      <c r="AQ898" s="376" t="s">
        <v>668</v>
      </c>
      <c r="AR898" s="369" t="s">
        <v>34</v>
      </c>
      <c r="AS898" s="369" t="s">
        <v>34</v>
      </c>
      <c r="AT898" s="369"/>
      <c r="AX898" s="662"/>
      <c r="AY898" s="663"/>
      <c r="AZ898" s="663"/>
      <c r="BA898" s="663"/>
      <c r="BB898" s="664"/>
      <c r="BC898" s="663"/>
      <c r="BD898" s="663"/>
      <c r="BE898" s="663"/>
      <c r="BF898" s="663"/>
      <c r="BG898" s="664"/>
      <c r="BH898" s="664"/>
      <c r="BI898" s="665"/>
      <c r="BJ898" s="665"/>
      <c r="BK898" s="665"/>
      <c r="BL898" s="664"/>
      <c r="BM898" s="664"/>
      <c r="BN898" s="664"/>
      <c r="BO898" s="664"/>
      <c r="BP898" s="664"/>
      <c r="BQ898" s="664"/>
      <c r="BR898" s="664"/>
      <c r="BS898" s="664"/>
      <c r="BT898" s="667"/>
      <c r="BU898" s="668"/>
      <c r="BV898" s="666"/>
      <c r="BW898" s="669"/>
    </row>
    <row r="899" spans="2:75" ht="15.75" customHeight="1">
      <c r="B899" s="363" t="s">
        <v>1672</v>
      </c>
      <c r="C899" s="364">
        <v>34681782000193</v>
      </c>
      <c r="D899" s="365" t="s">
        <v>13</v>
      </c>
      <c r="E899" s="365" t="s">
        <v>615</v>
      </c>
      <c r="F899" s="365" t="s">
        <v>619</v>
      </c>
      <c r="G899" s="366" t="s">
        <v>34</v>
      </c>
      <c r="H899" s="366" t="s">
        <v>1337</v>
      </c>
      <c r="I899" s="366" t="s">
        <v>34</v>
      </c>
      <c r="J899" s="366" t="s">
        <v>611</v>
      </c>
      <c r="K899" s="367" t="s">
        <v>48</v>
      </c>
      <c r="L899" s="368"/>
      <c r="M899" s="368"/>
      <c r="N899" s="367">
        <v>517951</v>
      </c>
      <c r="O899" s="367" t="s">
        <v>1321</v>
      </c>
      <c r="P899" s="371">
        <v>43816</v>
      </c>
      <c r="Q899" s="372">
        <v>456956.5</v>
      </c>
      <c r="R899" s="372">
        <v>3390124.8286507907</v>
      </c>
      <c r="S899" s="367">
        <v>31</v>
      </c>
      <c r="T899" s="369">
        <v>4.2018632050896843E-2</v>
      </c>
      <c r="U899" s="369">
        <v>0.4726219396244975</v>
      </c>
      <c r="V899" s="369">
        <v>5.1000827650992342E-2</v>
      </c>
      <c r="W899" s="369">
        <v>0.46807072495784624</v>
      </c>
      <c r="X899" s="369">
        <v>5.6794911801601344E-2</v>
      </c>
      <c r="Y899" s="369">
        <v>0.39936991834743701</v>
      </c>
      <c r="Z899" s="369" t="s">
        <v>1419</v>
      </c>
      <c r="AA899" s="369" t="s">
        <v>1419</v>
      </c>
      <c r="AB899" s="369">
        <v>4.3906236453793594E-2</v>
      </c>
      <c r="AC899" s="373">
        <v>-1.2011103884446144</v>
      </c>
      <c r="AD899" s="541">
        <v>22354046000141</v>
      </c>
      <c r="AE899" s="370" t="s">
        <v>2453</v>
      </c>
      <c r="AF899" s="370" t="s">
        <v>2453</v>
      </c>
      <c r="AG899" s="374" t="s">
        <v>1442</v>
      </c>
      <c r="AH899" s="374" t="s">
        <v>2248</v>
      </c>
      <c r="AI899" s="374">
        <v>5000</v>
      </c>
      <c r="AJ899" s="374">
        <v>5000</v>
      </c>
      <c r="AK899" s="374">
        <v>5000</v>
      </c>
      <c r="AL899" s="369">
        <v>0</v>
      </c>
      <c r="AM899" s="369" t="s">
        <v>34</v>
      </c>
      <c r="AN899" s="369" t="s">
        <v>64</v>
      </c>
      <c r="AO899" s="367" t="s">
        <v>1324</v>
      </c>
      <c r="AP899" s="370" t="s">
        <v>13</v>
      </c>
      <c r="AQ899" s="376" t="s">
        <v>664</v>
      </c>
      <c r="AR899" s="369" t="s">
        <v>34</v>
      </c>
      <c r="AS899" s="369" t="s">
        <v>34</v>
      </c>
      <c r="AT899" s="369"/>
      <c r="AX899" s="662"/>
      <c r="AY899" s="663"/>
      <c r="AZ899" s="663"/>
      <c r="BA899" s="663"/>
      <c r="BB899" s="664"/>
      <c r="BC899" s="663"/>
      <c r="BD899" s="663"/>
      <c r="BE899" s="663"/>
      <c r="BF899" s="663"/>
      <c r="BG899" s="664"/>
      <c r="BH899" s="664"/>
      <c r="BI899" s="665"/>
      <c r="BJ899" s="665"/>
      <c r="BK899" s="665"/>
      <c r="BL899" s="664"/>
      <c r="BM899" s="664"/>
      <c r="BN899" s="664"/>
      <c r="BO899" s="664"/>
      <c r="BP899" s="664"/>
      <c r="BQ899" s="664"/>
      <c r="BR899" s="664"/>
      <c r="BS899" s="664"/>
      <c r="BT899" s="667"/>
      <c r="BU899" s="668"/>
      <c r="BV899" s="666"/>
      <c r="BW899" s="669"/>
    </row>
    <row r="900" spans="2:75" ht="15.75" customHeight="1">
      <c r="B900" s="363" t="s">
        <v>1089</v>
      </c>
      <c r="C900" s="364">
        <v>8771538000101</v>
      </c>
      <c r="D900" s="365" t="s">
        <v>13</v>
      </c>
      <c r="E900" s="365" t="s">
        <v>616</v>
      </c>
      <c r="F900" s="365" t="s">
        <v>619</v>
      </c>
      <c r="G900" s="366" t="s">
        <v>34</v>
      </c>
      <c r="H900" s="366" t="s">
        <v>865</v>
      </c>
      <c r="I900" s="366" t="s">
        <v>34</v>
      </c>
      <c r="J900" s="366"/>
      <c r="K900" s="367" t="s">
        <v>48</v>
      </c>
      <c r="L900" s="368"/>
      <c r="M900" s="368" t="s">
        <v>34</v>
      </c>
      <c r="N900" s="367">
        <v>198889</v>
      </c>
      <c r="O900" s="367" t="s">
        <v>1321</v>
      </c>
      <c r="P900" s="371">
        <v>39407</v>
      </c>
      <c r="Q900" s="372">
        <v>419719871.67000002</v>
      </c>
      <c r="R900" s="372">
        <v>438921934.32154763</v>
      </c>
      <c r="S900" s="367">
        <v>31</v>
      </c>
      <c r="T900" s="369">
        <v>0.13852785563059022</v>
      </c>
      <c r="U900" s="369">
        <v>1.7907766277930104</v>
      </c>
      <c r="V900" s="369">
        <v>0.11166899393701968</v>
      </c>
      <c r="W900" s="369">
        <v>1.0947295321389585</v>
      </c>
      <c r="X900" s="369">
        <v>0.1632339985523934</v>
      </c>
      <c r="Y900" s="369">
        <v>1.2378330642007385</v>
      </c>
      <c r="Z900" s="369">
        <v>0.31089574543692011</v>
      </c>
      <c r="AA900" s="369">
        <v>1.7672322058149625</v>
      </c>
      <c r="AB900" s="369">
        <v>6.2271974695247853E-2</v>
      </c>
      <c r="AC900" s="373">
        <v>0.17141381585859783</v>
      </c>
      <c r="AD900" s="541">
        <v>8817456000150</v>
      </c>
      <c r="AE900" s="370" t="s">
        <v>2469</v>
      </c>
      <c r="AF900" s="370" t="s">
        <v>2247</v>
      </c>
      <c r="AG900" s="374" t="s">
        <v>59</v>
      </c>
      <c r="AH900" s="374" t="s">
        <v>2248</v>
      </c>
      <c r="AI900" s="374">
        <v>25000</v>
      </c>
      <c r="AJ900" s="374">
        <v>1000</v>
      </c>
      <c r="AK900" s="374">
        <v>1000</v>
      </c>
      <c r="AL900" s="369">
        <v>0.02</v>
      </c>
      <c r="AM900" s="369">
        <v>0.2</v>
      </c>
      <c r="AN900" s="369" t="s">
        <v>64</v>
      </c>
      <c r="AO900" s="367" t="s">
        <v>1324</v>
      </c>
      <c r="AP900" s="370" t="s">
        <v>13</v>
      </c>
      <c r="AQ900" s="376" t="s">
        <v>664</v>
      </c>
      <c r="AR900" s="369">
        <v>5.3333333333333332E-3</v>
      </c>
      <c r="AS900" s="369">
        <v>5.3333333333333332E-3</v>
      </c>
      <c r="AT900" s="369"/>
      <c r="AX900" s="662"/>
      <c r="AY900" s="663"/>
      <c r="AZ900" s="663"/>
      <c r="BA900" s="663"/>
      <c r="BB900" s="664"/>
      <c r="BC900" s="663"/>
      <c r="BD900" s="663"/>
      <c r="BE900" s="663"/>
      <c r="BF900" s="663"/>
      <c r="BG900" s="664"/>
      <c r="BH900" s="664"/>
      <c r="BI900" s="665"/>
      <c r="BJ900" s="665"/>
      <c r="BK900" s="665"/>
      <c r="BL900" s="664"/>
      <c r="BM900" s="664"/>
      <c r="BN900" s="664"/>
      <c r="BO900" s="664"/>
      <c r="BP900" s="664"/>
      <c r="BQ900" s="664"/>
      <c r="BR900" s="664"/>
      <c r="BS900" s="664"/>
      <c r="BT900" s="667"/>
      <c r="BU900" s="668"/>
      <c r="BV900" s="666"/>
      <c r="BW900" s="669"/>
    </row>
    <row r="901" spans="2:75" ht="15.75" customHeight="1">
      <c r="B901" s="363" t="s">
        <v>522</v>
      </c>
      <c r="C901" s="364">
        <v>41128407000186</v>
      </c>
      <c r="D901" s="365" t="s">
        <v>13</v>
      </c>
      <c r="E901" s="365" t="s">
        <v>615</v>
      </c>
      <c r="F901" s="365" t="s">
        <v>619</v>
      </c>
      <c r="G901" s="366" t="s">
        <v>34</v>
      </c>
      <c r="H901" s="366" t="s">
        <v>1337</v>
      </c>
      <c r="I901" s="366" t="s">
        <v>34</v>
      </c>
      <c r="J901" s="366"/>
      <c r="K901" s="367" t="s">
        <v>48</v>
      </c>
      <c r="L901" s="368"/>
      <c r="M901" s="368" t="s">
        <v>34</v>
      </c>
      <c r="N901" s="367">
        <v>592978</v>
      </c>
      <c r="O901" s="367" t="s">
        <v>1321</v>
      </c>
      <c r="P901" s="371">
        <v>44347</v>
      </c>
      <c r="Q901" s="372">
        <v>27325956.030000001</v>
      </c>
      <c r="R901" s="372">
        <v>24292989.826388903</v>
      </c>
      <c r="S901" s="367">
        <v>31</v>
      </c>
      <c r="T901" s="369">
        <v>5.7816716888481556E-2</v>
      </c>
      <c r="U901" s="369">
        <v>0.74740798396329766</v>
      </c>
      <c r="V901" s="369">
        <v>0.1029303601606637</v>
      </c>
      <c r="W901" s="369">
        <v>1.009061701452499</v>
      </c>
      <c r="X901" s="369" t="s">
        <v>1419</v>
      </c>
      <c r="Y901" s="369" t="s">
        <v>1419</v>
      </c>
      <c r="Z901" s="369" t="s">
        <v>1419</v>
      </c>
      <c r="AA901" s="369" t="s">
        <v>1419</v>
      </c>
      <c r="AB901" s="369">
        <v>3.1056244259374029E-2</v>
      </c>
      <c r="AC901" s="373">
        <v>4.2427556243235846E-2</v>
      </c>
      <c r="AD901" s="541">
        <v>0</v>
      </c>
      <c r="AE901" s="370" t="s">
        <v>2471</v>
      </c>
      <c r="AF901" s="370" t="s">
        <v>2253</v>
      </c>
      <c r="AG901" s="374" t="s">
        <v>1439</v>
      </c>
      <c r="AH901" s="374" t="s">
        <v>2248</v>
      </c>
      <c r="AI901" s="374">
        <v>500</v>
      </c>
      <c r="AJ901" s="374" t="s">
        <v>1429</v>
      </c>
      <c r="AK901" s="374">
        <v>500</v>
      </c>
      <c r="AL901" s="369">
        <v>0.02</v>
      </c>
      <c r="AM901" s="369">
        <v>0.2</v>
      </c>
      <c r="AN901" s="369" t="s">
        <v>64</v>
      </c>
      <c r="AO901" s="367" t="s">
        <v>1324</v>
      </c>
      <c r="AP901" s="370" t="s">
        <v>13</v>
      </c>
      <c r="AQ901" s="376" t="s">
        <v>668</v>
      </c>
      <c r="AR901" s="369">
        <v>5.3340000000000002E-3</v>
      </c>
      <c r="AS901" s="369">
        <v>5.3340000000000002E-3</v>
      </c>
      <c r="AT901" s="369"/>
      <c r="AX901" s="662"/>
      <c r="AY901" s="663"/>
      <c r="AZ901" s="663"/>
      <c r="BA901" s="663"/>
      <c r="BB901" s="664"/>
      <c r="BC901" s="663"/>
      <c r="BD901" s="663"/>
      <c r="BE901" s="663"/>
      <c r="BF901" s="663"/>
      <c r="BG901" s="664"/>
      <c r="BH901" s="664"/>
      <c r="BI901" s="665"/>
      <c r="BJ901" s="665"/>
      <c r="BK901" s="665"/>
      <c r="BL901" s="664"/>
      <c r="BM901" s="664"/>
      <c r="BN901" s="664"/>
      <c r="BO901" s="664"/>
      <c r="BP901" s="664"/>
      <c r="BQ901" s="664"/>
      <c r="BR901" s="664"/>
      <c r="BS901" s="664"/>
      <c r="BT901" s="667"/>
      <c r="BU901" s="668"/>
      <c r="BV901" s="666"/>
      <c r="BW901" s="669"/>
    </row>
    <row r="902" spans="2:75" ht="15.75" customHeight="1">
      <c r="B902" s="363" t="s">
        <v>1096</v>
      </c>
      <c r="C902" s="364">
        <v>14146726000141</v>
      </c>
      <c r="D902" s="365" t="s">
        <v>13</v>
      </c>
      <c r="E902" s="365" t="s">
        <v>615</v>
      </c>
      <c r="F902" s="365" t="s">
        <v>619</v>
      </c>
      <c r="G902" s="366" t="s">
        <v>34</v>
      </c>
      <c r="H902" s="366" t="s">
        <v>865</v>
      </c>
      <c r="I902" s="366" t="s">
        <v>34</v>
      </c>
      <c r="J902" s="366"/>
      <c r="K902" s="367" t="s">
        <v>48</v>
      </c>
      <c r="L902" s="368"/>
      <c r="M902" s="368" t="s">
        <v>34</v>
      </c>
      <c r="N902" s="367">
        <v>295906</v>
      </c>
      <c r="O902" s="367" t="s">
        <v>1321</v>
      </c>
      <c r="P902" s="371">
        <v>40932</v>
      </c>
      <c r="Q902" s="372">
        <v>74106474.989999995</v>
      </c>
      <c r="R902" s="372">
        <v>97838911.272460312</v>
      </c>
      <c r="S902" s="367">
        <v>31</v>
      </c>
      <c r="T902" s="369">
        <v>0.20904774537818338</v>
      </c>
      <c r="U902" s="369">
        <v>2.7024010067287008</v>
      </c>
      <c r="V902" s="369">
        <v>0.19252099227457298</v>
      </c>
      <c r="W902" s="369">
        <v>1.8873494635273349</v>
      </c>
      <c r="X902" s="369">
        <v>0.1758716080980125</v>
      </c>
      <c r="Y902" s="369">
        <v>1.3336663531402675</v>
      </c>
      <c r="Z902" s="369">
        <v>0.25294254764848767</v>
      </c>
      <c r="AA902" s="369">
        <v>1.4378074418390194</v>
      </c>
      <c r="AB902" s="369">
        <v>6.3183603771856722E-2</v>
      </c>
      <c r="AC902" s="373">
        <v>1.281383913599315</v>
      </c>
      <c r="AD902" s="541">
        <v>14146709000104</v>
      </c>
      <c r="AE902" s="370" t="s">
        <v>2476</v>
      </c>
      <c r="AF902" s="370" t="s">
        <v>2247</v>
      </c>
      <c r="AG902" s="374" t="s">
        <v>59</v>
      </c>
      <c r="AH902" s="374" t="s">
        <v>2248</v>
      </c>
      <c r="AI902" s="374">
        <v>5000</v>
      </c>
      <c r="AJ902" s="374">
        <v>1000</v>
      </c>
      <c r="AK902" s="374">
        <v>1000</v>
      </c>
      <c r="AL902" s="369">
        <v>1.9E-2</v>
      </c>
      <c r="AM902" s="369">
        <v>0.2</v>
      </c>
      <c r="AN902" s="369" t="s">
        <v>64</v>
      </c>
      <c r="AO902" s="367" t="s">
        <v>1324</v>
      </c>
      <c r="AP902" s="370" t="s">
        <v>13</v>
      </c>
      <c r="AQ902" s="376" t="s">
        <v>664</v>
      </c>
      <c r="AR902" s="369">
        <v>4.0001333333333335E-3</v>
      </c>
      <c r="AS902" s="369">
        <v>4.0001333333333335E-3</v>
      </c>
      <c r="AT902" s="369"/>
      <c r="AX902" s="662"/>
      <c r="AY902" s="663"/>
      <c r="AZ902" s="663"/>
      <c r="BA902" s="663"/>
      <c r="BB902" s="664"/>
      <c r="BC902" s="663"/>
      <c r="BD902" s="663"/>
      <c r="BE902" s="663"/>
      <c r="BF902" s="663"/>
      <c r="BG902" s="664"/>
      <c r="BH902" s="664"/>
      <c r="BI902" s="665"/>
      <c r="BJ902" s="665"/>
      <c r="BK902" s="665"/>
      <c r="BL902" s="664"/>
      <c r="BM902" s="664"/>
      <c r="BN902" s="664"/>
      <c r="BO902" s="664"/>
      <c r="BP902" s="664"/>
      <c r="BQ902" s="664"/>
      <c r="BR902" s="664"/>
      <c r="BS902" s="664"/>
      <c r="BT902" s="667"/>
      <c r="BU902" s="668"/>
      <c r="BV902" s="666"/>
      <c r="BW902" s="669"/>
    </row>
    <row r="903" spans="2:75" ht="15.75" customHeight="1">
      <c r="B903" s="363" t="s">
        <v>22</v>
      </c>
      <c r="C903" s="364">
        <v>39958357000112</v>
      </c>
      <c r="D903" s="365" t="s">
        <v>13</v>
      </c>
      <c r="E903" s="365" t="s">
        <v>616</v>
      </c>
      <c r="F903" s="365" t="s">
        <v>619</v>
      </c>
      <c r="G903" s="366" t="s">
        <v>34</v>
      </c>
      <c r="H903" s="366" t="s">
        <v>865</v>
      </c>
      <c r="I903" s="366" t="s">
        <v>34</v>
      </c>
      <c r="J903" s="366" t="s">
        <v>611</v>
      </c>
      <c r="K903" s="367" t="s">
        <v>48</v>
      </c>
      <c r="L903" s="368"/>
      <c r="M903" s="368" t="s">
        <v>34</v>
      </c>
      <c r="N903" s="367">
        <v>568678</v>
      </c>
      <c r="O903" s="367" t="s">
        <v>1321</v>
      </c>
      <c r="P903" s="371">
        <v>44195</v>
      </c>
      <c r="Q903" s="372">
        <v>154230621.88</v>
      </c>
      <c r="R903" s="372">
        <v>163091791.12980154</v>
      </c>
      <c r="S903" s="367">
        <v>31</v>
      </c>
      <c r="T903" s="369">
        <v>5.6336025968231285E-2</v>
      </c>
      <c r="U903" s="369">
        <v>0.72826680343394301</v>
      </c>
      <c r="V903" s="369">
        <v>6.457496534705176E-2</v>
      </c>
      <c r="W903" s="369">
        <v>0.6330505819917851</v>
      </c>
      <c r="X903" s="369" t="s">
        <v>1419</v>
      </c>
      <c r="Y903" s="369" t="s">
        <v>1419</v>
      </c>
      <c r="Z903" s="369" t="s">
        <v>1419</v>
      </c>
      <c r="AA903" s="369" t="s">
        <v>1419</v>
      </c>
      <c r="AB903" s="369">
        <v>5.4169772937782495E-2</v>
      </c>
      <c r="AC903" s="373">
        <v>-0.61117979607754136</v>
      </c>
      <c r="AD903" s="541">
        <v>39913857000138</v>
      </c>
      <c r="AE903" s="370" t="s">
        <v>2478</v>
      </c>
      <c r="AF903" s="370" t="s">
        <v>2244</v>
      </c>
      <c r="AG903" s="374" t="s">
        <v>1438</v>
      </c>
      <c r="AH903" s="374" t="s">
        <v>2248</v>
      </c>
      <c r="AI903" s="374">
        <v>1000</v>
      </c>
      <c r="AJ903" s="374">
        <v>500</v>
      </c>
      <c r="AK903" s="374">
        <v>500</v>
      </c>
      <c r="AL903" s="369">
        <v>1.95E-2</v>
      </c>
      <c r="AM903" s="369">
        <v>0.2</v>
      </c>
      <c r="AN903" s="369" t="s">
        <v>34</v>
      </c>
      <c r="AO903" s="367" t="s">
        <v>1324</v>
      </c>
      <c r="AP903" s="370" t="s">
        <v>13</v>
      </c>
      <c r="AQ903" s="376" t="s">
        <v>668</v>
      </c>
      <c r="AR903" s="369">
        <v>5.2006500000000002E-3</v>
      </c>
      <c r="AS903" s="369">
        <v>5.2006500000000002E-3</v>
      </c>
      <c r="AT903" s="369"/>
      <c r="AX903" s="662"/>
      <c r="AY903" s="663"/>
      <c r="AZ903" s="663"/>
      <c r="BA903" s="663"/>
      <c r="BB903" s="664"/>
      <c r="BC903" s="663"/>
      <c r="BD903" s="663"/>
      <c r="BE903" s="663"/>
      <c r="BF903" s="663"/>
      <c r="BG903" s="664"/>
      <c r="BH903" s="664"/>
      <c r="BI903" s="665"/>
      <c r="BJ903" s="665"/>
      <c r="BK903" s="665"/>
      <c r="BL903" s="664"/>
      <c r="BM903" s="664"/>
      <c r="BN903" s="664"/>
      <c r="BO903" s="664"/>
      <c r="BP903" s="664"/>
      <c r="BQ903" s="664"/>
      <c r="BR903" s="664"/>
      <c r="BS903" s="664"/>
      <c r="BT903" s="667"/>
      <c r="BU903" s="668"/>
      <c r="BV903" s="666"/>
      <c r="BW903" s="669"/>
    </row>
    <row r="904" spans="2:75" ht="15.75" customHeight="1">
      <c r="B904" s="363" t="s">
        <v>23</v>
      </c>
      <c r="C904" s="364">
        <v>39958195000112</v>
      </c>
      <c r="D904" s="365" t="s">
        <v>13</v>
      </c>
      <c r="E904" s="365" t="s">
        <v>616</v>
      </c>
      <c r="F904" s="365" t="s">
        <v>619</v>
      </c>
      <c r="G904" s="366" t="s">
        <v>34</v>
      </c>
      <c r="H904" s="366" t="s">
        <v>1338</v>
      </c>
      <c r="I904" s="366" t="s">
        <v>34</v>
      </c>
      <c r="J904" s="366" t="s">
        <v>611</v>
      </c>
      <c r="K904" s="367" t="s">
        <v>48</v>
      </c>
      <c r="L904" s="368"/>
      <c r="M904" s="368" t="s">
        <v>34</v>
      </c>
      <c r="N904" s="367">
        <v>566284</v>
      </c>
      <c r="O904" s="367" t="s">
        <v>1321</v>
      </c>
      <c r="P904" s="371">
        <v>44183</v>
      </c>
      <c r="Q904" s="372">
        <v>498820562.23000002</v>
      </c>
      <c r="R904" s="372">
        <v>587666064.68809485</v>
      </c>
      <c r="S904" s="367">
        <v>31</v>
      </c>
      <c r="T904" s="369">
        <v>5.1784630084426686E-2</v>
      </c>
      <c r="U904" s="369">
        <v>0.66943002049632594</v>
      </c>
      <c r="V904" s="369">
        <v>6.0868779245741411E-2</v>
      </c>
      <c r="W904" s="369">
        <v>0.59671756569367418</v>
      </c>
      <c r="X904" s="369" t="s">
        <v>1419</v>
      </c>
      <c r="Y904" s="369" t="s">
        <v>1419</v>
      </c>
      <c r="Z904" s="369" t="s">
        <v>1419</v>
      </c>
      <c r="AA904" s="369" t="s">
        <v>1419</v>
      </c>
      <c r="AB904" s="369">
        <v>7.0127504159839427E-2</v>
      </c>
      <c r="AC904" s="373">
        <v>-0.5077628315703997</v>
      </c>
      <c r="AD904" s="541">
        <v>39913737000130</v>
      </c>
      <c r="AE904" s="370" t="s">
        <v>2478</v>
      </c>
      <c r="AF904" s="370" t="s">
        <v>2244</v>
      </c>
      <c r="AG904" s="374" t="s">
        <v>1438</v>
      </c>
      <c r="AH904" s="374" t="s">
        <v>2245</v>
      </c>
      <c r="AI904" s="374">
        <v>5000</v>
      </c>
      <c r="AJ904" s="374">
        <v>1000</v>
      </c>
      <c r="AK904" s="374">
        <v>1000</v>
      </c>
      <c r="AL904" s="369">
        <v>1.95E-2</v>
      </c>
      <c r="AM904" s="369">
        <v>0.2</v>
      </c>
      <c r="AN904" s="369" t="s">
        <v>34</v>
      </c>
      <c r="AO904" s="367" t="s">
        <v>1324</v>
      </c>
      <c r="AP904" s="370" t="s">
        <v>13</v>
      </c>
      <c r="AQ904" s="376" t="s">
        <v>668</v>
      </c>
      <c r="AR904" s="369">
        <v>5.2006500000000002E-3</v>
      </c>
      <c r="AS904" s="369">
        <v>5.2006500000000002E-3</v>
      </c>
      <c r="AT904" s="369"/>
      <c r="AX904" s="662"/>
      <c r="AY904" s="663"/>
      <c r="AZ904" s="663"/>
      <c r="BA904" s="663"/>
      <c r="BB904" s="664"/>
      <c r="BC904" s="663"/>
      <c r="BD904" s="663"/>
      <c r="BE904" s="663"/>
      <c r="BF904" s="663"/>
      <c r="BG904" s="664"/>
      <c r="BH904" s="664"/>
      <c r="BI904" s="665"/>
      <c r="BJ904" s="665"/>
      <c r="BK904" s="665"/>
      <c r="BL904" s="664"/>
      <c r="BM904" s="664"/>
      <c r="BN904" s="664"/>
      <c r="BO904" s="664"/>
      <c r="BP904" s="664"/>
      <c r="BQ904" s="664"/>
      <c r="BR904" s="664"/>
      <c r="BS904" s="664"/>
      <c r="BT904" s="667"/>
      <c r="BU904" s="668"/>
      <c r="BV904" s="666"/>
      <c r="BW904" s="669"/>
    </row>
    <row r="905" spans="2:75" ht="15.75" customHeight="1">
      <c r="B905" s="363" t="s">
        <v>1119</v>
      </c>
      <c r="C905" s="364">
        <v>29177015000101</v>
      </c>
      <c r="D905" s="365" t="s">
        <v>13</v>
      </c>
      <c r="E905" s="365" t="s">
        <v>615</v>
      </c>
      <c r="F905" s="365" t="s">
        <v>619</v>
      </c>
      <c r="G905" s="366" t="s">
        <v>34</v>
      </c>
      <c r="H905" s="366" t="s">
        <v>1337</v>
      </c>
      <c r="I905" s="366" t="s">
        <v>34</v>
      </c>
      <c r="J905" s="366" t="s">
        <v>611</v>
      </c>
      <c r="K905" s="367" t="s">
        <v>48</v>
      </c>
      <c r="L905" s="368"/>
      <c r="M905" s="368" t="s">
        <v>34</v>
      </c>
      <c r="N905" s="367">
        <v>469777</v>
      </c>
      <c r="O905" s="367" t="s">
        <v>1321</v>
      </c>
      <c r="P905" s="371">
        <v>43235</v>
      </c>
      <c r="Q905" s="372">
        <v>6816844.21</v>
      </c>
      <c r="R905" s="372">
        <v>9604041.7549206279</v>
      </c>
      <c r="S905" s="367">
        <v>31</v>
      </c>
      <c r="T905" s="369">
        <v>4.2365023991558504E-2</v>
      </c>
      <c r="U905" s="369">
        <v>0.5476609340022156</v>
      </c>
      <c r="V905" s="369">
        <v>3.5933913905060733E-2</v>
      </c>
      <c r="W905" s="369">
        <v>0.35227250976573665</v>
      </c>
      <c r="X905" s="369">
        <v>3.6411146105434833E-2</v>
      </c>
      <c r="Y905" s="369">
        <v>0.27611233538633634</v>
      </c>
      <c r="Z905" s="369">
        <v>9.9949746259276662E-2</v>
      </c>
      <c r="AA905" s="369">
        <v>0.56814676027229816</v>
      </c>
      <c r="AB905" s="369">
        <v>4.2992148291885308E-2</v>
      </c>
      <c r="AC905" s="373">
        <v>-1.4171315548856875</v>
      </c>
      <c r="AD905" s="541">
        <v>22354046000141</v>
      </c>
      <c r="AE905" s="370" t="s">
        <v>2258</v>
      </c>
      <c r="AF905" s="370" t="s">
        <v>2244</v>
      </c>
      <c r="AG905" s="374" t="s">
        <v>1438</v>
      </c>
      <c r="AH905" s="374" t="s">
        <v>2248</v>
      </c>
      <c r="AI905" s="374">
        <v>5000</v>
      </c>
      <c r="AJ905" s="374">
        <v>5000</v>
      </c>
      <c r="AK905" s="374">
        <v>5000</v>
      </c>
      <c r="AL905" s="369">
        <v>0</v>
      </c>
      <c r="AM905" s="369" t="s">
        <v>34</v>
      </c>
      <c r="AN905" s="369" t="s">
        <v>34</v>
      </c>
      <c r="AO905" s="367" t="s">
        <v>1324</v>
      </c>
      <c r="AP905" s="370" t="s">
        <v>13</v>
      </c>
      <c r="AQ905" s="376" t="s">
        <v>668</v>
      </c>
      <c r="AR905" s="369">
        <v>4.8250000000000003E-3</v>
      </c>
      <c r="AS905" s="369">
        <v>4.8250000000000003E-3</v>
      </c>
      <c r="AT905" s="369"/>
      <c r="AX905" s="662"/>
      <c r="AY905" s="663"/>
      <c r="AZ905" s="663"/>
      <c r="BA905" s="663"/>
      <c r="BB905" s="664"/>
      <c r="BC905" s="663"/>
      <c r="BD905" s="663"/>
      <c r="BE905" s="663"/>
      <c r="BF905" s="663"/>
      <c r="BG905" s="664"/>
      <c r="BH905" s="664"/>
      <c r="BI905" s="665"/>
      <c r="BJ905" s="665"/>
      <c r="BK905" s="665"/>
      <c r="BL905" s="664"/>
      <c r="BM905" s="664"/>
      <c r="BN905" s="664"/>
      <c r="BO905" s="664"/>
      <c r="BP905" s="664"/>
      <c r="BQ905" s="664"/>
      <c r="BR905" s="664"/>
      <c r="BS905" s="664"/>
      <c r="BT905" s="667"/>
      <c r="BU905" s="668"/>
      <c r="BV905" s="666"/>
      <c r="BW905" s="669"/>
    </row>
    <row r="906" spans="2:75" ht="15.75" customHeight="1">
      <c r="B906" s="363" t="s">
        <v>327</v>
      </c>
      <c r="C906" s="364">
        <v>22354046000141</v>
      </c>
      <c r="D906" s="365" t="s">
        <v>13</v>
      </c>
      <c r="E906" s="365" t="s">
        <v>615</v>
      </c>
      <c r="F906" s="365" t="s">
        <v>619</v>
      </c>
      <c r="G906" s="366" t="s">
        <v>34</v>
      </c>
      <c r="H906" s="366" t="s">
        <v>1337</v>
      </c>
      <c r="I906" s="366" t="s">
        <v>34</v>
      </c>
      <c r="J906" s="366" t="s">
        <v>611</v>
      </c>
      <c r="K906" s="367" t="s">
        <v>48</v>
      </c>
      <c r="L906" s="368"/>
      <c r="M906" s="368" t="s">
        <v>34</v>
      </c>
      <c r="N906" s="367">
        <v>403075</v>
      </c>
      <c r="O906" s="367" t="s">
        <v>1321</v>
      </c>
      <c r="P906" s="371">
        <v>42247</v>
      </c>
      <c r="Q906" s="372">
        <v>127240282.36</v>
      </c>
      <c r="R906" s="372">
        <v>227558768.10944438</v>
      </c>
      <c r="S906" s="367">
        <v>31</v>
      </c>
      <c r="T906" s="369">
        <v>4.2657942201168364E-2</v>
      </c>
      <c r="U906" s="369">
        <v>0.55144754487001912</v>
      </c>
      <c r="V906" s="369">
        <v>3.6000930916319396E-2</v>
      </c>
      <c r="W906" s="369">
        <v>0.35292950056321731</v>
      </c>
      <c r="X906" s="369">
        <v>3.678037439828663E-2</v>
      </c>
      <c r="Y906" s="369">
        <v>0.27891226060524621</v>
      </c>
      <c r="Z906" s="369">
        <v>0.10092191169505993</v>
      </c>
      <c r="AA906" s="369">
        <v>0.57367286377391369</v>
      </c>
      <c r="AB906" s="369">
        <v>4.3478365729269761E-2</v>
      </c>
      <c r="AC906" s="373">
        <v>-1.399313897558482</v>
      </c>
      <c r="AD906" s="541">
        <v>18237547000170</v>
      </c>
      <c r="AE906" s="370" t="s">
        <v>2489</v>
      </c>
      <c r="AF906" s="370" t="s">
        <v>2253</v>
      </c>
      <c r="AG906" s="374" t="s">
        <v>1439</v>
      </c>
      <c r="AH906" s="374" t="s">
        <v>2248</v>
      </c>
      <c r="AI906" s="374">
        <v>50000</v>
      </c>
      <c r="AJ906" s="374">
        <v>5000</v>
      </c>
      <c r="AK906" s="374">
        <v>5000</v>
      </c>
      <c r="AL906" s="369">
        <v>1.9299999999999998E-2</v>
      </c>
      <c r="AM906" s="369">
        <v>0.2</v>
      </c>
      <c r="AN906" s="369" t="s">
        <v>64</v>
      </c>
      <c r="AO906" s="367" t="s">
        <v>1324</v>
      </c>
      <c r="AP906" s="370" t="s">
        <v>13</v>
      </c>
      <c r="AQ906" s="376" t="s">
        <v>664</v>
      </c>
      <c r="AR906" s="369">
        <v>4.8250000000000003E-3</v>
      </c>
      <c r="AS906" s="369">
        <v>4.8250000000000003E-3</v>
      </c>
      <c r="AT906" s="369"/>
      <c r="AX906" s="662"/>
      <c r="AY906" s="663"/>
      <c r="AZ906" s="663"/>
      <c r="BA906" s="663"/>
      <c r="BB906" s="664"/>
      <c r="BC906" s="663"/>
      <c r="BD906" s="663"/>
      <c r="BE906" s="663"/>
      <c r="BF906" s="663"/>
      <c r="BG906" s="664"/>
      <c r="BH906" s="664"/>
      <c r="BI906" s="665"/>
      <c r="BJ906" s="665"/>
      <c r="BK906" s="665"/>
      <c r="BL906" s="664"/>
      <c r="BM906" s="664"/>
      <c r="BN906" s="664"/>
      <c r="BO906" s="664"/>
      <c r="BP906" s="664"/>
      <c r="BQ906" s="664"/>
      <c r="BR906" s="664"/>
      <c r="BS906" s="664"/>
      <c r="BT906" s="667"/>
      <c r="BU906" s="668"/>
      <c r="BV906" s="666"/>
      <c r="BW906" s="669"/>
    </row>
    <row r="907" spans="2:75" ht="15.75" customHeight="1">
      <c r="B907" s="363" t="s">
        <v>328</v>
      </c>
      <c r="C907" s="364">
        <v>34799112000176</v>
      </c>
      <c r="D907" s="365" t="s">
        <v>13</v>
      </c>
      <c r="E907" s="365" t="s">
        <v>615</v>
      </c>
      <c r="F907" s="365" t="s">
        <v>619</v>
      </c>
      <c r="G907" s="366" t="s">
        <v>34</v>
      </c>
      <c r="H907" s="366" t="s">
        <v>865</v>
      </c>
      <c r="I907" s="366" t="s">
        <v>34</v>
      </c>
      <c r="J907" s="366"/>
      <c r="K907" s="367" t="s">
        <v>48</v>
      </c>
      <c r="L907" s="368"/>
      <c r="M907" s="368" t="s">
        <v>34</v>
      </c>
      <c r="N907" s="367">
        <v>519057</v>
      </c>
      <c r="O907" s="367" t="s">
        <v>1321</v>
      </c>
      <c r="P907" s="371">
        <v>43803</v>
      </c>
      <c r="Q907" s="372">
        <v>37668231.25</v>
      </c>
      <c r="R907" s="372">
        <v>53255233.409761935</v>
      </c>
      <c r="S907" s="367">
        <v>31</v>
      </c>
      <c r="T907" s="369">
        <v>5.5124983556550822E-2</v>
      </c>
      <c r="U907" s="369">
        <v>0.71261142180523507</v>
      </c>
      <c r="V907" s="369">
        <v>9.8281394284096324E-2</v>
      </c>
      <c r="W907" s="369">
        <v>0.96348629095086102</v>
      </c>
      <c r="X907" s="369">
        <v>2.0070121229696536E-2</v>
      </c>
      <c r="Y907" s="369">
        <v>0.15219537523404797</v>
      </c>
      <c r="Z907" s="369" t="s">
        <v>1419</v>
      </c>
      <c r="AA907" s="369" t="s">
        <v>1419</v>
      </c>
      <c r="AB907" s="369">
        <v>6.8115920521189699E-2</v>
      </c>
      <c r="AC907" s="373">
        <v>-1.5851756403511483E-2</v>
      </c>
      <c r="AD907" s="541">
        <v>34799086000186</v>
      </c>
      <c r="AE907" s="370" t="s">
        <v>2490</v>
      </c>
      <c r="AF907" s="370" t="s">
        <v>2250</v>
      </c>
      <c r="AG907" s="374" t="s">
        <v>719</v>
      </c>
      <c r="AH907" s="374" t="s">
        <v>2248</v>
      </c>
      <c r="AI907" s="374">
        <v>5000</v>
      </c>
      <c r="AJ907" s="374">
        <v>1000</v>
      </c>
      <c r="AK907" s="374">
        <v>1000</v>
      </c>
      <c r="AL907" s="369">
        <v>1.9E-2</v>
      </c>
      <c r="AM907" s="369">
        <v>0.2</v>
      </c>
      <c r="AN907" s="369" t="s">
        <v>2257</v>
      </c>
      <c r="AO907" s="367" t="s">
        <v>1324</v>
      </c>
      <c r="AP907" s="370" t="s">
        <v>13</v>
      </c>
      <c r="AQ907" s="376" t="s">
        <v>668</v>
      </c>
      <c r="AR907" s="369">
        <v>6.3333333333333332E-3</v>
      </c>
      <c r="AS907" s="369">
        <v>6.3333333333333332E-3</v>
      </c>
      <c r="AT907" s="369"/>
      <c r="AX907" s="662"/>
      <c r="AY907" s="663"/>
      <c r="AZ907" s="663"/>
      <c r="BA907" s="663"/>
      <c r="BB907" s="664"/>
      <c r="BC907" s="663"/>
      <c r="BD907" s="663"/>
      <c r="BE907" s="663"/>
      <c r="BF907" s="663"/>
      <c r="BG907" s="664"/>
      <c r="BH907" s="664"/>
      <c r="BI907" s="665"/>
      <c r="BJ907" s="665"/>
      <c r="BK907" s="665"/>
      <c r="BL907" s="664"/>
      <c r="BM907" s="664"/>
      <c r="BN907" s="664"/>
      <c r="BO907" s="664"/>
      <c r="BP907" s="664"/>
      <c r="BQ907" s="664"/>
      <c r="BR907" s="664"/>
      <c r="BS907" s="664"/>
      <c r="BT907" s="667"/>
      <c r="BU907" s="668"/>
      <c r="BV907" s="666"/>
      <c r="BW907" s="669"/>
    </row>
    <row r="908" spans="2:75" ht="15.75" customHeight="1">
      <c r="B908" s="363" t="s">
        <v>336</v>
      </c>
      <c r="C908" s="364">
        <v>31326427000108</v>
      </c>
      <c r="D908" s="365" t="s">
        <v>13</v>
      </c>
      <c r="E908" s="365" t="s">
        <v>615</v>
      </c>
      <c r="F908" s="365" t="s">
        <v>619</v>
      </c>
      <c r="G908" s="366" t="s">
        <v>34</v>
      </c>
      <c r="H908" s="366" t="s">
        <v>1337</v>
      </c>
      <c r="I908" s="366" t="s">
        <v>34</v>
      </c>
      <c r="J908" s="366"/>
      <c r="K908" s="367" t="s">
        <v>48</v>
      </c>
      <c r="L908" s="368"/>
      <c r="M908" s="368" t="s">
        <v>34</v>
      </c>
      <c r="N908" s="367">
        <v>478288</v>
      </c>
      <c r="O908" s="367" t="s">
        <v>1321</v>
      </c>
      <c r="P908" s="371">
        <v>43404</v>
      </c>
      <c r="Q908" s="372">
        <v>106538183.55</v>
      </c>
      <c r="R908" s="372">
        <v>138218066.04539683</v>
      </c>
      <c r="S908" s="367">
        <v>31</v>
      </c>
      <c r="T908" s="369">
        <v>7.5925815813844277E-3</v>
      </c>
      <c r="U908" s="369">
        <v>9.8150784033016344E-2</v>
      </c>
      <c r="V908" s="369">
        <v>2.6827707705736614E-3</v>
      </c>
      <c r="W908" s="369">
        <v>2.6300124026930587E-2</v>
      </c>
      <c r="X908" s="369">
        <v>-4.4052050253323149E-2</v>
      </c>
      <c r="Y908" s="369">
        <v>-0.33405469959062267</v>
      </c>
      <c r="Z908" s="369">
        <v>4.7898426583311782E-2</v>
      </c>
      <c r="AA908" s="369">
        <v>0.27227018480723109</v>
      </c>
      <c r="AB908" s="369">
        <v>4.6103340156856118E-2</v>
      </c>
      <c r="AC908" s="373">
        <v>-2.0261933445500815</v>
      </c>
      <c r="AD908" s="541">
        <v>31120430000170</v>
      </c>
      <c r="AE908" s="370" t="s">
        <v>2497</v>
      </c>
      <c r="AF908" s="370" t="s">
        <v>2244</v>
      </c>
      <c r="AG908" s="374" t="s">
        <v>1438</v>
      </c>
      <c r="AH908" s="374" t="s">
        <v>2248</v>
      </c>
      <c r="AI908" s="374">
        <v>500</v>
      </c>
      <c r="AJ908" s="374">
        <v>100</v>
      </c>
      <c r="AK908" s="374">
        <v>100</v>
      </c>
      <c r="AL908" s="369">
        <v>1.84E-2</v>
      </c>
      <c r="AM908" s="369">
        <v>0.2</v>
      </c>
      <c r="AN908" s="369" t="s">
        <v>34</v>
      </c>
      <c r="AO908" s="367" t="s">
        <v>1324</v>
      </c>
      <c r="AP908" s="370" t="s">
        <v>13</v>
      </c>
      <c r="AQ908" s="376" t="s">
        <v>664</v>
      </c>
      <c r="AR908" s="369">
        <v>4.9680000000000002E-3</v>
      </c>
      <c r="AS908" s="369">
        <v>4.9680000000000002E-3</v>
      </c>
      <c r="AT908" s="369"/>
      <c r="AX908" s="662"/>
      <c r="AY908" s="663"/>
      <c r="AZ908" s="663"/>
      <c r="BA908" s="663"/>
      <c r="BB908" s="664"/>
      <c r="BC908" s="663"/>
      <c r="BD908" s="663"/>
      <c r="BE908" s="663"/>
      <c r="BF908" s="663"/>
      <c r="BG908" s="664"/>
      <c r="BH908" s="664"/>
      <c r="BI908" s="665"/>
      <c r="BJ908" s="665"/>
      <c r="BK908" s="665"/>
      <c r="BL908" s="664"/>
      <c r="BM908" s="664"/>
      <c r="BN908" s="664"/>
      <c r="BO908" s="664"/>
      <c r="BP908" s="664"/>
      <c r="BQ908" s="664"/>
      <c r="BR908" s="664"/>
      <c r="BS908" s="664"/>
      <c r="BT908" s="667"/>
      <c r="BU908" s="668"/>
      <c r="BV908" s="666"/>
      <c r="BW908" s="669"/>
    </row>
    <row r="909" spans="2:75" ht="15.75" customHeight="1">
      <c r="B909" s="363" t="s">
        <v>363</v>
      </c>
      <c r="C909" s="364">
        <v>10347249000121</v>
      </c>
      <c r="D909" s="365" t="s">
        <v>13</v>
      </c>
      <c r="E909" s="365" t="s">
        <v>615</v>
      </c>
      <c r="F909" s="365" t="s">
        <v>619</v>
      </c>
      <c r="G909" s="366" t="s">
        <v>34</v>
      </c>
      <c r="H909" s="366" t="s">
        <v>865</v>
      </c>
      <c r="I909" s="366" t="s">
        <v>34</v>
      </c>
      <c r="J909" s="366"/>
      <c r="K909" s="367" t="s">
        <v>48</v>
      </c>
      <c r="L909" s="368"/>
      <c r="M909" s="368" t="s">
        <v>34</v>
      </c>
      <c r="N909" s="367">
        <v>222097</v>
      </c>
      <c r="O909" s="367" t="s">
        <v>1321</v>
      </c>
      <c r="P909" s="371">
        <v>39812</v>
      </c>
      <c r="Q909" s="372">
        <v>1166495865.29</v>
      </c>
      <c r="R909" s="372">
        <v>1289502344.2367854</v>
      </c>
      <c r="S909" s="367">
        <v>31</v>
      </c>
      <c r="T909" s="369">
        <v>0.15439568548971794</v>
      </c>
      <c r="U909" s="369">
        <v>1.9959031614866938</v>
      </c>
      <c r="V909" s="369">
        <v>0.13273431261320501</v>
      </c>
      <c r="W909" s="369">
        <v>1.3012400920150915</v>
      </c>
      <c r="X909" s="369">
        <v>0.14750952139554419</v>
      </c>
      <c r="Y909" s="369">
        <v>1.1185914974031836</v>
      </c>
      <c r="Z909" s="369">
        <v>0.2564673808951321</v>
      </c>
      <c r="AA909" s="369">
        <v>1.4578437367225119</v>
      </c>
      <c r="AB909" s="369">
        <v>5.3889329093276366E-2</v>
      </c>
      <c r="AC909" s="373">
        <v>0.53735791397719579</v>
      </c>
      <c r="AD909" s="541">
        <v>27249022000146</v>
      </c>
      <c r="AE909" s="370" t="s">
        <v>2453</v>
      </c>
      <c r="AF909" s="370" t="s">
        <v>2453</v>
      </c>
      <c r="AG909" s="374" t="s">
        <v>1442</v>
      </c>
      <c r="AH909" s="374" t="s">
        <v>2248</v>
      </c>
      <c r="AI909" s="374">
        <v>5000</v>
      </c>
      <c r="AJ909" s="374">
        <v>500</v>
      </c>
      <c r="AK909" s="374">
        <v>100</v>
      </c>
      <c r="AL909" s="369">
        <v>0.02</v>
      </c>
      <c r="AM909" s="369">
        <v>0.2</v>
      </c>
      <c r="AN909" s="369" t="s">
        <v>64</v>
      </c>
      <c r="AO909" s="367" t="s">
        <v>1324</v>
      </c>
      <c r="AP909" s="370" t="s">
        <v>13</v>
      </c>
      <c r="AQ909" s="376" t="s">
        <v>668</v>
      </c>
      <c r="AR909" s="369">
        <v>6.6666666666666662E-3</v>
      </c>
      <c r="AS909" s="369">
        <v>6.6666666666666662E-3</v>
      </c>
      <c r="AT909" s="369"/>
      <c r="AX909" s="662"/>
      <c r="AY909" s="663"/>
      <c r="AZ909" s="663"/>
      <c r="BA909" s="663"/>
      <c r="BB909" s="664"/>
      <c r="BC909" s="663"/>
      <c r="BD909" s="663"/>
      <c r="BE909" s="663"/>
      <c r="BF909" s="663"/>
      <c r="BG909" s="664"/>
      <c r="BH909" s="664"/>
      <c r="BI909" s="665"/>
      <c r="BJ909" s="665"/>
      <c r="BK909" s="665"/>
      <c r="BL909" s="664"/>
      <c r="BM909" s="664"/>
      <c r="BN909" s="664"/>
      <c r="BO909" s="664"/>
      <c r="BP909" s="664"/>
      <c r="BQ909" s="664"/>
      <c r="BR909" s="664"/>
      <c r="BS909" s="664"/>
      <c r="BT909" s="667"/>
      <c r="BU909" s="668"/>
      <c r="BV909" s="666"/>
      <c r="BW909" s="669"/>
    </row>
    <row r="910" spans="2:75" ht="15.75" customHeight="1">
      <c r="B910" s="363" t="s">
        <v>368</v>
      </c>
      <c r="C910" s="364">
        <v>11301137000100</v>
      </c>
      <c r="D910" s="365" t="s">
        <v>13</v>
      </c>
      <c r="E910" s="365" t="s">
        <v>615</v>
      </c>
      <c r="F910" s="365" t="s">
        <v>619</v>
      </c>
      <c r="G910" s="366" t="s">
        <v>34</v>
      </c>
      <c r="H910" s="366" t="s">
        <v>1338</v>
      </c>
      <c r="I910" s="366" t="s">
        <v>34</v>
      </c>
      <c r="J910" s="366"/>
      <c r="K910" s="367" t="s">
        <v>48</v>
      </c>
      <c r="L910" s="368"/>
      <c r="M910" s="368" t="s">
        <v>34</v>
      </c>
      <c r="N910" s="367">
        <v>239372</v>
      </c>
      <c r="O910" s="367" t="s">
        <v>1321</v>
      </c>
      <c r="P910" s="371">
        <v>40154</v>
      </c>
      <c r="Q910" s="372">
        <v>142359592.33000001</v>
      </c>
      <c r="R910" s="372">
        <v>149662976.9103215</v>
      </c>
      <c r="S910" s="367">
        <v>31</v>
      </c>
      <c r="T910" s="369">
        <v>0.10418466711330998</v>
      </c>
      <c r="U910" s="369">
        <v>1.3468155266796118</v>
      </c>
      <c r="V910" s="369">
        <v>0.11283949474800137</v>
      </c>
      <c r="W910" s="369">
        <v>1.1062043539314512</v>
      </c>
      <c r="X910" s="369">
        <v>0.35387790105844186</v>
      </c>
      <c r="Y910" s="369">
        <v>2.683520409380268</v>
      </c>
      <c r="Z910" s="369">
        <v>0.49614493718400521</v>
      </c>
      <c r="AA910" s="369">
        <v>2.8202486673189822</v>
      </c>
      <c r="AB910" s="369">
        <v>0.17154749407804931</v>
      </c>
      <c r="AC910" s="373">
        <v>0.14234332563614596</v>
      </c>
      <c r="AD910" s="541">
        <v>11286399000135</v>
      </c>
      <c r="AE910" s="370" t="s">
        <v>2522</v>
      </c>
      <c r="AF910" s="370" t="s">
        <v>2322</v>
      </c>
      <c r="AG910" s="374" t="s">
        <v>736</v>
      </c>
      <c r="AH910" s="374" t="s">
        <v>2248</v>
      </c>
      <c r="AI910" s="374">
        <v>500</v>
      </c>
      <c r="AJ910" s="374">
        <v>0</v>
      </c>
      <c r="AK910" s="374">
        <v>500</v>
      </c>
      <c r="AL910" s="369">
        <v>0.02</v>
      </c>
      <c r="AM910" s="369">
        <v>0.2</v>
      </c>
      <c r="AN910" s="369" t="s">
        <v>64</v>
      </c>
      <c r="AO910" s="367" t="s">
        <v>1324</v>
      </c>
      <c r="AP910" s="370" t="s">
        <v>13</v>
      </c>
      <c r="AQ910" s="376" t="s">
        <v>671</v>
      </c>
      <c r="AR910" s="369">
        <v>4.6666666666666662E-3</v>
      </c>
      <c r="AS910" s="369">
        <v>4.6666666666666662E-3</v>
      </c>
      <c r="AT910" s="369"/>
      <c r="AX910" s="662"/>
      <c r="AY910" s="663"/>
      <c r="AZ910" s="663"/>
      <c r="BA910" s="663"/>
      <c r="BB910" s="664"/>
      <c r="BC910" s="663"/>
      <c r="BD910" s="663"/>
      <c r="BE910" s="663"/>
      <c r="BF910" s="663"/>
      <c r="BG910" s="664"/>
      <c r="BH910" s="664"/>
      <c r="BI910" s="665"/>
      <c r="BJ910" s="665"/>
      <c r="BK910" s="665"/>
      <c r="BL910" s="664"/>
      <c r="BM910" s="664"/>
      <c r="BN910" s="664"/>
      <c r="BO910" s="664"/>
      <c r="BP910" s="664"/>
      <c r="BQ910" s="664"/>
      <c r="BR910" s="664"/>
      <c r="BS910" s="664"/>
      <c r="BT910" s="667"/>
      <c r="BU910" s="668"/>
      <c r="BV910" s="666"/>
      <c r="BW910" s="669"/>
    </row>
    <row r="911" spans="2:75" ht="15.75" customHeight="1">
      <c r="B911" s="363" t="s">
        <v>1708</v>
      </c>
      <c r="C911" s="364">
        <v>12808980000132</v>
      </c>
      <c r="D911" s="365" t="s">
        <v>13</v>
      </c>
      <c r="E911" s="365" t="s">
        <v>615</v>
      </c>
      <c r="F911" s="365" t="s">
        <v>619</v>
      </c>
      <c r="G911" s="366" t="s">
        <v>34</v>
      </c>
      <c r="H911" s="366" t="s">
        <v>1338</v>
      </c>
      <c r="I911" s="366" t="s">
        <v>34</v>
      </c>
      <c r="J911" s="366" t="s">
        <v>611</v>
      </c>
      <c r="K911" s="367" t="s">
        <v>48</v>
      </c>
      <c r="L911" s="368"/>
      <c r="M911" s="368"/>
      <c r="N911" s="367">
        <v>262821</v>
      </c>
      <c r="O911" s="367" t="s">
        <v>1321</v>
      </c>
      <c r="P911" s="371">
        <v>40513</v>
      </c>
      <c r="Q911" s="372">
        <v>20201941604.130001</v>
      </c>
      <c r="R911" s="372">
        <v>15455078586.779842</v>
      </c>
      <c r="S911" s="367">
        <v>31</v>
      </c>
      <c r="T911" s="369">
        <v>0.65763909162930179</v>
      </c>
      <c r="U911" s="369">
        <v>7.3970676313842363</v>
      </c>
      <c r="V911" s="369">
        <v>0.77012917375381984</v>
      </c>
      <c r="W911" s="369">
        <v>7.0680209963832548</v>
      </c>
      <c r="X911" s="369">
        <v>1.1817468170925194</v>
      </c>
      <c r="Y911" s="369">
        <v>8.3097959813413453</v>
      </c>
      <c r="Z911" s="369">
        <v>1.4130621262872243</v>
      </c>
      <c r="AA911" s="369">
        <v>7.7217679854727139</v>
      </c>
      <c r="AB911" s="369">
        <v>0.24797918596326327</v>
      </c>
      <c r="AC911" s="373">
        <v>2.0029417042424571</v>
      </c>
      <c r="AD911" s="541">
        <v>0</v>
      </c>
      <c r="AE911" s="370" t="s">
        <v>2534</v>
      </c>
      <c r="AF911" s="370" t="s">
        <v>2247</v>
      </c>
      <c r="AG911" s="374" t="s">
        <v>59</v>
      </c>
      <c r="AH911" s="374" t="s">
        <v>2305</v>
      </c>
      <c r="AI911" s="374">
        <v>1000000</v>
      </c>
      <c r="AJ911" s="374">
        <v>0</v>
      </c>
      <c r="AK911" s="374">
        <v>0</v>
      </c>
      <c r="AL911" s="369">
        <v>1.3000000000000001E-2</v>
      </c>
      <c r="AM911" s="369" t="s">
        <v>34</v>
      </c>
      <c r="AN911" s="369" t="s">
        <v>64</v>
      </c>
      <c r="AO911" s="367" t="s">
        <v>1324</v>
      </c>
      <c r="AP911" s="370" t="s">
        <v>13</v>
      </c>
      <c r="AQ911" s="376" t="s">
        <v>679</v>
      </c>
      <c r="AR911" s="369" t="s">
        <v>34</v>
      </c>
      <c r="AS911" s="369" t="s">
        <v>34</v>
      </c>
      <c r="AT911" s="369"/>
      <c r="AX911" s="662"/>
      <c r="AY911" s="663"/>
      <c r="AZ911" s="663"/>
      <c r="BA911" s="663"/>
      <c r="BB911" s="664"/>
      <c r="BC911" s="663"/>
      <c r="BD911" s="663"/>
      <c r="BE911" s="663"/>
      <c r="BF911" s="663"/>
      <c r="BG911" s="664"/>
      <c r="BH911" s="664"/>
      <c r="BI911" s="665"/>
      <c r="BJ911" s="665"/>
      <c r="BK911" s="665"/>
      <c r="BL911" s="664"/>
      <c r="BM911" s="664"/>
      <c r="BN911" s="664"/>
      <c r="BO911" s="664"/>
      <c r="BP911" s="664"/>
      <c r="BQ911" s="664"/>
      <c r="BR911" s="664"/>
      <c r="BS911" s="664"/>
      <c r="BT911" s="667"/>
      <c r="BU911" s="668"/>
      <c r="BV911" s="666"/>
      <c r="BW911" s="669"/>
    </row>
    <row r="912" spans="2:75" ht="15.75" customHeight="1">
      <c r="B912" s="363" t="s">
        <v>695</v>
      </c>
      <c r="C912" s="364">
        <v>17797493000135</v>
      </c>
      <c r="D912" s="365" t="s">
        <v>13</v>
      </c>
      <c r="E912" s="365" t="s">
        <v>615</v>
      </c>
      <c r="F912" s="365" t="s">
        <v>619</v>
      </c>
      <c r="G912" s="366" t="s">
        <v>34</v>
      </c>
      <c r="H912" s="366" t="s">
        <v>1337</v>
      </c>
      <c r="I912" s="366" t="s">
        <v>34</v>
      </c>
      <c r="J912" s="366"/>
      <c r="K912" s="367" t="s">
        <v>48</v>
      </c>
      <c r="L912" s="368"/>
      <c r="M912" s="368" t="s">
        <v>34</v>
      </c>
      <c r="N912" s="367">
        <v>473596</v>
      </c>
      <c r="O912" s="367" t="s">
        <v>1321</v>
      </c>
      <c r="P912" s="371">
        <v>43318</v>
      </c>
      <c r="Q912" s="372">
        <v>23224265.690000001</v>
      </c>
      <c r="R912" s="372">
        <v>39470457.797380969</v>
      </c>
      <c r="S912" s="367">
        <v>31</v>
      </c>
      <c r="T912" s="369">
        <v>0.10276752978805548</v>
      </c>
      <c r="U912" s="369">
        <v>1.3284959158772451</v>
      </c>
      <c r="V912" s="369">
        <v>6.4611756553295097E-2</v>
      </c>
      <c r="W912" s="369">
        <v>0.63341125883302463</v>
      </c>
      <c r="X912" s="369">
        <v>2.7759646315803188E-2</v>
      </c>
      <c r="Y912" s="369">
        <v>0.21050644084535031</v>
      </c>
      <c r="Z912" s="369">
        <v>9.5617399867135466E-2</v>
      </c>
      <c r="AA912" s="369">
        <v>0.54352029888351849</v>
      </c>
      <c r="AB912" s="369">
        <v>3.5703264335066813E-2</v>
      </c>
      <c r="AC912" s="373">
        <v>-0.94944080716599444</v>
      </c>
      <c r="AD912" s="541">
        <v>0</v>
      </c>
      <c r="AE912" s="370" t="s">
        <v>2424</v>
      </c>
      <c r="AF912" s="370" t="s">
        <v>2424</v>
      </c>
      <c r="AG912" s="374" t="s">
        <v>719</v>
      </c>
      <c r="AH912" s="374" t="s">
        <v>2248</v>
      </c>
      <c r="AI912" s="374">
        <v>1000</v>
      </c>
      <c r="AJ912" s="374">
        <v>1000</v>
      </c>
      <c r="AK912" s="374">
        <v>1000</v>
      </c>
      <c r="AL912" s="369">
        <v>0.02</v>
      </c>
      <c r="AM912" s="369">
        <v>0.2</v>
      </c>
      <c r="AN912" s="369" t="s">
        <v>64</v>
      </c>
      <c r="AO912" s="367" t="s">
        <v>1324</v>
      </c>
      <c r="AP912" s="370" t="s">
        <v>13</v>
      </c>
      <c r="AQ912" s="376" t="s">
        <v>664</v>
      </c>
      <c r="AR912" s="369">
        <v>7.1999999999999998E-3</v>
      </c>
      <c r="AS912" s="369">
        <v>7.1999999999999998E-3</v>
      </c>
      <c r="AT912" s="369"/>
      <c r="AX912" s="662"/>
      <c r="AY912" s="663"/>
      <c r="AZ912" s="663"/>
      <c r="BA912" s="663"/>
      <c r="BB912" s="664"/>
      <c r="BC912" s="663"/>
      <c r="BD912" s="663"/>
      <c r="BE912" s="663"/>
      <c r="BF912" s="663"/>
      <c r="BG912" s="664"/>
      <c r="BH912" s="664"/>
      <c r="BI912" s="665"/>
      <c r="BJ912" s="665"/>
      <c r="BK912" s="665"/>
      <c r="BL912" s="664"/>
      <c r="BM912" s="664"/>
      <c r="BN912" s="664"/>
      <c r="BO912" s="664"/>
      <c r="BP912" s="664"/>
      <c r="BQ912" s="664"/>
      <c r="BR912" s="664"/>
      <c r="BS912" s="664"/>
      <c r="BT912" s="667"/>
      <c r="BU912" s="668"/>
      <c r="BV912" s="666"/>
      <c r="BW912" s="669"/>
    </row>
    <row r="913" spans="2:75" ht="15.75" customHeight="1">
      <c r="B913" s="363" t="s">
        <v>407</v>
      </c>
      <c r="C913" s="364">
        <v>28581175000159</v>
      </c>
      <c r="D913" s="365" t="s">
        <v>13</v>
      </c>
      <c r="E913" s="365" t="s">
        <v>615</v>
      </c>
      <c r="F913" s="365" t="s">
        <v>619</v>
      </c>
      <c r="G913" s="366" t="s">
        <v>34</v>
      </c>
      <c r="H913" s="366" t="s">
        <v>1338</v>
      </c>
      <c r="I913" s="366" t="s">
        <v>34</v>
      </c>
      <c r="J913" s="366"/>
      <c r="K913" s="367" t="s">
        <v>48</v>
      </c>
      <c r="L913" s="368"/>
      <c r="M913" s="368" t="s">
        <v>34</v>
      </c>
      <c r="N913" s="367">
        <v>464074</v>
      </c>
      <c r="O913" s="367" t="s">
        <v>1321</v>
      </c>
      <c r="P913" s="371">
        <v>43223</v>
      </c>
      <c r="Q913" s="372">
        <v>63322726.939999998</v>
      </c>
      <c r="R913" s="372">
        <v>62897148.856031738</v>
      </c>
      <c r="S913" s="367">
        <v>31</v>
      </c>
      <c r="T913" s="369">
        <v>7.887909864452447E-2</v>
      </c>
      <c r="U913" s="369">
        <v>1.0196855039081494</v>
      </c>
      <c r="V913" s="369">
        <v>7.3087520477042256E-2</v>
      </c>
      <c r="W913" s="369">
        <v>0.71650208599671406</v>
      </c>
      <c r="X913" s="369">
        <v>7.0340461067736948E-2</v>
      </c>
      <c r="Y913" s="369">
        <v>0.53340449436348703</v>
      </c>
      <c r="Z913" s="369">
        <v>0.1054992768981633</v>
      </c>
      <c r="AA913" s="369">
        <v>0.59969209151642489</v>
      </c>
      <c r="AB913" s="369">
        <v>8.855102762520449E-2</v>
      </c>
      <c r="AC913" s="373">
        <v>-0.2562803798824036</v>
      </c>
      <c r="AD913" s="541">
        <v>28653777000174</v>
      </c>
      <c r="AE913" s="370" t="s">
        <v>2549</v>
      </c>
      <c r="AF913" s="370" t="s">
        <v>2247</v>
      </c>
      <c r="AG913" s="374" t="s">
        <v>59</v>
      </c>
      <c r="AH913" s="374" t="s">
        <v>2248</v>
      </c>
      <c r="AI913" s="374">
        <v>500</v>
      </c>
      <c r="AJ913" s="374">
        <v>100</v>
      </c>
      <c r="AK913" s="374">
        <v>100</v>
      </c>
      <c r="AL913" s="369">
        <v>1.3999999999999999E-2</v>
      </c>
      <c r="AM913" s="369">
        <v>0.2</v>
      </c>
      <c r="AN913" s="369" t="s">
        <v>64</v>
      </c>
      <c r="AO913" s="367" t="s">
        <v>1324</v>
      </c>
      <c r="AP913" s="370" t="s">
        <v>13</v>
      </c>
      <c r="AQ913" s="376" t="s">
        <v>664</v>
      </c>
      <c r="AR913" s="369">
        <v>3.7333333333333333E-3</v>
      </c>
      <c r="AS913" s="369">
        <v>3.7333333333333333E-3</v>
      </c>
      <c r="AT913" s="369"/>
      <c r="AX913" s="662"/>
      <c r="AY913" s="663"/>
      <c r="AZ913" s="663"/>
      <c r="BA913" s="663"/>
      <c r="BB913" s="664"/>
      <c r="BC913" s="663"/>
      <c r="BD913" s="663"/>
      <c r="BE913" s="663"/>
      <c r="BF913" s="663"/>
      <c r="BG913" s="664"/>
      <c r="BH913" s="664"/>
      <c r="BI913" s="665"/>
      <c r="BJ913" s="665"/>
      <c r="BK913" s="665"/>
      <c r="BL913" s="664"/>
      <c r="BM913" s="664"/>
      <c r="BN913" s="664"/>
      <c r="BO913" s="664"/>
      <c r="BP913" s="664"/>
      <c r="BQ913" s="664"/>
      <c r="BR913" s="664"/>
      <c r="BS913" s="664"/>
      <c r="BT913" s="667"/>
      <c r="BU913" s="668"/>
      <c r="BV913" s="666"/>
      <c r="BW913" s="669"/>
    </row>
    <row r="914" spans="2:75" ht="15.75" customHeight="1">
      <c r="B914" s="363" t="s">
        <v>413</v>
      </c>
      <c r="C914" s="364">
        <v>26277600000195</v>
      </c>
      <c r="D914" s="365" t="s">
        <v>13</v>
      </c>
      <c r="E914" s="365" t="s">
        <v>615</v>
      </c>
      <c r="F914" s="365" t="s">
        <v>619</v>
      </c>
      <c r="G914" s="366" t="s">
        <v>34</v>
      </c>
      <c r="H914" s="366" t="s">
        <v>1337</v>
      </c>
      <c r="I914" s="366" t="s">
        <v>34</v>
      </c>
      <c r="J914" s="366"/>
      <c r="K914" s="367" t="s">
        <v>48</v>
      </c>
      <c r="L914" s="368"/>
      <c r="M914" s="368" t="s">
        <v>34</v>
      </c>
      <c r="N914" s="367">
        <v>441465</v>
      </c>
      <c r="O914" s="367" t="s">
        <v>1321</v>
      </c>
      <c r="P914" s="371">
        <v>42888</v>
      </c>
      <c r="Q914" s="372">
        <v>293915026.23000002</v>
      </c>
      <c r="R914" s="372">
        <v>377366595.75432551</v>
      </c>
      <c r="S914" s="367">
        <v>31</v>
      </c>
      <c r="T914" s="369">
        <v>0.12684922737792137</v>
      </c>
      <c r="U914" s="369">
        <v>1.6398047209201212</v>
      </c>
      <c r="V914" s="369">
        <v>0.12978817705428747</v>
      </c>
      <c r="W914" s="369">
        <v>1.272358112440253</v>
      </c>
      <c r="X914" s="369">
        <v>0.19142112783646237</v>
      </c>
      <c r="Y914" s="369">
        <v>1.4515811860512393</v>
      </c>
      <c r="Z914" s="369">
        <v>0.22766515387368935</v>
      </c>
      <c r="AA914" s="369">
        <v>1.2941225409886994</v>
      </c>
      <c r="AB914" s="369">
        <v>4.2158420678999782E-2</v>
      </c>
      <c r="AC914" s="373">
        <v>0.61179000523387228</v>
      </c>
      <c r="AD914" s="541">
        <v>26859555000187</v>
      </c>
      <c r="AE914" s="370" t="s">
        <v>2553</v>
      </c>
      <c r="AF914" s="370" t="s">
        <v>2247</v>
      </c>
      <c r="AG914" s="374" t="s">
        <v>59</v>
      </c>
      <c r="AH914" s="374" t="s">
        <v>2248</v>
      </c>
      <c r="AI914" s="374">
        <v>500</v>
      </c>
      <c r="AJ914" s="374">
        <v>100</v>
      </c>
      <c r="AK914" s="374">
        <v>500</v>
      </c>
      <c r="AL914" s="369">
        <v>1.9E-2</v>
      </c>
      <c r="AM914" s="369">
        <v>0.2</v>
      </c>
      <c r="AN914" s="369" t="s">
        <v>64</v>
      </c>
      <c r="AO914" s="367" t="s">
        <v>1324</v>
      </c>
      <c r="AP914" s="370" t="s">
        <v>13</v>
      </c>
      <c r="AQ914" s="376" t="s">
        <v>664</v>
      </c>
      <c r="AR914" s="369">
        <v>3.7999999999999996E-3</v>
      </c>
      <c r="AS914" s="369">
        <v>3.7999999999999996E-3</v>
      </c>
      <c r="AT914" s="369"/>
      <c r="AX914" s="662"/>
      <c r="AY914" s="663"/>
      <c r="AZ914" s="663"/>
      <c r="BA914" s="663"/>
      <c r="BB914" s="664"/>
      <c r="BC914" s="663"/>
      <c r="BD914" s="663"/>
      <c r="BE914" s="663"/>
      <c r="BF914" s="663"/>
      <c r="BG914" s="664"/>
      <c r="BH914" s="664"/>
      <c r="BI914" s="665"/>
      <c r="BJ914" s="665"/>
      <c r="BK914" s="665"/>
      <c r="BL914" s="664"/>
      <c r="BM914" s="664"/>
      <c r="BN914" s="664"/>
      <c r="BO914" s="664"/>
      <c r="BP914" s="664"/>
      <c r="BQ914" s="664"/>
      <c r="BR914" s="664"/>
      <c r="BS914" s="664"/>
      <c r="BT914" s="667"/>
      <c r="BU914" s="668"/>
      <c r="BV914" s="666"/>
      <c r="BW914" s="669"/>
    </row>
    <row r="915" spans="2:75" ht="15.75" customHeight="1">
      <c r="B915" s="363" t="s">
        <v>1235</v>
      </c>
      <c r="C915" s="364">
        <v>26882932000107</v>
      </c>
      <c r="D915" s="365" t="s">
        <v>13</v>
      </c>
      <c r="E915" s="365" t="s">
        <v>615</v>
      </c>
      <c r="F915" s="365" t="s">
        <v>619</v>
      </c>
      <c r="G915" s="366" t="s">
        <v>34</v>
      </c>
      <c r="H915" s="366" t="s">
        <v>1337</v>
      </c>
      <c r="I915" s="366" t="s">
        <v>34</v>
      </c>
      <c r="J915" s="366"/>
      <c r="K915" s="367" t="s">
        <v>48</v>
      </c>
      <c r="L915" s="368"/>
      <c r="M915" s="368" t="s">
        <v>34</v>
      </c>
      <c r="N915" s="367">
        <v>442011</v>
      </c>
      <c r="O915" s="367" t="s">
        <v>1321</v>
      </c>
      <c r="P915" s="371">
        <v>42893</v>
      </c>
      <c r="Q915" s="372">
        <v>20409167.789999999</v>
      </c>
      <c r="R915" s="372">
        <v>23274077.052103158</v>
      </c>
      <c r="S915" s="367">
        <v>31</v>
      </c>
      <c r="T915" s="369">
        <v>0.1266003637143478</v>
      </c>
      <c r="U915" s="369">
        <v>1.6365876117675553</v>
      </c>
      <c r="V915" s="369">
        <v>0.12955475887434864</v>
      </c>
      <c r="W915" s="369">
        <v>1.2700698337882463</v>
      </c>
      <c r="X915" s="369">
        <v>0.18945857530398569</v>
      </c>
      <c r="Y915" s="369">
        <v>1.4366987936790963</v>
      </c>
      <c r="Z915" s="369">
        <v>0.22412939098727347</v>
      </c>
      <c r="AA915" s="369">
        <v>1.2740241184894849</v>
      </c>
      <c r="AB915" s="369">
        <v>4.1793347388110066E-2</v>
      </c>
      <c r="AC915" s="373">
        <v>0.61182268880175616</v>
      </c>
      <c r="AD915" s="541">
        <v>26277600000195</v>
      </c>
      <c r="AE915" s="370" t="s">
        <v>2258</v>
      </c>
      <c r="AF915" s="370" t="s">
        <v>2244</v>
      </c>
      <c r="AG915" s="374" t="s">
        <v>1438</v>
      </c>
      <c r="AH915" s="374" t="s">
        <v>2248</v>
      </c>
      <c r="AI915" s="374">
        <v>5000</v>
      </c>
      <c r="AJ915" s="374">
        <v>5000</v>
      </c>
      <c r="AK915" s="374">
        <v>5000</v>
      </c>
      <c r="AL915" s="369">
        <v>0</v>
      </c>
      <c r="AM915" s="369" t="s">
        <v>34</v>
      </c>
      <c r="AN915" s="369" t="s">
        <v>34</v>
      </c>
      <c r="AO915" s="367" t="s">
        <v>1324</v>
      </c>
      <c r="AP915" s="370" t="s">
        <v>13</v>
      </c>
      <c r="AQ915" s="376" t="s">
        <v>664</v>
      </c>
      <c r="AR915" s="369">
        <v>3.7999999999999996E-3</v>
      </c>
      <c r="AS915" s="369">
        <v>3.7999999999999996E-3</v>
      </c>
      <c r="AT915" s="369"/>
      <c r="AX915" s="662"/>
      <c r="AY915" s="663"/>
      <c r="AZ915" s="663"/>
      <c r="BA915" s="663"/>
      <c r="BB915" s="664"/>
      <c r="BC915" s="663"/>
      <c r="BD915" s="663"/>
      <c r="BE915" s="663"/>
      <c r="BF915" s="663"/>
      <c r="BG915" s="664"/>
      <c r="BH915" s="664"/>
      <c r="BI915" s="665"/>
      <c r="BJ915" s="665"/>
      <c r="BK915" s="665"/>
      <c r="BL915" s="664"/>
      <c r="BM915" s="664"/>
      <c r="BN915" s="664"/>
      <c r="BO915" s="664"/>
      <c r="BP915" s="664"/>
      <c r="BQ915" s="664"/>
      <c r="BR915" s="664"/>
      <c r="BS915" s="664"/>
      <c r="BT915" s="667"/>
      <c r="BU915" s="668"/>
      <c r="BV915" s="666"/>
      <c r="BW915" s="669"/>
    </row>
    <row r="916" spans="2:75" ht="15.75" customHeight="1">
      <c r="B916" s="363" t="s">
        <v>1244</v>
      </c>
      <c r="C916" s="364">
        <v>38120906000112</v>
      </c>
      <c r="D916" s="365" t="s">
        <v>13</v>
      </c>
      <c r="E916" s="365" t="s">
        <v>615</v>
      </c>
      <c r="F916" s="365" t="s">
        <v>619</v>
      </c>
      <c r="G916" s="366" t="s">
        <v>34</v>
      </c>
      <c r="H916" s="366" t="s">
        <v>1337</v>
      </c>
      <c r="I916" s="366" t="s">
        <v>34</v>
      </c>
      <c r="J916" s="366"/>
      <c r="K916" s="367" t="s">
        <v>48</v>
      </c>
      <c r="L916" s="368"/>
      <c r="M916" s="368" t="s">
        <v>1416</v>
      </c>
      <c r="N916" s="367">
        <v>560170</v>
      </c>
      <c r="O916" s="367" t="s">
        <v>1321</v>
      </c>
      <c r="P916" s="371">
        <v>44146</v>
      </c>
      <c r="Q916" s="372">
        <v>10951554.619999999</v>
      </c>
      <c r="R916" s="372">
        <v>6945279.649444445</v>
      </c>
      <c r="S916" s="367">
        <v>31</v>
      </c>
      <c r="T916" s="369">
        <v>3.6516699259475205E-2</v>
      </c>
      <c r="U916" s="369">
        <v>0.47205849870655298</v>
      </c>
      <c r="V916" s="369">
        <v>7.6455632119192707E-2</v>
      </c>
      <c r="W916" s="369">
        <v>0.7495208421635573</v>
      </c>
      <c r="X916" s="369" t="s">
        <v>1419</v>
      </c>
      <c r="Y916" s="369" t="s">
        <v>1419</v>
      </c>
      <c r="Z916" s="369" t="s">
        <v>1419</v>
      </c>
      <c r="AA916" s="369" t="s">
        <v>1419</v>
      </c>
      <c r="AB916" s="369">
        <v>3.3280667682823506E-2</v>
      </c>
      <c r="AC916" s="373">
        <v>-0.68849217339333812</v>
      </c>
      <c r="AD916" s="541">
        <v>0</v>
      </c>
      <c r="AE916" s="370" t="s">
        <v>2557</v>
      </c>
      <c r="AF916" s="370" t="s">
        <v>2244</v>
      </c>
      <c r="AG916" s="374" t="s">
        <v>1438</v>
      </c>
      <c r="AH916" s="374" t="s">
        <v>2248</v>
      </c>
      <c r="AI916" s="374">
        <v>1000</v>
      </c>
      <c r="AJ916" s="374">
        <v>100</v>
      </c>
      <c r="AK916" s="374">
        <v>500</v>
      </c>
      <c r="AL916" s="369">
        <v>1.7500000000000002E-2</v>
      </c>
      <c r="AM916" s="369">
        <v>0.2</v>
      </c>
      <c r="AN916" s="369" t="s">
        <v>34</v>
      </c>
      <c r="AO916" s="367" t="s">
        <v>1324</v>
      </c>
      <c r="AP916" s="370" t="s">
        <v>13</v>
      </c>
      <c r="AQ916" s="376" t="s">
        <v>668</v>
      </c>
      <c r="AR916" s="369">
        <v>3.5000000000000001E-3</v>
      </c>
      <c r="AS916" s="369">
        <v>3.5000000000000001E-3</v>
      </c>
      <c r="AT916" s="369"/>
      <c r="AX916" s="662"/>
      <c r="AY916" s="663"/>
      <c r="AZ916" s="663"/>
      <c r="BA916" s="663"/>
      <c r="BB916" s="664"/>
      <c r="BC916" s="663"/>
      <c r="BD916" s="663"/>
      <c r="BE916" s="663"/>
      <c r="BF916" s="663"/>
      <c r="BG916" s="664"/>
      <c r="BH916" s="664"/>
      <c r="BI916" s="665"/>
      <c r="BJ916" s="665"/>
      <c r="BK916" s="665"/>
      <c r="BL916" s="664"/>
      <c r="BM916" s="664"/>
      <c r="BN916" s="664"/>
      <c r="BO916" s="664"/>
      <c r="BP916" s="664"/>
      <c r="BQ916" s="664"/>
      <c r="BR916" s="664"/>
      <c r="BS916" s="664"/>
      <c r="BT916" s="667"/>
      <c r="BU916" s="668"/>
      <c r="BV916" s="666"/>
      <c r="BW916" s="669"/>
    </row>
    <row r="917" spans="2:75" ht="15.75" customHeight="1">
      <c r="B917" s="363" t="s">
        <v>1720</v>
      </c>
      <c r="C917" s="364">
        <v>8815403000109</v>
      </c>
      <c r="D917" s="365" t="s">
        <v>13</v>
      </c>
      <c r="E917" s="365" t="s">
        <v>615</v>
      </c>
      <c r="F917" s="365" t="s">
        <v>619</v>
      </c>
      <c r="G917" s="366" t="s">
        <v>34</v>
      </c>
      <c r="H917" s="366" t="s">
        <v>1338</v>
      </c>
      <c r="I917" s="366" t="s">
        <v>34</v>
      </c>
      <c r="J917" s="366" t="s">
        <v>611</v>
      </c>
      <c r="K917" s="367" t="s">
        <v>48</v>
      </c>
      <c r="L917" s="368"/>
      <c r="M917" s="368"/>
      <c r="N917" s="367">
        <v>185779</v>
      </c>
      <c r="O917" s="367" t="s">
        <v>1321</v>
      </c>
      <c r="P917" s="371">
        <v>39238</v>
      </c>
      <c r="Q917" s="372" t="s">
        <v>1392</v>
      </c>
      <c r="R917" s="372" t="s">
        <v>1419</v>
      </c>
      <c r="S917" s="367">
        <v>31</v>
      </c>
      <c r="T917" s="369" t="s">
        <v>1419</v>
      </c>
      <c r="U917" s="369" t="s">
        <v>1419</v>
      </c>
      <c r="V917" s="369" t="s">
        <v>1419</v>
      </c>
      <c r="W917" s="369" t="s">
        <v>1419</v>
      </c>
      <c r="X917" s="369" t="s">
        <v>1419</v>
      </c>
      <c r="Y917" s="369" t="s">
        <v>1419</v>
      </c>
      <c r="Z917" s="369" t="s">
        <v>1419</v>
      </c>
      <c r="AA917" s="369" t="s">
        <v>1419</v>
      </c>
      <c r="AB917" s="369" t="s">
        <v>1419</v>
      </c>
      <c r="AC917" s="373" t="s">
        <v>1419</v>
      </c>
      <c r="AD917" s="541">
        <v>9489380000144</v>
      </c>
      <c r="AE917" s="370" t="s">
        <v>2560</v>
      </c>
      <c r="AF917" s="370" t="s">
        <v>2247</v>
      </c>
      <c r="AG917" s="374" t="s">
        <v>59</v>
      </c>
      <c r="AH917" s="374" t="s">
        <v>2248</v>
      </c>
      <c r="AI917" s="374">
        <v>10000</v>
      </c>
      <c r="AJ917" s="374">
        <v>5000</v>
      </c>
      <c r="AK917" s="374">
        <v>10000</v>
      </c>
      <c r="AL917" s="369">
        <v>1.95E-2</v>
      </c>
      <c r="AM917" s="369">
        <v>0.2</v>
      </c>
      <c r="AN917" s="369" t="s">
        <v>64</v>
      </c>
      <c r="AO917" s="367" t="s">
        <v>1324</v>
      </c>
      <c r="AP917" s="370" t="s">
        <v>13</v>
      </c>
      <c r="AQ917" s="376" t="s">
        <v>664</v>
      </c>
      <c r="AR917" s="369">
        <v>4.7375000000000004E-3</v>
      </c>
      <c r="AS917" s="369">
        <v>4.7375000000000004E-3</v>
      </c>
      <c r="AT917" s="369"/>
      <c r="AX917" s="662"/>
      <c r="AY917" s="663"/>
      <c r="AZ917" s="663"/>
      <c r="BA917" s="663"/>
      <c r="BB917" s="664"/>
      <c r="BC917" s="663"/>
      <c r="BD917" s="663"/>
      <c r="BE917" s="663"/>
      <c r="BF917" s="663"/>
      <c r="BG917" s="664"/>
      <c r="BH917" s="664"/>
      <c r="BI917" s="665"/>
      <c r="BJ917" s="665"/>
      <c r="BK917" s="665"/>
      <c r="BL917" s="664"/>
      <c r="BM917" s="664"/>
      <c r="BN917" s="664"/>
      <c r="BO917" s="664"/>
      <c r="BP917" s="664"/>
      <c r="BQ917" s="664"/>
      <c r="BR917" s="664"/>
      <c r="BS917" s="664"/>
      <c r="BT917" s="667"/>
      <c r="BU917" s="668"/>
      <c r="BV917" s="666"/>
      <c r="BW917" s="669"/>
    </row>
    <row r="918" spans="2:75" ht="15.75" customHeight="1">
      <c r="B918" s="363" t="s">
        <v>430</v>
      </c>
      <c r="C918" s="364">
        <v>24572582000149</v>
      </c>
      <c r="D918" s="365" t="s">
        <v>13</v>
      </c>
      <c r="E918" s="365" t="s">
        <v>615</v>
      </c>
      <c r="F918" s="365" t="s">
        <v>619</v>
      </c>
      <c r="G918" s="366" t="s">
        <v>34</v>
      </c>
      <c r="H918" s="366" t="s">
        <v>1337</v>
      </c>
      <c r="I918" s="366" t="s">
        <v>34</v>
      </c>
      <c r="J918" s="366" t="s">
        <v>611</v>
      </c>
      <c r="K918" s="367" t="s">
        <v>48</v>
      </c>
      <c r="L918" s="368"/>
      <c r="M918" s="368" t="s">
        <v>34</v>
      </c>
      <c r="N918" s="367">
        <v>421715</v>
      </c>
      <c r="O918" s="367" t="s">
        <v>1321</v>
      </c>
      <c r="P918" s="371">
        <v>42590</v>
      </c>
      <c r="Q918" s="372">
        <v>370992317.45999998</v>
      </c>
      <c r="R918" s="372">
        <v>438602024.97999996</v>
      </c>
      <c r="S918" s="367">
        <v>31</v>
      </c>
      <c r="T918" s="369">
        <v>9.1769614846965331E-2</v>
      </c>
      <c r="U918" s="369">
        <v>1.1863237228456891</v>
      </c>
      <c r="V918" s="369">
        <v>8.7336673446295698E-2</v>
      </c>
      <c r="W918" s="369">
        <v>0.85619143049107704</v>
      </c>
      <c r="X918" s="369">
        <v>3.2388240756747066E-2</v>
      </c>
      <c r="Y918" s="369">
        <v>0.24560591332403914</v>
      </c>
      <c r="Z918" s="369">
        <v>0.18867388971712495</v>
      </c>
      <c r="AA918" s="369">
        <v>1.0724835550126106</v>
      </c>
      <c r="AB918" s="369">
        <v>4.2394728857163264E-2</v>
      </c>
      <c r="AC918" s="373">
        <v>-0.29512729406852045</v>
      </c>
      <c r="AD918" s="541">
        <v>24572601000137</v>
      </c>
      <c r="AE918" s="370" t="s">
        <v>2567</v>
      </c>
      <c r="AF918" s="370" t="s">
        <v>2250</v>
      </c>
      <c r="AG918" s="374" t="s">
        <v>719</v>
      </c>
      <c r="AH918" s="374" t="s">
        <v>2248</v>
      </c>
      <c r="AI918" s="374">
        <v>5000</v>
      </c>
      <c r="AJ918" s="374">
        <v>500</v>
      </c>
      <c r="AK918" s="374">
        <v>1000</v>
      </c>
      <c r="AL918" s="369">
        <v>1.9199999999999998E-2</v>
      </c>
      <c r="AM918" s="369">
        <v>0.2</v>
      </c>
      <c r="AN918" s="369" t="s">
        <v>64</v>
      </c>
      <c r="AO918" s="367" t="s">
        <v>1324</v>
      </c>
      <c r="AP918" s="370" t="s">
        <v>13</v>
      </c>
      <c r="AQ918" s="376" t="s">
        <v>668</v>
      </c>
      <c r="AR918" s="369">
        <v>5.1840000000000002E-3</v>
      </c>
      <c r="AS918" s="369">
        <v>5.1840000000000002E-3</v>
      </c>
      <c r="AT918" s="369"/>
      <c r="AX918" s="662"/>
      <c r="AY918" s="663"/>
      <c r="AZ918" s="663"/>
      <c r="BA918" s="663"/>
      <c r="BB918" s="664"/>
      <c r="BC918" s="663"/>
      <c r="BD918" s="663"/>
      <c r="BE918" s="663"/>
      <c r="BF918" s="663"/>
      <c r="BG918" s="664"/>
      <c r="BH918" s="664"/>
      <c r="BI918" s="665"/>
      <c r="BJ918" s="665"/>
      <c r="BK918" s="665"/>
      <c r="BL918" s="664"/>
      <c r="BM918" s="664"/>
      <c r="BN918" s="664"/>
      <c r="BO918" s="664"/>
      <c r="BP918" s="664"/>
      <c r="BQ918" s="664"/>
      <c r="BR918" s="664"/>
      <c r="BS918" s="664"/>
      <c r="BT918" s="667"/>
      <c r="BU918" s="668"/>
      <c r="BV918" s="666"/>
      <c r="BW918" s="669"/>
    </row>
    <row r="919" spans="2:75" ht="15.75" customHeight="1">
      <c r="B919" s="363" t="s">
        <v>544</v>
      </c>
      <c r="C919" s="364">
        <v>30568854000130</v>
      </c>
      <c r="D919" s="365" t="s">
        <v>13</v>
      </c>
      <c r="E919" s="365" t="s">
        <v>615</v>
      </c>
      <c r="F919" s="365" t="s">
        <v>619</v>
      </c>
      <c r="G919" s="366" t="s">
        <v>34</v>
      </c>
      <c r="H919" s="366" t="s">
        <v>1338</v>
      </c>
      <c r="I919" s="366" t="s">
        <v>34</v>
      </c>
      <c r="J919" s="366"/>
      <c r="K919" s="367" t="s">
        <v>48</v>
      </c>
      <c r="L919" s="368"/>
      <c r="M919" s="368" t="s">
        <v>1416</v>
      </c>
      <c r="N919" s="367">
        <v>502871</v>
      </c>
      <c r="O919" s="367" t="s">
        <v>1321</v>
      </c>
      <c r="P919" s="371">
        <v>43644</v>
      </c>
      <c r="Q919" s="372">
        <v>753252810.39999998</v>
      </c>
      <c r="R919" s="372">
        <v>1025623063.8825788</v>
      </c>
      <c r="S919" s="367">
        <v>31</v>
      </c>
      <c r="T919" s="369">
        <v>-7.8596002227564465E-2</v>
      </c>
      <c r="U919" s="369">
        <v>-1.0160258612709614</v>
      </c>
      <c r="V919" s="369">
        <v>-0.14765135656934658</v>
      </c>
      <c r="W919" s="369">
        <v>-1.4474770014316229</v>
      </c>
      <c r="X919" s="369">
        <v>-0.10092743115017822</v>
      </c>
      <c r="Y919" s="369">
        <v>-0.76535104494444406</v>
      </c>
      <c r="Z919" s="369">
        <v>-6.0410654100756078E-2</v>
      </c>
      <c r="AA919" s="369">
        <v>-0.34339374233368242</v>
      </c>
      <c r="AB919" s="369">
        <v>0.12618797076564367</v>
      </c>
      <c r="AC919" s="373">
        <v>-1.972619031809733</v>
      </c>
      <c r="AD919" s="541">
        <v>0</v>
      </c>
      <c r="AE919" s="370" t="s">
        <v>2364</v>
      </c>
      <c r="AF919" s="370" t="s">
        <v>2244</v>
      </c>
      <c r="AG919" s="374" t="s">
        <v>1438</v>
      </c>
      <c r="AH919" s="374" t="s">
        <v>2248</v>
      </c>
      <c r="AI919" s="374">
        <v>1000</v>
      </c>
      <c r="AJ919" s="374">
        <v>100</v>
      </c>
      <c r="AK919" s="374">
        <v>100</v>
      </c>
      <c r="AL919" s="369">
        <v>1.0500000000000001E-2</v>
      </c>
      <c r="AM919" s="369">
        <v>0.15</v>
      </c>
      <c r="AN919" s="369" t="s">
        <v>2262</v>
      </c>
      <c r="AO919" s="367" t="s">
        <v>1324</v>
      </c>
      <c r="AP919" s="370" t="s">
        <v>13</v>
      </c>
      <c r="AQ919" s="376" t="s">
        <v>668</v>
      </c>
      <c r="AR919" s="369">
        <v>3.49965E-3</v>
      </c>
      <c r="AS919" s="369">
        <v>3.49965E-3</v>
      </c>
      <c r="AT919" s="369"/>
      <c r="AX919" s="662"/>
      <c r="AY919" s="663"/>
      <c r="AZ919" s="663"/>
      <c r="BA919" s="663"/>
      <c r="BB919" s="664"/>
      <c r="BC919" s="663"/>
      <c r="BD919" s="663"/>
      <c r="BE919" s="663"/>
      <c r="BF919" s="663"/>
      <c r="BG919" s="664"/>
      <c r="BH919" s="664"/>
      <c r="BI919" s="665"/>
      <c r="BJ919" s="665"/>
      <c r="BK919" s="665"/>
      <c r="BL919" s="664"/>
      <c r="BM919" s="664"/>
      <c r="BN919" s="664"/>
      <c r="BO919" s="664"/>
      <c r="BP919" s="664"/>
      <c r="BQ919" s="664"/>
      <c r="BR919" s="664"/>
      <c r="BS919" s="664"/>
      <c r="BT919" s="667"/>
      <c r="BU919" s="668"/>
      <c r="BV919" s="666"/>
      <c r="BW919" s="669"/>
    </row>
    <row r="920" spans="2:75" ht="15.75" customHeight="1">
      <c r="B920" s="363" t="s">
        <v>255</v>
      </c>
      <c r="C920" s="364">
        <v>36521802000194</v>
      </c>
      <c r="D920" s="365" t="s">
        <v>13</v>
      </c>
      <c r="E920" s="365" t="s">
        <v>616</v>
      </c>
      <c r="F920" s="365" t="s">
        <v>610</v>
      </c>
      <c r="G920" s="366" t="s">
        <v>34</v>
      </c>
      <c r="H920" s="366" t="s">
        <v>1338</v>
      </c>
      <c r="I920" s="366" t="s">
        <v>34</v>
      </c>
      <c r="J920" s="366"/>
      <c r="K920" s="367" t="s">
        <v>48</v>
      </c>
      <c r="L920" s="368"/>
      <c r="M920" s="368" t="s">
        <v>34</v>
      </c>
      <c r="N920" s="367">
        <v>539457</v>
      </c>
      <c r="O920" s="367" t="s">
        <v>1321</v>
      </c>
      <c r="P920" s="371">
        <v>43980</v>
      </c>
      <c r="Q920" s="372">
        <v>8438436.1899999995</v>
      </c>
      <c r="R920" s="372">
        <v>5741659.0566269848</v>
      </c>
      <c r="S920" s="367">
        <v>31</v>
      </c>
      <c r="T920" s="369">
        <v>0.25925545394651794</v>
      </c>
      <c r="U920" s="369">
        <v>3.3514458550008048</v>
      </c>
      <c r="V920" s="369">
        <v>0.19224861906932178</v>
      </c>
      <c r="W920" s="369">
        <v>1.884679295371974</v>
      </c>
      <c r="X920" s="369">
        <v>0.18190708962337276</v>
      </c>
      <c r="Y920" s="369">
        <v>1.3794345059559672</v>
      </c>
      <c r="Z920" s="369" t="s">
        <v>1419</v>
      </c>
      <c r="AA920" s="369" t="s">
        <v>1419</v>
      </c>
      <c r="AB920" s="369">
        <v>0.10666567426682524</v>
      </c>
      <c r="AC920" s="373">
        <v>0.79105947699474599</v>
      </c>
      <c r="AD920" s="541">
        <v>36521795000120</v>
      </c>
      <c r="AE920" s="370" t="s">
        <v>2429</v>
      </c>
      <c r="AF920" s="370" t="s">
        <v>2250</v>
      </c>
      <c r="AG920" s="374" t="s">
        <v>719</v>
      </c>
      <c r="AH920" s="374" t="s">
        <v>2245</v>
      </c>
      <c r="AI920" s="374">
        <v>50000</v>
      </c>
      <c r="AJ920" s="374">
        <v>10000</v>
      </c>
      <c r="AK920" s="374">
        <v>20000</v>
      </c>
      <c r="AL920" s="369">
        <v>1.4999999999999999E-2</v>
      </c>
      <c r="AM920" s="369">
        <v>0.2</v>
      </c>
      <c r="AN920" s="369" t="s">
        <v>64</v>
      </c>
      <c r="AO920" s="367" t="s">
        <v>1324</v>
      </c>
      <c r="AP920" s="370" t="s">
        <v>13</v>
      </c>
      <c r="AQ920" s="376" t="s">
        <v>664</v>
      </c>
      <c r="AR920" s="369">
        <v>4.0000000000000001E-3</v>
      </c>
      <c r="AS920" s="369">
        <v>4.0000000000000001E-3</v>
      </c>
      <c r="AT920" s="369"/>
      <c r="AX920" s="662"/>
      <c r="AY920" s="663"/>
      <c r="AZ920" s="663"/>
      <c r="BA920" s="663"/>
      <c r="BB920" s="664"/>
      <c r="BC920" s="663"/>
      <c r="BD920" s="663"/>
      <c r="BE920" s="663"/>
      <c r="BF920" s="663"/>
      <c r="BG920" s="664"/>
      <c r="BH920" s="664"/>
      <c r="BI920" s="665"/>
      <c r="BJ920" s="665"/>
      <c r="BK920" s="665"/>
      <c r="BL920" s="664"/>
      <c r="BM920" s="664"/>
      <c r="BN920" s="664"/>
      <c r="BO920" s="664"/>
      <c r="BP920" s="664"/>
      <c r="BQ920" s="664"/>
      <c r="BR920" s="664"/>
      <c r="BS920" s="664"/>
      <c r="BT920" s="667"/>
      <c r="BU920" s="668"/>
      <c r="BV920" s="666"/>
      <c r="BW920" s="669"/>
    </row>
    <row r="921" spans="2:75" ht="15.75" customHeight="1">
      <c r="B921" s="363" t="s">
        <v>425</v>
      </c>
      <c r="C921" s="364">
        <v>19941946000180</v>
      </c>
      <c r="D921" s="365" t="s">
        <v>11</v>
      </c>
      <c r="E921" s="365" t="s">
        <v>621</v>
      </c>
      <c r="F921" s="365" t="s">
        <v>672</v>
      </c>
      <c r="G921" s="366" t="s">
        <v>866</v>
      </c>
      <c r="H921" s="366" t="s">
        <v>34</v>
      </c>
      <c r="I921" s="366"/>
      <c r="J921" s="366" t="s">
        <v>608</v>
      </c>
      <c r="K921" s="367" t="s">
        <v>48</v>
      </c>
      <c r="L921" s="368"/>
      <c r="M921" s="368" t="s">
        <v>34</v>
      </c>
      <c r="N921" s="367">
        <v>378003</v>
      </c>
      <c r="O921" s="367" t="s">
        <v>1321</v>
      </c>
      <c r="P921" s="371">
        <v>41913</v>
      </c>
      <c r="Q921" s="372">
        <v>150198864.08000001</v>
      </c>
      <c r="R921" s="372">
        <v>141571897.17638889</v>
      </c>
      <c r="S921" s="367">
        <v>31</v>
      </c>
      <c r="T921" s="369">
        <v>0.11393073657845543</v>
      </c>
      <c r="U921" s="369">
        <v>1.4728048689067181</v>
      </c>
      <c r="V921" s="369">
        <v>0.10579174452270079</v>
      </c>
      <c r="W921" s="369">
        <v>1.0371128359123407</v>
      </c>
      <c r="X921" s="369">
        <v>8.4993962284692026E-2</v>
      </c>
      <c r="Y921" s="369">
        <v>0.6445246560547464</v>
      </c>
      <c r="Z921" s="369">
        <v>0.2910997773780275</v>
      </c>
      <c r="AA921" s="369">
        <v>1.6547055057477289</v>
      </c>
      <c r="AB921" s="369">
        <v>0.10184679251755424</v>
      </c>
      <c r="AC921" s="373">
        <v>8.4372705938251344E-2</v>
      </c>
      <c r="AD921" s="541">
        <v>0</v>
      </c>
      <c r="AE921" s="370" t="s">
        <v>2560</v>
      </c>
      <c r="AF921" s="370" t="s">
        <v>2247</v>
      </c>
      <c r="AG921" s="374" t="s">
        <v>59</v>
      </c>
      <c r="AH921" s="374" t="s">
        <v>2245</v>
      </c>
      <c r="AI921" s="374">
        <v>20000</v>
      </c>
      <c r="AJ921" s="374">
        <v>10000</v>
      </c>
      <c r="AK921" s="374">
        <v>20000</v>
      </c>
      <c r="AL921" s="369">
        <v>0.02</v>
      </c>
      <c r="AM921" s="369">
        <v>0.2</v>
      </c>
      <c r="AN921" s="369" t="s">
        <v>150</v>
      </c>
      <c r="AO921" s="367" t="s">
        <v>1324</v>
      </c>
      <c r="AP921" s="370" t="s">
        <v>13</v>
      </c>
      <c r="AQ921" s="376" t="s">
        <v>664</v>
      </c>
      <c r="AR921" s="369">
        <v>4.0000000000000001E-3</v>
      </c>
      <c r="AS921" s="369">
        <v>4.0000000000000001E-3</v>
      </c>
      <c r="AT921" s="369"/>
      <c r="AX921" s="662"/>
      <c r="AY921" s="663"/>
      <c r="AZ921" s="663"/>
      <c r="BA921" s="663"/>
      <c r="BB921" s="664"/>
      <c r="BC921" s="663"/>
      <c r="BD921" s="663"/>
      <c r="BE921" s="663"/>
      <c r="BF921" s="663"/>
      <c r="BG921" s="664"/>
      <c r="BH921" s="664"/>
      <c r="BI921" s="665"/>
      <c r="BJ921" s="665"/>
      <c r="BK921" s="665"/>
      <c r="BL921" s="664"/>
      <c r="BM921" s="664"/>
      <c r="BN921" s="664"/>
      <c r="BO921" s="664"/>
      <c r="BP921" s="664"/>
      <c r="BQ921" s="664"/>
      <c r="BR921" s="664"/>
      <c r="BS921" s="664"/>
      <c r="BT921" s="667"/>
      <c r="BU921" s="668"/>
      <c r="BV921" s="666"/>
      <c r="BW921" s="669"/>
    </row>
    <row r="922" spans="2:75" ht="15.75" customHeight="1">
      <c r="B922" s="363" t="s">
        <v>1544</v>
      </c>
      <c r="C922" s="364">
        <v>23695873000161</v>
      </c>
      <c r="D922" s="365"/>
      <c r="E922" s="365"/>
      <c r="F922" s="365"/>
      <c r="G922" s="366"/>
      <c r="H922" s="366" t="s">
        <v>34</v>
      </c>
      <c r="I922" s="366"/>
      <c r="J922" s="366"/>
      <c r="K922" s="367"/>
      <c r="L922" s="368"/>
      <c r="M922" s="368"/>
      <c r="N922" s="367">
        <v>417017</v>
      </c>
      <c r="O922" s="367" t="s">
        <v>1321</v>
      </c>
      <c r="P922" s="371">
        <v>42499</v>
      </c>
      <c r="Q922" s="372" t="s">
        <v>1392</v>
      </c>
      <c r="R922" s="372" t="s">
        <v>1419</v>
      </c>
      <c r="S922" s="367">
        <v>31</v>
      </c>
      <c r="T922" s="369" t="s">
        <v>1419</v>
      </c>
      <c r="U922" s="369" t="s">
        <v>1419</v>
      </c>
      <c r="V922" s="369" t="s">
        <v>1419</v>
      </c>
      <c r="W922" s="369" t="s">
        <v>1419</v>
      </c>
      <c r="X922" s="369" t="s">
        <v>1419</v>
      </c>
      <c r="Y922" s="369" t="s">
        <v>1419</v>
      </c>
      <c r="Z922" s="369" t="s">
        <v>1419</v>
      </c>
      <c r="AA922" s="369" t="s">
        <v>1419</v>
      </c>
      <c r="AB922" s="369" t="s">
        <v>1419</v>
      </c>
      <c r="AC922" s="373" t="s">
        <v>1419</v>
      </c>
      <c r="AD922" s="541">
        <v>0</v>
      </c>
      <c r="AE922" s="370" t="s">
        <v>2258</v>
      </c>
      <c r="AF922" s="370" t="s">
        <v>2244</v>
      </c>
      <c r="AG922" s="374" t="s">
        <v>1438</v>
      </c>
      <c r="AH922" s="374" t="s">
        <v>2305</v>
      </c>
      <c r="AI922" s="374">
        <v>10000</v>
      </c>
      <c r="AJ922" s="374">
        <v>5000</v>
      </c>
      <c r="AK922" s="374">
        <v>5000</v>
      </c>
      <c r="AL922" s="369">
        <v>0</v>
      </c>
      <c r="AM922" s="369" t="s">
        <v>34</v>
      </c>
      <c r="AN922" s="369" t="s">
        <v>34</v>
      </c>
      <c r="AO922" s="367" t="s">
        <v>1324</v>
      </c>
      <c r="AP922" s="370" t="s">
        <v>13</v>
      </c>
      <c r="AQ922" s="376" t="s">
        <v>664</v>
      </c>
      <c r="AR922" s="369" t="s">
        <v>34</v>
      </c>
      <c r="AS922" s="369" t="s">
        <v>34</v>
      </c>
      <c r="AT922" s="369"/>
      <c r="AX922" s="662"/>
      <c r="AY922" s="663"/>
      <c r="AZ922" s="663"/>
      <c r="BA922" s="663"/>
      <c r="BB922" s="664"/>
      <c r="BC922" s="663"/>
      <c r="BD922" s="663"/>
      <c r="BE922" s="663"/>
      <c r="BF922" s="663"/>
      <c r="BG922" s="664"/>
      <c r="BH922" s="664"/>
      <c r="BI922" s="665"/>
      <c r="BJ922" s="665"/>
      <c r="BK922" s="665"/>
      <c r="BL922" s="664"/>
      <c r="BM922" s="664"/>
      <c r="BN922" s="664"/>
      <c r="BO922" s="664"/>
      <c r="BP922" s="664"/>
      <c r="BQ922" s="664"/>
      <c r="BR922" s="664"/>
      <c r="BS922" s="664"/>
      <c r="BT922" s="667"/>
      <c r="BU922" s="668"/>
      <c r="BV922" s="666"/>
      <c r="BW922" s="669"/>
    </row>
    <row r="923" spans="2:75" ht="15.75" customHeight="1">
      <c r="B923" s="363" t="s">
        <v>880</v>
      </c>
      <c r="C923" s="364">
        <v>36436823000101</v>
      </c>
      <c r="D923" s="365" t="s">
        <v>14</v>
      </c>
      <c r="E923" s="365" t="s">
        <v>614</v>
      </c>
      <c r="F923" s="365"/>
      <c r="G923" s="366"/>
      <c r="H923" s="366" t="s">
        <v>1338</v>
      </c>
      <c r="I923" s="366" t="s">
        <v>34</v>
      </c>
      <c r="J923" s="366" t="s">
        <v>608</v>
      </c>
      <c r="K923" s="367" t="s">
        <v>48</v>
      </c>
      <c r="L923" s="368"/>
      <c r="M923" s="368" t="s">
        <v>34</v>
      </c>
      <c r="N923" s="367">
        <v>541508</v>
      </c>
      <c r="O923" s="367" t="s">
        <v>1321</v>
      </c>
      <c r="P923" s="371">
        <v>44007</v>
      </c>
      <c r="Q923" s="372">
        <v>14170783.32</v>
      </c>
      <c r="R923" s="372">
        <v>13838791.325317459</v>
      </c>
      <c r="S923" s="367">
        <v>31</v>
      </c>
      <c r="T923" s="369">
        <v>7.5764275534832004E-2</v>
      </c>
      <c r="U923" s="369">
        <v>0.97941957761371912</v>
      </c>
      <c r="V923" s="369">
        <v>-0.13319114599793391</v>
      </c>
      <c r="W923" s="369">
        <v>-1.3057185867153462</v>
      </c>
      <c r="X923" s="369">
        <v>-0.10650914149692114</v>
      </c>
      <c r="Y923" s="369">
        <v>-0.80767816848036666</v>
      </c>
      <c r="Z923" s="369" t="s">
        <v>1419</v>
      </c>
      <c r="AA923" s="369" t="s">
        <v>1419</v>
      </c>
      <c r="AB923" s="369">
        <v>0.2072456710915436</v>
      </c>
      <c r="AC923" s="373">
        <v>-1.0546181384769684</v>
      </c>
      <c r="AD923" s="541">
        <v>36499040000177</v>
      </c>
      <c r="AE923" s="370" t="s">
        <v>2328</v>
      </c>
      <c r="AF923" s="370" t="s">
        <v>2244</v>
      </c>
      <c r="AG923" s="374" t="s">
        <v>1438</v>
      </c>
      <c r="AH923" s="374" t="s">
        <v>2248</v>
      </c>
      <c r="AI923" s="374">
        <v>100</v>
      </c>
      <c r="AJ923" s="374">
        <v>0</v>
      </c>
      <c r="AK923" s="374">
        <v>0</v>
      </c>
      <c r="AL923" s="369">
        <v>0.02</v>
      </c>
      <c r="AM923" s="369">
        <v>0.2</v>
      </c>
      <c r="AN923" s="369" t="s">
        <v>34</v>
      </c>
      <c r="AO923" s="367" t="s">
        <v>1324</v>
      </c>
      <c r="AP923" s="370" t="s">
        <v>13</v>
      </c>
      <c r="AQ923" s="376" t="s">
        <v>668</v>
      </c>
      <c r="AR923" s="369">
        <v>4.6666666666666662E-3</v>
      </c>
      <c r="AS923" s="369">
        <v>4.6666666666666662E-3</v>
      </c>
      <c r="AT923" s="369"/>
      <c r="AX923" s="662"/>
      <c r="AY923" s="663"/>
      <c r="AZ923" s="663"/>
      <c r="BA923" s="663"/>
      <c r="BB923" s="664"/>
      <c r="BC923" s="663"/>
      <c r="BD923" s="663"/>
      <c r="BE923" s="663"/>
      <c r="BF923" s="663"/>
      <c r="BG923" s="664"/>
      <c r="BH923" s="664"/>
      <c r="BI923" s="665"/>
      <c r="BJ923" s="665"/>
      <c r="BK923" s="665"/>
      <c r="BL923" s="664"/>
      <c r="BM923" s="664"/>
      <c r="BN923" s="664"/>
      <c r="BO923" s="664"/>
      <c r="BP923" s="664"/>
      <c r="BQ923" s="664"/>
      <c r="BR923" s="664"/>
      <c r="BS923" s="664"/>
      <c r="BT923" s="667"/>
      <c r="BU923" s="668"/>
      <c r="BV923" s="666"/>
      <c r="BW923" s="669"/>
    </row>
    <row r="924" spans="2:75" ht="15.75" customHeight="1">
      <c r="B924" s="363" t="s">
        <v>1549</v>
      </c>
      <c r="C924" s="364">
        <v>28345337000150</v>
      </c>
      <c r="D924" s="365" t="s">
        <v>14</v>
      </c>
      <c r="E924" s="365" t="s">
        <v>614</v>
      </c>
      <c r="F924" s="365"/>
      <c r="G924" s="366"/>
      <c r="H924" s="366" t="s">
        <v>1338</v>
      </c>
      <c r="I924" s="366" t="s">
        <v>34</v>
      </c>
      <c r="J924" s="366" t="s">
        <v>608</v>
      </c>
      <c r="K924" s="367" t="s">
        <v>48</v>
      </c>
      <c r="L924" s="368"/>
      <c r="M924" s="368"/>
      <c r="N924" s="367">
        <v>455431</v>
      </c>
      <c r="O924" s="367" t="s">
        <v>1321</v>
      </c>
      <c r="P924" s="371">
        <v>43090</v>
      </c>
      <c r="Q924" s="372">
        <v>3239243.03</v>
      </c>
      <c r="R924" s="372">
        <v>5143909.4650000026</v>
      </c>
      <c r="S924" s="367">
        <v>31</v>
      </c>
      <c r="T924" s="369">
        <v>-5.7918110382457311E-2</v>
      </c>
      <c r="U924" s="369">
        <v>-0.65145789694404066</v>
      </c>
      <c r="V924" s="369">
        <v>-0.2143104451919754</v>
      </c>
      <c r="W924" s="369">
        <v>-1.9668787756446315</v>
      </c>
      <c r="X924" s="369">
        <v>-0.13348947766085417</v>
      </c>
      <c r="Y924" s="369">
        <v>-0.9386700340320665</v>
      </c>
      <c r="Z924" s="369">
        <v>-0.28188867449211996</v>
      </c>
      <c r="AA924" s="369">
        <v>-1.5403986149425328</v>
      </c>
      <c r="AB924" s="369">
        <v>0.20413064831004868</v>
      </c>
      <c r="AC924" s="373">
        <v>-1.5856928198699753</v>
      </c>
      <c r="AD924" s="541">
        <v>28345356000186</v>
      </c>
      <c r="AE924" s="370" t="s">
        <v>2332</v>
      </c>
      <c r="AF924" s="370" t="s">
        <v>2256</v>
      </c>
      <c r="AG924" s="374" t="s">
        <v>59</v>
      </c>
      <c r="AH924" s="374" t="s">
        <v>2245</v>
      </c>
      <c r="AI924" s="374">
        <v>100000</v>
      </c>
      <c r="AJ924" s="374">
        <v>50000</v>
      </c>
      <c r="AK924" s="374">
        <v>100000</v>
      </c>
      <c r="AL924" s="369">
        <v>1.9E-2</v>
      </c>
      <c r="AM924" s="369">
        <v>0.2</v>
      </c>
      <c r="AN924" s="369" t="s">
        <v>2276</v>
      </c>
      <c r="AO924" s="367" t="s">
        <v>1324</v>
      </c>
      <c r="AP924" s="370" t="s">
        <v>13</v>
      </c>
      <c r="AQ924" s="376" t="s">
        <v>674</v>
      </c>
      <c r="AR924" s="369" t="s">
        <v>34</v>
      </c>
      <c r="AS924" s="369" t="s">
        <v>34</v>
      </c>
      <c r="AT924" s="369"/>
      <c r="AX924" s="662"/>
      <c r="AY924" s="663"/>
      <c r="AZ924" s="663"/>
      <c r="BA924" s="663"/>
      <c r="BB924" s="664"/>
      <c r="BC924" s="663"/>
      <c r="BD924" s="663"/>
      <c r="BE924" s="663"/>
      <c r="BF924" s="663"/>
      <c r="BG924" s="664"/>
      <c r="BH924" s="664"/>
      <c r="BI924" s="665"/>
      <c r="BJ924" s="665"/>
      <c r="BK924" s="665"/>
      <c r="BL924" s="664"/>
      <c r="BM924" s="664"/>
      <c r="BN924" s="664"/>
      <c r="BO924" s="664"/>
      <c r="BP924" s="664"/>
      <c r="BQ924" s="664"/>
      <c r="BR924" s="664"/>
      <c r="BS924" s="664"/>
      <c r="BT924" s="667"/>
      <c r="BU924" s="668"/>
      <c r="BV924" s="666"/>
      <c r="BW924" s="669"/>
    </row>
    <row r="925" spans="2:75" ht="15.75" customHeight="1">
      <c r="B925" s="363" t="s">
        <v>1579</v>
      </c>
      <c r="C925" s="364">
        <v>31690473000191</v>
      </c>
      <c r="D925" s="365" t="s">
        <v>14</v>
      </c>
      <c r="E925" s="365" t="s">
        <v>614</v>
      </c>
      <c r="F925" s="365"/>
      <c r="G925" s="366"/>
      <c r="H925" s="366" t="s">
        <v>1338</v>
      </c>
      <c r="I925" s="366" t="s">
        <v>34</v>
      </c>
      <c r="J925" s="366" t="s">
        <v>608</v>
      </c>
      <c r="K925" s="367" t="s">
        <v>48</v>
      </c>
      <c r="L925" s="368"/>
      <c r="M925" s="368"/>
      <c r="N925" s="367">
        <v>498701</v>
      </c>
      <c r="O925" s="367" t="s">
        <v>1321</v>
      </c>
      <c r="P925" s="371">
        <v>43637</v>
      </c>
      <c r="Q925" s="372">
        <v>439675932.95999998</v>
      </c>
      <c r="R925" s="372">
        <v>483704708.67615098</v>
      </c>
      <c r="S925" s="367">
        <v>31</v>
      </c>
      <c r="T925" s="369">
        <v>0.18173734377352413</v>
      </c>
      <c r="U925" s="369">
        <v>2.044165926496738</v>
      </c>
      <c r="V925" s="369">
        <v>-6.6285854807239808E-2</v>
      </c>
      <c r="W925" s="369">
        <v>-0.6083522472692966</v>
      </c>
      <c r="X925" s="369">
        <v>6.4730666721088959E-2</v>
      </c>
      <c r="Y925" s="369">
        <v>0.45517248399437726</v>
      </c>
      <c r="Z925" s="369">
        <v>0.43139419450781058</v>
      </c>
      <c r="AA925" s="369">
        <v>2.3573810509107815</v>
      </c>
      <c r="AB925" s="369">
        <v>0.21665716060032833</v>
      </c>
      <c r="AC925" s="373">
        <v>-0.68574340376230092</v>
      </c>
      <c r="AD925" s="541">
        <v>31844634000154</v>
      </c>
      <c r="AE925" s="370" t="s">
        <v>1561</v>
      </c>
      <c r="AF925" s="370" t="s">
        <v>2256</v>
      </c>
      <c r="AG925" s="374" t="s">
        <v>1561</v>
      </c>
      <c r="AH925" s="374" t="s">
        <v>2245</v>
      </c>
      <c r="AI925" s="374">
        <v>100000</v>
      </c>
      <c r="AJ925" s="374">
        <v>50000</v>
      </c>
      <c r="AK925" s="374">
        <v>100000</v>
      </c>
      <c r="AL925" s="369">
        <v>0</v>
      </c>
      <c r="AM925" s="369" t="s">
        <v>34</v>
      </c>
      <c r="AN925" s="369" t="s">
        <v>2257</v>
      </c>
      <c r="AO925" s="367" t="s">
        <v>1324</v>
      </c>
      <c r="AP925" s="370" t="s">
        <v>716</v>
      </c>
      <c r="AQ925" s="376" t="s">
        <v>659</v>
      </c>
      <c r="AR925" s="369" t="s">
        <v>34</v>
      </c>
      <c r="AS925" s="369" t="s">
        <v>34</v>
      </c>
      <c r="AT925" s="369"/>
      <c r="AX925" s="662"/>
      <c r="AY925" s="663"/>
      <c r="AZ925" s="663"/>
      <c r="BA925" s="663"/>
      <c r="BB925" s="664"/>
      <c r="BC925" s="663"/>
      <c r="BD925" s="663"/>
      <c r="BE925" s="663"/>
      <c r="BF925" s="663"/>
      <c r="BG925" s="664"/>
      <c r="BH925" s="664"/>
      <c r="BI925" s="665"/>
      <c r="BJ925" s="665"/>
      <c r="BK925" s="665"/>
      <c r="BL925" s="664"/>
      <c r="BM925" s="664"/>
      <c r="BN925" s="664"/>
      <c r="BO925" s="664"/>
      <c r="BP925" s="664"/>
      <c r="BQ925" s="664"/>
      <c r="BR925" s="664"/>
      <c r="BS925" s="664"/>
      <c r="BT925" s="667"/>
      <c r="BU925" s="668"/>
      <c r="BV925" s="666"/>
      <c r="BW925" s="669"/>
    </row>
    <row r="926" spans="2:75" ht="15.75" customHeight="1">
      <c r="B926" s="363" t="s">
        <v>1580</v>
      </c>
      <c r="C926" s="364">
        <v>26859392000132</v>
      </c>
      <c r="D926" s="365" t="s">
        <v>14</v>
      </c>
      <c r="E926" s="365" t="s">
        <v>607</v>
      </c>
      <c r="F926" s="365"/>
      <c r="G926" s="366"/>
      <c r="H926" s="366" t="s">
        <v>34</v>
      </c>
      <c r="I926" s="366" t="s">
        <v>34</v>
      </c>
      <c r="J926" s="366" t="s">
        <v>608</v>
      </c>
      <c r="K926" s="367" t="s">
        <v>48</v>
      </c>
      <c r="L926" s="368"/>
      <c r="M926" s="368"/>
      <c r="N926" s="367">
        <v>443093</v>
      </c>
      <c r="O926" s="367" t="s">
        <v>1321</v>
      </c>
      <c r="P926" s="371">
        <v>42888</v>
      </c>
      <c r="Q926" s="372">
        <v>140126832.49000001</v>
      </c>
      <c r="R926" s="372">
        <v>186524800.11055559</v>
      </c>
      <c r="S926" s="367">
        <v>31</v>
      </c>
      <c r="T926" s="369">
        <v>-8.9420358402565459E-3</v>
      </c>
      <c r="U926" s="369">
        <v>-0.10057924584252662</v>
      </c>
      <c r="V926" s="369">
        <v>-0.19312141902462787</v>
      </c>
      <c r="W926" s="369">
        <v>-1.772412071943831</v>
      </c>
      <c r="X926" s="369">
        <v>-7.3853598032316059E-2</v>
      </c>
      <c r="Y926" s="369">
        <v>-0.51932302525380247</v>
      </c>
      <c r="Z926" s="369">
        <v>0.15920424519342213</v>
      </c>
      <c r="AA926" s="369">
        <v>0.86998173740312623</v>
      </c>
      <c r="AB926" s="369">
        <v>0.24422375291400833</v>
      </c>
      <c r="AC926" s="373">
        <v>-1.1799812263872338</v>
      </c>
      <c r="AD926" s="541">
        <v>26859548000185</v>
      </c>
      <c r="AE926" s="370" t="s">
        <v>1561</v>
      </c>
      <c r="AF926" s="370" t="s">
        <v>2256</v>
      </c>
      <c r="AG926" s="374" t="s">
        <v>1561</v>
      </c>
      <c r="AH926" s="374" t="s">
        <v>2245</v>
      </c>
      <c r="AI926" s="374">
        <v>100000</v>
      </c>
      <c r="AJ926" s="374">
        <v>50000</v>
      </c>
      <c r="AK926" s="374">
        <v>100000</v>
      </c>
      <c r="AL926" s="369">
        <v>0</v>
      </c>
      <c r="AM926" s="369" t="s">
        <v>34</v>
      </c>
      <c r="AN926" s="369" t="s">
        <v>2257</v>
      </c>
      <c r="AO926" s="367" t="s">
        <v>1324</v>
      </c>
      <c r="AP926" s="370" t="s">
        <v>716</v>
      </c>
      <c r="AQ926" s="376" t="s">
        <v>659</v>
      </c>
      <c r="AR926" s="369" t="s">
        <v>34</v>
      </c>
      <c r="AS926" s="369" t="s">
        <v>34</v>
      </c>
      <c r="AT926" s="369"/>
      <c r="AX926" s="662"/>
      <c r="AY926" s="663"/>
      <c r="AZ926" s="663"/>
      <c r="BA926" s="663"/>
      <c r="BB926" s="664"/>
      <c r="BC926" s="663"/>
      <c r="BD926" s="663"/>
      <c r="BE926" s="663"/>
      <c r="BF926" s="663"/>
      <c r="BG926" s="664"/>
      <c r="BH926" s="664"/>
      <c r="BI926" s="665"/>
      <c r="BJ926" s="665"/>
      <c r="BK926" s="665"/>
      <c r="BL926" s="664"/>
      <c r="BM926" s="664"/>
      <c r="BN926" s="664"/>
      <c r="BO926" s="664"/>
      <c r="BP926" s="664"/>
      <c r="BQ926" s="664"/>
      <c r="BR926" s="664"/>
      <c r="BS926" s="664"/>
      <c r="BT926" s="667"/>
      <c r="BU926" s="668"/>
      <c r="BV926" s="666"/>
      <c r="BW926" s="669"/>
    </row>
    <row r="927" spans="2:75" ht="15.75" customHeight="1">
      <c r="B927" s="363" t="s">
        <v>1590</v>
      </c>
      <c r="C927" s="364">
        <v>34738254000123</v>
      </c>
      <c r="D927" s="365" t="s">
        <v>11</v>
      </c>
      <c r="E927" s="365"/>
      <c r="F927" s="365"/>
      <c r="G927" s="366"/>
      <c r="H927" s="366" t="s">
        <v>34</v>
      </c>
      <c r="I927" s="366"/>
      <c r="J927" s="366"/>
      <c r="K927" s="367"/>
      <c r="L927" s="368"/>
      <c r="M927" s="368"/>
      <c r="N927" s="367">
        <v>521574</v>
      </c>
      <c r="O927" s="367" t="s">
        <v>1321</v>
      </c>
      <c r="P927" s="371">
        <v>43818</v>
      </c>
      <c r="Q927" s="372">
        <v>547429964.03999996</v>
      </c>
      <c r="R927" s="372">
        <v>970965625.80361104</v>
      </c>
      <c r="S927" s="367">
        <v>31</v>
      </c>
      <c r="T927" s="369">
        <v>9.9615477578827605E-2</v>
      </c>
      <c r="U927" s="369">
        <v>1.1204662772671405</v>
      </c>
      <c r="V927" s="369">
        <v>0.10446959848958803</v>
      </c>
      <c r="W927" s="369">
        <v>0.95879151286920616</v>
      </c>
      <c r="X927" s="369">
        <v>0.14151631228605654</v>
      </c>
      <c r="Y927" s="369">
        <v>0.99511305308373199</v>
      </c>
      <c r="Z927" s="369" t="s">
        <v>1419</v>
      </c>
      <c r="AA927" s="369" t="s">
        <v>1419</v>
      </c>
      <c r="AB927" s="369">
        <v>3.2865313933506952E-2</v>
      </c>
      <c r="AC927" s="373">
        <v>-0.10717412777425921</v>
      </c>
      <c r="AD927" s="541">
        <v>34738232000163</v>
      </c>
      <c r="AE927" s="370" t="s">
        <v>1561</v>
      </c>
      <c r="AF927" s="370" t="s">
        <v>2256</v>
      </c>
      <c r="AG927" s="374" t="s">
        <v>59</v>
      </c>
      <c r="AH927" s="374" t="s">
        <v>2245</v>
      </c>
      <c r="AI927" s="374">
        <v>50000</v>
      </c>
      <c r="AJ927" s="374">
        <v>10000</v>
      </c>
      <c r="AK927" s="374">
        <v>50000</v>
      </c>
      <c r="AL927" s="369">
        <v>0.01</v>
      </c>
      <c r="AM927" s="369">
        <v>0.1</v>
      </c>
      <c r="AN927" s="369" t="s">
        <v>64</v>
      </c>
      <c r="AO927" s="367" t="s">
        <v>1324</v>
      </c>
      <c r="AP927" s="370" t="s">
        <v>13</v>
      </c>
      <c r="AQ927" s="376" t="s">
        <v>668</v>
      </c>
      <c r="AR927" s="369" t="s">
        <v>34</v>
      </c>
      <c r="AS927" s="369" t="s">
        <v>34</v>
      </c>
      <c r="AT927" s="369"/>
      <c r="AX927" s="662"/>
      <c r="AY927" s="663"/>
      <c r="AZ927" s="663"/>
      <c r="BA927" s="663"/>
      <c r="BB927" s="664"/>
      <c r="BC927" s="663"/>
      <c r="BD927" s="663"/>
      <c r="BE927" s="663"/>
      <c r="BF927" s="663"/>
      <c r="BG927" s="664"/>
      <c r="BH927" s="664"/>
      <c r="BI927" s="665"/>
      <c r="BJ927" s="665"/>
      <c r="BK927" s="665"/>
      <c r="BL927" s="664"/>
      <c r="BM927" s="664"/>
      <c r="BN927" s="664"/>
      <c r="BO927" s="664"/>
      <c r="BP927" s="664"/>
      <c r="BQ927" s="664"/>
      <c r="BR927" s="664"/>
      <c r="BS927" s="664"/>
      <c r="BT927" s="667"/>
      <c r="BU927" s="668"/>
      <c r="BV927" s="666"/>
      <c r="BW927" s="669"/>
    </row>
    <row r="928" spans="2:75" ht="15.75" customHeight="1">
      <c r="B928" s="363" t="s">
        <v>1597</v>
      </c>
      <c r="C928" s="364">
        <v>5586710000169</v>
      </c>
      <c r="D928" s="365" t="s">
        <v>14</v>
      </c>
      <c r="E928" s="365" t="s">
        <v>607</v>
      </c>
      <c r="F928" s="365"/>
      <c r="G928" s="366"/>
      <c r="H928" s="366" t="s">
        <v>34</v>
      </c>
      <c r="I928" s="366"/>
      <c r="J928" s="366" t="s">
        <v>608</v>
      </c>
      <c r="K928" s="367" t="s">
        <v>48</v>
      </c>
      <c r="L928" s="368"/>
      <c r="M928" s="368"/>
      <c r="N928" s="367">
        <v>147753</v>
      </c>
      <c r="O928" s="367" t="s">
        <v>1321</v>
      </c>
      <c r="P928" s="371">
        <v>38496</v>
      </c>
      <c r="Q928" s="372">
        <v>74291735.379999995</v>
      </c>
      <c r="R928" s="372">
        <v>89715417.148650795</v>
      </c>
      <c r="S928" s="367">
        <v>31</v>
      </c>
      <c r="T928" s="369">
        <v>-7.4094936144628365E-2</v>
      </c>
      <c r="U928" s="369">
        <v>-0.83341343417866232</v>
      </c>
      <c r="V928" s="369">
        <v>-0.20486764489656861</v>
      </c>
      <c r="W928" s="369">
        <v>-1.8802155079394609</v>
      </c>
      <c r="X928" s="369">
        <v>-9.4033619519052536E-2</v>
      </c>
      <c r="Y928" s="369">
        <v>-0.66122470760099183</v>
      </c>
      <c r="Z928" s="369">
        <v>-0.10554576306551144</v>
      </c>
      <c r="AA928" s="369">
        <v>-0.57676154436531457</v>
      </c>
      <c r="AB928" s="369">
        <v>0.24853822282295221</v>
      </c>
      <c r="AC928" s="373">
        <v>-1.2143918383315089</v>
      </c>
      <c r="AD928" s="541">
        <v>14781411000176</v>
      </c>
      <c r="AE928" s="370" t="s">
        <v>2354</v>
      </c>
      <c r="AF928" s="370" t="s">
        <v>2256</v>
      </c>
      <c r="AG928" s="374" t="s">
        <v>59</v>
      </c>
      <c r="AH928" s="374" t="s">
        <v>2245</v>
      </c>
      <c r="AI928" s="374">
        <v>50000</v>
      </c>
      <c r="AJ928" s="374">
        <v>50000</v>
      </c>
      <c r="AK928" s="374">
        <v>50000</v>
      </c>
      <c r="AL928" s="369">
        <v>0.02</v>
      </c>
      <c r="AM928" s="369">
        <v>0.2</v>
      </c>
      <c r="AN928" s="369" t="s">
        <v>2317</v>
      </c>
      <c r="AO928" s="367" t="s">
        <v>1324</v>
      </c>
      <c r="AP928" s="370" t="s">
        <v>716</v>
      </c>
      <c r="AQ928" s="376" t="s">
        <v>659</v>
      </c>
      <c r="AR928" s="369" t="s">
        <v>34</v>
      </c>
      <c r="AS928" s="369" t="s">
        <v>34</v>
      </c>
      <c r="AT928" s="369"/>
      <c r="AX928" s="662"/>
      <c r="AY928" s="663"/>
      <c r="AZ928" s="663"/>
      <c r="BA928" s="663"/>
      <c r="BB928" s="664"/>
      <c r="BC928" s="663"/>
      <c r="BD928" s="663"/>
      <c r="BE928" s="663"/>
      <c r="BF928" s="663"/>
      <c r="BG928" s="664"/>
      <c r="BH928" s="664"/>
      <c r="BI928" s="665"/>
      <c r="BJ928" s="665"/>
      <c r="BK928" s="665"/>
      <c r="BL928" s="664"/>
      <c r="BM928" s="664"/>
      <c r="BN928" s="664"/>
      <c r="BO928" s="664"/>
      <c r="BP928" s="664"/>
      <c r="BQ928" s="664"/>
      <c r="BR928" s="664"/>
      <c r="BS928" s="664"/>
      <c r="BT928" s="667"/>
      <c r="BU928" s="668"/>
      <c r="BV928" s="666"/>
      <c r="BW928" s="669"/>
    </row>
    <row r="929" spans="2:75" ht="15.75" customHeight="1">
      <c r="B929" s="363" t="s">
        <v>1599</v>
      </c>
      <c r="C929" s="364">
        <v>16929562000154</v>
      </c>
      <c r="D929" s="365" t="s">
        <v>14</v>
      </c>
      <c r="E929" s="365" t="s">
        <v>614</v>
      </c>
      <c r="F929" s="365"/>
      <c r="G929" s="366"/>
      <c r="H929" s="366" t="s">
        <v>1338</v>
      </c>
      <c r="I929" s="366" t="s">
        <v>34</v>
      </c>
      <c r="J929" s="366" t="s">
        <v>608</v>
      </c>
      <c r="K929" s="367" t="s">
        <v>48</v>
      </c>
      <c r="L929" s="368"/>
      <c r="M929" s="368"/>
      <c r="N929" s="367">
        <v>321303</v>
      </c>
      <c r="O929" s="367" t="s">
        <v>1321</v>
      </c>
      <c r="P929" s="371">
        <v>41261</v>
      </c>
      <c r="Q929" s="372">
        <v>30933139.09</v>
      </c>
      <c r="R929" s="372">
        <v>34927317.280674629</v>
      </c>
      <c r="S929" s="367">
        <v>31</v>
      </c>
      <c r="T929" s="369">
        <v>-8.593312534218045E-2</v>
      </c>
      <c r="U929" s="369">
        <v>-0.96656836253072465</v>
      </c>
      <c r="V929" s="369">
        <v>-0.22959686995784612</v>
      </c>
      <c r="W929" s="369">
        <v>-2.1071731248096781</v>
      </c>
      <c r="X929" s="369">
        <v>-0.12284265764463564</v>
      </c>
      <c r="Y929" s="369">
        <v>-0.86380382673183498</v>
      </c>
      <c r="Z929" s="369">
        <v>-0.12284345929860008</v>
      </c>
      <c r="AA929" s="369">
        <v>-0.67128590710231861</v>
      </c>
      <c r="AB929" s="369">
        <v>0.25868062239495998</v>
      </c>
      <c r="AC929" s="373">
        <v>-1.278981235768154</v>
      </c>
      <c r="AD929" s="541">
        <v>16929553000163</v>
      </c>
      <c r="AE929" s="370" t="s">
        <v>2354</v>
      </c>
      <c r="AF929" s="370" t="s">
        <v>2256</v>
      </c>
      <c r="AG929" s="374" t="s">
        <v>59</v>
      </c>
      <c r="AH929" s="374" t="s">
        <v>2245</v>
      </c>
      <c r="AI929" s="374">
        <v>50000</v>
      </c>
      <c r="AJ929" s="374">
        <v>50000</v>
      </c>
      <c r="AK929" s="374">
        <v>50000</v>
      </c>
      <c r="AL929" s="369">
        <v>0.02</v>
      </c>
      <c r="AM929" s="369">
        <v>0.2</v>
      </c>
      <c r="AN929" s="369" t="s">
        <v>2276</v>
      </c>
      <c r="AO929" s="367" t="s">
        <v>1324</v>
      </c>
      <c r="AP929" s="370" t="s">
        <v>716</v>
      </c>
      <c r="AQ929" s="376" t="s">
        <v>659</v>
      </c>
      <c r="AR929" s="369" t="s">
        <v>34</v>
      </c>
      <c r="AS929" s="369" t="s">
        <v>34</v>
      </c>
      <c r="AT929" s="369"/>
      <c r="AX929" s="662"/>
      <c r="AY929" s="663"/>
      <c r="AZ929" s="663"/>
      <c r="BA929" s="663"/>
      <c r="BB929" s="664"/>
      <c r="BC929" s="663"/>
      <c r="BD929" s="663"/>
      <c r="BE929" s="663"/>
      <c r="BF929" s="663"/>
      <c r="BG929" s="664"/>
      <c r="BH929" s="664"/>
      <c r="BI929" s="665"/>
      <c r="BJ929" s="665"/>
      <c r="BK929" s="665"/>
      <c r="BL929" s="664"/>
      <c r="BM929" s="664"/>
      <c r="BN929" s="664"/>
      <c r="BO929" s="664"/>
      <c r="BP929" s="664"/>
      <c r="BQ929" s="664"/>
      <c r="BR929" s="664"/>
      <c r="BS929" s="664"/>
      <c r="BT929" s="667"/>
      <c r="BU929" s="668"/>
      <c r="BV929" s="666"/>
      <c r="BW929" s="669"/>
    </row>
    <row r="930" spans="2:75" ht="15.75" customHeight="1">
      <c r="B930" s="363" t="s">
        <v>221</v>
      </c>
      <c r="C930" s="364">
        <v>8830947000131</v>
      </c>
      <c r="D930" s="365" t="s">
        <v>14</v>
      </c>
      <c r="E930" s="365" t="s">
        <v>607</v>
      </c>
      <c r="F930" s="365"/>
      <c r="G930" s="366"/>
      <c r="H930" s="366" t="s">
        <v>34</v>
      </c>
      <c r="I930" s="366" t="s">
        <v>34</v>
      </c>
      <c r="J930" s="366" t="s">
        <v>608</v>
      </c>
      <c r="K930" s="367" t="s">
        <v>48</v>
      </c>
      <c r="L930" s="368"/>
      <c r="M930" s="368" t="s">
        <v>34</v>
      </c>
      <c r="N930" s="367">
        <v>214019</v>
      </c>
      <c r="O930" s="367" t="s">
        <v>1321</v>
      </c>
      <c r="P930" s="371">
        <v>39232</v>
      </c>
      <c r="Q930" s="372">
        <v>824912634.76999998</v>
      </c>
      <c r="R930" s="372">
        <v>719546706.74575377</v>
      </c>
      <c r="S930" s="367">
        <v>31</v>
      </c>
      <c r="T930" s="369">
        <v>8.0875172344573087E-2</v>
      </c>
      <c r="U930" s="369">
        <v>1.0454891382250733</v>
      </c>
      <c r="V930" s="369">
        <v>6.967928761011466E-2</v>
      </c>
      <c r="W930" s="369">
        <v>0.68309000767229955</v>
      </c>
      <c r="X930" s="369">
        <v>0.3895435128565512</v>
      </c>
      <c r="Y930" s="369">
        <v>2.9539792226799828</v>
      </c>
      <c r="Z930" s="369">
        <v>0.79259589492646287</v>
      </c>
      <c r="AA930" s="369">
        <v>4.5053720170479963</v>
      </c>
      <c r="AB930" s="369">
        <v>0.24238484264237659</v>
      </c>
      <c r="AC930" s="373">
        <v>-1.9294849590778382E-3</v>
      </c>
      <c r="AD930" s="541">
        <v>14213077000154</v>
      </c>
      <c r="AE930" s="370" t="s">
        <v>2400</v>
      </c>
      <c r="AF930" s="370" t="s">
        <v>2244</v>
      </c>
      <c r="AG930" s="374" t="s">
        <v>1438</v>
      </c>
      <c r="AH930" s="374" t="s">
        <v>2248</v>
      </c>
      <c r="AI930" s="374">
        <v>5000</v>
      </c>
      <c r="AJ930" s="374">
        <v>1000</v>
      </c>
      <c r="AK930" s="374">
        <v>1000</v>
      </c>
      <c r="AL930" s="369">
        <v>1.9E-2</v>
      </c>
      <c r="AM930" s="369">
        <v>0.2</v>
      </c>
      <c r="AN930" s="369" t="s">
        <v>666</v>
      </c>
      <c r="AO930" s="367" t="s">
        <v>1324</v>
      </c>
      <c r="AP930" s="370" t="s">
        <v>716</v>
      </c>
      <c r="AQ930" s="376" t="s">
        <v>659</v>
      </c>
      <c r="AR930" s="369">
        <v>4.4333333333333325E-3</v>
      </c>
      <c r="AS930" s="369">
        <v>4.4333333333333325E-3</v>
      </c>
      <c r="AT930" s="369"/>
      <c r="AX930" s="662"/>
      <c r="AY930" s="663"/>
      <c r="AZ930" s="663"/>
      <c r="BA930" s="663"/>
      <c r="BB930" s="664"/>
      <c r="BC930" s="663"/>
      <c r="BD930" s="663"/>
      <c r="BE930" s="663"/>
      <c r="BF930" s="663"/>
      <c r="BG930" s="664"/>
      <c r="BH930" s="664"/>
      <c r="BI930" s="665"/>
      <c r="BJ930" s="665"/>
      <c r="BK930" s="665"/>
      <c r="BL930" s="664"/>
      <c r="BM930" s="664"/>
      <c r="BN930" s="664"/>
      <c r="BO930" s="664"/>
      <c r="BP930" s="664"/>
      <c r="BQ930" s="664"/>
      <c r="BR930" s="664"/>
      <c r="BS930" s="664"/>
      <c r="BT930" s="667"/>
      <c r="BU930" s="668"/>
      <c r="BV930" s="666"/>
      <c r="BW930" s="669"/>
    </row>
    <row r="931" spans="2:75" ht="15.75" customHeight="1">
      <c r="B931" s="363" t="s">
        <v>1147</v>
      </c>
      <c r="C931" s="364">
        <v>37098161000170</v>
      </c>
      <c r="D931" s="365" t="s">
        <v>11</v>
      </c>
      <c r="E931" s="365" t="s">
        <v>661</v>
      </c>
      <c r="F931" s="365"/>
      <c r="G931" s="366"/>
      <c r="H931" s="366" t="s">
        <v>34</v>
      </c>
      <c r="I931" s="366" t="s">
        <v>34</v>
      </c>
      <c r="J931" s="366" t="s">
        <v>696</v>
      </c>
      <c r="K931" s="367" t="s">
        <v>49</v>
      </c>
      <c r="L931" s="368"/>
      <c r="M931" s="368" t="s">
        <v>34</v>
      </c>
      <c r="N931" s="367">
        <v>570931</v>
      </c>
      <c r="O931" s="367" t="s">
        <v>1321</v>
      </c>
      <c r="P931" s="371">
        <v>44215</v>
      </c>
      <c r="Q931" s="372">
        <v>5679656</v>
      </c>
      <c r="R931" s="372">
        <v>23720142.471666712</v>
      </c>
      <c r="S931" s="367">
        <v>31</v>
      </c>
      <c r="T931" s="369">
        <v>-0.17291464821018132</v>
      </c>
      <c r="U931" s="369">
        <v>-2.2353014071306019</v>
      </c>
      <c r="V931" s="369">
        <v>-0.22920891552383282</v>
      </c>
      <c r="W931" s="369">
        <v>-2.2470137860738784</v>
      </c>
      <c r="X931" s="369" t="s">
        <v>1419</v>
      </c>
      <c r="Y931" s="369" t="s">
        <v>1419</v>
      </c>
      <c r="Z931" s="369" t="s">
        <v>1419</v>
      </c>
      <c r="AA931" s="369" t="s">
        <v>1419</v>
      </c>
      <c r="AB931" s="369">
        <v>0.1692042537397416</v>
      </c>
      <c r="AC931" s="373">
        <v>-2.0278536632413497</v>
      </c>
      <c r="AD931" s="541">
        <v>0</v>
      </c>
      <c r="AE931" s="370" t="s">
        <v>2505</v>
      </c>
      <c r="AF931" s="370" t="s">
        <v>2244</v>
      </c>
      <c r="AG931" s="374" t="s">
        <v>1438</v>
      </c>
      <c r="AH931" s="374" t="s">
        <v>2245</v>
      </c>
      <c r="AI931" s="374">
        <v>1000</v>
      </c>
      <c r="AJ931" s="374">
        <v>1000</v>
      </c>
      <c r="AK931" s="374">
        <v>1000</v>
      </c>
      <c r="AL931" s="369">
        <v>9.0000000000000011E-3</v>
      </c>
      <c r="AM931" s="369" t="s">
        <v>34</v>
      </c>
      <c r="AN931" s="369" t="s">
        <v>34</v>
      </c>
      <c r="AO931" s="367" t="s">
        <v>1324</v>
      </c>
      <c r="AP931" s="370" t="s">
        <v>13</v>
      </c>
      <c r="AQ931" s="376" t="s">
        <v>679</v>
      </c>
      <c r="AR931" s="369">
        <v>2.8001999999999997E-3</v>
      </c>
      <c r="AS931" s="369">
        <v>2.8001999999999997E-3</v>
      </c>
      <c r="AT931" s="369"/>
      <c r="AX931" s="662"/>
      <c r="AY931" s="663"/>
      <c r="AZ931" s="663"/>
      <c r="BA931" s="663"/>
      <c r="BB931" s="664"/>
      <c r="BC931" s="663"/>
      <c r="BD931" s="663"/>
      <c r="BE931" s="663"/>
      <c r="BF931" s="663"/>
      <c r="BG931" s="664"/>
      <c r="BH931" s="664"/>
      <c r="BI931" s="665"/>
      <c r="BJ931" s="665"/>
      <c r="BK931" s="665"/>
      <c r="BL931" s="664"/>
      <c r="BM931" s="664"/>
      <c r="BN931" s="664"/>
      <c r="BO931" s="664"/>
      <c r="BP931" s="664"/>
      <c r="BQ931" s="664"/>
      <c r="BR931" s="664"/>
      <c r="BS931" s="664"/>
      <c r="BT931" s="667"/>
      <c r="BU931" s="668"/>
      <c r="BV931" s="666"/>
      <c r="BW931" s="669"/>
    </row>
    <row r="932" spans="2:75" ht="15.75" customHeight="1">
      <c r="B932" s="363" t="s">
        <v>1305</v>
      </c>
      <c r="C932" s="364">
        <v>40962665000109</v>
      </c>
      <c r="D932" s="365" t="s">
        <v>14</v>
      </c>
      <c r="E932" s="365" t="s">
        <v>607</v>
      </c>
      <c r="F932" s="365"/>
      <c r="G932" s="366"/>
      <c r="H932" s="366" t="s">
        <v>34</v>
      </c>
      <c r="I932" s="366" t="s">
        <v>34</v>
      </c>
      <c r="J932" s="366" t="s">
        <v>608</v>
      </c>
      <c r="K932" s="367" t="s">
        <v>48</v>
      </c>
      <c r="L932" s="368"/>
      <c r="M932" s="368" t="s">
        <v>1416</v>
      </c>
      <c r="N932" s="367">
        <v>630144</v>
      </c>
      <c r="O932" s="367" t="s">
        <v>1321</v>
      </c>
      <c r="P932" s="371">
        <v>44551</v>
      </c>
      <c r="Q932" s="372">
        <v>2711161.59</v>
      </c>
      <c r="R932" s="372" t="s">
        <v>1419</v>
      </c>
      <c r="S932" s="367">
        <v>31</v>
      </c>
      <c r="T932" s="369">
        <v>-0.10589609252093202</v>
      </c>
      <c r="U932" s="369">
        <v>-1.3689394569622941</v>
      </c>
      <c r="V932" s="369" t="s">
        <v>1419</v>
      </c>
      <c r="W932" s="369" t="s">
        <v>1419</v>
      </c>
      <c r="X932" s="369" t="s">
        <v>1419</v>
      </c>
      <c r="Y932" s="369" t="s">
        <v>1419</v>
      </c>
      <c r="Z932" s="369" t="s">
        <v>1419</v>
      </c>
      <c r="AA932" s="369" t="s">
        <v>1419</v>
      </c>
      <c r="AB932" s="369" t="s">
        <v>1419</v>
      </c>
      <c r="AC932" s="373" t="s">
        <v>1419</v>
      </c>
      <c r="AD932" s="541">
        <v>12123799000192</v>
      </c>
      <c r="AE932" s="370" t="s">
        <v>2528</v>
      </c>
      <c r="AF932" s="370" t="s">
        <v>1431</v>
      </c>
      <c r="AG932" s="374" t="s">
        <v>1431</v>
      </c>
      <c r="AH932" s="374" t="s">
        <v>2248</v>
      </c>
      <c r="AI932" s="374">
        <v>0</v>
      </c>
      <c r="AJ932" s="374" t="s">
        <v>1429</v>
      </c>
      <c r="AK932" s="374">
        <v>0</v>
      </c>
      <c r="AL932" s="369">
        <v>2.5000000000000001E-3</v>
      </c>
      <c r="AM932" s="369" t="s">
        <v>34</v>
      </c>
      <c r="AN932" s="369" t="s">
        <v>666</v>
      </c>
      <c r="AO932" s="367" t="s">
        <v>1324</v>
      </c>
      <c r="AP932" s="370" t="s">
        <v>716</v>
      </c>
      <c r="AQ932" s="376" t="s">
        <v>659</v>
      </c>
      <c r="AR932" s="369">
        <v>2.6666666666666668E-4</v>
      </c>
      <c r="AS932" s="369">
        <v>2.6666666666666668E-4</v>
      </c>
      <c r="AT932" s="369"/>
      <c r="AX932" s="662"/>
      <c r="AY932" s="663"/>
      <c r="AZ932" s="663"/>
      <c r="BA932" s="663"/>
      <c r="BB932" s="664"/>
      <c r="BC932" s="663"/>
      <c r="BD932" s="663"/>
      <c r="BE932" s="663"/>
      <c r="BF932" s="663"/>
      <c r="BG932" s="664"/>
      <c r="BH932" s="664"/>
      <c r="BI932" s="665"/>
      <c r="BJ932" s="665"/>
      <c r="BK932" s="665"/>
      <c r="BL932" s="664"/>
      <c r="BM932" s="664"/>
      <c r="BN932" s="664"/>
      <c r="BO932" s="664"/>
      <c r="BP932" s="664"/>
      <c r="BQ932" s="664"/>
      <c r="BR932" s="664"/>
      <c r="BS932" s="664"/>
      <c r="BT932" s="667"/>
      <c r="BU932" s="668"/>
      <c r="BV932" s="666"/>
      <c r="BW932" s="669"/>
    </row>
    <row r="933" spans="2:75" ht="15.75" customHeight="1">
      <c r="B933" s="363" t="s">
        <v>1246</v>
      </c>
      <c r="C933" s="364">
        <v>30397165000100</v>
      </c>
      <c r="D933" s="365" t="s">
        <v>14</v>
      </c>
      <c r="E933" s="365" t="s">
        <v>607</v>
      </c>
      <c r="F933" s="365"/>
      <c r="G933" s="366"/>
      <c r="H933" s="366" t="s">
        <v>34</v>
      </c>
      <c r="I933" s="366" t="s">
        <v>34</v>
      </c>
      <c r="J933" s="366" t="s">
        <v>608</v>
      </c>
      <c r="K933" s="367" t="s">
        <v>48</v>
      </c>
      <c r="L933" s="368"/>
      <c r="M933" s="368" t="s">
        <v>34</v>
      </c>
      <c r="N933" s="367">
        <v>535354</v>
      </c>
      <c r="O933" s="367" t="s">
        <v>1321</v>
      </c>
      <c r="P933" s="371">
        <v>43935</v>
      </c>
      <c r="Q933" s="372">
        <v>119083793.42</v>
      </c>
      <c r="R933" s="372">
        <v>133161806.62317458</v>
      </c>
      <c r="S933" s="367">
        <v>31</v>
      </c>
      <c r="T933" s="369">
        <v>-1.1121867766096027E-2</v>
      </c>
      <c r="U933" s="369">
        <v>-0.14377455539368886</v>
      </c>
      <c r="V933" s="369">
        <v>-0.13380359855291302</v>
      </c>
      <c r="W933" s="369">
        <v>-1.3117226696333648</v>
      </c>
      <c r="X933" s="369">
        <v>1.1757653279159452E-2</v>
      </c>
      <c r="Y933" s="369">
        <v>8.9160420717626351E-2</v>
      </c>
      <c r="Z933" s="369" t="s">
        <v>1419</v>
      </c>
      <c r="AA933" s="369" t="s">
        <v>1419</v>
      </c>
      <c r="AB933" s="369">
        <v>0.26026588140729678</v>
      </c>
      <c r="AC933" s="373">
        <v>-0.79504514236740154</v>
      </c>
      <c r="AD933" s="541">
        <v>0</v>
      </c>
      <c r="AE933" s="370" t="s">
        <v>2559</v>
      </c>
      <c r="AF933" s="370" t="s">
        <v>2244</v>
      </c>
      <c r="AG933" s="374" t="s">
        <v>1438</v>
      </c>
      <c r="AH933" s="374" t="s">
        <v>2248</v>
      </c>
      <c r="AI933" s="374">
        <v>0</v>
      </c>
      <c r="AJ933" s="374">
        <v>0</v>
      </c>
      <c r="AK933" s="374">
        <v>0</v>
      </c>
      <c r="AL933" s="369">
        <v>0.02</v>
      </c>
      <c r="AM933" s="369">
        <v>0.2</v>
      </c>
      <c r="AN933" s="369" t="s">
        <v>666</v>
      </c>
      <c r="AO933" s="367" t="s">
        <v>1324</v>
      </c>
      <c r="AP933" s="370" t="s">
        <v>716</v>
      </c>
      <c r="AQ933" s="376" t="s">
        <v>670</v>
      </c>
      <c r="AR933" s="369">
        <v>6.0000000000000001E-3</v>
      </c>
      <c r="AS933" s="369">
        <v>6.0000000000000001E-3</v>
      </c>
      <c r="AT933" s="369"/>
      <c r="AX933" s="662"/>
      <c r="AY933" s="663"/>
      <c r="AZ933" s="663"/>
      <c r="BA933" s="663"/>
      <c r="BB933" s="664"/>
      <c r="BC933" s="663"/>
      <c r="BD933" s="663"/>
      <c r="BE933" s="663"/>
      <c r="BF933" s="663"/>
      <c r="BG933" s="664"/>
      <c r="BH933" s="664"/>
      <c r="BI933" s="665"/>
      <c r="BJ933" s="665"/>
      <c r="BK933" s="665"/>
      <c r="BL933" s="664"/>
      <c r="BM933" s="664"/>
      <c r="BN933" s="664"/>
      <c r="BO933" s="664"/>
      <c r="BP933" s="664"/>
      <c r="BQ933" s="664"/>
      <c r="BR933" s="664"/>
      <c r="BS933" s="664"/>
      <c r="BT933" s="667"/>
      <c r="BU933" s="668"/>
      <c r="BV933" s="666"/>
      <c r="BW933" s="669"/>
    </row>
    <row r="934" spans="2:75" ht="15.75" customHeight="1">
      <c r="B934" s="363" t="s">
        <v>427</v>
      </c>
      <c r="C934" s="364">
        <v>23243536000133</v>
      </c>
      <c r="D934" s="365" t="s">
        <v>14</v>
      </c>
      <c r="E934" s="365" t="s">
        <v>614</v>
      </c>
      <c r="F934" s="365"/>
      <c r="G934" s="366"/>
      <c r="H934" s="366" t="s">
        <v>1338</v>
      </c>
      <c r="I934" s="366" t="s">
        <v>34</v>
      </c>
      <c r="J934" s="366" t="s">
        <v>608</v>
      </c>
      <c r="K934" s="367" t="s">
        <v>48</v>
      </c>
      <c r="L934" s="368"/>
      <c r="M934" s="368" t="s">
        <v>34</v>
      </c>
      <c r="N934" s="367">
        <v>436615</v>
      </c>
      <c r="O934" s="367" t="s">
        <v>1321</v>
      </c>
      <c r="P934" s="371">
        <v>42787</v>
      </c>
      <c r="Q934" s="372">
        <v>192866952.88999999</v>
      </c>
      <c r="R934" s="372">
        <v>270781610.41603196</v>
      </c>
      <c r="S934" s="367">
        <v>31</v>
      </c>
      <c r="T934" s="369">
        <v>-9.9167460143264829E-2</v>
      </c>
      <c r="U934" s="369">
        <v>-1.2819571129125182</v>
      </c>
      <c r="V934" s="369">
        <v>-0.27523217293536084</v>
      </c>
      <c r="W934" s="369">
        <v>-2.6981955982969605</v>
      </c>
      <c r="X934" s="369">
        <v>-0.20506311974030289</v>
      </c>
      <c r="Y934" s="369">
        <v>-1.555030888869813</v>
      </c>
      <c r="Z934" s="369">
        <v>-0.10375435715676029</v>
      </c>
      <c r="AA934" s="369">
        <v>-0.58977340202379114</v>
      </c>
      <c r="AB934" s="369">
        <v>0.25964829607311707</v>
      </c>
      <c r="AC934" s="373">
        <v>-1.4839206796060214</v>
      </c>
      <c r="AD934" s="541">
        <v>16929553000163</v>
      </c>
      <c r="AE934" s="370" t="s">
        <v>2354</v>
      </c>
      <c r="AF934" s="370" t="s">
        <v>2253</v>
      </c>
      <c r="AG934" s="374" t="s">
        <v>1439</v>
      </c>
      <c r="AH934" s="374" t="s">
        <v>2248</v>
      </c>
      <c r="AI934" s="374">
        <v>10000</v>
      </c>
      <c r="AJ934" s="374">
        <v>5000</v>
      </c>
      <c r="AK934" s="374">
        <v>10000</v>
      </c>
      <c r="AL934" s="369">
        <v>0.02</v>
      </c>
      <c r="AM934" s="369">
        <v>0.2</v>
      </c>
      <c r="AN934" s="369" t="s">
        <v>666</v>
      </c>
      <c r="AO934" s="367" t="s">
        <v>1324</v>
      </c>
      <c r="AP934" s="370" t="s">
        <v>716</v>
      </c>
      <c r="AQ934" s="376" t="s">
        <v>659</v>
      </c>
      <c r="AR934" s="369">
        <v>5.0000000000000001E-3</v>
      </c>
      <c r="AS934" s="369">
        <v>5.0000000000000001E-3</v>
      </c>
      <c r="AT934" s="369"/>
      <c r="AX934" s="662"/>
      <c r="AY934" s="663"/>
      <c r="AZ934" s="663"/>
      <c r="BA934" s="663"/>
      <c r="BB934" s="664"/>
      <c r="BC934" s="663"/>
      <c r="BD934" s="663"/>
      <c r="BE934" s="663"/>
      <c r="BF934" s="663"/>
      <c r="BG934" s="664"/>
      <c r="BH934" s="664"/>
      <c r="BI934" s="665"/>
      <c r="BJ934" s="665"/>
      <c r="BK934" s="665"/>
      <c r="BL934" s="664"/>
      <c r="BM934" s="664"/>
      <c r="BN934" s="664"/>
      <c r="BO934" s="664"/>
      <c r="BP934" s="664"/>
      <c r="BQ934" s="664"/>
      <c r="BR934" s="664"/>
      <c r="BS934" s="664"/>
      <c r="BT934" s="667"/>
      <c r="BU934" s="668"/>
      <c r="BV934" s="666"/>
      <c r="BW934" s="669"/>
    </row>
    <row r="935" spans="2:75" ht="15.75" customHeight="1">
      <c r="B935" s="363" t="s">
        <v>742</v>
      </c>
      <c r="C935" s="364">
        <v>12987743000186</v>
      </c>
      <c r="D935" s="365" t="s">
        <v>14</v>
      </c>
      <c r="E935" s="365" t="s">
        <v>607</v>
      </c>
      <c r="F935" s="365" t="s">
        <v>1317</v>
      </c>
      <c r="G935" s="366"/>
      <c r="H935" s="366" t="s">
        <v>34</v>
      </c>
      <c r="I935" s="366" t="s">
        <v>34</v>
      </c>
      <c r="J935" s="366" t="s">
        <v>608</v>
      </c>
      <c r="K935" s="367" t="s">
        <v>48</v>
      </c>
      <c r="L935" s="368"/>
      <c r="M935" s="368" t="s">
        <v>34</v>
      </c>
      <c r="N935" s="367">
        <v>267163</v>
      </c>
      <c r="O935" s="367" t="s">
        <v>1321</v>
      </c>
      <c r="P935" s="371">
        <v>40567</v>
      </c>
      <c r="Q935" s="372">
        <v>1135465482.3900001</v>
      </c>
      <c r="R935" s="372">
        <v>1213880605.189285</v>
      </c>
      <c r="S935" s="367">
        <v>32</v>
      </c>
      <c r="T935" s="369">
        <v>0.15211836889172736</v>
      </c>
      <c r="U935" s="369">
        <v>1.9664638453347005</v>
      </c>
      <c r="V935" s="369">
        <v>-6.0439908736528603E-2</v>
      </c>
      <c r="W935" s="369">
        <v>-0.59251320067393087</v>
      </c>
      <c r="X935" s="369">
        <v>3.7655173915373652E-2</v>
      </c>
      <c r="Y935" s="369">
        <v>0.28554602425987841</v>
      </c>
      <c r="Z935" s="369">
        <v>-0.32041458389526256</v>
      </c>
      <c r="AA935" s="369">
        <v>-1.8213403695078811</v>
      </c>
      <c r="AB935" s="369">
        <v>0.43113002396454186</v>
      </c>
      <c r="AC935" s="373">
        <v>-0.15389593746968033</v>
      </c>
      <c r="AD935" s="541">
        <v>12055107000116</v>
      </c>
      <c r="AE935" s="370" t="s">
        <v>2270</v>
      </c>
      <c r="AF935" s="370" t="s">
        <v>2244</v>
      </c>
      <c r="AG935" s="374" t="s">
        <v>1438</v>
      </c>
      <c r="AH935" s="374" t="s">
        <v>2245</v>
      </c>
      <c r="AI935" s="374">
        <v>5000</v>
      </c>
      <c r="AJ935" s="374">
        <v>1000</v>
      </c>
      <c r="AK935" s="374">
        <v>5000</v>
      </c>
      <c r="AL935" s="673">
        <v>1.8500000000000003E-2</v>
      </c>
      <c r="AM935" s="673">
        <v>0.2</v>
      </c>
      <c r="AN935" s="369" t="s">
        <v>2262</v>
      </c>
      <c r="AO935" s="367" t="s">
        <v>1324</v>
      </c>
      <c r="AP935" s="370" t="s">
        <v>716</v>
      </c>
      <c r="AQ935" s="376" t="s">
        <v>659</v>
      </c>
      <c r="AR935" s="369">
        <v>4.6249999999999998E-3</v>
      </c>
      <c r="AS935" s="369">
        <v>4.6249999999999998E-3</v>
      </c>
      <c r="AT935" s="369"/>
      <c r="AX935" s="662"/>
      <c r="AY935" s="663"/>
      <c r="AZ935" s="663"/>
      <c r="BA935" s="663"/>
      <c r="BB935" s="664"/>
      <c r="BC935" s="663"/>
      <c r="BD935" s="663"/>
      <c r="BE935" s="663"/>
      <c r="BF935" s="663"/>
      <c r="BG935" s="664"/>
      <c r="BH935" s="664"/>
      <c r="BI935" s="665"/>
      <c r="BJ935" s="665"/>
      <c r="BK935" s="665"/>
      <c r="BL935" s="664"/>
      <c r="BM935" s="664"/>
      <c r="BN935" s="664"/>
      <c r="BO935" s="664"/>
      <c r="BP935" s="664"/>
      <c r="BQ935" s="664"/>
      <c r="BR935" s="664"/>
      <c r="BS935" s="664"/>
      <c r="BT935" s="667"/>
      <c r="BU935" s="668"/>
      <c r="BV935" s="666"/>
      <c r="BW935" s="669"/>
    </row>
    <row r="936" spans="2:75" ht="15.75" customHeight="1">
      <c r="B936" s="363" t="s">
        <v>743</v>
      </c>
      <c r="C936" s="364">
        <v>26648868000196</v>
      </c>
      <c r="D936" s="365" t="s">
        <v>14</v>
      </c>
      <c r="E936" s="365" t="s">
        <v>607</v>
      </c>
      <c r="F936" s="365" t="s">
        <v>1317</v>
      </c>
      <c r="G936" s="366"/>
      <c r="H936" s="366" t="s">
        <v>34</v>
      </c>
      <c r="I936" s="366" t="s">
        <v>34</v>
      </c>
      <c r="J936" s="366" t="s">
        <v>608</v>
      </c>
      <c r="K936" s="367" t="s">
        <v>48</v>
      </c>
      <c r="L936" s="368"/>
      <c r="M936" s="368" t="s">
        <v>34</v>
      </c>
      <c r="N936" s="367">
        <v>432105</v>
      </c>
      <c r="O936" s="367" t="s">
        <v>1321</v>
      </c>
      <c r="P936" s="371">
        <v>42738</v>
      </c>
      <c r="Q936" s="372">
        <v>284721826.33999997</v>
      </c>
      <c r="R936" s="372">
        <v>304898078.27726197</v>
      </c>
      <c r="S936" s="367">
        <v>32</v>
      </c>
      <c r="T936" s="369">
        <v>0.15305112523831954</v>
      </c>
      <c r="U936" s="369">
        <v>1.9785217686837575</v>
      </c>
      <c r="V936" s="369">
        <v>-5.9322463664989389E-2</v>
      </c>
      <c r="W936" s="369">
        <v>-0.58155850253232277</v>
      </c>
      <c r="X936" s="369">
        <v>4.3415777035420211E-2</v>
      </c>
      <c r="Y936" s="369">
        <v>0.32922972419352203</v>
      </c>
      <c r="Z936" s="369">
        <v>-0.30156591600880112</v>
      </c>
      <c r="AA936" s="369">
        <v>-1.714198430724343</v>
      </c>
      <c r="AB936" s="369">
        <v>0.43144469544343966</v>
      </c>
      <c r="AC936" s="373">
        <v>-0.15071820198453806</v>
      </c>
      <c r="AD936" s="541">
        <v>12055107000116</v>
      </c>
      <c r="AE936" s="370" t="s">
        <v>2270</v>
      </c>
      <c r="AF936" s="370" t="s">
        <v>2244</v>
      </c>
      <c r="AG936" s="374" t="s">
        <v>1438</v>
      </c>
      <c r="AH936" s="374" t="s">
        <v>2248</v>
      </c>
      <c r="AI936" s="374">
        <v>1000</v>
      </c>
      <c r="AJ936" s="374">
        <v>500</v>
      </c>
      <c r="AK936" s="374">
        <v>1000</v>
      </c>
      <c r="AL936" s="369">
        <v>1.8500000000000003E-2</v>
      </c>
      <c r="AM936" s="369">
        <v>0.2</v>
      </c>
      <c r="AN936" s="369" t="s">
        <v>34</v>
      </c>
      <c r="AO936" s="367" t="s">
        <v>1324</v>
      </c>
      <c r="AP936" s="370" t="s">
        <v>716</v>
      </c>
      <c r="AQ936" s="376" t="s">
        <v>659</v>
      </c>
      <c r="AR936" s="369">
        <v>4.6249999999999998E-3</v>
      </c>
      <c r="AS936" s="369">
        <v>4.6249999999999998E-3</v>
      </c>
      <c r="AT936" s="369"/>
      <c r="AX936" s="662"/>
      <c r="AY936" s="663"/>
      <c r="AZ936" s="663"/>
      <c r="BA936" s="663"/>
      <c r="BB936" s="664"/>
      <c r="BC936" s="663"/>
      <c r="BD936" s="663"/>
      <c r="BE936" s="663"/>
      <c r="BF936" s="663"/>
      <c r="BG936" s="664"/>
      <c r="BH936" s="664"/>
      <c r="BI936" s="665"/>
      <c r="BJ936" s="665"/>
      <c r="BK936" s="665"/>
      <c r="BL936" s="664"/>
      <c r="BM936" s="664"/>
      <c r="BN936" s="664"/>
      <c r="BO936" s="664"/>
      <c r="BP936" s="664"/>
      <c r="BQ936" s="664"/>
      <c r="BR936" s="664"/>
      <c r="BS936" s="664"/>
      <c r="BT936" s="667"/>
      <c r="BU936" s="668"/>
      <c r="BV936" s="666"/>
      <c r="BW936" s="669"/>
    </row>
    <row r="937" spans="2:75" ht="15.75" customHeight="1">
      <c r="B937" s="363" t="s">
        <v>77</v>
      </c>
      <c r="C937" s="364">
        <v>26673556000132</v>
      </c>
      <c r="D937" s="365" t="s">
        <v>14</v>
      </c>
      <c r="E937" s="365" t="s">
        <v>607</v>
      </c>
      <c r="F937" s="365" t="s">
        <v>1317</v>
      </c>
      <c r="G937" s="366"/>
      <c r="H937" s="366" t="s">
        <v>34</v>
      </c>
      <c r="I937" s="366" t="s">
        <v>34</v>
      </c>
      <c r="J937" s="366" t="s">
        <v>608</v>
      </c>
      <c r="K937" s="367" t="s">
        <v>48</v>
      </c>
      <c r="L937" s="368"/>
      <c r="M937" s="368" t="s">
        <v>34</v>
      </c>
      <c r="N937" s="367">
        <v>435325</v>
      </c>
      <c r="O937" s="367" t="s">
        <v>1321</v>
      </c>
      <c r="P937" s="371">
        <v>42787</v>
      </c>
      <c r="Q937" s="372">
        <v>1288264567.96</v>
      </c>
      <c r="R937" s="372">
        <v>1493059146.7563093</v>
      </c>
      <c r="S937" s="367">
        <v>32</v>
      </c>
      <c r="T937" s="369">
        <v>4.9396378902934801E-2</v>
      </c>
      <c r="U937" s="369">
        <v>0.63855663133104756</v>
      </c>
      <c r="V937" s="369">
        <v>2.3712261428179948E-2</v>
      </c>
      <c r="W937" s="369">
        <v>0.23245944952157871</v>
      </c>
      <c r="X937" s="369">
        <v>0.12854633099491375</v>
      </c>
      <c r="Y937" s="369">
        <v>0.97479017973160709</v>
      </c>
      <c r="Z937" s="369">
        <v>0.25428287422154727</v>
      </c>
      <c r="AA937" s="369">
        <v>1.4454262925984329</v>
      </c>
      <c r="AB937" s="369">
        <v>0.21268354652836086</v>
      </c>
      <c r="AC937" s="373">
        <v>-0.24047678260682662</v>
      </c>
      <c r="AD937" s="541">
        <v>0</v>
      </c>
      <c r="AE937" s="370" t="s">
        <v>2270</v>
      </c>
      <c r="AF937" s="370" t="s">
        <v>2244</v>
      </c>
      <c r="AG937" s="374" t="s">
        <v>1438</v>
      </c>
      <c r="AH937" s="374" t="s">
        <v>2248</v>
      </c>
      <c r="AI937" s="374">
        <v>1000</v>
      </c>
      <c r="AJ937" s="374">
        <v>500</v>
      </c>
      <c r="AK937" s="374">
        <v>1000</v>
      </c>
      <c r="AL937" s="673">
        <v>0.02</v>
      </c>
      <c r="AM937" s="673">
        <v>0.2</v>
      </c>
      <c r="AN937" s="369" t="s">
        <v>34</v>
      </c>
      <c r="AO937" s="367" t="s">
        <v>1324</v>
      </c>
      <c r="AP937" s="370" t="s">
        <v>716</v>
      </c>
      <c r="AQ937" s="376" t="s">
        <v>659</v>
      </c>
      <c r="AR937" s="369">
        <v>4.0000000000000001E-3</v>
      </c>
      <c r="AS937" s="369">
        <v>4.0000000000000001E-3</v>
      </c>
      <c r="AT937" s="369"/>
      <c r="AX937" s="662"/>
      <c r="AY937" s="663"/>
      <c r="AZ937" s="663"/>
      <c r="BA937" s="663"/>
      <c r="BB937" s="664"/>
      <c r="BC937" s="663"/>
      <c r="BD937" s="663"/>
      <c r="BE937" s="663"/>
      <c r="BF937" s="663"/>
      <c r="BG937" s="664"/>
      <c r="BH937" s="664"/>
      <c r="BI937" s="665"/>
      <c r="BJ937" s="665"/>
      <c r="BK937" s="665"/>
      <c r="BL937" s="664"/>
      <c r="BM937" s="664"/>
      <c r="BN937" s="664"/>
      <c r="BO937" s="664"/>
      <c r="BP937" s="664"/>
      <c r="BQ937" s="664"/>
      <c r="BR937" s="664"/>
      <c r="BS937" s="664"/>
      <c r="BT937" s="667"/>
      <c r="BU937" s="668"/>
      <c r="BV937" s="666"/>
      <c r="BW937" s="669"/>
    </row>
    <row r="938" spans="2:75" ht="15.75" customHeight="1">
      <c r="B938" s="363" t="s">
        <v>926</v>
      </c>
      <c r="C938" s="364">
        <v>12004203000135</v>
      </c>
      <c r="D938" s="365" t="s">
        <v>14</v>
      </c>
      <c r="E938" s="365" t="s">
        <v>607</v>
      </c>
      <c r="F938" s="365" t="s">
        <v>1317</v>
      </c>
      <c r="G938" s="366"/>
      <c r="H938" s="366" t="s">
        <v>34</v>
      </c>
      <c r="I938" s="366" t="s">
        <v>34</v>
      </c>
      <c r="J938" s="366" t="s">
        <v>608</v>
      </c>
      <c r="K938" s="367" t="s">
        <v>48</v>
      </c>
      <c r="L938" s="368"/>
      <c r="M938" s="368" t="s">
        <v>34</v>
      </c>
      <c r="N938" s="367">
        <v>251429</v>
      </c>
      <c r="O938" s="367" t="s">
        <v>1321</v>
      </c>
      <c r="P938" s="371">
        <v>40365</v>
      </c>
      <c r="Q938" s="372">
        <v>659437995.66999996</v>
      </c>
      <c r="R938" s="372">
        <v>1010467872.3116276</v>
      </c>
      <c r="S938" s="367">
        <v>32</v>
      </c>
      <c r="T938" s="369">
        <v>-9.1256740854051333E-2</v>
      </c>
      <c r="U938" s="369">
        <v>-1.1796937006358423</v>
      </c>
      <c r="V938" s="369">
        <v>-0.37494312735058077</v>
      </c>
      <c r="W938" s="369">
        <v>-3.675696358603497</v>
      </c>
      <c r="X938" s="369">
        <v>-0.32431916436956254</v>
      </c>
      <c r="Y938" s="369">
        <v>-2.4593711394121351</v>
      </c>
      <c r="Z938" s="369">
        <v>-0.36039604214708232</v>
      </c>
      <c r="AA938" s="369">
        <v>-2.0486079397307044</v>
      </c>
      <c r="AB938" s="369">
        <v>0.32590530835583947</v>
      </c>
      <c r="AC938" s="373">
        <v>-1.5754064499103442</v>
      </c>
      <c r="AD938" s="541">
        <v>11980010000157</v>
      </c>
      <c r="AE938" s="370" t="s">
        <v>2368</v>
      </c>
      <c r="AF938" s="370" t="s">
        <v>2253</v>
      </c>
      <c r="AG938" s="374" t="s">
        <v>1439</v>
      </c>
      <c r="AH938" s="374" t="s">
        <v>2248</v>
      </c>
      <c r="AI938" s="374">
        <v>5000</v>
      </c>
      <c r="AJ938" s="374">
        <v>1000</v>
      </c>
      <c r="AK938" s="374">
        <v>1000</v>
      </c>
      <c r="AL938" s="369">
        <v>0.02</v>
      </c>
      <c r="AM938" s="369">
        <v>0.2</v>
      </c>
      <c r="AN938" s="369" t="s">
        <v>666</v>
      </c>
      <c r="AO938" s="367" t="s">
        <v>1324</v>
      </c>
      <c r="AP938" s="370" t="s">
        <v>716</v>
      </c>
      <c r="AQ938" s="376" t="s">
        <v>665</v>
      </c>
      <c r="AR938" s="369">
        <v>6.0000000000000001E-3</v>
      </c>
      <c r="AS938" s="369">
        <v>6.0000000000000001E-3</v>
      </c>
      <c r="AT938" s="369"/>
      <c r="AX938" s="662"/>
      <c r="AY938" s="663"/>
      <c r="AZ938" s="663"/>
      <c r="BA938" s="663"/>
      <c r="BB938" s="664"/>
      <c r="BC938" s="663"/>
      <c r="BD938" s="663"/>
      <c r="BE938" s="663"/>
      <c r="BF938" s="663"/>
      <c r="BG938" s="664"/>
      <c r="BH938" s="664"/>
      <c r="BI938" s="665"/>
      <c r="BJ938" s="665"/>
      <c r="BK938" s="665"/>
      <c r="BL938" s="664"/>
      <c r="BM938" s="664"/>
      <c r="BN938" s="664"/>
      <c r="BO938" s="664"/>
      <c r="BP938" s="664"/>
      <c r="BQ938" s="664"/>
      <c r="BR938" s="664"/>
      <c r="BS938" s="664"/>
      <c r="BT938" s="667"/>
      <c r="BU938" s="668"/>
      <c r="BV938" s="666"/>
      <c r="BW938" s="669"/>
    </row>
    <row r="939" spans="2:75" ht="15.75" customHeight="1">
      <c r="B939" s="363" t="s">
        <v>196</v>
      </c>
      <c r="C939" s="364">
        <v>15569128000148</v>
      </c>
      <c r="D939" s="365" t="s">
        <v>14</v>
      </c>
      <c r="E939" s="365" t="s">
        <v>607</v>
      </c>
      <c r="F939" s="365" t="s">
        <v>1317</v>
      </c>
      <c r="G939" s="366"/>
      <c r="H939" s="366" t="s">
        <v>34</v>
      </c>
      <c r="I939" s="366" t="s">
        <v>34</v>
      </c>
      <c r="J939" s="366" t="s">
        <v>608</v>
      </c>
      <c r="K939" s="367" t="s">
        <v>48</v>
      </c>
      <c r="L939" s="368"/>
      <c r="M939" s="368" t="s">
        <v>34</v>
      </c>
      <c r="N939" s="367">
        <v>308374</v>
      </c>
      <c r="O939" s="367" t="s">
        <v>1321</v>
      </c>
      <c r="P939" s="371">
        <v>41103</v>
      </c>
      <c r="Q939" s="372">
        <v>163597540.87</v>
      </c>
      <c r="R939" s="372">
        <v>309716053.58051568</v>
      </c>
      <c r="S939" s="367">
        <v>32</v>
      </c>
      <c r="T939" s="369">
        <v>-4.4408501628013797E-2</v>
      </c>
      <c r="U939" s="369">
        <v>-0.57407736825743372</v>
      </c>
      <c r="V939" s="369">
        <v>-0.31356764794138026</v>
      </c>
      <c r="W939" s="369">
        <v>-3.0740114370367042</v>
      </c>
      <c r="X939" s="369">
        <v>-0.23975077460996319</v>
      </c>
      <c r="Y939" s="369">
        <v>-1.8180736771249053</v>
      </c>
      <c r="Z939" s="369">
        <v>-0.27231620541777324</v>
      </c>
      <c r="AA939" s="369">
        <v>-1.5479335933120877</v>
      </c>
      <c r="AB939" s="369">
        <v>0.29906509529202729</v>
      </c>
      <c r="AC939" s="373">
        <v>-1.432405192178251</v>
      </c>
      <c r="AD939" s="541">
        <v>15611751000111</v>
      </c>
      <c r="AE939" s="370" t="s">
        <v>2368</v>
      </c>
      <c r="AF939" s="370" t="s">
        <v>2247</v>
      </c>
      <c r="AG939" s="374" t="s">
        <v>59</v>
      </c>
      <c r="AH939" s="374" t="s">
        <v>2248</v>
      </c>
      <c r="AI939" s="374">
        <v>5000</v>
      </c>
      <c r="AJ939" s="374">
        <v>0</v>
      </c>
      <c r="AK939" s="374">
        <v>5000</v>
      </c>
      <c r="AL939" s="369">
        <v>0.02</v>
      </c>
      <c r="AM939" s="369">
        <v>0.2</v>
      </c>
      <c r="AN939" s="369" t="s">
        <v>666</v>
      </c>
      <c r="AO939" s="367" t="s">
        <v>1324</v>
      </c>
      <c r="AP939" s="370" t="s">
        <v>716</v>
      </c>
      <c r="AQ939" s="376" t="s">
        <v>659</v>
      </c>
      <c r="AR939" s="369">
        <v>8.0000000000000002E-3</v>
      </c>
      <c r="AS939" s="369">
        <v>8.0000000000000002E-3</v>
      </c>
      <c r="AT939" s="369"/>
      <c r="AX939" s="662"/>
      <c r="AY939" s="663"/>
      <c r="AZ939" s="663"/>
      <c r="BA939" s="663"/>
      <c r="BB939" s="664"/>
      <c r="BC939" s="663"/>
      <c r="BD939" s="663"/>
      <c r="BE939" s="663"/>
      <c r="BF939" s="663"/>
      <c r="BG939" s="664"/>
      <c r="BH939" s="664"/>
      <c r="BI939" s="665"/>
      <c r="BJ939" s="665"/>
      <c r="BK939" s="665"/>
      <c r="BL939" s="664"/>
      <c r="BM939" s="664"/>
      <c r="BN939" s="664"/>
      <c r="BO939" s="664"/>
      <c r="BP939" s="664"/>
      <c r="BQ939" s="664"/>
      <c r="BR939" s="664"/>
      <c r="BS939" s="664"/>
      <c r="BT939" s="667"/>
      <c r="BU939" s="668"/>
      <c r="BV939" s="666"/>
      <c r="BW939" s="669"/>
    </row>
    <row r="940" spans="2:75" ht="15.75" customHeight="1">
      <c r="B940" s="363" t="s">
        <v>197</v>
      </c>
      <c r="C940" s="364">
        <v>32893639000130</v>
      </c>
      <c r="D940" s="365" t="s">
        <v>14</v>
      </c>
      <c r="E940" s="365" t="s">
        <v>607</v>
      </c>
      <c r="F940" s="365" t="s">
        <v>1317</v>
      </c>
      <c r="G940" s="366"/>
      <c r="H940" s="366" t="s">
        <v>34</v>
      </c>
      <c r="I940" s="366" t="s">
        <v>34</v>
      </c>
      <c r="J940" s="366" t="s">
        <v>608</v>
      </c>
      <c r="K940" s="367" t="s">
        <v>48</v>
      </c>
      <c r="L940" s="368"/>
      <c r="M940" s="368" t="s">
        <v>1416</v>
      </c>
      <c r="N940" s="367">
        <v>497339</v>
      </c>
      <c r="O940" s="367" t="s">
        <v>1324</v>
      </c>
      <c r="P940" s="371">
        <v>43615</v>
      </c>
      <c r="Q940" s="372">
        <v>28158618.02</v>
      </c>
      <c r="R940" s="372">
        <v>41430935.903492108</v>
      </c>
      <c r="S940" s="367">
        <v>32</v>
      </c>
      <c r="T940" s="369">
        <v>-8.7213478161925484E-2</v>
      </c>
      <c r="U940" s="369">
        <v>-1.127425654645188</v>
      </c>
      <c r="V940" s="369">
        <v>-0.374257289252244</v>
      </c>
      <c r="W940" s="369">
        <v>-3.6689728519787419</v>
      </c>
      <c r="X940" s="369">
        <v>-0.32094473957063896</v>
      </c>
      <c r="Y940" s="369">
        <v>-2.4337822631620329</v>
      </c>
      <c r="Z940" s="369">
        <v>-0.35666178319677255</v>
      </c>
      <c r="AA940" s="369">
        <v>-2.0273812012542232</v>
      </c>
      <c r="AB940" s="369">
        <v>0.32560683465103946</v>
      </c>
      <c r="AC940" s="373">
        <v>-1.5737759823231894</v>
      </c>
      <c r="AD940" s="541">
        <v>11980010000157</v>
      </c>
      <c r="AE940" s="370" t="s">
        <v>2368</v>
      </c>
      <c r="AF940" s="370" t="s">
        <v>2247</v>
      </c>
      <c r="AG940" s="374" t="s">
        <v>59</v>
      </c>
      <c r="AH940" s="374" t="s">
        <v>2248</v>
      </c>
      <c r="AI940" s="374">
        <v>1</v>
      </c>
      <c r="AJ940" s="374">
        <v>1</v>
      </c>
      <c r="AK940" s="374">
        <v>1</v>
      </c>
      <c r="AL940" s="369">
        <v>1.1000000000000001E-2</v>
      </c>
      <c r="AM940" s="369">
        <v>0.2</v>
      </c>
      <c r="AN940" s="369" t="s">
        <v>666</v>
      </c>
      <c r="AO940" s="367" t="s">
        <v>1324</v>
      </c>
      <c r="AP940" s="370" t="s">
        <v>716</v>
      </c>
      <c r="AQ940" s="376" t="s">
        <v>665</v>
      </c>
      <c r="AR940" s="369" t="s">
        <v>34</v>
      </c>
      <c r="AS940" s="369" t="s">
        <v>34</v>
      </c>
      <c r="AT940" s="369"/>
      <c r="AX940" s="662"/>
      <c r="AY940" s="663"/>
      <c r="AZ940" s="663"/>
      <c r="BA940" s="663"/>
      <c r="BB940" s="664"/>
      <c r="BC940" s="663"/>
      <c r="BD940" s="663"/>
      <c r="BE940" s="663"/>
      <c r="BF940" s="663"/>
      <c r="BG940" s="664"/>
      <c r="BH940" s="664"/>
      <c r="BI940" s="665"/>
      <c r="BJ940" s="665"/>
      <c r="BK940" s="665"/>
      <c r="BL940" s="664"/>
      <c r="BM940" s="664"/>
      <c r="BN940" s="664"/>
      <c r="BO940" s="664"/>
      <c r="BP940" s="664"/>
      <c r="BQ940" s="664"/>
      <c r="BR940" s="664"/>
      <c r="BS940" s="664"/>
      <c r="BT940" s="667"/>
      <c r="BU940" s="668"/>
      <c r="BV940" s="666"/>
      <c r="BW940" s="669"/>
    </row>
    <row r="941" spans="2:75" ht="15.75" customHeight="1">
      <c r="B941" s="363" t="s">
        <v>1642</v>
      </c>
      <c r="C941" s="364">
        <v>34887320000127</v>
      </c>
      <c r="D941" s="365" t="s">
        <v>14</v>
      </c>
      <c r="E941" s="365" t="s">
        <v>614</v>
      </c>
      <c r="F941" s="365" t="s">
        <v>1317</v>
      </c>
      <c r="G941" s="366"/>
      <c r="H941" s="366" t="s">
        <v>865</v>
      </c>
      <c r="I941" s="366" t="s">
        <v>34</v>
      </c>
      <c r="J941" s="366" t="s">
        <v>608</v>
      </c>
      <c r="K941" s="367" t="s">
        <v>48</v>
      </c>
      <c r="L941" s="368"/>
      <c r="M941" s="368"/>
      <c r="N941" s="367">
        <v>526150</v>
      </c>
      <c r="O941" s="367" t="s">
        <v>1321</v>
      </c>
      <c r="P941" s="371">
        <v>43878</v>
      </c>
      <c r="Q941" s="372">
        <v>104536855.73</v>
      </c>
      <c r="R941" s="372">
        <v>215751891.86750004</v>
      </c>
      <c r="S941" s="367">
        <v>32</v>
      </c>
      <c r="T941" s="369">
        <v>2.5993602241048963E-2</v>
      </c>
      <c r="U941" s="369">
        <v>0.29237379013460846</v>
      </c>
      <c r="V941" s="369">
        <v>-4.2341650185989566E-2</v>
      </c>
      <c r="W941" s="369">
        <v>-0.38859931909520762</v>
      </c>
      <c r="X941" s="369">
        <v>5.0064104051469771E-2</v>
      </c>
      <c r="Y941" s="369">
        <v>0.35204028869729376</v>
      </c>
      <c r="Z941" s="369" t="s">
        <v>1419</v>
      </c>
      <c r="AA941" s="369" t="s">
        <v>1419</v>
      </c>
      <c r="AB941" s="369">
        <v>0.11050736111806855</v>
      </c>
      <c r="AC941" s="373">
        <v>-1.2724199426677734</v>
      </c>
      <c r="AD941" s="541">
        <v>34431537000128</v>
      </c>
      <c r="AE941" s="370" t="s">
        <v>2453</v>
      </c>
      <c r="AF941" s="370" t="s">
        <v>2453</v>
      </c>
      <c r="AG941" s="374" t="s">
        <v>1442</v>
      </c>
      <c r="AH941" s="374" t="s">
        <v>2248</v>
      </c>
      <c r="AI941" s="374">
        <v>1000</v>
      </c>
      <c r="AJ941" s="374">
        <v>100</v>
      </c>
      <c r="AK941" s="374">
        <v>1000</v>
      </c>
      <c r="AL941" s="369">
        <v>0</v>
      </c>
      <c r="AM941" s="369" t="s">
        <v>34</v>
      </c>
      <c r="AN941" s="369" t="s">
        <v>64</v>
      </c>
      <c r="AO941" s="367" t="s">
        <v>1324</v>
      </c>
      <c r="AP941" s="370" t="s">
        <v>13</v>
      </c>
      <c r="AQ941" s="376" t="s">
        <v>668</v>
      </c>
      <c r="AR941" s="369" t="s">
        <v>34</v>
      </c>
      <c r="AS941" s="369" t="s">
        <v>34</v>
      </c>
      <c r="AT941" s="369"/>
      <c r="AX941" s="662"/>
      <c r="AY941" s="663"/>
      <c r="AZ941" s="663"/>
      <c r="BA941" s="663"/>
      <c r="BB941" s="664"/>
      <c r="BC941" s="663"/>
      <c r="BD941" s="663"/>
      <c r="BE941" s="663"/>
      <c r="BF941" s="663"/>
      <c r="BG941" s="664"/>
      <c r="BH941" s="664"/>
      <c r="BI941" s="665"/>
      <c r="BJ941" s="665"/>
      <c r="BK941" s="665"/>
      <c r="BL941" s="664"/>
      <c r="BM941" s="664"/>
      <c r="BN941" s="664"/>
      <c r="BO941" s="664"/>
      <c r="BP941" s="664"/>
      <c r="BQ941" s="664"/>
      <c r="BR941" s="664"/>
      <c r="BS941" s="664"/>
      <c r="BT941" s="667"/>
      <c r="BU941" s="668"/>
      <c r="BV941" s="666"/>
      <c r="BW941" s="669"/>
    </row>
    <row r="942" spans="2:75" ht="15.75" customHeight="1">
      <c r="B942" s="363" t="s">
        <v>992</v>
      </c>
      <c r="C942" s="364">
        <v>12082452000149</v>
      </c>
      <c r="D942" s="365" t="s">
        <v>11</v>
      </c>
      <c r="E942" s="365" t="s">
        <v>620</v>
      </c>
      <c r="F942" s="365" t="s">
        <v>663</v>
      </c>
      <c r="G942" s="366" t="s">
        <v>738</v>
      </c>
      <c r="H942" s="366" t="s">
        <v>34</v>
      </c>
      <c r="I942" s="366"/>
      <c r="J942" s="366" t="s">
        <v>611</v>
      </c>
      <c r="K942" s="367" t="s">
        <v>48</v>
      </c>
      <c r="L942" s="368"/>
      <c r="M942" s="368" t="s">
        <v>34</v>
      </c>
      <c r="N942" s="367">
        <v>253200</v>
      </c>
      <c r="O942" s="367" t="s">
        <v>1321</v>
      </c>
      <c r="P942" s="371">
        <v>40375</v>
      </c>
      <c r="Q942" s="372">
        <v>572764233.51999998</v>
      </c>
      <c r="R942" s="372">
        <v>798694482.36726224</v>
      </c>
      <c r="S942" s="367">
        <v>32</v>
      </c>
      <c r="T942" s="369">
        <v>-0.23269274904216819</v>
      </c>
      <c r="U942" s="369">
        <v>-3.0080645841571942</v>
      </c>
      <c r="V942" s="369">
        <v>-0.26830518442745499</v>
      </c>
      <c r="W942" s="369">
        <v>-2.6302879489035349</v>
      </c>
      <c r="X942" s="369">
        <v>-0.13005254324195425</v>
      </c>
      <c r="Y942" s="369">
        <v>-0.98621206082026025</v>
      </c>
      <c r="Z942" s="369">
        <v>0.18333990564336355</v>
      </c>
      <c r="AA942" s="369">
        <v>1.0421634603223222</v>
      </c>
      <c r="AB942" s="369">
        <v>0.2365923419306418</v>
      </c>
      <c r="AC942" s="373">
        <v>-1.611974754264663</v>
      </c>
      <c r="AD942" s="541">
        <v>28246609000164</v>
      </c>
      <c r="AE942" s="370" t="s">
        <v>2417</v>
      </c>
      <c r="AF942" s="370" t="s">
        <v>2253</v>
      </c>
      <c r="AG942" s="374" t="s">
        <v>1439</v>
      </c>
      <c r="AH942" s="374" t="s">
        <v>2248</v>
      </c>
      <c r="AI942" s="374">
        <v>20000</v>
      </c>
      <c r="AJ942" s="374">
        <v>5000</v>
      </c>
      <c r="AK942" s="374">
        <v>0</v>
      </c>
      <c r="AL942" s="369">
        <v>0.02</v>
      </c>
      <c r="AM942" s="369">
        <v>0.2</v>
      </c>
      <c r="AN942" s="369" t="s">
        <v>2295</v>
      </c>
      <c r="AO942" s="367" t="s">
        <v>1324</v>
      </c>
      <c r="AP942" s="370" t="s">
        <v>716</v>
      </c>
      <c r="AQ942" s="376" t="s">
        <v>659</v>
      </c>
      <c r="AR942" s="369">
        <v>5.0000000000000001E-3</v>
      </c>
      <c r="AS942" s="369">
        <v>5.0000000000000001E-3</v>
      </c>
      <c r="AT942" s="369"/>
      <c r="AX942" s="662"/>
      <c r="AY942" s="663"/>
      <c r="AZ942" s="663"/>
      <c r="BA942" s="663"/>
      <c r="BB942" s="664"/>
      <c r="BC942" s="663"/>
      <c r="BD942" s="663"/>
      <c r="BE942" s="663"/>
      <c r="BF942" s="663"/>
      <c r="BG942" s="664"/>
      <c r="BH942" s="664"/>
      <c r="BI942" s="665"/>
      <c r="BJ942" s="665"/>
      <c r="BK942" s="665"/>
      <c r="BL942" s="664"/>
      <c r="BM942" s="664"/>
      <c r="BN942" s="664"/>
      <c r="BO942" s="664"/>
      <c r="BP942" s="664"/>
      <c r="BQ942" s="664"/>
      <c r="BR942" s="664"/>
      <c r="BS942" s="664"/>
      <c r="BT942" s="667"/>
      <c r="BU942" s="668"/>
      <c r="BV942" s="666"/>
      <c r="BW942" s="669"/>
    </row>
    <row r="943" spans="2:75" ht="15.75" customHeight="1">
      <c r="B943" s="363" t="s">
        <v>488</v>
      </c>
      <c r="C943" s="364">
        <v>37121216000115</v>
      </c>
      <c r="D943" s="365" t="s">
        <v>11</v>
      </c>
      <c r="E943" s="365" t="s">
        <v>620</v>
      </c>
      <c r="F943" s="365" t="s">
        <v>685</v>
      </c>
      <c r="G943" s="366" t="s">
        <v>738</v>
      </c>
      <c r="H943" s="366" t="s">
        <v>34</v>
      </c>
      <c r="I943" s="366" t="s">
        <v>1319</v>
      </c>
      <c r="J943" s="366" t="s">
        <v>608</v>
      </c>
      <c r="K943" s="367" t="s">
        <v>48</v>
      </c>
      <c r="L943" s="368"/>
      <c r="M943" s="368" t="s">
        <v>34</v>
      </c>
      <c r="N943" s="367">
        <v>553174</v>
      </c>
      <c r="O943" s="367" t="s">
        <v>1321</v>
      </c>
      <c r="P943" s="371">
        <v>44056</v>
      </c>
      <c r="Q943" s="372">
        <v>115565999.5</v>
      </c>
      <c r="R943" s="372">
        <v>89882909.21047622</v>
      </c>
      <c r="S943" s="367">
        <v>32</v>
      </c>
      <c r="T943" s="369">
        <v>0.14110679938666881</v>
      </c>
      <c r="U943" s="369">
        <v>1.8241151370896087</v>
      </c>
      <c r="V943" s="369">
        <v>0.19950011417450297</v>
      </c>
      <c r="W943" s="369">
        <v>1.9557681944828602</v>
      </c>
      <c r="X943" s="369">
        <v>0.38028944560909794</v>
      </c>
      <c r="Y943" s="369">
        <v>2.8838039496436001</v>
      </c>
      <c r="Z943" s="369" t="s">
        <v>1419</v>
      </c>
      <c r="AA943" s="369" t="s">
        <v>1419</v>
      </c>
      <c r="AB943" s="369">
        <v>5.3146218911845684E-2</v>
      </c>
      <c r="AC943" s="373">
        <v>1.6219590729359978</v>
      </c>
      <c r="AD943" s="541">
        <v>0</v>
      </c>
      <c r="AE943" s="370" t="s">
        <v>2407</v>
      </c>
      <c r="AF943" s="370" t="s">
        <v>928</v>
      </c>
      <c r="AG943" s="374" t="s">
        <v>928</v>
      </c>
      <c r="AH943" s="374" t="s">
        <v>726</v>
      </c>
      <c r="AI943" s="374">
        <v>1000</v>
      </c>
      <c r="AJ943" s="374">
        <v>0</v>
      </c>
      <c r="AK943" s="374">
        <v>0</v>
      </c>
      <c r="AL943" s="369">
        <v>0.01</v>
      </c>
      <c r="AM943" s="369">
        <v>0.3</v>
      </c>
      <c r="AN943" s="369" t="s">
        <v>64</v>
      </c>
      <c r="AO943" s="367" t="s">
        <v>1324</v>
      </c>
      <c r="AP943" s="370" t="s">
        <v>13</v>
      </c>
      <c r="AQ943" s="376" t="s">
        <v>679</v>
      </c>
      <c r="AR943" s="369">
        <v>1.6666666666666666E-3</v>
      </c>
      <c r="AS943" s="369">
        <v>1.6666666666666666E-3</v>
      </c>
      <c r="AT943" s="369"/>
      <c r="AX943" s="662"/>
      <c r="AY943" s="663"/>
      <c r="AZ943" s="663"/>
      <c r="BA943" s="663"/>
      <c r="BB943" s="664"/>
      <c r="BC943" s="663"/>
      <c r="BD943" s="663"/>
      <c r="BE943" s="663"/>
      <c r="BF943" s="663"/>
      <c r="BG943" s="664"/>
      <c r="BH943" s="664"/>
      <c r="BI943" s="665"/>
      <c r="BJ943" s="665"/>
      <c r="BK943" s="665"/>
      <c r="BL943" s="664"/>
      <c r="BM943" s="664"/>
      <c r="BN943" s="664"/>
      <c r="BO943" s="664"/>
      <c r="BP943" s="664"/>
      <c r="BQ943" s="664"/>
      <c r="BR943" s="664"/>
      <c r="BS943" s="664"/>
      <c r="BT943" s="667"/>
      <c r="BU943" s="668"/>
      <c r="BV943" s="666"/>
      <c r="BW943" s="669"/>
    </row>
    <row r="944" spans="2:75" ht="15.75" customHeight="1">
      <c r="B944" s="363" t="s">
        <v>1056</v>
      </c>
      <c r="C944" s="364">
        <v>39958460000162</v>
      </c>
      <c r="D944" s="365" t="s">
        <v>11</v>
      </c>
      <c r="E944" s="365" t="s">
        <v>620</v>
      </c>
      <c r="F944" s="365" t="s">
        <v>685</v>
      </c>
      <c r="G944" s="366" t="s">
        <v>738</v>
      </c>
      <c r="H944" s="366" t="s">
        <v>34</v>
      </c>
      <c r="I944" s="366" t="s">
        <v>1319</v>
      </c>
      <c r="J944" s="366" t="s">
        <v>608</v>
      </c>
      <c r="K944" s="367" t="s">
        <v>48</v>
      </c>
      <c r="L944" s="368"/>
      <c r="M944" s="368" t="s">
        <v>34</v>
      </c>
      <c r="N944" s="367">
        <v>565849</v>
      </c>
      <c r="O944" s="367" t="s">
        <v>1321</v>
      </c>
      <c r="P944" s="371">
        <v>44179</v>
      </c>
      <c r="Q944" s="372">
        <v>104589820.84999999</v>
      </c>
      <c r="R944" s="372">
        <v>82778516.889484122</v>
      </c>
      <c r="S944" s="367">
        <v>32</v>
      </c>
      <c r="T944" s="369">
        <v>8.8881815741650438E-2</v>
      </c>
      <c r="U944" s="369">
        <v>1.1489925801667036</v>
      </c>
      <c r="V944" s="369">
        <v>0.12386771775837491</v>
      </c>
      <c r="W944" s="369">
        <v>1.2143178148916112</v>
      </c>
      <c r="X944" s="369" t="s">
        <v>1419</v>
      </c>
      <c r="Y944" s="369" t="s">
        <v>1419</v>
      </c>
      <c r="Z944" s="369" t="s">
        <v>1419</v>
      </c>
      <c r="AA944" s="369" t="s">
        <v>1419</v>
      </c>
      <c r="AB944" s="369">
        <v>5.081342188749411E-3</v>
      </c>
      <c r="AC944" s="373">
        <v>3.8698234325880634</v>
      </c>
      <c r="AD944" s="541">
        <v>0</v>
      </c>
      <c r="AE944" s="370" t="s">
        <v>2449</v>
      </c>
      <c r="AF944" s="370" t="s">
        <v>2244</v>
      </c>
      <c r="AG944" s="374" t="s">
        <v>1438</v>
      </c>
      <c r="AH944" s="374" t="s">
        <v>2245</v>
      </c>
      <c r="AI944" s="374">
        <v>1000</v>
      </c>
      <c r="AJ944" s="374">
        <v>1000</v>
      </c>
      <c r="AK944" s="374">
        <v>1000</v>
      </c>
      <c r="AL944" s="369">
        <v>0.01</v>
      </c>
      <c r="AM944" s="369">
        <v>0.1</v>
      </c>
      <c r="AN944" s="369" t="s">
        <v>2262</v>
      </c>
      <c r="AO944" s="367" t="s">
        <v>1324</v>
      </c>
      <c r="AP944" s="370" t="s">
        <v>11</v>
      </c>
      <c r="AQ944" s="376" t="s">
        <v>675</v>
      </c>
      <c r="AR944" s="369">
        <v>3.3333333333333331E-3</v>
      </c>
      <c r="AS944" s="369">
        <v>3.3333333333333331E-3</v>
      </c>
      <c r="AT944" s="369"/>
      <c r="AW944" s="662"/>
      <c r="AX944" s="662"/>
      <c r="AY944" s="663"/>
      <c r="AZ944" s="663"/>
      <c r="BA944" s="663"/>
      <c r="BB944" s="664"/>
      <c r="BC944" s="663"/>
      <c r="BD944" s="663"/>
      <c r="BE944" s="663"/>
      <c r="BF944" s="663"/>
      <c r="BG944" s="664"/>
      <c r="BH944" s="664"/>
      <c r="BI944" s="665"/>
      <c r="BJ944" s="665"/>
      <c r="BK944" s="665"/>
      <c r="BL944" s="218"/>
      <c r="BM944" s="664"/>
      <c r="BN944" s="664"/>
      <c r="BO944" s="664"/>
      <c r="BP944" s="664"/>
      <c r="BQ944" s="664"/>
      <c r="BR944" s="664"/>
      <c r="BS944" s="664"/>
      <c r="BT944" s="667"/>
      <c r="BU944" s="668"/>
      <c r="BV944" s="666"/>
      <c r="BW944" s="669"/>
    </row>
    <row r="945" spans="2:75" ht="15.75" customHeight="1">
      <c r="B945" s="363" t="s">
        <v>380</v>
      </c>
      <c r="C945" s="364">
        <v>39959025000152</v>
      </c>
      <c r="D945" s="365" t="s">
        <v>11</v>
      </c>
      <c r="E945" s="365" t="s">
        <v>621</v>
      </c>
      <c r="F945" s="365" t="s">
        <v>692</v>
      </c>
      <c r="G945" s="366" t="s">
        <v>865</v>
      </c>
      <c r="H945" s="366" t="s">
        <v>34</v>
      </c>
      <c r="I945" s="366"/>
      <c r="J945" s="366" t="s">
        <v>608</v>
      </c>
      <c r="K945" s="367" t="s">
        <v>48</v>
      </c>
      <c r="L945" s="368" t="s">
        <v>1339</v>
      </c>
      <c r="M945" s="368" t="s">
        <v>34</v>
      </c>
      <c r="N945" s="367">
        <v>593141</v>
      </c>
      <c r="O945" s="367" t="s">
        <v>1321</v>
      </c>
      <c r="P945" s="371">
        <v>44225</v>
      </c>
      <c r="Q945" s="372">
        <v>164381824.97</v>
      </c>
      <c r="R945" s="372">
        <v>43048494.657896832</v>
      </c>
      <c r="S945" s="367">
        <v>32</v>
      </c>
      <c r="T945" s="369">
        <v>8.0294682804347595E-2</v>
      </c>
      <c r="U945" s="369">
        <v>1.0379850366378358</v>
      </c>
      <c r="V945" s="369">
        <v>0.12851917857672612</v>
      </c>
      <c r="W945" s="369">
        <v>1.2599176841651556</v>
      </c>
      <c r="X945" s="369" t="s">
        <v>1419</v>
      </c>
      <c r="Y945" s="369" t="s">
        <v>1419</v>
      </c>
      <c r="Z945" s="369" t="s">
        <v>1419</v>
      </c>
      <c r="AA945" s="369" t="s">
        <v>1419</v>
      </c>
      <c r="AB945" s="369">
        <v>2.9544733057220135E-2</v>
      </c>
      <c r="AC945" s="373">
        <v>0.81970135044121295</v>
      </c>
      <c r="AD945" s="541">
        <v>39723106000159</v>
      </c>
      <c r="AE945" s="370" t="s">
        <v>2533</v>
      </c>
      <c r="AF945" s="370" t="s">
        <v>2253</v>
      </c>
      <c r="AG945" s="374" t="s">
        <v>1439</v>
      </c>
      <c r="AH945" s="374" t="s">
        <v>2248</v>
      </c>
      <c r="AI945" s="374">
        <v>1000</v>
      </c>
      <c r="AJ945" s="374">
        <v>100</v>
      </c>
      <c r="AK945" s="374">
        <v>100</v>
      </c>
      <c r="AL945" s="369">
        <v>8.0000000000000002E-3</v>
      </c>
      <c r="AM945" s="369" t="s">
        <v>34</v>
      </c>
      <c r="AN945" s="369" t="s">
        <v>636</v>
      </c>
      <c r="AO945" s="367" t="s">
        <v>1324</v>
      </c>
      <c r="AP945" s="370" t="s">
        <v>11</v>
      </c>
      <c r="AQ945" s="376" t="s">
        <v>675</v>
      </c>
      <c r="AR945" s="369">
        <v>1.6000000000000001E-3</v>
      </c>
      <c r="AS945" s="369">
        <v>1.6000000000000001E-3</v>
      </c>
      <c r="AT945" s="369"/>
      <c r="AX945" s="662"/>
      <c r="AY945" s="663"/>
      <c r="AZ945" s="663"/>
      <c r="BA945" s="663"/>
      <c r="BB945" s="664"/>
      <c r="BC945" s="663"/>
      <c r="BD945" s="663"/>
      <c r="BE945" s="663"/>
      <c r="BF945" s="663"/>
      <c r="BG945" s="664"/>
      <c r="BH945" s="664"/>
      <c r="BI945" s="665"/>
      <c r="BJ945" s="665"/>
      <c r="BK945" s="665"/>
      <c r="BL945" s="664"/>
      <c r="BM945" s="664"/>
      <c r="BN945" s="664"/>
      <c r="BO945" s="664"/>
      <c r="BP945" s="664"/>
      <c r="BQ945" s="664"/>
      <c r="BR945" s="664"/>
      <c r="BS945" s="664"/>
      <c r="BT945" s="667"/>
      <c r="BU945" s="668"/>
      <c r="BV945" s="666"/>
      <c r="BW945" s="669"/>
    </row>
    <row r="946" spans="2:75" ht="15.75" customHeight="1">
      <c r="B946" s="363" t="s">
        <v>125</v>
      </c>
      <c r="C946" s="364">
        <v>40830356000177</v>
      </c>
      <c r="D946" s="365" t="s">
        <v>13</v>
      </c>
      <c r="E946" s="365" t="s">
        <v>616</v>
      </c>
      <c r="F946" s="365" t="s">
        <v>617</v>
      </c>
      <c r="G946" s="366" t="s">
        <v>34</v>
      </c>
      <c r="H946" s="366" t="s">
        <v>865</v>
      </c>
      <c r="I946" s="366" t="s">
        <v>34</v>
      </c>
      <c r="J946" s="366" t="s">
        <v>608</v>
      </c>
      <c r="K946" s="367" t="s">
        <v>48</v>
      </c>
      <c r="L946" s="368"/>
      <c r="M946" s="368" t="s">
        <v>34</v>
      </c>
      <c r="N946" s="367">
        <v>581410</v>
      </c>
      <c r="O946" s="367" t="s">
        <v>1321</v>
      </c>
      <c r="P946" s="371">
        <v>44286</v>
      </c>
      <c r="Q946" s="372">
        <v>30007400.629999999</v>
      </c>
      <c r="R946" s="372">
        <v>19080452.155714281</v>
      </c>
      <c r="S946" s="367">
        <v>32</v>
      </c>
      <c r="T946" s="369">
        <v>0.11673475076629614</v>
      </c>
      <c r="U946" s="369">
        <v>1.50905290760426</v>
      </c>
      <c r="V946" s="369">
        <v>0.14031672344726909</v>
      </c>
      <c r="W946" s="369">
        <v>1.3755730717636316</v>
      </c>
      <c r="X946" s="369" t="s">
        <v>1419</v>
      </c>
      <c r="Y946" s="369" t="s">
        <v>1419</v>
      </c>
      <c r="Z946" s="369" t="s">
        <v>1419</v>
      </c>
      <c r="AA946" s="369" t="s">
        <v>1419</v>
      </c>
      <c r="AB946" s="369">
        <v>6.1540181325382505E-2</v>
      </c>
      <c r="AC946" s="373">
        <v>0.58616993769389925</v>
      </c>
      <c r="AD946" s="541">
        <v>40830170000118</v>
      </c>
      <c r="AE946" s="370" t="s">
        <v>2308</v>
      </c>
      <c r="AF946" s="370" t="s">
        <v>2250</v>
      </c>
      <c r="AG946" s="374" t="s">
        <v>719</v>
      </c>
      <c r="AH946" s="374" t="s">
        <v>2245</v>
      </c>
      <c r="AI946" s="374">
        <v>5000</v>
      </c>
      <c r="AJ946" s="374">
        <v>5000</v>
      </c>
      <c r="AK946" s="374">
        <v>5000</v>
      </c>
      <c r="AL946" s="369">
        <v>0.02</v>
      </c>
      <c r="AM946" s="369">
        <v>0.2</v>
      </c>
      <c r="AN946" s="369" t="s">
        <v>64</v>
      </c>
      <c r="AO946" s="367" t="s">
        <v>1324</v>
      </c>
      <c r="AP946" s="370" t="s">
        <v>13</v>
      </c>
      <c r="AQ946" s="376" t="s">
        <v>668</v>
      </c>
      <c r="AR946" s="369">
        <v>4.0000000000000001E-3</v>
      </c>
      <c r="AS946" s="369">
        <v>4.0000000000000001E-3</v>
      </c>
      <c r="AT946" s="369"/>
      <c r="AX946" s="662"/>
      <c r="AY946" s="663"/>
      <c r="AZ946" s="663"/>
      <c r="BA946" s="663"/>
      <c r="BB946" s="664"/>
      <c r="BC946" s="663"/>
      <c r="BD946" s="663"/>
      <c r="BE946" s="663"/>
      <c r="BF946" s="663"/>
      <c r="BG946" s="664"/>
      <c r="BH946" s="664"/>
      <c r="BI946" s="665"/>
      <c r="BJ946" s="665"/>
      <c r="BK946" s="665"/>
      <c r="BL946" s="664"/>
      <c r="BM946" s="664"/>
      <c r="BN946" s="664"/>
      <c r="BO946" s="664"/>
      <c r="BP946" s="664"/>
      <c r="BQ946" s="664"/>
      <c r="BR946" s="664"/>
      <c r="BS946" s="664"/>
      <c r="BT946" s="667"/>
      <c r="BU946" s="668"/>
      <c r="BV946" s="666"/>
      <c r="BW946" s="669"/>
    </row>
    <row r="947" spans="2:75" ht="15.75" customHeight="1">
      <c r="B947" s="363" t="s">
        <v>467</v>
      </c>
      <c r="C947" s="364">
        <v>41902590000125</v>
      </c>
      <c r="D947" s="365" t="s">
        <v>13</v>
      </c>
      <c r="E947" s="365" t="s">
        <v>616</v>
      </c>
      <c r="F947" s="365" t="s">
        <v>617</v>
      </c>
      <c r="G947" s="366" t="s">
        <v>34</v>
      </c>
      <c r="H947" s="366" t="s">
        <v>865</v>
      </c>
      <c r="I947" s="366" t="s">
        <v>34</v>
      </c>
      <c r="J947" s="366" t="s">
        <v>608</v>
      </c>
      <c r="K947" s="367" t="s">
        <v>48</v>
      </c>
      <c r="L947" s="368"/>
      <c r="M947" s="368" t="s">
        <v>34</v>
      </c>
      <c r="N947" s="367">
        <v>601322</v>
      </c>
      <c r="O947" s="367" t="s">
        <v>1321</v>
      </c>
      <c r="P947" s="371">
        <v>44398</v>
      </c>
      <c r="Q947" s="372">
        <v>56551214.560000002</v>
      </c>
      <c r="R947" s="372">
        <v>39268678.518690467</v>
      </c>
      <c r="S947" s="367">
        <v>32</v>
      </c>
      <c r="T947" s="369">
        <v>0.12062792168465686</v>
      </c>
      <c r="U947" s="369">
        <v>1.5593806879403349</v>
      </c>
      <c r="V947" s="369">
        <v>0.14312963781900256</v>
      </c>
      <c r="W947" s="369">
        <v>1.4031490382476808</v>
      </c>
      <c r="X947" s="369" t="s">
        <v>1419</v>
      </c>
      <c r="Y947" s="369" t="s">
        <v>1419</v>
      </c>
      <c r="Z947" s="369" t="s">
        <v>1419</v>
      </c>
      <c r="AA947" s="369" t="s">
        <v>1419</v>
      </c>
      <c r="AB947" s="369">
        <v>6.3415274646687989E-2</v>
      </c>
      <c r="AC947" s="373">
        <v>0.60954543904476666</v>
      </c>
      <c r="AD947" s="541">
        <v>41902547000160</v>
      </c>
      <c r="AE947" s="370" t="s">
        <v>2308</v>
      </c>
      <c r="AF947" s="370" t="s">
        <v>2250</v>
      </c>
      <c r="AG947" s="374" t="s">
        <v>719</v>
      </c>
      <c r="AH947" s="374" t="s">
        <v>2245</v>
      </c>
      <c r="AI947" s="374">
        <v>5000</v>
      </c>
      <c r="AJ947" s="374">
        <v>5000</v>
      </c>
      <c r="AK947" s="374">
        <v>5000</v>
      </c>
      <c r="AL947" s="369">
        <v>0.02</v>
      </c>
      <c r="AM947" s="369">
        <v>0.2</v>
      </c>
      <c r="AN947" s="369" t="s">
        <v>64</v>
      </c>
      <c r="AO947" s="367" t="s">
        <v>1324</v>
      </c>
      <c r="AP947" s="370" t="s">
        <v>716</v>
      </c>
      <c r="AQ947" s="376" t="s">
        <v>659</v>
      </c>
      <c r="AR947" s="369">
        <v>4.0000000000000001E-3</v>
      </c>
      <c r="AS947" s="369">
        <v>4.0000000000000001E-3</v>
      </c>
      <c r="AT947" s="369"/>
      <c r="AX947" s="662"/>
      <c r="AY947" s="663"/>
      <c r="AZ947" s="663"/>
      <c r="BA947" s="663"/>
      <c r="BB947" s="664"/>
      <c r="BC947" s="663"/>
      <c r="BD947" s="663"/>
      <c r="BE947" s="663"/>
      <c r="BF947" s="663"/>
      <c r="BG947" s="664"/>
      <c r="BH947" s="664"/>
      <c r="BI947" s="665"/>
      <c r="BJ947" s="665"/>
      <c r="BK947" s="665"/>
      <c r="BL947" s="664"/>
      <c r="BM947" s="664"/>
      <c r="BN947" s="664"/>
      <c r="BO947" s="664"/>
      <c r="BP947" s="664"/>
      <c r="BQ947" s="664"/>
      <c r="BR947" s="664"/>
      <c r="BS947" s="664"/>
      <c r="BT947" s="667"/>
      <c r="BU947" s="668"/>
      <c r="BV947" s="666"/>
      <c r="BW947" s="669"/>
    </row>
    <row r="948" spans="2:75" ht="15.75" customHeight="1">
      <c r="B948" s="363" t="s">
        <v>839</v>
      </c>
      <c r="C948" s="364">
        <v>14799785000119</v>
      </c>
      <c r="D948" s="365" t="s">
        <v>13</v>
      </c>
      <c r="E948" s="365" t="s">
        <v>616</v>
      </c>
      <c r="F948" s="365" t="s">
        <v>617</v>
      </c>
      <c r="G948" s="366" t="s">
        <v>34</v>
      </c>
      <c r="H948" s="366" t="s">
        <v>1338</v>
      </c>
      <c r="I948" s="366" t="s">
        <v>34</v>
      </c>
      <c r="J948" s="366" t="s">
        <v>608</v>
      </c>
      <c r="K948" s="367" t="s">
        <v>48</v>
      </c>
      <c r="L948" s="368"/>
      <c r="M948" s="368" t="s">
        <v>34</v>
      </c>
      <c r="N948" s="367">
        <v>296961</v>
      </c>
      <c r="O948" s="367" t="s">
        <v>1321</v>
      </c>
      <c r="P948" s="371">
        <v>40952</v>
      </c>
      <c r="Q948" s="372">
        <v>412341139.20999998</v>
      </c>
      <c r="R948" s="372">
        <v>569216580.71134925</v>
      </c>
      <c r="S948" s="367">
        <v>32</v>
      </c>
      <c r="T948" s="369">
        <v>0.18128283734990558</v>
      </c>
      <c r="U948" s="369">
        <v>2.3434786214544214</v>
      </c>
      <c r="V948" s="369">
        <v>2.9084951889761568E-2</v>
      </c>
      <c r="W948" s="369">
        <v>0.28512978089979357</v>
      </c>
      <c r="X948" s="369">
        <v>4.208479116171282E-2</v>
      </c>
      <c r="Y948" s="369">
        <v>0.31913661652557312</v>
      </c>
      <c r="Z948" s="369">
        <v>0.14863392129091269</v>
      </c>
      <c r="AA948" s="369">
        <v>0.84488339399022838</v>
      </c>
      <c r="AB948" s="369">
        <v>9.3521322605064711E-2</v>
      </c>
      <c r="AC948" s="373">
        <v>-0.68568034298895986</v>
      </c>
      <c r="AD948" s="541">
        <v>14816895000141</v>
      </c>
      <c r="AE948" s="370" t="s">
        <v>2279</v>
      </c>
      <c r="AF948" s="370" t="s">
        <v>2244</v>
      </c>
      <c r="AG948" s="374" t="s">
        <v>1438</v>
      </c>
      <c r="AH948" s="374" t="s">
        <v>2245</v>
      </c>
      <c r="AI948" s="374">
        <v>5000</v>
      </c>
      <c r="AJ948" s="374">
        <v>1000</v>
      </c>
      <c r="AK948" s="374">
        <v>1000</v>
      </c>
      <c r="AL948" s="369">
        <v>0.02</v>
      </c>
      <c r="AM948" s="369">
        <v>0.2</v>
      </c>
      <c r="AN948" s="369" t="s">
        <v>2262</v>
      </c>
      <c r="AO948" s="367" t="s">
        <v>1324</v>
      </c>
      <c r="AP948" s="370" t="s">
        <v>716</v>
      </c>
      <c r="AQ948" s="376" t="s">
        <v>659</v>
      </c>
      <c r="AR948" s="369">
        <v>6.9999999999999993E-3</v>
      </c>
      <c r="AS948" s="369">
        <v>6.9999999999999993E-3</v>
      </c>
      <c r="AT948" s="369"/>
      <c r="AX948" s="662"/>
      <c r="AY948" s="663"/>
      <c r="AZ948" s="663"/>
      <c r="BA948" s="663"/>
      <c r="BB948" s="664"/>
      <c r="BC948" s="663"/>
      <c r="BD948" s="663"/>
      <c r="BE948" s="663"/>
      <c r="BF948" s="663"/>
      <c r="BG948" s="664"/>
      <c r="BH948" s="664"/>
      <c r="BI948" s="665"/>
      <c r="BJ948" s="665"/>
      <c r="BK948" s="665"/>
      <c r="BL948" s="664"/>
      <c r="BM948" s="664"/>
      <c r="BN948" s="664"/>
      <c r="BO948" s="664"/>
      <c r="BP948" s="664"/>
      <c r="BQ948" s="664"/>
      <c r="BR948" s="664"/>
      <c r="BS948" s="664"/>
      <c r="BT948" s="667"/>
      <c r="BU948" s="668"/>
      <c r="BV948" s="666"/>
      <c r="BW948" s="669"/>
    </row>
    <row r="949" spans="2:75" ht="15.75" customHeight="1">
      <c r="B949" s="363" t="s">
        <v>1526</v>
      </c>
      <c r="C949" s="364">
        <v>37970310000149</v>
      </c>
      <c r="D949" s="365" t="s">
        <v>13</v>
      </c>
      <c r="E949" s="365" t="s">
        <v>616</v>
      </c>
      <c r="F949" s="365" t="s">
        <v>617</v>
      </c>
      <c r="G949" s="366" t="s">
        <v>34</v>
      </c>
      <c r="H949" s="366" t="s">
        <v>1338</v>
      </c>
      <c r="I949" s="366" t="s">
        <v>34</v>
      </c>
      <c r="J949" s="366" t="s">
        <v>608</v>
      </c>
      <c r="K949" s="367" t="s">
        <v>48</v>
      </c>
      <c r="L949" s="368"/>
      <c r="M949" s="368"/>
      <c r="N949" s="367">
        <v>551831</v>
      </c>
      <c r="O949" s="367" t="s">
        <v>1321</v>
      </c>
      <c r="P949" s="371">
        <v>44084</v>
      </c>
      <c r="Q949" s="372">
        <v>158295768.81999999</v>
      </c>
      <c r="R949" s="372">
        <v>137837999.00726187</v>
      </c>
      <c r="S949" s="367">
        <v>32</v>
      </c>
      <c r="T949" s="369">
        <v>0.197355758606093</v>
      </c>
      <c r="U949" s="369">
        <v>2.2198405058854109</v>
      </c>
      <c r="V949" s="369">
        <v>7.8769323548537606E-2</v>
      </c>
      <c r="W949" s="369">
        <v>0.72292188334880403</v>
      </c>
      <c r="X949" s="369">
        <v>6.0175788113413731E-2</v>
      </c>
      <c r="Y949" s="369">
        <v>0.4231435321054432</v>
      </c>
      <c r="Z949" s="369" t="s">
        <v>1419</v>
      </c>
      <c r="AA949" s="369" t="s">
        <v>1419</v>
      </c>
      <c r="AB949" s="369">
        <v>9.3515754177769375E-2</v>
      </c>
      <c r="AC949" s="373">
        <v>-0.24871290314288086</v>
      </c>
      <c r="AD949" s="541">
        <v>37967588000167</v>
      </c>
      <c r="AE949" s="370" t="s">
        <v>2279</v>
      </c>
      <c r="AF949" s="370" t="s">
        <v>2244</v>
      </c>
      <c r="AG949" s="374" t="s">
        <v>1438</v>
      </c>
      <c r="AH949" s="374" t="s">
        <v>2245</v>
      </c>
      <c r="AI949" s="374">
        <v>5000</v>
      </c>
      <c r="AJ949" s="374">
        <v>1000</v>
      </c>
      <c r="AK949" s="374">
        <v>1000</v>
      </c>
      <c r="AL949" s="369">
        <v>0.02</v>
      </c>
      <c r="AM949" s="369">
        <v>0.2</v>
      </c>
      <c r="AN949" s="369" t="s">
        <v>34</v>
      </c>
      <c r="AO949" s="367" t="s">
        <v>1324</v>
      </c>
      <c r="AP949" s="370" t="s">
        <v>13</v>
      </c>
      <c r="AQ949" s="376" t="s">
        <v>668</v>
      </c>
      <c r="AR949" s="369">
        <v>6.9999999999999993E-3</v>
      </c>
      <c r="AS949" s="369">
        <v>6.9999999999999993E-3</v>
      </c>
      <c r="AT949" s="369"/>
      <c r="AX949" s="662"/>
      <c r="AY949" s="663"/>
      <c r="AZ949" s="663"/>
      <c r="BA949" s="663"/>
      <c r="BB949" s="664"/>
      <c r="BC949" s="663"/>
      <c r="BD949" s="663"/>
      <c r="BE949" s="663"/>
      <c r="BF949" s="663"/>
      <c r="BG949" s="664"/>
      <c r="BH949" s="664"/>
      <c r="BI949" s="665"/>
      <c r="BJ949" s="665"/>
      <c r="BK949" s="665"/>
      <c r="BL949" s="664"/>
      <c r="BM949" s="664"/>
      <c r="BN949" s="664"/>
      <c r="BO949" s="664"/>
      <c r="BP949" s="664"/>
      <c r="BQ949" s="664"/>
      <c r="BR949" s="664"/>
      <c r="BS949" s="664"/>
      <c r="BT949" s="667"/>
      <c r="BU949" s="668"/>
      <c r="BV949" s="666"/>
      <c r="BW949" s="669"/>
    </row>
    <row r="950" spans="2:75" ht="15.75" customHeight="1">
      <c r="B950" s="363" t="s">
        <v>993</v>
      </c>
      <c r="C950" s="364">
        <v>5936530000160</v>
      </c>
      <c r="D950" s="365" t="s">
        <v>13</v>
      </c>
      <c r="E950" s="365" t="s">
        <v>616</v>
      </c>
      <c r="F950" s="365" t="s">
        <v>617</v>
      </c>
      <c r="G950" s="366" t="s">
        <v>34</v>
      </c>
      <c r="H950" s="366" t="s">
        <v>1338</v>
      </c>
      <c r="I950" s="366" t="s">
        <v>34</v>
      </c>
      <c r="J950" s="366" t="s">
        <v>608</v>
      </c>
      <c r="K950" s="367" t="s">
        <v>48</v>
      </c>
      <c r="L950" s="368"/>
      <c r="M950" s="368" t="s">
        <v>1416</v>
      </c>
      <c r="N950" s="367">
        <v>167029</v>
      </c>
      <c r="O950" s="367" t="s">
        <v>1321</v>
      </c>
      <c r="P950" s="371">
        <v>37917</v>
      </c>
      <c r="Q950" s="372">
        <v>667902622.25</v>
      </c>
      <c r="R950" s="372">
        <v>881455206.95999968</v>
      </c>
      <c r="S950" s="367">
        <v>32</v>
      </c>
      <c r="T950" s="369">
        <v>-8.1073314634165339E-2</v>
      </c>
      <c r="U950" s="369">
        <v>-1.0480505622763154</v>
      </c>
      <c r="V950" s="369">
        <v>-9.5840211017189092E-2</v>
      </c>
      <c r="W950" s="369">
        <v>-0.93955453226452379</v>
      </c>
      <c r="X950" s="369">
        <v>2.3040135628617842E-2</v>
      </c>
      <c r="Y950" s="369">
        <v>0.17471753395551715</v>
      </c>
      <c r="Z950" s="369">
        <v>0.20969859307122007</v>
      </c>
      <c r="AA950" s="369">
        <v>1.1919947848393357</v>
      </c>
      <c r="AB950" s="369">
        <v>0.12208094108129536</v>
      </c>
      <c r="AC950" s="373">
        <v>-1.559974603452343</v>
      </c>
      <c r="AD950" s="541">
        <v>11456177000113</v>
      </c>
      <c r="AE950" s="370" t="s">
        <v>2417</v>
      </c>
      <c r="AF950" s="370" t="s">
        <v>2253</v>
      </c>
      <c r="AG950" s="374" t="s">
        <v>1439</v>
      </c>
      <c r="AH950" s="374" t="s">
        <v>2245</v>
      </c>
      <c r="AI950" s="374">
        <v>20000</v>
      </c>
      <c r="AJ950" s="374">
        <v>5000</v>
      </c>
      <c r="AK950" s="374">
        <v>0</v>
      </c>
      <c r="AL950" s="369">
        <v>0.02</v>
      </c>
      <c r="AM950" s="369">
        <v>0.2</v>
      </c>
      <c r="AN950" s="369" t="s">
        <v>64</v>
      </c>
      <c r="AO950" s="367" t="s">
        <v>1324</v>
      </c>
      <c r="AP950" s="370" t="s">
        <v>13</v>
      </c>
      <c r="AQ950" s="376" t="s">
        <v>679</v>
      </c>
      <c r="AR950" s="369">
        <v>2.7000000000000001E-3</v>
      </c>
      <c r="AS950" s="369">
        <v>2.7000000000000001E-3</v>
      </c>
      <c r="AT950" s="369"/>
      <c r="AX950" s="662"/>
      <c r="AY950" s="663"/>
      <c r="AZ950" s="663"/>
      <c r="BA950" s="663"/>
      <c r="BB950" s="664"/>
      <c r="BC950" s="663"/>
      <c r="BD950" s="663"/>
      <c r="BE950" s="663"/>
      <c r="BF950" s="663"/>
      <c r="BG950" s="664"/>
      <c r="BH950" s="664"/>
      <c r="BI950" s="665"/>
      <c r="BJ950" s="665"/>
      <c r="BK950" s="665"/>
      <c r="BL950" s="664"/>
      <c r="BM950" s="664"/>
      <c r="BN950" s="664"/>
      <c r="BO950" s="664"/>
      <c r="BP950" s="664"/>
      <c r="BQ950" s="664"/>
      <c r="BR950" s="664"/>
      <c r="BS950" s="664"/>
      <c r="BT950" s="667"/>
      <c r="BU950" s="668"/>
      <c r="BV950" s="666"/>
      <c r="BW950" s="669"/>
    </row>
    <row r="951" spans="2:75" ht="15.75" customHeight="1">
      <c r="B951" s="363" t="s">
        <v>1665</v>
      </c>
      <c r="C951" s="364">
        <v>26380695000178</v>
      </c>
      <c r="D951" s="365" t="s">
        <v>13</v>
      </c>
      <c r="E951" s="365" t="s">
        <v>616</v>
      </c>
      <c r="F951" s="365" t="s">
        <v>617</v>
      </c>
      <c r="G951" s="366" t="s">
        <v>34</v>
      </c>
      <c r="H951" s="366" t="s">
        <v>865</v>
      </c>
      <c r="I951" s="366" t="s">
        <v>34</v>
      </c>
      <c r="J951" s="366" t="s">
        <v>608</v>
      </c>
      <c r="K951" s="367" t="s">
        <v>48</v>
      </c>
      <c r="L951" s="368"/>
      <c r="M951" s="368"/>
      <c r="N951" s="367">
        <v>433411</v>
      </c>
      <c r="O951" s="367" t="s">
        <v>1321</v>
      </c>
      <c r="P951" s="371">
        <v>42726</v>
      </c>
      <c r="Q951" s="372">
        <v>380067959.24000001</v>
      </c>
      <c r="R951" s="372">
        <v>341564057.58007938</v>
      </c>
      <c r="S951" s="367">
        <v>32</v>
      </c>
      <c r="T951" s="369">
        <v>8.7049828773954507E-2</v>
      </c>
      <c r="U951" s="369">
        <v>0.97912894616112678</v>
      </c>
      <c r="V951" s="369">
        <v>9.1022968292871598E-2</v>
      </c>
      <c r="W951" s="369">
        <v>0.83538226179806852</v>
      </c>
      <c r="X951" s="369">
        <v>0.19142485315976732</v>
      </c>
      <c r="Y951" s="369">
        <v>1.3460594541134736</v>
      </c>
      <c r="Z951" s="369">
        <v>0.26644383992549714</v>
      </c>
      <c r="AA951" s="369">
        <v>1.4559993327886576</v>
      </c>
      <c r="AB951" s="369">
        <v>5.9947171469975163E-2</v>
      </c>
      <c r="AC951" s="373">
        <v>-0.24222541408021869</v>
      </c>
      <c r="AD951" s="541">
        <v>30658543000161</v>
      </c>
      <c r="AE951" s="370" t="s">
        <v>2453</v>
      </c>
      <c r="AF951" s="370" t="s">
        <v>2453</v>
      </c>
      <c r="AG951" s="374" t="s">
        <v>1442</v>
      </c>
      <c r="AH951" s="374" t="s">
        <v>2248</v>
      </c>
      <c r="AI951" s="374">
        <v>1000</v>
      </c>
      <c r="AJ951" s="374">
        <v>100</v>
      </c>
      <c r="AK951" s="374">
        <v>1000</v>
      </c>
      <c r="AL951" s="369">
        <v>0</v>
      </c>
      <c r="AM951" s="369" t="s">
        <v>34</v>
      </c>
      <c r="AN951" s="369" t="s">
        <v>64</v>
      </c>
      <c r="AO951" s="367" t="s">
        <v>1324</v>
      </c>
      <c r="AP951" s="370" t="s">
        <v>13</v>
      </c>
      <c r="AQ951" s="376" t="s">
        <v>674</v>
      </c>
      <c r="AR951" s="369" t="s">
        <v>34</v>
      </c>
      <c r="AS951" s="369" t="s">
        <v>34</v>
      </c>
      <c r="AT951" s="369"/>
      <c r="AW951" s="662"/>
      <c r="AX951" s="662"/>
      <c r="AY951" s="663"/>
      <c r="AZ951" s="663"/>
      <c r="BA951" s="663"/>
      <c r="BB951" s="664"/>
      <c r="BC951" s="663"/>
      <c r="BD951" s="663"/>
      <c r="BE951" s="663"/>
      <c r="BF951" s="663"/>
      <c r="BG951" s="664"/>
      <c r="BH951" s="664"/>
      <c r="BI951" s="665"/>
      <c r="BJ951" s="665"/>
      <c r="BK951" s="665"/>
      <c r="BL951" s="218"/>
      <c r="BM951" s="664"/>
      <c r="BN951" s="664"/>
      <c r="BO951" s="664"/>
      <c r="BP951" s="664"/>
      <c r="BQ951" s="664"/>
      <c r="BR951" s="664"/>
      <c r="BS951" s="664"/>
      <c r="BT951" s="667"/>
      <c r="BU951" s="668"/>
      <c r="BV951" s="666"/>
      <c r="BW951" s="669"/>
    </row>
    <row r="952" spans="2:75" ht="15.75" customHeight="1">
      <c r="B952" s="363" t="s">
        <v>305</v>
      </c>
      <c r="C952" s="364">
        <v>12430199000177</v>
      </c>
      <c r="D952" s="365" t="s">
        <v>13</v>
      </c>
      <c r="E952" s="365" t="s">
        <v>616</v>
      </c>
      <c r="F952" s="365" t="s">
        <v>617</v>
      </c>
      <c r="G952" s="366" t="s">
        <v>34</v>
      </c>
      <c r="H952" s="366" t="s">
        <v>1337</v>
      </c>
      <c r="I952" s="366" t="s">
        <v>34</v>
      </c>
      <c r="J952" s="366"/>
      <c r="K952" s="367" t="s">
        <v>48</v>
      </c>
      <c r="L952" s="368"/>
      <c r="M952" s="368" t="s">
        <v>34</v>
      </c>
      <c r="N952" s="367">
        <v>257885</v>
      </c>
      <c r="O952" s="367" t="s">
        <v>1321</v>
      </c>
      <c r="P952" s="371">
        <v>40450</v>
      </c>
      <c r="Q952" s="372">
        <v>314171140.32999998</v>
      </c>
      <c r="R952" s="372">
        <v>392841891.96202391</v>
      </c>
      <c r="S952" s="367">
        <v>32</v>
      </c>
      <c r="T952" s="369">
        <v>0.13306562589614068</v>
      </c>
      <c r="U952" s="369">
        <v>1.7201653178903094</v>
      </c>
      <c r="V952" s="369">
        <v>0.14653165163135218</v>
      </c>
      <c r="W952" s="369">
        <v>1.4365001490423588</v>
      </c>
      <c r="X952" s="369">
        <v>0.21587165159811827</v>
      </c>
      <c r="Y952" s="369">
        <v>1.6369939494314678</v>
      </c>
      <c r="Z952" s="369">
        <v>0.26874163100287007</v>
      </c>
      <c r="AA952" s="369">
        <v>1.5276145535027097</v>
      </c>
      <c r="AB952" s="369">
        <v>4.7031209158405633E-2</v>
      </c>
      <c r="AC952" s="373">
        <v>0.86596772412371315</v>
      </c>
      <c r="AD952" s="541">
        <v>32812338000134</v>
      </c>
      <c r="AE952" s="370" t="s">
        <v>2466</v>
      </c>
      <c r="AF952" s="370" t="s">
        <v>2250</v>
      </c>
      <c r="AG952" s="374" t="s">
        <v>719</v>
      </c>
      <c r="AH952" s="374" t="s">
        <v>2248</v>
      </c>
      <c r="AI952" s="374">
        <v>50000</v>
      </c>
      <c r="AJ952" s="374">
        <v>10000</v>
      </c>
      <c r="AK952" s="374">
        <v>10000</v>
      </c>
      <c r="AL952" s="369">
        <v>0.02</v>
      </c>
      <c r="AM952" s="369">
        <v>0.2</v>
      </c>
      <c r="AN952" s="369" t="s">
        <v>64</v>
      </c>
      <c r="AO952" s="367" t="s">
        <v>1324</v>
      </c>
      <c r="AP952" s="370" t="s">
        <v>13</v>
      </c>
      <c r="AQ952" s="376" t="s">
        <v>674</v>
      </c>
      <c r="AR952" s="369">
        <v>4.7999999999999996E-3</v>
      </c>
      <c r="AS952" s="369">
        <v>4.7999999999999996E-3</v>
      </c>
      <c r="AT952" s="369"/>
      <c r="AW952" s="662"/>
      <c r="AX952" s="662"/>
      <c r="AY952" s="663"/>
      <c r="AZ952" s="663"/>
      <c r="BA952" s="663"/>
      <c r="BB952" s="664"/>
      <c r="BC952" s="663"/>
      <c r="BD952" s="663"/>
      <c r="BE952" s="663"/>
      <c r="BF952" s="663"/>
      <c r="BG952" s="664"/>
      <c r="BH952" s="664"/>
      <c r="BI952" s="665"/>
      <c r="BJ952" s="665"/>
      <c r="BK952" s="665"/>
      <c r="BL952" s="218"/>
      <c r="BM952" s="664"/>
      <c r="BN952" s="664"/>
      <c r="BO952" s="664"/>
      <c r="BP952" s="664"/>
      <c r="BQ952" s="664"/>
      <c r="BR952" s="664"/>
      <c r="BS952" s="664"/>
      <c r="BT952" s="667"/>
      <c r="BU952" s="668"/>
      <c r="BV952" s="666"/>
      <c r="BW952" s="669"/>
    </row>
    <row r="953" spans="2:75" ht="15.75" customHeight="1">
      <c r="B953" s="363" t="s">
        <v>1085</v>
      </c>
      <c r="C953" s="364">
        <v>30910057000199</v>
      </c>
      <c r="D953" s="365" t="s">
        <v>13</v>
      </c>
      <c r="E953" s="365" t="s">
        <v>616</v>
      </c>
      <c r="F953" s="365" t="s">
        <v>617</v>
      </c>
      <c r="G953" s="366" t="s">
        <v>34</v>
      </c>
      <c r="H953" s="366" t="s">
        <v>1338</v>
      </c>
      <c r="I953" s="366" t="s">
        <v>34</v>
      </c>
      <c r="J953" s="366" t="s">
        <v>608</v>
      </c>
      <c r="K953" s="367" t="s">
        <v>48</v>
      </c>
      <c r="L953" s="368"/>
      <c r="M953" s="368" t="s">
        <v>34</v>
      </c>
      <c r="N953" s="367">
        <v>474436</v>
      </c>
      <c r="O953" s="367" t="s">
        <v>1321</v>
      </c>
      <c r="P953" s="371">
        <v>43343</v>
      </c>
      <c r="Q953" s="372">
        <v>13416814.09</v>
      </c>
      <c r="R953" s="372">
        <v>14358504.868849201</v>
      </c>
      <c r="S953" s="367">
        <v>32</v>
      </c>
      <c r="T953" s="369">
        <v>4.2335376864426344E-2</v>
      </c>
      <c r="U953" s="369">
        <v>0.54727767980321129</v>
      </c>
      <c r="V953" s="369">
        <v>1.1707487566160912E-2</v>
      </c>
      <c r="W953" s="369">
        <v>0.11477252488774475</v>
      </c>
      <c r="X953" s="369">
        <v>1.5627020525031732E-2</v>
      </c>
      <c r="Y953" s="369">
        <v>0.11850253545445749</v>
      </c>
      <c r="Z953" s="369">
        <v>-3.851204029737354E-2</v>
      </c>
      <c r="AA953" s="369">
        <v>-0.21891492220169764</v>
      </c>
      <c r="AB953" s="369">
        <v>0.19898430467450295</v>
      </c>
      <c r="AC953" s="373">
        <v>-0.33057906327837472</v>
      </c>
      <c r="AD953" s="541">
        <v>0</v>
      </c>
      <c r="AE953" s="370" t="s">
        <v>2467</v>
      </c>
      <c r="AF953" s="370" t="s">
        <v>2244</v>
      </c>
      <c r="AG953" s="374" t="s">
        <v>1438</v>
      </c>
      <c r="AH953" s="374" t="s">
        <v>2248</v>
      </c>
      <c r="AI953" s="374">
        <v>1000</v>
      </c>
      <c r="AJ953" s="374">
        <v>1000</v>
      </c>
      <c r="AK953" s="374">
        <v>100</v>
      </c>
      <c r="AL953" s="369">
        <v>0.02</v>
      </c>
      <c r="AM953" s="369">
        <v>0.2</v>
      </c>
      <c r="AN953" s="369" t="s">
        <v>64</v>
      </c>
      <c r="AO953" s="367" t="s">
        <v>1324</v>
      </c>
      <c r="AP953" s="370" t="s">
        <v>13</v>
      </c>
      <c r="AQ953" s="376" t="s">
        <v>674</v>
      </c>
      <c r="AR953" s="369">
        <v>5.3333333333333332E-3</v>
      </c>
      <c r="AS953" s="369">
        <v>5.3333333333333332E-3</v>
      </c>
      <c r="AT953" s="369"/>
      <c r="AW953" s="662"/>
      <c r="AX953" s="662"/>
      <c r="AY953" s="663"/>
      <c r="AZ953" s="663"/>
      <c r="BA953" s="663"/>
      <c r="BB953" s="664"/>
      <c r="BC953" s="663"/>
      <c r="BD953" s="663"/>
      <c r="BE953" s="663"/>
      <c r="BF953" s="663"/>
      <c r="BG953" s="664"/>
      <c r="BH953" s="664"/>
      <c r="BI953" s="665"/>
      <c r="BJ953" s="665"/>
      <c r="BK953" s="665"/>
      <c r="BL953" s="218"/>
      <c r="BM953" s="664"/>
      <c r="BN953" s="664"/>
      <c r="BO953" s="664"/>
      <c r="BP953" s="664"/>
      <c r="BQ953" s="664"/>
      <c r="BR953" s="664"/>
      <c r="BS953" s="664"/>
      <c r="BT953" s="667"/>
      <c r="BU953" s="668"/>
      <c r="BV953" s="666"/>
      <c r="BW953" s="669"/>
    </row>
    <row r="954" spans="2:75" ht="15.75" customHeight="1">
      <c r="B954" s="363" t="s">
        <v>1101</v>
      </c>
      <c r="C954" s="364">
        <v>17164789000119</v>
      </c>
      <c r="D954" s="365" t="s">
        <v>13</v>
      </c>
      <c r="E954" s="365" t="s">
        <v>616</v>
      </c>
      <c r="F954" s="365" t="s">
        <v>617</v>
      </c>
      <c r="G954" s="366" t="s">
        <v>34</v>
      </c>
      <c r="H954" s="366" t="s">
        <v>1337</v>
      </c>
      <c r="I954" s="366" t="s">
        <v>34</v>
      </c>
      <c r="J954" s="366" t="s">
        <v>608</v>
      </c>
      <c r="K954" s="367" t="s">
        <v>48</v>
      </c>
      <c r="L954" s="368"/>
      <c r="M954" s="368" t="s">
        <v>34</v>
      </c>
      <c r="N954" s="367">
        <v>333077</v>
      </c>
      <c r="O954" s="367" t="s">
        <v>1324</v>
      </c>
      <c r="P954" s="371">
        <v>41262</v>
      </c>
      <c r="Q954" s="372">
        <v>127614677.31999999</v>
      </c>
      <c r="R954" s="372">
        <v>215308425.17948407</v>
      </c>
      <c r="S954" s="367">
        <v>32</v>
      </c>
      <c r="T954" s="369">
        <v>2.0686364271326196E-2</v>
      </c>
      <c r="U954" s="369">
        <v>0.26741666852831153</v>
      </c>
      <c r="V954" s="369">
        <v>-2.398163005176035E-3</v>
      </c>
      <c r="W954" s="369">
        <v>-2.3510016273004017E-2</v>
      </c>
      <c r="X954" s="369">
        <v>-8.2937798726557821E-3</v>
      </c>
      <c r="Y954" s="369">
        <v>-6.2893239426961206E-2</v>
      </c>
      <c r="Z954" s="369">
        <v>7.3645033133563187E-2</v>
      </c>
      <c r="AA954" s="369">
        <v>0.41862224318650093</v>
      </c>
      <c r="AB954" s="369">
        <v>4.4340809640583921E-2</v>
      </c>
      <c r="AC954" s="373">
        <v>-2.2230758802736608</v>
      </c>
      <c r="AD954" s="541">
        <v>17102710000125</v>
      </c>
      <c r="AE954" s="370" t="s">
        <v>2479</v>
      </c>
      <c r="AF954" s="370" t="s">
        <v>2253</v>
      </c>
      <c r="AG954" s="374" t="s">
        <v>1439</v>
      </c>
      <c r="AH954" s="374" t="s">
        <v>2248</v>
      </c>
      <c r="AI954" s="374">
        <v>5000</v>
      </c>
      <c r="AJ954" s="374">
        <v>0</v>
      </c>
      <c r="AK954" s="374">
        <v>0</v>
      </c>
      <c r="AL954" s="369">
        <v>0.02</v>
      </c>
      <c r="AM954" s="369">
        <v>0.2</v>
      </c>
      <c r="AN954" s="369" t="s">
        <v>2262</v>
      </c>
      <c r="AO954" s="367" t="s">
        <v>1324</v>
      </c>
      <c r="AP954" s="370" t="s">
        <v>13</v>
      </c>
      <c r="AQ954" s="376" t="s">
        <v>674</v>
      </c>
      <c r="AR954" s="369">
        <v>4.6666666666666662E-3</v>
      </c>
      <c r="AS954" s="369">
        <v>4.6666666666666662E-3</v>
      </c>
      <c r="AT954" s="369"/>
      <c r="AX954" s="662"/>
      <c r="AY954" s="663"/>
      <c r="AZ954" s="663"/>
      <c r="BA954" s="663"/>
      <c r="BB954" s="664"/>
      <c r="BC954" s="663"/>
      <c r="BD954" s="663"/>
      <c r="BE954" s="663"/>
      <c r="BF954" s="663"/>
      <c r="BG954" s="664"/>
      <c r="BH954" s="664"/>
      <c r="BI954" s="665"/>
      <c r="BJ954" s="665"/>
      <c r="BK954" s="665"/>
      <c r="BL954" s="664"/>
      <c r="BM954" s="664"/>
      <c r="BN954" s="664"/>
      <c r="BO954" s="664"/>
      <c r="BP954" s="664"/>
      <c r="BQ954" s="664"/>
      <c r="BR954" s="664"/>
      <c r="BS954" s="664"/>
      <c r="BT954" s="667"/>
      <c r="BU954" s="668"/>
      <c r="BV954" s="666"/>
      <c r="BW954" s="669"/>
    </row>
    <row r="955" spans="2:75" ht="15.75" customHeight="1">
      <c r="B955" s="363" t="s">
        <v>1133</v>
      </c>
      <c r="C955" s="364">
        <v>7013315000112</v>
      </c>
      <c r="D955" s="365" t="s">
        <v>13</v>
      </c>
      <c r="E955" s="365" t="s">
        <v>616</v>
      </c>
      <c r="F955" s="365" t="s">
        <v>617</v>
      </c>
      <c r="G955" s="366" t="s">
        <v>34</v>
      </c>
      <c r="H955" s="366" t="s">
        <v>1338</v>
      </c>
      <c r="I955" s="366" t="s">
        <v>34</v>
      </c>
      <c r="J955" s="366" t="s">
        <v>608</v>
      </c>
      <c r="K955" s="367" t="s">
        <v>48</v>
      </c>
      <c r="L955" s="368"/>
      <c r="M955" s="368" t="s">
        <v>34</v>
      </c>
      <c r="N955" s="367">
        <v>132691</v>
      </c>
      <c r="O955" s="367" t="s">
        <v>1321</v>
      </c>
      <c r="P955" s="371">
        <v>38265</v>
      </c>
      <c r="Q955" s="372">
        <v>130083123.97</v>
      </c>
      <c r="R955" s="372">
        <v>164252894.8369841</v>
      </c>
      <c r="S955" s="367">
        <v>32</v>
      </c>
      <c r="T955" s="369">
        <v>1.3306461757263577E-2</v>
      </c>
      <c r="U955" s="369">
        <v>0.17201522830955551</v>
      </c>
      <c r="V955" s="369">
        <v>-1.3699901945249726E-2</v>
      </c>
      <c r="W955" s="369">
        <v>-0.13430484790909286</v>
      </c>
      <c r="X955" s="369">
        <v>2.1045557003941839E-2</v>
      </c>
      <c r="Y955" s="369">
        <v>0.15959228190834923</v>
      </c>
      <c r="Z955" s="369">
        <v>0.19567521799044285</v>
      </c>
      <c r="AA955" s="369">
        <v>1.1122813746665972</v>
      </c>
      <c r="AB955" s="369">
        <v>0.14801507337626596</v>
      </c>
      <c r="AC955" s="373">
        <v>-0.67583982825512001</v>
      </c>
      <c r="AD955" s="541">
        <v>17373839000178</v>
      </c>
      <c r="AE955" s="370" t="s">
        <v>2500</v>
      </c>
      <c r="AF955" s="370" t="s">
        <v>2253</v>
      </c>
      <c r="AG955" s="374" t="s">
        <v>1439</v>
      </c>
      <c r="AH955" s="374" t="s">
        <v>2248</v>
      </c>
      <c r="AI955" s="374">
        <v>5000</v>
      </c>
      <c r="AJ955" s="374">
        <v>5000</v>
      </c>
      <c r="AK955" s="374">
        <v>5000</v>
      </c>
      <c r="AL955" s="369">
        <v>1.8000000000000002E-2</v>
      </c>
      <c r="AM955" s="369">
        <v>0.2</v>
      </c>
      <c r="AN955" s="369" t="s">
        <v>64</v>
      </c>
      <c r="AO955" s="367" t="s">
        <v>1324</v>
      </c>
      <c r="AP955" s="370" t="s">
        <v>13</v>
      </c>
      <c r="AQ955" s="376" t="s">
        <v>674</v>
      </c>
      <c r="AR955" s="369">
        <v>4.7999999999999996E-3</v>
      </c>
      <c r="AS955" s="369">
        <v>4.7999999999999996E-3</v>
      </c>
      <c r="AT955" s="369"/>
      <c r="AX955" s="662"/>
      <c r="AY955" s="663"/>
      <c r="AZ955" s="663"/>
      <c r="BA955" s="663"/>
      <c r="BB955" s="664"/>
      <c r="BC955" s="663"/>
      <c r="BD955" s="663"/>
      <c r="BE955" s="663"/>
      <c r="BF955" s="663"/>
      <c r="BG955" s="664"/>
      <c r="BH955" s="664"/>
      <c r="BI955" s="665"/>
      <c r="BJ955" s="665"/>
      <c r="BK955" s="665"/>
      <c r="BL955" s="664"/>
      <c r="BM955" s="664"/>
      <c r="BN955" s="664"/>
      <c r="BO955" s="664"/>
      <c r="BP955" s="664"/>
      <c r="BQ955" s="664"/>
      <c r="BR955" s="664"/>
      <c r="BS955" s="664"/>
      <c r="BT955" s="667"/>
      <c r="BU955" s="668"/>
      <c r="BV955" s="666"/>
      <c r="BW955" s="669"/>
    </row>
    <row r="956" spans="2:75" ht="15.75" customHeight="1">
      <c r="B956" s="363" t="s">
        <v>412</v>
      </c>
      <c r="C956" s="364">
        <v>26262377000102</v>
      </c>
      <c r="D956" s="365" t="s">
        <v>13</v>
      </c>
      <c r="E956" s="365" t="s">
        <v>616</v>
      </c>
      <c r="F956" s="365" t="s">
        <v>617</v>
      </c>
      <c r="G956" s="366" t="s">
        <v>34</v>
      </c>
      <c r="H956" s="366" t="s">
        <v>1338</v>
      </c>
      <c r="I956" s="366" t="s">
        <v>34</v>
      </c>
      <c r="J956" s="366" t="s">
        <v>608</v>
      </c>
      <c r="K956" s="367" t="s">
        <v>48</v>
      </c>
      <c r="L956" s="368"/>
      <c r="M956" s="368" t="s">
        <v>34</v>
      </c>
      <c r="N956" s="367">
        <v>441309</v>
      </c>
      <c r="O956" s="367" t="s">
        <v>1324</v>
      </c>
      <c r="P956" s="371">
        <v>42888</v>
      </c>
      <c r="Q956" s="372">
        <v>96151258.909999996</v>
      </c>
      <c r="R956" s="372">
        <v>160958872.04813495</v>
      </c>
      <c r="S956" s="367">
        <v>32</v>
      </c>
      <c r="T956" s="369">
        <v>6.6153363436816104E-2</v>
      </c>
      <c r="U956" s="369">
        <v>0.85517744105169635</v>
      </c>
      <c r="V956" s="369">
        <v>-3.8196601969939237E-2</v>
      </c>
      <c r="W956" s="369">
        <v>-0.37445441863148565</v>
      </c>
      <c r="X956" s="369">
        <v>-4.7316353515811649E-3</v>
      </c>
      <c r="Y956" s="369">
        <v>-3.5880850422519865E-2</v>
      </c>
      <c r="Z956" s="369">
        <v>0.14864583797715336</v>
      </c>
      <c r="AA956" s="369">
        <v>0.84495113229807028</v>
      </c>
      <c r="AB956" s="369">
        <v>8.295756510399091E-2</v>
      </c>
      <c r="AC956" s="373">
        <v>-1.5991798487535664</v>
      </c>
      <c r="AD956" s="541">
        <v>26855094000174</v>
      </c>
      <c r="AE956" s="370" t="s">
        <v>2553</v>
      </c>
      <c r="AF956" s="370" t="s">
        <v>2247</v>
      </c>
      <c r="AG956" s="374" t="s">
        <v>59</v>
      </c>
      <c r="AH956" s="374" t="s">
        <v>2248</v>
      </c>
      <c r="AI956" s="374">
        <v>5000</v>
      </c>
      <c r="AJ956" s="374">
        <v>1000</v>
      </c>
      <c r="AK956" s="374">
        <v>5000</v>
      </c>
      <c r="AL956" s="369">
        <v>1.9E-2</v>
      </c>
      <c r="AM956" s="369">
        <v>0.2</v>
      </c>
      <c r="AN956" s="369" t="s">
        <v>64</v>
      </c>
      <c r="AO956" s="367" t="s">
        <v>1324</v>
      </c>
      <c r="AP956" s="370" t="s">
        <v>13</v>
      </c>
      <c r="AQ956" s="376" t="s">
        <v>674</v>
      </c>
      <c r="AR956" s="369">
        <v>3.8E-3</v>
      </c>
      <c r="AS956" s="369">
        <v>3.8E-3</v>
      </c>
      <c r="AT956" s="369"/>
      <c r="AX956" s="662"/>
      <c r="AY956" s="663"/>
      <c r="AZ956" s="663"/>
      <c r="BA956" s="663"/>
      <c r="BB956" s="664"/>
      <c r="BC956" s="663"/>
      <c r="BD956" s="663"/>
      <c r="BE956" s="663"/>
      <c r="BF956" s="663"/>
      <c r="BG956" s="664"/>
      <c r="BH956" s="664"/>
      <c r="BI956" s="665"/>
      <c r="BJ956" s="665"/>
      <c r="BK956" s="665"/>
      <c r="BL956" s="664"/>
      <c r="BM956" s="664"/>
      <c r="BN956" s="664"/>
      <c r="BO956" s="664"/>
      <c r="BP956" s="664"/>
      <c r="BQ956" s="664"/>
      <c r="BR956" s="664"/>
      <c r="BS956" s="664"/>
      <c r="BT956" s="667"/>
      <c r="BU956" s="668"/>
      <c r="BV956" s="666"/>
      <c r="BW956" s="669"/>
    </row>
    <row r="957" spans="2:75" ht="15.75" customHeight="1">
      <c r="B957" s="363" t="s">
        <v>725</v>
      </c>
      <c r="C957" s="364">
        <v>5892566000199</v>
      </c>
      <c r="D957" s="365" t="s">
        <v>13</v>
      </c>
      <c r="E957" s="365" t="s">
        <v>615</v>
      </c>
      <c r="F957" s="365" t="s">
        <v>619</v>
      </c>
      <c r="G957" s="366" t="s">
        <v>34</v>
      </c>
      <c r="H957" s="366" t="s">
        <v>865</v>
      </c>
      <c r="I957" s="366" t="s">
        <v>34</v>
      </c>
      <c r="J957" s="366"/>
      <c r="K957" s="367" t="s">
        <v>48</v>
      </c>
      <c r="L957" s="368"/>
      <c r="M957" s="368" t="s">
        <v>1416</v>
      </c>
      <c r="N957" s="367">
        <v>125466</v>
      </c>
      <c r="O957" s="367" t="s">
        <v>1321</v>
      </c>
      <c r="P957" s="371">
        <v>38037</v>
      </c>
      <c r="Q957" s="372">
        <v>80096313.579999998</v>
      </c>
      <c r="R957" s="372">
        <v>155149269.76468247</v>
      </c>
      <c r="S957" s="367">
        <v>32</v>
      </c>
      <c r="T957" s="369">
        <v>4.890663504461612E-2</v>
      </c>
      <c r="U957" s="369">
        <v>0.63222561688568579</v>
      </c>
      <c r="V957" s="369">
        <v>1.9131246781978195E-2</v>
      </c>
      <c r="W957" s="369">
        <v>0.1875501882884511</v>
      </c>
      <c r="X957" s="369">
        <v>5.8428509181801314E-2</v>
      </c>
      <c r="Y957" s="369">
        <v>0.44307399928070712</v>
      </c>
      <c r="Z957" s="369">
        <v>0.1120852533697827</v>
      </c>
      <c r="AA957" s="369">
        <v>0.63712891687737827</v>
      </c>
      <c r="AB957" s="369">
        <v>5.7738192384884493E-2</v>
      </c>
      <c r="AC957" s="373">
        <v>-1.3256437879272878</v>
      </c>
      <c r="AD957" s="541">
        <v>0</v>
      </c>
      <c r="AE957" s="370" t="s">
        <v>2258</v>
      </c>
      <c r="AF957" s="370" t="s">
        <v>2244</v>
      </c>
      <c r="AG957" s="374" t="s">
        <v>1438</v>
      </c>
      <c r="AH957" s="374" t="s">
        <v>2248</v>
      </c>
      <c r="AI957" s="374">
        <v>0</v>
      </c>
      <c r="AJ957" s="374">
        <v>0</v>
      </c>
      <c r="AK957" s="374">
        <v>0</v>
      </c>
      <c r="AL957" s="673">
        <v>3.4999999999999996E-3</v>
      </c>
      <c r="AM957" s="673">
        <v>0.1</v>
      </c>
      <c r="AN957" s="369" t="s">
        <v>34</v>
      </c>
      <c r="AO957" s="367" t="s">
        <v>1324</v>
      </c>
      <c r="AP957" s="370" t="s">
        <v>13</v>
      </c>
      <c r="AQ957" s="376" t="s">
        <v>668</v>
      </c>
      <c r="AR957" s="369">
        <v>2.8000000000000004E-3</v>
      </c>
      <c r="AS957" s="369">
        <v>2.8000000000000004E-3</v>
      </c>
      <c r="AT957" s="369"/>
      <c r="AX957" s="662"/>
      <c r="AY957" s="663"/>
      <c r="AZ957" s="663"/>
      <c r="BA957" s="663"/>
      <c r="BB957" s="664"/>
      <c r="BC957" s="663"/>
      <c r="BD957" s="663"/>
      <c r="BE957" s="663"/>
      <c r="BF957" s="663"/>
      <c r="BG957" s="664"/>
      <c r="BH957" s="664"/>
      <c r="BI957" s="665"/>
      <c r="BJ957" s="665"/>
      <c r="BK957" s="665"/>
      <c r="BL957" s="664"/>
      <c r="BM957" s="664"/>
      <c r="BN957" s="664"/>
      <c r="BO957" s="664"/>
      <c r="BP957" s="664"/>
      <c r="BQ957" s="664"/>
      <c r="BR957" s="664"/>
      <c r="BS957" s="664"/>
      <c r="BT957" s="667"/>
      <c r="BU957" s="668"/>
      <c r="BV957" s="666"/>
      <c r="BW957" s="669"/>
    </row>
    <row r="958" spans="2:75" ht="15.75" customHeight="1">
      <c r="B958" s="363" t="s">
        <v>748</v>
      </c>
      <c r="C958" s="364">
        <v>39506707000100</v>
      </c>
      <c r="D958" s="365" t="s">
        <v>13</v>
      </c>
      <c r="E958" s="365" t="s">
        <v>615</v>
      </c>
      <c r="F958" s="365" t="s">
        <v>619</v>
      </c>
      <c r="G958" s="366" t="s">
        <v>34</v>
      </c>
      <c r="H958" s="366" t="s">
        <v>1338</v>
      </c>
      <c r="I958" s="366" t="s">
        <v>34</v>
      </c>
      <c r="J958" s="366"/>
      <c r="K958" s="367" t="s">
        <v>48</v>
      </c>
      <c r="L958" s="368"/>
      <c r="M958" s="368" t="s">
        <v>34</v>
      </c>
      <c r="N958" s="367">
        <v>615307</v>
      </c>
      <c r="O958" s="367" t="s">
        <v>1321</v>
      </c>
      <c r="P958" s="371">
        <v>44469</v>
      </c>
      <c r="Q958" s="372">
        <v>400154466.10000002</v>
      </c>
      <c r="R958" s="372" t="s">
        <v>1419</v>
      </c>
      <c r="S958" s="367">
        <v>32</v>
      </c>
      <c r="T958" s="369">
        <v>0.16433491473379847</v>
      </c>
      <c r="U958" s="369">
        <v>2.1243895178772836</v>
      </c>
      <c r="V958" s="369" t="s">
        <v>1419</v>
      </c>
      <c r="W958" s="369" t="s">
        <v>1419</v>
      </c>
      <c r="X958" s="369" t="s">
        <v>1419</v>
      </c>
      <c r="Y958" s="369" t="s">
        <v>1419</v>
      </c>
      <c r="Z958" s="369" t="s">
        <v>1419</v>
      </c>
      <c r="AA958" s="369" t="s">
        <v>1419</v>
      </c>
      <c r="AB958" s="369" t="s">
        <v>1419</v>
      </c>
      <c r="AC958" s="373" t="s">
        <v>1419</v>
      </c>
      <c r="AD958" s="541">
        <v>39506634000156</v>
      </c>
      <c r="AE958" s="370" t="s">
        <v>2274</v>
      </c>
      <c r="AF958" s="370" t="s">
        <v>736</v>
      </c>
      <c r="AG958" s="374" t="s">
        <v>736</v>
      </c>
      <c r="AH958" s="374" t="s">
        <v>2245</v>
      </c>
      <c r="AI958" s="374">
        <v>5000</v>
      </c>
      <c r="AJ958" s="374" t="s">
        <v>1429</v>
      </c>
      <c r="AK958" s="374" t="s">
        <v>1429</v>
      </c>
      <c r="AL958" s="673">
        <v>1.9E-2</v>
      </c>
      <c r="AM958" s="673">
        <v>0.2</v>
      </c>
      <c r="AN958" s="369" t="s">
        <v>64</v>
      </c>
      <c r="AO958" s="367" t="s">
        <v>1324</v>
      </c>
      <c r="AP958" s="370" t="s">
        <v>13</v>
      </c>
      <c r="AQ958" s="376" t="s">
        <v>668</v>
      </c>
      <c r="AR958" s="369">
        <v>5.0666666666666664E-3</v>
      </c>
      <c r="AS958" s="369">
        <v>5.0666666666666664E-3</v>
      </c>
      <c r="AT958" s="369"/>
      <c r="AX958" s="662"/>
      <c r="AY958" s="663"/>
      <c r="AZ958" s="663"/>
      <c r="BA958" s="663"/>
      <c r="BB958" s="664"/>
      <c r="BC958" s="663"/>
      <c r="BD958" s="663"/>
      <c r="BE958" s="663"/>
      <c r="BF958" s="663"/>
      <c r="BG958" s="664"/>
      <c r="BH958" s="664"/>
      <c r="BI958" s="665"/>
      <c r="BJ958" s="665"/>
      <c r="BK958" s="665"/>
      <c r="BL958" s="664"/>
      <c r="BM958" s="664"/>
      <c r="BN958" s="664"/>
      <c r="BO958" s="664"/>
      <c r="BP958" s="664"/>
      <c r="BQ958" s="664"/>
      <c r="BR958" s="664"/>
      <c r="BS958" s="664"/>
      <c r="BT958" s="667"/>
      <c r="BU958" s="668"/>
      <c r="BV958" s="666"/>
      <c r="BW958" s="669"/>
    </row>
    <row r="959" spans="2:75" ht="15.75" customHeight="1">
      <c r="B959" s="363" t="s">
        <v>115</v>
      </c>
      <c r="C959" s="364">
        <v>39281106000146</v>
      </c>
      <c r="D959" s="365" t="s">
        <v>13</v>
      </c>
      <c r="E959" s="365" t="s">
        <v>615</v>
      </c>
      <c r="F959" s="365" t="s">
        <v>619</v>
      </c>
      <c r="G959" s="366" t="s">
        <v>34</v>
      </c>
      <c r="H959" s="366" t="s">
        <v>1338</v>
      </c>
      <c r="I959" s="366" t="s">
        <v>34</v>
      </c>
      <c r="J959" s="366"/>
      <c r="K959" s="367" t="s">
        <v>48</v>
      </c>
      <c r="L959" s="368"/>
      <c r="M959" s="368" t="s">
        <v>1416</v>
      </c>
      <c r="N959" s="367">
        <v>566241</v>
      </c>
      <c r="O959" s="367" t="s">
        <v>1321</v>
      </c>
      <c r="P959" s="371">
        <v>44182</v>
      </c>
      <c r="Q959" s="372">
        <v>37231086.640000001</v>
      </c>
      <c r="R959" s="372">
        <v>43160398.841190465</v>
      </c>
      <c r="S959" s="367">
        <v>32</v>
      </c>
      <c r="T959" s="369">
        <v>0.11734373392363229</v>
      </c>
      <c r="U959" s="369">
        <v>1.5169253517413102</v>
      </c>
      <c r="V959" s="369">
        <v>0.13207463613099213</v>
      </c>
      <c r="W959" s="369">
        <v>1.2947730567058697</v>
      </c>
      <c r="X959" s="369" t="s">
        <v>1419</v>
      </c>
      <c r="Y959" s="369" t="s">
        <v>1419</v>
      </c>
      <c r="Z959" s="369" t="s">
        <v>1419</v>
      </c>
      <c r="AA959" s="369" t="s">
        <v>1419</v>
      </c>
      <c r="AB959" s="369">
        <v>7.7937119011049494E-2</v>
      </c>
      <c r="AC959" s="373">
        <v>0.38433297203432842</v>
      </c>
      <c r="AD959" s="541">
        <v>0</v>
      </c>
      <c r="AE959" s="370" t="s">
        <v>2300</v>
      </c>
      <c r="AF959" s="370" t="s">
        <v>741</v>
      </c>
      <c r="AG959" s="374" t="s">
        <v>741</v>
      </c>
      <c r="AH959" s="374" t="s">
        <v>2248</v>
      </c>
      <c r="AI959" s="374">
        <v>0</v>
      </c>
      <c r="AJ959" s="374">
        <v>0</v>
      </c>
      <c r="AK959" s="374">
        <v>0</v>
      </c>
      <c r="AL959" s="369">
        <v>8.6999999999999994E-3</v>
      </c>
      <c r="AM959" s="369" t="s">
        <v>34</v>
      </c>
      <c r="AN959" s="369" t="s">
        <v>34</v>
      </c>
      <c r="AO959" s="367" t="s">
        <v>1324</v>
      </c>
      <c r="AP959" s="370" t="s">
        <v>13</v>
      </c>
      <c r="AQ959" s="376" t="s">
        <v>668</v>
      </c>
      <c r="AR959" s="369" t="s">
        <v>34</v>
      </c>
      <c r="AS959" s="369" t="s">
        <v>34</v>
      </c>
      <c r="AT959" s="369"/>
      <c r="AX959" s="662"/>
      <c r="AY959" s="663"/>
      <c r="AZ959" s="663"/>
      <c r="BA959" s="663"/>
      <c r="BB959" s="664"/>
      <c r="BC959" s="663"/>
      <c r="BD959" s="663"/>
      <c r="BE959" s="663"/>
      <c r="BF959" s="663"/>
      <c r="BG959" s="664"/>
      <c r="BH959" s="664"/>
      <c r="BI959" s="665"/>
      <c r="BJ959" s="665"/>
      <c r="BK959" s="665"/>
      <c r="BL959" s="664"/>
      <c r="BM959" s="664"/>
      <c r="BN959" s="664"/>
      <c r="BO959" s="664"/>
      <c r="BP959" s="664"/>
      <c r="BQ959" s="664"/>
      <c r="BR959" s="664"/>
      <c r="BS959" s="664"/>
      <c r="BT959" s="667"/>
      <c r="BU959" s="668"/>
      <c r="BV959" s="666"/>
      <c r="BW959" s="669"/>
    </row>
    <row r="960" spans="2:75" ht="15.75" customHeight="1">
      <c r="B960" s="363" t="s">
        <v>791</v>
      </c>
      <c r="C960" s="364">
        <v>24038672000154</v>
      </c>
      <c r="D960" s="365" t="s">
        <v>13</v>
      </c>
      <c r="E960" s="365" t="s">
        <v>615</v>
      </c>
      <c r="F960" s="365" t="s">
        <v>619</v>
      </c>
      <c r="G960" s="366" t="s">
        <v>34</v>
      </c>
      <c r="H960" s="366" t="s">
        <v>1337</v>
      </c>
      <c r="I960" s="366" t="s">
        <v>34</v>
      </c>
      <c r="J960" s="366"/>
      <c r="K960" s="367" t="s">
        <v>48</v>
      </c>
      <c r="L960" s="368"/>
      <c r="M960" s="368" t="s">
        <v>1416</v>
      </c>
      <c r="N960" s="367">
        <v>421162</v>
      </c>
      <c r="O960" s="367" t="s">
        <v>1321</v>
      </c>
      <c r="P960" s="371">
        <v>42550</v>
      </c>
      <c r="Q960" s="372">
        <v>22346600.550000001</v>
      </c>
      <c r="R960" s="372">
        <v>35582419.020476185</v>
      </c>
      <c r="S960" s="367">
        <v>32</v>
      </c>
      <c r="T960" s="369">
        <v>8.3438515099570898E-2</v>
      </c>
      <c r="U960" s="369">
        <v>1.0786259703356755</v>
      </c>
      <c r="V960" s="369">
        <v>7.9245641076147511E-2</v>
      </c>
      <c r="W960" s="369">
        <v>0.77687225899313161</v>
      </c>
      <c r="X960" s="369">
        <v>0.12234746609120606</v>
      </c>
      <c r="Y960" s="369">
        <v>0.92778306107758446</v>
      </c>
      <c r="Z960" s="369">
        <v>0.24272911651492879</v>
      </c>
      <c r="AA960" s="369">
        <v>1.3797509882013781</v>
      </c>
      <c r="AB960" s="369">
        <v>4.0906365264005796E-2</v>
      </c>
      <c r="AC960" s="373">
        <v>-0.49000928404972566</v>
      </c>
      <c r="AD960" s="541">
        <v>0</v>
      </c>
      <c r="AE960" s="370" t="s">
        <v>2302</v>
      </c>
      <c r="AF960" s="370" t="s">
        <v>2244</v>
      </c>
      <c r="AG960" s="374" t="s">
        <v>1438</v>
      </c>
      <c r="AH960" s="374" t="s">
        <v>2248</v>
      </c>
      <c r="AI960" s="374">
        <v>1000</v>
      </c>
      <c r="AJ960" s="374">
        <v>0</v>
      </c>
      <c r="AK960" s="374">
        <v>0</v>
      </c>
      <c r="AL960" s="369">
        <v>8.0000000000000002E-3</v>
      </c>
      <c r="AM960" s="369" t="s">
        <v>34</v>
      </c>
      <c r="AN960" s="369" t="s">
        <v>34</v>
      </c>
      <c r="AO960" s="367" t="s">
        <v>1324</v>
      </c>
      <c r="AP960" s="370" t="s">
        <v>13</v>
      </c>
      <c r="AQ960" s="376" t="s">
        <v>668</v>
      </c>
      <c r="AR960" s="369">
        <v>2.1333333333333334E-3</v>
      </c>
      <c r="AS960" s="369">
        <v>2.1333333333333334E-3</v>
      </c>
      <c r="AT960" s="369"/>
      <c r="AW960" s="662"/>
      <c r="AX960" s="662"/>
      <c r="AY960" s="663"/>
      <c r="AZ960" s="663"/>
      <c r="BA960" s="663"/>
      <c r="BB960" s="664"/>
      <c r="BC960" s="663"/>
      <c r="BD960" s="663"/>
      <c r="BE960" s="663"/>
      <c r="BF960" s="663"/>
      <c r="BG960" s="664"/>
      <c r="BH960" s="664"/>
      <c r="BI960" s="665"/>
      <c r="BJ960" s="665"/>
      <c r="BK960" s="665"/>
      <c r="BL960" s="218"/>
      <c r="BM960" s="664"/>
      <c r="BN960" s="664"/>
      <c r="BO960" s="664"/>
      <c r="BP960" s="664"/>
      <c r="BQ960" s="664"/>
      <c r="BR960" s="664"/>
      <c r="BS960" s="664"/>
      <c r="BT960" s="667"/>
      <c r="BU960" s="668"/>
      <c r="BV960" s="666"/>
      <c r="BW960" s="669"/>
    </row>
    <row r="961" spans="2:75" ht="15.75" customHeight="1">
      <c r="B961" s="363" t="s">
        <v>892</v>
      </c>
      <c r="C961" s="364">
        <v>5461732000100</v>
      </c>
      <c r="D961" s="365" t="s">
        <v>13</v>
      </c>
      <c r="E961" s="365" t="s">
        <v>615</v>
      </c>
      <c r="F961" s="365" t="s">
        <v>619</v>
      </c>
      <c r="G961" s="366" t="s">
        <v>34</v>
      </c>
      <c r="H961" s="366" t="s">
        <v>865</v>
      </c>
      <c r="I961" s="366" t="s">
        <v>34</v>
      </c>
      <c r="J961" s="366"/>
      <c r="K961" s="367" t="s">
        <v>48</v>
      </c>
      <c r="L961" s="368"/>
      <c r="M961" s="368" t="s">
        <v>1416</v>
      </c>
      <c r="N961" s="367">
        <v>125970</v>
      </c>
      <c r="O961" s="367" t="s">
        <v>1321</v>
      </c>
      <c r="P961" s="371">
        <v>37903</v>
      </c>
      <c r="Q961" s="372">
        <v>74940807.170000002</v>
      </c>
      <c r="R961" s="372">
        <v>102094524.2872619</v>
      </c>
      <c r="S961" s="367">
        <v>32</v>
      </c>
      <c r="T961" s="369">
        <v>5.3469312123658685E-2</v>
      </c>
      <c r="U961" s="369">
        <v>0.69120823403602316</v>
      </c>
      <c r="V961" s="369">
        <v>2.0711450351837746E-2</v>
      </c>
      <c r="W961" s="369">
        <v>0.20304146705552142</v>
      </c>
      <c r="X961" s="369">
        <v>6.9576272208385914E-2</v>
      </c>
      <c r="Y961" s="369">
        <v>0.52760951142005974</v>
      </c>
      <c r="Z961" s="369">
        <v>0.14515485421433794</v>
      </c>
      <c r="AA961" s="369">
        <v>0.82510724885426712</v>
      </c>
      <c r="AB961" s="369">
        <v>5.5060869402369095E-2</v>
      </c>
      <c r="AC961" s="373">
        <v>-1.364676315935391</v>
      </c>
      <c r="AD961" s="541">
        <v>0</v>
      </c>
      <c r="AE961" s="370" t="s">
        <v>2330</v>
      </c>
      <c r="AF961" s="370" t="s">
        <v>2330</v>
      </c>
      <c r="AG961" s="374" t="s">
        <v>719</v>
      </c>
      <c r="AH961" s="374" t="s">
        <v>2245</v>
      </c>
      <c r="AI961" s="374">
        <v>10000</v>
      </c>
      <c r="AJ961" s="374">
        <v>1000</v>
      </c>
      <c r="AK961" s="374">
        <v>1000</v>
      </c>
      <c r="AL961" s="369">
        <v>1.3000000000000001E-2</v>
      </c>
      <c r="AM961" s="369">
        <v>0.2</v>
      </c>
      <c r="AN961" s="369" t="s">
        <v>64</v>
      </c>
      <c r="AO961" s="367" t="s">
        <v>1324</v>
      </c>
      <c r="AP961" s="370" t="s">
        <v>13</v>
      </c>
      <c r="AQ961" s="376" t="s">
        <v>686</v>
      </c>
      <c r="AR961" s="369">
        <v>3.0333333333333328E-3</v>
      </c>
      <c r="AS961" s="369">
        <v>3.0333333333333328E-3</v>
      </c>
      <c r="AT961" s="369"/>
      <c r="AW961" s="662"/>
      <c r="AX961" s="662"/>
      <c r="AY961" s="663"/>
      <c r="AZ961" s="663"/>
      <c r="BA961" s="663"/>
      <c r="BB961" s="664"/>
      <c r="BC961" s="663"/>
      <c r="BD961" s="663"/>
      <c r="BE961" s="663"/>
      <c r="BF961" s="663"/>
      <c r="BG961" s="664"/>
      <c r="BH961" s="664"/>
      <c r="BI961" s="665"/>
      <c r="BJ961" s="665"/>
      <c r="BK961" s="665"/>
      <c r="BL961" s="218"/>
      <c r="BM961" s="664"/>
      <c r="BN961" s="664"/>
      <c r="BO961" s="664"/>
      <c r="BP961" s="664"/>
      <c r="BQ961" s="664"/>
      <c r="BR961" s="664"/>
      <c r="BS961" s="664"/>
      <c r="BT961" s="667"/>
      <c r="BU961" s="668"/>
      <c r="BV961" s="666"/>
      <c r="BW961" s="669"/>
    </row>
    <row r="962" spans="2:75" ht="15.75" customHeight="1">
      <c r="B962" s="363" t="s">
        <v>1592</v>
      </c>
      <c r="C962" s="364">
        <v>28069930000110</v>
      </c>
      <c r="D962" s="365" t="s">
        <v>13</v>
      </c>
      <c r="E962" s="365" t="s">
        <v>615</v>
      </c>
      <c r="F962" s="365" t="s">
        <v>619</v>
      </c>
      <c r="G962" s="366" t="s">
        <v>34</v>
      </c>
      <c r="H962" s="366" t="s">
        <v>1337</v>
      </c>
      <c r="I962" s="366" t="s">
        <v>34</v>
      </c>
      <c r="J962" s="366"/>
      <c r="K962" s="367" t="s">
        <v>48</v>
      </c>
      <c r="L962" s="368"/>
      <c r="M962" s="368"/>
      <c r="N962" s="367">
        <v>448842</v>
      </c>
      <c r="O962" s="367" t="s">
        <v>1321</v>
      </c>
      <c r="P962" s="371">
        <v>42997</v>
      </c>
      <c r="Q962" s="372">
        <v>778808534.53999996</v>
      </c>
      <c r="R962" s="372">
        <v>1126419846.6069441</v>
      </c>
      <c r="S962" s="367">
        <v>32</v>
      </c>
      <c r="T962" s="369">
        <v>7.6158558864280357E-2</v>
      </c>
      <c r="U962" s="369">
        <v>0.85662488407150306</v>
      </c>
      <c r="V962" s="369">
        <v>6.6868524701052756E-2</v>
      </c>
      <c r="W962" s="369">
        <v>0.61369982165523562</v>
      </c>
      <c r="X962" s="369">
        <v>0.1351344254304605</v>
      </c>
      <c r="Y962" s="369">
        <v>0.95023696204717356</v>
      </c>
      <c r="Z962" s="369">
        <v>0.19210414324153025</v>
      </c>
      <c r="AA962" s="369">
        <v>1.0497653256454165</v>
      </c>
      <c r="AB962" s="369">
        <v>4.5874662416110046E-2</v>
      </c>
      <c r="AC962" s="373">
        <v>-0.82093798676796459</v>
      </c>
      <c r="AD962" s="541">
        <v>26860879000135</v>
      </c>
      <c r="AE962" s="370" t="s">
        <v>1561</v>
      </c>
      <c r="AF962" s="370" t="s">
        <v>2256</v>
      </c>
      <c r="AG962" s="374" t="s">
        <v>59</v>
      </c>
      <c r="AH962" s="374" t="s">
        <v>726</v>
      </c>
      <c r="AI962" s="374">
        <v>50000</v>
      </c>
      <c r="AJ962" s="374">
        <v>50000</v>
      </c>
      <c r="AK962" s="374">
        <v>50000</v>
      </c>
      <c r="AL962" s="369">
        <v>0.01</v>
      </c>
      <c r="AM962" s="369">
        <v>0.1</v>
      </c>
      <c r="AN962" s="369" t="s">
        <v>64</v>
      </c>
      <c r="AO962" s="367" t="s">
        <v>1324</v>
      </c>
      <c r="AP962" s="370" t="s">
        <v>13</v>
      </c>
      <c r="AQ962" s="376" t="s">
        <v>679</v>
      </c>
      <c r="AR962" s="369" t="s">
        <v>34</v>
      </c>
      <c r="AS962" s="369" t="s">
        <v>34</v>
      </c>
      <c r="AT962" s="369"/>
      <c r="AW962" s="662"/>
      <c r="AX962" s="662"/>
      <c r="AY962" s="663"/>
      <c r="AZ962" s="663"/>
      <c r="BA962" s="663"/>
      <c r="BB962" s="664"/>
      <c r="BC962" s="663"/>
      <c r="BD962" s="663"/>
      <c r="BE962" s="663"/>
      <c r="BF962" s="663"/>
      <c r="BG962" s="664"/>
      <c r="BH962" s="664"/>
      <c r="BI962" s="665"/>
      <c r="BJ962" s="665"/>
      <c r="BK962" s="665"/>
      <c r="BL962" s="218"/>
      <c r="BM962" s="664"/>
      <c r="BN962" s="664"/>
      <c r="BO962" s="664"/>
      <c r="BP962" s="664"/>
      <c r="BQ962" s="664"/>
      <c r="BR962" s="664"/>
      <c r="BS962" s="664"/>
      <c r="BT962" s="667"/>
      <c r="BU962" s="668"/>
      <c r="BV962" s="666"/>
      <c r="BW962" s="669"/>
    </row>
    <row r="963" spans="2:75" ht="15.75" customHeight="1">
      <c r="B963" s="363" t="s">
        <v>943</v>
      </c>
      <c r="C963" s="364">
        <v>33160049000160</v>
      </c>
      <c r="D963" s="365" t="s">
        <v>13</v>
      </c>
      <c r="E963" s="365" t="s">
        <v>615</v>
      </c>
      <c r="F963" s="365" t="s">
        <v>619</v>
      </c>
      <c r="G963" s="366" t="s">
        <v>34</v>
      </c>
      <c r="H963" s="366" t="s">
        <v>1337</v>
      </c>
      <c r="I963" s="366" t="s">
        <v>34</v>
      </c>
      <c r="J963" s="366"/>
      <c r="K963" s="367" t="s">
        <v>48</v>
      </c>
      <c r="L963" s="368"/>
      <c r="M963" s="368" t="s">
        <v>34</v>
      </c>
      <c r="N963" s="367">
        <v>500712</v>
      </c>
      <c r="O963" s="367" t="s">
        <v>1321</v>
      </c>
      <c r="P963" s="371">
        <v>43647</v>
      </c>
      <c r="Q963" s="372">
        <v>52571412.93</v>
      </c>
      <c r="R963" s="372">
        <v>49113366.515912689</v>
      </c>
      <c r="S963" s="367">
        <v>32</v>
      </c>
      <c r="T963" s="369">
        <v>8.9066026916285734E-2</v>
      </c>
      <c r="U963" s="369">
        <v>1.1513739139758032</v>
      </c>
      <c r="V963" s="369">
        <v>0.11721660090599584</v>
      </c>
      <c r="W963" s="369">
        <v>1.1491146301641388</v>
      </c>
      <c r="X963" s="369">
        <v>0.13841210491109734</v>
      </c>
      <c r="Y963" s="369">
        <v>1.0496041355599421</v>
      </c>
      <c r="Z963" s="369">
        <v>0.17538631736663879</v>
      </c>
      <c r="AA963" s="369">
        <v>0.99695268609745513</v>
      </c>
      <c r="AB963" s="369">
        <v>2.2160080250435438E-2</v>
      </c>
      <c r="AC963" s="373">
        <v>0.62983672819106007</v>
      </c>
      <c r="AD963" s="541">
        <v>0</v>
      </c>
      <c r="AE963" s="370" t="s">
        <v>2383</v>
      </c>
      <c r="AF963" s="370" t="s">
        <v>2244</v>
      </c>
      <c r="AG963" s="374" t="s">
        <v>1438</v>
      </c>
      <c r="AH963" s="374" t="s">
        <v>2248</v>
      </c>
      <c r="AI963" s="374">
        <v>1000</v>
      </c>
      <c r="AJ963" s="374">
        <v>500</v>
      </c>
      <c r="AK963" s="374">
        <v>1000</v>
      </c>
      <c r="AL963" s="369">
        <v>1.47E-2</v>
      </c>
      <c r="AM963" s="369" t="s">
        <v>34</v>
      </c>
      <c r="AN963" s="369" t="s">
        <v>34</v>
      </c>
      <c r="AO963" s="367" t="s">
        <v>1324</v>
      </c>
      <c r="AP963" s="370" t="s">
        <v>13</v>
      </c>
      <c r="AQ963" s="376" t="s">
        <v>686</v>
      </c>
      <c r="AR963" s="369">
        <v>4.8999999999999998E-3</v>
      </c>
      <c r="AS963" s="369">
        <v>4.8999999999999998E-3</v>
      </c>
      <c r="AT963" s="369"/>
      <c r="AX963" s="662"/>
      <c r="AY963" s="663"/>
      <c r="AZ963" s="663"/>
      <c r="BA963" s="663"/>
      <c r="BB963" s="664"/>
      <c r="BC963" s="663"/>
      <c r="BD963" s="663"/>
      <c r="BE963" s="663"/>
      <c r="BF963" s="663"/>
      <c r="BG963" s="664"/>
      <c r="BH963" s="664"/>
      <c r="BI963" s="665"/>
      <c r="BJ963" s="665"/>
      <c r="BK963" s="665"/>
      <c r="BL963" s="664"/>
      <c r="BM963" s="664"/>
      <c r="BN963" s="664"/>
      <c r="BO963" s="664"/>
      <c r="BP963" s="664"/>
      <c r="BQ963" s="664"/>
      <c r="BR963" s="664"/>
      <c r="BS963" s="664"/>
      <c r="BT963" s="667"/>
      <c r="BU963" s="668"/>
      <c r="BV963" s="666"/>
      <c r="BW963" s="669"/>
    </row>
    <row r="964" spans="2:75" ht="15.75" customHeight="1">
      <c r="B964" s="363" t="s">
        <v>945</v>
      </c>
      <c r="C964" s="364">
        <v>38074871000122</v>
      </c>
      <c r="D964" s="365" t="s">
        <v>13</v>
      </c>
      <c r="E964" s="365" t="s">
        <v>616</v>
      </c>
      <c r="F964" s="365" t="s">
        <v>619</v>
      </c>
      <c r="G964" s="366" t="s">
        <v>34</v>
      </c>
      <c r="H964" s="366" t="s">
        <v>1337</v>
      </c>
      <c r="I964" s="366" t="s">
        <v>34</v>
      </c>
      <c r="J964" s="366" t="s">
        <v>611</v>
      </c>
      <c r="K964" s="367" t="s">
        <v>48</v>
      </c>
      <c r="L964" s="368"/>
      <c r="M964" s="368" t="s">
        <v>1416</v>
      </c>
      <c r="N964" s="367">
        <v>568651</v>
      </c>
      <c r="O964" s="367" t="s">
        <v>1321</v>
      </c>
      <c r="P964" s="371">
        <v>44188</v>
      </c>
      <c r="Q964" s="372">
        <v>11222343.470000001</v>
      </c>
      <c r="R964" s="372">
        <v>11143250.034563495</v>
      </c>
      <c r="S964" s="367">
        <v>32</v>
      </c>
      <c r="T964" s="369">
        <v>2.2322906338696935E-2</v>
      </c>
      <c r="U964" s="369">
        <v>0.2885725672557326</v>
      </c>
      <c r="V964" s="369">
        <v>1.9041133638801666E-2</v>
      </c>
      <c r="W964" s="369">
        <v>0.18666677817082392</v>
      </c>
      <c r="X964" s="369" t="s">
        <v>1419</v>
      </c>
      <c r="Y964" s="369" t="s">
        <v>1419</v>
      </c>
      <c r="Z964" s="369" t="s">
        <v>1419</v>
      </c>
      <c r="AA964" s="369" t="s">
        <v>1419</v>
      </c>
      <c r="AB964" s="369">
        <v>4.4027664002613966E-2</v>
      </c>
      <c r="AC964" s="373">
        <v>-1.7562719161869063</v>
      </c>
      <c r="AD964" s="541">
        <v>38051359000160</v>
      </c>
      <c r="AE964" s="370" t="s">
        <v>2313</v>
      </c>
      <c r="AF964" s="370" t="s">
        <v>741</v>
      </c>
      <c r="AG964" s="374" t="s">
        <v>741</v>
      </c>
      <c r="AH964" s="374" t="s">
        <v>2245</v>
      </c>
      <c r="AI964" s="374">
        <v>10000</v>
      </c>
      <c r="AJ964" s="374">
        <v>10000</v>
      </c>
      <c r="AK964" s="374">
        <v>10000</v>
      </c>
      <c r="AL964" s="369">
        <v>1.1000000000000001E-2</v>
      </c>
      <c r="AM964" s="369">
        <v>0.1</v>
      </c>
      <c r="AN964" s="369" t="s">
        <v>2257</v>
      </c>
      <c r="AO964" s="367" t="s">
        <v>1324</v>
      </c>
      <c r="AP964" s="370" t="s">
        <v>13</v>
      </c>
      <c r="AQ964" s="376" t="s">
        <v>679</v>
      </c>
      <c r="AR964" s="369">
        <v>2.5666666666666663E-3</v>
      </c>
      <c r="AS964" s="369">
        <v>2.5666666666666663E-3</v>
      </c>
      <c r="AT964" s="369"/>
      <c r="AX964" s="662"/>
      <c r="AY964" s="663"/>
      <c r="AZ964" s="663"/>
      <c r="BA964" s="663"/>
      <c r="BB964" s="664"/>
      <c r="BC964" s="663"/>
      <c r="BD964" s="663"/>
      <c r="BE964" s="663"/>
      <c r="BF964" s="663"/>
      <c r="BG964" s="664"/>
      <c r="BH964" s="664"/>
      <c r="BI964" s="665"/>
      <c r="BJ964" s="665"/>
      <c r="BK964" s="665"/>
      <c r="BL964" s="664"/>
      <c r="BM964" s="664"/>
      <c r="BN964" s="664"/>
      <c r="BO964" s="664"/>
      <c r="BP964" s="664"/>
      <c r="BQ964" s="664"/>
      <c r="BR964" s="664"/>
      <c r="BS964" s="664"/>
      <c r="BT964" s="667"/>
      <c r="BU964" s="668"/>
      <c r="BV964" s="666"/>
      <c r="BW964" s="669"/>
    </row>
    <row r="965" spans="2:75" ht="15.75" customHeight="1">
      <c r="B965" s="363" t="s">
        <v>946</v>
      </c>
      <c r="C965" s="364">
        <v>38074843000105</v>
      </c>
      <c r="D965" s="365" t="s">
        <v>13</v>
      </c>
      <c r="E965" s="365" t="s">
        <v>616</v>
      </c>
      <c r="F965" s="365" t="s">
        <v>619</v>
      </c>
      <c r="G965" s="366" t="s">
        <v>34</v>
      </c>
      <c r="H965" s="366" t="s">
        <v>1338</v>
      </c>
      <c r="I965" s="366" t="s">
        <v>34</v>
      </c>
      <c r="J965" s="366" t="s">
        <v>611</v>
      </c>
      <c r="K965" s="367" t="s">
        <v>49</v>
      </c>
      <c r="L965" s="368"/>
      <c r="M965" s="368" t="s">
        <v>1416</v>
      </c>
      <c r="N965" s="367">
        <v>568686</v>
      </c>
      <c r="O965" s="367" t="s">
        <v>1321</v>
      </c>
      <c r="P965" s="371">
        <v>44188</v>
      </c>
      <c r="Q965" s="372">
        <v>20132688</v>
      </c>
      <c r="R965" s="372">
        <v>21443329.176984128</v>
      </c>
      <c r="S965" s="367">
        <v>32</v>
      </c>
      <c r="T965" s="369">
        <v>-0.10554858942848411</v>
      </c>
      <c r="U965" s="369">
        <v>-1.3644472166600912</v>
      </c>
      <c r="V965" s="369">
        <v>-5.373394834548717E-2</v>
      </c>
      <c r="W965" s="369">
        <v>-0.52677236588529153</v>
      </c>
      <c r="X965" s="369" t="s">
        <v>1419</v>
      </c>
      <c r="Y965" s="369" t="s">
        <v>1419</v>
      </c>
      <c r="Z965" s="369" t="s">
        <v>1419</v>
      </c>
      <c r="AA965" s="369" t="s">
        <v>1419</v>
      </c>
      <c r="AB965" s="369">
        <v>0.1616564496796111</v>
      </c>
      <c r="AC965" s="373">
        <v>-0.86216460192133282</v>
      </c>
      <c r="AD965" s="541">
        <v>38051359000160</v>
      </c>
      <c r="AE965" s="370" t="s">
        <v>2313</v>
      </c>
      <c r="AF965" s="370" t="s">
        <v>741</v>
      </c>
      <c r="AG965" s="374" t="s">
        <v>741</v>
      </c>
      <c r="AH965" s="374" t="s">
        <v>2245</v>
      </c>
      <c r="AI965" s="374">
        <v>10000</v>
      </c>
      <c r="AJ965" s="374">
        <v>10000</v>
      </c>
      <c r="AK965" s="374">
        <v>10000</v>
      </c>
      <c r="AL965" s="369">
        <v>1.1000000000000001E-2</v>
      </c>
      <c r="AM965" s="369">
        <v>0.1</v>
      </c>
      <c r="AN965" s="369" t="s">
        <v>2257</v>
      </c>
      <c r="AO965" s="367" t="s">
        <v>1324</v>
      </c>
      <c r="AP965" s="370" t="s">
        <v>13</v>
      </c>
      <c r="AQ965" s="376" t="s">
        <v>679</v>
      </c>
      <c r="AR965" s="369" t="s">
        <v>34</v>
      </c>
      <c r="AS965" s="369" t="s">
        <v>34</v>
      </c>
      <c r="AT965" s="369"/>
      <c r="AX965" s="662"/>
      <c r="AY965" s="663"/>
      <c r="AZ965" s="663"/>
      <c r="BA965" s="663"/>
      <c r="BB965" s="664"/>
      <c r="BC965" s="663"/>
      <c r="BD965" s="663"/>
      <c r="BE965" s="663"/>
      <c r="BF965" s="663"/>
      <c r="BG965" s="664"/>
      <c r="BH965" s="664"/>
      <c r="BI965" s="665"/>
      <c r="BJ965" s="665"/>
      <c r="BK965" s="665"/>
      <c r="BL965" s="664"/>
      <c r="BM965" s="664"/>
      <c r="BN965" s="664"/>
      <c r="BO965" s="664"/>
      <c r="BP965" s="664"/>
      <c r="BQ965" s="664"/>
      <c r="BR965" s="664"/>
      <c r="BS965" s="664"/>
      <c r="BT965" s="667"/>
      <c r="BU965" s="668"/>
      <c r="BV965" s="666"/>
      <c r="BW965" s="669"/>
    </row>
    <row r="966" spans="2:75" ht="15.75" customHeight="1">
      <c r="B966" s="363" t="s">
        <v>1688</v>
      </c>
      <c r="C966" s="364">
        <v>27566566000131</v>
      </c>
      <c r="D966" s="365" t="s">
        <v>13</v>
      </c>
      <c r="E966" s="365" t="s">
        <v>615</v>
      </c>
      <c r="F966" s="365" t="s">
        <v>619</v>
      </c>
      <c r="G966" s="366" t="s">
        <v>34</v>
      </c>
      <c r="H966" s="366" t="s">
        <v>1337</v>
      </c>
      <c r="I966" s="366" t="s">
        <v>34</v>
      </c>
      <c r="J966" s="366"/>
      <c r="K966" s="367" t="s">
        <v>48</v>
      </c>
      <c r="L966" s="368"/>
      <c r="M966" s="368"/>
      <c r="N966" s="367">
        <v>442429</v>
      </c>
      <c r="O966" s="367" t="s">
        <v>1321</v>
      </c>
      <c r="P966" s="371">
        <v>42895</v>
      </c>
      <c r="Q966" s="372">
        <v>38573770.240000002</v>
      </c>
      <c r="R966" s="372">
        <v>45573078.224841259</v>
      </c>
      <c r="S966" s="367">
        <v>32</v>
      </c>
      <c r="T966" s="369">
        <v>0.13673396127052495</v>
      </c>
      <c r="U966" s="369">
        <v>1.5379717719020103</v>
      </c>
      <c r="V966" s="369">
        <v>0.12043841701711022</v>
      </c>
      <c r="W966" s="369">
        <v>1.105348673000943</v>
      </c>
      <c r="X966" s="369">
        <v>0.20032494030863024</v>
      </c>
      <c r="Y966" s="369">
        <v>1.4086430019204137</v>
      </c>
      <c r="Z966" s="369">
        <v>0.23149619711731617</v>
      </c>
      <c r="AA966" s="369">
        <v>1.2650257128863325</v>
      </c>
      <c r="AB966" s="369">
        <v>4.3303497419042082E-2</v>
      </c>
      <c r="AC966" s="373">
        <v>0.25943227517589085</v>
      </c>
      <c r="AD966" s="541">
        <v>26277587000174</v>
      </c>
      <c r="AE966" s="370" t="s">
        <v>2453</v>
      </c>
      <c r="AF966" s="370" t="s">
        <v>2453</v>
      </c>
      <c r="AG966" s="374" t="s">
        <v>1442</v>
      </c>
      <c r="AH966" s="374" t="s">
        <v>2248</v>
      </c>
      <c r="AI966" s="374">
        <v>1000</v>
      </c>
      <c r="AJ966" s="374">
        <v>100</v>
      </c>
      <c r="AK966" s="374">
        <v>1000</v>
      </c>
      <c r="AL966" s="369">
        <v>0</v>
      </c>
      <c r="AM966" s="369" t="s">
        <v>34</v>
      </c>
      <c r="AN966" s="369" t="s">
        <v>64</v>
      </c>
      <c r="AO966" s="367" t="s">
        <v>1324</v>
      </c>
      <c r="AP966" s="370" t="s">
        <v>13</v>
      </c>
      <c r="AQ966" s="376" t="s">
        <v>664</v>
      </c>
      <c r="AR966" s="369" t="s">
        <v>34</v>
      </c>
      <c r="AS966" s="369" t="s">
        <v>34</v>
      </c>
      <c r="AT966" s="369"/>
      <c r="AX966" s="662"/>
      <c r="AY966" s="663"/>
      <c r="AZ966" s="663"/>
      <c r="BA966" s="663"/>
      <c r="BB966" s="664"/>
      <c r="BC966" s="663"/>
      <c r="BD966" s="663"/>
      <c r="BE966" s="663"/>
      <c r="BF966" s="663"/>
      <c r="BG966" s="664"/>
      <c r="BH966" s="664"/>
      <c r="BI966" s="665"/>
      <c r="BJ966" s="665"/>
      <c r="BK966" s="665"/>
      <c r="BL966" s="664"/>
      <c r="BM966" s="664"/>
      <c r="BN966" s="664"/>
      <c r="BO966" s="664"/>
      <c r="BP966" s="664"/>
      <c r="BQ966" s="664"/>
      <c r="BR966" s="664"/>
      <c r="BS966" s="664"/>
      <c r="BT966" s="667"/>
      <c r="BU966" s="668"/>
      <c r="BV966" s="666"/>
      <c r="BW966" s="669"/>
    </row>
    <row r="967" spans="2:75" ht="15.75" customHeight="1">
      <c r="B967" s="363" t="s">
        <v>1693</v>
      </c>
      <c r="C967" s="364">
        <v>23508793000150</v>
      </c>
      <c r="D967" s="365" t="s">
        <v>13</v>
      </c>
      <c r="E967" s="365" t="s">
        <v>615</v>
      </c>
      <c r="F967" s="365" t="s">
        <v>619</v>
      </c>
      <c r="G967" s="366" t="s">
        <v>34</v>
      </c>
      <c r="H967" s="366" t="s">
        <v>1338</v>
      </c>
      <c r="I967" s="366" t="s">
        <v>34</v>
      </c>
      <c r="J967" s="366" t="s">
        <v>611</v>
      </c>
      <c r="K967" s="367" t="s">
        <v>48</v>
      </c>
      <c r="L967" s="368"/>
      <c r="M967" s="368"/>
      <c r="N967" s="367">
        <v>418935</v>
      </c>
      <c r="O967" s="367" t="s">
        <v>1324</v>
      </c>
      <c r="P967" s="371">
        <v>42535</v>
      </c>
      <c r="Q967" s="372">
        <v>32118592.16</v>
      </c>
      <c r="R967" s="372">
        <v>39541221.126785718</v>
      </c>
      <c r="S967" s="367">
        <v>32</v>
      </c>
      <c r="T967" s="369">
        <v>7.4708340401998807E-2</v>
      </c>
      <c r="U967" s="369">
        <v>0.84031295221963942</v>
      </c>
      <c r="V967" s="369">
        <v>8.3521027522784674E-2</v>
      </c>
      <c r="W967" s="369">
        <v>0.76653163688517878</v>
      </c>
      <c r="X967" s="369">
        <v>0.1088972699886559</v>
      </c>
      <c r="Y967" s="369">
        <v>0.76574278300758081</v>
      </c>
      <c r="Z967" s="369">
        <v>0.22746193762628342</v>
      </c>
      <c r="AA967" s="369">
        <v>1.242980244960024</v>
      </c>
      <c r="AB967" s="369">
        <v>5.5945358270462264E-2</v>
      </c>
      <c r="AC967" s="373">
        <v>-0.38710927918558818</v>
      </c>
      <c r="AD967" s="541">
        <v>21956674000134</v>
      </c>
      <c r="AE967" s="370" t="s">
        <v>2453</v>
      </c>
      <c r="AF967" s="370" t="s">
        <v>2453</v>
      </c>
      <c r="AG967" s="374" t="s">
        <v>1442</v>
      </c>
      <c r="AH967" s="374" t="s">
        <v>2454</v>
      </c>
      <c r="AI967" s="374">
        <v>500000</v>
      </c>
      <c r="AJ967" s="374">
        <v>100000</v>
      </c>
      <c r="AK967" s="374">
        <v>500000</v>
      </c>
      <c r="AL967" s="369">
        <v>0</v>
      </c>
      <c r="AM967" s="369" t="s">
        <v>34</v>
      </c>
      <c r="AN967" s="369" t="s">
        <v>64</v>
      </c>
      <c r="AO967" s="367" t="s">
        <v>1324</v>
      </c>
      <c r="AP967" s="370" t="s">
        <v>13</v>
      </c>
      <c r="AQ967" s="376" t="s">
        <v>679</v>
      </c>
      <c r="AR967" s="369" t="s">
        <v>34</v>
      </c>
      <c r="AS967" s="369" t="s">
        <v>34</v>
      </c>
      <c r="AT967" s="369"/>
      <c r="AX967" s="662"/>
      <c r="AY967" s="663"/>
      <c r="AZ967" s="663"/>
      <c r="BA967" s="663"/>
      <c r="BB967" s="664"/>
      <c r="BC967" s="663"/>
      <c r="BD967" s="663"/>
      <c r="BE967" s="663"/>
      <c r="BF967" s="663"/>
      <c r="BG967" s="664"/>
      <c r="BH967" s="664"/>
      <c r="BI967" s="665"/>
      <c r="BJ967" s="665"/>
      <c r="BK967" s="665"/>
      <c r="BL967" s="664"/>
      <c r="BM967" s="664"/>
      <c r="BN967" s="664"/>
      <c r="BO967" s="664"/>
      <c r="BP967" s="664"/>
      <c r="BQ967" s="664"/>
      <c r="BR967" s="664"/>
      <c r="BS967" s="664"/>
      <c r="BT967" s="667"/>
      <c r="BU967" s="668"/>
      <c r="BV967" s="666"/>
      <c r="BW967" s="669"/>
    </row>
    <row r="968" spans="2:75" ht="15.75" customHeight="1">
      <c r="B968" s="363" t="s">
        <v>286</v>
      </c>
      <c r="C968" s="364">
        <v>13143673000142</v>
      </c>
      <c r="D968" s="365" t="s">
        <v>13</v>
      </c>
      <c r="E968" s="365" t="s">
        <v>615</v>
      </c>
      <c r="F968" s="365" t="s">
        <v>619</v>
      </c>
      <c r="G968" s="366" t="s">
        <v>34</v>
      </c>
      <c r="H968" s="366" t="s">
        <v>1337</v>
      </c>
      <c r="I968" s="366" t="s">
        <v>34</v>
      </c>
      <c r="J968" s="366"/>
      <c r="K968" s="367" t="s">
        <v>48</v>
      </c>
      <c r="L968" s="368"/>
      <c r="M968" s="368" t="s">
        <v>1416</v>
      </c>
      <c r="N968" s="367">
        <v>272922</v>
      </c>
      <c r="O968" s="367" t="s">
        <v>1321</v>
      </c>
      <c r="P968" s="371">
        <v>40660</v>
      </c>
      <c r="Q968" s="372">
        <v>18854142.390000001</v>
      </c>
      <c r="R968" s="372">
        <v>17992472.482261911</v>
      </c>
      <c r="S968" s="367">
        <v>32</v>
      </c>
      <c r="T968" s="369">
        <v>5.5832906725838072E-2</v>
      </c>
      <c r="U968" s="369">
        <v>0.72176288278802392</v>
      </c>
      <c r="V968" s="369">
        <v>6.7025986454859465E-2</v>
      </c>
      <c r="W968" s="369">
        <v>0.65707878441408274</v>
      </c>
      <c r="X968" s="369">
        <v>0.15306164072596062</v>
      </c>
      <c r="Y968" s="369">
        <v>1.1606942268867821</v>
      </c>
      <c r="Z968" s="369">
        <v>0.24091301062576043</v>
      </c>
      <c r="AA968" s="369">
        <v>1.3694276535671326</v>
      </c>
      <c r="AB968" s="369">
        <v>3.2115119662256789E-2</v>
      </c>
      <c r="AC968" s="373">
        <v>-0.98876821200947551</v>
      </c>
      <c r="AD968" s="541">
        <v>0</v>
      </c>
      <c r="AE968" s="370" t="s">
        <v>2348</v>
      </c>
      <c r="AF968" s="370" t="s">
        <v>2244</v>
      </c>
      <c r="AG968" s="374" t="s">
        <v>1438</v>
      </c>
      <c r="AH968" s="374" t="s">
        <v>2245</v>
      </c>
      <c r="AI968" s="374">
        <v>0</v>
      </c>
      <c r="AJ968" s="374">
        <v>0</v>
      </c>
      <c r="AK968" s="374">
        <v>0</v>
      </c>
      <c r="AL968" s="369">
        <v>6.5000000000000006E-3</v>
      </c>
      <c r="AM968" s="369">
        <v>0.1</v>
      </c>
      <c r="AN968" s="369" t="s">
        <v>64</v>
      </c>
      <c r="AO968" s="367" t="s">
        <v>1324</v>
      </c>
      <c r="AP968" s="370" t="s">
        <v>13</v>
      </c>
      <c r="AQ968" s="376" t="s">
        <v>668</v>
      </c>
      <c r="AR968" s="369" t="s">
        <v>34</v>
      </c>
      <c r="AS968" s="369" t="s">
        <v>34</v>
      </c>
      <c r="AT968" s="369"/>
      <c r="AW968" s="662"/>
      <c r="AX968" s="662"/>
      <c r="AY968" s="663"/>
      <c r="AZ968" s="663"/>
      <c r="BA968" s="663"/>
      <c r="BB968" s="664"/>
      <c r="BC968" s="663"/>
      <c r="BD968" s="663"/>
      <c r="BE968" s="663"/>
      <c r="BF968" s="663"/>
      <c r="BG968" s="664"/>
      <c r="BH968" s="664"/>
      <c r="BI968" s="665"/>
      <c r="BJ968" s="665"/>
      <c r="BK968" s="665"/>
      <c r="BL968" s="218"/>
      <c r="BM968" s="664"/>
      <c r="BN968" s="664"/>
      <c r="BO968" s="664"/>
      <c r="BP968" s="664"/>
      <c r="BQ968" s="664"/>
      <c r="BR968" s="664"/>
      <c r="BS968" s="664"/>
      <c r="BT968" s="667"/>
      <c r="BU968" s="668"/>
      <c r="BV968" s="666"/>
      <c r="BW968" s="669"/>
    </row>
    <row r="969" spans="2:75" ht="15.75" customHeight="1">
      <c r="B969" s="363" t="s">
        <v>1102</v>
      </c>
      <c r="C969" s="364">
        <v>35342982000184</v>
      </c>
      <c r="D969" s="365" t="s">
        <v>13</v>
      </c>
      <c r="E969" s="365" t="s">
        <v>615</v>
      </c>
      <c r="F969" s="365" t="s">
        <v>619</v>
      </c>
      <c r="G969" s="366" t="s">
        <v>34</v>
      </c>
      <c r="H969" s="366" t="s">
        <v>1337</v>
      </c>
      <c r="I969" s="366" t="s">
        <v>34</v>
      </c>
      <c r="J969" s="366" t="s">
        <v>608</v>
      </c>
      <c r="K969" s="367" t="s">
        <v>48</v>
      </c>
      <c r="L969" s="368"/>
      <c r="M969" s="368" t="s">
        <v>34</v>
      </c>
      <c r="N969" s="367">
        <v>522643</v>
      </c>
      <c r="O969" s="367" t="s">
        <v>1321</v>
      </c>
      <c r="P969" s="371">
        <v>43844</v>
      </c>
      <c r="Q969" s="372">
        <v>246234221.80000001</v>
      </c>
      <c r="R969" s="372">
        <v>256874224.49206358</v>
      </c>
      <c r="S969" s="367">
        <v>32</v>
      </c>
      <c r="T969" s="369">
        <v>7.9307193868736636E-2</v>
      </c>
      <c r="U969" s="369">
        <v>1.0252195744277515</v>
      </c>
      <c r="V969" s="369">
        <v>8.6438831920282677E-2</v>
      </c>
      <c r="W969" s="369">
        <v>0.84738958139175136</v>
      </c>
      <c r="X969" s="369">
        <v>0.11082214172020577</v>
      </c>
      <c r="Y969" s="369">
        <v>0.84038443267552621</v>
      </c>
      <c r="Z969" s="369" t="s">
        <v>1419</v>
      </c>
      <c r="AA969" s="369" t="s">
        <v>1419</v>
      </c>
      <c r="AB969" s="369">
        <v>3.5134417247719138E-2</v>
      </c>
      <c r="AC969" s="373">
        <v>-0.38760138752373402</v>
      </c>
      <c r="AD969" s="541">
        <v>35618031000195</v>
      </c>
      <c r="AE969" s="370" t="s">
        <v>2258</v>
      </c>
      <c r="AF969" s="370" t="s">
        <v>2244</v>
      </c>
      <c r="AG969" s="374" t="s">
        <v>1438</v>
      </c>
      <c r="AH969" s="374" t="s">
        <v>2248</v>
      </c>
      <c r="AI969" s="374">
        <v>1000</v>
      </c>
      <c r="AJ969" s="374">
        <v>1000</v>
      </c>
      <c r="AK969" s="374">
        <v>0</v>
      </c>
      <c r="AL969" s="369">
        <v>0</v>
      </c>
      <c r="AM969" s="369" t="s">
        <v>34</v>
      </c>
      <c r="AN969" s="369" t="s">
        <v>34</v>
      </c>
      <c r="AO969" s="367" t="s">
        <v>1324</v>
      </c>
      <c r="AP969" s="370" t="s">
        <v>13</v>
      </c>
      <c r="AQ969" s="376" t="s">
        <v>668</v>
      </c>
      <c r="AR969" s="369">
        <v>5.0000000000000001E-3</v>
      </c>
      <c r="AS969" s="369">
        <v>5.0000000000000001E-3</v>
      </c>
      <c r="AT969" s="369"/>
      <c r="AX969" s="662"/>
      <c r="AY969" s="663"/>
      <c r="AZ969" s="663"/>
      <c r="BA969" s="663"/>
      <c r="BB969" s="664"/>
      <c r="BC969" s="663"/>
      <c r="BD969" s="663"/>
      <c r="BE969" s="663"/>
      <c r="BF969" s="663"/>
      <c r="BG969" s="664"/>
      <c r="BH969" s="664"/>
      <c r="BI969" s="665"/>
      <c r="BJ969" s="665"/>
      <c r="BK969" s="665"/>
      <c r="BL969" s="664"/>
      <c r="BM969" s="664"/>
      <c r="BN969" s="664"/>
      <c r="BO969" s="664"/>
      <c r="BP969" s="664"/>
      <c r="BQ969" s="664"/>
      <c r="BR969" s="664"/>
      <c r="BS969" s="664"/>
      <c r="BT969" s="667"/>
      <c r="BU969" s="668"/>
      <c r="BV969" s="666"/>
      <c r="BW969" s="669"/>
    </row>
    <row r="970" spans="2:75" ht="15.75" customHeight="1">
      <c r="B970" s="363" t="s">
        <v>362</v>
      </c>
      <c r="C970" s="364">
        <v>28289215000193</v>
      </c>
      <c r="D970" s="365" t="s">
        <v>13</v>
      </c>
      <c r="E970" s="365" t="s">
        <v>615</v>
      </c>
      <c r="F970" s="365" t="s">
        <v>619</v>
      </c>
      <c r="G970" s="366" t="s">
        <v>34</v>
      </c>
      <c r="H970" s="366" t="s">
        <v>1337</v>
      </c>
      <c r="I970" s="366" t="s">
        <v>34</v>
      </c>
      <c r="J970" s="366"/>
      <c r="K970" s="367" t="s">
        <v>48</v>
      </c>
      <c r="L970" s="368"/>
      <c r="M970" s="368" t="s">
        <v>34</v>
      </c>
      <c r="N970" s="367">
        <v>472921</v>
      </c>
      <c r="O970" s="367" t="s">
        <v>1321</v>
      </c>
      <c r="P970" s="371">
        <v>43313</v>
      </c>
      <c r="Q970" s="372">
        <v>287761693.93000001</v>
      </c>
      <c r="R970" s="372">
        <v>493958731.2935313</v>
      </c>
      <c r="S970" s="367">
        <v>32</v>
      </c>
      <c r="T970" s="369">
        <v>0.11729166216461451</v>
      </c>
      <c r="U970" s="369">
        <v>1.5162522099490503</v>
      </c>
      <c r="V970" s="369">
        <v>0.10855016686552532</v>
      </c>
      <c r="W970" s="369">
        <v>1.064154598306162</v>
      </c>
      <c r="X970" s="369">
        <v>0.1083677743166267</v>
      </c>
      <c r="Y970" s="369">
        <v>0.82177251879245394</v>
      </c>
      <c r="Z970" s="369">
        <v>0.2052298158150303</v>
      </c>
      <c r="AA970" s="369">
        <v>1.166592806190019</v>
      </c>
      <c r="AB970" s="369">
        <v>3.4280830799044024E-2</v>
      </c>
      <c r="AC970" s="373">
        <v>0.18981142577952761</v>
      </c>
      <c r="AD970" s="541">
        <v>29300722000143</v>
      </c>
      <c r="AE970" s="370" t="s">
        <v>2453</v>
      </c>
      <c r="AF970" s="370" t="s">
        <v>2453</v>
      </c>
      <c r="AG970" s="374" t="s">
        <v>1442</v>
      </c>
      <c r="AH970" s="374" t="s">
        <v>2248</v>
      </c>
      <c r="AI970" s="374">
        <v>5000</v>
      </c>
      <c r="AJ970" s="374">
        <v>500</v>
      </c>
      <c r="AK970" s="374">
        <v>100</v>
      </c>
      <c r="AL970" s="369">
        <v>0.02</v>
      </c>
      <c r="AM970" s="369">
        <v>0.2</v>
      </c>
      <c r="AN970" s="369" t="s">
        <v>64</v>
      </c>
      <c r="AO970" s="367" t="s">
        <v>1324</v>
      </c>
      <c r="AP970" s="370" t="s">
        <v>13</v>
      </c>
      <c r="AQ970" s="376" t="s">
        <v>668</v>
      </c>
      <c r="AR970" s="369">
        <v>4.0000000000000001E-3</v>
      </c>
      <c r="AS970" s="369">
        <v>4.0000000000000001E-3</v>
      </c>
      <c r="AT970" s="369"/>
      <c r="AX970" s="662"/>
      <c r="AY970" s="663"/>
      <c r="AZ970" s="663"/>
      <c r="BA970" s="663"/>
      <c r="BB970" s="664"/>
      <c r="BC970" s="663"/>
      <c r="BD970" s="663"/>
      <c r="BE970" s="663"/>
      <c r="BF970" s="663"/>
      <c r="BG970" s="664"/>
      <c r="BH970" s="664"/>
      <c r="BI970" s="665"/>
      <c r="BJ970" s="665"/>
      <c r="BK970" s="665"/>
      <c r="BL970" s="664"/>
      <c r="BM970" s="664"/>
      <c r="BN970" s="664"/>
      <c r="BO970" s="664"/>
      <c r="BP970" s="664"/>
      <c r="BQ970" s="664"/>
      <c r="BR970" s="664"/>
      <c r="BS970" s="664"/>
      <c r="BT970" s="667"/>
      <c r="BU970" s="668"/>
      <c r="BV970" s="666"/>
      <c r="BW970" s="669"/>
    </row>
    <row r="971" spans="2:75" ht="15.75" customHeight="1">
      <c r="B971" s="363" t="s">
        <v>1173</v>
      </c>
      <c r="C971" s="364">
        <v>20391600000135</v>
      </c>
      <c r="D971" s="365" t="s">
        <v>13</v>
      </c>
      <c r="E971" s="365" t="s">
        <v>615</v>
      </c>
      <c r="F971" s="365" t="s">
        <v>619</v>
      </c>
      <c r="G971" s="366" t="s">
        <v>34</v>
      </c>
      <c r="H971" s="366" t="s">
        <v>865</v>
      </c>
      <c r="I971" s="366" t="s">
        <v>34</v>
      </c>
      <c r="J971" s="366"/>
      <c r="K971" s="367" t="s">
        <v>48</v>
      </c>
      <c r="L971" s="368"/>
      <c r="M971" s="368" t="s">
        <v>1416</v>
      </c>
      <c r="N971" s="367">
        <v>383791</v>
      </c>
      <c r="O971" s="367" t="s">
        <v>1321</v>
      </c>
      <c r="P971" s="371">
        <v>41974</v>
      </c>
      <c r="Q971" s="372">
        <v>11067822.880000001</v>
      </c>
      <c r="R971" s="372">
        <v>15953776.924603179</v>
      </c>
      <c r="S971" s="367">
        <v>32</v>
      </c>
      <c r="T971" s="369">
        <v>0.15266391520410316</v>
      </c>
      <c r="U971" s="369">
        <v>1.9735162289952581</v>
      </c>
      <c r="V971" s="369">
        <v>0.13053240533892807</v>
      </c>
      <c r="W971" s="369">
        <v>1.2796540381321124</v>
      </c>
      <c r="X971" s="369">
        <v>0.14481641430603154</v>
      </c>
      <c r="Y971" s="369">
        <v>1.0981691771120945</v>
      </c>
      <c r="Z971" s="369">
        <v>0.24845397263274038</v>
      </c>
      <c r="AA971" s="369">
        <v>1.4122929263061768</v>
      </c>
      <c r="AB971" s="369">
        <v>5.3842027806971504E-2</v>
      </c>
      <c r="AC971" s="373">
        <v>0.50162673838664018</v>
      </c>
      <c r="AD971" s="541">
        <v>10347249000121</v>
      </c>
      <c r="AE971" s="370" t="s">
        <v>2453</v>
      </c>
      <c r="AF971" s="370" t="s">
        <v>2453</v>
      </c>
      <c r="AG971" s="374" t="s">
        <v>1442</v>
      </c>
      <c r="AH971" s="374" t="s">
        <v>2248</v>
      </c>
      <c r="AI971" s="374">
        <v>5000</v>
      </c>
      <c r="AJ971" s="374">
        <v>500</v>
      </c>
      <c r="AK971" s="374">
        <v>100</v>
      </c>
      <c r="AL971" s="369">
        <v>0</v>
      </c>
      <c r="AM971" s="369" t="s">
        <v>34</v>
      </c>
      <c r="AN971" s="369" t="s">
        <v>64</v>
      </c>
      <c r="AO971" s="367" t="s">
        <v>1324</v>
      </c>
      <c r="AP971" s="370" t="s">
        <v>13</v>
      </c>
      <c r="AQ971" s="376" t="s">
        <v>668</v>
      </c>
      <c r="AR971" s="369" t="s">
        <v>34</v>
      </c>
      <c r="AS971" s="369" t="s">
        <v>34</v>
      </c>
      <c r="AT971" s="369"/>
      <c r="AX971" s="662"/>
      <c r="AY971" s="663"/>
      <c r="AZ971" s="663"/>
      <c r="BA971" s="663"/>
      <c r="BB971" s="664"/>
      <c r="BC971" s="663"/>
      <c r="BD971" s="663"/>
      <c r="BE971" s="663"/>
      <c r="BF971" s="663"/>
      <c r="BG971" s="664"/>
      <c r="BH971" s="664"/>
      <c r="BI971" s="665"/>
      <c r="BJ971" s="665"/>
      <c r="BK971" s="665"/>
      <c r="BL971" s="664"/>
      <c r="BM971" s="664"/>
      <c r="BN971" s="664"/>
      <c r="BO971" s="664"/>
      <c r="BP971" s="664"/>
      <c r="BQ971" s="664"/>
      <c r="BR971" s="664"/>
      <c r="BS971" s="664"/>
      <c r="BT971" s="667"/>
      <c r="BU971" s="668"/>
      <c r="BV971" s="666"/>
      <c r="BW971" s="669"/>
    </row>
    <row r="972" spans="2:75" ht="15.75" customHeight="1">
      <c r="B972" s="363" t="s">
        <v>526</v>
      </c>
      <c r="C972" s="364">
        <v>37093442000130</v>
      </c>
      <c r="D972" s="365" t="s">
        <v>13</v>
      </c>
      <c r="E972" s="365" t="s">
        <v>615</v>
      </c>
      <c r="F972" s="365" t="s">
        <v>619</v>
      </c>
      <c r="G972" s="366" t="s">
        <v>34</v>
      </c>
      <c r="H972" s="366" t="s">
        <v>1337</v>
      </c>
      <c r="I972" s="366" t="s">
        <v>34</v>
      </c>
      <c r="J972" s="366"/>
      <c r="K972" s="367" t="s">
        <v>48</v>
      </c>
      <c r="L972" s="368"/>
      <c r="M972" s="368" t="s">
        <v>34</v>
      </c>
      <c r="N972" s="367">
        <v>559172</v>
      </c>
      <c r="O972" s="367" t="s">
        <v>1321</v>
      </c>
      <c r="P972" s="371">
        <v>44138</v>
      </c>
      <c r="Q972" s="372">
        <v>222282043.72999999</v>
      </c>
      <c r="R972" s="372">
        <v>399501205.9189285</v>
      </c>
      <c r="S972" s="367">
        <v>32</v>
      </c>
      <c r="T972" s="369">
        <v>9.5875081392100991E-2</v>
      </c>
      <c r="U972" s="369">
        <v>1.2393958901852344</v>
      </c>
      <c r="V972" s="369">
        <v>6.1992692767061985E-2</v>
      </c>
      <c r="W972" s="369">
        <v>0.60773567627192338</v>
      </c>
      <c r="X972" s="369" t="s">
        <v>1419</v>
      </c>
      <c r="Y972" s="369" t="s">
        <v>1419</v>
      </c>
      <c r="Z972" s="369" t="s">
        <v>1419</v>
      </c>
      <c r="AA972" s="369" t="s">
        <v>1419</v>
      </c>
      <c r="AB972" s="369">
        <v>2.6543429073329673E-2</v>
      </c>
      <c r="AC972" s="373">
        <v>-1.3806369249060106</v>
      </c>
      <c r="AD972" s="541">
        <v>37092411000164</v>
      </c>
      <c r="AE972" s="370" t="s">
        <v>2453</v>
      </c>
      <c r="AF972" s="370" t="s">
        <v>2453</v>
      </c>
      <c r="AG972" s="374" t="s">
        <v>1442</v>
      </c>
      <c r="AH972" s="374" t="s">
        <v>2248</v>
      </c>
      <c r="AI972" s="374">
        <v>5000</v>
      </c>
      <c r="AJ972" s="374">
        <v>0</v>
      </c>
      <c r="AK972" s="374">
        <v>0</v>
      </c>
      <c r="AL972" s="369">
        <v>0.02</v>
      </c>
      <c r="AM972" s="369">
        <v>0.2</v>
      </c>
      <c r="AN972" s="369" t="s">
        <v>64</v>
      </c>
      <c r="AO972" s="367" t="s">
        <v>1324</v>
      </c>
      <c r="AP972" s="370" t="s">
        <v>13</v>
      </c>
      <c r="AQ972" s="376" t="s">
        <v>668</v>
      </c>
      <c r="AR972" s="369">
        <v>4.0000000000000001E-3</v>
      </c>
      <c r="AS972" s="369">
        <v>4.0000000000000001E-3</v>
      </c>
      <c r="AT972" s="369"/>
      <c r="AX972" s="662"/>
      <c r="AY972" s="663"/>
      <c r="AZ972" s="663"/>
      <c r="BA972" s="663"/>
      <c r="BB972" s="664"/>
      <c r="BC972" s="663"/>
      <c r="BD972" s="663"/>
      <c r="BE972" s="663"/>
      <c r="BF972" s="663"/>
      <c r="BG972" s="664"/>
      <c r="BH972" s="664"/>
      <c r="BI972" s="665"/>
      <c r="BJ972" s="665"/>
      <c r="BK972" s="665"/>
      <c r="BL972" s="664"/>
      <c r="BM972" s="664"/>
      <c r="BN972" s="664"/>
      <c r="BO972" s="664"/>
      <c r="BP972" s="664"/>
      <c r="BQ972" s="664"/>
      <c r="BR972" s="664"/>
      <c r="BS972" s="664"/>
      <c r="BT972" s="667"/>
      <c r="BU972" s="668"/>
      <c r="BV972" s="666"/>
      <c r="BW972" s="669"/>
    </row>
    <row r="973" spans="2:75" ht="15.75" customHeight="1">
      <c r="B973" s="363" t="s">
        <v>364</v>
      </c>
      <c r="C973" s="364">
        <v>26305892000122</v>
      </c>
      <c r="D973" s="365" t="s">
        <v>13</v>
      </c>
      <c r="E973" s="365" t="s">
        <v>615</v>
      </c>
      <c r="F973" s="365" t="s">
        <v>619</v>
      </c>
      <c r="G973" s="366" t="s">
        <v>34</v>
      </c>
      <c r="H973" s="366" t="s">
        <v>1337</v>
      </c>
      <c r="I973" s="366" t="s">
        <v>34</v>
      </c>
      <c r="J973" s="366"/>
      <c r="K973" s="367" t="s">
        <v>48</v>
      </c>
      <c r="L973" s="368"/>
      <c r="M973" s="368" t="s">
        <v>34</v>
      </c>
      <c r="N973" s="367">
        <v>503746</v>
      </c>
      <c r="O973" s="367" t="s">
        <v>1321</v>
      </c>
      <c r="P973" s="371">
        <v>43678</v>
      </c>
      <c r="Q973" s="372">
        <v>375282912.88</v>
      </c>
      <c r="R973" s="372">
        <v>770396014.53658772</v>
      </c>
      <c r="S973" s="367">
        <v>32</v>
      </c>
      <c r="T973" s="369">
        <v>7.007464461691737E-2</v>
      </c>
      <c r="U973" s="369">
        <v>0.90586860822789061</v>
      </c>
      <c r="V973" s="369">
        <v>6.5289946750618721E-2</v>
      </c>
      <c r="W973" s="369">
        <v>0.64005979045529426</v>
      </c>
      <c r="X973" s="369">
        <v>6.5397245783646252E-2</v>
      </c>
      <c r="Y973" s="369">
        <v>0.49591919487702046</v>
      </c>
      <c r="Z973" s="369">
        <v>0.19651969402334979</v>
      </c>
      <c r="AA973" s="369">
        <v>1.1170816502068579</v>
      </c>
      <c r="AB973" s="369">
        <v>4.5968426462120973E-2</v>
      </c>
      <c r="AC973" s="373">
        <v>-0.71450715896953776</v>
      </c>
      <c r="AD973" s="541">
        <v>32666303000134</v>
      </c>
      <c r="AE973" s="370" t="s">
        <v>2453</v>
      </c>
      <c r="AF973" s="370" t="s">
        <v>2453</v>
      </c>
      <c r="AG973" s="374" t="s">
        <v>1442</v>
      </c>
      <c r="AH973" s="374" t="s">
        <v>2248</v>
      </c>
      <c r="AI973" s="374">
        <v>5000</v>
      </c>
      <c r="AJ973" s="374">
        <v>500</v>
      </c>
      <c r="AK973" s="374">
        <v>100</v>
      </c>
      <c r="AL973" s="369">
        <v>0.02</v>
      </c>
      <c r="AM973" s="369">
        <v>0.2</v>
      </c>
      <c r="AN973" s="369" t="s">
        <v>64</v>
      </c>
      <c r="AO973" s="367" t="s">
        <v>1324</v>
      </c>
      <c r="AP973" s="370" t="s">
        <v>13</v>
      </c>
      <c r="AQ973" s="376" t="s">
        <v>668</v>
      </c>
      <c r="AR973" s="369">
        <v>4.0000000000000001E-3</v>
      </c>
      <c r="AS973" s="369">
        <v>4.0000000000000001E-3</v>
      </c>
      <c r="AT973" s="369"/>
      <c r="AX973" s="662"/>
      <c r="AY973" s="663"/>
      <c r="AZ973" s="663"/>
      <c r="BA973" s="663"/>
      <c r="BB973" s="664"/>
      <c r="BC973" s="663"/>
      <c r="BD973" s="663"/>
      <c r="BE973" s="663"/>
      <c r="BF973" s="663"/>
      <c r="BG973" s="664"/>
      <c r="BH973" s="664"/>
      <c r="BI973" s="665"/>
      <c r="BJ973" s="665"/>
      <c r="BK973" s="665"/>
      <c r="BL973" s="664"/>
      <c r="BM973" s="664"/>
      <c r="BN973" s="664"/>
      <c r="BO973" s="664"/>
      <c r="BP973" s="664"/>
      <c r="BQ973" s="664"/>
      <c r="BR973" s="664"/>
      <c r="BS973" s="664"/>
      <c r="BT973" s="667"/>
      <c r="BU973" s="668"/>
      <c r="BV973" s="666"/>
      <c r="BW973" s="669"/>
    </row>
    <row r="974" spans="2:75" ht="15.75" customHeight="1">
      <c r="B974" s="363" t="s">
        <v>539</v>
      </c>
      <c r="C974" s="364">
        <v>42774128000152</v>
      </c>
      <c r="D974" s="365" t="s">
        <v>13</v>
      </c>
      <c r="E974" s="365" t="s">
        <v>615</v>
      </c>
      <c r="F974" s="365" t="s">
        <v>619</v>
      </c>
      <c r="G974" s="366" t="s">
        <v>34</v>
      </c>
      <c r="H974" s="366" t="s">
        <v>865</v>
      </c>
      <c r="I974" s="366" t="s">
        <v>34</v>
      </c>
      <c r="J974" s="366" t="s">
        <v>608</v>
      </c>
      <c r="K974" s="367" t="s">
        <v>48</v>
      </c>
      <c r="L974" s="368"/>
      <c r="M974" s="368" t="s">
        <v>34</v>
      </c>
      <c r="N974" s="367">
        <v>604951</v>
      </c>
      <c r="O974" s="367" t="s">
        <v>1321</v>
      </c>
      <c r="P974" s="371">
        <v>44407</v>
      </c>
      <c r="Q974" s="372">
        <v>20826902.66</v>
      </c>
      <c r="R974" s="372">
        <v>10339755.983015873</v>
      </c>
      <c r="S974" s="367">
        <v>32</v>
      </c>
      <c r="T974" s="369">
        <v>9.3558231098661127E-2</v>
      </c>
      <c r="U974" s="369">
        <v>1.2094455142359275</v>
      </c>
      <c r="V974" s="369">
        <v>9.0347482805883228E-2</v>
      </c>
      <c r="W974" s="369">
        <v>0.88570742956455106</v>
      </c>
      <c r="X974" s="369" t="s">
        <v>1419</v>
      </c>
      <c r="Y974" s="369" t="s">
        <v>1419</v>
      </c>
      <c r="Z974" s="369" t="s">
        <v>1419</v>
      </c>
      <c r="AA974" s="369" t="s">
        <v>1419</v>
      </c>
      <c r="AB974" s="369">
        <v>5.7157521986226062E-2</v>
      </c>
      <c r="AC974" s="373">
        <v>-0.15766282312984473</v>
      </c>
      <c r="AD974" s="541">
        <v>42747269000186</v>
      </c>
      <c r="AE974" s="370" t="s">
        <v>2536</v>
      </c>
      <c r="AF974" s="370" t="s">
        <v>2244</v>
      </c>
      <c r="AG974" s="374" t="s">
        <v>1438</v>
      </c>
      <c r="AH974" s="374" t="s">
        <v>2245</v>
      </c>
      <c r="AI974" s="374">
        <v>5000</v>
      </c>
      <c r="AJ974" s="374">
        <v>1000</v>
      </c>
      <c r="AK974" s="374">
        <v>5000</v>
      </c>
      <c r="AL974" s="369">
        <v>1.9E-2</v>
      </c>
      <c r="AM974" s="369">
        <v>0.2</v>
      </c>
      <c r="AN974" s="369" t="s">
        <v>34</v>
      </c>
      <c r="AO974" s="367" t="s">
        <v>1324</v>
      </c>
      <c r="AP974" s="370" t="s">
        <v>13</v>
      </c>
      <c r="AQ974" s="376" t="s">
        <v>668</v>
      </c>
      <c r="AR974" s="369">
        <v>6.3333333333333332E-3</v>
      </c>
      <c r="AS974" s="369">
        <v>6.3333333333333332E-3</v>
      </c>
      <c r="AT974" s="369"/>
      <c r="AX974" s="662"/>
      <c r="AY974" s="663"/>
      <c r="AZ974" s="663"/>
      <c r="BA974" s="663"/>
      <c r="BB974" s="664"/>
      <c r="BC974" s="663"/>
      <c r="BD974" s="663"/>
      <c r="BE974" s="663"/>
      <c r="BF974" s="663"/>
      <c r="BG974" s="664"/>
      <c r="BH974" s="664"/>
      <c r="BI974" s="665"/>
      <c r="BJ974" s="665"/>
      <c r="BK974" s="665"/>
      <c r="BL974" s="664"/>
      <c r="BM974" s="664"/>
      <c r="BN974" s="664"/>
      <c r="BO974" s="664"/>
      <c r="BP974" s="664"/>
      <c r="BQ974" s="664"/>
      <c r="BR974" s="664"/>
      <c r="BS974" s="664"/>
      <c r="BT974" s="667"/>
      <c r="BU974" s="668"/>
      <c r="BV974" s="666"/>
      <c r="BW974" s="669"/>
    </row>
    <row r="975" spans="2:75" ht="15.75" customHeight="1">
      <c r="B975" s="363" t="s">
        <v>1711</v>
      </c>
      <c r="C975" s="364">
        <v>23711497000151</v>
      </c>
      <c r="D975" s="365" t="s">
        <v>13</v>
      </c>
      <c r="E975" s="365" t="s">
        <v>615</v>
      </c>
      <c r="F975" s="365" t="s">
        <v>619</v>
      </c>
      <c r="G975" s="366"/>
      <c r="H975" s="366" t="s">
        <v>1338</v>
      </c>
      <c r="I975" s="366"/>
      <c r="J975" s="366" t="s">
        <v>608</v>
      </c>
      <c r="K975" s="367" t="s">
        <v>48</v>
      </c>
      <c r="L975" s="368"/>
      <c r="M975" s="368"/>
      <c r="N975" s="367">
        <v>416630</v>
      </c>
      <c r="O975" s="367" t="s">
        <v>1321</v>
      </c>
      <c r="P975" s="371">
        <v>42433</v>
      </c>
      <c r="Q975" s="372" t="s">
        <v>1392</v>
      </c>
      <c r="R975" s="372" t="s">
        <v>1419</v>
      </c>
      <c r="S975" s="367">
        <v>32</v>
      </c>
      <c r="T975" s="369" t="s">
        <v>1419</v>
      </c>
      <c r="U975" s="369" t="s">
        <v>1419</v>
      </c>
      <c r="V975" s="369" t="s">
        <v>1419</v>
      </c>
      <c r="W975" s="369" t="s">
        <v>1419</v>
      </c>
      <c r="X975" s="369" t="s">
        <v>1419</v>
      </c>
      <c r="Y975" s="369" t="s">
        <v>1419</v>
      </c>
      <c r="Z975" s="369" t="s">
        <v>1419</v>
      </c>
      <c r="AA975" s="369" t="s">
        <v>1419</v>
      </c>
      <c r="AB975" s="369" t="s">
        <v>1419</v>
      </c>
      <c r="AC975" s="373" t="s">
        <v>1419</v>
      </c>
      <c r="AD975" s="541">
        <v>44643074000111</v>
      </c>
      <c r="AE975" s="370" t="s">
        <v>2538</v>
      </c>
      <c r="AF975" s="370" t="s">
        <v>2253</v>
      </c>
      <c r="AG975" s="374" t="s">
        <v>1439</v>
      </c>
      <c r="AH975" s="374" t="s">
        <v>2248</v>
      </c>
      <c r="AI975" s="374">
        <v>1000</v>
      </c>
      <c r="AJ975" s="374">
        <v>500</v>
      </c>
      <c r="AK975" s="374">
        <v>500</v>
      </c>
      <c r="AL975" s="369">
        <v>1.8500000000000003E-2</v>
      </c>
      <c r="AM975" s="369">
        <v>0.2</v>
      </c>
      <c r="AN975" s="369" t="s">
        <v>64</v>
      </c>
      <c r="AO975" s="367" t="s">
        <v>1324</v>
      </c>
      <c r="AP975" s="370" t="s">
        <v>13</v>
      </c>
      <c r="AQ975" s="376" t="s">
        <v>668</v>
      </c>
      <c r="AR975" s="369">
        <v>4.933333333333333E-3</v>
      </c>
      <c r="AS975" s="369">
        <v>4.933333333333333E-3</v>
      </c>
      <c r="AT975" s="369"/>
      <c r="AX975" s="662"/>
      <c r="AY975" s="663"/>
      <c r="AZ975" s="663"/>
      <c r="BA975" s="663"/>
      <c r="BB975" s="664"/>
      <c r="BC975" s="663"/>
      <c r="BD975" s="663"/>
      <c r="BE975" s="663"/>
      <c r="BF975" s="663"/>
      <c r="BG975" s="664"/>
      <c r="BH975" s="664"/>
      <c r="BI975" s="665"/>
      <c r="BJ975" s="665"/>
      <c r="BK975" s="665"/>
      <c r="BL975" s="664"/>
      <c r="BM975" s="664"/>
      <c r="BN975" s="664"/>
      <c r="BO975" s="664"/>
      <c r="BP975" s="664"/>
      <c r="BQ975" s="664"/>
      <c r="BR975" s="664"/>
      <c r="BS975" s="664"/>
      <c r="BT975" s="667"/>
      <c r="BU975" s="668"/>
      <c r="BV975" s="666"/>
      <c r="BW975" s="669"/>
    </row>
    <row r="976" spans="2:75" ht="15.75" customHeight="1">
      <c r="B976" s="363" t="s">
        <v>568</v>
      </c>
      <c r="C976" s="364">
        <v>42747231000103</v>
      </c>
      <c r="D976" s="365" t="s">
        <v>14</v>
      </c>
      <c r="E976" s="365" t="s">
        <v>614</v>
      </c>
      <c r="F976" s="365" t="s">
        <v>610</v>
      </c>
      <c r="G976" s="366"/>
      <c r="H976" s="366" t="s">
        <v>1337</v>
      </c>
      <c r="I976" s="366" t="s">
        <v>34</v>
      </c>
      <c r="J976" s="366" t="s">
        <v>608</v>
      </c>
      <c r="K976" s="367" t="s">
        <v>48</v>
      </c>
      <c r="L976" s="368"/>
      <c r="M976" s="368" t="s">
        <v>34</v>
      </c>
      <c r="N976" s="367">
        <v>606278</v>
      </c>
      <c r="O976" s="367" t="s">
        <v>1321</v>
      </c>
      <c r="P976" s="371">
        <v>44414</v>
      </c>
      <c r="Q976" s="372">
        <v>24027742.34</v>
      </c>
      <c r="R976" s="372">
        <v>16743872.117539687</v>
      </c>
      <c r="S976" s="367">
        <v>32</v>
      </c>
      <c r="T976" s="369">
        <v>0.10470437114380693</v>
      </c>
      <c r="U976" s="369">
        <v>1.3535338421183896</v>
      </c>
      <c r="V976" s="369">
        <v>3.7737094847180686E-2</v>
      </c>
      <c r="W976" s="369">
        <v>0.36994971235826807</v>
      </c>
      <c r="X976" s="369" t="s">
        <v>1419</v>
      </c>
      <c r="Y976" s="369" t="s">
        <v>1419</v>
      </c>
      <c r="Z976" s="369" t="s">
        <v>1419</v>
      </c>
      <c r="AA976" s="369" t="s">
        <v>1419</v>
      </c>
      <c r="AB976" s="369">
        <v>8.2386412960398087E-2</v>
      </c>
      <c r="AC976" s="373">
        <v>-0.68855302180951949</v>
      </c>
      <c r="AD976" s="541">
        <v>0</v>
      </c>
      <c r="AE976" s="370" t="s">
        <v>2472</v>
      </c>
      <c r="AF976" s="370" t="s">
        <v>2244</v>
      </c>
      <c r="AG976" s="374" t="s">
        <v>1438</v>
      </c>
      <c r="AH976" s="374" t="s">
        <v>2248</v>
      </c>
      <c r="AI976" s="374">
        <v>0</v>
      </c>
      <c r="AJ976" s="374">
        <v>0</v>
      </c>
      <c r="AK976" s="374">
        <v>0</v>
      </c>
      <c r="AL976" s="369">
        <v>0.02</v>
      </c>
      <c r="AM976" s="369">
        <v>0.2</v>
      </c>
      <c r="AN976" s="369" t="s">
        <v>34</v>
      </c>
      <c r="AO976" s="367" t="s">
        <v>1324</v>
      </c>
      <c r="AP976" s="370" t="s">
        <v>716</v>
      </c>
      <c r="AQ976" s="376" t="s">
        <v>659</v>
      </c>
      <c r="AR976" s="369">
        <v>6.6666666666666662E-3</v>
      </c>
      <c r="AS976" s="369">
        <v>6.6666666666666662E-3</v>
      </c>
      <c r="AT976" s="369"/>
      <c r="AX976" s="662"/>
      <c r="AY976" s="663"/>
      <c r="AZ976" s="663"/>
      <c r="BA976" s="663"/>
      <c r="BB976" s="664"/>
      <c r="BC976" s="663"/>
      <c r="BD976" s="663"/>
      <c r="BE976" s="663"/>
      <c r="BF976" s="663"/>
      <c r="BG976" s="664"/>
      <c r="BH976" s="664"/>
      <c r="BI976" s="665"/>
      <c r="BJ976" s="665"/>
      <c r="BK976" s="665"/>
      <c r="BL976" s="664"/>
      <c r="BM976" s="664"/>
      <c r="BN976" s="664"/>
      <c r="BO976" s="664"/>
      <c r="BP976" s="664"/>
      <c r="BQ976" s="664"/>
      <c r="BR976" s="664"/>
      <c r="BS976" s="664"/>
      <c r="BT976" s="667"/>
      <c r="BU976" s="668"/>
      <c r="BV976" s="666"/>
      <c r="BW976" s="669"/>
    </row>
    <row r="977" spans="2:75" ht="15.75" customHeight="1">
      <c r="B977" s="363" t="s">
        <v>501</v>
      </c>
      <c r="C977" s="364">
        <v>34218661000100</v>
      </c>
      <c r="D977" s="365" t="s">
        <v>14</v>
      </c>
      <c r="E977" s="365" t="s">
        <v>607</v>
      </c>
      <c r="F977" s="365" t="s">
        <v>860</v>
      </c>
      <c r="G977" s="366"/>
      <c r="H977" s="366" t="s">
        <v>34</v>
      </c>
      <c r="I977" s="366" t="s">
        <v>34</v>
      </c>
      <c r="J977" s="366" t="s">
        <v>611</v>
      </c>
      <c r="K977" s="367" t="s">
        <v>48</v>
      </c>
      <c r="L977" s="368"/>
      <c r="M977" s="368" t="s">
        <v>1416</v>
      </c>
      <c r="N977" s="367">
        <v>524085</v>
      </c>
      <c r="O977" s="367" t="s">
        <v>1321</v>
      </c>
      <c r="P977" s="371">
        <v>43766</v>
      </c>
      <c r="Q977" s="372">
        <v>53591300.409999996</v>
      </c>
      <c r="R977" s="372">
        <v>100829909.52777785</v>
      </c>
      <c r="S977" s="367">
        <v>32</v>
      </c>
      <c r="T977" s="369">
        <v>-0.51952103384147086</v>
      </c>
      <c r="U977" s="369">
        <v>-6.7159498052947937</v>
      </c>
      <c r="V977" s="369">
        <v>-0.59700885988016683</v>
      </c>
      <c r="W977" s="369">
        <v>-5.8526830664206742</v>
      </c>
      <c r="X977" s="369">
        <v>-0.50578268189564968</v>
      </c>
      <c r="Y977" s="369">
        <v>-3.8354419575748344</v>
      </c>
      <c r="Z977" s="369" t="s">
        <v>1419</v>
      </c>
      <c r="AA977" s="369" t="s">
        <v>1419</v>
      </c>
      <c r="AB977" s="369">
        <v>0.41579469179806217</v>
      </c>
      <c r="AC977" s="373">
        <v>-2.2093409840185259</v>
      </c>
      <c r="AD977" s="541">
        <v>0</v>
      </c>
      <c r="AE977" s="370" t="s">
        <v>2364</v>
      </c>
      <c r="AF977" s="370" t="s">
        <v>2244</v>
      </c>
      <c r="AG977" s="374" t="s">
        <v>1438</v>
      </c>
      <c r="AH977" s="374" t="s">
        <v>2245</v>
      </c>
      <c r="AI977" s="374">
        <v>5000</v>
      </c>
      <c r="AJ977" s="374">
        <v>100</v>
      </c>
      <c r="AK977" s="374">
        <v>100</v>
      </c>
      <c r="AL977" s="369">
        <v>9.0000000000000011E-3</v>
      </c>
      <c r="AM977" s="369">
        <v>0.1</v>
      </c>
      <c r="AN977" s="369" t="s">
        <v>2262</v>
      </c>
      <c r="AO977" s="367" t="s">
        <v>1324</v>
      </c>
      <c r="AP977" s="370" t="s">
        <v>716</v>
      </c>
      <c r="AQ977" s="376" t="s">
        <v>687</v>
      </c>
      <c r="AR977" s="369">
        <v>2.9996999999999997E-3</v>
      </c>
      <c r="AS977" s="369">
        <v>2.9996999999999997E-3</v>
      </c>
      <c r="AT977" s="369"/>
      <c r="AX977" s="662"/>
      <c r="AY977" s="663"/>
      <c r="AZ977" s="663"/>
      <c r="BA977" s="663"/>
      <c r="BB977" s="664"/>
      <c r="BC977" s="663"/>
      <c r="BD977" s="663"/>
      <c r="BE977" s="663"/>
      <c r="BF977" s="663"/>
      <c r="BG977" s="664"/>
      <c r="BH977" s="664"/>
      <c r="BI977" s="665"/>
      <c r="BJ977" s="665"/>
      <c r="BK977" s="665"/>
      <c r="BL977" s="664"/>
      <c r="BM977" s="664"/>
      <c r="BN977" s="664"/>
      <c r="BO977" s="664"/>
      <c r="BP977" s="664"/>
      <c r="BQ977" s="664"/>
      <c r="BR977" s="664"/>
      <c r="BS977" s="664"/>
      <c r="BT977" s="667"/>
      <c r="BU977" s="668"/>
      <c r="BV977" s="666"/>
      <c r="BW977" s="669"/>
    </row>
    <row r="978" spans="2:75" ht="15.75" customHeight="1">
      <c r="B978" s="363" t="s">
        <v>1499</v>
      </c>
      <c r="C978" s="364">
        <v>31594616000161</v>
      </c>
      <c r="D978" s="365" t="s">
        <v>14</v>
      </c>
      <c r="E978" s="365" t="s">
        <v>614</v>
      </c>
      <c r="F978" s="365" t="s">
        <v>689</v>
      </c>
      <c r="G978" s="366"/>
      <c r="H978" s="366" t="s">
        <v>865</v>
      </c>
      <c r="I978" s="366" t="s">
        <v>34</v>
      </c>
      <c r="J978" s="366" t="s">
        <v>608</v>
      </c>
      <c r="K978" s="367" t="s">
        <v>48</v>
      </c>
      <c r="L978" s="368"/>
      <c r="M978" s="368"/>
      <c r="N978" s="367">
        <v>484350</v>
      </c>
      <c r="O978" s="367" t="s">
        <v>1321</v>
      </c>
      <c r="P978" s="371">
        <v>43462</v>
      </c>
      <c r="Q978" s="372">
        <v>366923150.20999998</v>
      </c>
      <c r="R978" s="372">
        <v>290955102.38178569</v>
      </c>
      <c r="S978" s="367">
        <v>32</v>
      </c>
      <c r="T978" s="369">
        <v>0.13147511855150662</v>
      </c>
      <c r="U978" s="369">
        <v>1.4788207637722832</v>
      </c>
      <c r="V978" s="369">
        <v>0.15511134972239815</v>
      </c>
      <c r="W978" s="369">
        <v>1.4235667391633056</v>
      </c>
      <c r="X978" s="369">
        <v>0.48402240705319488</v>
      </c>
      <c r="Y978" s="369">
        <v>3.4035441389260881</v>
      </c>
      <c r="Z978" s="369">
        <v>0.62401004935545767</v>
      </c>
      <c r="AA978" s="369">
        <v>3.4099426572181741</v>
      </c>
      <c r="AB978" s="369">
        <v>0.16500747337529631</v>
      </c>
      <c r="AC978" s="373">
        <v>0.3294653798594645</v>
      </c>
      <c r="AD978" s="541">
        <v>32071783000190</v>
      </c>
      <c r="AE978" s="370" t="s">
        <v>2252</v>
      </c>
      <c r="AF978" s="370" t="s">
        <v>2256</v>
      </c>
      <c r="AG978" s="374" t="s">
        <v>59</v>
      </c>
      <c r="AH978" s="374" t="s">
        <v>2245</v>
      </c>
      <c r="AI978" s="374">
        <v>100000</v>
      </c>
      <c r="AJ978" s="374">
        <v>50000</v>
      </c>
      <c r="AK978" s="374">
        <v>50000</v>
      </c>
      <c r="AL978" s="673">
        <v>1.9E-2</v>
      </c>
      <c r="AM978" s="673">
        <v>0.2</v>
      </c>
      <c r="AN978" s="369" t="s">
        <v>2257</v>
      </c>
      <c r="AO978" s="367" t="s">
        <v>1324</v>
      </c>
      <c r="AP978" s="370" t="s">
        <v>716</v>
      </c>
      <c r="AQ978" s="376" t="s">
        <v>659</v>
      </c>
      <c r="AR978" s="369" t="s">
        <v>34</v>
      </c>
      <c r="AS978" s="369" t="s">
        <v>34</v>
      </c>
      <c r="AT978" s="369"/>
      <c r="AW978" s="662"/>
      <c r="AX978" s="662"/>
      <c r="AY978" s="663"/>
      <c r="AZ978" s="663"/>
      <c r="BA978" s="663"/>
      <c r="BB978" s="664"/>
      <c r="BC978" s="663"/>
      <c r="BD978" s="663"/>
      <c r="BE978" s="663"/>
      <c r="BF978" s="663"/>
      <c r="BG978" s="664"/>
      <c r="BH978" s="664"/>
      <c r="BI978" s="665"/>
      <c r="BJ978" s="665"/>
      <c r="BK978" s="665"/>
      <c r="BL978" s="218"/>
      <c r="BM978" s="664"/>
      <c r="BN978" s="664"/>
      <c r="BO978" s="664"/>
      <c r="BP978" s="664"/>
      <c r="BQ978" s="664"/>
      <c r="BR978" s="664"/>
      <c r="BS978" s="664"/>
      <c r="BT978" s="667"/>
      <c r="BU978" s="668"/>
      <c r="BV978" s="666"/>
      <c r="BW978" s="669"/>
    </row>
    <row r="979" spans="2:75" ht="15.75" customHeight="1">
      <c r="B979" s="363" t="s">
        <v>749</v>
      </c>
      <c r="C979" s="364">
        <v>29562563000155</v>
      </c>
      <c r="D979" s="365" t="s">
        <v>14</v>
      </c>
      <c r="E979" s="365" t="s">
        <v>614</v>
      </c>
      <c r="F979" s="365" t="s">
        <v>689</v>
      </c>
      <c r="G979" s="366"/>
      <c r="H979" s="366" t="s">
        <v>1338</v>
      </c>
      <c r="I979" s="366" t="s">
        <v>34</v>
      </c>
      <c r="J979" s="366" t="s">
        <v>608</v>
      </c>
      <c r="K979" s="367" t="s">
        <v>48</v>
      </c>
      <c r="L979" s="368"/>
      <c r="M979" s="368" t="s">
        <v>1416</v>
      </c>
      <c r="N979" s="367">
        <v>463825</v>
      </c>
      <c r="O979" s="367" t="s">
        <v>1321</v>
      </c>
      <c r="P979" s="371">
        <v>43195</v>
      </c>
      <c r="Q979" s="372">
        <v>101647378.94</v>
      </c>
      <c r="R979" s="372">
        <v>110792208.41630948</v>
      </c>
      <c r="S979" s="367">
        <v>32</v>
      </c>
      <c r="T979" s="369">
        <v>-4.2157763065310716E-2</v>
      </c>
      <c r="U979" s="369">
        <v>-0.54498163155513935</v>
      </c>
      <c r="V979" s="369">
        <v>-0.18392347285331223</v>
      </c>
      <c r="W979" s="369">
        <v>-1.8030650253698581</v>
      </c>
      <c r="X979" s="369">
        <v>-7.5689411701537646E-2</v>
      </c>
      <c r="Y979" s="369">
        <v>-0.57396655871291125</v>
      </c>
      <c r="Z979" s="369">
        <v>8.8045255038860404E-2</v>
      </c>
      <c r="AA979" s="369">
        <v>0.50047777287912831</v>
      </c>
      <c r="AB979" s="369">
        <v>0.1840007426017328</v>
      </c>
      <c r="AC979" s="373">
        <v>-1.5402181761113742</v>
      </c>
      <c r="AD979" s="541">
        <v>29562526000147</v>
      </c>
      <c r="AE979" s="370" t="s">
        <v>2275</v>
      </c>
      <c r="AF979" s="370" t="s">
        <v>2244</v>
      </c>
      <c r="AG979" s="374" t="s">
        <v>1438</v>
      </c>
      <c r="AH979" s="374" t="s">
        <v>2248</v>
      </c>
      <c r="AI979" s="374">
        <v>1000</v>
      </c>
      <c r="AJ979" s="374">
        <v>500</v>
      </c>
      <c r="AK979" s="374">
        <v>500</v>
      </c>
      <c r="AL979" s="673">
        <v>0.02</v>
      </c>
      <c r="AM979" s="673">
        <v>0.2</v>
      </c>
      <c r="AN979" s="369" t="s">
        <v>2276</v>
      </c>
      <c r="AO979" s="367" t="s">
        <v>1324</v>
      </c>
      <c r="AP979" s="370" t="s">
        <v>13</v>
      </c>
      <c r="AQ979" s="376" t="s">
        <v>668</v>
      </c>
      <c r="AR979" s="369">
        <v>3.5737799999999999E-3</v>
      </c>
      <c r="AS979" s="369">
        <v>3.5737799999999999E-3</v>
      </c>
      <c r="AT979" s="369"/>
      <c r="AX979" s="662"/>
      <c r="AY979" s="663"/>
      <c r="AZ979" s="663"/>
      <c r="BA979" s="663"/>
      <c r="BB979" s="664"/>
      <c r="BC979" s="663"/>
      <c r="BD979" s="663"/>
      <c r="BE979" s="663"/>
      <c r="BF979" s="663"/>
      <c r="BG979" s="664"/>
      <c r="BH979" s="664"/>
      <c r="BI979" s="665"/>
      <c r="BJ979" s="665"/>
      <c r="BK979" s="665"/>
      <c r="BL979" s="664"/>
      <c r="BM979" s="664"/>
      <c r="BN979" s="664"/>
      <c r="BO979" s="664"/>
      <c r="BP979" s="664"/>
      <c r="BQ979" s="664"/>
      <c r="BR979" s="664"/>
      <c r="BS979" s="664"/>
      <c r="BT979" s="667"/>
      <c r="BU979" s="668"/>
      <c r="BV979" s="666"/>
      <c r="BW979" s="669"/>
    </row>
    <row r="980" spans="2:75" ht="15.75" customHeight="1">
      <c r="B980" s="363" t="s">
        <v>83</v>
      </c>
      <c r="C980" s="364">
        <v>15862830000103</v>
      </c>
      <c r="D980" s="365" t="s">
        <v>14</v>
      </c>
      <c r="E980" s="365" t="s">
        <v>607</v>
      </c>
      <c r="F980" s="365" t="s">
        <v>689</v>
      </c>
      <c r="G980" s="366"/>
      <c r="H980" s="366" t="s">
        <v>34</v>
      </c>
      <c r="I980" s="366" t="s">
        <v>34</v>
      </c>
      <c r="J980" s="366" t="s">
        <v>611</v>
      </c>
      <c r="K980" s="367"/>
      <c r="L980" s="368"/>
      <c r="M980" s="368" t="s">
        <v>34</v>
      </c>
      <c r="N980" s="367">
        <v>311502</v>
      </c>
      <c r="O980" s="367" t="s">
        <v>1321</v>
      </c>
      <c r="P980" s="371">
        <v>41141</v>
      </c>
      <c r="Q980" s="372">
        <v>171724275.62</v>
      </c>
      <c r="R980" s="372">
        <v>160959391.41376987</v>
      </c>
      <c r="S980" s="367">
        <v>32</v>
      </c>
      <c r="T980" s="369">
        <v>7.9050369531497466E-2</v>
      </c>
      <c r="U980" s="369">
        <v>1.0218995560929354</v>
      </c>
      <c r="V980" s="369">
        <v>-5.0467969497615339E-2</v>
      </c>
      <c r="W980" s="369">
        <v>-0.49475485260740765</v>
      </c>
      <c r="X980" s="369">
        <v>2.284114142566751E-2</v>
      </c>
      <c r="Y980" s="369">
        <v>0.17320852476514845</v>
      </c>
      <c r="Z980" s="369">
        <v>-2.5158394550847674E-2</v>
      </c>
      <c r="AA980" s="369">
        <v>-0.14300847068323302</v>
      </c>
      <c r="AB980" s="369">
        <v>0.21175033867688728</v>
      </c>
      <c r="AC980" s="373">
        <v>-0.59768408516660987</v>
      </c>
      <c r="AD980" s="541">
        <v>13950080000198</v>
      </c>
      <c r="AE980" s="370" t="s">
        <v>2278</v>
      </c>
      <c r="AF980" s="370" t="s">
        <v>2253</v>
      </c>
      <c r="AG980" s="374" t="s">
        <v>1439</v>
      </c>
      <c r="AH980" s="374" t="s">
        <v>2248</v>
      </c>
      <c r="AI980" s="374">
        <v>500</v>
      </c>
      <c r="AJ980" s="374">
        <v>100</v>
      </c>
      <c r="AK980" s="374">
        <v>100</v>
      </c>
      <c r="AL980" s="673">
        <v>1.9E-2</v>
      </c>
      <c r="AM980" s="673">
        <v>0.2</v>
      </c>
      <c r="AN980" s="369" t="s">
        <v>666</v>
      </c>
      <c r="AO980" s="367" t="s">
        <v>1324</v>
      </c>
      <c r="AP980" s="370" t="s">
        <v>716</v>
      </c>
      <c r="AQ980" s="376" t="s">
        <v>659</v>
      </c>
      <c r="AR980" s="369">
        <v>3.9899999999999996E-3</v>
      </c>
      <c r="AS980" s="369">
        <v>3.9899999999999996E-3</v>
      </c>
      <c r="AT980" s="369"/>
      <c r="AX980" s="662"/>
      <c r="AY980" s="663"/>
      <c r="AZ980" s="663"/>
      <c r="BA980" s="663"/>
      <c r="BB980" s="664"/>
      <c r="BC980" s="663"/>
      <c r="BD980" s="663"/>
      <c r="BE980" s="663"/>
      <c r="BF980" s="663"/>
      <c r="BG980" s="664"/>
      <c r="BH980" s="664"/>
      <c r="BI980" s="665"/>
      <c r="BJ980" s="665"/>
      <c r="BK980" s="665"/>
      <c r="BL980" s="664"/>
      <c r="BM980" s="664"/>
      <c r="BN980" s="664"/>
      <c r="BO980" s="664"/>
      <c r="BP980" s="664"/>
      <c r="BQ980" s="664"/>
      <c r="BR980" s="664"/>
      <c r="BS980" s="664"/>
      <c r="BT980" s="667"/>
      <c r="BU980" s="668"/>
      <c r="BV980" s="666"/>
      <c r="BW980" s="669"/>
    </row>
    <row r="981" spans="2:75" ht="15.75" customHeight="1">
      <c r="B981" s="363" t="s">
        <v>753</v>
      </c>
      <c r="C981" s="364">
        <v>38026540000117</v>
      </c>
      <c r="D981" s="365" t="s">
        <v>14</v>
      </c>
      <c r="E981" s="365" t="s">
        <v>607</v>
      </c>
      <c r="F981" s="365" t="s">
        <v>689</v>
      </c>
      <c r="G981" s="366"/>
      <c r="H981" s="366" t="s">
        <v>34</v>
      </c>
      <c r="I981" s="366" t="s">
        <v>34</v>
      </c>
      <c r="J981" s="366" t="s">
        <v>608</v>
      </c>
      <c r="K981" s="367" t="s">
        <v>48</v>
      </c>
      <c r="L981" s="368"/>
      <c r="M981" s="368" t="s">
        <v>34</v>
      </c>
      <c r="N981" s="367">
        <v>566101</v>
      </c>
      <c r="O981" s="367" t="s">
        <v>1321</v>
      </c>
      <c r="P981" s="371">
        <v>44187</v>
      </c>
      <c r="Q981" s="372">
        <v>8929270.3499999996</v>
      </c>
      <c r="R981" s="372">
        <v>8278590.0988888852</v>
      </c>
      <c r="S981" s="367">
        <v>32</v>
      </c>
      <c r="T981" s="369">
        <v>6.5627979518312785E-2</v>
      </c>
      <c r="U981" s="369">
        <v>0.84838570059205209</v>
      </c>
      <c r="V981" s="369">
        <v>-8.0259498429606335E-2</v>
      </c>
      <c r="W981" s="369">
        <v>-0.78681145112764295</v>
      </c>
      <c r="X981" s="369" t="s">
        <v>1419</v>
      </c>
      <c r="Y981" s="369" t="s">
        <v>1419</v>
      </c>
      <c r="Z981" s="369" t="s">
        <v>1419</v>
      </c>
      <c r="AA981" s="369" t="s">
        <v>1419</v>
      </c>
      <c r="AB981" s="369">
        <v>0.21508705051289226</v>
      </c>
      <c r="AC981" s="373">
        <v>-0.7332178984780684</v>
      </c>
      <c r="AD981" s="541">
        <v>38026392000130</v>
      </c>
      <c r="AE981" s="370" t="s">
        <v>2278</v>
      </c>
      <c r="AF981" s="370" t="s">
        <v>2253</v>
      </c>
      <c r="AG981" s="374" t="s">
        <v>1439</v>
      </c>
      <c r="AH981" s="374" t="s">
        <v>2248</v>
      </c>
      <c r="AI981" s="374">
        <v>500</v>
      </c>
      <c r="AJ981" s="374">
        <v>100</v>
      </c>
      <c r="AK981" s="374">
        <v>100</v>
      </c>
      <c r="AL981" s="673">
        <v>1.9E-2</v>
      </c>
      <c r="AM981" s="673">
        <v>0.2</v>
      </c>
      <c r="AN981" s="369" t="s">
        <v>34</v>
      </c>
      <c r="AO981" s="367" t="s">
        <v>1324</v>
      </c>
      <c r="AP981" s="370" t="s">
        <v>716</v>
      </c>
      <c r="AQ981" s="376" t="s">
        <v>659</v>
      </c>
      <c r="AR981" s="369">
        <v>5.0666666666666664E-3</v>
      </c>
      <c r="AS981" s="369">
        <v>5.0666666666666664E-3</v>
      </c>
      <c r="AT981" s="369"/>
      <c r="AX981" s="662"/>
      <c r="AY981" s="663"/>
      <c r="AZ981" s="663"/>
      <c r="BA981" s="663"/>
      <c r="BB981" s="664"/>
      <c r="BC981" s="663"/>
      <c r="BD981" s="663"/>
      <c r="BE981" s="663"/>
      <c r="BF981" s="663"/>
      <c r="BG981" s="664"/>
      <c r="BH981" s="664"/>
      <c r="BI981" s="665"/>
      <c r="BJ981" s="665"/>
      <c r="BK981" s="665"/>
      <c r="BL981" s="664"/>
      <c r="BM981" s="664"/>
      <c r="BN981" s="664"/>
      <c r="BO981" s="664"/>
      <c r="BP981" s="664"/>
      <c r="BQ981" s="664"/>
      <c r="BR981" s="664"/>
      <c r="BS981" s="664"/>
      <c r="BT981" s="667"/>
      <c r="BU981" s="668"/>
      <c r="BV981" s="666"/>
      <c r="BW981" s="669"/>
    </row>
    <row r="982" spans="2:75" ht="15.75" customHeight="1">
      <c r="B982" s="363" t="s">
        <v>85</v>
      </c>
      <c r="C982" s="364">
        <v>17397804000179</v>
      </c>
      <c r="D982" s="365" t="s">
        <v>14</v>
      </c>
      <c r="E982" s="365" t="s">
        <v>614</v>
      </c>
      <c r="F982" s="365" t="s">
        <v>689</v>
      </c>
      <c r="G982" s="366"/>
      <c r="H982" s="366" t="s">
        <v>865</v>
      </c>
      <c r="I982" s="366" t="s">
        <v>34</v>
      </c>
      <c r="J982" s="366" t="s">
        <v>608</v>
      </c>
      <c r="K982" s="367" t="s">
        <v>48</v>
      </c>
      <c r="L982" s="368"/>
      <c r="M982" s="368" t="s">
        <v>34</v>
      </c>
      <c r="N982" s="367">
        <v>333115</v>
      </c>
      <c r="O982" s="367" t="s">
        <v>1321</v>
      </c>
      <c r="P982" s="371">
        <v>41379</v>
      </c>
      <c r="Q982" s="372">
        <v>122909203.65000001</v>
      </c>
      <c r="R982" s="372">
        <v>145789142.53436506</v>
      </c>
      <c r="S982" s="367">
        <v>32</v>
      </c>
      <c r="T982" s="369">
        <v>0.10969568458163592</v>
      </c>
      <c r="U982" s="369">
        <v>1.41805752514059</v>
      </c>
      <c r="V982" s="369">
        <v>-3.4937616354400736E-2</v>
      </c>
      <c r="W982" s="369">
        <v>-0.34250546241398616</v>
      </c>
      <c r="X982" s="369">
        <v>-8.7610134417825836E-2</v>
      </c>
      <c r="Y982" s="369">
        <v>-0.66436356459556845</v>
      </c>
      <c r="Z982" s="369">
        <v>-8.9649020830775639E-2</v>
      </c>
      <c r="AA982" s="369">
        <v>-0.50959409756241991</v>
      </c>
      <c r="AB982" s="369">
        <v>0.14055056847822706</v>
      </c>
      <c r="AC982" s="373">
        <v>-0.87412244692915786</v>
      </c>
      <c r="AD982" s="541">
        <v>15862804000177</v>
      </c>
      <c r="AE982" s="370" t="s">
        <v>2278</v>
      </c>
      <c r="AF982" s="370" t="s">
        <v>2253</v>
      </c>
      <c r="AG982" s="374" t="s">
        <v>1439</v>
      </c>
      <c r="AH982" s="374" t="s">
        <v>2245</v>
      </c>
      <c r="AI982" s="374">
        <v>1000</v>
      </c>
      <c r="AJ982" s="374">
        <v>1000</v>
      </c>
      <c r="AK982" s="374">
        <v>1000</v>
      </c>
      <c r="AL982" s="673">
        <v>1.9E-2</v>
      </c>
      <c r="AM982" s="673">
        <v>0.2</v>
      </c>
      <c r="AN982" s="369" t="s">
        <v>64</v>
      </c>
      <c r="AO982" s="367" t="s">
        <v>1324</v>
      </c>
      <c r="AP982" s="370" t="s">
        <v>716</v>
      </c>
      <c r="AQ982" s="376" t="s">
        <v>659</v>
      </c>
      <c r="AR982" s="369">
        <v>3.9899999999999996E-3</v>
      </c>
      <c r="AS982" s="369">
        <v>3.9899999999999996E-3</v>
      </c>
      <c r="AT982" s="369"/>
      <c r="AW982" s="662"/>
      <c r="AX982" s="662"/>
      <c r="AY982" s="663"/>
      <c r="AZ982" s="663"/>
      <c r="BA982" s="663"/>
      <c r="BB982" s="664"/>
      <c r="BC982" s="663"/>
      <c r="BD982" s="663"/>
      <c r="BE982" s="663"/>
      <c r="BF982" s="663"/>
      <c r="BG982" s="664"/>
      <c r="BH982" s="664"/>
      <c r="BI982" s="665"/>
      <c r="BJ982" s="665"/>
      <c r="BK982" s="665"/>
      <c r="BL982" s="218"/>
      <c r="BM982" s="664"/>
      <c r="BN982" s="664"/>
      <c r="BO982" s="664"/>
      <c r="BP982" s="664"/>
      <c r="BQ982" s="664"/>
      <c r="BR982" s="664"/>
      <c r="BS982" s="664"/>
      <c r="BT982" s="667"/>
      <c r="BU982" s="668"/>
      <c r="BV982" s="666"/>
      <c r="BW982" s="669"/>
    </row>
    <row r="983" spans="2:75" ht="15.75" customHeight="1">
      <c r="B983" s="363" t="s">
        <v>754</v>
      </c>
      <c r="C983" s="364">
        <v>15862797000103</v>
      </c>
      <c r="D983" s="365" t="s">
        <v>14</v>
      </c>
      <c r="E983" s="365" t="s">
        <v>614</v>
      </c>
      <c r="F983" s="365" t="s">
        <v>689</v>
      </c>
      <c r="G983" s="366"/>
      <c r="H983" s="366" t="s">
        <v>865</v>
      </c>
      <c r="I983" s="366" t="s">
        <v>34</v>
      </c>
      <c r="J983" s="366" t="s">
        <v>608</v>
      </c>
      <c r="K983" s="367" t="s">
        <v>48</v>
      </c>
      <c r="L983" s="368"/>
      <c r="M983" s="368" t="s">
        <v>34</v>
      </c>
      <c r="N983" s="367">
        <v>311456</v>
      </c>
      <c r="O983" s="367" t="s">
        <v>1324</v>
      </c>
      <c r="P983" s="371">
        <v>41148</v>
      </c>
      <c r="Q983" s="372">
        <v>3782750.89</v>
      </c>
      <c r="R983" s="372">
        <v>4091295.2910714308</v>
      </c>
      <c r="S983" s="367">
        <v>32</v>
      </c>
      <c r="T983" s="369">
        <v>0.10631226997377086</v>
      </c>
      <c r="U983" s="369">
        <v>1.3743194641252265</v>
      </c>
      <c r="V983" s="369">
        <v>-3.9232768495703785E-2</v>
      </c>
      <c r="W983" s="369">
        <v>-0.38461231525055989</v>
      </c>
      <c r="X983" s="369">
        <v>-9.2493035700508042E-2</v>
      </c>
      <c r="Y983" s="369">
        <v>-0.7013914920526797</v>
      </c>
      <c r="Z983" s="369">
        <v>-9.1072414913236255E-2</v>
      </c>
      <c r="AA983" s="369">
        <v>-0.51768513097478042</v>
      </c>
      <c r="AB983" s="369">
        <v>0.14097841675039618</v>
      </c>
      <c r="AC983" s="373">
        <v>-0.90267954002703421</v>
      </c>
      <c r="AD983" s="541">
        <v>15862804000177</v>
      </c>
      <c r="AE983" s="370" t="s">
        <v>2278</v>
      </c>
      <c r="AF983" s="370" t="s">
        <v>2253</v>
      </c>
      <c r="AG983" s="374" t="s">
        <v>1439</v>
      </c>
      <c r="AH983" s="374" t="s">
        <v>2245</v>
      </c>
      <c r="AI983" s="374">
        <v>20000</v>
      </c>
      <c r="AJ983" s="374">
        <v>5000</v>
      </c>
      <c r="AK983" s="374">
        <v>20000</v>
      </c>
      <c r="AL983" s="673">
        <v>1.9E-2</v>
      </c>
      <c r="AM983" s="673">
        <v>0.2</v>
      </c>
      <c r="AN983" s="369" t="s">
        <v>2276</v>
      </c>
      <c r="AO983" s="367" t="s">
        <v>1324</v>
      </c>
      <c r="AP983" s="370" t="s">
        <v>716</v>
      </c>
      <c r="AQ983" s="376" t="s">
        <v>659</v>
      </c>
      <c r="AR983" s="369">
        <v>3.9899999999999996E-3</v>
      </c>
      <c r="AS983" s="369">
        <v>3.9899999999999996E-3</v>
      </c>
      <c r="AT983" s="369"/>
      <c r="AW983" s="662"/>
      <c r="AX983" s="662"/>
      <c r="AY983" s="663"/>
      <c r="AZ983" s="663"/>
      <c r="BA983" s="663"/>
      <c r="BB983" s="664"/>
      <c r="BC983" s="663"/>
      <c r="BD983" s="663"/>
      <c r="BE983" s="663"/>
      <c r="BF983" s="663"/>
      <c r="BG983" s="664"/>
      <c r="BH983" s="664"/>
      <c r="BI983" s="665"/>
      <c r="BJ983" s="665"/>
      <c r="BK983" s="665"/>
      <c r="BL983" s="218"/>
      <c r="BM983" s="664"/>
      <c r="BN983" s="664"/>
      <c r="BO983" s="664"/>
      <c r="BP983" s="664"/>
      <c r="BQ983" s="664"/>
      <c r="BR983" s="664"/>
      <c r="BS983" s="664"/>
      <c r="BT983" s="667"/>
      <c r="BU983" s="668"/>
      <c r="BV983" s="666"/>
      <c r="BW983" s="669"/>
    </row>
    <row r="984" spans="2:75" ht="15.75" customHeight="1">
      <c r="B984" s="363" t="s">
        <v>755</v>
      </c>
      <c r="C984" s="364">
        <v>27826024000150</v>
      </c>
      <c r="D984" s="365" t="s">
        <v>14</v>
      </c>
      <c r="E984" s="365" t="s">
        <v>614</v>
      </c>
      <c r="F984" s="365" t="s">
        <v>689</v>
      </c>
      <c r="G984" s="366"/>
      <c r="H984" s="366" t="s">
        <v>865</v>
      </c>
      <c r="I984" s="366" t="s">
        <v>34</v>
      </c>
      <c r="J984" s="366" t="s">
        <v>608</v>
      </c>
      <c r="K984" s="367" t="s">
        <v>48</v>
      </c>
      <c r="L984" s="368"/>
      <c r="M984" s="368" t="s">
        <v>34</v>
      </c>
      <c r="N984" s="367">
        <v>455482</v>
      </c>
      <c r="O984" s="367" t="s">
        <v>1324</v>
      </c>
      <c r="P984" s="371">
        <v>43090</v>
      </c>
      <c r="Q984" s="372">
        <v>43304036.030000001</v>
      </c>
      <c r="R984" s="372">
        <v>53754695.252936512</v>
      </c>
      <c r="S984" s="367">
        <v>32</v>
      </c>
      <c r="T984" s="369">
        <v>0.11336676710664118</v>
      </c>
      <c r="U984" s="369">
        <v>1.4655143254682421</v>
      </c>
      <c r="V984" s="369">
        <v>-2.8108869652416324E-2</v>
      </c>
      <c r="W984" s="369">
        <v>-0.27556091121318427</v>
      </c>
      <c r="X984" s="369">
        <v>-7.5669680347544843E-2</v>
      </c>
      <c r="Y984" s="369">
        <v>-0.57381693227117514</v>
      </c>
      <c r="Z984" s="369">
        <v>-5.9746176428544628E-2</v>
      </c>
      <c r="AA984" s="369">
        <v>-0.33961663582897056</v>
      </c>
      <c r="AB984" s="369">
        <v>0.13965192170503968</v>
      </c>
      <c r="AC984" s="373">
        <v>-0.83017087353062224</v>
      </c>
      <c r="AD984" s="541">
        <v>28888814000123</v>
      </c>
      <c r="AE984" s="370" t="s">
        <v>2278</v>
      </c>
      <c r="AF984" s="370" t="s">
        <v>2253</v>
      </c>
      <c r="AG984" s="374" t="s">
        <v>1439</v>
      </c>
      <c r="AH984" s="374" t="s">
        <v>2248</v>
      </c>
      <c r="AI984" s="374">
        <v>1000</v>
      </c>
      <c r="AJ984" s="374">
        <v>1000</v>
      </c>
      <c r="AK984" s="374">
        <v>1000</v>
      </c>
      <c r="AL984" s="673">
        <v>1.9E-2</v>
      </c>
      <c r="AM984" s="673">
        <v>0.2</v>
      </c>
      <c r="AN984" s="369" t="s">
        <v>64</v>
      </c>
      <c r="AO984" s="367" t="s">
        <v>1324</v>
      </c>
      <c r="AP984" s="370" t="s">
        <v>13</v>
      </c>
      <c r="AQ984" s="376" t="s">
        <v>668</v>
      </c>
      <c r="AR984" s="369">
        <v>4.7499999999999999E-3</v>
      </c>
      <c r="AS984" s="369">
        <v>4.7499999999999999E-3</v>
      </c>
      <c r="AT984" s="369"/>
      <c r="AX984" s="662"/>
      <c r="AY984" s="663"/>
      <c r="AZ984" s="663"/>
      <c r="BA984" s="663"/>
      <c r="BB984" s="664"/>
      <c r="BC984" s="663"/>
      <c r="BD984" s="663"/>
      <c r="BE984" s="663"/>
      <c r="BF984" s="663"/>
      <c r="BG984" s="664"/>
      <c r="BH984" s="664"/>
      <c r="BI984" s="665"/>
      <c r="BJ984" s="665"/>
      <c r="BK984" s="665"/>
      <c r="BL984" s="664"/>
      <c r="BM984" s="664"/>
      <c r="BN984" s="664"/>
      <c r="BO984" s="664"/>
      <c r="BP984" s="664"/>
      <c r="BQ984" s="664"/>
      <c r="BR984" s="664"/>
      <c r="BS984" s="664"/>
      <c r="BT984" s="667"/>
      <c r="BU984" s="668"/>
      <c r="BV984" s="666"/>
      <c r="BW984" s="669"/>
    </row>
    <row r="985" spans="2:75" ht="15.75" customHeight="1">
      <c r="B985" s="363" t="s">
        <v>86</v>
      </c>
      <c r="C985" s="364">
        <v>36352617000113</v>
      </c>
      <c r="D985" s="365" t="s">
        <v>14</v>
      </c>
      <c r="E985" s="365" t="s">
        <v>614</v>
      </c>
      <c r="F985" s="365" t="s">
        <v>689</v>
      </c>
      <c r="G985" s="366"/>
      <c r="H985" s="366" t="s">
        <v>865</v>
      </c>
      <c r="I985" s="366" t="s">
        <v>34</v>
      </c>
      <c r="J985" s="366" t="s">
        <v>608</v>
      </c>
      <c r="K985" s="367" t="s">
        <v>48</v>
      </c>
      <c r="L985" s="368"/>
      <c r="M985" s="368" t="s">
        <v>34</v>
      </c>
      <c r="N985" s="367">
        <v>534706</v>
      </c>
      <c r="O985" s="367" t="s">
        <v>1321</v>
      </c>
      <c r="P985" s="371">
        <v>43943</v>
      </c>
      <c r="Q985" s="372">
        <v>8312073.54</v>
      </c>
      <c r="R985" s="372">
        <v>7618273.849285719</v>
      </c>
      <c r="S985" s="367">
        <v>32</v>
      </c>
      <c r="T985" s="369">
        <v>0.10879273025930147</v>
      </c>
      <c r="U985" s="369">
        <v>1.4063848583759126</v>
      </c>
      <c r="V985" s="369">
        <v>-3.3482561577428571E-2</v>
      </c>
      <c r="W985" s="369">
        <v>-0.32824106028164785</v>
      </c>
      <c r="X985" s="369">
        <v>-9.3299884063242078E-2</v>
      </c>
      <c r="Y985" s="369">
        <v>-0.70750996975980918</v>
      </c>
      <c r="Z985" s="369" t="s">
        <v>1419</v>
      </c>
      <c r="AA985" s="369" t="s">
        <v>1419</v>
      </c>
      <c r="AB985" s="369">
        <v>0.13672390387012881</v>
      </c>
      <c r="AC985" s="373">
        <v>-0.89143706678612455</v>
      </c>
      <c r="AD985" s="541">
        <v>28888814000123</v>
      </c>
      <c r="AE985" s="370" t="s">
        <v>2278</v>
      </c>
      <c r="AF985" s="370" t="s">
        <v>2253</v>
      </c>
      <c r="AG985" s="374" t="s">
        <v>1439</v>
      </c>
      <c r="AH985" s="374" t="s">
        <v>2248</v>
      </c>
      <c r="AI985" s="374">
        <v>500</v>
      </c>
      <c r="AJ985" s="374">
        <v>100</v>
      </c>
      <c r="AK985" s="374">
        <v>100</v>
      </c>
      <c r="AL985" s="673">
        <v>1.9E-2</v>
      </c>
      <c r="AM985" s="673">
        <v>0.2</v>
      </c>
      <c r="AN985" s="369" t="s">
        <v>34</v>
      </c>
      <c r="AO985" s="367" t="s">
        <v>1324</v>
      </c>
      <c r="AP985" s="370" t="s">
        <v>13</v>
      </c>
      <c r="AQ985" s="376" t="s">
        <v>668</v>
      </c>
      <c r="AR985" s="369">
        <v>5.0666666666666664E-3</v>
      </c>
      <c r="AS985" s="369">
        <v>5.0666666666666664E-3</v>
      </c>
      <c r="AT985" s="369"/>
      <c r="AW985" s="662"/>
      <c r="AX985" s="662"/>
      <c r="AY985" s="663"/>
      <c r="AZ985" s="663"/>
      <c r="BA985" s="663"/>
      <c r="BB985" s="664"/>
      <c r="BC985" s="663"/>
      <c r="BD985" s="663"/>
      <c r="BE985" s="663"/>
      <c r="BF985" s="663"/>
      <c r="BG985" s="664"/>
      <c r="BH985" s="664"/>
      <c r="BI985" s="665"/>
      <c r="BJ985" s="665"/>
      <c r="BK985" s="665"/>
      <c r="BL985" s="218"/>
      <c r="BM985" s="664"/>
      <c r="BN985" s="664"/>
      <c r="BO985" s="664"/>
      <c r="BP985" s="664"/>
      <c r="BQ985" s="664"/>
      <c r="BR985" s="664"/>
      <c r="BS985" s="664"/>
      <c r="BT985" s="667"/>
      <c r="BU985" s="668"/>
      <c r="BV985" s="666"/>
      <c r="BW985" s="669"/>
    </row>
    <row r="986" spans="2:75" ht="15.75" customHeight="1">
      <c r="B986" s="363" t="s">
        <v>756</v>
      </c>
      <c r="C986" s="364">
        <v>28798135000163</v>
      </c>
      <c r="D986" s="365" t="s">
        <v>14</v>
      </c>
      <c r="E986" s="365" t="s">
        <v>614</v>
      </c>
      <c r="F986" s="365" t="s">
        <v>689</v>
      </c>
      <c r="G986" s="366"/>
      <c r="H986" s="366" t="s">
        <v>865</v>
      </c>
      <c r="I986" s="366" t="s">
        <v>34</v>
      </c>
      <c r="J986" s="366" t="s">
        <v>608</v>
      </c>
      <c r="K986" s="367" t="s">
        <v>48</v>
      </c>
      <c r="L986" s="368"/>
      <c r="M986" s="368" t="s">
        <v>34</v>
      </c>
      <c r="N986" s="367">
        <v>455539</v>
      </c>
      <c r="O986" s="367" t="s">
        <v>1324</v>
      </c>
      <c r="P986" s="371">
        <v>43090</v>
      </c>
      <c r="Q986" s="372">
        <v>30518352.489999998</v>
      </c>
      <c r="R986" s="372">
        <v>37437197.358650789</v>
      </c>
      <c r="S986" s="367">
        <v>32</v>
      </c>
      <c r="T986" s="369">
        <v>0.11245274223839075</v>
      </c>
      <c r="U986" s="369">
        <v>1.4536985475957447</v>
      </c>
      <c r="V986" s="369">
        <v>-2.4715697648679313E-2</v>
      </c>
      <c r="W986" s="369">
        <v>-0.24229647970757728</v>
      </c>
      <c r="X986" s="369">
        <v>-7.2601929654171116E-2</v>
      </c>
      <c r="Y986" s="369">
        <v>-0.5505536214740443</v>
      </c>
      <c r="Z986" s="369">
        <v>-5.6565987556592034E-2</v>
      </c>
      <c r="AA986" s="369">
        <v>-0.32153941130088748</v>
      </c>
      <c r="AB986" s="369">
        <v>0.13765911172702006</v>
      </c>
      <c r="AC986" s="373">
        <v>-0.81888168280986551</v>
      </c>
      <c r="AD986" s="541">
        <v>27826024000150</v>
      </c>
      <c r="AE986" s="370" t="s">
        <v>2258</v>
      </c>
      <c r="AF986" s="370" t="s">
        <v>2244</v>
      </c>
      <c r="AG986" s="374" t="s">
        <v>1438</v>
      </c>
      <c r="AH986" s="374" t="s">
        <v>2248</v>
      </c>
      <c r="AI986" s="374">
        <v>1000</v>
      </c>
      <c r="AJ986" s="374">
        <v>500</v>
      </c>
      <c r="AK986" s="374">
        <v>0</v>
      </c>
      <c r="AL986" s="673">
        <v>0</v>
      </c>
      <c r="AM986" s="673" t="s">
        <v>34</v>
      </c>
      <c r="AN986" s="369" t="s">
        <v>34</v>
      </c>
      <c r="AO986" s="367" t="s">
        <v>1324</v>
      </c>
      <c r="AP986" s="370" t="s">
        <v>13</v>
      </c>
      <c r="AQ986" s="376" t="s">
        <v>668</v>
      </c>
      <c r="AR986" s="369">
        <v>4.7499999999999999E-3</v>
      </c>
      <c r="AS986" s="369">
        <v>4.7499999999999999E-3</v>
      </c>
      <c r="AT986" s="369"/>
      <c r="AW986" s="662"/>
      <c r="AX986" s="662"/>
      <c r="AY986" s="663"/>
      <c r="AZ986" s="663"/>
      <c r="BA986" s="663"/>
      <c r="BB986" s="664"/>
      <c r="BC986" s="663"/>
      <c r="BD986" s="663"/>
      <c r="BE986" s="663"/>
      <c r="BF986" s="663"/>
      <c r="BG986" s="664"/>
      <c r="BH986" s="664"/>
      <c r="BI986" s="665"/>
      <c r="BJ986" s="665"/>
      <c r="BK986" s="665"/>
      <c r="BL986" s="218"/>
      <c r="BM986" s="664"/>
      <c r="BN986" s="664"/>
      <c r="BO986" s="664"/>
      <c r="BP986" s="664"/>
      <c r="BQ986" s="664"/>
      <c r="BR986" s="664"/>
      <c r="BS986" s="664"/>
      <c r="BT986" s="667"/>
      <c r="BU986" s="668"/>
      <c r="BV986" s="666"/>
      <c r="BW986" s="669"/>
    </row>
    <row r="987" spans="2:75" ht="15.75" customHeight="1">
      <c r="B987" s="363" t="s">
        <v>757</v>
      </c>
      <c r="C987" s="364">
        <v>36014075000179</v>
      </c>
      <c r="D987" s="365" t="s">
        <v>14</v>
      </c>
      <c r="E987" s="365" t="s">
        <v>614</v>
      </c>
      <c r="F987" s="365" t="s">
        <v>689</v>
      </c>
      <c r="G987" s="366"/>
      <c r="H987" s="366" t="s">
        <v>865</v>
      </c>
      <c r="I987" s="366" t="s">
        <v>34</v>
      </c>
      <c r="J987" s="366" t="s">
        <v>608</v>
      </c>
      <c r="K987" s="367" t="s">
        <v>48</v>
      </c>
      <c r="L987" s="368"/>
      <c r="M987" s="368" t="s">
        <v>34</v>
      </c>
      <c r="N987" s="367">
        <v>544965</v>
      </c>
      <c r="O987" s="367" t="s">
        <v>1321</v>
      </c>
      <c r="P987" s="371">
        <v>44007</v>
      </c>
      <c r="Q987" s="372">
        <v>1743468.48</v>
      </c>
      <c r="R987" s="372">
        <v>2180945.72793651</v>
      </c>
      <c r="S987" s="367">
        <v>32</v>
      </c>
      <c r="T987" s="369">
        <v>0.1047666816054218</v>
      </c>
      <c r="U987" s="369">
        <v>1.354339341617526</v>
      </c>
      <c r="V987" s="369">
        <v>-3.8852583414580089E-2</v>
      </c>
      <c r="W987" s="369">
        <v>-0.38088523021727405</v>
      </c>
      <c r="X987" s="369">
        <v>-8.5932527178961826E-2</v>
      </c>
      <c r="Y987" s="369">
        <v>-0.65164196414820907</v>
      </c>
      <c r="Z987" s="369" t="s">
        <v>1419</v>
      </c>
      <c r="AA987" s="369" t="s">
        <v>1419</v>
      </c>
      <c r="AB987" s="369">
        <v>0.13349589914066565</v>
      </c>
      <c r="AC987" s="373">
        <v>-0.95797373720919088</v>
      </c>
      <c r="AD987" s="541">
        <v>35618104000149</v>
      </c>
      <c r="AE987" s="370" t="s">
        <v>2258</v>
      </c>
      <c r="AF987" s="370" t="s">
        <v>2244</v>
      </c>
      <c r="AG987" s="374" t="s">
        <v>1438</v>
      </c>
      <c r="AH987" s="374" t="s">
        <v>2248</v>
      </c>
      <c r="AI987" s="374">
        <v>1000</v>
      </c>
      <c r="AJ987" s="374">
        <v>1000</v>
      </c>
      <c r="AK987" s="374">
        <v>1000</v>
      </c>
      <c r="AL987" s="673">
        <v>0</v>
      </c>
      <c r="AM987" s="673" t="s">
        <v>34</v>
      </c>
      <c r="AN987" s="369" t="s">
        <v>34</v>
      </c>
      <c r="AO987" s="367" t="s">
        <v>1324</v>
      </c>
      <c r="AP987" s="370" t="s">
        <v>13</v>
      </c>
      <c r="AQ987" s="376" t="s">
        <v>668</v>
      </c>
      <c r="AR987" s="369">
        <v>4.7499999999999999E-3</v>
      </c>
      <c r="AS987" s="369">
        <v>4.7499999999999999E-3</v>
      </c>
      <c r="AT987" s="369"/>
      <c r="AW987" s="662"/>
      <c r="AX987" s="662"/>
      <c r="AY987" s="663"/>
      <c r="AZ987" s="663"/>
      <c r="BA987" s="663"/>
      <c r="BB987" s="664"/>
      <c r="BC987" s="663"/>
      <c r="BD987" s="663"/>
      <c r="BE987" s="663"/>
      <c r="BF987" s="663"/>
      <c r="BG987" s="664"/>
      <c r="BH987" s="664"/>
      <c r="BI987" s="665"/>
      <c r="BJ987" s="665"/>
      <c r="BK987" s="665"/>
      <c r="BL987" s="218"/>
      <c r="BM987" s="664"/>
      <c r="BN987" s="664"/>
      <c r="BO987" s="664"/>
      <c r="BP987" s="664"/>
      <c r="BQ987" s="664"/>
      <c r="BR987" s="664"/>
      <c r="BS987" s="664"/>
      <c r="BT987" s="667"/>
      <c r="BU987" s="668"/>
      <c r="BV987" s="666"/>
      <c r="BW987" s="669"/>
    </row>
    <row r="988" spans="2:75" ht="15.75" customHeight="1">
      <c r="B988" s="363" t="s">
        <v>940</v>
      </c>
      <c r="C988" s="364">
        <v>40212731000115</v>
      </c>
      <c r="D988" s="365" t="s">
        <v>14</v>
      </c>
      <c r="E988" s="365" t="s">
        <v>607</v>
      </c>
      <c r="F988" s="365" t="s">
        <v>689</v>
      </c>
      <c r="G988" s="366" t="s">
        <v>866</v>
      </c>
      <c r="H988" s="366" t="s">
        <v>34</v>
      </c>
      <c r="I988" s="366" t="s">
        <v>34</v>
      </c>
      <c r="J988" s="366" t="s">
        <v>608</v>
      </c>
      <c r="K988" s="367" t="s">
        <v>48</v>
      </c>
      <c r="L988" s="368"/>
      <c r="M988" s="368" t="s">
        <v>34</v>
      </c>
      <c r="N988" s="367">
        <v>583391</v>
      </c>
      <c r="O988" s="367" t="s">
        <v>1321</v>
      </c>
      <c r="P988" s="371">
        <v>44263</v>
      </c>
      <c r="Q988" s="372">
        <v>57363209.799999997</v>
      </c>
      <c r="R988" s="372">
        <v>26625007.251349214</v>
      </c>
      <c r="S988" s="367">
        <v>32</v>
      </c>
      <c r="T988" s="369">
        <v>-7.8769301593571317E-2</v>
      </c>
      <c r="U988" s="369">
        <v>-1.0182661360001393</v>
      </c>
      <c r="V988" s="369">
        <v>-0.21754652756007309</v>
      </c>
      <c r="W988" s="369">
        <v>-2.1326833880907974</v>
      </c>
      <c r="X988" s="369" t="s">
        <v>1419</v>
      </c>
      <c r="Y988" s="369" t="s">
        <v>1419</v>
      </c>
      <c r="Z988" s="369" t="s">
        <v>1419</v>
      </c>
      <c r="AA988" s="369" t="s">
        <v>1419</v>
      </c>
      <c r="AB988" s="369">
        <v>0.23573382218143454</v>
      </c>
      <c r="AC988" s="373">
        <v>-1.3346943368316972</v>
      </c>
      <c r="AD988" s="541">
        <v>21917206000150</v>
      </c>
      <c r="AE988" s="370" t="s">
        <v>2381</v>
      </c>
      <c r="AF988" s="370" t="s">
        <v>2253</v>
      </c>
      <c r="AG988" s="374" t="s">
        <v>1439</v>
      </c>
      <c r="AH988" s="374" t="s">
        <v>2248</v>
      </c>
      <c r="AI988" s="374">
        <v>1000</v>
      </c>
      <c r="AJ988" s="374">
        <v>100</v>
      </c>
      <c r="AK988" s="374">
        <v>1000</v>
      </c>
      <c r="AL988" s="369">
        <v>0.02</v>
      </c>
      <c r="AM988" s="369">
        <v>0.2</v>
      </c>
      <c r="AN988" s="369" t="s">
        <v>666</v>
      </c>
      <c r="AO988" s="367" t="s">
        <v>1324</v>
      </c>
      <c r="AP988" s="370" t="s">
        <v>716</v>
      </c>
      <c r="AQ988" s="376" t="s">
        <v>670</v>
      </c>
      <c r="AR988" s="369">
        <v>4.0000000000000001E-3</v>
      </c>
      <c r="AS988" s="369">
        <v>4.0000000000000001E-3</v>
      </c>
      <c r="AT988" s="369"/>
      <c r="AX988" s="662"/>
      <c r="AY988" s="663"/>
      <c r="AZ988" s="663"/>
      <c r="BA988" s="663"/>
      <c r="BB988" s="664"/>
      <c r="BC988" s="663"/>
      <c r="BD988" s="663"/>
      <c r="BE988" s="663"/>
      <c r="BF988" s="663"/>
      <c r="BG988" s="664"/>
      <c r="BH988" s="664"/>
      <c r="BI988" s="665"/>
      <c r="BJ988" s="665"/>
      <c r="BK988" s="665"/>
      <c r="BL988" s="664"/>
      <c r="BM988" s="664"/>
      <c r="BN988" s="664"/>
      <c r="BO988" s="664"/>
      <c r="BP988" s="664"/>
      <c r="BQ988" s="664"/>
      <c r="BR988" s="664"/>
      <c r="BS988" s="664"/>
      <c r="BT988" s="667"/>
      <c r="BU988" s="668"/>
      <c r="BV988" s="666"/>
      <c r="BW988" s="669"/>
    </row>
    <row r="989" spans="2:75" ht="15.75" customHeight="1">
      <c r="B989" s="363" t="s">
        <v>1714</v>
      </c>
      <c r="C989" s="364">
        <v>45274764000103</v>
      </c>
      <c r="D989" s="365" t="s">
        <v>14</v>
      </c>
      <c r="E989" s="365" t="s">
        <v>614</v>
      </c>
      <c r="F989" s="365" t="s">
        <v>689</v>
      </c>
      <c r="G989" s="366"/>
      <c r="H989" s="366" t="s">
        <v>1338</v>
      </c>
      <c r="I989" s="366" t="s">
        <v>34</v>
      </c>
      <c r="J989" s="366" t="s">
        <v>608</v>
      </c>
      <c r="K989" s="367" t="s">
        <v>48</v>
      </c>
      <c r="L989" s="368"/>
      <c r="M989" s="368"/>
      <c r="N989" s="367">
        <v>640530</v>
      </c>
      <c r="O989" s="367" t="s">
        <v>1321</v>
      </c>
      <c r="P989" s="371">
        <v>44616</v>
      </c>
      <c r="Q989" s="372">
        <v>28201774.109999999</v>
      </c>
      <c r="R989" s="372" t="s">
        <v>1419</v>
      </c>
      <c r="S989" s="367">
        <v>32</v>
      </c>
      <c r="T989" s="369" t="s">
        <v>1419</v>
      </c>
      <c r="U989" s="369" t="s">
        <v>1419</v>
      </c>
      <c r="V989" s="369" t="s">
        <v>1419</v>
      </c>
      <c r="W989" s="369" t="s">
        <v>1419</v>
      </c>
      <c r="X989" s="369" t="s">
        <v>1419</v>
      </c>
      <c r="Y989" s="369" t="s">
        <v>1419</v>
      </c>
      <c r="Z989" s="369" t="s">
        <v>1419</v>
      </c>
      <c r="AA989" s="369" t="s">
        <v>1419</v>
      </c>
      <c r="AB989" s="369" t="s">
        <v>1419</v>
      </c>
      <c r="AC989" s="373" t="s">
        <v>1419</v>
      </c>
      <c r="AD989" s="541">
        <v>0</v>
      </c>
      <c r="AE989" s="370" t="s">
        <v>2546</v>
      </c>
      <c r="AF989" s="370" t="s">
        <v>2244</v>
      </c>
      <c r="AG989" s="374" t="s">
        <v>1438</v>
      </c>
      <c r="AH989" s="374" t="s">
        <v>2248</v>
      </c>
      <c r="AI989" s="374">
        <v>1000</v>
      </c>
      <c r="AJ989" s="374">
        <v>1000</v>
      </c>
      <c r="AK989" s="374">
        <v>1000</v>
      </c>
      <c r="AL989" s="369">
        <v>7.000000000000001E-4</v>
      </c>
      <c r="AM989" s="369" t="s">
        <v>34</v>
      </c>
      <c r="AN989" s="369" t="s">
        <v>2262</v>
      </c>
      <c r="AO989" s="367" t="s">
        <v>1324</v>
      </c>
      <c r="AP989" s="370" t="s">
        <v>13</v>
      </c>
      <c r="AQ989" s="376" t="s">
        <v>668</v>
      </c>
      <c r="AR989" s="369" t="s">
        <v>34</v>
      </c>
      <c r="AS989" s="369" t="s">
        <v>34</v>
      </c>
      <c r="AT989" s="369"/>
      <c r="AX989" s="662"/>
      <c r="AY989" s="663"/>
      <c r="AZ989" s="663"/>
      <c r="BA989" s="663"/>
      <c r="BB989" s="664"/>
      <c r="BC989" s="663"/>
      <c r="BD989" s="663"/>
      <c r="BE989" s="663"/>
      <c r="BF989" s="663"/>
      <c r="BG989" s="664"/>
      <c r="BH989" s="664"/>
      <c r="BI989" s="665"/>
      <c r="BJ989" s="665"/>
      <c r="BK989" s="665"/>
      <c r="BL989" s="664"/>
      <c r="BM989" s="664"/>
      <c r="BN989" s="664"/>
      <c r="BO989" s="664"/>
      <c r="BP989" s="664"/>
      <c r="BQ989" s="664"/>
      <c r="BR989" s="664"/>
      <c r="BS989" s="664"/>
      <c r="BT989" s="667"/>
      <c r="BU989" s="668"/>
      <c r="BV989" s="666"/>
      <c r="BW989" s="669"/>
    </row>
    <row r="990" spans="2:75" ht="15.75" customHeight="1">
      <c r="B990" s="363" t="s">
        <v>58</v>
      </c>
      <c r="C990" s="364">
        <v>23657955000111</v>
      </c>
      <c r="D990" s="365" t="s">
        <v>14</v>
      </c>
      <c r="E990" s="365" t="s">
        <v>607</v>
      </c>
      <c r="F990" s="365"/>
      <c r="G990" s="366"/>
      <c r="H990" s="366" t="s">
        <v>34</v>
      </c>
      <c r="I990" s="366" t="s">
        <v>34</v>
      </c>
      <c r="J990" s="366" t="s">
        <v>611</v>
      </c>
      <c r="K990" s="367"/>
      <c r="L990" s="368"/>
      <c r="M990" s="368" t="s">
        <v>1416</v>
      </c>
      <c r="N990" s="367">
        <v>423084</v>
      </c>
      <c r="O990" s="367" t="s">
        <v>1324</v>
      </c>
      <c r="P990" s="371">
        <v>42611</v>
      </c>
      <c r="Q990" s="372">
        <v>9696255.7599999998</v>
      </c>
      <c r="R990" s="372">
        <v>8667562.9175396822</v>
      </c>
      <c r="S990" s="367">
        <v>32</v>
      </c>
      <c r="T990" s="369">
        <v>7.6972969036157135E-2</v>
      </c>
      <c r="U990" s="369">
        <v>0.9950445944198002</v>
      </c>
      <c r="V990" s="369">
        <v>8.5880201142654267E-2</v>
      </c>
      <c r="W990" s="369">
        <v>0.84191313185754602</v>
      </c>
      <c r="X990" s="369">
        <v>0.40777769648154005</v>
      </c>
      <c r="Y990" s="369">
        <v>3.0922523495400975</v>
      </c>
      <c r="Z990" s="369">
        <v>0.34180123402466012</v>
      </c>
      <c r="AA990" s="369">
        <v>1.9429090221443213</v>
      </c>
      <c r="AB990" s="369">
        <v>0.19567748880338767</v>
      </c>
      <c r="AC990" s="373">
        <v>2.1980903640125227E-2</v>
      </c>
      <c r="AD990" s="541">
        <v>0</v>
      </c>
      <c r="AE990" s="370" t="s">
        <v>2246</v>
      </c>
      <c r="AF990" s="370" t="s">
        <v>2247</v>
      </c>
      <c r="AG990" s="374" t="s">
        <v>59</v>
      </c>
      <c r="AH990" s="374" t="s">
        <v>2248</v>
      </c>
      <c r="AI990" s="374">
        <v>5000</v>
      </c>
      <c r="AJ990" s="374">
        <v>1000</v>
      </c>
      <c r="AK990" s="374">
        <v>1000</v>
      </c>
      <c r="AL990" s="673">
        <v>1.4999999999999999E-2</v>
      </c>
      <c r="AM990" s="673">
        <v>0.2</v>
      </c>
      <c r="AN990" s="369" t="s">
        <v>666</v>
      </c>
      <c r="AO990" s="367" t="s">
        <v>1324</v>
      </c>
      <c r="AP990" s="370" t="s">
        <v>716</v>
      </c>
      <c r="AQ990" s="376" t="s">
        <v>659</v>
      </c>
      <c r="AR990" s="369">
        <v>2.9999999999999996E-3</v>
      </c>
      <c r="AS990" s="369">
        <v>2.9999999999999996E-3</v>
      </c>
      <c r="AT990" s="369"/>
      <c r="AX990" s="662"/>
      <c r="AY990" s="663"/>
      <c r="AZ990" s="663"/>
      <c r="BA990" s="663"/>
      <c r="BB990" s="664"/>
      <c r="BC990" s="663"/>
      <c r="BD990" s="663"/>
      <c r="BE990" s="663"/>
      <c r="BF990" s="663"/>
      <c r="BG990" s="664"/>
      <c r="BH990" s="664"/>
      <c r="BI990" s="665"/>
      <c r="BJ990" s="665"/>
      <c r="BK990" s="665"/>
      <c r="BL990" s="664"/>
      <c r="BM990" s="664"/>
      <c r="BN990" s="664"/>
      <c r="BO990" s="664"/>
      <c r="BP990" s="664"/>
      <c r="BQ990" s="664"/>
      <c r="BR990" s="664"/>
      <c r="BS990" s="664"/>
      <c r="BT990" s="667"/>
      <c r="BU990" s="668"/>
      <c r="BV990" s="666"/>
      <c r="BW990" s="669"/>
    </row>
    <row r="991" spans="2:75" ht="15.75" customHeight="1">
      <c r="B991" s="363" t="s">
        <v>68</v>
      </c>
      <c r="C991" s="364">
        <v>18214066000140</v>
      </c>
      <c r="D991" s="365" t="s">
        <v>14</v>
      </c>
      <c r="E991" s="365" t="s">
        <v>607</v>
      </c>
      <c r="F991" s="365"/>
      <c r="G991" s="366"/>
      <c r="H991" s="366" t="s">
        <v>34</v>
      </c>
      <c r="I991" s="366" t="s">
        <v>34</v>
      </c>
      <c r="J991" s="366" t="s">
        <v>608</v>
      </c>
      <c r="K991" s="367" t="s">
        <v>48</v>
      </c>
      <c r="L991" s="368"/>
      <c r="M991" s="368" t="s">
        <v>1416</v>
      </c>
      <c r="N991" s="367">
        <v>431011</v>
      </c>
      <c r="O991" s="367" t="s">
        <v>1321</v>
      </c>
      <c r="P991" s="371">
        <v>42683</v>
      </c>
      <c r="Q991" s="372">
        <v>24444656.25</v>
      </c>
      <c r="R991" s="372">
        <v>27671284.156865079</v>
      </c>
      <c r="S991" s="367">
        <v>32</v>
      </c>
      <c r="T991" s="369">
        <v>-4.7402006992654733E-2</v>
      </c>
      <c r="U991" s="369">
        <v>-0.61277499638261934</v>
      </c>
      <c r="V991" s="369">
        <v>-6.2116915818821949E-2</v>
      </c>
      <c r="W991" s="369">
        <v>-0.60895347754817342</v>
      </c>
      <c r="X991" s="369">
        <v>5.7973542167801817E-3</v>
      </c>
      <c r="Y991" s="369">
        <v>4.3962390176399101E-2</v>
      </c>
      <c r="Z991" s="369">
        <v>-0.13906707352360503</v>
      </c>
      <c r="AA991" s="369">
        <v>-0.79050232982109714</v>
      </c>
      <c r="AB991" s="369">
        <v>0.19554355670297691</v>
      </c>
      <c r="AC991" s="373">
        <v>-0.72689597798868699</v>
      </c>
      <c r="AD991" s="541">
        <v>0</v>
      </c>
      <c r="AE991" s="370" t="s">
        <v>2260</v>
      </c>
      <c r="AF991" s="370" t="s">
        <v>2244</v>
      </c>
      <c r="AG991" s="374" t="s">
        <v>1438</v>
      </c>
      <c r="AH991" s="374" t="s">
        <v>2248</v>
      </c>
      <c r="AI991" s="374">
        <v>1000</v>
      </c>
      <c r="AJ991" s="374">
        <v>1000</v>
      </c>
      <c r="AK991" s="374">
        <v>1000</v>
      </c>
      <c r="AL991" s="673">
        <v>0.02</v>
      </c>
      <c r="AM991" s="673">
        <v>0.2</v>
      </c>
      <c r="AN991" s="369" t="s">
        <v>34</v>
      </c>
      <c r="AO991" s="367" t="s">
        <v>1324</v>
      </c>
      <c r="AP991" s="370" t="s">
        <v>716</v>
      </c>
      <c r="AQ991" s="376" t="s">
        <v>659</v>
      </c>
      <c r="AR991" s="369" t="s">
        <v>34</v>
      </c>
      <c r="AS991" s="369" t="s">
        <v>34</v>
      </c>
      <c r="AT991" s="369"/>
      <c r="AX991" s="662"/>
      <c r="AY991" s="663"/>
      <c r="AZ991" s="663"/>
      <c r="BA991" s="663"/>
      <c r="BB991" s="664"/>
      <c r="BC991" s="663"/>
      <c r="BD991" s="663"/>
      <c r="BE991" s="663"/>
      <c r="BF991" s="663"/>
      <c r="BG991" s="664"/>
      <c r="BH991" s="664"/>
      <c r="BI991" s="665"/>
      <c r="BJ991" s="665"/>
      <c r="BK991" s="665"/>
      <c r="BL991" s="664"/>
      <c r="BM991" s="664"/>
      <c r="BN991" s="664"/>
      <c r="BO991" s="664"/>
      <c r="BP991" s="664"/>
      <c r="BQ991" s="664"/>
      <c r="BR991" s="664"/>
      <c r="BS991" s="664"/>
      <c r="BT991" s="667"/>
      <c r="BU991" s="668"/>
      <c r="BV991" s="666"/>
      <c r="BW991" s="669"/>
    </row>
    <row r="992" spans="2:75" ht="15.75" customHeight="1">
      <c r="B992" s="363" t="s">
        <v>730</v>
      </c>
      <c r="C992" s="364">
        <v>26623196000164</v>
      </c>
      <c r="D992" s="365" t="s">
        <v>14</v>
      </c>
      <c r="E992" s="365" t="s">
        <v>607</v>
      </c>
      <c r="F992" s="365"/>
      <c r="G992" s="366"/>
      <c r="H992" s="366" t="s">
        <v>34</v>
      </c>
      <c r="I992" s="366" t="s">
        <v>34</v>
      </c>
      <c r="J992" s="366" t="s">
        <v>608</v>
      </c>
      <c r="K992" s="367" t="s">
        <v>48</v>
      </c>
      <c r="L992" s="368"/>
      <c r="M992" s="368" t="s">
        <v>34</v>
      </c>
      <c r="N992" s="367">
        <v>440906</v>
      </c>
      <c r="O992" s="367" t="s">
        <v>1321</v>
      </c>
      <c r="P992" s="371">
        <v>42761</v>
      </c>
      <c r="Q992" s="372">
        <v>160531226.66999999</v>
      </c>
      <c r="R992" s="372">
        <v>214221317.96603179</v>
      </c>
      <c r="S992" s="367">
        <v>32</v>
      </c>
      <c r="T992" s="369">
        <v>-4.808635516204407E-2</v>
      </c>
      <c r="U992" s="369">
        <v>-0.62162169874032724</v>
      </c>
      <c r="V992" s="369">
        <v>-0.23758081853919855</v>
      </c>
      <c r="W992" s="369">
        <v>-2.3290864290520448</v>
      </c>
      <c r="X992" s="369">
        <v>-0.14001028647087599</v>
      </c>
      <c r="Y992" s="369">
        <v>-1.0617234366542845</v>
      </c>
      <c r="Z992" s="369">
        <v>-9.0525848307289047E-3</v>
      </c>
      <c r="AA992" s="369">
        <v>-5.1457826919609824E-2</v>
      </c>
      <c r="AB992" s="369">
        <v>0.23230786670095488</v>
      </c>
      <c r="AC992" s="373">
        <v>-1.4693251630470123</v>
      </c>
      <c r="AD992" s="541">
        <v>16565058000112</v>
      </c>
      <c r="AE992" s="370" t="s">
        <v>2258</v>
      </c>
      <c r="AF992" s="370" t="s">
        <v>2244</v>
      </c>
      <c r="AG992" s="374" t="s">
        <v>1438</v>
      </c>
      <c r="AH992" s="374" t="s">
        <v>2245</v>
      </c>
      <c r="AI992" s="374">
        <v>5000</v>
      </c>
      <c r="AJ992" s="374">
        <v>1000</v>
      </c>
      <c r="AK992" s="374">
        <v>5000</v>
      </c>
      <c r="AL992" s="673">
        <v>7.4999999999999997E-3</v>
      </c>
      <c r="AM992" s="673">
        <v>0.1</v>
      </c>
      <c r="AN992" s="369" t="s">
        <v>34</v>
      </c>
      <c r="AO992" s="367" t="s">
        <v>1324</v>
      </c>
      <c r="AP992" s="370" t="s">
        <v>716</v>
      </c>
      <c r="AQ992" s="376" t="s">
        <v>659</v>
      </c>
      <c r="AR992" s="369">
        <v>6.0000000000000001E-3</v>
      </c>
      <c r="AS992" s="369">
        <v>6.0000000000000001E-3</v>
      </c>
      <c r="AT992" s="369"/>
      <c r="AX992" s="662"/>
      <c r="AY992" s="663"/>
      <c r="AZ992" s="663"/>
      <c r="BA992" s="663"/>
      <c r="BB992" s="664"/>
      <c r="BC992" s="663"/>
      <c r="BD992" s="663"/>
      <c r="BE992" s="663"/>
      <c r="BF992" s="663"/>
      <c r="BG992" s="664"/>
      <c r="BH992" s="664"/>
      <c r="BI992" s="665"/>
      <c r="BJ992" s="665"/>
      <c r="BK992" s="665"/>
      <c r="BL992" s="664"/>
      <c r="BM992" s="664"/>
      <c r="BN992" s="664"/>
      <c r="BO992" s="664"/>
      <c r="BP992" s="664"/>
      <c r="BQ992" s="664"/>
      <c r="BR992" s="664"/>
      <c r="BS992" s="664"/>
      <c r="BT992" s="667"/>
      <c r="BU992" s="668"/>
      <c r="BV992" s="666"/>
      <c r="BW992" s="669"/>
    </row>
    <row r="993" spans="2:75" ht="15.75" customHeight="1">
      <c r="B993" s="363" t="s">
        <v>1406</v>
      </c>
      <c r="C993" s="364">
        <v>47548587000131</v>
      </c>
      <c r="D993" s="365" t="s">
        <v>14</v>
      </c>
      <c r="E993" s="365" t="s">
        <v>607</v>
      </c>
      <c r="F993" s="365"/>
      <c r="G993" s="366"/>
      <c r="H993" s="366" t="s">
        <v>34</v>
      </c>
      <c r="I993" s="366" t="s">
        <v>34</v>
      </c>
      <c r="J993" s="366" t="s">
        <v>608</v>
      </c>
      <c r="K993" s="367" t="s">
        <v>48</v>
      </c>
      <c r="L993" s="368"/>
      <c r="M993" s="368" t="s">
        <v>1416</v>
      </c>
      <c r="N993" s="367">
        <v>668443</v>
      </c>
      <c r="O993" s="367" t="s">
        <v>1321</v>
      </c>
      <c r="P993" s="371">
        <v>44804</v>
      </c>
      <c r="Q993" s="372">
        <v>5060000</v>
      </c>
      <c r="R993" s="372" t="s">
        <v>1419</v>
      </c>
      <c r="S993" s="367">
        <v>32</v>
      </c>
      <c r="T993" s="369" t="s">
        <v>1419</v>
      </c>
      <c r="U993" s="369" t="s">
        <v>1419</v>
      </c>
      <c r="V993" s="369" t="s">
        <v>1419</v>
      </c>
      <c r="W993" s="369" t="s">
        <v>1419</v>
      </c>
      <c r="X993" s="369" t="s">
        <v>1419</v>
      </c>
      <c r="Y993" s="369" t="s">
        <v>1419</v>
      </c>
      <c r="Z993" s="369" t="s">
        <v>1419</v>
      </c>
      <c r="AA993" s="369" t="s">
        <v>1419</v>
      </c>
      <c r="AB993" s="369" t="s">
        <v>1419</v>
      </c>
      <c r="AC993" s="373" t="s">
        <v>1419</v>
      </c>
      <c r="AD993" s="541">
        <v>0</v>
      </c>
      <c r="AE993" s="370" t="s">
        <v>2258</v>
      </c>
      <c r="AF993" s="370" t="s">
        <v>2244</v>
      </c>
      <c r="AG993" s="374" t="s">
        <v>1438</v>
      </c>
      <c r="AH993" s="374" t="s">
        <v>2245</v>
      </c>
      <c r="AI993" s="374" t="s">
        <v>1429</v>
      </c>
      <c r="AJ993" s="374" t="s">
        <v>1429</v>
      </c>
      <c r="AK993" s="374" t="s">
        <v>1429</v>
      </c>
      <c r="AL993" s="673">
        <v>0</v>
      </c>
      <c r="AM993" s="673" t="s">
        <v>34</v>
      </c>
      <c r="AN993" s="369" t="s">
        <v>2262</v>
      </c>
      <c r="AO993" s="367" t="s">
        <v>1324</v>
      </c>
      <c r="AP993" s="370" t="s">
        <v>716</v>
      </c>
      <c r="AQ993" s="376" t="s">
        <v>659</v>
      </c>
      <c r="AR993" s="369" t="s">
        <v>34</v>
      </c>
      <c r="AS993" s="369" t="s">
        <v>34</v>
      </c>
      <c r="AT993" s="369"/>
      <c r="AX993" s="662"/>
      <c r="AY993" s="663"/>
      <c r="AZ993" s="663"/>
      <c r="BA993" s="663"/>
      <c r="BB993" s="664"/>
      <c r="BC993" s="663"/>
      <c r="BD993" s="663"/>
      <c r="BE993" s="663"/>
      <c r="BF993" s="663"/>
      <c r="BG993" s="664"/>
      <c r="BH993" s="664"/>
      <c r="BI993" s="665"/>
      <c r="BJ993" s="665"/>
      <c r="BK993" s="665"/>
      <c r="BL993" s="664"/>
      <c r="BM993" s="664"/>
      <c r="BN993" s="664"/>
      <c r="BO993" s="664"/>
      <c r="BP993" s="664"/>
      <c r="BQ993" s="664"/>
      <c r="BR993" s="664"/>
      <c r="BS993" s="664"/>
      <c r="BT993" s="667"/>
      <c r="BU993" s="668"/>
      <c r="BV993" s="666"/>
      <c r="BW993" s="669"/>
    </row>
    <row r="994" spans="2:75" ht="15.75" customHeight="1">
      <c r="B994" s="363" t="s">
        <v>746</v>
      </c>
      <c r="C994" s="364">
        <v>34839385000105</v>
      </c>
      <c r="D994" s="365" t="s">
        <v>14</v>
      </c>
      <c r="E994" s="365" t="s">
        <v>614</v>
      </c>
      <c r="F994" s="365"/>
      <c r="G994" s="366"/>
      <c r="H994" s="366" t="s">
        <v>1338</v>
      </c>
      <c r="I994" s="366" t="s">
        <v>34</v>
      </c>
      <c r="J994" s="366" t="s">
        <v>608</v>
      </c>
      <c r="K994" s="367" t="s">
        <v>48</v>
      </c>
      <c r="L994" s="368"/>
      <c r="M994" s="368" t="s">
        <v>1416</v>
      </c>
      <c r="N994" s="367">
        <v>527874</v>
      </c>
      <c r="O994" s="367" t="s">
        <v>1321</v>
      </c>
      <c r="P994" s="371">
        <v>43888</v>
      </c>
      <c r="Q994" s="372">
        <v>90934950.75</v>
      </c>
      <c r="R994" s="372">
        <v>131853489.71853176</v>
      </c>
      <c r="S994" s="367">
        <v>32</v>
      </c>
      <c r="T994" s="369">
        <v>9.931208441592343E-3</v>
      </c>
      <c r="U994" s="369">
        <v>0.12838266991131392</v>
      </c>
      <c r="V994" s="369">
        <v>-0.199410608346824</v>
      </c>
      <c r="W994" s="369">
        <v>-1.9548907380878113</v>
      </c>
      <c r="X994" s="369">
        <v>-0.15497227099763167</v>
      </c>
      <c r="Y994" s="369">
        <v>-1.1751828833230096</v>
      </c>
      <c r="Z994" s="369">
        <v>-9.1894441599409626E-2</v>
      </c>
      <c r="AA994" s="369">
        <v>-0.52235779715039299</v>
      </c>
      <c r="AB994" s="369">
        <v>0.29683657209956094</v>
      </c>
      <c r="AC994" s="373">
        <v>-0.92802334918545604</v>
      </c>
      <c r="AD994" s="541">
        <v>31690716000191</v>
      </c>
      <c r="AE994" s="370" t="s">
        <v>2273</v>
      </c>
      <c r="AF994" s="370" t="s">
        <v>2253</v>
      </c>
      <c r="AG994" s="374" t="s">
        <v>1439</v>
      </c>
      <c r="AH994" s="374" t="s">
        <v>2245</v>
      </c>
      <c r="AI994" s="374">
        <v>5000</v>
      </c>
      <c r="AJ994" s="374">
        <v>1000</v>
      </c>
      <c r="AK994" s="374">
        <v>1000</v>
      </c>
      <c r="AL994" s="673">
        <v>1.8700000000000001E-2</v>
      </c>
      <c r="AM994" s="673">
        <v>0.2</v>
      </c>
      <c r="AN994" s="369" t="s">
        <v>150</v>
      </c>
      <c r="AO994" s="367" t="s">
        <v>1324</v>
      </c>
      <c r="AP994" s="370" t="s">
        <v>716</v>
      </c>
      <c r="AQ994" s="376" t="s">
        <v>659</v>
      </c>
      <c r="AR994" s="369">
        <v>2.4666666666666665E-3</v>
      </c>
      <c r="AS994" s="369">
        <v>2.4666666666666665E-3</v>
      </c>
      <c r="AT994" s="369"/>
      <c r="AX994" s="662"/>
      <c r="AY994" s="663"/>
      <c r="AZ994" s="663"/>
      <c r="BA994" s="663"/>
      <c r="BB994" s="664"/>
      <c r="BC994" s="663"/>
      <c r="BD994" s="663"/>
      <c r="BE994" s="663"/>
      <c r="BF994" s="663"/>
      <c r="BG994" s="664"/>
      <c r="BH994" s="664"/>
      <c r="BI994" s="665"/>
      <c r="BJ994" s="665"/>
      <c r="BK994" s="665"/>
      <c r="BL994" s="664"/>
      <c r="BM994" s="664"/>
      <c r="BN994" s="664"/>
      <c r="BO994" s="664"/>
      <c r="BP994" s="664"/>
      <c r="BQ994" s="664"/>
      <c r="BR994" s="664"/>
      <c r="BS994" s="664"/>
      <c r="BT994" s="667"/>
      <c r="BU994" s="668"/>
      <c r="BV994" s="666"/>
      <c r="BW994" s="669"/>
    </row>
    <row r="995" spans="2:75" ht="15.75" customHeight="1">
      <c r="B995" s="363" t="s">
        <v>747</v>
      </c>
      <c r="C995" s="364">
        <v>36352721000108</v>
      </c>
      <c r="D995" s="365" t="s">
        <v>14</v>
      </c>
      <c r="E995" s="365" t="s">
        <v>607</v>
      </c>
      <c r="F995" s="365"/>
      <c r="G995" s="366"/>
      <c r="H995" s="366" t="s">
        <v>34</v>
      </c>
      <c r="I995" s="366" t="s">
        <v>34</v>
      </c>
      <c r="J995" s="366" t="s">
        <v>608</v>
      </c>
      <c r="K995" s="367" t="s">
        <v>48</v>
      </c>
      <c r="L995" s="368"/>
      <c r="M995" s="368" t="s">
        <v>1416</v>
      </c>
      <c r="N995" s="367">
        <v>540188</v>
      </c>
      <c r="O995" s="367" t="s">
        <v>1321</v>
      </c>
      <c r="P995" s="371">
        <v>44000</v>
      </c>
      <c r="Q995" s="372">
        <v>2807551.78</v>
      </c>
      <c r="R995" s="372">
        <v>4403306.8141666641</v>
      </c>
      <c r="S995" s="367">
        <v>32</v>
      </c>
      <c r="T995" s="369">
        <v>-6.7261803153378819E-2</v>
      </c>
      <c r="U995" s="369">
        <v>-0.86950645761448286</v>
      </c>
      <c r="V995" s="369">
        <v>-0.25963128636390265</v>
      </c>
      <c r="W995" s="369">
        <v>-2.5452547446616385</v>
      </c>
      <c r="X995" s="369">
        <v>-0.20218720655161815</v>
      </c>
      <c r="Y995" s="369">
        <v>-1.5332223167200452</v>
      </c>
      <c r="Z995" s="369" t="s">
        <v>1419</v>
      </c>
      <c r="AA995" s="369" t="s">
        <v>1419</v>
      </c>
      <c r="AB995" s="369">
        <v>0.27672402925307443</v>
      </c>
      <c r="AC995" s="373">
        <v>-1.2985988328195812</v>
      </c>
      <c r="AD995" s="541">
        <v>36352677000136</v>
      </c>
      <c r="AE995" s="370" t="s">
        <v>2273</v>
      </c>
      <c r="AF995" s="370" t="s">
        <v>2253</v>
      </c>
      <c r="AG995" s="374" t="s">
        <v>1439</v>
      </c>
      <c r="AH995" s="374" t="s">
        <v>2248</v>
      </c>
      <c r="AI995" s="374">
        <v>1000</v>
      </c>
      <c r="AJ995" s="374">
        <v>0</v>
      </c>
      <c r="AK995" s="374">
        <v>1000</v>
      </c>
      <c r="AL995" s="673">
        <v>0.02</v>
      </c>
      <c r="AM995" s="673">
        <v>0.2</v>
      </c>
      <c r="AN995" s="369" t="s">
        <v>34</v>
      </c>
      <c r="AO995" s="367" t="s">
        <v>1324</v>
      </c>
      <c r="AP995" s="370" t="s">
        <v>716</v>
      </c>
      <c r="AQ995" s="376" t="s">
        <v>659</v>
      </c>
      <c r="AR995" s="369">
        <v>2.6666666666666666E-3</v>
      </c>
      <c r="AS995" s="369">
        <v>2.6666666666666666E-3</v>
      </c>
      <c r="AT995" s="369"/>
      <c r="AX995" s="662"/>
      <c r="AY995" s="663"/>
      <c r="AZ995" s="663"/>
      <c r="BA995" s="663"/>
      <c r="BB995" s="664"/>
      <c r="BC995" s="663"/>
      <c r="BD995" s="663"/>
      <c r="BE995" s="663"/>
      <c r="BF995" s="663"/>
      <c r="BG995" s="664"/>
      <c r="BH995" s="664"/>
      <c r="BI995" s="665"/>
      <c r="BJ995" s="665"/>
      <c r="BK995" s="665"/>
      <c r="BL995" s="664"/>
      <c r="BM995" s="664"/>
      <c r="BN995" s="664"/>
      <c r="BO995" s="664"/>
      <c r="BP995" s="664"/>
      <c r="BQ995" s="664"/>
      <c r="BR995" s="664"/>
      <c r="BS995" s="664"/>
      <c r="BT995" s="667"/>
      <c r="BU995" s="668"/>
      <c r="BV995" s="666"/>
      <c r="BW995" s="669"/>
    </row>
    <row r="996" spans="2:75" ht="15.75" customHeight="1">
      <c r="B996" s="363" t="s">
        <v>762</v>
      </c>
      <c r="C996" s="364">
        <v>4812385000142</v>
      </c>
      <c r="D996" s="365" t="s">
        <v>14</v>
      </c>
      <c r="E996" s="365" t="s">
        <v>614</v>
      </c>
      <c r="F996" s="365"/>
      <c r="G996" s="366"/>
      <c r="H996" s="366" t="s">
        <v>1338</v>
      </c>
      <c r="I996" s="366" t="s">
        <v>34</v>
      </c>
      <c r="J996" s="366" t="s">
        <v>608</v>
      </c>
      <c r="K996" s="367" t="s">
        <v>48</v>
      </c>
      <c r="L996" s="368"/>
      <c r="M996" s="368" t="s">
        <v>1416</v>
      </c>
      <c r="N996" s="367">
        <v>379360</v>
      </c>
      <c r="O996" s="367" t="s">
        <v>1321</v>
      </c>
      <c r="P996" s="371">
        <v>41814</v>
      </c>
      <c r="Q996" s="372">
        <v>25196943.449999999</v>
      </c>
      <c r="R996" s="372">
        <v>28132140.824365061</v>
      </c>
      <c r="S996" s="367">
        <v>32</v>
      </c>
      <c r="T996" s="369">
        <v>-0.10739451686480272</v>
      </c>
      <c r="U996" s="369">
        <v>-1.3883098809200243</v>
      </c>
      <c r="V996" s="369">
        <v>-0.22674558972041359</v>
      </c>
      <c r="W996" s="369">
        <v>-2.2228649564909428</v>
      </c>
      <c r="X996" s="369">
        <v>-7.601683730147768E-2</v>
      </c>
      <c r="Y996" s="369">
        <v>-0.576449486517571</v>
      </c>
      <c r="Z996" s="369">
        <v>-0.1687007821060853</v>
      </c>
      <c r="AA996" s="369">
        <v>-0.95894993630440961</v>
      </c>
      <c r="AB996" s="369">
        <v>0.19283009079548843</v>
      </c>
      <c r="AC996" s="373">
        <v>-1.7405471878551948</v>
      </c>
      <c r="AD996" s="541">
        <v>0</v>
      </c>
      <c r="AE996" s="370" t="s">
        <v>2280</v>
      </c>
      <c r="AF996" s="370" t="s">
        <v>2253</v>
      </c>
      <c r="AG996" s="374" t="s">
        <v>1439</v>
      </c>
      <c r="AH996" s="374" t="s">
        <v>2248</v>
      </c>
      <c r="AI996" s="374">
        <v>100000</v>
      </c>
      <c r="AJ996" s="374">
        <v>1000</v>
      </c>
      <c r="AK996" s="374">
        <v>1000</v>
      </c>
      <c r="AL996" s="673">
        <v>0.02</v>
      </c>
      <c r="AM996" s="673">
        <v>0.1</v>
      </c>
      <c r="AN996" s="369" t="s">
        <v>2262</v>
      </c>
      <c r="AO996" s="367" t="s">
        <v>1324</v>
      </c>
      <c r="AP996" s="370" t="s">
        <v>716</v>
      </c>
      <c r="AQ996" s="376" t="s">
        <v>659</v>
      </c>
      <c r="AR996" s="369" t="s">
        <v>34</v>
      </c>
      <c r="AS996" s="369" t="s">
        <v>34</v>
      </c>
      <c r="AT996" s="369"/>
      <c r="AX996" s="662"/>
      <c r="AY996" s="663"/>
      <c r="AZ996" s="663"/>
      <c r="BA996" s="663"/>
      <c r="BB996" s="664"/>
      <c r="BC996" s="663"/>
      <c r="BD996" s="663"/>
      <c r="BE996" s="663"/>
      <c r="BF996" s="663"/>
      <c r="BG996" s="664"/>
      <c r="BH996" s="664"/>
      <c r="BI996" s="665"/>
      <c r="BJ996" s="665"/>
      <c r="BK996" s="665"/>
      <c r="BL996" s="664"/>
      <c r="BM996" s="664"/>
      <c r="BN996" s="664"/>
      <c r="BO996" s="664"/>
      <c r="BP996" s="664"/>
      <c r="BQ996" s="664"/>
      <c r="BR996" s="664"/>
      <c r="BS996" s="664"/>
      <c r="BT996" s="667"/>
      <c r="BU996" s="668"/>
      <c r="BV996" s="666"/>
      <c r="BW996" s="669"/>
    </row>
    <row r="997" spans="2:75" ht="15.75" customHeight="1">
      <c r="B997" s="363" t="s">
        <v>94</v>
      </c>
      <c r="C997" s="364">
        <v>10237480000162</v>
      </c>
      <c r="D997" s="365" t="s">
        <v>14</v>
      </c>
      <c r="E997" s="365" t="s">
        <v>607</v>
      </c>
      <c r="F997" s="365"/>
      <c r="G997" s="366"/>
      <c r="H997" s="366" t="s">
        <v>34</v>
      </c>
      <c r="I997" s="366" t="s">
        <v>34</v>
      </c>
      <c r="J997" s="366" t="s">
        <v>608</v>
      </c>
      <c r="K997" s="367" t="s">
        <v>48</v>
      </c>
      <c r="L997" s="368"/>
      <c r="M997" s="368" t="s">
        <v>34</v>
      </c>
      <c r="N997" s="367">
        <v>216542</v>
      </c>
      <c r="O997" s="367" t="s">
        <v>1321</v>
      </c>
      <c r="P997" s="371">
        <v>39696</v>
      </c>
      <c r="Q997" s="372">
        <v>27680569.469999999</v>
      </c>
      <c r="R997" s="372">
        <v>36859212.140079372</v>
      </c>
      <c r="S997" s="367">
        <v>32</v>
      </c>
      <c r="T997" s="369">
        <v>4.4582883524346695E-3</v>
      </c>
      <c r="U997" s="369">
        <v>5.7633163706742624E-2</v>
      </c>
      <c r="V997" s="369">
        <v>-0.20025123121569688</v>
      </c>
      <c r="W997" s="369">
        <v>-1.9631316530231202</v>
      </c>
      <c r="X997" s="369">
        <v>-9.1959550926308031E-2</v>
      </c>
      <c r="Y997" s="369">
        <v>-0.69734598009678361</v>
      </c>
      <c r="Z997" s="369">
        <v>-4.6877351576188109E-2</v>
      </c>
      <c r="AA997" s="369">
        <v>-0.26646606344620777</v>
      </c>
      <c r="AB997" s="369">
        <v>0.23302784699563925</v>
      </c>
      <c r="AC997" s="373">
        <v>-1.2589341967558996</v>
      </c>
      <c r="AD997" s="541">
        <v>26703040000193</v>
      </c>
      <c r="AE997" s="370" t="s">
        <v>2287</v>
      </c>
      <c r="AF997" s="370" t="s">
        <v>2253</v>
      </c>
      <c r="AG997" s="374" t="s">
        <v>1439</v>
      </c>
      <c r="AH997" s="374" t="s">
        <v>2248</v>
      </c>
      <c r="AI997" s="374">
        <v>1000</v>
      </c>
      <c r="AJ997" s="374">
        <v>1000</v>
      </c>
      <c r="AK997" s="374">
        <v>1000</v>
      </c>
      <c r="AL997" s="673">
        <v>0.02</v>
      </c>
      <c r="AM997" s="673">
        <v>0.2</v>
      </c>
      <c r="AN997" s="369" t="s">
        <v>666</v>
      </c>
      <c r="AO997" s="367" t="s">
        <v>1324</v>
      </c>
      <c r="AP997" s="370" t="s">
        <v>716</v>
      </c>
      <c r="AQ997" s="376" t="s">
        <v>659</v>
      </c>
      <c r="AR997" s="369">
        <v>4.6666666666666662E-3</v>
      </c>
      <c r="AS997" s="369">
        <v>4.6666666666666662E-3</v>
      </c>
      <c r="AT997" s="369"/>
      <c r="AX997" s="662"/>
      <c r="AY997" s="663"/>
      <c r="AZ997" s="663"/>
      <c r="BA997" s="663"/>
      <c r="BB997" s="664"/>
      <c r="BC997" s="663"/>
      <c r="BD997" s="663"/>
      <c r="BE997" s="663"/>
      <c r="BF997" s="663"/>
      <c r="BG997" s="664"/>
      <c r="BH997" s="664"/>
      <c r="BI997" s="665"/>
      <c r="BJ997" s="665"/>
      <c r="BK997" s="665"/>
      <c r="BL997" s="664"/>
      <c r="BM997" s="664"/>
      <c r="BN997" s="664"/>
      <c r="BO997" s="664"/>
      <c r="BP997" s="664"/>
      <c r="BQ997" s="664"/>
      <c r="BR997" s="664"/>
      <c r="BS997" s="664"/>
      <c r="BT997" s="667"/>
      <c r="BU997" s="668"/>
      <c r="BV997" s="666"/>
      <c r="BW997" s="669"/>
    </row>
    <row r="998" spans="2:75" ht="15.75" customHeight="1">
      <c r="B998" s="363" t="s">
        <v>565</v>
      </c>
      <c r="C998" s="364">
        <v>38597242000187</v>
      </c>
      <c r="D998" s="365" t="s">
        <v>14</v>
      </c>
      <c r="E998" s="365" t="s">
        <v>614</v>
      </c>
      <c r="F998" s="365"/>
      <c r="G998" s="366"/>
      <c r="H998" s="366" t="s">
        <v>1338</v>
      </c>
      <c r="I998" s="366" t="s">
        <v>34</v>
      </c>
      <c r="J998" s="366" t="s">
        <v>608</v>
      </c>
      <c r="K998" s="367" t="s">
        <v>48</v>
      </c>
      <c r="L998" s="368"/>
      <c r="M998" s="368" t="s">
        <v>34</v>
      </c>
      <c r="N998" s="367">
        <v>592854</v>
      </c>
      <c r="O998" s="367" t="s">
        <v>1321</v>
      </c>
      <c r="P998" s="371">
        <v>44355</v>
      </c>
      <c r="Q998" s="372">
        <v>26196110.289999999</v>
      </c>
      <c r="R998" s="372">
        <v>27358493.839007933</v>
      </c>
      <c r="S998" s="367">
        <v>32</v>
      </c>
      <c r="T998" s="369">
        <v>-7.7754293390365214E-3</v>
      </c>
      <c r="U998" s="369">
        <v>-0.10051449268466044</v>
      </c>
      <c r="V998" s="369">
        <v>-0.11182810237550156</v>
      </c>
      <c r="W998" s="369">
        <v>-1.0962893268525822</v>
      </c>
      <c r="X998" s="369" t="s">
        <v>1419</v>
      </c>
      <c r="Y998" s="369" t="s">
        <v>1419</v>
      </c>
      <c r="Z998" s="369" t="s">
        <v>1419</v>
      </c>
      <c r="AA998" s="369" t="s">
        <v>1419</v>
      </c>
      <c r="AB998" s="369">
        <v>0.20777426780730981</v>
      </c>
      <c r="AC998" s="373">
        <v>-0.93432460716485721</v>
      </c>
      <c r="AD998" s="541">
        <v>38597428000136</v>
      </c>
      <c r="AE998" s="370" t="s">
        <v>2288</v>
      </c>
      <c r="AF998" s="370" t="s">
        <v>2253</v>
      </c>
      <c r="AG998" s="374" t="s">
        <v>1439</v>
      </c>
      <c r="AH998" s="374" t="s">
        <v>2245</v>
      </c>
      <c r="AI998" s="374">
        <v>10000</v>
      </c>
      <c r="AJ998" s="374" t="s">
        <v>1429</v>
      </c>
      <c r="AK998" s="374">
        <v>5000</v>
      </c>
      <c r="AL998" s="673">
        <v>1.9E-2</v>
      </c>
      <c r="AM998" s="673">
        <v>0.2</v>
      </c>
      <c r="AN998" s="369" t="s">
        <v>34</v>
      </c>
      <c r="AO998" s="367" t="s">
        <v>1324</v>
      </c>
      <c r="AP998" s="370" t="s">
        <v>13</v>
      </c>
      <c r="AQ998" s="376" t="s">
        <v>668</v>
      </c>
      <c r="AR998" s="369">
        <v>3.7999999999999996E-3</v>
      </c>
      <c r="AS998" s="369">
        <v>3.7999999999999996E-3</v>
      </c>
      <c r="AT998" s="369"/>
      <c r="AX998" s="662"/>
      <c r="AY998" s="663"/>
      <c r="AZ998" s="663"/>
      <c r="BA998" s="663"/>
      <c r="BB998" s="664"/>
      <c r="BC998" s="663"/>
      <c r="BD998" s="663"/>
      <c r="BE998" s="663"/>
      <c r="BF998" s="663"/>
      <c r="BG998" s="664"/>
      <c r="BH998" s="664"/>
      <c r="BI998" s="665"/>
      <c r="BJ998" s="665"/>
      <c r="BK998" s="665"/>
      <c r="BL998" s="664"/>
      <c r="BM998" s="664"/>
      <c r="BN998" s="664"/>
      <c r="BO998" s="664"/>
      <c r="BP998" s="664"/>
      <c r="BQ998" s="664"/>
      <c r="BR998" s="664"/>
      <c r="BS998" s="664"/>
      <c r="BT998" s="667"/>
      <c r="BU998" s="668"/>
      <c r="BV998" s="666"/>
      <c r="BW998" s="669"/>
    </row>
    <row r="999" spans="2:75" ht="15.75" customHeight="1">
      <c r="B999" s="363" t="s">
        <v>777</v>
      </c>
      <c r="C999" s="364">
        <v>43917039000180</v>
      </c>
      <c r="D999" s="365" t="s">
        <v>14</v>
      </c>
      <c r="E999" s="365" t="s">
        <v>607</v>
      </c>
      <c r="F999" s="365"/>
      <c r="G999" s="366"/>
      <c r="H999" s="366" t="s">
        <v>34</v>
      </c>
      <c r="I999" s="366" t="s">
        <v>34</v>
      </c>
      <c r="J999" s="366" t="s">
        <v>608</v>
      </c>
      <c r="K999" s="367" t="s">
        <v>48</v>
      </c>
      <c r="L999" s="368"/>
      <c r="M999" s="368" t="s">
        <v>34</v>
      </c>
      <c r="N999" s="367">
        <v>626007</v>
      </c>
      <c r="O999" s="367" t="s">
        <v>1321</v>
      </c>
      <c r="P999" s="371">
        <v>44530</v>
      </c>
      <c r="Q999" s="372">
        <v>90032571.409999996</v>
      </c>
      <c r="R999" s="372" t="s">
        <v>1419</v>
      </c>
      <c r="S999" s="367">
        <v>32</v>
      </c>
      <c r="T999" s="369">
        <v>-9.7601733478139496E-2</v>
      </c>
      <c r="U999" s="369">
        <v>-1.2617166587117705</v>
      </c>
      <c r="V999" s="369" t="s">
        <v>1419</v>
      </c>
      <c r="W999" s="369" t="s">
        <v>1419</v>
      </c>
      <c r="X999" s="369" t="s">
        <v>1419</v>
      </c>
      <c r="Y999" s="369" t="s">
        <v>1419</v>
      </c>
      <c r="Z999" s="369" t="s">
        <v>1419</v>
      </c>
      <c r="AA999" s="369" t="s">
        <v>1419</v>
      </c>
      <c r="AB999" s="369" t="s">
        <v>1419</v>
      </c>
      <c r="AC999" s="373" t="s">
        <v>1419</v>
      </c>
      <c r="AD999" s="541">
        <v>43909011000100</v>
      </c>
      <c r="AE999" s="370" t="s">
        <v>2289</v>
      </c>
      <c r="AF999" s="370" t="s">
        <v>2244</v>
      </c>
      <c r="AG999" s="374" t="s">
        <v>1438</v>
      </c>
      <c r="AH999" s="374" t="s">
        <v>2245</v>
      </c>
      <c r="AI999" s="374">
        <v>500</v>
      </c>
      <c r="AJ999" s="374">
        <v>500</v>
      </c>
      <c r="AK999" s="374">
        <v>500</v>
      </c>
      <c r="AL999" s="673">
        <v>1.8000000000000002E-2</v>
      </c>
      <c r="AM999" s="673">
        <v>0.2</v>
      </c>
      <c r="AN999" s="369" t="s">
        <v>2262</v>
      </c>
      <c r="AO999" s="367" t="s">
        <v>1324</v>
      </c>
      <c r="AP999" s="370" t="s">
        <v>716</v>
      </c>
      <c r="AQ999" s="376" t="s">
        <v>659</v>
      </c>
      <c r="AR999" s="369">
        <v>4.8005999999999995E-3</v>
      </c>
      <c r="AS999" s="369">
        <v>4.8005999999999995E-3</v>
      </c>
      <c r="AT999" s="369"/>
      <c r="AX999" s="662"/>
      <c r="AY999" s="663"/>
      <c r="AZ999" s="663"/>
      <c r="BA999" s="663"/>
      <c r="BB999" s="664"/>
      <c r="BC999" s="663"/>
      <c r="BD999" s="663"/>
      <c r="BE999" s="663"/>
      <c r="BF999" s="663"/>
      <c r="BG999" s="664"/>
      <c r="BH999" s="664"/>
      <c r="BI999" s="665"/>
      <c r="BJ999" s="665"/>
      <c r="BK999" s="665"/>
      <c r="BL999" s="664"/>
      <c r="BM999" s="664"/>
      <c r="BN999" s="664"/>
      <c r="BO999" s="664"/>
      <c r="BP999" s="664"/>
      <c r="BQ999" s="664"/>
      <c r="BR999" s="664"/>
      <c r="BS999" s="664"/>
      <c r="BT999" s="667"/>
      <c r="BU999" s="668"/>
      <c r="BV999" s="666"/>
      <c r="BW999" s="669"/>
    </row>
    <row r="1000" spans="2:75" ht="15.75" customHeight="1">
      <c r="B1000" s="363" t="s">
        <v>778</v>
      </c>
      <c r="C1000" s="364">
        <v>43915574000100</v>
      </c>
      <c r="D1000" s="365" t="s">
        <v>14</v>
      </c>
      <c r="E1000" s="365" t="s">
        <v>607</v>
      </c>
      <c r="F1000" s="365"/>
      <c r="G1000" s="366"/>
      <c r="H1000" s="366" t="s">
        <v>34</v>
      </c>
      <c r="I1000" s="366" t="s">
        <v>34</v>
      </c>
      <c r="J1000" s="366" t="s">
        <v>608</v>
      </c>
      <c r="K1000" s="367" t="s">
        <v>48</v>
      </c>
      <c r="L1000" s="368"/>
      <c r="M1000" s="368" t="s">
        <v>34</v>
      </c>
      <c r="N1000" s="367">
        <v>625906</v>
      </c>
      <c r="O1000" s="367" t="s">
        <v>1321</v>
      </c>
      <c r="P1000" s="371">
        <v>44530</v>
      </c>
      <c r="Q1000" s="372">
        <v>15750367.58</v>
      </c>
      <c r="R1000" s="372" t="s">
        <v>1419</v>
      </c>
      <c r="S1000" s="367">
        <v>32</v>
      </c>
      <c r="T1000" s="369">
        <v>-9.6455641277228388E-2</v>
      </c>
      <c r="U1000" s="369">
        <v>-1.2469009011347489</v>
      </c>
      <c r="V1000" s="369" t="s">
        <v>1419</v>
      </c>
      <c r="W1000" s="369" t="s">
        <v>1419</v>
      </c>
      <c r="X1000" s="369" t="s">
        <v>1419</v>
      </c>
      <c r="Y1000" s="369" t="s">
        <v>1419</v>
      </c>
      <c r="Z1000" s="369" t="s">
        <v>1419</v>
      </c>
      <c r="AA1000" s="369" t="s">
        <v>1419</v>
      </c>
      <c r="AB1000" s="369" t="s">
        <v>1419</v>
      </c>
      <c r="AC1000" s="373" t="s">
        <v>1419</v>
      </c>
      <c r="AD1000" s="541">
        <v>43907839000110</v>
      </c>
      <c r="AE1000" s="370" t="s">
        <v>2289</v>
      </c>
      <c r="AF1000" s="370" t="s">
        <v>2244</v>
      </c>
      <c r="AG1000" s="374" t="s">
        <v>1438</v>
      </c>
      <c r="AH1000" s="374" t="s">
        <v>2248</v>
      </c>
      <c r="AI1000" s="374">
        <v>500</v>
      </c>
      <c r="AJ1000" s="374">
        <v>500</v>
      </c>
      <c r="AK1000" s="374">
        <v>500</v>
      </c>
      <c r="AL1000" s="673">
        <v>1.8000000000000002E-2</v>
      </c>
      <c r="AM1000" s="673">
        <v>0.2</v>
      </c>
      <c r="AN1000" s="369" t="s">
        <v>2262</v>
      </c>
      <c r="AO1000" s="367" t="s">
        <v>1324</v>
      </c>
      <c r="AP1000" s="370" t="s">
        <v>716</v>
      </c>
      <c r="AQ1000" s="376" t="s">
        <v>659</v>
      </c>
      <c r="AR1000" s="369">
        <v>4.8005999999999995E-3</v>
      </c>
      <c r="AS1000" s="369">
        <v>4.8005999999999995E-3</v>
      </c>
      <c r="AT1000" s="369"/>
      <c r="AX1000" s="662"/>
      <c r="AY1000" s="663"/>
      <c r="AZ1000" s="663"/>
      <c r="BA1000" s="663"/>
      <c r="BB1000" s="664"/>
      <c r="BC1000" s="663"/>
      <c r="BD1000" s="663"/>
      <c r="BE1000" s="663"/>
      <c r="BF1000" s="663"/>
      <c r="BG1000" s="664"/>
      <c r="BH1000" s="664"/>
      <c r="BI1000" s="665"/>
      <c r="BJ1000" s="665"/>
      <c r="BK1000" s="665"/>
      <c r="BL1000" s="664"/>
      <c r="BM1000" s="664"/>
      <c r="BN1000" s="664"/>
      <c r="BO1000" s="664"/>
      <c r="BP1000" s="664"/>
      <c r="BQ1000" s="664"/>
      <c r="BR1000" s="664"/>
      <c r="BS1000" s="664"/>
      <c r="BT1000" s="667"/>
      <c r="BU1000" s="668"/>
      <c r="BV1000" s="666"/>
      <c r="BW1000" s="669"/>
    </row>
    <row r="1001" spans="2:75" ht="15.75" customHeight="1">
      <c r="B1001" s="363" t="s">
        <v>96</v>
      </c>
      <c r="C1001" s="364">
        <v>17249227000178</v>
      </c>
      <c r="D1001" s="365" t="s">
        <v>14</v>
      </c>
      <c r="E1001" s="365" t="s">
        <v>614</v>
      </c>
      <c r="F1001" s="365"/>
      <c r="G1001" s="366"/>
      <c r="H1001" s="366" t="s">
        <v>1338</v>
      </c>
      <c r="I1001" s="366" t="s">
        <v>34</v>
      </c>
      <c r="J1001" s="366" t="s">
        <v>608</v>
      </c>
      <c r="K1001" s="367" t="s">
        <v>48</v>
      </c>
      <c r="L1001" s="368"/>
      <c r="M1001" s="368" t="s">
        <v>34</v>
      </c>
      <c r="N1001" s="367">
        <v>367427</v>
      </c>
      <c r="O1001" s="367" t="s">
        <v>1321</v>
      </c>
      <c r="P1001" s="371">
        <v>41282</v>
      </c>
      <c r="Q1001" s="372">
        <v>118482032.47</v>
      </c>
      <c r="R1001" s="372">
        <v>135372173.69694448</v>
      </c>
      <c r="S1001" s="367">
        <v>32</v>
      </c>
      <c r="T1001" s="369">
        <v>6.2429023457880373E-2</v>
      </c>
      <c r="U1001" s="369">
        <v>0.80703217122222215</v>
      </c>
      <c r="V1001" s="369">
        <v>-6.8007995212595707E-2</v>
      </c>
      <c r="W1001" s="369">
        <v>-0.66670575381723929</v>
      </c>
      <c r="X1001" s="369">
        <v>6.8926257661637402E-2</v>
      </c>
      <c r="Y1001" s="369">
        <v>0.52268033303006578</v>
      </c>
      <c r="Z1001" s="369">
        <v>3.1057885222488313E-2</v>
      </c>
      <c r="AA1001" s="369">
        <v>0.17654308820646844</v>
      </c>
      <c r="AB1001" s="369">
        <v>0.21046308547888559</v>
      </c>
      <c r="AC1001" s="373">
        <v>-0.69122418669368568</v>
      </c>
      <c r="AD1001" s="541">
        <v>21360513000183</v>
      </c>
      <c r="AE1001" s="370" t="s">
        <v>2293</v>
      </c>
      <c r="AF1001" s="370" t="s">
        <v>2244</v>
      </c>
      <c r="AG1001" s="374" t="s">
        <v>1438</v>
      </c>
      <c r="AH1001" s="374" t="s">
        <v>2245</v>
      </c>
      <c r="AI1001" s="374">
        <v>20000</v>
      </c>
      <c r="AJ1001" s="374">
        <v>1000</v>
      </c>
      <c r="AK1001" s="374">
        <v>20000</v>
      </c>
      <c r="AL1001" s="673">
        <v>0.02</v>
      </c>
      <c r="AM1001" s="673">
        <v>0.2</v>
      </c>
      <c r="AN1001" s="369" t="s">
        <v>34</v>
      </c>
      <c r="AO1001" s="367" t="s">
        <v>1324</v>
      </c>
      <c r="AP1001" s="370" t="s">
        <v>716</v>
      </c>
      <c r="AQ1001" s="376" t="s">
        <v>659</v>
      </c>
      <c r="AR1001" s="369">
        <v>5.0000000000000001E-3</v>
      </c>
      <c r="AS1001" s="369">
        <v>5.0000000000000001E-3</v>
      </c>
      <c r="AT1001" s="369"/>
      <c r="AX1001" s="662"/>
      <c r="AY1001" s="663"/>
      <c r="AZ1001" s="663"/>
      <c r="BA1001" s="663"/>
      <c r="BB1001" s="664"/>
      <c r="BC1001" s="663"/>
      <c r="BD1001" s="663"/>
      <c r="BE1001" s="663"/>
      <c r="BF1001" s="663"/>
      <c r="BG1001" s="664"/>
      <c r="BH1001" s="664"/>
      <c r="BI1001" s="665"/>
      <c r="BJ1001" s="665"/>
      <c r="BK1001" s="665"/>
      <c r="BL1001" s="664"/>
      <c r="BM1001" s="664"/>
      <c r="BN1001" s="664"/>
      <c r="BO1001" s="664"/>
      <c r="BP1001" s="664"/>
      <c r="BQ1001" s="664"/>
      <c r="BR1001" s="664"/>
      <c r="BS1001" s="664"/>
      <c r="BT1001" s="667"/>
      <c r="BU1001" s="668"/>
      <c r="BV1001" s="666"/>
      <c r="BW1001" s="669"/>
    </row>
    <row r="1002" spans="2:75" ht="15.75" customHeight="1">
      <c r="B1002" s="363" t="s">
        <v>97</v>
      </c>
      <c r="C1002" s="364">
        <v>23186344000132</v>
      </c>
      <c r="D1002" s="365" t="s">
        <v>14</v>
      </c>
      <c r="E1002" s="365" t="s">
        <v>607</v>
      </c>
      <c r="F1002" s="365"/>
      <c r="G1002" s="366"/>
      <c r="H1002" s="366" t="s">
        <v>34</v>
      </c>
      <c r="I1002" s="366" t="s">
        <v>34</v>
      </c>
      <c r="J1002" s="366" t="s">
        <v>608</v>
      </c>
      <c r="K1002" s="367" t="s">
        <v>48</v>
      </c>
      <c r="L1002" s="368"/>
      <c r="M1002" s="368" t="s">
        <v>34</v>
      </c>
      <c r="N1002" s="367">
        <v>407194</v>
      </c>
      <c r="O1002" s="367" t="s">
        <v>1321</v>
      </c>
      <c r="P1002" s="371">
        <v>42276</v>
      </c>
      <c r="Q1002" s="372">
        <v>125170538.15000001</v>
      </c>
      <c r="R1002" s="372">
        <v>163924574.63924611</v>
      </c>
      <c r="S1002" s="367">
        <v>32</v>
      </c>
      <c r="T1002" s="369">
        <v>5.7992009719739057E-2</v>
      </c>
      <c r="U1002" s="369">
        <v>0.74967402860685806</v>
      </c>
      <c r="V1002" s="369">
        <v>-7.786290495696635E-2</v>
      </c>
      <c r="W1002" s="369">
        <v>-0.76331682152159352</v>
      </c>
      <c r="X1002" s="369">
        <v>5.0209003633773008E-2</v>
      </c>
      <c r="Y1002" s="369">
        <v>0.38074399555011074</v>
      </c>
      <c r="Z1002" s="369">
        <v>1.8451116926078148E-2</v>
      </c>
      <c r="AA1002" s="369">
        <v>0.10488213024336426</v>
      </c>
      <c r="AB1002" s="369">
        <v>0.21307667717927906</v>
      </c>
      <c r="AC1002" s="373">
        <v>-0.73001966594170642</v>
      </c>
      <c r="AD1002" s="541">
        <v>21360513000183</v>
      </c>
      <c r="AE1002" s="370" t="s">
        <v>2293</v>
      </c>
      <c r="AF1002" s="370" t="s">
        <v>2244</v>
      </c>
      <c r="AG1002" s="374" t="s">
        <v>1438</v>
      </c>
      <c r="AH1002" s="374" t="s">
        <v>2248</v>
      </c>
      <c r="AI1002" s="374">
        <v>1000</v>
      </c>
      <c r="AJ1002" s="374">
        <v>0</v>
      </c>
      <c r="AK1002" s="374">
        <v>0</v>
      </c>
      <c r="AL1002" s="673">
        <v>0.03</v>
      </c>
      <c r="AM1002" s="673" t="s">
        <v>34</v>
      </c>
      <c r="AN1002" s="369" t="s">
        <v>34</v>
      </c>
      <c r="AO1002" s="367" t="s">
        <v>1324</v>
      </c>
      <c r="AP1002" s="370" t="s">
        <v>716</v>
      </c>
      <c r="AQ1002" s="376" t="s">
        <v>659</v>
      </c>
      <c r="AR1002" s="369">
        <v>1.0499999999999999E-2</v>
      </c>
      <c r="AS1002" s="369">
        <v>1.0499999999999999E-2</v>
      </c>
      <c r="AT1002" s="369"/>
      <c r="AW1002" s="662"/>
      <c r="AX1002" s="662"/>
      <c r="AY1002" s="663"/>
      <c r="AZ1002" s="663"/>
      <c r="BA1002" s="663"/>
      <c r="BB1002" s="664"/>
      <c r="BC1002" s="663"/>
      <c r="BD1002" s="663"/>
      <c r="BE1002" s="663"/>
      <c r="BF1002" s="663"/>
      <c r="BG1002" s="664"/>
      <c r="BH1002" s="664"/>
      <c r="BI1002" s="665"/>
      <c r="BJ1002" s="665"/>
      <c r="BK1002" s="665"/>
      <c r="BL1002" s="664"/>
      <c r="BM1002" s="664"/>
      <c r="BN1002" s="664"/>
      <c r="BO1002" s="664"/>
      <c r="BP1002" s="664"/>
      <c r="BQ1002" s="664"/>
      <c r="BR1002" s="664"/>
      <c r="BS1002" s="664"/>
      <c r="BT1002" s="667"/>
      <c r="BU1002" s="668"/>
      <c r="BV1002" s="666"/>
      <c r="BW1002" s="669"/>
    </row>
    <row r="1003" spans="2:75" ht="15.75" customHeight="1">
      <c r="B1003" s="363" t="s">
        <v>98</v>
      </c>
      <c r="C1003" s="364">
        <v>13083227000190</v>
      </c>
      <c r="D1003" s="365" t="s">
        <v>14</v>
      </c>
      <c r="E1003" s="365" t="s">
        <v>607</v>
      </c>
      <c r="F1003" s="365"/>
      <c r="G1003" s="366"/>
      <c r="H1003" s="366" t="s">
        <v>34</v>
      </c>
      <c r="I1003" s="366" t="s">
        <v>34</v>
      </c>
      <c r="J1003" s="366" t="s">
        <v>608</v>
      </c>
      <c r="K1003" s="367" t="s">
        <v>48</v>
      </c>
      <c r="L1003" s="368"/>
      <c r="M1003" s="368" t="s">
        <v>34</v>
      </c>
      <c r="N1003" s="367">
        <v>320358</v>
      </c>
      <c r="O1003" s="367" t="s">
        <v>1321</v>
      </c>
      <c r="P1003" s="371">
        <v>40786</v>
      </c>
      <c r="Q1003" s="372">
        <v>148860186.31</v>
      </c>
      <c r="R1003" s="372">
        <v>353487325.3842063</v>
      </c>
      <c r="S1003" s="367">
        <v>32</v>
      </c>
      <c r="T1003" s="369">
        <v>-3.5711595448778666E-2</v>
      </c>
      <c r="U1003" s="369">
        <v>-0.46165076460441562</v>
      </c>
      <c r="V1003" s="369">
        <v>-0.27514354216475934</v>
      </c>
      <c r="W1003" s="369">
        <v>-2.6973267203872302</v>
      </c>
      <c r="X1003" s="369">
        <v>-0.17590820781259042</v>
      </c>
      <c r="Y1003" s="369">
        <v>-1.3339438954246363</v>
      </c>
      <c r="Z1003" s="369">
        <v>-7.5036395327889194E-2</v>
      </c>
      <c r="AA1003" s="369">
        <v>-0.42653119696234215</v>
      </c>
      <c r="AB1003" s="369">
        <v>0.25493170739256898</v>
      </c>
      <c r="AC1003" s="373">
        <v>-1.5151618026940585</v>
      </c>
      <c r="AD1003" s="541">
        <v>11046170000123</v>
      </c>
      <c r="AE1003" s="370" t="s">
        <v>2294</v>
      </c>
      <c r="AF1003" s="370" t="s">
        <v>2247</v>
      </c>
      <c r="AG1003" s="374" t="s">
        <v>59</v>
      </c>
      <c r="AH1003" s="374" t="s">
        <v>2248</v>
      </c>
      <c r="AI1003" s="374">
        <v>500</v>
      </c>
      <c r="AJ1003" s="374">
        <v>500</v>
      </c>
      <c r="AK1003" s="374">
        <v>500</v>
      </c>
      <c r="AL1003" s="673">
        <v>0.02</v>
      </c>
      <c r="AM1003" s="673">
        <v>0.2</v>
      </c>
      <c r="AN1003" s="369" t="s">
        <v>2295</v>
      </c>
      <c r="AO1003" s="367" t="s">
        <v>1324</v>
      </c>
      <c r="AP1003" s="370" t="s">
        <v>716</v>
      </c>
      <c r="AQ1003" s="376" t="s">
        <v>659</v>
      </c>
      <c r="AR1003" s="369">
        <v>4.0000000000000001E-3</v>
      </c>
      <c r="AS1003" s="369">
        <v>4.0000000000000001E-3</v>
      </c>
      <c r="AT1003" s="369"/>
      <c r="AW1003" s="662"/>
      <c r="AX1003" s="662"/>
      <c r="AY1003" s="663"/>
      <c r="AZ1003" s="663"/>
      <c r="BA1003" s="663"/>
      <c r="BB1003" s="664"/>
      <c r="BC1003" s="663"/>
      <c r="BD1003" s="663"/>
      <c r="BE1003" s="663"/>
      <c r="BF1003" s="663"/>
      <c r="BG1003" s="664"/>
      <c r="BH1003" s="664"/>
      <c r="BI1003" s="665"/>
      <c r="BJ1003" s="665"/>
      <c r="BK1003" s="665"/>
      <c r="BL1003" s="218"/>
      <c r="BM1003" s="664"/>
      <c r="BN1003" s="664"/>
      <c r="BO1003" s="664"/>
      <c r="BP1003" s="664"/>
      <c r="BQ1003" s="664"/>
      <c r="BR1003" s="664"/>
      <c r="BS1003" s="664"/>
      <c r="BT1003" s="667"/>
      <c r="BU1003" s="668"/>
      <c r="BV1003" s="666"/>
      <c r="BW1003" s="669"/>
    </row>
    <row r="1004" spans="2:75" ht="15.75" customHeight="1">
      <c r="B1004" s="363" t="s">
        <v>99</v>
      </c>
      <c r="C1004" s="364">
        <v>36182298000145</v>
      </c>
      <c r="D1004" s="365" t="s">
        <v>14</v>
      </c>
      <c r="E1004" s="365" t="s">
        <v>614</v>
      </c>
      <c r="F1004" s="365"/>
      <c r="G1004" s="366"/>
      <c r="H1004" s="366" t="s">
        <v>1338</v>
      </c>
      <c r="I1004" s="366" t="s">
        <v>34</v>
      </c>
      <c r="J1004" s="366" t="s">
        <v>608</v>
      </c>
      <c r="K1004" s="367" t="s">
        <v>48</v>
      </c>
      <c r="L1004" s="368"/>
      <c r="M1004" s="368" t="s">
        <v>34</v>
      </c>
      <c r="N1004" s="367">
        <v>532339</v>
      </c>
      <c r="O1004" s="367" t="s">
        <v>1321</v>
      </c>
      <c r="P1004" s="371">
        <v>43895</v>
      </c>
      <c r="Q1004" s="372">
        <v>112052994.37</v>
      </c>
      <c r="R1004" s="372">
        <v>72175357.171944454</v>
      </c>
      <c r="S1004" s="367">
        <v>32</v>
      </c>
      <c r="T1004" s="369">
        <v>-7.156600985043593E-2</v>
      </c>
      <c r="U1004" s="369">
        <v>-0.92514777768829148</v>
      </c>
      <c r="V1004" s="369">
        <v>-0.16187544498190931</v>
      </c>
      <c r="W1004" s="369">
        <v>-1.586920629461174</v>
      </c>
      <c r="X1004" s="369">
        <v>-5.8820060540525354E-2</v>
      </c>
      <c r="Y1004" s="369">
        <v>-0.44604320436334666</v>
      </c>
      <c r="Z1004" s="369" t="s">
        <v>1419</v>
      </c>
      <c r="AA1004" s="369" t="s">
        <v>1419</v>
      </c>
      <c r="AB1004" s="369">
        <v>0.18073487795126342</v>
      </c>
      <c r="AC1004" s="373">
        <v>-1.4239529320146811</v>
      </c>
      <c r="AD1004" s="541">
        <v>0</v>
      </c>
      <c r="AE1004" s="370" t="s">
        <v>2294</v>
      </c>
      <c r="AF1004" s="370" t="s">
        <v>2247</v>
      </c>
      <c r="AG1004" s="374" t="s">
        <v>59</v>
      </c>
      <c r="AH1004" s="374" t="s">
        <v>2245</v>
      </c>
      <c r="AI1004" s="374">
        <v>500</v>
      </c>
      <c r="AJ1004" s="374">
        <v>500</v>
      </c>
      <c r="AK1004" s="374">
        <v>500</v>
      </c>
      <c r="AL1004" s="673">
        <v>0.02</v>
      </c>
      <c r="AM1004" s="673">
        <v>0.2</v>
      </c>
      <c r="AN1004" s="369" t="s">
        <v>2257</v>
      </c>
      <c r="AO1004" s="367" t="s">
        <v>1324</v>
      </c>
      <c r="AP1004" s="370" t="s">
        <v>13</v>
      </c>
      <c r="AQ1004" s="376" t="s">
        <v>668</v>
      </c>
      <c r="AR1004" s="369">
        <v>4.0000000000000001E-3</v>
      </c>
      <c r="AS1004" s="369">
        <v>4.0000000000000001E-3</v>
      </c>
      <c r="AT1004" s="369"/>
      <c r="AX1004" s="662"/>
      <c r="AY1004" s="663"/>
      <c r="AZ1004" s="663"/>
      <c r="BA1004" s="663"/>
      <c r="BB1004" s="664"/>
      <c r="BC1004" s="663"/>
      <c r="BD1004" s="663"/>
      <c r="BE1004" s="663"/>
      <c r="BF1004" s="663"/>
      <c r="BG1004" s="664"/>
      <c r="BH1004" s="664"/>
      <c r="BI1004" s="665"/>
      <c r="BJ1004" s="665"/>
      <c r="BK1004" s="665"/>
      <c r="BL1004" s="664"/>
      <c r="BM1004" s="664"/>
      <c r="BN1004" s="664"/>
      <c r="BO1004" s="664"/>
      <c r="BP1004" s="664"/>
      <c r="BQ1004" s="664"/>
      <c r="BR1004" s="664"/>
      <c r="BS1004" s="664"/>
      <c r="BT1004" s="667"/>
      <c r="BU1004" s="668"/>
      <c r="BV1004" s="666"/>
      <c r="BW1004" s="669"/>
    </row>
    <row r="1005" spans="2:75" ht="15.75" customHeight="1">
      <c r="B1005" s="363" t="s">
        <v>112</v>
      </c>
      <c r="C1005" s="364">
        <v>13974750000106</v>
      </c>
      <c r="D1005" s="365" t="s">
        <v>14</v>
      </c>
      <c r="E1005" s="365" t="s">
        <v>614</v>
      </c>
      <c r="F1005" s="365"/>
      <c r="G1005" s="366"/>
      <c r="H1005" s="366" t="s">
        <v>1337</v>
      </c>
      <c r="I1005" s="366" t="s">
        <v>34</v>
      </c>
      <c r="J1005" s="366" t="s">
        <v>608</v>
      </c>
      <c r="K1005" s="367" t="s">
        <v>48</v>
      </c>
      <c r="L1005" s="368"/>
      <c r="M1005" s="368" t="s">
        <v>34</v>
      </c>
      <c r="N1005" s="367">
        <v>288888</v>
      </c>
      <c r="O1005" s="367" t="s">
        <v>1321</v>
      </c>
      <c r="P1005" s="371">
        <v>40834</v>
      </c>
      <c r="Q1005" s="372">
        <v>317151289.69999999</v>
      </c>
      <c r="R1005" s="372">
        <v>473583705.63099241</v>
      </c>
      <c r="S1005" s="367">
        <v>32</v>
      </c>
      <c r="T1005" s="369">
        <v>-6.8009937918904084E-2</v>
      </c>
      <c r="U1005" s="369">
        <v>-0.87917774175039498</v>
      </c>
      <c r="V1005" s="369">
        <v>-5.1708139400343911E-2</v>
      </c>
      <c r="W1005" s="369">
        <v>-0.50691266445402072</v>
      </c>
      <c r="X1005" s="369">
        <v>-1.6154353609062477E-2</v>
      </c>
      <c r="Y1005" s="369">
        <v>-0.12250139802628066</v>
      </c>
      <c r="Z1005" s="369">
        <v>4.06235265324284E-2</v>
      </c>
      <c r="AA1005" s="369">
        <v>0.23091729448080314</v>
      </c>
      <c r="AB1005" s="369">
        <v>9.4618814489265846E-2</v>
      </c>
      <c r="AC1005" s="373">
        <v>-1.5406605405870206</v>
      </c>
      <c r="AD1005" s="541">
        <v>13909560000105</v>
      </c>
      <c r="AE1005" s="370" t="s">
        <v>2299</v>
      </c>
      <c r="AF1005" s="370" t="s">
        <v>2253</v>
      </c>
      <c r="AG1005" s="374" t="s">
        <v>1439</v>
      </c>
      <c r="AH1005" s="374" t="s">
        <v>2248</v>
      </c>
      <c r="AI1005" s="374">
        <v>1000</v>
      </c>
      <c r="AJ1005" s="374">
        <v>500</v>
      </c>
      <c r="AK1005" s="374">
        <v>500</v>
      </c>
      <c r="AL1005" s="369">
        <v>0.02</v>
      </c>
      <c r="AM1005" s="369">
        <v>0.2</v>
      </c>
      <c r="AN1005" s="369" t="s">
        <v>2257</v>
      </c>
      <c r="AO1005" s="367" t="s">
        <v>1324</v>
      </c>
      <c r="AP1005" s="370" t="s">
        <v>716</v>
      </c>
      <c r="AQ1005" s="376" t="s">
        <v>659</v>
      </c>
      <c r="AR1005" s="369">
        <v>5.3333333333333332E-3</v>
      </c>
      <c r="AS1005" s="369">
        <v>5.3333333333333332E-3</v>
      </c>
      <c r="AT1005" s="369"/>
      <c r="AX1005" s="662"/>
      <c r="AY1005" s="663"/>
      <c r="AZ1005" s="663"/>
      <c r="BA1005" s="663"/>
      <c r="BB1005" s="664"/>
      <c r="BC1005" s="663"/>
      <c r="BD1005" s="663"/>
      <c r="BE1005" s="663"/>
      <c r="BF1005" s="663"/>
      <c r="BG1005" s="664"/>
      <c r="BH1005" s="664"/>
      <c r="BI1005" s="665"/>
      <c r="BJ1005" s="665"/>
      <c r="BK1005" s="665"/>
      <c r="BL1005" s="664"/>
      <c r="BM1005" s="664"/>
      <c r="BN1005" s="664"/>
      <c r="BO1005" s="664"/>
      <c r="BP1005" s="664"/>
      <c r="BQ1005" s="664"/>
      <c r="BR1005" s="664"/>
      <c r="BS1005" s="664"/>
      <c r="BT1005" s="667"/>
      <c r="BU1005" s="668"/>
      <c r="BV1005" s="666"/>
      <c r="BW1005" s="669"/>
    </row>
    <row r="1006" spans="2:75" ht="15.75" customHeight="1">
      <c r="B1006" s="363" t="s">
        <v>117</v>
      </c>
      <c r="C1006" s="364">
        <v>23732231000195</v>
      </c>
      <c r="D1006" s="365" t="s">
        <v>14</v>
      </c>
      <c r="E1006" s="365" t="s">
        <v>614</v>
      </c>
      <c r="F1006" s="365"/>
      <c r="G1006" s="366"/>
      <c r="H1006" s="366" t="s">
        <v>865</v>
      </c>
      <c r="I1006" s="366" t="s">
        <v>34</v>
      </c>
      <c r="J1006" s="366" t="s">
        <v>608</v>
      </c>
      <c r="K1006" s="367" t="s">
        <v>48</v>
      </c>
      <c r="L1006" s="368"/>
      <c r="M1006" s="368" t="s">
        <v>34</v>
      </c>
      <c r="N1006" s="367">
        <v>410314</v>
      </c>
      <c r="O1006" s="367" t="s">
        <v>1324</v>
      </c>
      <c r="P1006" s="371">
        <v>42368</v>
      </c>
      <c r="Q1006" s="372">
        <v>241484255.81</v>
      </c>
      <c r="R1006" s="372">
        <v>314485846.12476182</v>
      </c>
      <c r="S1006" s="367">
        <v>32</v>
      </c>
      <c r="T1006" s="369">
        <v>3.8275788563752355E-2</v>
      </c>
      <c r="U1006" s="369">
        <v>0.49479858948440053</v>
      </c>
      <c r="V1006" s="369">
        <v>-0.1626342189271931</v>
      </c>
      <c r="W1006" s="369">
        <v>-1.5943591512641755</v>
      </c>
      <c r="X1006" s="369">
        <v>-5.8265452673980533E-2</v>
      </c>
      <c r="Y1006" s="369">
        <v>-0.44183751216096728</v>
      </c>
      <c r="Z1006" s="369">
        <v>-2.9994508667455455E-2</v>
      </c>
      <c r="AA1006" s="369">
        <v>-0.17049851113346401</v>
      </c>
      <c r="AB1006" s="369">
        <v>0.15306688030980475</v>
      </c>
      <c r="AC1006" s="373">
        <v>-1.717390540986041</v>
      </c>
      <c r="AD1006" s="541">
        <v>23732220000105</v>
      </c>
      <c r="AE1006" s="370" t="s">
        <v>2301</v>
      </c>
      <c r="AF1006" s="370" t="s">
        <v>2250</v>
      </c>
      <c r="AG1006" s="374" t="s">
        <v>719</v>
      </c>
      <c r="AH1006" s="374" t="s">
        <v>2248</v>
      </c>
      <c r="AI1006" s="374">
        <v>20000</v>
      </c>
      <c r="AJ1006" s="374">
        <v>1000</v>
      </c>
      <c r="AK1006" s="374">
        <v>20000</v>
      </c>
      <c r="AL1006" s="369">
        <v>1.9E-2</v>
      </c>
      <c r="AM1006" s="369">
        <v>0.2</v>
      </c>
      <c r="AN1006" s="369" t="s">
        <v>64</v>
      </c>
      <c r="AO1006" s="367" t="s">
        <v>1324</v>
      </c>
      <c r="AP1006" s="370" t="s">
        <v>13</v>
      </c>
      <c r="AQ1006" s="376" t="s">
        <v>668</v>
      </c>
      <c r="AR1006" s="369">
        <v>4.7499999999999999E-3</v>
      </c>
      <c r="AS1006" s="369">
        <v>4.7499999999999999E-3</v>
      </c>
      <c r="AT1006" s="369"/>
      <c r="AX1006" s="662"/>
      <c r="AY1006" s="663"/>
      <c r="AZ1006" s="663"/>
      <c r="BA1006" s="663"/>
      <c r="BB1006" s="664"/>
      <c r="BC1006" s="663"/>
      <c r="BD1006" s="663"/>
      <c r="BE1006" s="663"/>
      <c r="BF1006" s="663"/>
      <c r="BG1006" s="664"/>
      <c r="BH1006" s="664"/>
      <c r="BI1006" s="665"/>
      <c r="BJ1006" s="665"/>
      <c r="BK1006" s="665"/>
      <c r="BL1006" s="664"/>
      <c r="BM1006" s="664"/>
      <c r="BN1006" s="664"/>
      <c r="BO1006" s="664"/>
      <c r="BP1006" s="664"/>
      <c r="BQ1006" s="664"/>
      <c r="BR1006" s="664"/>
      <c r="BS1006" s="664"/>
      <c r="BT1006" s="667"/>
      <c r="BU1006" s="668"/>
      <c r="BV1006" s="666"/>
      <c r="BW1006" s="669"/>
    </row>
    <row r="1007" spans="2:75" ht="15.75" customHeight="1">
      <c r="B1007" s="363" t="s">
        <v>118</v>
      </c>
      <c r="C1007" s="364">
        <v>35609273000112</v>
      </c>
      <c r="D1007" s="365" t="s">
        <v>14</v>
      </c>
      <c r="E1007" s="365" t="s">
        <v>614</v>
      </c>
      <c r="F1007" s="365"/>
      <c r="G1007" s="366"/>
      <c r="H1007" s="366" t="s">
        <v>865</v>
      </c>
      <c r="I1007" s="366" t="s">
        <v>34</v>
      </c>
      <c r="J1007" s="366" t="s">
        <v>608</v>
      </c>
      <c r="K1007" s="367" t="s">
        <v>48</v>
      </c>
      <c r="L1007" s="368"/>
      <c r="M1007" s="368" t="s">
        <v>1416</v>
      </c>
      <c r="N1007" s="367">
        <v>526789</v>
      </c>
      <c r="O1007" s="367" t="s">
        <v>1321</v>
      </c>
      <c r="P1007" s="371">
        <v>43829</v>
      </c>
      <c r="Q1007" s="372">
        <v>4274455.29</v>
      </c>
      <c r="R1007" s="372">
        <v>7352445.5107936515</v>
      </c>
      <c r="S1007" s="367">
        <v>32</v>
      </c>
      <c r="T1007" s="369">
        <v>3.6499913246458959E-2</v>
      </c>
      <c r="U1007" s="369">
        <v>0.47184150263997499</v>
      </c>
      <c r="V1007" s="369">
        <v>-0.1653477530270705</v>
      </c>
      <c r="W1007" s="369">
        <v>-1.6209608587827127</v>
      </c>
      <c r="X1007" s="369">
        <v>-7.1298191240394604E-2</v>
      </c>
      <c r="Y1007" s="369">
        <v>-0.54066713624453988</v>
      </c>
      <c r="Z1007" s="369" t="s">
        <v>1419</v>
      </c>
      <c r="AA1007" s="369" t="s">
        <v>1419</v>
      </c>
      <c r="AB1007" s="369">
        <v>0.15303229032363105</v>
      </c>
      <c r="AC1007" s="373">
        <v>-1.7390089462265794</v>
      </c>
      <c r="AD1007" s="541">
        <v>23732220000105</v>
      </c>
      <c r="AE1007" s="370" t="s">
        <v>2301</v>
      </c>
      <c r="AF1007" s="370" t="s">
        <v>2250</v>
      </c>
      <c r="AG1007" s="374" t="s">
        <v>719</v>
      </c>
      <c r="AH1007" s="374" t="s">
        <v>2245</v>
      </c>
      <c r="AI1007" s="374">
        <v>20000</v>
      </c>
      <c r="AJ1007" s="374">
        <v>1000</v>
      </c>
      <c r="AK1007" s="374">
        <v>20000</v>
      </c>
      <c r="AL1007" s="369">
        <v>1.9E-2</v>
      </c>
      <c r="AM1007" s="369">
        <v>0.2</v>
      </c>
      <c r="AN1007" s="369" t="s">
        <v>2257</v>
      </c>
      <c r="AO1007" s="367" t="s">
        <v>1324</v>
      </c>
      <c r="AP1007" s="370" t="s">
        <v>13</v>
      </c>
      <c r="AQ1007" s="376" t="s">
        <v>668</v>
      </c>
      <c r="AR1007" s="369">
        <v>3.1666666666666666E-3</v>
      </c>
      <c r="AS1007" s="369">
        <v>3.1666666666666666E-3</v>
      </c>
      <c r="AT1007" s="369"/>
      <c r="AX1007" s="662"/>
      <c r="AY1007" s="663"/>
      <c r="AZ1007" s="663"/>
      <c r="BA1007" s="663"/>
      <c r="BB1007" s="664"/>
      <c r="BC1007" s="663"/>
      <c r="BD1007" s="663"/>
      <c r="BE1007" s="663"/>
      <c r="BF1007" s="663"/>
      <c r="BG1007" s="664"/>
      <c r="BH1007" s="664"/>
      <c r="BI1007" s="665"/>
      <c r="BJ1007" s="665"/>
      <c r="BK1007" s="665"/>
      <c r="BL1007" s="664"/>
      <c r="BM1007" s="664"/>
      <c r="BN1007" s="664"/>
      <c r="BO1007" s="664"/>
      <c r="BP1007" s="664"/>
      <c r="BQ1007" s="664"/>
      <c r="BR1007" s="664"/>
      <c r="BS1007" s="664"/>
      <c r="BT1007" s="667"/>
      <c r="BU1007" s="668"/>
      <c r="BV1007" s="666"/>
      <c r="BW1007" s="669"/>
    </row>
    <row r="1008" spans="2:75" ht="15.75" customHeight="1">
      <c r="B1008" s="363" t="s">
        <v>120</v>
      </c>
      <c r="C1008" s="364">
        <v>9635172000106</v>
      </c>
      <c r="D1008" s="365" t="s">
        <v>14</v>
      </c>
      <c r="E1008" s="365" t="s">
        <v>607</v>
      </c>
      <c r="F1008" s="365"/>
      <c r="G1008" s="366"/>
      <c r="H1008" s="366" t="s">
        <v>34</v>
      </c>
      <c r="I1008" s="366" t="s">
        <v>34</v>
      </c>
      <c r="J1008" s="366" t="s">
        <v>608</v>
      </c>
      <c r="K1008" s="367" t="s">
        <v>48</v>
      </c>
      <c r="L1008" s="368"/>
      <c r="M1008" s="368" t="s">
        <v>1416</v>
      </c>
      <c r="N1008" s="367">
        <v>253839</v>
      </c>
      <c r="O1008" s="367" t="s">
        <v>1321</v>
      </c>
      <c r="P1008" s="371">
        <v>40385</v>
      </c>
      <c r="Q1008" s="372">
        <v>238909378</v>
      </c>
      <c r="R1008" s="372">
        <v>475003391.96472192</v>
      </c>
      <c r="S1008" s="367">
        <v>32</v>
      </c>
      <c r="T1008" s="369">
        <v>1.0908474759208531E-2</v>
      </c>
      <c r="U1008" s="369">
        <v>0.14101598234331517</v>
      </c>
      <c r="V1008" s="369">
        <v>-0.18045127797429006</v>
      </c>
      <c r="W1008" s="369">
        <v>-1.7690259054548796</v>
      </c>
      <c r="X1008" s="369">
        <v>-6.4277110608223276E-2</v>
      </c>
      <c r="Y1008" s="369">
        <v>-0.48742500635741615</v>
      </c>
      <c r="Z1008" s="369">
        <v>-6.1579333028288774E-3</v>
      </c>
      <c r="AA1008" s="369">
        <v>-3.5003689222976912E-2</v>
      </c>
      <c r="AB1008" s="369">
        <v>0.2192906672881566</v>
      </c>
      <c r="AC1008" s="373">
        <v>-1.2405735403996185</v>
      </c>
      <c r="AD1008" s="541">
        <v>9635130000175</v>
      </c>
      <c r="AE1008" s="370" t="s">
        <v>2301</v>
      </c>
      <c r="AF1008" s="370" t="s">
        <v>2250</v>
      </c>
      <c r="AG1008" s="374" t="s">
        <v>719</v>
      </c>
      <c r="AH1008" s="374" t="s">
        <v>2248</v>
      </c>
      <c r="AI1008" s="374">
        <v>1000</v>
      </c>
      <c r="AJ1008" s="374">
        <v>1000</v>
      </c>
      <c r="AK1008" s="374">
        <v>1000</v>
      </c>
      <c r="AL1008" s="369">
        <v>1.9E-2</v>
      </c>
      <c r="AM1008" s="369">
        <v>0.2</v>
      </c>
      <c r="AN1008" s="369" t="s">
        <v>666</v>
      </c>
      <c r="AO1008" s="367" t="s">
        <v>1324</v>
      </c>
      <c r="AP1008" s="370" t="s">
        <v>716</v>
      </c>
      <c r="AQ1008" s="376" t="s">
        <v>659</v>
      </c>
      <c r="AR1008" s="369">
        <v>3.6099999999999999E-3</v>
      </c>
      <c r="AS1008" s="369">
        <v>3.6099999999999999E-3</v>
      </c>
      <c r="AT1008" s="369"/>
      <c r="AX1008" s="662"/>
      <c r="AY1008" s="663"/>
      <c r="AZ1008" s="663"/>
      <c r="BA1008" s="663"/>
      <c r="BB1008" s="664"/>
      <c r="BC1008" s="663"/>
      <c r="BD1008" s="663"/>
      <c r="BE1008" s="663"/>
      <c r="BF1008" s="663"/>
      <c r="BG1008" s="664"/>
      <c r="BH1008" s="664"/>
      <c r="BI1008" s="665"/>
      <c r="BJ1008" s="665"/>
      <c r="BK1008" s="665"/>
      <c r="BL1008" s="664"/>
      <c r="BM1008" s="664"/>
      <c r="BN1008" s="664"/>
      <c r="BO1008" s="664"/>
      <c r="BP1008" s="664"/>
      <c r="BQ1008" s="664"/>
      <c r="BR1008" s="664"/>
      <c r="BS1008" s="664"/>
      <c r="BT1008" s="667"/>
      <c r="BU1008" s="668"/>
      <c r="BV1008" s="666"/>
      <c r="BW1008" s="669"/>
    </row>
    <row r="1009" spans="2:75" ht="15.75" customHeight="1">
      <c r="B1009" s="363" t="s">
        <v>127</v>
      </c>
      <c r="C1009" s="364">
        <v>30282227000138</v>
      </c>
      <c r="D1009" s="365" t="s">
        <v>14</v>
      </c>
      <c r="E1009" s="365" t="s">
        <v>607</v>
      </c>
      <c r="F1009" s="365"/>
      <c r="G1009" s="366"/>
      <c r="H1009" s="366" t="s">
        <v>34</v>
      </c>
      <c r="I1009" s="366" t="s">
        <v>34</v>
      </c>
      <c r="J1009" s="366" t="s">
        <v>608</v>
      </c>
      <c r="K1009" s="367" t="s">
        <v>48</v>
      </c>
      <c r="L1009" s="368"/>
      <c r="M1009" s="368" t="s">
        <v>1416</v>
      </c>
      <c r="N1009" s="367">
        <v>478210</v>
      </c>
      <c r="O1009" s="367" t="s">
        <v>1321</v>
      </c>
      <c r="P1009" s="371">
        <v>43404</v>
      </c>
      <c r="Q1009" s="372">
        <v>140178269.15000001</v>
      </c>
      <c r="R1009" s="372">
        <v>203620156.62817463</v>
      </c>
      <c r="S1009" s="367">
        <v>32</v>
      </c>
      <c r="T1009" s="369">
        <v>4.4731376927314326E-2</v>
      </c>
      <c r="U1009" s="369">
        <v>0.57825124027073427</v>
      </c>
      <c r="V1009" s="369">
        <v>-0.1410142498717174</v>
      </c>
      <c r="W1009" s="369">
        <v>-1.3824111630669482</v>
      </c>
      <c r="X1009" s="369">
        <v>-6.8148042047311952E-2</v>
      </c>
      <c r="Y1009" s="369">
        <v>-0.51677898265555944</v>
      </c>
      <c r="Z1009" s="369">
        <v>-1.2395292148417059E-2</v>
      </c>
      <c r="AA1009" s="369">
        <v>-7.0458858979826414E-2</v>
      </c>
      <c r="AB1009" s="369">
        <v>0.20026253850525461</v>
      </c>
      <c r="AC1009" s="373">
        <v>-1.1438755105983729</v>
      </c>
      <c r="AD1009" s="541">
        <v>0</v>
      </c>
      <c r="AE1009" s="370" t="s">
        <v>2263</v>
      </c>
      <c r="AF1009" s="370" t="s">
        <v>728</v>
      </c>
      <c r="AG1009" s="374" t="s">
        <v>728</v>
      </c>
      <c r="AH1009" s="374" t="s">
        <v>2248</v>
      </c>
      <c r="AI1009" s="374">
        <v>1000</v>
      </c>
      <c r="AJ1009" s="374">
        <v>1000</v>
      </c>
      <c r="AK1009" s="374">
        <v>1000</v>
      </c>
      <c r="AL1009" s="369">
        <v>1.2500000000000001E-2</v>
      </c>
      <c r="AM1009" s="369">
        <v>0.1</v>
      </c>
      <c r="AN1009" s="369" t="s">
        <v>666</v>
      </c>
      <c r="AO1009" s="367" t="s">
        <v>1324</v>
      </c>
      <c r="AP1009" s="370" t="s">
        <v>716</v>
      </c>
      <c r="AQ1009" s="376" t="s">
        <v>659</v>
      </c>
      <c r="AR1009" s="369">
        <v>3.3333333333333335E-3</v>
      </c>
      <c r="AS1009" s="369">
        <v>3.3333333333333335E-3</v>
      </c>
      <c r="AT1009" s="369"/>
      <c r="AX1009" s="662"/>
      <c r="AY1009" s="663"/>
      <c r="AZ1009" s="663"/>
      <c r="BA1009" s="663"/>
      <c r="BB1009" s="664"/>
      <c r="BC1009" s="663"/>
      <c r="BD1009" s="663"/>
      <c r="BE1009" s="663"/>
      <c r="BF1009" s="663"/>
      <c r="BG1009" s="664"/>
      <c r="BH1009" s="664"/>
      <c r="BI1009" s="665"/>
      <c r="BJ1009" s="665"/>
      <c r="BK1009" s="665"/>
      <c r="BL1009" s="664"/>
      <c r="BM1009" s="664"/>
      <c r="BN1009" s="664"/>
      <c r="BO1009" s="664"/>
      <c r="BP1009" s="664"/>
      <c r="BQ1009" s="664"/>
      <c r="BR1009" s="664"/>
      <c r="BS1009" s="664"/>
      <c r="BT1009" s="667"/>
      <c r="BU1009" s="668"/>
      <c r="BV1009" s="666"/>
      <c r="BW1009" s="669"/>
    </row>
    <row r="1010" spans="2:75" ht="15.75" customHeight="1">
      <c r="B1010" s="363" t="s">
        <v>1520</v>
      </c>
      <c r="C1010" s="364">
        <v>30618435000165</v>
      </c>
      <c r="D1010" s="365" t="s">
        <v>14</v>
      </c>
      <c r="E1010" s="365" t="s">
        <v>607</v>
      </c>
      <c r="F1010" s="365"/>
      <c r="G1010" s="366"/>
      <c r="H1010" s="366" t="s">
        <v>34</v>
      </c>
      <c r="I1010" s="366" t="s">
        <v>34</v>
      </c>
      <c r="J1010" s="366" t="s">
        <v>608</v>
      </c>
      <c r="K1010" s="367" t="s">
        <v>48</v>
      </c>
      <c r="L1010" s="368"/>
      <c r="M1010" s="368"/>
      <c r="N1010" s="367">
        <v>483036</v>
      </c>
      <c r="O1010" s="367" t="s">
        <v>1321</v>
      </c>
      <c r="P1010" s="371">
        <v>43426</v>
      </c>
      <c r="Q1010" s="372">
        <v>48755728.979999997</v>
      </c>
      <c r="R1010" s="372">
        <v>53359136.763968289</v>
      </c>
      <c r="S1010" s="367">
        <v>32</v>
      </c>
      <c r="T1010" s="369">
        <v>-0.15286497513423014</v>
      </c>
      <c r="U1010" s="369">
        <v>-1.7194120208644057</v>
      </c>
      <c r="V1010" s="369">
        <v>-0.29639879422761628</v>
      </c>
      <c r="W1010" s="369">
        <v>-2.7202617071264803</v>
      </c>
      <c r="X1010" s="369">
        <v>-0.10629242516663717</v>
      </c>
      <c r="Y1010" s="369">
        <v>-0.74742606006748058</v>
      </c>
      <c r="Z1010" s="369">
        <v>1.169255760894905E-2</v>
      </c>
      <c r="AA1010" s="369">
        <v>6.3894725740265182E-2</v>
      </c>
      <c r="AB1010" s="369">
        <v>0.27677638848447295</v>
      </c>
      <c r="AC1010" s="373">
        <v>-1.5050002381890404</v>
      </c>
      <c r="AD1010" s="541">
        <v>29224691000199</v>
      </c>
      <c r="AE1010" s="370" t="s">
        <v>2311</v>
      </c>
      <c r="AF1010" s="370" t="s">
        <v>2253</v>
      </c>
      <c r="AG1010" s="374" t="s">
        <v>1439</v>
      </c>
      <c r="AH1010" s="374" t="s">
        <v>2266</v>
      </c>
      <c r="AI1010" s="374">
        <v>5000</v>
      </c>
      <c r="AJ1010" s="374">
        <v>1000</v>
      </c>
      <c r="AK1010" s="374">
        <v>5000</v>
      </c>
      <c r="AL1010" s="369">
        <v>5.9999999999999995E-4</v>
      </c>
      <c r="AM1010" s="369" t="s">
        <v>34</v>
      </c>
      <c r="AN1010" s="369" t="s">
        <v>666</v>
      </c>
      <c r="AO1010" s="367" t="s">
        <v>1324</v>
      </c>
      <c r="AP1010" s="370" t="s">
        <v>716</v>
      </c>
      <c r="AQ1010" s="376" t="s">
        <v>687</v>
      </c>
      <c r="AR1010" s="369" t="s">
        <v>34</v>
      </c>
      <c r="AS1010" s="369" t="s">
        <v>34</v>
      </c>
      <c r="AT1010" s="369"/>
      <c r="AX1010" s="662"/>
      <c r="AY1010" s="663"/>
      <c r="AZ1010" s="663"/>
      <c r="BA1010" s="663"/>
      <c r="BB1010" s="664"/>
      <c r="BC1010" s="663"/>
      <c r="BD1010" s="663"/>
      <c r="BE1010" s="663"/>
      <c r="BF1010" s="663"/>
      <c r="BG1010" s="664"/>
      <c r="BH1010" s="664"/>
      <c r="BI1010" s="665"/>
      <c r="BJ1010" s="665"/>
      <c r="BK1010" s="665"/>
      <c r="BL1010" s="664"/>
      <c r="BM1010" s="664"/>
      <c r="BN1010" s="664"/>
      <c r="BO1010" s="664"/>
      <c r="BP1010" s="664"/>
      <c r="BQ1010" s="664"/>
      <c r="BR1010" s="664"/>
      <c r="BS1010" s="664"/>
      <c r="BT1010" s="667"/>
      <c r="BU1010" s="668"/>
      <c r="BV1010" s="666"/>
      <c r="BW1010" s="669"/>
    </row>
    <row r="1011" spans="2:75" ht="15.75" customHeight="1">
      <c r="B1011" s="363" t="s">
        <v>130</v>
      </c>
      <c r="C1011" s="364">
        <v>15390811000113</v>
      </c>
      <c r="D1011" s="365" t="s">
        <v>14</v>
      </c>
      <c r="E1011" s="365" t="s">
        <v>607</v>
      </c>
      <c r="F1011" s="365"/>
      <c r="G1011" s="366"/>
      <c r="H1011" s="366" t="s">
        <v>34</v>
      </c>
      <c r="I1011" s="366" t="s">
        <v>34</v>
      </c>
      <c r="J1011" s="366" t="s">
        <v>608</v>
      </c>
      <c r="K1011" s="367" t="s">
        <v>48</v>
      </c>
      <c r="L1011" s="368"/>
      <c r="M1011" s="368" t="s">
        <v>34</v>
      </c>
      <c r="N1011" s="367">
        <v>305261</v>
      </c>
      <c r="O1011" s="367" t="s">
        <v>1324</v>
      </c>
      <c r="P1011" s="371">
        <v>41059</v>
      </c>
      <c r="Q1011" s="372">
        <v>89391370.469999999</v>
      </c>
      <c r="R1011" s="372">
        <v>116102468.65773807</v>
      </c>
      <c r="S1011" s="367">
        <v>32</v>
      </c>
      <c r="T1011" s="369">
        <v>-0.13365147982454728</v>
      </c>
      <c r="U1011" s="369">
        <v>-1.7277387659705925</v>
      </c>
      <c r="V1011" s="369">
        <v>-0.35414315902608651</v>
      </c>
      <c r="W1011" s="369">
        <v>-3.4717871194352723</v>
      </c>
      <c r="X1011" s="369">
        <v>-0.22288246110478482</v>
      </c>
      <c r="Y1011" s="369">
        <v>-1.6901581915080306</v>
      </c>
      <c r="Z1011" s="369">
        <v>-8.9059653560094154E-2</v>
      </c>
      <c r="AA1011" s="369">
        <v>-0.50624394292991504</v>
      </c>
      <c r="AB1011" s="369">
        <v>0.28381641124080759</v>
      </c>
      <c r="AC1011" s="373">
        <v>-1.739799540318764</v>
      </c>
      <c r="AD1011" s="541">
        <v>15165493000197</v>
      </c>
      <c r="AE1011" s="370" t="s">
        <v>2311</v>
      </c>
      <c r="AF1011" s="370" t="s">
        <v>2253</v>
      </c>
      <c r="AG1011" s="374" t="s">
        <v>1439</v>
      </c>
      <c r="AH1011" s="374" t="s">
        <v>2248</v>
      </c>
      <c r="AI1011" s="374">
        <v>150000</v>
      </c>
      <c r="AJ1011" s="374">
        <v>10000</v>
      </c>
      <c r="AK1011" s="374">
        <v>150000</v>
      </c>
      <c r="AL1011" s="369">
        <v>2.4E-2</v>
      </c>
      <c r="AM1011" s="369">
        <v>0.2</v>
      </c>
      <c r="AN1011" s="369" t="s">
        <v>666</v>
      </c>
      <c r="AO1011" s="367" t="s">
        <v>1324</v>
      </c>
      <c r="AP1011" s="370" t="s">
        <v>716</v>
      </c>
      <c r="AQ1011" s="376" t="s">
        <v>665</v>
      </c>
      <c r="AR1011" s="369">
        <v>4.0000000000000001E-3</v>
      </c>
      <c r="AS1011" s="369">
        <v>4.0000000000000001E-3</v>
      </c>
      <c r="AT1011" s="369"/>
      <c r="AX1011" s="662"/>
      <c r="AY1011" s="663"/>
      <c r="AZ1011" s="663"/>
      <c r="BA1011" s="663"/>
      <c r="BB1011" s="664"/>
      <c r="BC1011" s="663"/>
      <c r="BD1011" s="663"/>
      <c r="BE1011" s="663"/>
      <c r="BF1011" s="663"/>
      <c r="BG1011" s="664"/>
      <c r="BH1011" s="664"/>
      <c r="BI1011" s="665"/>
      <c r="BJ1011" s="665"/>
      <c r="BK1011" s="665"/>
      <c r="BL1011" s="664"/>
      <c r="BM1011" s="664"/>
      <c r="BN1011" s="664"/>
      <c r="BO1011" s="664"/>
      <c r="BP1011" s="664"/>
      <c r="BQ1011" s="664"/>
      <c r="BR1011" s="664"/>
      <c r="BS1011" s="664"/>
      <c r="BT1011" s="667"/>
      <c r="BU1011" s="668"/>
      <c r="BV1011" s="666"/>
      <c r="BW1011" s="669"/>
    </row>
    <row r="1012" spans="2:75" ht="15.75" customHeight="1">
      <c r="B1012" s="363" t="s">
        <v>1521</v>
      </c>
      <c r="C1012" s="364">
        <v>38173778000175</v>
      </c>
      <c r="D1012" s="365" t="s">
        <v>14</v>
      </c>
      <c r="E1012" s="365"/>
      <c r="F1012" s="365"/>
      <c r="G1012" s="366"/>
      <c r="H1012" s="366" t="s">
        <v>34</v>
      </c>
      <c r="I1012" s="366"/>
      <c r="J1012" s="366"/>
      <c r="K1012" s="367"/>
      <c r="L1012" s="368"/>
      <c r="M1012" s="368"/>
      <c r="N1012" s="367">
        <v>602353</v>
      </c>
      <c r="O1012" s="367" t="s">
        <v>1321</v>
      </c>
      <c r="P1012" s="371">
        <v>44391</v>
      </c>
      <c r="Q1012" s="372">
        <v>48150754.390000001</v>
      </c>
      <c r="R1012" s="372">
        <v>50088779.204999961</v>
      </c>
      <c r="S1012" s="367">
        <v>32</v>
      </c>
      <c r="T1012" s="369">
        <v>-0.17767078062246211</v>
      </c>
      <c r="U1012" s="369">
        <v>-1.9984255758415237</v>
      </c>
      <c r="V1012" s="369">
        <v>-0.31662975984523423</v>
      </c>
      <c r="W1012" s="369">
        <v>-2.9059356104607028</v>
      </c>
      <c r="X1012" s="369" t="s">
        <v>1419</v>
      </c>
      <c r="Y1012" s="369" t="s">
        <v>1419</v>
      </c>
      <c r="Z1012" s="369" t="s">
        <v>1419</v>
      </c>
      <c r="AA1012" s="369" t="s">
        <v>1419</v>
      </c>
      <c r="AB1012" s="369">
        <v>0.28162906035796792</v>
      </c>
      <c r="AC1012" s="373">
        <v>-1.5777084695006449</v>
      </c>
      <c r="AD1012" s="541">
        <v>41128218000103</v>
      </c>
      <c r="AE1012" s="370" t="s">
        <v>2258</v>
      </c>
      <c r="AF1012" s="370" t="s">
        <v>2244</v>
      </c>
      <c r="AG1012" s="374" t="s">
        <v>1438</v>
      </c>
      <c r="AH1012" s="374" t="s">
        <v>2254</v>
      </c>
      <c r="AI1012" s="374">
        <v>0</v>
      </c>
      <c r="AJ1012" s="374">
        <v>0</v>
      </c>
      <c r="AK1012" s="374">
        <v>0</v>
      </c>
      <c r="AL1012" s="369">
        <v>5.0000000000000001E-3</v>
      </c>
      <c r="AM1012" s="369" t="s">
        <v>34</v>
      </c>
      <c r="AN1012" s="369" t="s">
        <v>34</v>
      </c>
      <c r="AO1012" s="367" t="s">
        <v>1321</v>
      </c>
      <c r="AP1012" s="370" t="s">
        <v>716</v>
      </c>
      <c r="AQ1012" s="376" t="s">
        <v>2255</v>
      </c>
      <c r="AR1012" s="369" t="s">
        <v>34</v>
      </c>
      <c r="AS1012" s="369" t="s">
        <v>34</v>
      </c>
      <c r="AT1012" s="369"/>
      <c r="AX1012" s="662"/>
      <c r="AY1012" s="663"/>
      <c r="AZ1012" s="663"/>
      <c r="BA1012" s="663"/>
      <c r="BB1012" s="664"/>
      <c r="BC1012" s="663"/>
      <c r="BD1012" s="663"/>
      <c r="BE1012" s="663"/>
      <c r="BF1012" s="663"/>
      <c r="BG1012" s="664"/>
      <c r="BH1012" s="664"/>
      <c r="BI1012" s="665"/>
      <c r="BJ1012" s="665"/>
      <c r="BK1012" s="665"/>
      <c r="BL1012" s="664"/>
      <c r="BM1012" s="664"/>
      <c r="BN1012" s="664"/>
      <c r="BO1012" s="664"/>
      <c r="BP1012" s="664"/>
      <c r="BQ1012" s="664"/>
      <c r="BR1012" s="664"/>
      <c r="BS1012" s="664"/>
      <c r="BT1012" s="667"/>
      <c r="BU1012" s="668"/>
      <c r="BV1012" s="666"/>
      <c r="BW1012" s="669"/>
    </row>
    <row r="1013" spans="2:75" ht="15.75" customHeight="1">
      <c r="B1013" s="363" t="s">
        <v>132</v>
      </c>
      <c r="C1013" s="364">
        <v>29286347000124</v>
      </c>
      <c r="D1013" s="365" t="s">
        <v>14</v>
      </c>
      <c r="E1013" s="365" t="s">
        <v>607</v>
      </c>
      <c r="F1013" s="365"/>
      <c r="G1013" s="366"/>
      <c r="H1013" s="366" t="s">
        <v>34</v>
      </c>
      <c r="I1013" s="366" t="s">
        <v>34</v>
      </c>
      <c r="J1013" s="366" t="s">
        <v>608</v>
      </c>
      <c r="K1013" s="367" t="s">
        <v>48</v>
      </c>
      <c r="L1013" s="368"/>
      <c r="M1013" s="368" t="s">
        <v>1416</v>
      </c>
      <c r="N1013" s="367">
        <v>463302</v>
      </c>
      <c r="O1013" s="367" t="s">
        <v>1324</v>
      </c>
      <c r="P1013" s="371">
        <v>43168</v>
      </c>
      <c r="Q1013" s="372">
        <v>465490328.38999999</v>
      </c>
      <c r="R1013" s="372">
        <v>553434836.34650826</v>
      </c>
      <c r="S1013" s="367">
        <v>32</v>
      </c>
      <c r="T1013" s="369">
        <v>-0.14126485424508062</v>
      </c>
      <c r="U1013" s="369">
        <v>-1.8261583430936617</v>
      </c>
      <c r="V1013" s="369">
        <v>-0.36137491441622582</v>
      </c>
      <c r="W1013" s="369">
        <v>-3.5426825033343663</v>
      </c>
      <c r="X1013" s="369">
        <v>-0.22241232389687648</v>
      </c>
      <c r="Y1013" s="369">
        <v>-1.6865930556550779</v>
      </c>
      <c r="Z1013" s="369">
        <v>-6.3844877139751177E-2</v>
      </c>
      <c r="AA1013" s="369">
        <v>-0.36291497942213036</v>
      </c>
      <c r="AB1013" s="369">
        <v>0.27729233664710501</v>
      </c>
      <c r="AC1013" s="373">
        <v>-1.8278357004017018</v>
      </c>
      <c r="AD1013" s="541">
        <v>29224691000199</v>
      </c>
      <c r="AE1013" s="370" t="s">
        <v>2311</v>
      </c>
      <c r="AF1013" s="370" t="s">
        <v>2253</v>
      </c>
      <c r="AG1013" s="374" t="s">
        <v>1439</v>
      </c>
      <c r="AH1013" s="374" t="s">
        <v>2245</v>
      </c>
      <c r="AI1013" s="374">
        <v>300000</v>
      </c>
      <c r="AJ1013" s="374">
        <v>10000</v>
      </c>
      <c r="AK1013" s="374">
        <v>300000</v>
      </c>
      <c r="AL1013" s="369">
        <v>1.3000000000000001E-2</v>
      </c>
      <c r="AM1013" s="369">
        <v>0.2</v>
      </c>
      <c r="AN1013" s="369" t="s">
        <v>666</v>
      </c>
      <c r="AO1013" s="367" t="s">
        <v>1324</v>
      </c>
      <c r="AP1013" s="370" t="s">
        <v>716</v>
      </c>
      <c r="AQ1013" s="376" t="s">
        <v>665</v>
      </c>
      <c r="AR1013" s="369" t="s">
        <v>34</v>
      </c>
      <c r="AS1013" s="369" t="s">
        <v>34</v>
      </c>
      <c r="AT1013" s="369"/>
      <c r="AX1013" s="662"/>
      <c r="AY1013" s="663"/>
      <c r="AZ1013" s="663"/>
      <c r="BA1013" s="663"/>
      <c r="BB1013" s="664"/>
      <c r="BC1013" s="663"/>
      <c r="BD1013" s="663"/>
      <c r="BE1013" s="663"/>
      <c r="BF1013" s="663"/>
      <c r="BG1013" s="664"/>
      <c r="BH1013" s="664"/>
      <c r="BI1013" s="665"/>
      <c r="BJ1013" s="665"/>
      <c r="BK1013" s="665"/>
      <c r="BL1013" s="664"/>
      <c r="BM1013" s="664"/>
      <c r="BN1013" s="664"/>
      <c r="BO1013" s="664"/>
      <c r="BP1013" s="664"/>
      <c r="BQ1013" s="664"/>
      <c r="BR1013" s="664"/>
      <c r="BS1013" s="664"/>
      <c r="BT1013" s="667"/>
      <c r="BU1013" s="668"/>
      <c r="BV1013" s="666"/>
      <c r="BW1013" s="669"/>
    </row>
    <row r="1014" spans="2:75" ht="15.75" customHeight="1">
      <c r="B1014" s="363" t="s">
        <v>1522</v>
      </c>
      <c r="C1014" s="364">
        <v>41063234000165</v>
      </c>
      <c r="D1014" s="365" t="s">
        <v>14</v>
      </c>
      <c r="E1014" s="365" t="s">
        <v>614</v>
      </c>
      <c r="F1014" s="365"/>
      <c r="G1014" s="366"/>
      <c r="H1014" s="366" t="s">
        <v>865</v>
      </c>
      <c r="I1014" s="366" t="s">
        <v>34</v>
      </c>
      <c r="J1014" s="366" t="s">
        <v>608</v>
      </c>
      <c r="K1014" s="367" t="s">
        <v>48</v>
      </c>
      <c r="L1014" s="368"/>
      <c r="M1014" s="368"/>
      <c r="N1014" s="367">
        <v>586625</v>
      </c>
      <c r="O1014" s="367" t="s">
        <v>1321</v>
      </c>
      <c r="P1014" s="371">
        <v>44313</v>
      </c>
      <c r="Q1014" s="372">
        <v>29495848.530000001</v>
      </c>
      <c r="R1014" s="372">
        <v>17682740.678492066</v>
      </c>
      <c r="S1014" s="367">
        <v>32</v>
      </c>
      <c r="T1014" s="369">
        <v>0.15727484039590389</v>
      </c>
      <c r="U1014" s="369">
        <v>1.7690138039717274</v>
      </c>
      <c r="V1014" s="369">
        <v>0.12172161452833796</v>
      </c>
      <c r="W1014" s="369">
        <v>1.1171254855941555</v>
      </c>
      <c r="X1014" s="369" t="s">
        <v>1419</v>
      </c>
      <c r="Y1014" s="369" t="s">
        <v>1419</v>
      </c>
      <c r="Z1014" s="369" t="s">
        <v>1419</v>
      </c>
      <c r="AA1014" s="369" t="s">
        <v>1419</v>
      </c>
      <c r="AB1014" s="369">
        <v>0.14928725484086319</v>
      </c>
      <c r="AC1014" s="373">
        <v>0.15105162310426951</v>
      </c>
      <c r="AD1014" s="541">
        <v>40386431000152</v>
      </c>
      <c r="AE1014" s="370" t="s">
        <v>2258</v>
      </c>
      <c r="AF1014" s="370" t="s">
        <v>2244</v>
      </c>
      <c r="AG1014" s="374" t="s">
        <v>1438</v>
      </c>
      <c r="AH1014" s="374" t="s">
        <v>2254</v>
      </c>
      <c r="AI1014" s="374">
        <v>10000</v>
      </c>
      <c r="AJ1014" s="374" t="s">
        <v>1429</v>
      </c>
      <c r="AK1014" s="374" t="s">
        <v>1429</v>
      </c>
      <c r="AL1014" s="369">
        <v>6.9999999999999993E-3</v>
      </c>
      <c r="AM1014" s="369" t="s">
        <v>34</v>
      </c>
      <c r="AN1014" s="369" t="s">
        <v>34</v>
      </c>
      <c r="AO1014" s="367" t="s">
        <v>1321</v>
      </c>
      <c r="AP1014" s="370" t="s">
        <v>13</v>
      </c>
      <c r="AQ1014" s="376" t="s">
        <v>2312</v>
      </c>
      <c r="AR1014" s="369" t="s">
        <v>34</v>
      </c>
      <c r="AS1014" s="369" t="s">
        <v>34</v>
      </c>
      <c r="AT1014" s="369"/>
      <c r="AX1014" s="662"/>
      <c r="AY1014" s="663"/>
      <c r="AZ1014" s="663"/>
      <c r="BA1014" s="663"/>
      <c r="BB1014" s="664"/>
      <c r="BC1014" s="663"/>
      <c r="BD1014" s="663"/>
      <c r="BE1014" s="663"/>
      <c r="BF1014" s="663"/>
      <c r="BG1014" s="664"/>
      <c r="BH1014" s="664"/>
      <c r="BI1014" s="665"/>
      <c r="BJ1014" s="665"/>
      <c r="BK1014" s="665"/>
      <c r="BL1014" s="664"/>
      <c r="BM1014" s="664"/>
      <c r="BN1014" s="664"/>
      <c r="BO1014" s="664"/>
      <c r="BP1014" s="664"/>
      <c r="BQ1014" s="664"/>
      <c r="BR1014" s="664"/>
      <c r="BS1014" s="664"/>
      <c r="BT1014" s="667"/>
      <c r="BU1014" s="668"/>
      <c r="BV1014" s="666"/>
      <c r="BW1014" s="669"/>
    </row>
    <row r="1015" spans="2:75" ht="15.75" customHeight="1">
      <c r="B1015" s="363" t="s">
        <v>468</v>
      </c>
      <c r="C1015" s="364">
        <v>41219215000185</v>
      </c>
      <c r="D1015" s="365" t="s">
        <v>14</v>
      </c>
      <c r="E1015" s="365" t="s">
        <v>607</v>
      </c>
      <c r="F1015" s="365"/>
      <c r="G1015" s="366"/>
      <c r="H1015" s="366" t="s">
        <v>34</v>
      </c>
      <c r="I1015" s="366" t="s">
        <v>34</v>
      </c>
      <c r="J1015" s="366" t="s">
        <v>608</v>
      </c>
      <c r="K1015" s="367" t="s">
        <v>48</v>
      </c>
      <c r="L1015" s="368"/>
      <c r="M1015" s="368" t="s">
        <v>1416</v>
      </c>
      <c r="N1015" s="367">
        <v>593672</v>
      </c>
      <c r="O1015" s="367" t="s">
        <v>1321</v>
      </c>
      <c r="P1015" s="371">
        <v>44347</v>
      </c>
      <c r="Q1015" s="372">
        <v>8413344.0500000007</v>
      </c>
      <c r="R1015" s="372">
        <v>8508135.8002777733</v>
      </c>
      <c r="S1015" s="367">
        <v>32</v>
      </c>
      <c r="T1015" s="369">
        <v>-4.4048791929961584E-2</v>
      </c>
      <c r="U1015" s="369">
        <v>-0.56942733078208185</v>
      </c>
      <c r="V1015" s="369">
        <v>-0.22536500916693492</v>
      </c>
      <c r="W1015" s="369">
        <v>-2.20933065077093</v>
      </c>
      <c r="X1015" s="369" t="s">
        <v>1419</v>
      </c>
      <c r="Y1015" s="369" t="s">
        <v>1419</v>
      </c>
      <c r="Z1015" s="369" t="s">
        <v>1419</v>
      </c>
      <c r="AA1015" s="369" t="s">
        <v>1419</v>
      </c>
      <c r="AB1015" s="369">
        <v>0.22709834424597317</v>
      </c>
      <c r="AC1015" s="373">
        <v>-1.4383444892316171</v>
      </c>
      <c r="AD1015" s="541">
        <v>0</v>
      </c>
      <c r="AE1015" s="370" t="s">
        <v>2314</v>
      </c>
      <c r="AF1015" s="370" t="s">
        <v>719</v>
      </c>
      <c r="AG1015" s="374" t="s">
        <v>719</v>
      </c>
      <c r="AH1015" s="374" t="s">
        <v>2248</v>
      </c>
      <c r="AI1015" s="374">
        <v>100</v>
      </c>
      <c r="AJ1015" s="374">
        <v>100</v>
      </c>
      <c r="AK1015" s="374">
        <v>100</v>
      </c>
      <c r="AL1015" s="369">
        <v>7.4999999999999997E-3</v>
      </c>
      <c r="AM1015" s="369">
        <v>0.1</v>
      </c>
      <c r="AN1015" s="369" t="s">
        <v>2257</v>
      </c>
      <c r="AO1015" s="367" t="s">
        <v>1324</v>
      </c>
      <c r="AP1015" s="370" t="s">
        <v>716</v>
      </c>
      <c r="AQ1015" s="376" t="s">
        <v>659</v>
      </c>
      <c r="AR1015" s="369">
        <v>2E-3</v>
      </c>
      <c r="AS1015" s="369">
        <v>2E-3</v>
      </c>
      <c r="AT1015" s="369"/>
      <c r="AX1015" s="662"/>
      <c r="AY1015" s="663"/>
      <c r="AZ1015" s="663"/>
      <c r="BA1015" s="663"/>
      <c r="BB1015" s="664"/>
      <c r="BC1015" s="663"/>
      <c r="BD1015" s="663"/>
      <c r="BE1015" s="663"/>
      <c r="BF1015" s="663"/>
      <c r="BG1015" s="664"/>
      <c r="BH1015" s="664"/>
      <c r="BI1015" s="665"/>
      <c r="BJ1015" s="665"/>
      <c r="BK1015" s="665"/>
      <c r="BL1015" s="664"/>
      <c r="BM1015" s="664"/>
      <c r="BN1015" s="664"/>
      <c r="BO1015" s="664"/>
      <c r="BP1015" s="664"/>
      <c r="BQ1015" s="664"/>
      <c r="BR1015" s="664"/>
      <c r="BS1015" s="664"/>
      <c r="BT1015" s="667"/>
      <c r="BU1015" s="668"/>
      <c r="BV1015" s="666"/>
      <c r="BW1015" s="669"/>
    </row>
    <row r="1016" spans="2:75" ht="15.75" customHeight="1">
      <c r="B1016" s="363" t="s">
        <v>30</v>
      </c>
      <c r="C1016" s="364">
        <v>14866273000128</v>
      </c>
      <c r="D1016" s="365" t="s">
        <v>14</v>
      </c>
      <c r="E1016" s="365" t="s">
        <v>607</v>
      </c>
      <c r="F1016" s="365"/>
      <c r="G1016" s="366"/>
      <c r="H1016" s="366" t="s">
        <v>34</v>
      </c>
      <c r="I1016" s="366" t="s">
        <v>34</v>
      </c>
      <c r="J1016" s="366" t="s">
        <v>608</v>
      </c>
      <c r="K1016" s="367" t="s">
        <v>48</v>
      </c>
      <c r="L1016" s="368"/>
      <c r="M1016" s="368" t="s">
        <v>34</v>
      </c>
      <c r="N1016" s="367">
        <v>311774</v>
      </c>
      <c r="O1016" s="367" t="s">
        <v>1321</v>
      </c>
      <c r="P1016" s="371">
        <v>41148</v>
      </c>
      <c r="Q1016" s="372">
        <v>438223882.17000002</v>
      </c>
      <c r="R1016" s="372">
        <v>597909566.93448448</v>
      </c>
      <c r="S1016" s="367">
        <v>32</v>
      </c>
      <c r="T1016" s="369">
        <v>-4.8245709805277093E-2</v>
      </c>
      <c r="U1016" s="369">
        <v>-0.62368170731645778</v>
      </c>
      <c r="V1016" s="369">
        <v>-0.23397019616668158</v>
      </c>
      <c r="W1016" s="369">
        <v>-2.2936902568359216</v>
      </c>
      <c r="X1016" s="369">
        <v>-0.13676903108723892</v>
      </c>
      <c r="Y1016" s="369">
        <v>-1.0371444082719292</v>
      </c>
      <c r="Z1016" s="369">
        <v>-7.5694239226076876E-2</v>
      </c>
      <c r="AA1016" s="369">
        <v>-0.43027059494491127</v>
      </c>
      <c r="AB1016" s="369">
        <v>0.2302674965325604</v>
      </c>
      <c r="AC1016" s="373">
        <v>-1.4638688813789009</v>
      </c>
      <c r="AD1016" s="541">
        <v>14284684000105</v>
      </c>
      <c r="AE1016" s="370" t="s">
        <v>2315</v>
      </c>
      <c r="AF1016" s="370" t="s">
        <v>2253</v>
      </c>
      <c r="AG1016" s="374" t="s">
        <v>1439</v>
      </c>
      <c r="AH1016" s="374" t="s">
        <v>2248</v>
      </c>
      <c r="AI1016" s="374">
        <v>100000</v>
      </c>
      <c r="AJ1016" s="374">
        <v>10000</v>
      </c>
      <c r="AK1016" s="374">
        <v>100000</v>
      </c>
      <c r="AL1016" s="369">
        <v>1.38E-2</v>
      </c>
      <c r="AM1016" s="369">
        <v>0.2</v>
      </c>
      <c r="AN1016" s="369" t="s">
        <v>666</v>
      </c>
      <c r="AO1016" s="367" t="s">
        <v>1324</v>
      </c>
      <c r="AP1016" s="370" t="s">
        <v>716</v>
      </c>
      <c r="AQ1016" s="376" t="s">
        <v>659</v>
      </c>
      <c r="AR1016" s="369">
        <v>4.1399999999999996E-3</v>
      </c>
      <c r="AS1016" s="369">
        <v>4.1399999999999996E-3</v>
      </c>
      <c r="AT1016" s="369"/>
      <c r="AX1016" s="662"/>
      <c r="AY1016" s="663"/>
      <c r="AZ1016" s="663"/>
      <c r="BA1016" s="663"/>
      <c r="BB1016" s="664"/>
      <c r="BC1016" s="663"/>
      <c r="BD1016" s="663"/>
      <c r="BE1016" s="663"/>
      <c r="BF1016" s="663"/>
      <c r="BG1016" s="664"/>
      <c r="BH1016" s="664"/>
      <c r="BI1016" s="665"/>
      <c r="BJ1016" s="665"/>
      <c r="BK1016" s="665"/>
      <c r="BL1016" s="664"/>
      <c r="BM1016" s="664"/>
      <c r="BN1016" s="664"/>
      <c r="BO1016" s="664"/>
      <c r="BP1016" s="664"/>
      <c r="BQ1016" s="664"/>
      <c r="BR1016" s="664"/>
      <c r="BS1016" s="664"/>
      <c r="BT1016" s="667"/>
      <c r="BU1016" s="668"/>
      <c r="BV1016" s="666"/>
      <c r="BW1016" s="669"/>
    </row>
    <row r="1017" spans="2:75" ht="15.75" customHeight="1">
      <c r="B1017" s="363" t="s">
        <v>136</v>
      </c>
      <c r="C1017" s="364">
        <v>35704552000165</v>
      </c>
      <c r="D1017" s="365" t="s">
        <v>14</v>
      </c>
      <c r="E1017" s="365" t="s">
        <v>607</v>
      </c>
      <c r="F1017" s="365"/>
      <c r="G1017" s="366"/>
      <c r="H1017" s="366" t="s">
        <v>34</v>
      </c>
      <c r="I1017" s="366" t="s">
        <v>34</v>
      </c>
      <c r="J1017" s="366" t="s">
        <v>608</v>
      </c>
      <c r="K1017" s="367" t="s">
        <v>48</v>
      </c>
      <c r="L1017" s="368"/>
      <c r="M1017" s="368" t="s">
        <v>34</v>
      </c>
      <c r="N1017" s="367">
        <v>529222</v>
      </c>
      <c r="O1017" s="367" t="s">
        <v>1321</v>
      </c>
      <c r="P1017" s="371">
        <v>43879</v>
      </c>
      <c r="Q1017" s="372">
        <v>3203406.86</v>
      </c>
      <c r="R1017" s="372">
        <v>4344004.1135714306</v>
      </c>
      <c r="S1017" s="367">
        <v>32</v>
      </c>
      <c r="T1017" s="369">
        <v>-5.0636216848350402E-2</v>
      </c>
      <c r="U1017" s="369">
        <v>-0.65458425844470136</v>
      </c>
      <c r="V1017" s="369">
        <v>-0.23207511804183001</v>
      </c>
      <c r="W1017" s="369">
        <v>-2.2751121545727671</v>
      </c>
      <c r="X1017" s="369">
        <v>-0.14660160193455241</v>
      </c>
      <c r="Y1017" s="369">
        <v>-1.1117065791973344</v>
      </c>
      <c r="Z1017" s="369" t="s">
        <v>1419</v>
      </c>
      <c r="AA1017" s="369" t="s">
        <v>1419</v>
      </c>
      <c r="AB1017" s="369">
        <v>0.22929062487373342</v>
      </c>
      <c r="AC1017" s="373">
        <v>-1.4603247797625858</v>
      </c>
      <c r="AD1017" s="541">
        <v>11176045000138</v>
      </c>
      <c r="AE1017" s="370" t="s">
        <v>2315</v>
      </c>
      <c r="AF1017" s="370" t="s">
        <v>2253</v>
      </c>
      <c r="AG1017" s="374" t="s">
        <v>1439</v>
      </c>
      <c r="AH1017" s="374" t="s">
        <v>2266</v>
      </c>
      <c r="AI1017" s="374">
        <v>100000</v>
      </c>
      <c r="AJ1017" s="374">
        <v>10000</v>
      </c>
      <c r="AK1017" s="374">
        <v>100000</v>
      </c>
      <c r="AL1017" s="369">
        <v>1.38E-2</v>
      </c>
      <c r="AM1017" s="369">
        <v>0.2</v>
      </c>
      <c r="AN1017" s="369" t="s">
        <v>34</v>
      </c>
      <c r="AO1017" s="367" t="s">
        <v>1324</v>
      </c>
      <c r="AP1017" s="370" t="s">
        <v>716</v>
      </c>
      <c r="AQ1017" s="376" t="s">
        <v>659</v>
      </c>
      <c r="AR1017" s="369">
        <v>4.1399999999999996E-3</v>
      </c>
      <c r="AS1017" s="369">
        <v>4.1399999999999996E-3</v>
      </c>
      <c r="AT1017" s="369"/>
      <c r="AX1017" s="662"/>
      <c r="AY1017" s="663"/>
      <c r="AZ1017" s="663"/>
      <c r="BA1017" s="663"/>
      <c r="BB1017" s="664"/>
      <c r="BC1017" s="663"/>
      <c r="BD1017" s="663"/>
      <c r="BE1017" s="663"/>
      <c r="BF1017" s="663"/>
      <c r="BG1017" s="664"/>
      <c r="BH1017" s="664"/>
      <c r="BI1017" s="665"/>
      <c r="BJ1017" s="665"/>
      <c r="BK1017" s="665"/>
      <c r="BL1017" s="664"/>
      <c r="BM1017" s="664"/>
      <c r="BN1017" s="664"/>
      <c r="BO1017" s="664"/>
      <c r="BP1017" s="664"/>
      <c r="BQ1017" s="664"/>
      <c r="BR1017" s="664"/>
      <c r="BS1017" s="664"/>
      <c r="BT1017" s="667"/>
      <c r="BU1017" s="668"/>
      <c r="BV1017" s="666"/>
      <c r="BW1017" s="669"/>
    </row>
    <row r="1018" spans="2:75" ht="15.75" customHeight="1">
      <c r="B1018" s="363" t="s">
        <v>140</v>
      </c>
      <c r="C1018" s="364">
        <v>6070574000112</v>
      </c>
      <c r="D1018" s="365" t="s">
        <v>14</v>
      </c>
      <c r="E1018" s="365" t="s">
        <v>607</v>
      </c>
      <c r="F1018" s="365"/>
      <c r="G1018" s="366"/>
      <c r="H1018" s="366" t="s">
        <v>34</v>
      </c>
      <c r="I1018" s="366" t="s">
        <v>34</v>
      </c>
      <c r="J1018" s="366" t="s">
        <v>608</v>
      </c>
      <c r="K1018" s="367" t="s">
        <v>48</v>
      </c>
      <c r="L1018" s="368"/>
      <c r="M1018" s="368" t="s">
        <v>34</v>
      </c>
      <c r="N1018" s="367">
        <v>129100</v>
      </c>
      <c r="O1018" s="367" t="s">
        <v>1321</v>
      </c>
      <c r="P1018" s="371">
        <v>38027</v>
      </c>
      <c r="Q1018" s="372">
        <v>258654758.94999999</v>
      </c>
      <c r="R1018" s="372">
        <v>251931938.0382143</v>
      </c>
      <c r="S1018" s="367">
        <v>32</v>
      </c>
      <c r="T1018" s="369">
        <v>7.8718854871870247E-2</v>
      </c>
      <c r="U1018" s="369">
        <v>1.0176140013824495</v>
      </c>
      <c r="V1018" s="369">
        <v>-5.1070102234132553E-2</v>
      </c>
      <c r="W1018" s="369">
        <v>-0.50065776679775853</v>
      </c>
      <c r="X1018" s="369">
        <v>-7.9907106259741068E-2</v>
      </c>
      <c r="Y1018" s="369">
        <v>-0.60595010273648053</v>
      </c>
      <c r="Z1018" s="369">
        <v>-2.6502839926050847E-2</v>
      </c>
      <c r="AA1018" s="369">
        <v>-0.15065073404929796</v>
      </c>
      <c r="AB1018" s="369">
        <v>0.14683307217679178</v>
      </c>
      <c r="AC1018" s="373">
        <v>-0.94540406241559105</v>
      </c>
      <c r="AD1018" s="541">
        <v>16993142000137</v>
      </c>
      <c r="AE1018" s="370" t="s">
        <v>2323</v>
      </c>
      <c r="AF1018" s="370" t="s">
        <v>2253</v>
      </c>
      <c r="AG1018" s="374" t="s">
        <v>1439</v>
      </c>
      <c r="AH1018" s="374" t="s">
        <v>2245</v>
      </c>
      <c r="AI1018" s="374">
        <v>10000</v>
      </c>
      <c r="AJ1018" s="374">
        <v>1000</v>
      </c>
      <c r="AK1018" s="374">
        <v>1000</v>
      </c>
      <c r="AL1018" s="369">
        <v>0.02</v>
      </c>
      <c r="AM1018" s="369">
        <v>0.15</v>
      </c>
      <c r="AN1018" s="369" t="s">
        <v>2276</v>
      </c>
      <c r="AO1018" s="367" t="s">
        <v>1324</v>
      </c>
      <c r="AP1018" s="370" t="s">
        <v>716</v>
      </c>
      <c r="AQ1018" s="376" t="s">
        <v>659</v>
      </c>
      <c r="AR1018" s="369">
        <v>4.6666666666666662E-3</v>
      </c>
      <c r="AS1018" s="369">
        <v>4.6666666666666662E-3</v>
      </c>
      <c r="AT1018" s="369"/>
      <c r="AX1018" s="662"/>
      <c r="AY1018" s="663"/>
      <c r="AZ1018" s="663"/>
      <c r="BA1018" s="663"/>
      <c r="BB1018" s="664"/>
      <c r="BC1018" s="663"/>
      <c r="BD1018" s="663"/>
      <c r="BE1018" s="663"/>
      <c r="BF1018" s="663"/>
      <c r="BG1018" s="664"/>
      <c r="BH1018" s="664"/>
      <c r="BI1018" s="665"/>
      <c r="BJ1018" s="665"/>
      <c r="BK1018" s="665"/>
      <c r="BL1018" s="664"/>
      <c r="BM1018" s="664"/>
      <c r="BN1018" s="664"/>
      <c r="BO1018" s="664"/>
      <c r="BP1018" s="664"/>
      <c r="BQ1018" s="664"/>
      <c r="BR1018" s="664"/>
      <c r="BS1018" s="664"/>
      <c r="BT1018" s="667"/>
      <c r="BU1018" s="668"/>
      <c r="BV1018" s="666"/>
      <c r="BW1018" s="669"/>
    </row>
    <row r="1019" spans="2:75" ht="15.75" customHeight="1">
      <c r="B1019" s="363" t="s">
        <v>832</v>
      </c>
      <c r="C1019" s="364">
        <v>29283812000173</v>
      </c>
      <c r="D1019" s="365" t="s">
        <v>14</v>
      </c>
      <c r="E1019" s="365" t="s">
        <v>607</v>
      </c>
      <c r="F1019" s="365"/>
      <c r="G1019" s="366"/>
      <c r="H1019" s="366" t="s">
        <v>34</v>
      </c>
      <c r="I1019" s="366" t="s">
        <v>34</v>
      </c>
      <c r="J1019" s="366" t="s">
        <v>608</v>
      </c>
      <c r="K1019" s="367" t="s">
        <v>48</v>
      </c>
      <c r="L1019" s="368"/>
      <c r="M1019" s="368" t="s">
        <v>34</v>
      </c>
      <c r="N1019" s="367">
        <v>459984</v>
      </c>
      <c r="O1019" s="367" t="s">
        <v>1321</v>
      </c>
      <c r="P1019" s="371">
        <v>43152</v>
      </c>
      <c r="Q1019" s="372">
        <v>4341754.9800000004</v>
      </c>
      <c r="R1019" s="372">
        <v>4253500.9878174616</v>
      </c>
      <c r="S1019" s="367">
        <v>32</v>
      </c>
      <c r="T1019" s="369">
        <v>7.1672057685342239E-2</v>
      </c>
      <c r="U1019" s="369">
        <v>0.92651867874868687</v>
      </c>
      <c r="V1019" s="369">
        <v>-5.9291583323064834E-2</v>
      </c>
      <c r="W1019" s="369">
        <v>-0.58125577192577305</v>
      </c>
      <c r="X1019" s="369">
        <v>-9.4843151586843866E-2</v>
      </c>
      <c r="Y1019" s="369">
        <v>-0.71921284774210847</v>
      </c>
      <c r="Z1019" s="369">
        <v>-3.4660801262406671E-2</v>
      </c>
      <c r="AA1019" s="369">
        <v>-0.19702323100045505</v>
      </c>
      <c r="AB1019" s="369">
        <v>0.14613032425102476</v>
      </c>
      <c r="AC1019" s="373">
        <v>-1.0101847322390551</v>
      </c>
      <c r="AD1019" s="541">
        <v>16993142000137</v>
      </c>
      <c r="AE1019" s="370" t="s">
        <v>2323</v>
      </c>
      <c r="AF1019" s="370" t="s">
        <v>2253</v>
      </c>
      <c r="AG1019" s="374" t="s">
        <v>1439</v>
      </c>
      <c r="AH1019" s="374" t="s">
        <v>2248</v>
      </c>
      <c r="AI1019" s="374">
        <v>5000</v>
      </c>
      <c r="AJ1019" s="374">
        <v>1000</v>
      </c>
      <c r="AK1019" s="374">
        <v>1000</v>
      </c>
      <c r="AL1019" s="369">
        <v>2.5000000000000001E-2</v>
      </c>
      <c r="AM1019" s="369">
        <v>0.2</v>
      </c>
      <c r="AN1019" s="369" t="s">
        <v>2276</v>
      </c>
      <c r="AO1019" s="367" t="s">
        <v>1324</v>
      </c>
      <c r="AP1019" s="370" t="s">
        <v>716</v>
      </c>
      <c r="AQ1019" s="376" t="s">
        <v>659</v>
      </c>
      <c r="AR1019" s="369">
        <v>5.8333333333333327E-3</v>
      </c>
      <c r="AS1019" s="369">
        <v>5.8333333333333327E-3</v>
      </c>
      <c r="AT1019" s="369"/>
      <c r="AX1019" s="662"/>
      <c r="AY1019" s="663"/>
      <c r="AZ1019" s="663"/>
      <c r="BA1019" s="663"/>
      <c r="BB1019" s="664"/>
      <c r="BC1019" s="663"/>
      <c r="BD1019" s="663"/>
      <c r="BE1019" s="663"/>
      <c r="BF1019" s="663"/>
      <c r="BG1019" s="664"/>
      <c r="BH1019" s="664"/>
      <c r="BI1019" s="665"/>
      <c r="BJ1019" s="665"/>
      <c r="BK1019" s="665"/>
      <c r="BL1019" s="664"/>
      <c r="BM1019" s="664"/>
      <c r="BN1019" s="664"/>
      <c r="BO1019" s="664"/>
      <c r="BP1019" s="664"/>
      <c r="BQ1019" s="664"/>
      <c r="BR1019" s="664"/>
      <c r="BS1019" s="664"/>
      <c r="BT1019" s="667"/>
      <c r="BU1019" s="668"/>
      <c r="BV1019" s="666"/>
      <c r="BW1019" s="669"/>
    </row>
    <row r="1020" spans="2:75" ht="15.75" customHeight="1">
      <c r="B1020" s="363" t="s">
        <v>837</v>
      </c>
      <c r="C1020" s="364">
        <v>9120774000120</v>
      </c>
      <c r="D1020" s="365" t="s">
        <v>14</v>
      </c>
      <c r="E1020" s="365" t="s">
        <v>607</v>
      </c>
      <c r="F1020" s="365"/>
      <c r="G1020" s="366"/>
      <c r="H1020" s="366" t="s">
        <v>34</v>
      </c>
      <c r="I1020" s="366" t="s">
        <v>34</v>
      </c>
      <c r="J1020" s="366" t="s">
        <v>608</v>
      </c>
      <c r="K1020" s="367" t="s">
        <v>48</v>
      </c>
      <c r="L1020" s="368"/>
      <c r="M1020" s="368" t="s">
        <v>34</v>
      </c>
      <c r="N1020" s="367">
        <v>287342</v>
      </c>
      <c r="O1020" s="367" t="s">
        <v>1321</v>
      </c>
      <c r="P1020" s="371">
        <v>39422</v>
      </c>
      <c r="Q1020" s="372">
        <v>723852841.34000003</v>
      </c>
      <c r="R1020" s="372">
        <v>1005131961.4840078</v>
      </c>
      <c r="S1020" s="367">
        <v>32</v>
      </c>
      <c r="T1020" s="369">
        <v>5.1493516729080868E-2</v>
      </c>
      <c r="U1020" s="369">
        <v>0.66566674133186765</v>
      </c>
      <c r="V1020" s="369">
        <v>-0.23155162535971729</v>
      </c>
      <c r="W1020" s="369">
        <v>-2.2699801758671057</v>
      </c>
      <c r="X1020" s="369">
        <v>-0.18540003019817475</v>
      </c>
      <c r="Y1020" s="369">
        <v>-1.4059221088641962</v>
      </c>
      <c r="Z1020" s="369">
        <v>-2.143565338441733E-2</v>
      </c>
      <c r="AA1020" s="369">
        <v>-0.12184720302425274</v>
      </c>
      <c r="AB1020" s="369">
        <v>0.2389188449511824</v>
      </c>
      <c r="AC1020" s="373">
        <v>-1.3892070412152968</v>
      </c>
      <c r="AD1020" s="541">
        <v>12976456000170</v>
      </c>
      <c r="AE1020" s="370" t="s">
        <v>2279</v>
      </c>
      <c r="AF1020" s="370" t="s">
        <v>2244</v>
      </c>
      <c r="AG1020" s="374" t="s">
        <v>1438</v>
      </c>
      <c r="AH1020" s="374" t="s">
        <v>2245</v>
      </c>
      <c r="AI1020" s="374">
        <v>5000</v>
      </c>
      <c r="AJ1020" s="374">
        <v>0</v>
      </c>
      <c r="AK1020" s="374">
        <v>0</v>
      </c>
      <c r="AL1020" s="369">
        <v>0.02</v>
      </c>
      <c r="AM1020" s="369">
        <v>0.2</v>
      </c>
      <c r="AN1020" s="369" t="s">
        <v>2262</v>
      </c>
      <c r="AO1020" s="367" t="s">
        <v>1324</v>
      </c>
      <c r="AP1020" s="370" t="s">
        <v>716</v>
      </c>
      <c r="AQ1020" s="376" t="s">
        <v>659</v>
      </c>
      <c r="AR1020" s="369">
        <v>6.9999999999999993E-3</v>
      </c>
      <c r="AS1020" s="369">
        <v>6.9999999999999993E-3</v>
      </c>
      <c r="AT1020" s="369"/>
      <c r="AX1020" s="662"/>
      <c r="AY1020" s="663"/>
      <c r="AZ1020" s="663"/>
      <c r="BA1020" s="663"/>
      <c r="BB1020" s="664"/>
      <c r="BC1020" s="663"/>
      <c r="BD1020" s="663"/>
      <c r="BE1020" s="663"/>
      <c r="BF1020" s="663"/>
      <c r="BG1020" s="664"/>
      <c r="BH1020" s="664"/>
      <c r="BI1020" s="665"/>
      <c r="BJ1020" s="665"/>
      <c r="BK1020" s="665"/>
      <c r="BL1020" s="664"/>
      <c r="BM1020" s="664"/>
      <c r="BN1020" s="664"/>
      <c r="BO1020" s="664"/>
      <c r="BP1020" s="664"/>
      <c r="BQ1020" s="664"/>
      <c r="BR1020" s="664"/>
      <c r="BS1020" s="664"/>
      <c r="BT1020" s="667"/>
      <c r="BU1020" s="668"/>
      <c r="BV1020" s="666"/>
      <c r="BW1020" s="669"/>
    </row>
    <row r="1021" spans="2:75" ht="15.75" customHeight="1">
      <c r="B1021" s="363" t="s">
        <v>146</v>
      </c>
      <c r="C1021" s="364">
        <v>22710616000199</v>
      </c>
      <c r="D1021" s="365" t="s">
        <v>14</v>
      </c>
      <c r="E1021" s="365" t="s">
        <v>607</v>
      </c>
      <c r="F1021" s="365"/>
      <c r="G1021" s="366"/>
      <c r="H1021" s="366" t="s">
        <v>34</v>
      </c>
      <c r="I1021" s="366" t="s">
        <v>34</v>
      </c>
      <c r="J1021" s="366" t="s">
        <v>611</v>
      </c>
      <c r="K1021" s="367" t="s">
        <v>48</v>
      </c>
      <c r="L1021" s="368"/>
      <c r="M1021" s="368" t="s">
        <v>34</v>
      </c>
      <c r="N1021" s="367">
        <v>407771</v>
      </c>
      <c r="O1021" s="367" t="s">
        <v>1321</v>
      </c>
      <c r="P1021" s="371">
        <v>42248</v>
      </c>
      <c r="Q1021" s="372">
        <v>4841524.9000000004</v>
      </c>
      <c r="R1021" s="372">
        <v>7776459.2526587257</v>
      </c>
      <c r="S1021" s="367">
        <v>32</v>
      </c>
      <c r="T1021" s="369">
        <v>-0.19979434256832151</v>
      </c>
      <c r="U1021" s="369">
        <v>-2.5827804625137971</v>
      </c>
      <c r="V1021" s="369">
        <v>-0.18454468255870127</v>
      </c>
      <c r="W1021" s="369">
        <v>-1.8091549576434871</v>
      </c>
      <c r="X1021" s="369">
        <v>-1.5260241672647168E-2</v>
      </c>
      <c r="Y1021" s="369">
        <v>-0.11572118478757733</v>
      </c>
      <c r="Z1021" s="369">
        <v>1.5880478287295219E-2</v>
      </c>
      <c r="AA1021" s="369">
        <v>9.0269786849648467E-2</v>
      </c>
      <c r="AB1021" s="369">
        <v>0.21482653044346731</v>
      </c>
      <c r="AC1021" s="373">
        <v>-1.2940038751790541</v>
      </c>
      <c r="AD1021" s="541">
        <v>22314799000123</v>
      </c>
      <c r="AE1021" s="370" t="s">
        <v>2279</v>
      </c>
      <c r="AF1021" s="370" t="s">
        <v>2244</v>
      </c>
      <c r="AG1021" s="374" t="s">
        <v>1438</v>
      </c>
      <c r="AH1021" s="374" t="s">
        <v>2245</v>
      </c>
      <c r="AI1021" s="374">
        <v>50000</v>
      </c>
      <c r="AJ1021" s="374">
        <v>5000</v>
      </c>
      <c r="AK1021" s="374">
        <v>5000</v>
      </c>
      <c r="AL1021" s="369">
        <v>1.4999999999999999E-2</v>
      </c>
      <c r="AM1021" s="369" t="s">
        <v>34</v>
      </c>
      <c r="AN1021" s="369" t="s">
        <v>2262</v>
      </c>
      <c r="AO1021" s="367" t="s">
        <v>1324</v>
      </c>
      <c r="AP1021" s="370" t="s">
        <v>716</v>
      </c>
      <c r="AQ1021" s="376" t="s">
        <v>687</v>
      </c>
      <c r="AR1021" s="369">
        <v>5.2499999999999995E-3</v>
      </c>
      <c r="AS1021" s="369">
        <v>5.2499999999999995E-3</v>
      </c>
      <c r="AT1021" s="369"/>
      <c r="AX1021" s="662"/>
      <c r="AY1021" s="663"/>
      <c r="AZ1021" s="663"/>
      <c r="BA1021" s="663"/>
      <c r="BB1021" s="664"/>
      <c r="BC1021" s="663"/>
      <c r="BD1021" s="663"/>
      <c r="BE1021" s="663"/>
      <c r="BF1021" s="663"/>
      <c r="BG1021" s="664"/>
      <c r="BH1021" s="664"/>
      <c r="BI1021" s="665"/>
      <c r="BJ1021" s="665"/>
      <c r="BK1021" s="665"/>
      <c r="BL1021" s="664"/>
      <c r="BM1021" s="664"/>
      <c r="BN1021" s="664"/>
      <c r="BO1021" s="664"/>
      <c r="BP1021" s="664"/>
      <c r="BQ1021" s="664"/>
      <c r="BR1021" s="664"/>
      <c r="BS1021" s="664"/>
      <c r="BT1021" s="667"/>
      <c r="BU1021" s="668"/>
      <c r="BV1021" s="666"/>
      <c r="BW1021" s="669"/>
    </row>
    <row r="1022" spans="2:75" ht="15.75" customHeight="1">
      <c r="B1022" s="363" t="s">
        <v>147</v>
      </c>
      <c r="C1022" s="364">
        <v>22353918000157</v>
      </c>
      <c r="D1022" s="365" t="s">
        <v>14</v>
      </c>
      <c r="E1022" s="365" t="s">
        <v>607</v>
      </c>
      <c r="F1022" s="365"/>
      <c r="G1022" s="366"/>
      <c r="H1022" s="366" t="s">
        <v>34</v>
      </c>
      <c r="I1022" s="366" t="s">
        <v>34</v>
      </c>
      <c r="J1022" s="366" t="s">
        <v>611</v>
      </c>
      <c r="K1022" s="367" t="s">
        <v>49</v>
      </c>
      <c r="L1022" s="368"/>
      <c r="M1022" s="368" t="s">
        <v>34</v>
      </c>
      <c r="N1022" s="367">
        <v>408565</v>
      </c>
      <c r="O1022" s="367" t="s">
        <v>1321</v>
      </c>
      <c r="P1022" s="371">
        <v>42248</v>
      </c>
      <c r="Q1022" s="372">
        <v>6755168.1900000004</v>
      </c>
      <c r="R1022" s="372">
        <v>11969525.057658734</v>
      </c>
      <c r="S1022" s="367">
        <v>32</v>
      </c>
      <c r="T1022" s="369">
        <v>-0.28747508625465756</v>
      </c>
      <c r="U1022" s="369">
        <v>-3.7162465497945649</v>
      </c>
      <c r="V1022" s="369">
        <v>-0.22626162301287789</v>
      </c>
      <c r="W1022" s="369">
        <v>-2.2181204645005321</v>
      </c>
      <c r="X1022" s="369">
        <v>-0.13206305346795855</v>
      </c>
      <c r="Y1022" s="369">
        <v>-1.0014581250944441</v>
      </c>
      <c r="Z1022" s="369">
        <v>0.17373559718750808</v>
      </c>
      <c r="AA1022" s="369">
        <v>0.98756945745516955</v>
      </c>
      <c r="AB1022" s="369">
        <v>0.2349783926819641</v>
      </c>
      <c r="AC1022" s="373">
        <v>-1.3873010036280138</v>
      </c>
      <c r="AD1022" s="541">
        <v>22690848000122</v>
      </c>
      <c r="AE1022" s="370" t="s">
        <v>2279</v>
      </c>
      <c r="AF1022" s="370" t="s">
        <v>2244</v>
      </c>
      <c r="AG1022" s="374" t="s">
        <v>1438</v>
      </c>
      <c r="AH1022" s="374" t="s">
        <v>2245</v>
      </c>
      <c r="AI1022" s="374">
        <v>50000</v>
      </c>
      <c r="AJ1022" s="374">
        <v>5000</v>
      </c>
      <c r="AK1022" s="374">
        <v>5000</v>
      </c>
      <c r="AL1022" s="369">
        <v>1.4999999999999999E-2</v>
      </c>
      <c r="AM1022" s="369">
        <v>0.2</v>
      </c>
      <c r="AN1022" s="369" t="s">
        <v>2262</v>
      </c>
      <c r="AO1022" s="367" t="s">
        <v>1324</v>
      </c>
      <c r="AP1022" s="370" t="s">
        <v>716</v>
      </c>
      <c r="AQ1022" s="376" t="s">
        <v>687</v>
      </c>
      <c r="AR1022" s="369">
        <v>5.2499999999999995E-3</v>
      </c>
      <c r="AS1022" s="369">
        <v>5.2499999999999995E-3</v>
      </c>
      <c r="AT1022" s="369"/>
      <c r="AX1022" s="662"/>
      <c r="AY1022" s="663"/>
      <c r="AZ1022" s="663"/>
      <c r="BA1022" s="663"/>
      <c r="BB1022" s="664"/>
      <c r="BC1022" s="663"/>
      <c r="BD1022" s="663"/>
      <c r="BE1022" s="663"/>
      <c r="BF1022" s="663"/>
      <c r="BG1022" s="664"/>
      <c r="BH1022" s="664"/>
      <c r="BI1022" s="665"/>
      <c r="BJ1022" s="665"/>
      <c r="BK1022" s="665"/>
      <c r="BL1022" s="664"/>
      <c r="BM1022" s="664"/>
      <c r="BN1022" s="664"/>
      <c r="BO1022" s="664"/>
      <c r="BP1022" s="664"/>
      <c r="BQ1022" s="664"/>
      <c r="BR1022" s="664"/>
      <c r="BS1022" s="664"/>
      <c r="BT1022" s="667"/>
      <c r="BU1022" s="668"/>
      <c r="BV1022" s="666"/>
      <c r="BW1022" s="669"/>
    </row>
    <row r="1023" spans="2:75" ht="15.75" customHeight="1">
      <c r="B1023" s="363" t="s">
        <v>838</v>
      </c>
      <c r="C1023" s="364">
        <v>11977794000164</v>
      </c>
      <c r="D1023" s="365" t="s">
        <v>14</v>
      </c>
      <c r="E1023" s="365" t="s">
        <v>607</v>
      </c>
      <c r="F1023" s="365"/>
      <c r="G1023" s="366"/>
      <c r="H1023" s="366" t="s">
        <v>34</v>
      </c>
      <c r="I1023" s="366" t="s">
        <v>34</v>
      </c>
      <c r="J1023" s="366" t="s">
        <v>608</v>
      </c>
      <c r="K1023" s="367" t="s">
        <v>48</v>
      </c>
      <c r="L1023" s="368"/>
      <c r="M1023" s="368" t="s">
        <v>34</v>
      </c>
      <c r="N1023" s="367">
        <v>252311</v>
      </c>
      <c r="O1023" s="367" t="s">
        <v>1321</v>
      </c>
      <c r="P1023" s="371">
        <v>40378</v>
      </c>
      <c r="Q1023" s="372">
        <v>1448736263.8599999</v>
      </c>
      <c r="R1023" s="372">
        <v>1844816188.8704364</v>
      </c>
      <c r="S1023" s="367">
        <v>32</v>
      </c>
      <c r="T1023" s="369">
        <v>-4.2403823198605695E-3</v>
      </c>
      <c r="U1023" s="369">
        <v>-5.4816249892459694E-2</v>
      </c>
      <c r="V1023" s="369">
        <v>-0.26879299757073905</v>
      </c>
      <c r="W1023" s="369">
        <v>-2.6350701488257422</v>
      </c>
      <c r="X1023" s="369">
        <v>-0.27506132164730068</v>
      </c>
      <c r="Y1023" s="369">
        <v>-2.0858399698424277</v>
      </c>
      <c r="Z1023" s="369">
        <v>-0.17821267120498852</v>
      </c>
      <c r="AA1023" s="369">
        <v>-1.0130185975853747</v>
      </c>
      <c r="AB1023" s="369">
        <v>0.25222452470589818</v>
      </c>
      <c r="AC1023" s="373">
        <v>-1.4995763241921578</v>
      </c>
      <c r="AD1023" s="541">
        <v>17009959000190</v>
      </c>
      <c r="AE1023" s="370" t="s">
        <v>2279</v>
      </c>
      <c r="AF1023" s="370" t="s">
        <v>2244</v>
      </c>
      <c r="AG1023" s="374" t="s">
        <v>1438</v>
      </c>
      <c r="AH1023" s="374" t="s">
        <v>2248</v>
      </c>
      <c r="AI1023" s="374">
        <v>5000</v>
      </c>
      <c r="AJ1023" s="374">
        <v>0</v>
      </c>
      <c r="AK1023" s="374">
        <v>0</v>
      </c>
      <c r="AL1023" s="369">
        <v>0.03</v>
      </c>
      <c r="AM1023" s="369" t="s">
        <v>34</v>
      </c>
      <c r="AN1023" s="369" t="s">
        <v>2262</v>
      </c>
      <c r="AO1023" s="367" t="s">
        <v>1324</v>
      </c>
      <c r="AP1023" s="370" t="s">
        <v>716</v>
      </c>
      <c r="AQ1023" s="376" t="s">
        <v>659</v>
      </c>
      <c r="AR1023" s="369">
        <v>1.0499999999999999E-2</v>
      </c>
      <c r="AS1023" s="369">
        <v>1.0499999999999999E-2</v>
      </c>
      <c r="AT1023" s="369"/>
      <c r="AX1023" s="662"/>
      <c r="AY1023" s="663"/>
      <c r="AZ1023" s="663"/>
      <c r="BA1023" s="663"/>
      <c r="BB1023" s="664"/>
      <c r="BC1023" s="663"/>
      <c r="BD1023" s="663"/>
      <c r="BE1023" s="663"/>
      <c r="BF1023" s="663"/>
      <c r="BG1023" s="664"/>
      <c r="BH1023" s="664"/>
      <c r="BI1023" s="665"/>
      <c r="BJ1023" s="665"/>
      <c r="BK1023" s="665"/>
      <c r="BL1023" s="664"/>
      <c r="BM1023" s="664"/>
      <c r="BN1023" s="664"/>
      <c r="BO1023" s="664"/>
      <c r="BP1023" s="664"/>
      <c r="BQ1023" s="664"/>
      <c r="BR1023" s="664"/>
      <c r="BS1023" s="664"/>
      <c r="BT1023" s="667"/>
      <c r="BU1023" s="668"/>
      <c r="BV1023" s="666"/>
      <c r="BW1023" s="669"/>
    </row>
    <row r="1024" spans="2:75" ht="15.75" customHeight="1">
      <c r="B1024" s="363" t="s">
        <v>889</v>
      </c>
      <c r="C1024" s="364">
        <v>13614709000129</v>
      </c>
      <c r="D1024" s="365" t="s">
        <v>14</v>
      </c>
      <c r="E1024" s="365" t="s">
        <v>607</v>
      </c>
      <c r="F1024" s="365"/>
      <c r="G1024" s="366"/>
      <c r="H1024" s="366" t="s">
        <v>34</v>
      </c>
      <c r="I1024" s="366" t="s">
        <v>34</v>
      </c>
      <c r="J1024" s="366" t="s">
        <v>608</v>
      </c>
      <c r="K1024" s="367" t="s">
        <v>48</v>
      </c>
      <c r="L1024" s="368"/>
      <c r="M1024" s="368" t="s">
        <v>1416</v>
      </c>
      <c r="N1024" s="367">
        <v>359890</v>
      </c>
      <c r="O1024" s="367" t="s">
        <v>1321</v>
      </c>
      <c r="P1024" s="371">
        <v>41646</v>
      </c>
      <c r="Q1024" s="372">
        <v>180992194.43000001</v>
      </c>
      <c r="R1024" s="372">
        <v>207906448.63380945</v>
      </c>
      <c r="S1024" s="367">
        <v>32</v>
      </c>
      <c r="T1024" s="369">
        <v>5.1912218003233868E-3</v>
      </c>
      <c r="U1024" s="369">
        <v>6.7107937442553098E-2</v>
      </c>
      <c r="V1024" s="369">
        <v>-0.16222116329091385</v>
      </c>
      <c r="W1024" s="369">
        <v>-1.5903098248799297</v>
      </c>
      <c r="X1024" s="369">
        <v>-6.9604808872336998E-2</v>
      </c>
      <c r="Y1024" s="369">
        <v>-0.52782591012678681</v>
      </c>
      <c r="Z1024" s="369">
        <v>-9.9886818552724632E-3</v>
      </c>
      <c r="AA1024" s="369">
        <v>-5.6778905878783259E-2</v>
      </c>
      <c r="AB1024" s="369">
        <v>0.19747970039119411</v>
      </c>
      <c r="AC1024" s="373">
        <v>-1.2893401665774873</v>
      </c>
      <c r="AD1024" s="541">
        <v>0</v>
      </c>
      <c r="AE1024" s="370" t="s">
        <v>469</v>
      </c>
      <c r="AF1024" s="370" t="s">
        <v>469</v>
      </c>
      <c r="AG1024" s="374" t="s">
        <v>469</v>
      </c>
      <c r="AH1024" s="374" t="s">
        <v>2248</v>
      </c>
      <c r="AI1024" s="374">
        <v>1000</v>
      </c>
      <c r="AJ1024" s="374">
        <v>1000</v>
      </c>
      <c r="AK1024" s="374">
        <v>1000</v>
      </c>
      <c r="AL1024" s="369">
        <v>0.01</v>
      </c>
      <c r="AM1024" s="369" t="s">
        <v>34</v>
      </c>
      <c r="AN1024" s="369" t="s">
        <v>666</v>
      </c>
      <c r="AO1024" s="367" t="s">
        <v>1324</v>
      </c>
      <c r="AP1024" s="370" t="s">
        <v>716</v>
      </c>
      <c r="AQ1024" s="376" t="s">
        <v>659</v>
      </c>
      <c r="AR1024" s="369">
        <v>2.6666666666666666E-3</v>
      </c>
      <c r="AS1024" s="369">
        <v>2.6666666666666666E-3</v>
      </c>
      <c r="AT1024" s="369"/>
      <c r="AX1024" s="662"/>
      <c r="AY1024" s="663"/>
      <c r="AZ1024" s="663"/>
      <c r="BA1024" s="663"/>
      <c r="BB1024" s="664"/>
      <c r="BC1024" s="663"/>
      <c r="BD1024" s="663"/>
      <c r="BE1024" s="663"/>
      <c r="BF1024" s="663"/>
      <c r="BG1024" s="664"/>
      <c r="BH1024" s="664"/>
      <c r="BI1024" s="665"/>
      <c r="BJ1024" s="665"/>
      <c r="BK1024" s="665"/>
      <c r="BL1024" s="664"/>
      <c r="BM1024" s="664"/>
      <c r="BN1024" s="664"/>
      <c r="BO1024" s="664"/>
      <c r="BP1024" s="664"/>
      <c r="BQ1024" s="664"/>
      <c r="BR1024" s="664"/>
      <c r="BS1024" s="664"/>
      <c r="BT1024" s="667"/>
      <c r="BU1024" s="668"/>
      <c r="BV1024" s="666"/>
      <c r="BW1024" s="669"/>
    </row>
    <row r="1025" spans="2:75" ht="15.75" customHeight="1">
      <c r="B1025" s="363" t="s">
        <v>162</v>
      </c>
      <c r="C1025" s="364">
        <v>28246652000120</v>
      </c>
      <c r="D1025" s="365" t="s">
        <v>14</v>
      </c>
      <c r="E1025" s="365" t="s">
        <v>614</v>
      </c>
      <c r="F1025" s="365"/>
      <c r="G1025" s="366"/>
      <c r="H1025" s="366" t="s">
        <v>1338</v>
      </c>
      <c r="I1025" s="366" t="s">
        <v>34</v>
      </c>
      <c r="J1025" s="366" t="s">
        <v>608</v>
      </c>
      <c r="K1025" s="367" t="s">
        <v>48</v>
      </c>
      <c r="L1025" s="368"/>
      <c r="M1025" s="368" t="s">
        <v>34</v>
      </c>
      <c r="N1025" s="367">
        <v>456217</v>
      </c>
      <c r="O1025" s="367" t="s">
        <v>1321</v>
      </c>
      <c r="P1025" s="371">
        <v>43090</v>
      </c>
      <c r="Q1025" s="372">
        <v>2354019.84</v>
      </c>
      <c r="R1025" s="372">
        <v>8065637.2043253947</v>
      </c>
      <c r="S1025" s="367">
        <v>32</v>
      </c>
      <c r="T1025" s="369">
        <v>-3.7093198759699963E-2</v>
      </c>
      <c r="U1025" s="369">
        <v>-0.47951102026791953</v>
      </c>
      <c r="V1025" s="369">
        <v>-0.25175812642836526</v>
      </c>
      <c r="W1025" s="369">
        <v>-2.4680714515306281</v>
      </c>
      <c r="X1025" s="369">
        <v>-0.15630463476798706</v>
      </c>
      <c r="Y1025" s="369">
        <v>-1.1852864398315497</v>
      </c>
      <c r="Z1025" s="369">
        <v>-0.23048753798317578</v>
      </c>
      <c r="AA1025" s="369">
        <v>-1.3101658872508206</v>
      </c>
      <c r="AB1025" s="369">
        <v>0.21082149388509758</v>
      </c>
      <c r="AC1025" s="373">
        <v>-1.7301818011050205</v>
      </c>
      <c r="AD1025" s="541">
        <v>28345356000186</v>
      </c>
      <c r="AE1025" s="370" t="s">
        <v>2332</v>
      </c>
      <c r="AF1025" s="370" t="s">
        <v>2253</v>
      </c>
      <c r="AG1025" s="374" t="s">
        <v>1439</v>
      </c>
      <c r="AH1025" s="374" t="s">
        <v>2248</v>
      </c>
      <c r="AI1025" s="374">
        <v>5000</v>
      </c>
      <c r="AJ1025" s="374">
        <v>1000</v>
      </c>
      <c r="AK1025" s="374">
        <v>1000</v>
      </c>
      <c r="AL1025" s="369">
        <v>1.9E-2</v>
      </c>
      <c r="AM1025" s="369">
        <v>0.2</v>
      </c>
      <c r="AN1025" s="369" t="s">
        <v>2276</v>
      </c>
      <c r="AO1025" s="367" t="s">
        <v>1324</v>
      </c>
      <c r="AP1025" s="370" t="s">
        <v>13</v>
      </c>
      <c r="AQ1025" s="376" t="s">
        <v>674</v>
      </c>
      <c r="AR1025" s="369">
        <v>4.7499999999999999E-3</v>
      </c>
      <c r="AS1025" s="369">
        <v>4.7499999999999999E-3</v>
      </c>
      <c r="AT1025" s="369"/>
      <c r="AX1025" s="662"/>
      <c r="AY1025" s="663"/>
      <c r="AZ1025" s="663"/>
      <c r="BA1025" s="663"/>
      <c r="BB1025" s="664"/>
      <c r="BC1025" s="663"/>
      <c r="BD1025" s="663"/>
      <c r="BE1025" s="663"/>
      <c r="BF1025" s="663"/>
      <c r="BG1025" s="664"/>
      <c r="BH1025" s="664"/>
      <c r="BI1025" s="665"/>
      <c r="BJ1025" s="665"/>
      <c r="BK1025" s="665"/>
      <c r="BL1025" s="664"/>
      <c r="BM1025" s="664"/>
      <c r="BN1025" s="664"/>
      <c r="BO1025" s="664"/>
      <c r="BP1025" s="664"/>
      <c r="BQ1025" s="664"/>
      <c r="BR1025" s="664"/>
      <c r="BS1025" s="664"/>
      <c r="BT1025" s="667"/>
      <c r="BU1025" s="668"/>
      <c r="BV1025" s="666"/>
      <c r="BW1025" s="669"/>
    </row>
    <row r="1026" spans="2:75" ht="15.75" customHeight="1">
      <c r="B1026" s="363" t="s">
        <v>1552</v>
      </c>
      <c r="C1026" s="364">
        <v>41681839000110</v>
      </c>
      <c r="D1026" s="365" t="s">
        <v>14</v>
      </c>
      <c r="E1026" s="365"/>
      <c r="F1026" s="365"/>
      <c r="G1026" s="366"/>
      <c r="H1026" s="366" t="s">
        <v>34</v>
      </c>
      <c r="I1026" s="366"/>
      <c r="J1026" s="366"/>
      <c r="K1026" s="367"/>
      <c r="L1026" s="368"/>
      <c r="M1026" s="368"/>
      <c r="N1026" s="367">
        <v>591904</v>
      </c>
      <c r="O1026" s="367" t="s">
        <v>1321</v>
      </c>
      <c r="P1026" s="371">
        <v>44336</v>
      </c>
      <c r="Q1026" s="372" t="s">
        <v>1392</v>
      </c>
      <c r="R1026" s="372" t="s">
        <v>1419</v>
      </c>
      <c r="S1026" s="367">
        <v>32</v>
      </c>
      <c r="T1026" s="369" t="s">
        <v>1419</v>
      </c>
      <c r="U1026" s="369" t="s">
        <v>1419</v>
      </c>
      <c r="V1026" s="369" t="s">
        <v>1419</v>
      </c>
      <c r="W1026" s="369" t="s">
        <v>1419</v>
      </c>
      <c r="X1026" s="369" t="s">
        <v>1419</v>
      </c>
      <c r="Y1026" s="369" t="s">
        <v>1419</v>
      </c>
      <c r="Z1026" s="369" t="s">
        <v>1419</v>
      </c>
      <c r="AA1026" s="369" t="s">
        <v>1419</v>
      </c>
      <c r="AB1026" s="369" t="s">
        <v>1419</v>
      </c>
      <c r="AC1026" s="373" t="s">
        <v>1419</v>
      </c>
      <c r="AD1026" s="541">
        <v>0</v>
      </c>
      <c r="AE1026" s="370" t="s">
        <v>2338</v>
      </c>
      <c r="AF1026" s="370" t="s">
        <v>2244</v>
      </c>
      <c r="AG1026" s="374" t="s">
        <v>1438</v>
      </c>
      <c r="AH1026" s="374" t="s">
        <v>2266</v>
      </c>
      <c r="AI1026" s="374" t="s">
        <v>1429</v>
      </c>
      <c r="AJ1026" s="374" t="s">
        <v>1429</v>
      </c>
      <c r="AK1026" s="374" t="s">
        <v>1429</v>
      </c>
      <c r="AL1026" s="369">
        <v>0.01</v>
      </c>
      <c r="AM1026" s="369">
        <v>0.1</v>
      </c>
      <c r="AN1026" s="369" t="s">
        <v>34</v>
      </c>
      <c r="AO1026" s="367" t="s">
        <v>1324</v>
      </c>
      <c r="AP1026" s="370" t="s">
        <v>716</v>
      </c>
      <c r="AQ1026" s="376" t="s">
        <v>659</v>
      </c>
      <c r="AR1026" s="369" t="s">
        <v>34</v>
      </c>
      <c r="AS1026" s="369" t="s">
        <v>34</v>
      </c>
      <c r="AT1026" s="369"/>
      <c r="AX1026" s="662"/>
      <c r="AY1026" s="663"/>
      <c r="AZ1026" s="663"/>
      <c r="BA1026" s="663"/>
      <c r="BB1026" s="664"/>
      <c r="BC1026" s="663"/>
      <c r="BD1026" s="663"/>
      <c r="BE1026" s="663"/>
      <c r="BF1026" s="663"/>
      <c r="BG1026" s="664"/>
      <c r="BH1026" s="664"/>
      <c r="BI1026" s="665"/>
      <c r="BJ1026" s="665"/>
      <c r="BK1026" s="665"/>
      <c r="BL1026" s="664"/>
      <c r="BM1026" s="664"/>
      <c r="BN1026" s="664"/>
      <c r="BO1026" s="664"/>
      <c r="BP1026" s="664"/>
      <c r="BQ1026" s="664"/>
      <c r="BR1026" s="664"/>
      <c r="BS1026" s="664"/>
      <c r="BT1026" s="667"/>
      <c r="BU1026" s="668"/>
      <c r="BV1026" s="666"/>
      <c r="BW1026" s="669"/>
    </row>
    <row r="1027" spans="2:75" ht="15.75" customHeight="1">
      <c r="B1027" s="363" t="s">
        <v>166</v>
      </c>
      <c r="C1027" s="364">
        <v>19773986000160</v>
      </c>
      <c r="D1027" s="365" t="s">
        <v>14</v>
      </c>
      <c r="E1027" s="365" t="s">
        <v>607</v>
      </c>
      <c r="F1027" s="365"/>
      <c r="G1027" s="366"/>
      <c r="H1027" s="366" t="s">
        <v>34</v>
      </c>
      <c r="I1027" s="366" t="s">
        <v>34</v>
      </c>
      <c r="J1027" s="366" t="s">
        <v>608</v>
      </c>
      <c r="K1027" s="367" t="s">
        <v>48</v>
      </c>
      <c r="L1027" s="368"/>
      <c r="M1027" s="368" t="s">
        <v>34</v>
      </c>
      <c r="N1027" s="367">
        <v>366471</v>
      </c>
      <c r="O1027" s="367" t="s">
        <v>1321</v>
      </c>
      <c r="P1027" s="371">
        <v>41764</v>
      </c>
      <c r="Q1027" s="372">
        <v>67722908.010000005</v>
      </c>
      <c r="R1027" s="372">
        <v>69333736.657579377</v>
      </c>
      <c r="S1027" s="367">
        <v>32</v>
      </c>
      <c r="T1027" s="369">
        <v>-0.11575858586787391</v>
      </c>
      <c r="U1027" s="369">
        <v>-1.4964338334331555</v>
      </c>
      <c r="V1027" s="369">
        <v>-0.30557803492319824</v>
      </c>
      <c r="W1027" s="369">
        <v>-2.9956865143074936</v>
      </c>
      <c r="X1027" s="369">
        <v>-0.1717146889666511</v>
      </c>
      <c r="Y1027" s="369">
        <v>-1.3021436802189388</v>
      </c>
      <c r="Z1027" s="369">
        <v>-0.1731874177363707</v>
      </c>
      <c r="AA1027" s="369">
        <v>-0.98445342774156086</v>
      </c>
      <c r="AB1027" s="369">
        <v>0.26770040720186183</v>
      </c>
      <c r="AC1027" s="373">
        <v>-1.5904017865109434</v>
      </c>
      <c r="AD1027" s="541">
        <v>0</v>
      </c>
      <c r="AE1027" s="370" t="s">
        <v>2280</v>
      </c>
      <c r="AF1027" s="370" t="s">
        <v>2253</v>
      </c>
      <c r="AG1027" s="374" t="s">
        <v>1439</v>
      </c>
      <c r="AH1027" s="374" t="s">
        <v>2248</v>
      </c>
      <c r="AI1027" s="374">
        <v>100000</v>
      </c>
      <c r="AJ1027" s="374">
        <v>10000</v>
      </c>
      <c r="AK1027" s="374">
        <v>10000</v>
      </c>
      <c r="AL1027" s="369">
        <v>0.02</v>
      </c>
      <c r="AM1027" s="369">
        <v>0.2</v>
      </c>
      <c r="AN1027" s="369" t="s">
        <v>2262</v>
      </c>
      <c r="AO1027" s="367" t="s">
        <v>1324</v>
      </c>
      <c r="AP1027" s="370" t="s">
        <v>716</v>
      </c>
      <c r="AQ1027" s="376" t="s">
        <v>659</v>
      </c>
      <c r="AR1027" s="369">
        <v>4.0000000000000001E-3</v>
      </c>
      <c r="AS1027" s="369">
        <v>4.0000000000000001E-3</v>
      </c>
      <c r="AT1027" s="369"/>
      <c r="AX1027" s="662"/>
      <c r="AY1027" s="663"/>
      <c r="AZ1027" s="663"/>
      <c r="BA1027" s="663"/>
      <c r="BB1027" s="664"/>
      <c r="BC1027" s="663"/>
      <c r="BD1027" s="663"/>
      <c r="BE1027" s="663"/>
      <c r="BF1027" s="663"/>
      <c r="BG1027" s="664"/>
      <c r="BH1027" s="664"/>
      <c r="BI1027" s="665"/>
      <c r="BJ1027" s="665"/>
      <c r="BK1027" s="665"/>
      <c r="BL1027" s="664"/>
      <c r="BM1027" s="664"/>
      <c r="BN1027" s="664"/>
      <c r="BO1027" s="664"/>
      <c r="BP1027" s="664"/>
      <c r="BQ1027" s="664"/>
      <c r="BR1027" s="664"/>
      <c r="BS1027" s="664"/>
      <c r="BT1027" s="667"/>
      <c r="BU1027" s="668"/>
      <c r="BV1027" s="666"/>
      <c r="BW1027" s="669"/>
    </row>
    <row r="1028" spans="2:75" ht="15.75" customHeight="1">
      <c r="B1028" s="363" t="s">
        <v>552</v>
      </c>
      <c r="C1028" s="364">
        <v>14438229000117</v>
      </c>
      <c r="D1028" s="365" t="s">
        <v>14</v>
      </c>
      <c r="E1028" s="365" t="s">
        <v>607</v>
      </c>
      <c r="F1028" s="365"/>
      <c r="G1028" s="366"/>
      <c r="H1028" s="366" t="s">
        <v>34</v>
      </c>
      <c r="I1028" s="366" t="s">
        <v>34</v>
      </c>
      <c r="J1028" s="366" t="s">
        <v>608</v>
      </c>
      <c r="K1028" s="367" t="s">
        <v>48</v>
      </c>
      <c r="L1028" s="368"/>
      <c r="M1028" s="368" t="s">
        <v>1416</v>
      </c>
      <c r="N1028" s="367">
        <v>383732</v>
      </c>
      <c r="O1028" s="367" t="s">
        <v>1321</v>
      </c>
      <c r="P1028" s="371">
        <v>41947</v>
      </c>
      <c r="Q1028" s="372">
        <v>180883282.12</v>
      </c>
      <c r="R1028" s="372">
        <v>135492277.15488091</v>
      </c>
      <c r="S1028" s="367">
        <v>32</v>
      </c>
      <c r="T1028" s="369">
        <v>0.19445534691951538</v>
      </c>
      <c r="U1028" s="369">
        <v>2.5137622236892057</v>
      </c>
      <c r="V1028" s="369">
        <v>0.2001565644537755</v>
      </c>
      <c r="W1028" s="369">
        <v>1.9622036022156979</v>
      </c>
      <c r="X1028" s="369">
        <v>0.6399221539655513</v>
      </c>
      <c r="Y1028" s="369">
        <v>4.8526459421311579</v>
      </c>
      <c r="Z1028" s="369">
        <v>1.020152969129926</v>
      </c>
      <c r="AA1028" s="369">
        <v>5.7988801981529692</v>
      </c>
      <c r="AB1028" s="369">
        <v>0.17730840923061394</v>
      </c>
      <c r="AC1028" s="373">
        <v>0.56985380405293551</v>
      </c>
      <c r="AD1028" s="541">
        <v>0</v>
      </c>
      <c r="AE1028" s="370" t="s">
        <v>2340</v>
      </c>
      <c r="AF1028" s="370" t="s">
        <v>2244</v>
      </c>
      <c r="AG1028" s="374" t="s">
        <v>1438</v>
      </c>
      <c r="AH1028" s="374" t="s">
        <v>2248</v>
      </c>
      <c r="AI1028" s="374">
        <v>5000</v>
      </c>
      <c r="AJ1028" s="374">
        <v>1000</v>
      </c>
      <c r="AK1028" s="374">
        <v>1000</v>
      </c>
      <c r="AL1028" s="369">
        <v>0.02</v>
      </c>
      <c r="AM1028" s="369">
        <v>0.2</v>
      </c>
      <c r="AN1028" s="369" t="s">
        <v>34</v>
      </c>
      <c r="AO1028" s="367" t="s">
        <v>1324</v>
      </c>
      <c r="AP1028" s="370" t="s">
        <v>716</v>
      </c>
      <c r="AQ1028" s="376" t="s">
        <v>659</v>
      </c>
      <c r="AR1028" s="369">
        <v>2.666E-3</v>
      </c>
      <c r="AS1028" s="369">
        <v>2.666E-3</v>
      </c>
      <c r="AT1028" s="369"/>
      <c r="AX1028" s="662"/>
      <c r="AY1028" s="663"/>
      <c r="AZ1028" s="663"/>
      <c r="BA1028" s="663"/>
      <c r="BB1028" s="664"/>
      <c r="BC1028" s="663"/>
      <c r="BD1028" s="663"/>
      <c r="BE1028" s="663"/>
      <c r="BF1028" s="663"/>
      <c r="BG1028" s="664"/>
      <c r="BH1028" s="664"/>
      <c r="BI1028" s="665"/>
      <c r="BJ1028" s="665"/>
      <c r="BK1028" s="665"/>
      <c r="BL1028" s="664"/>
      <c r="BM1028" s="664"/>
      <c r="BN1028" s="664"/>
      <c r="BO1028" s="664"/>
      <c r="BP1028" s="664"/>
      <c r="BQ1028" s="664"/>
      <c r="BR1028" s="664"/>
      <c r="BS1028" s="664"/>
      <c r="BT1028" s="667"/>
      <c r="BU1028" s="668"/>
      <c r="BV1028" s="666"/>
      <c r="BW1028" s="669"/>
    </row>
    <row r="1029" spans="2:75" ht="15.75" customHeight="1">
      <c r="B1029" s="363" t="s">
        <v>175</v>
      </c>
      <c r="C1029" s="364">
        <v>41969763000122</v>
      </c>
      <c r="D1029" s="365" t="s">
        <v>14</v>
      </c>
      <c r="E1029" s="365" t="s">
        <v>607</v>
      </c>
      <c r="F1029" s="365"/>
      <c r="G1029" s="366"/>
      <c r="H1029" s="366" t="s">
        <v>34</v>
      </c>
      <c r="I1029" s="366" t="s">
        <v>34</v>
      </c>
      <c r="J1029" s="366" t="s">
        <v>608</v>
      </c>
      <c r="K1029" s="367" t="s">
        <v>48</v>
      </c>
      <c r="L1029" s="368"/>
      <c r="M1029" s="368" t="s">
        <v>34</v>
      </c>
      <c r="N1029" s="367">
        <v>594482</v>
      </c>
      <c r="O1029" s="367" t="s">
        <v>1321</v>
      </c>
      <c r="P1029" s="371">
        <v>44349</v>
      </c>
      <c r="Q1029" s="372">
        <v>15849636.970000001</v>
      </c>
      <c r="R1029" s="372">
        <v>17298500.78698412</v>
      </c>
      <c r="S1029" s="367">
        <v>32</v>
      </c>
      <c r="T1029" s="369">
        <v>4.2761793121832481E-2</v>
      </c>
      <c r="U1029" s="369">
        <v>0.55279004599120896</v>
      </c>
      <c r="V1029" s="369">
        <v>-0.13964676347100802</v>
      </c>
      <c r="W1029" s="369">
        <v>-1.3690052238274555</v>
      </c>
      <c r="X1029" s="369" t="s">
        <v>1419</v>
      </c>
      <c r="Y1029" s="369" t="s">
        <v>1419</v>
      </c>
      <c r="Z1029" s="369" t="s">
        <v>1419</v>
      </c>
      <c r="AA1029" s="369" t="s">
        <v>1419</v>
      </c>
      <c r="AB1029" s="369">
        <v>0.18908779339169676</v>
      </c>
      <c r="AC1029" s="373">
        <v>-1.2146258014445284</v>
      </c>
      <c r="AD1029" s="541">
        <v>41884201000186</v>
      </c>
      <c r="AE1029" s="370" t="s">
        <v>2258</v>
      </c>
      <c r="AF1029" s="370" t="s">
        <v>2244</v>
      </c>
      <c r="AG1029" s="374" t="s">
        <v>1438</v>
      </c>
      <c r="AH1029" s="374" t="s">
        <v>2245</v>
      </c>
      <c r="AI1029" s="374">
        <v>5000</v>
      </c>
      <c r="AJ1029" s="374">
        <v>1000</v>
      </c>
      <c r="AK1029" s="374">
        <v>1000</v>
      </c>
      <c r="AL1029" s="369">
        <v>0</v>
      </c>
      <c r="AM1029" s="369" t="s">
        <v>34</v>
      </c>
      <c r="AN1029" s="369" t="s">
        <v>34</v>
      </c>
      <c r="AO1029" s="367" t="s">
        <v>1324</v>
      </c>
      <c r="AP1029" s="370" t="s">
        <v>716</v>
      </c>
      <c r="AQ1029" s="376" t="s">
        <v>659</v>
      </c>
      <c r="AR1029" s="369">
        <v>4.0000000000000001E-3</v>
      </c>
      <c r="AS1029" s="369">
        <v>4.0000000000000001E-3</v>
      </c>
      <c r="AT1029" s="369"/>
      <c r="AX1029" s="662"/>
      <c r="AY1029" s="663"/>
      <c r="AZ1029" s="663"/>
      <c r="BA1029" s="663"/>
      <c r="BB1029" s="664"/>
      <c r="BC1029" s="663"/>
      <c r="BD1029" s="663"/>
      <c r="BE1029" s="663"/>
      <c r="BF1029" s="663"/>
      <c r="BG1029" s="664"/>
      <c r="BH1029" s="664"/>
      <c r="BI1029" s="665"/>
      <c r="BJ1029" s="665"/>
      <c r="BK1029" s="665"/>
      <c r="BL1029" s="664"/>
      <c r="BM1029" s="664"/>
      <c r="BN1029" s="664"/>
      <c r="BO1029" s="664"/>
      <c r="BP1029" s="664"/>
      <c r="BQ1029" s="664"/>
      <c r="BR1029" s="664"/>
      <c r="BS1029" s="664"/>
      <c r="BT1029" s="667"/>
      <c r="BU1029" s="668"/>
      <c r="BV1029" s="666"/>
      <c r="BW1029" s="669"/>
    </row>
    <row r="1030" spans="2:75" ht="15.75" customHeight="1">
      <c r="B1030" s="363" t="s">
        <v>177</v>
      </c>
      <c r="C1030" s="364">
        <v>39800304000179</v>
      </c>
      <c r="D1030" s="365" t="s">
        <v>14</v>
      </c>
      <c r="E1030" s="365" t="s">
        <v>614</v>
      </c>
      <c r="F1030" s="365"/>
      <c r="G1030" s="366"/>
      <c r="H1030" s="366" t="s">
        <v>865</v>
      </c>
      <c r="I1030" s="366" t="s">
        <v>34</v>
      </c>
      <c r="J1030" s="366" t="s">
        <v>608</v>
      </c>
      <c r="K1030" s="367" t="s">
        <v>48</v>
      </c>
      <c r="L1030" s="368"/>
      <c r="M1030" s="368" t="s">
        <v>1416</v>
      </c>
      <c r="N1030" s="367">
        <v>566012</v>
      </c>
      <c r="O1030" s="367" t="s">
        <v>1321</v>
      </c>
      <c r="P1030" s="371">
        <v>44180</v>
      </c>
      <c r="Q1030" s="372">
        <v>21567379.52</v>
      </c>
      <c r="R1030" s="372">
        <v>20471071.381111115</v>
      </c>
      <c r="S1030" s="367">
        <v>32</v>
      </c>
      <c r="T1030" s="369">
        <v>0.10254805304468828</v>
      </c>
      <c r="U1030" s="369">
        <v>1.3256586971779662</v>
      </c>
      <c r="V1030" s="369">
        <v>-5.5317368795667399E-2</v>
      </c>
      <c r="W1030" s="369">
        <v>-0.54229518083590078</v>
      </c>
      <c r="X1030" s="369" t="s">
        <v>1419</v>
      </c>
      <c r="Y1030" s="369" t="s">
        <v>1419</v>
      </c>
      <c r="Z1030" s="369" t="s">
        <v>1419</v>
      </c>
      <c r="AA1030" s="369" t="s">
        <v>1419</v>
      </c>
      <c r="AB1030" s="369">
        <v>0.17675129305159054</v>
      </c>
      <c r="AC1030" s="373">
        <v>-0.78332599354215116</v>
      </c>
      <c r="AD1030" s="541">
        <v>39800273000156</v>
      </c>
      <c r="AE1030" s="370" t="s">
        <v>2347</v>
      </c>
      <c r="AF1030" s="370" t="s">
        <v>2244</v>
      </c>
      <c r="AG1030" s="374" t="s">
        <v>1438</v>
      </c>
      <c r="AH1030" s="374" t="s">
        <v>2245</v>
      </c>
      <c r="AI1030" s="374">
        <v>5000</v>
      </c>
      <c r="AJ1030" s="374">
        <v>1000</v>
      </c>
      <c r="AK1030" s="374">
        <v>1000</v>
      </c>
      <c r="AL1030" s="369">
        <v>1.8500000000000003E-2</v>
      </c>
      <c r="AM1030" s="369">
        <v>0.2</v>
      </c>
      <c r="AN1030" s="369" t="s">
        <v>34</v>
      </c>
      <c r="AO1030" s="367" t="s">
        <v>1324</v>
      </c>
      <c r="AP1030" s="370" t="s">
        <v>13</v>
      </c>
      <c r="AQ1030" s="376" t="s">
        <v>668</v>
      </c>
      <c r="AR1030" s="369" t="s">
        <v>34</v>
      </c>
      <c r="AS1030" s="369" t="s">
        <v>34</v>
      </c>
      <c r="AT1030" s="369"/>
      <c r="AX1030" s="662"/>
      <c r="AY1030" s="663"/>
      <c r="AZ1030" s="663"/>
      <c r="BA1030" s="663"/>
      <c r="BB1030" s="664"/>
      <c r="BC1030" s="663"/>
      <c r="BD1030" s="663"/>
      <c r="BE1030" s="663"/>
      <c r="BF1030" s="663"/>
      <c r="BG1030" s="664"/>
      <c r="BH1030" s="664"/>
      <c r="BI1030" s="665"/>
      <c r="BJ1030" s="665"/>
      <c r="BK1030" s="665"/>
      <c r="BL1030" s="664"/>
      <c r="BM1030" s="664"/>
      <c r="BN1030" s="664"/>
      <c r="BO1030" s="664"/>
      <c r="BP1030" s="664"/>
      <c r="BQ1030" s="664"/>
      <c r="BR1030" s="664"/>
      <c r="BS1030" s="664"/>
      <c r="BT1030" s="667"/>
      <c r="BU1030" s="668"/>
      <c r="BV1030" s="666"/>
      <c r="BW1030" s="669"/>
    </row>
    <row r="1031" spans="2:75" ht="15.75" customHeight="1">
      <c r="B1031" s="363" t="s">
        <v>915</v>
      </c>
      <c r="C1031" s="364">
        <v>35136553000150</v>
      </c>
      <c r="D1031" s="365" t="s">
        <v>14</v>
      </c>
      <c r="E1031" s="365" t="s">
        <v>607</v>
      </c>
      <c r="F1031" s="365"/>
      <c r="G1031" s="366"/>
      <c r="H1031" s="366" t="s">
        <v>34</v>
      </c>
      <c r="I1031" s="366" t="s">
        <v>34</v>
      </c>
      <c r="J1031" s="366" t="s">
        <v>608</v>
      </c>
      <c r="K1031" s="367" t="s">
        <v>48</v>
      </c>
      <c r="L1031" s="368"/>
      <c r="M1031" s="368" t="s">
        <v>34</v>
      </c>
      <c r="N1031" s="367">
        <v>544884</v>
      </c>
      <c r="O1031" s="367" t="s">
        <v>1321</v>
      </c>
      <c r="P1031" s="371">
        <v>44000</v>
      </c>
      <c r="Q1031" s="372">
        <v>22699160.57</v>
      </c>
      <c r="R1031" s="372">
        <v>20306740.702103168</v>
      </c>
      <c r="S1031" s="367">
        <v>32</v>
      </c>
      <c r="T1031" s="369">
        <v>1.7511213957838168E-2</v>
      </c>
      <c r="U1031" s="369">
        <v>0.22637088069566993</v>
      </c>
      <c r="V1031" s="369">
        <v>-0.16767589100097269</v>
      </c>
      <c r="W1031" s="369">
        <v>-1.6437843956040645</v>
      </c>
      <c r="X1031" s="369">
        <v>-0.16257559249106091</v>
      </c>
      <c r="Y1031" s="369">
        <v>-1.2328402514312469</v>
      </c>
      <c r="Z1031" s="369" t="s">
        <v>1419</v>
      </c>
      <c r="AA1031" s="369" t="s">
        <v>1419</v>
      </c>
      <c r="AB1031" s="369">
        <v>0.25356491887617</v>
      </c>
      <c r="AC1031" s="373">
        <v>-0.9802973974050907</v>
      </c>
      <c r="AD1031" s="541">
        <v>0</v>
      </c>
      <c r="AE1031" s="370" t="s">
        <v>2351</v>
      </c>
      <c r="AF1031" s="370" t="s">
        <v>736</v>
      </c>
      <c r="AG1031" s="374" t="s">
        <v>736</v>
      </c>
      <c r="AH1031" s="374" t="s">
        <v>2248</v>
      </c>
      <c r="AI1031" s="374">
        <v>1000</v>
      </c>
      <c r="AJ1031" s="374">
        <v>1000</v>
      </c>
      <c r="AK1031" s="374">
        <v>1000</v>
      </c>
      <c r="AL1031" s="369">
        <v>1.7500000000000002E-2</v>
      </c>
      <c r="AM1031" s="369">
        <v>0.2</v>
      </c>
      <c r="AN1031" s="369" t="s">
        <v>666</v>
      </c>
      <c r="AO1031" s="367" t="s">
        <v>1324</v>
      </c>
      <c r="AP1031" s="370" t="s">
        <v>716</v>
      </c>
      <c r="AQ1031" s="376" t="s">
        <v>659</v>
      </c>
      <c r="AR1031" s="369">
        <v>4.6672500000000004E-3</v>
      </c>
      <c r="AS1031" s="369">
        <v>4.6672500000000004E-3</v>
      </c>
      <c r="AT1031" s="369"/>
      <c r="AX1031" s="662"/>
      <c r="AY1031" s="663"/>
      <c r="AZ1031" s="663"/>
      <c r="BA1031" s="663"/>
      <c r="BB1031" s="664"/>
      <c r="BC1031" s="663"/>
      <c r="BD1031" s="663"/>
      <c r="BE1031" s="663"/>
      <c r="BF1031" s="663"/>
      <c r="BG1031" s="664"/>
      <c r="BH1031" s="664"/>
      <c r="BI1031" s="665"/>
      <c r="BJ1031" s="665"/>
      <c r="BK1031" s="665"/>
      <c r="BL1031" s="664"/>
      <c r="BM1031" s="664"/>
      <c r="BN1031" s="664"/>
      <c r="BO1031" s="664"/>
      <c r="BP1031" s="664"/>
      <c r="BQ1031" s="664"/>
      <c r="BR1031" s="664"/>
      <c r="BS1031" s="664"/>
      <c r="BT1031" s="667"/>
      <c r="BU1031" s="668"/>
      <c r="BV1031" s="666"/>
      <c r="BW1031" s="669"/>
    </row>
    <row r="1032" spans="2:75" ht="15.75" customHeight="1">
      <c r="B1032" s="363" t="s">
        <v>1560</v>
      </c>
      <c r="C1032" s="364">
        <v>31608381000110</v>
      </c>
      <c r="D1032" s="365" t="s">
        <v>14</v>
      </c>
      <c r="E1032" s="365"/>
      <c r="F1032" s="365"/>
      <c r="G1032" s="366"/>
      <c r="H1032" s="366" t="s">
        <v>34</v>
      </c>
      <c r="I1032" s="366"/>
      <c r="J1032" s="366"/>
      <c r="K1032" s="367"/>
      <c r="L1032" s="368"/>
      <c r="M1032" s="368"/>
      <c r="N1032" s="367">
        <v>487392</v>
      </c>
      <c r="O1032" s="367" t="s">
        <v>1321</v>
      </c>
      <c r="P1032" s="371">
        <v>43507</v>
      </c>
      <c r="Q1032" s="372">
        <v>29135326.949999999</v>
      </c>
      <c r="R1032" s="372">
        <v>39930531.507420644</v>
      </c>
      <c r="S1032" s="367">
        <v>32</v>
      </c>
      <c r="T1032" s="369">
        <v>3.1082070086856373E-2</v>
      </c>
      <c r="U1032" s="369">
        <v>0.34960843642412409</v>
      </c>
      <c r="V1032" s="369">
        <v>-8.0448626229330022E-2</v>
      </c>
      <c r="W1032" s="369">
        <v>-0.73833403368881656</v>
      </c>
      <c r="X1032" s="369">
        <v>-2.8008474908867265E-2</v>
      </c>
      <c r="Y1032" s="369">
        <v>-0.19694972634987301</v>
      </c>
      <c r="Z1032" s="369">
        <v>1.3745038216713024E-2</v>
      </c>
      <c r="AA1032" s="369">
        <v>7.5110636741629003E-2</v>
      </c>
      <c r="AB1032" s="369">
        <v>0.19899300574475673</v>
      </c>
      <c r="AC1032" s="373">
        <v>-0.84194500638835379</v>
      </c>
      <c r="AD1032" s="541">
        <v>26861621000153</v>
      </c>
      <c r="AE1032" s="370" t="s">
        <v>1561</v>
      </c>
      <c r="AF1032" s="370" t="s">
        <v>2256</v>
      </c>
      <c r="AG1032" s="374" t="s">
        <v>59</v>
      </c>
      <c r="AH1032" s="374" t="s">
        <v>2245</v>
      </c>
      <c r="AI1032" s="374">
        <v>50000</v>
      </c>
      <c r="AJ1032" s="374">
        <v>50000</v>
      </c>
      <c r="AK1032" s="374">
        <v>50000</v>
      </c>
      <c r="AL1032" s="369">
        <v>1.4999999999999999E-2</v>
      </c>
      <c r="AM1032" s="369">
        <v>0.15</v>
      </c>
      <c r="AN1032" s="369" t="s">
        <v>666</v>
      </c>
      <c r="AO1032" s="367" t="s">
        <v>1324</v>
      </c>
      <c r="AP1032" s="370" t="s">
        <v>716</v>
      </c>
      <c r="AQ1032" s="376" t="s">
        <v>659</v>
      </c>
      <c r="AR1032" s="369" t="s">
        <v>34</v>
      </c>
      <c r="AS1032" s="369" t="s">
        <v>34</v>
      </c>
      <c r="AT1032" s="369"/>
      <c r="AX1032" s="662"/>
      <c r="AY1032" s="663"/>
      <c r="AZ1032" s="663"/>
      <c r="BA1032" s="663"/>
      <c r="BB1032" s="664"/>
      <c r="BC1032" s="663"/>
      <c r="BD1032" s="663"/>
      <c r="BE1032" s="663"/>
      <c r="BF1032" s="663"/>
      <c r="BG1032" s="664"/>
      <c r="BH1032" s="664"/>
      <c r="BI1032" s="665"/>
      <c r="BJ1032" s="665"/>
      <c r="BK1032" s="665"/>
      <c r="BL1032" s="664"/>
      <c r="BM1032" s="664"/>
      <c r="BN1032" s="664"/>
      <c r="BO1032" s="664"/>
      <c r="BP1032" s="664"/>
      <c r="BQ1032" s="664"/>
      <c r="BR1032" s="664"/>
      <c r="BS1032" s="664"/>
      <c r="BT1032" s="667"/>
      <c r="BU1032" s="668"/>
      <c r="BV1032" s="666"/>
      <c r="BW1032" s="669"/>
    </row>
    <row r="1033" spans="2:75" ht="15.75" customHeight="1">
      <c r="B1033" s="363" t="s">
        <v>1563</v>
      </c>
      <c r="C1033" s="364">
        <v>31594501000177</v>
      </c>
      <c r="D1033" s="365" t="s">
        <v>14</v>
      </c>
      <c r="E1033" s="365" t="s">
        <v>614</v>
      </c>
      <c r="F1033" s="365"/>
      <c r="G1033" s="366"/>
      <c r="H1033" s="366" t="s">
        <v>865</v>
      </c>
      <c r="I1033" s="366" t="s">
        <v>34</v>
      </c>
      <c r="J1033" s="366" t="s">
        <v>608</v>
      </c>
      <c r="K1033" s="367" t="s">
        <v>48</v>
      </c>
      <c r="L1033" s="368"/>
      <c r="M1033" s="368"/>
      <c r="N1033" s="367">
        <v>483540</v>
      </c>
      <c r="O1033" s="367" t="s">
        <v>1324</v>
      </c>
      <c r="P1033" s="371">
        <v>43441</v>
      </c>
      <c r="Q1033" s="372" t="s">
        <v>1392</v>
      </c>
      <c r="R1033" s="372" t="s">
        <v>1419</v>
      </c>
      <c r="S1033" s="367">
        <v>32</v>
      </c>
      <c r="T1033" s="369" t="s">
        <v>1419</v>
      </c>
      <c r="U1033" s="369" t="s">
        <v>1419</v>
      </c>
      <c r="V1033" s="369" t="s">
        <v>1419</v>
      </c>
      <c r="W1033" s="369" t="s">
        <v>1419</v>
      </c>
      <c r="X1033" s="369" t="s">
        <v>1419</v>
      </c>
      <c r="Y1033" s="369" t="s">
        <v>1419</v>
      </c>
      <c r="Z1033" s="369" t="s">
        <v>1419</v>
      </c>
      <c r="AA1033" s="369" t="s">
        <v>1419</v>
      </c>
      <c r="AB1033" s="369" t="s">
        <v>1419</v>
      </c>
      <c r="AC1033" s="373" t="s">
        <v>1419</v>
      </c>
      <c r="AD1033" s="541">
        <v>23732231000195</v>
      </c>
      <c r="AE1033" s="370" t="s">
        <v>1561</v>
      </c>
      <c r="AF1033" s="370" t="s">
        <v>2256</v>
      </c>
      <c r="AG1033" s="374" t="s">
        <v>1561</v>
      </c>
      <c r="AH1033" s="374" t="s">
        <v>2245</v>
      </c>
      <c r="AI1033" s="374">
        <v>100000</v>
      </c>
      <c r="AJ1033" s="374">
        <v>50000</v>
      </c>
      <c r="AK1033" s="374">
        <v>100000</v>
      </c>
      <c r="AL1033" s="369">
        <v>0</v>
      </c>
      <c r="AM1033" s="369" t="s">
        <v>34</v>
      </c>
      <c r="AN1033" s="369" t="s">
        <v>666</v>
      </c>
      <c r="AO1033" s="367" t="s">
        <v>1324</v>
      </c>
      <c r="AP1033" s="370" t="s">
        <v>13</v>
      </c>
      <c r="AQ1033" s="376" t="s">
        <v>668</v>
      </c>
      <c r="AR1033" s="369" t="s">
        <v>34</v>
      </c>
      <c r="AS1033" s="369" t="s">
        <v>34</v>
      </c>
      <c r="AT1033" s="369"/>
      <c r="AX1033" s="662"/>
      <c r="AY1033" s="663"/>
      <c r="AZ1033" s="663"/>
      <c r="BA1033" s="663"/>
      <c r="BB1033" s="664"/>
      <c r="BC1033" s="663"/>
      <c r="BD1033" s="663"/>
      <c r="BE1033" s="663"/>
      <c r="BF1033" s="663"/>
      <c r="BG1033" s="664"/>
      <c r="BH1033" s="664"/>
      <c r="BI1033" s="665"/>
      <c r="BJ1033" s="665"/>
      <c r="BK1033" s="665"/>
      <c r="BL1033" s="664"/>
      <c r="BM1033" s="664"/>
      <c r="BN1033" s="664"/>
      <c r="BO1033" s="664"/>
      <c r="BP1033" s="664"/>
      <c r="BQ1033" s="664"/>
      <c r="BR1033" s="664"/>
      <c r="BS1033" s="664"/>
      <c r="BT1033" s="667"/>
      <c r="BU1033" s="668"/>
      <c r="BV1033" s="666"/>
      <c r="BW1033" s="669"/>
    </row>
    <row r="1034" spans="2:75" ht="15.75" customHeight="1">
      <c r="B1034" s="363" t="s">
        <v>1564</v>
      </c>
      <c r="C1034" s="364">
        <v>31556604000142</v>
      </c>
      <c r="D1034" s="365" t="s">
        <v>14</v>
      </c>
      <c r="E1034" s="365"/>
      <c r="F1034" s="365"/>
      <c r="G1034" s="366"/>
      <c r="H1034" s="366" t="s">
        <v>34</v>
      </c>
      <c r="I1034" s="366"/>
      <c r="J1034" s="366"/>
      <c r="K1034" s="367"/>
      <c r="L1034" s="368"/>
      <c r="M1034" s="368"/>
      <c r="N1034" s="367">
        <v>524621</v>
      </c>
      <c r="O1034" s="367" t="s">
        <v>1321</v>
      </c>
      <c r="P1034" s="371">
        <v>43861</v>
      </c>
      <c r="Q1034" s="372">
        <v>16406387.109999999</v>
      </c>
      <c r="R1034" s="372">
        <v>24709886.38055557</v>
      </c>
      <c r="S1034" s="367">
        <v>32</v>
      </c>
      <c r="T1034" s="369">
        <v>-4.9207191738122047E-2</v>
      </c>
      <c r="U1034" s="369">
        <v>-0.55347823733470181</v>
      </c>
      <c r="V1034" s="369">
        <v>-0.18169717531644147</v>
      </c>
      <c r="W1034" s="369">
        <v>-1.6675636943610432</v>
      </c>
      <c r="X1034" s="369">
        <v>-6.2492755252222532E-2</v>
      </c>
      <c r="Y1034" s="369">
        <v>-0.43943595950232267</v>
      </c>
      <c r="Z1034" s="369" t="s">
        <v>1419</v>
      </c>
      <c r="AA1034" s="369" t="s">
        <v>1419</v>
      </c>
      <c r="AB1034" s="369">
        <v>0.22885277131319065</v>
      </c>
      <c r="AC1034" s="373">
        <v>-1.2137104914344765</v>
      </c>
      <c r="AD1034" s="541">
        <v>34839814000136</v>
      </c>
      <c r="AE1034" s="370" t="s">
        <v>1561</v>
      </c>
      <c r="AF1034" s="370" t="s">
        <v>2256</v>
      </c>
      <c r="AG1034" s="374" t="s">
        <v>1561</v>
      </c>
      <c r="AH1034" s="374" t="s">
        <v>2245</v>
      </c>
      <c r="AI1034" s="374">
        <v>100000</v>
      </c>
      <c r="AJ1034" s="374">
        <v>50000</v>
      </c>
      <c r="AK1034" s="374">
        <v>100000</v>
      </c>
      <c r="AL1034" s="369">
        <v>0</v>
      </c>
      <c r="AM1034" s="369" t="s">
        <v>34</v>
      </c>
      <c r="AN1034" s="369" t="s">
        <v>666</v>
      </c>
      <c r="AO1034" s="367" t="s">
        <v>1324</v>
      </c>
      <c r="AP1034" s="370" t="s">
        <v>716</v>
      </c>
      <c r="AQ1034" s="376" t="s">
        <v>659</v>
      </c>
      <c r="AR1034" s="369" t="s">
        <v>34</v>
      </c>
      <c r="AS1034" s="369" t="s">
        <v>34</v>
      </c>
      <c r="AT1034" s="369"/>
      <c r="AX1034" s="662"/>
      <c r="AY1034" s="663"/>
      <c r="AZ1034" s="663"/>
      <c r="BA1034" s="663"/>
      <c r="BB1034" s="664"/>
      <c r="BC1034" s="663"/>
      <c r="BD1034" s="663"/>
      <c r="BE1034" s="663"/>
      <c r="BF1034" s="663"/>
      <c r="BG1034" s="664"/>
      <c r="BH1034" s="664"/>
      <c r="BI1034" s="665"/>
      <c r="BJ1034" s="665"/>
      <c r="BK1034" s="665"/>
      <c r="BL1034" s="664"/>
      <c r="BM1034" s="664"/>
      <c r="BN1034" s="664"/>
      <c r="BO1034" s="664"/>
      <c r="BP1034" s="664"/>
      <c r="BQ1034" s="664"/>
      <c r="BR1034" s="664"/>
      <c r="BS1034" s="664"/>
      <c r="BT1034" s="667"/>
      <c r="BU1034" s="668"/>
      <c r="BV1034" s="666"/>
      <c r="BW1034" s="669"/>
    </row>
    <row r="1035" spans="2:75" ht="15.75" customHeight="1">
      <c r="B1035" s="363" t="s">
        <v>1565</v>
      </c>
      <c r="C1035" s="364">
        <v>28076506000101</v>
      </c>
      <c r="D1035" s="365" t="s">
        <v>14</v>
      </c>
      <c r="E1035" s="365"/>
      <c r="F1035" s="365"/>
      <c r="G1035" s="366"/>
      <c r="H1035" s="366" t="s">
        <v>34</v>
      </c>
      <c r="I1035" s="366"/>
      <c r="J1035" s="366"/>
      <c r="K1035" s="367"/>
      <c r="L1035" s="368"/>
      <c r="M1035" s="368"/>
      <c r="N1035" s="367">
        <v>452688</v>
      </c>
      <c r="O1035" s="367" t="s">
        <v>1324</v>
      </c>
      <c r="P1035" s="371">
        <v>43031</v>
      </c>
      <c r="Q1035" s="372">
        <v>9889303.1199999992</v>
      </c>
      <c r="R1035" s="372">
        <v>20369646.7934127</v>
      </c>
      <c r="S1035" s="367">
        <v>32</v>
      </c>
      <c r="T1035" s="369">
        <v>-0.11677184263621887</v>
      </c>
      <c r="U1035" s="369">
        <v>-1.3134395877858762</v>
      </c>
      <c r="V1035" s="369">
        <v>-0.31645574720477543</v>
      </c>
      <c r="W1035" s="369">
        <v>-2.9043385731865481</v>
      </c>
      <c r="X1035" s="369">
        <v>-0.24262278732803777</v>
      </c>
      <c r="Y1035" s="369">
        <v>-1.7060725985966583</v>
      </c>
      <c r="Z1035" s="369">
        <v>-0.38456911395319038</v>
      </c>
      <c r="AA1035" s="369">
        <v>-2.1015024159820634</v>
      </c>
      <c r="AB1035" s="369">
        <v>0.31604177353219365</v>
      </c>
      <c r="AC1035" s="373">
        <v>-1.3720479443516984</v>
      </c>
      <c r="AD1035" s="541">
        <v>12004203000135</v>
      </c>
      <c r="AE1035" s="370" t="s">
        <v>1561</v>
      </c>
      <c r="AF1035" s="370" t="s">
        <v>2256</v>
      </c>
      <c r="AG1035" s="374" t="s">
        <v>1561</v>
      </c>
      <c r="AH1035" s="374" t="s">
        <v>2245</v>
      </c>
      <c r="AI1035" s="374">
        <v>100000</v>
      </c>
      <c r="AJ1035" s="374">
        <v>50000</v>
      </c>
      <c r="AK1035" s="374">
        <v>100000</v>
      </c>
      <c r="AL1035" s="369">
        <v>0</v>
      </c>
      <c r="AM1035" s="369" t="s">
        <v>34</v>
      </c>
      <c r="AN1035" s="369" t="s">
        <v>666</v>
      </c>
      <c r="AO1035" s="367" t="s">
        <v>1324</v>
      </c>
      <c r="AP1035" s="370" t="s">
        <v>716</v>
      </c>
      <c r="AQ1035" s="376" t="s">
        <v>659</v>
      </c>
      <c r="AR1035" s="369" t="s">
        <v>34</v>
      </c>
      <c r="AS1035" s="369" t="s">
        <v>34</v>
      </c>
      <c r="AT1035" s="369"/>
      <c r="AW1035" s="662"/>
      <c r="AX1035" s="662"/>
      <c r="AY1035" s="663"/>
      <c r="AZ1035" s="663"/>
      <c r="BA1035" s="663"/>
      <c r="BB1035" s="664"/>
      <c r="BC1035" s="663"/>
      <c r="BD1035" s="663"/>
      <c r="BE1035" s="663"/>
      <c r="BF1035" s="663"/>
      <c r="BG1035" s="664"/>
      <c r="BH1035" s="664"/>
      <c r="BI1035" s="665"/>
      <c r="BJ1035" s="665"/>
      <c r="BK1035" s="665"/>
      <c r="BL1035" s="218"/>
      <c r="BM1035" s="664"/>
      <c r="BN1035" s="664"/>
      <c r="BO1035" s="664"/>
      <c r="BP1035" s="664"/>
      <c r="BQ1035" s="664"/>
      <c r="BR1035" s="664"/>
      <c r="BS1035" s="664"/>
      <c r="BT1035" s="667"/>
      <c r="BU1035" s="668"/>
      <c r="BV1035" s="666"/>
      <c r="BW1035" s="669"/>
    </row>
    <row r="1036" spans="2:75" ht="15.75" customHeight="1">
      <c r="B1036" s="363" t="s">
        <v>1567</v>
      </c>
      <c r="C1036" s="364">
        <v>34839747000150</v>
      </c>
      <c r="D1036" s="365" t="s">
        <v>14</v>
      </c>
      <c r="E1036" s="365"/>
      <c r="F1036" s="365"/>
      <c r="G1036" s="366"/>
      <c r="H1036" s="366" t="s">
        <v>34</v>
      </c>
      <c r="I1036" s="366"/>
      <c r="J1036" s="366"/>
      <c r="K1036" s="367"/>
      <c r="L1036" s="368"/>
      <c r="M1036" s="368"/>
      <c r="N1036" s="367">
        <v>524638</v>
      </c>
      <c r="O1036" s="367" t="s">
        <v>1321</v>
      </c>
      <c r="P1036" s="371">
        <v>43861</v>
      </c>
      <c r="Q1036" s="372">
        <v>7884023.6299999999</v>
      </c>
      <c r="R1036" s="372">
        <v>10180510.180317458</v>
      </c>
      <c r="S1036" s="367">
        <v>32</v>
      </c>
      <c r="T1036" s="369">
        <v>5.8500607805962446E-2</v>
      </c>
      <c r="U1036" s="369">
        <v>0.65800977759045964</v>
      </c>
      <c r="V1036" s="369">
        <v>-9.3081086953296976E-2</v>
      </c>
      <c r="W1036" s="369">
        <v>-0.85427107474100583</v>
      </c>
      <c r="X1036" s="369">
        <v>-3.1319663440428469E-2</v>
      </c>
      <c r="Y1036" s="369">
        <v>-0.22023331024031023</v>
      </c>
      <c r="Z1036" s="369" t="s">
        <v>1419</v>
      </c>
      <c r="AA1036" s="369" t="s">
        <v>1419</v>
      </c>
      <c r="AB1036" s="369">
        <v>0.22544241311014296</v>
      </c>
      <c r="AC1036" s="373">
        <v>-0.77965038003272746</v>
      </c>
      <c r="AD1036" s="541">
        <v>34839714000100</v>
      </c>
      <c r="AE1036" s="370" t="s">
        <v>1561</v>
      </c>
      <c r="AF1036" s="370" t="s">
        <v>2256</v>
      </c>
      <c r="AG1036" s="374" t="s">
        <v>1561</v>
      </c>
      <c r="AH1036" s="374" t="s">
        <v>2245</v>
      </c>
      <c r="AI1036" s="374">
        <v>100000</v>
      </c>
      <c r="AJ1036" s="374">
        <v>50000</v>
      </c>
      <c r="AK1036" s="374">
        <v>100000</v>
      </c>
      <c r="AL1036" s="369">
        <v>0</v>
      </c>
      <c r="AM1036" s="369" t="s">
        <v>34</v>
      </c>
      <c r="AN1036" s="369" t="s">
        <v>666</v>
      </c>
      <c r="AO1036" s="367" t="s">
        <v>1324</v>
      </c>
      <c r="AP1036" s="370" t="s">
        <v>716</v>
      </c>
      <c r="AQ1036" s="376" t="s">
        <v>659</v>
      </c>
      <c r="AR1036" s="369" t="s">
        <v>34</v>
      </c>
      <c r="AS1036" s="369" t="s">
        <v>34</v>
      </c>
      <c r="AT1036" s="369"/>
      <c r="AW1036" s="662"/>
      <c r="AX1036" s="662"/>
      <c r="AY1036" s="663"/>
      <c r="AZ1036" s="663"/>
      <c r="BA1036" s="663"/>
      <c r="BB1036" s="664"/>
      <c r="BC1036" s="663"/>
      <c r="BD1036" s="663"/>
      <c r="BE1036" s="663"/>
      <c r="BF1036" s="663"/>
      <c r="BG1036" s="664"/>
      <c r="BH1036" s="664"/>
      <c r="BI1036" s="665"/>
      <c r="BJ1036" s="665"/>
      <c r="BK1036" s="665"/>
      <c r="BL1036" s="218"/>
      <c r="BM1036" s="664"/>
      <c r="BN1036" s="664"/>
      <c r="BO1036" s="664"/>
      <c r="BP1036" s="664"/>
      <c r="BQ1036" s="664"/>
      <c r="BR1036" s="664"/>
      <c r="BS1036" s="664"/>
      <c r="BT1036" s="667"/>
      <c r="BU1036" s="668"/>
      <c r="BV1036" s="666"/>
      <c r="BW1036" s="669"/>
    </row>
    <row r="1037" spans="2:75" ht="15.75" customHeight="1">
      <c r="B1037" s="363" t="s">
        <v>1569</v>
      </c>
      <c r="C1037" s="364">
        <v>28075830000105</v>
      </c>
      <c r="D1037" s="365" t="s">
        <v>14</v>
      </c>
      <c r="E1037" s="365" t="s">
        <v>614</v>
      </c>
      <c r="F1037" s="365"/>
      <c r="G1037" s="366"/>
      <c r="H1037" s="366" t="s">
        <v>865</v>
      </c>
      <c r="I1037" s="366" t="s">
        <v>34</v>
      </c>
      <c r="J1037" s="366" t="s">
        <v>608</v>
      </c>
      <c r="K1037" s="367" t="s">
        <v>48</v>
      </c>
      <c r="L1037" s="368"/>
      <c r="M1037" s="368"/>
      <c r="N1037" s="367">
        <v>447951</v>
      </c>
      <c r="O1037" s="367" t="s">
        <v>1321</v>
      </c>
      <c r="P1037" s="371">
        <v>42969</v>
      </c>
      <c r="Q1037" s="372">
        <v>526654460.62</v>
      </c>
      <c r="R1037" s="372">
        <v>588206469.1336509</v>
      </c>
      <c r="S1037" s="367">
        <v>32</v>
      </c>
      <c r="T1037" s="369">
        <v>8.5431919117490152E-2</v>
      </c>
      <c r="U1037" s="369">
        <v>0.96093083825868097</v>
      </c>
      <c r="V1037" s="369">
        <v>-8.3473425001574952E-2</v>
      </c>
      <c r="W1037" s="369">
        <v>-0.766094754825834</v>
      </c>
      <c r="X1037" s="369">
        <v>2.1422788437028606E-2</v>
      </c>
      <c r="Y1037" s="369">
        <v>0.15064055911834878</v>
      </c>
      <c r="Z1037" s="369">
        <v>4.6127211317972927E-2</v>
      </c>
      <c r="AA1037" s="369">
        <v>0.25206508403853345</v>
      </c>
      <c r="AB1037" s="369">
        <v>0.16693723707356387</v>
      </c>
      <c r="AC1037" s="373">
        <v>-1.0585522552925322</v>
      </c>
      <c r="AD1037" s="541">
        <v>28069955000114</v>
      </c>
      <c r="AE1037" s="370" t="s">
        <v>1561</v>
      </c>
      <c r="AF1037" s="370" t="s">
        <v>2256</v>
      </c>
      <c r="AG1037" s="374" t="s">
        <v>1561</v>
      </c>
      <c r="AH1037" s="374" t="s">
        <v>2245</v>
      </c>
      <c r="AI1037" s="374">
        <v>100000</v>
      </c>
      <c r="AJ1037" s="374">
        <v>50000</v>
      </c>
      <c r="AK1037" s="374">
        <v>100000</v>
      </c>
      <c r="AL1037" s="369">
        <v>0</v>
      </c>
      <c r="AM1037" s="369" t="s">
        <v>34</v>
      </c>
      <c r="AN1037" s="369" t="s">
        <v>2276</v>
      </c>
      <c r="AO1037" s="367" t="s">
        <v>1324</v>
      </c>
      <c r="AP1037" s="370" t="s">
        <v>13</v>
      </c>
      <c r="AQ1037" s="376" t="s">
        <v>668</v>
      </c>
      <c r="AR1037" s="369" t="s">
        <v>34</v>
      </c>
      <c r="AS1037" s="369" t="s">
        <v>34</v>
      </c>
      <c r="AT1037" s="369"/>
      <c r="AW1037" s="662"/>
      <c r="AX1037" s="662"/>
      <c r="AY1037" s="663"/>
      <c r="AZ1037" s="663"/>
      <c r="BA1037" s="663"/>
      <c r="BB1037" s="664"/>
      <c r="BC1037" s="663"/>
      <c r="BD1037" s="663"/>
      <c r="BE1037" s="663"/>
      <c r="BF1037" s="663"/>
      <c r="BG1037" s="664"/>
      <c r="BH1037" s="664"/>
      <c r="BI1037" s="665"/>
      <c r="BJ1037" s="665"/>
      <c r="BK1037" s="665"/>
      <c r="BL1037" s="218"/>
      <c r="BM1037" s="664"/>
      <c r="BN1037" s="664"/>
      <c r="BO1037" s="664"/>
      <c r="BP1037" s="664"/>
      <c r="BQ1037" s="664"/>
      <c r="BR1037" s="664"/>
      <c r="BS1037" s="664"/>
      <c r="BT1037" s="667"/>
      <c r="BU1037" s="668"/>
      <c r="BV1037" s="666"/>
      <c r="BW1037" s="669"/>
    </row>
    <row r="1038" spans="2:75" ht="15.75" customHeight="1">
      <c r="B1038" s="363" t="s">
        <v>1570</v>
      </c>
      <c r="C1038" s="364">
        <v>28075715000122</v>
      </c>
      <c r="D1038" s="365" t="s">
        <v>14</v>
      </c>
      <c r="E1038" s="365"/>
      <c r="F1038" s="365"/>
      <c r="G1038" s="366"/>
      <c r="H1038" s="366" t="s">
        <v>34</v>
      </c>
      <c r="I1038" s="366"/>
      <c r="J1038" s="366"/>
      <c r="K1038" s="367"/>
      <c r="L1038" s="368"/>
      <c r="M1038" s="368"/>
      <c r="N1038" s="367">
        <v>460532</v>
      </c>
      <c r="O1038" s="367" t="s">
        <v>1321</v>
      </c>
      <c r="P1038" s="371">
        <v>43178</v>
      </c>
      <c r="Q1038" s="372">
        <v>134099369.34</v>
      </c>
      <c r="R1038" s="372">
        <v>144897945.67551589</v>
      </c>
      <c r="S1038" s="367">
        <v>32</v>
      </c>
      <c r="T1038" s="369">
        <v>6.6893825227150705E-2</v>
      </c>
      <c r="U1038" s="369">
        <v>0.75241596131598265</v>
      </c>
      <c r="V1038" s="369">
        <v>-9.4004305749578632E-2</v>
      </c>
      <c r="W1038" s="369">
        <v>-0.86274410765387188</v>
      </c>
      <c r="X1038" s="369">
        <v>9.8390788016893049E-2</v>
      </c>
      <c r="Y1038" s="369">
        <v>0.69186340342795727</v>
      </c>
      <c r="Z1038" s="369">
        <v>2.736806856788343E-3</v>
      </c>
      <c r="AA1038" s="369">
        <v>1.495545537314533E-2</v>
      </c>
      <c r="AB1038" s="369">
        <v>0.19080076474905433</v>
      </c>
      <c r="AC1038" s="373">
        <v>-0.96423252383722335</v>
      </c>
      <c r="AD1038" s="541">
        <v>28069948000112</v>
      </c>
      <c r="AE1038" s="370" t="s">
        <v>1561</v>
      </c>
      <c r="AF1038" s="370" t="s">
        <v>2256</v>
      </c>
      <c r="AG1038" s="374" t="s">
        <v>1561</v>
      </c>
      <c r="AH1038" s="374" t="s">
        <v>2245</v>
      </c>
      <c r="AI1038" s="374">
        <v>100000</v>
      </c>
      <c r="AJ1038" s="374">
        <v>50000</v>
      </c>
      <c r="AK1038" s="374">
        <v>100000</v>
      </c>
      <c r="AL1038" s="369">
        <v>0</v>
      </c>
      <c r="AM1038" s="369" t="s">
        <v>34</v>
      </c>
      <c r="AN1038" s="369" t="s">
        <v>666</v>
      </c>
      <c r="AO1038" s="367" t="s">
        <v>1324</v>
      </c>
      <c r="AP1038" s="370" t="s">
        <v>716</v>
      </c>
      <c r="AQ1038" s="376" t="s">
        <v>659</v>
      </c>
      <c r="AR1038" s="369" t="s">
        <v>34</v>
      </c>
      <c r="AS1038" s="369" t="s">
        <v>34</v>
      </c>
      <c r="AT1038" s="369"/>
      <c r="AW1038" s="662"/>
      <c r="AX1038" s="662"/>
      <c r="AY1038" s="663"/>
      <c r="AZ1038" s="663"/>
      <c r="BA1038" s="663"/>
      <c r="BB1038" s="664"/>
      <c r="BC1038" s="663"/>
      <c r="BD1038" s="663"/>
      <c r="BE1038" s="663"/>
      <c r="BF1038" s="663"/>
      <c r="BG1038" s="664"/>
      <c r="BH1038" s="664"/>
      <c r="BI1038" s="665"/>
      <c r="BJ1038" s="665"/>
      <c r="BK1038" s="665"/>
      <c r="BL1038" s="218"/>
      <c r="BM1038" s="664"/>
      <c r="BN1038" s="664"/>
      <c r="BO1038" s="664"/>
      <c r="BP1038" s="664"/>
      <c r="BQ1038" s="664"/>
      <c r="BR1038" s="664"/>
      <c r="BS1038" s="664"/>
      <c r="BT1038" s="667"/>
      <c r="BU1038" s="668"/>
      <c r="BV1038" s="666"/>
      <c r="BW1038" s="669"/>
    </row>
    <row r="1039" spans="2:75" ht="15.75" customHeight="1">
      <c r="B1039" s="363" t="s">
        <v>1572</v>
      </c>
      <c r="C1039" s="364">
        <v>31608459000104</v>
      </c>
      <c r="D1039" s="365" t="s">
        <v>14</v>
      </c>
      <c r="E1039" s="365" t="s">
        <v>614</v>
      </c>
      <c r="F1039" s="365"/>
      <c r="G1039" s="366"/>
      <c r="H1039" s="366" t="s">
        <v>1338</v>
      </c>
      <c r="I1039" s="366" t="s">
        <v>34</v>
      </c>
      <c r="J1039" s="366" t="s">
        <v>608</v>
      </c>
      <c r="K1039" s="367" t="s">
        <v>48</v>
      </c>
      <c r="L1039" s="368"/>
      <c r="M1039" s="368"/>
      <c r="N1039" s="367">
        <v>487597</v>
      </c>
      <c r="O1039" s="367" t="s">
        <v>1321</v>
      </c>
      <c r="P1039" s="371">
        <v>43523</v>
      </c>
      <c r="Q1039" s="372">
        <v>34414841.530000001</v>
      </c>
      <c r="R1039" s="372">
        <v>39999059.48912701</v>
      </c>
      <c r="S1039" s="367">
        <v>32</v>
      </c>
      <c r="T1039" s="369">
        <v>0.19558416381876453</v>
      </c>
      <c r="U1039" s="369">
        <v>2.1999137609213766</v>
      </c>
      <c r="V1039" s="369">
        <v>6.3117797709387302E-2</v>
      </c>
      <c r="W1039" s="369">
        <v>0.57927674299224352</v>
      </c>
      <c r="X1039" s="369">
        <v>0.36345558880385354</v>
      </c>
      <c r="Y1039" s="369">
        <v>2.5557435379171061</v>
      </c>
      <c r="Z1039" s="369">
        <v>0.33163885406900873</v>
      </c>
      <c r="AA1039" s="369">
        <v>1.8122616397747846</v>
      </c>
      <c r="AB1039" s="369">
        <v>0.18843732464597876</v>
      </c>
      <c r="AC1039" s="373">
        <v>-0.13020808942374815</v>
      </c>
      <c r="AD1039" s="541">
        <v>32041623000107</v>
      </c>
      <c r="AE1039" s="370" t="s">
        <v>1561</v>
      </c>
      <c r="AF1039" s="370" t="s">
        <v>2256</v>
      </c>
      <c r="AG1039" s="374" t="s">
        <v>1561</v>
      </c>
      <c r="AH1039" s="374" t="s">
        <v>2245</v>
      </c>
      <c r="AI1039" s="374">
        <v>100000</v>
      </c>
      <c r="AJ1039" s="374">
        <v>50000</v>
      </c>
      <c r="AK1039" s="374">
        <v>100000</v>
      </c>
      <c r="AL1039" s="369">
        <v>0</v>
      </c>
      <c r="AM1039" s="369" t="s">
        <v>34</v>
      </c>
      <c r="AN1039" s="369" t="s">
        <v>2353</v>
      </c>
      <c r="AO1039" s="367" t="s">
        <v>1324</v>
      </c>
      <c r="AP1039" s="370" t="s">
        <v>716</v>
      </c>
      <c r="AQ1039" s="376" t="s">
        <v>659</v>
      </c>
      <c r="AR1039" s="369" t="s">
        <v>34</v>
      </c>
      <c r="AS1039" s="369" t="s">
        <v>34</v>
      </c>
      <c r="AT1039" s="369"/>
      <c r="AX1039" s="662"/>
      <c r="AY1039" s="663"/>
      <c r="AZ1039" s="663"/>
      <c r="BA1039" s="663"/>
      <c r="BB1039" s="664"/>
      <c r="BC1039" s="663"/>
      <c r="BD1039" s="663"/>
      <c r="BE1039" s="663"/>
      <c r="BF1039" s="663"/>
      <c r="BG1039" s="664"/>
      <c r="BH1039" s="664"/>
      <c r="BI1039" s="665"/>
      <c r="BJ1039" s="665"/>
      <c r="BK1039" s="665"/>
      <c r="BL1039" s="664"/>
      <c r="BM1039" s="664"/>
      <c r="BN1039" s="664"/>
      <c r="BO1039" s="664"/>
      <c r="BP1039" s="664"/>
      <c r="BQ1039" s="664"/>
      <c r="BR1039" s="664"/>
      <c r="BS1039" s="664"/>
      <c r="BT1039" s="667"/>
      <c r="BU1039" s="668"/>
      <c r="BV1039" s="666"/>
      <c r="BW1039" s="669"/>
    </row>
    <row r="1040" spans="2:75" ht="15.75" customHeight="1">
      <c r="B1040" s="363" t="s">
        <v>1578</v>
      </c>
      <c r="C1040" s="364">
        <v>31552388000167</v>
      </c>
      <c r="D1040" s="365" t="s">
        <v>14</v>
      </c>
      <c r="E1040" s="365" t="s">
        <v>614</v>
      </c>
      <c r="F1040" s="365"/>
      <c r="G1040" s="366"/>
      <c r="H1040" s="366" t="s">
        <v>1338</v>
      </c>
      <c r="I1040" s="366" t="s">
        <v>34</v>
      </c>
      <c r="J1040" s="366" t="s">
        <v>608</v>
      </c>
      <c r="K1040" s="367" t="s">
        <v>48</v>
      </c>
      <c r="L1040" s="368"/>
      <c r="M1040" s="368"/>
      <c r="N1040" s="367">
        <v>478156</v>
      </c>
      <c r="O1040" s="367" t="s">
        <v>1324</v>
      </c>
      <c r="P1040" s="371">
        <v>43404</v>
      </c>
      <c r="Q1040" s="372">
        <v>169642679.19</v>
      </c>
      <c r="R1040" s="372">
        <v>216656658.04015887</v>
      </c>
      <c r="S1040" s="367">
        <v>32</v>
      </c>
      <c r="T1040" s="369">
        <v>0.15340045975034089</v>
      </c>
      <c r="U1040" s="369">
        <v>1.7254351055188224</v>
      </c>
      <c r="V1040" s="369">
        <v>-6.708681526327398E-2</v>
      </c>
      <c r="W1040" s="369">
        <v>-0.61570322878442085</v>
      </c>
      <c r="X1040" s="369">
        <v>8.18470360387058E-2</v>
      </c>
      <c r="Y1040" s="369">
        <v>0.57553120628027887</v>
      </c>
      <c r="Z1040" s="369">
        <v>3.8089654928925354E-2</v>
      </c>
      <c r="AA1040" s="369">
        <v>0.20814334524743672</v>
      </c>
      <c r="AB1040" s="369">
        <v>0.25596631269045023</v>
      </c>
      <c r="AC1040" s="373">
        <v>-0.54780703002326925</v>
      </c>
      <c r="AD1040" s="541">
        <v>31493876000140</v>
      </c>
      <c r="AE1040" s="370" t="s">
        <v>1561</v>
      </c>
      <c r="AF1040" s="370" t="s">
        <v>2256</v>
      </c>
      <c r="AG1040" s="374" t="s">
        <v>1561</v>
      </c>
      <c r="AH1040" s="374" t="s">
        <v>2245</v>
      </c>
      <c r="AI1040" s="374">
        <v>100000</v>
      </c>
      <c r="AJ1040" s="374">
        <v>50000</v>
      </c>
      <c r="AK1040" s="374">
        <v>100000</v>
      </c>
      <c r="AL1040" s="369">
        <v>0</v>
      </c>
      <c r="AM1040" s="369" t="s">
        <v>34</v>
      </c>
      <c r="AN1040" s="369" t="s">
        <v>666</v>
      </c>
      <c r="AO1040" s="367" t="s">
        <v>1324</v>
      </c>
      <c r="AP1040" s="370" t="s">
        <v>716</v>
      </c>
      <c r="AQ1040" s="376" t="s">
        <v>659</v>
      </c>
      <c r="AR1040" s="369" t="s">
        <v>34</v>
      </c>
      <c r="AS1040" s="369" t="s">
        <v>34</v>
      </c>
      <c r="AT1040" s="369"/>
      <c r="AX1040" s="662"/>
      <c r="AY1040" s="663"/>
      <c r="AZ1040" s="663"/>
      <c r="BA1040" s="663"/>
      <c r="BB1040" s="664"/>
      <c r="BC1040" s="663"/>
      <c r="BD1040" s="663"/>
      <c r="BE1040" s="663"/>
      <c r="BF1040" s="663"/>
      <c r="BG1040" s="664"/>
      <c r="BH1040" s="664"/>
      <c r="BI1040" s="665"/>
      <c r="BJ1040" s="665"/>
      <c r="BK1040" s="665"/>
      <c r="BL1040" s="664"/>
      <c r="BM1040" s="664"/>
      <c r="BN1040" s="664"/>
      <c r="BO1040" s="664"/>
      <c r="BP1040" s="664"/>
      <c r="BQ1040" s="664"/>
      <c r="BR1040" s="664"/>
      <c r="BS1040" s="664"/>
      <c r="BT1040" s="667"/>
      <c r="BU1040" s="668"/>
      <c r="BV1040" s="666"/>
      <c r="BW1040" s="669"/>
    </row>
    <row r="1041" spans="2:75" ht="15.75" customHeight="1">
      <c r="B1041" s="363" t="s">
        <v>1591</v>
      </c>
      <c r="C1041" s="364">
        <v>34735784000118</v>
      </c>
      <c r="D1041" s="365" t="s">
        <v>14</v>
      </c>
      <c r="E1041" s="365" t="s">
        <v>614</v>
      </c>
      <c r="F1041" s="365"/>
      <c r="G1041" s="366"/>
      <c r="H1041" s="366" t="s">
        <v>1338</v>
      </c>
      <c r="I1041" s="366" t="s">
        <v>34</v>
      </c>
      <c r="J1041" s="366" t="s">
        <v>608</v>
      </c>
      <c r="K1041" s="367" t="s">
        <v>48</v>
      </c>
      <c r="L1041" s="368"/>
      <c r="M1041" s="368"/>
      <c r="N1041" s="367">
        <v>520152</v>
      </c>
      <c r="O1041" s="367" t="s">
        <v>1321</v>
      </c>
      <c r="P1041" s="371">
        <v>43829</v>
      </c>
      <c r="Q1041" s="372">
        <v>14083264.58</v>
      </c>
      <c r="R1041" s="372">
        <v>46836030.074007943</v>
      </c>
      <c r="S1041" s="367">
        <v>32</v>
      </c>
      <c r="T1041" s="369">
        <v>1.3719957602171151E-2</v>
      </c>
      <c r="U1041" s="369">
        <v>0.15432089663579607</v>
      </c>
      <c r="V1041" s="369">
        <v>-5.7585681847774906E-2</v>
      </c>
      <c r="W1041" s="369">
        <v>-0.52850459671227368</v>
      </c>
      <c r="X1041" s="369">
        <v>-4.0751466473873288E-2</v>
      </c>
      <c r="Y1041" s="369">
        <v>-0.28655577272593313</v>
      </c>
      <c r="Z1041" s="369" t="s">
        <v>1419</v>
      </c>
      <c r="AA1041" s="369" t="s">
        <v>1419</v>
      </c>
      <c r="AB1041" s="369">
        <v>0.14760421755818329</v>
      </c>
      <c r="AC1041" s="373">
        <v>-1.0289479803879518</v>
      </c>
      <c r="AD1041" s="541">
        <v>32683857000140</v>
      </c>
      <c r="AE1041" s="370" t="s">
        <v>1561</v>
      </c>
      <c r="AF1041" s="370" t="s">
        <v>2256</v>
      </c>
      <c r="AG1041" s="374" t="s">
        <v>59</v>
      </c>
      <c r="AH1041" s="374" t="s">
        <v>2245</v>
      </c>
      <c r="AI1041" s="374">
        <v>50000</v>
      </c>
      <c r="AJ1041" s="374">
        <v>50000</v>
      </c>
      <c r="AK1041" s="374">
        <v>50000</v>
      </c>
      <c r="AL1041" s="369">
        <v>0.02</v>
      </c>
      <c r="AM1041" s="369">
        <v>0.2</v>
      </c>
      <c r="AN1041" s="369" t="s">
        <v>2276</v>
      </c>
      <c r="AO1041" s="367" t="s">
        <v>1324</v>
      </c>
      <c r="AP1041" s="370" t="s">
        <v>13</v>
      </c>
      <c r="AQ1041" s="376" t="s">
        <v>668</v>
      </c>
      <c r="AR1041" s="369" t="s">
        <v>34</v>
      </c>
      <c r="AS1041" s="369" t="s">
        <v>34</v>
      </c>
      <c r="AT1041" s="369"/>
      <c r="AX1041" s="662"/>
      <c r="AY1041" s="663"/>
      <c r="AZ1041" s="663"/>
      <c r="BA1041" s="663"/>
      <c r="BB1041" s="664"/>
      <c r="BC1041" s="663"/>
      <c r="BD1041" s="663"/>
      <c r="BE1041" s="663"/>
      <c r="BF1041" s="663"/>
      <c r="BG1041" s="664"/>
      <c r="BH1041" s="664"/>
      <c r="BI1041" s="665"/>
      <c r="BJ1041" s="665"/>
      <c r="BK1041" s="665"/>
      <c r="BL1041" s="664"/>
      <c r="BM1041" s="664"/>
      <c r="BN1041" s="664"/>
      <c r="BO1041" s="664"/>
      <c r="BP1041" s="664"/>
      <c r="BQ1041" s="664"/>
      <c r="BR1041" s="664"/>
      <c r="BS1041" s="664"/>
      <c r="BT1041" s="667"/>
      <c r="BU1041" s="668"/>
      <c r="BV1041" s="666"/>
      <c r="BW1041" s="669"/>
    </row>
    <row r="1042" spans="2:75" ht="15.75" customHeight="1">
      <c r="B1042" s="363" t="s">
        <v>187</v>
      </c>
      <c r="C1042" s="364">
        <v>37681308000150</v>
      </c>
      <c r="D1042" s="365" t="s">
        <v>14</v>
      </c>
      <c r="E1042" s="365" t="s">
        <v>607</v>
      </c>
      <c r="F1042" s="365"/>
      <c r="G1042" s="366"/>
      <c r="H1042" s="366" t="s">
        <v>34</v>
      </c>
      <c r="I1042" s="366" t="s">
        <v>34</v>
      </c>
      <c r="J1042" s="366" t="s">
        <v>608</v>
      </c>
      <c r="K1042" s="367" t="s">
        <v>48</v>
      </c>
      <c r="L1042" s="368"/>
      <c r="M1042" s="368" t="s">
        <v>1416</v>
      </c>
      <c r="N1042" s="367">
        <v>554588</v>
      </c>
      <c r="O1042" s="367" t="s">
        <v>1321</v>
      </c>
      <c r="P1042" s="371">
        <v>44103</v>
      </c>
      <c r="Q1042" s="372">
        <v>24066195.260000002</v>
      </c>
      <c r="R1042" s="372">
        <v>24583404.761388902</v>
      </c>
      <c r="S1042" s="367">
        <v>32</v>
      </c>
      <c r="T1042" s="369">
        <v>-1.3209175316808985E-2</v>
      </c>
      <c r="U1042" s="369">
        <v>-0.17075758750529849</v>
      </c>
      <c r="V1042" s="369">
        <v>-0.20190233642661792</v>
      </c>
      <c r="W1042" s="369">
        <v>-1.9793180049489127</v>
      </c>
      <c r="X1042" s="369" t="s">
        <v>1419</v>
      </c>
      <c r="Y1042" s="369" t="s">
        <v>1419</v>
      </c>
      <c r="Z1042" s="369" t="s">
        <v>1419</v>
      </c>
      <c r="AA1042" s="369" t="s">
        <v>1419</v>
      </c>
      <c r="AB1042" s="369">
        <v>0.2386851277156179</v>
      </c>
      <c r="AC1042" s="373">
        <v>-1.2323755090138728</v>
      </c>
      <c r="AD1042" s="541">
        <v>37681117000198</v>
      </c>
      <c r="AE1042" s="370" t="s">
        <v>2360</v>
      </c>
      <c r="AF1042" s="370" t="s">
        <v>2244</v>
      </c>
      <c r="AG1042" s="374" t="s">
        <v>1438</v>
      </c>
      <c r="AH1042" s="374" t="s">
        <v>2248</v>
      </c>
      <c r="AI1042" s="374">
        <v>5000</v>
      </c>
      <c r="AJ1042" s="374">
        <v>1000</v>
      </c>
      <c r="AK1042" s="374">
        <v>1000</v>
      </c>
      <c r="AL1042" s="369">
        <v>0.02</v>
      </c>
      <c r="AM1042" s="369">
        <v>0.2</v>
      </c>
      <c r="AN1042" s="369" t="s">
        <v>34</v>
      </c>
      <c r="AO1042" s="367" t="s">
        <v>1324</v>
      </c>
      <c r="AP1042" s="370" t="s">
        <v>716</v>
      </c>
      <c r="AQ1042" s="376" t="s">
        <v>659</v>
      </c>
      <c r="AR1042" s="369">
        <v>3.3333333333333331E-3</v>
      </c>
      <c r="AS1042" s="369">
        <v>3.3333333333333331E-3</v>
      </c>
      <c r="AT1042" s="369"/>
      <c r="AX1042" s="662"/>
      <c r="AY1042" s="663"/>
      <c r="AZ1042" s="663"/>
      <c r="BA1042" s="663"/>
      <c r="BB1042" s="664"/>
      <c r="BC1042" s="663"/>
      <c r="BD1042" s="663"/>
      <c r="BE1042" s="663"/>
      <c r="BF1042" s="663"/>
      <c r="BG1042" s="664"/>
      <c r="BH1042" s="664"/>
      <c r="BI1042" s="665"/>
      <c r="BJ1042" s="665"/>
      <c r="BK1042" s="665"/>
      <c r="BL1042" s="664"/>
      <c r="BM1042" s="664"/>
      <c r="BN1042" s="664"/>
      <c r="BO1042" s="664"/>
      <c r="BP1042" s="664"/>
      <c r="BQ1042" s="664"/>
      <c r="BR1042" s="664"/>
      <c r="BS1042" s="664"/>
      <c r="BT1042" s="667"/>
      <c r="BU1042" s="668"/>
      <c r="BV1042" s="666"/>
      <c r="BW1042" s="669"/>
    </row>
    <row r="1043" spans="2:75" ht="15.75" customHeight="1">
      <c r="B1043" s="363" t="s">
        <v>1603</v>
      </c>
      <c r="C1043" s="364">
        <v>34429929000152</v>
      </c>
      <c r="D1043" s="365" t="s">
        <v>14</v>
      </c>
      <c r="E1043" s="365"/>
      <c r="F1043" s="365"/>
      <c r="G1043" s="366"/>
      <c r="H1043" s="366" t="s">
        <v>34</v>
      </c>
      <c r="I1043" s="366"/>
      <c r="J1043" s="366"/>
      <c r="K1043" s="367"/>
      <c r="L1043" s="368"/>
      <c r="M1043" s="368"/>
      <c r="N1043" s="367">
        <v>564540</v>
      </c>
      <c r="O1043" s="367" t="s">
        <v>1321</v>
      </c>
      <c r="P1043" s="371">
        <v>44155</v>
      </c>
      <c r="Q1043" s="372" t="s">
        <v>1392</v>
      </c>
      <c r="R1043" s="372" t="s">
        <v>1419</v>
      </c>
      <c r="S1043" s="367">
        <v>32</v>
      </c>
      <c r="T1043" s="369" t="s">
        <v>1419</v>
      </c>
      <c r="U1043" s="369" t="s">
        <v>1419</v>
      </c>
      <c r="V1043" s="369" t="s">
        <v>1419</v>
      </c>
      <c r="W1043" s="369" t="s">
        <v>1419</v>
      </c>
      <c r="X1043" s="369" t="s">
        <v>1419</v>
      </c>
      <c r="Y1043" s="369" t="s">
        <v>1419</v>
      </c>
      <c r="Z1043" s="369" t="s">
        <v>1419</v>
      </c>
      <c r="AA1043" s="369" t="s">
        <v>1419</v>
      </c>
      <c r="AB1043" s="369" t="s">
        <v>1419</v>
      </c>
      <c r="AC1043" s="373" t="s">
        <v>1419</v>
      </c>
      <c r="AD1043" s="541">
        <v>0</v>
      </c>
      <c r="AE1043" s="370" t="s">
        <v>2338</v>
      </c>
      <c r="AF1043" s="370" t="s">
        <v>2244</v>
      </c>
      <c r="AG1043" s="374" t="s">
        <v>1438</v>
      </c>
      <c r="AH1043" s="374" t="s">
        <v>726</v>
      </c>
      <c r="AI1043" s="374">
        <v>0</v>
      </c>
      <c r="AJ1043" s="374">
        <v>0</v>
      </c>
      <c r="AK1043" s="374">
        <v>0</v>
      </c>
      <c r="AL1043" s="369">
        <v>2.3999999999999998E-3</v>
      </c>
      <c r="AM1043" s="369" t="s">
        <v>34</v>
      </c>
      <c r="AN1043" s="369" t="s">
        <v>34</v>
      </c>
      <c r="AO1043" s="367" t="s">
        <v>1324</v>
      </c>
      <c r="AP1043" s="370" t="s">
        <v>716</v>
      </c>
      <c r="AQ1043" s="376" t="s">
        <v>687</v>
      </c>
      <c r="AR1043" s="369" t="s">
        <v>34</v>
      </c>
      <c r="AS1043" s="369" t="s">
        <v>34</v>
      </c>
      <c r="AT1043" s="369"/>
      <c r="AX1043" s="662"/>
      <c r="AY1043" s="663"/>
      <c r="AZ1043" s="663"/>
      <c r="BA1043" s="663"/>
      <c r="BB1043" s="664"/>
      <c r="BC1043" s="663"/>
      <c r="BD1043" s="663"/>
      <c r="BE1043" s="663"/>
      <c r="BF1043" s="663"/>
      <c r="BG1043" s="664"/>
      <c r="BH1043" s="664"/>
      <c r="BI1043" s="665"/>
      <c r="BJ1043" s="665"/>
      <c r="BK1043" s="665"/>
      <c r="BL1043" s="664"/>
      <c r="BM1043" s="664"/>
      <c r="BN1043" s="664"/>
      <c r="BO1043" s="664"/>
      <c r="BP1043" s="664"/>
      <c r="BQ1043" s="664"/>
      <c r="BR1043" s="664"/>
      <c r="BS1043" s="664"/>
      <c r="BT1043" s="667"/>
      <c r="BU1043" s="668"/>
      <c r="BV1043" s="666"/>
      <c r="BW1043" s="669"/>
    </row>
    <row r="1044" spans="2:75" ht="15.75" customHeight="1">
      <c r="B1044" s="363" t="s">
        <v>1293</v>
      </c>
      <c r="C1044" s="364">
        <v>37751366000102</v>
      </c>
      <c r="D1044" s="365" t="s">
        <v>14</v>
      </c>
      <c r="E1044" s="365" t="s">
        <v>607</v>
      </c>
      <c r="F1044" s="365"/>
      <c r="G1044" s="366"/>
      <c r="H1044" s="366" t="s">
        <v>34</v>
      </c>
      <c r="I1044" s="366" t="s">
        <v>34</v>
      </c>
      <c r="J1044" s="366" t="s">
        <v>608</v>
      </c>
      <c r="K1044" s="367" t="s">
        <v>48</v>
      </c>
      <c r="L1044" s="368"/>
      <c r="M1044" s="368" t="s">
        <v>34</v>
      </c>
      <c r="N1044" s="367">
        <v>573256</v>
      </c>
      <c r="O1044" s="367" t="s">
        <v>1321</v>
      </c>
      <c r="P1044" s="371">
        <v>44225</v>
      </c>
      <c r="Q1044" s="372">
        <v>9729746.9399999995</v>
      </c>
      <c r="R1044" s="372">
        <v>8869551.4065873045</v>
      </c>
      <c r="S1044" s="367">
        <v>32</v>
      </c>
      <c r="T1044" s="369">
        <v>1.8983160932477539E-2</v>
      </c>
      <c r="U1044" s="369">
        <v>0.24539902653345727</v>
      </c>
      <c r="V1044" s="369">
        <v>-0.15901447200381369</v>
      </c>
      <c r="W1044" s="369">
        <v>-1.5588735279395176</v>
      </c>
      <c r="X1044" s="369" t="s">
        <v>1419</v>
      </c>
      <c r="Y1044" s="369" t="s">
        <v>1419</v>
      </c>
      <c r="Z1044" s="369" t="s">
        <v>1419</v>
      </c>
      <c r="AA1044" s="369" t="s">
        <v>1419</v>
      </c>
      <c r="AB1044" s="369">
        <v>0.23214726999024049</v>
      </c>
      <c r="AC1044" s="373">
        <v>-1.0481991745065422</v>
      </c>
      <c r="AD1044" s="541">
        <v>37487612000160</v>
      </c>
      <c r="AE1044" s="370" t="s">
        <v>2365</v>
      </c>
      <c r="AF1044" s="370" t="s">
        <v>736</v>
      </c>
      <c r="AG1044" s="374" t="s">
        <v>736</v>
      </c>
      <c r="AH1044" s="374" t="s">
        <v>2248</v>
      </c>
      <c r="AI1044" s="374">
        <v>500</v>
      </c>
      <c r="AJ1044" s="374">
        <v>100</v>
      </c>
      <c r="AK1044" s="374">
        <v>500</v>
      </c>
      <c r="AL1044" s="369">
        <v>1.8799999999999997E-2</v>
      </c>
      <c r="AM1044" s="369">
        <v>0.2</v>
      </c>
      <c r="AN1044" s="369" t="s">
        <v>666</v>
      </c>
      <c r="AO1044" s="367" t="s">
        <v>1324</v>
      </c>
      <c r="AP1044" s="370" t="s">
        <v>716</v>
      </c>
      <c r="AQ1044" s="376" t="s">
        <v>659</v>
      </c>
      <c r="AR1044" s="369">
        <v>5.0133333333333332E-3</v>
      </c>
      <c r="AS1044" s="369">
        <v>5.0133333333333332E-3</v>
      </c>
      <c r="AT1044" s="369"/>
      <c r="AX1044" s="662"/>
      <c r="AY1044" s="663"/>
      <c r="AZ1044" s="663"/>
      <c r="BA1044" s="663"/>
      <c r="BB1044" s="664"/>
      <c r="BC1044" s="663"/>
      <c r="BD1044" s="663"/>
      <c r="BE1044" s="663"/>
      <c r="BF1044" s="663"/>
      <c r="BG1044" s="664"/>
      <c r="BH1044" s="664"/>
      <c r="BI1044" s="665"/>
      <c r="BJ1044" s="665"/>
      <c r="BK1044" s="665"/>
      <c r="BL1044" s="664"/>
      <c r="BM1044" s="664"/>
      <c r="BN1044" s="664"/>
      <c r="BO1044" s="664"/>
      <c r="BP1044" s="664"/>
      <c r="BQ1044" s="664"/>
      <c r="BR1044" s="664"/>
      <c r="BS1044" s="664"/>
      <c r="BT1044" s="667"/>
      <c r="BU1044" s="668"/>
      <c r="BV1044" s="666"/>
      <c r="BW1044" s="669"/>
    </row>
    <row r="1045" spans="2:75" ht="15.75" customHeight="1">
      <c r="B1045" s="363" t="s">
        <v>1294</v>
      </c>
      <c r="C1045" s="364">
        <v>37487351000189</v>
      </c>
      <c r="D1045" s="365" t="s">
        <v>14</v>
      </c>
      <c r="E1045" s="365" t="s">
        <v>614</v>
      </c>
      <c r="F1045" s="365"/>
      <c r="G1045" s="366"/>
      <c r="H1045" s="366" t="s">
        <v>1338</v>
      </c>
      <c r="I1045" s="366" t="s">
        <v>34</v>
      </c>
      <c r="J1045" s="366" t="s">
        <v>608</v>
      </c>
      <c r="K1045" s="367" t="s">
        <v>48</v>
      </c>
      <c r="L1045" s="368"/>
      <c r="M1045" s="368" t="s">
        <v>34</v>
      </c>
      <c r="N1045" s="367">
        <v>573231</v>
      </c>
      <c r="O1045" s="367" t="s">
        <v>1321</v>
      </c>
      <c r="P1045" s="371">
        <v>44225</v>
      </c>
      <c r="Q1045" s="372">
        <v>42037477.75</v>
      </c>
      <c r="R1045" s="372">
        <v>40715862.456865042</v>
      </c>
      <c r="S1045" s="367">
        <v>32</v>
      </c>
      <c r="T1045" s="369">
        <v>6.9532400501634894E-2</v>
      </c>
      <c r="U1045" s="369">
        <v>0.89885891271368579</v>
      </c>
      <c r="V1045" s="369">
        <v>-0.14087636045302354</v>
      </c>
      <c r="W1045" s="369">
        <v>-1.3810593856980327</v>
      </c>
      <c r="X1045" s="369" t="s">
        <v>1419</v>
      </c>
      <c r="Y1045" s="369" t="s">
        <v>1419</v>
      </c>
      <c r="Z1045" s="369" t="s">
        <v>1419</v>
      </c>
      <c r="AA1045" s="369" t="s">
        <v>1419</v>
      </c>
      <c r="AB1045" s="369">
        <v>0.24241962706624132</v>
      </c>
      <c r="AC1045" s="373">
        <v>-0.90569334727007511</v>
      </c>
      <c r="AD1045" s="541">
        <v>37467645000149</v>
      </c>
      <c r="AE1045" s="370" t="s">
        <v>2365</v>
      </c>
      <c r="AF1045" s="370" t="s">
        <v>736</v>
      </c>
      <c r="AG1045" s="374" t="s">
        <v>736</v>
      </c>
      <c r="AH1045" s="374" t="s">
        <v>2248</v>
      </c>
      <c r="AI1045" s="374">
        <v>500</v>
      </c>
      <c r="AJ1045" s="374">
        <v>100</v>
      </c>
      <c r="AK1045" s="374">
        <v>500</v>
      </c>
      <c r="AL1045" s="369">
        <v>1.8799999999999997E-2</v>
      </c>
      <c r="AM1045" s="369">
        <v>0.2</v>
      </c>
      <c r="AN1045" s="369" t="s">
        <v>64</v>
      </c>
      <c r="AO1045" s="367" t="s">
        <v>1324</v>
      </c>
      <c r="AP1045" s="370" t="s">
        <v>13</v>
      </c>
      <c r="AQ1045" s="376" t="s">
        <v>668</v>
      </c>
      <c r="AR1045" s="369">
        <v>5.0133333333333332E-3</v>
      </c>
      <c r="AS1045" s="369">
        <v>5.0133333333333332E-3</v>
      </c>
      <c r="AT1045" s="369"/>
      <c r="AX1045" s="662"/>
      <c r="AY1045" s="663"/>
      <c r="AZ1045" s="663"/>
      <c r="BA1045" s="663"/>
      <c r="BB1045" s="664"/>
      <c r="BC1045" s="663"/>
      <c r="BD1045" s="663"/>
      <c r="BE1045" s="663"/>
      <c r="BF1045" s="663"/>
      <c r="BG1045" s="664"/>
      <c r="BH1045" s="664"/>
      <c r="BI1045" s="665"/>
      <c r="BJ1045" s="665"/>
      <c r="BK1045" s="665"/>
      <c r="BL1045" s="664"/>
      <c r="BM1045" s="664"/>
      <c r="BN1045" s="664"/>
      <c r="BO1045" s="664"/>
      <c r="BP1045" s="664"/>
      <c r="BQ1045" s="664"/>
      <c r="BR1045" s="664"/>
      <c r="BS1045" s="664"/>
      <c r="BT1045" s="667"/>
      <c r="BU1045" s="668"/>
      <c r="BV1045" s="666"/>
      <c r="BW1045" s="669"/>
    </row>
    <row r="1046" spans="2:75" ht="15.75" customHeight="1">
      <c r="B1046" s="363" t="s">
        <v>194</v>
      </c>
      <c r="C1046" s="364">
        <v>40102191000117</v>
      </c>
      <c r="D1046" s="365" t="s">
        <v>14</v>
      </c>
      <c r="E1046" s="365" t="s">
        <v>614</v>
      </c>
      <c r="F1046" s="365"/>
      <c r="G1046" s="366"/>
      <c r="H1046" s="366" t="s">
        <v>1338</v>
      </c>
      <c r="I1046" s="366" t="s">
        <v>34</v>
      </c>
      <c r="J1046" s="366" t="s">
        <v>608</v>
      </c>
      <c r="K1046" s="367" t="s">
        <v>48</v>
      </c>
      <c r="L1046" s="368"/>
      <c r="M1046" s="368" t="s">
        <v>34</v>
      </c>
      <c r="N1046" s="367">
        <v>568007</v>
      </c>
      <c r="O1046" s="367" t="s">
        <v>1321</v>
      </c>
      <c r="P1046" s="371">
        <v>44193</v>
      </c>
      <c r="Q1046" s="372">
        <v>32380270.629999999</v>
      </c>
      <c r="R1046" s="372">
        <v>47915669.180476241</v>
      </c>
      <c r="S1046" s="367">
        <v>32</v>
      </c>
      <c r="T1046" s="369">
        <v>-5.2087141218953525E-2</v>
      </c>
      <c r="U1046" s="369">
        <v>-0.6733406409768915</v>
      </c>
      <c r="V1046" s="369">
        <v>-0.15977682161317863</v>
      </c>
      <c r="W1046" s="369">
        <v>-1.5663471032065885</v>
      </c>
      <c r="X1046" s="369" t="s">
        <v>1419</v>
      </c>
      <c r="Y1046" s="369" t="s">
        <v>1419</v>
      </c>
      <c r="Z1046" s="369" t="s">
        <v>1419</v>
      </c>
      <c r="AA1046" s="369" t="s">
        <v>1419</v>
      </c>
      <c r="AB1046" s="369">
        <v>0.18723532529553599</v>
      </c>
      <c r="AC1046" s="373">
        <v>-1.3549603430399848</v>
      </c>
      <c r="AD1046" s="541">
        <v>40102156000106</v>
      </c>
      <c r="AE1046" s="370" t="s">
        <v>2349</v>
      </c>
      <c r="AF1046" s="370" t="s">
        <v>2244</v>
      </c>
      <c r="AG1046" s="374" t="s">
        <v>1438</v>
      </c>
      <c r="AH1046" s="374" t="s">
        <v>2248</v>
      </c>
      <c r="AI1046" s="374">
        <v>500</v>
      </c>
      <c r="AJ1046" s="374">
        <v>100</v>
      </c>
      <c r="AK1046" s="374">
        <v>500</v>
      </c>
      <c r="AL1046" s="369">
        <v>1.9199999999999998E-2</v>
      </c>
      <c r="AM1046" s="369">
        <v>0.2</v>
      </c>
      <c r="AN1046" s="369" t="s">
        <v>34</v>
      </c>
      <c r="AO1046" s="367" t="s">
        <v>1324</v>
      </c>
      <c r="AP1046" s="370" t="s">
        <v>13</v>
      </c>
      <c r="AQ1046" s="376" t="s">
        <v>668</v>
      </c>
      <c r="AR1046" s="369">
        <v>6.3999999999999994E-3</v>
      </c>
      <c r="AS1046" s="369">
        <v>6.3999999999999994E-3</v>
      </c>
      <c r="AT1046" s="369"/>
      <c r="AX1046" s="662"/>
      <c r="AY1046" s="663"/>
      <c r="AZ1046" s="663"/>
      <c r="BA1046" s="663"/>
      <c r="BB1046" s="664"/>
      <c r="BC1046" s="663"/>
      <c r="BD1046" s="663"/>
      <c r="BE1046" s="663"/>
      <c r="BF1046" s="663"/>
      <c r="BG1046" s="664"/>
      <c r="BH1046" s="664"/>
      <c r="BI1046" s="665"/>
      <c r="BJ1046" s="665"/>
      <c r="BK1046" s="665"/>
      <c r="BL1046" s="664"/>
      <c r="BM1046" s="664"/>
      <c r="BN1046" s="664"/>
      <c r="BO1046" s="664"/>
      <c r="BP1046" s="664"/>
      <c r="BQ1046" s="664"/>
      <c r="BR1046" s="664"/>
      <c r="BS1046" s="664"/>
      <c r="BT1046" s="667"/>
      <c r="BU1046" s="668"/>
      <c r="BV1046" s="666"/>
      <c r="BW1046" s="669"/>
    </row>
    <row r="1047" spans="2:75" ht="15.75" customHeight="1">
      <c r="B1047" s="363" t="s">
        <v>925</v>
      </c>
      <c r="C1047" s="364">
        <v>26406529000101</v>
      </c>
      <c r="D1047" s="365" t="s">
        <v>14</v>
      </c>
      <c r="E1047" s="365" t="s">
        <v>614</v>
      </c>
      <c r="F1047" s="365"/>
      <c r="G1047" s="366"/>
      <c r="H1047" s="366" t="s">
        <v>1338</v>
      </c>
      <c r="I1047" s="366" t="s">
        <v>34</v>
      </c>
      <c r="J1047" s="366" t="s">
        <v>608</v>
      </c>
      <c r="K1047" s="367" t="s">
        <v>48</v>
      </c>
      <c r="L1047" s="368"/>
      <c r="M1047" s="368" t="s">
        <v>34</v>
      </c>
      <c r="N1047" s="367">
        <v>464635</v>
      </c>
      <c r="O1047" s="367" t="s">
        <v>1321</v>
      </c>
      <c r="P1047" s="371">
        <v>43188</v>
      </c>
      <c r="Q1047" s="372">
        <v>23732833.73</v>
      </c>
      <c r="R1047" s="372">
        <v>42224769.477023803</v>
      </c>
      <c r="S1047" s="367">
        <v>32</v>
      </c>
      <c r="T1047" s="369">
        <v>-5.682876566896311E-2</v>
      </c>
      <c r="U1047" s="369">
        <v>-0.73463654571891224</v>
      </c>
      <c r="V1047" s="369">
        <v>-0.16355307718802614</v>
      </c>
      <c r="W1047" s="369">
        <v>-1.6033670346391353</v>
      </c>
      <c r="X1047" s="369">
        <v>-5.4421161985921951E-2</v>
      </c>
      <c r="Y1047" s="369">
        <v>-0.41268555751745867</v>
      </c>
      <c r="Z1047" s="369">
        <v>0.14322551656831006</v>
      </c>
      <c r="AA1047" s="369">
        <v>0.81414026820562557</v>
      </c>
      <c r="AB1047" s="369">
        <v>0.19018264749097719</v>
      </c>
      <c r="AC1047" s="373">
        <v>-1.3547078440016085</v>
      </c>
      <c r="AD1047" s="541">
        <v>26470533000120</v>
      </c>
      <c r="AE1047" s="370" t="s">
        <v>2349</v>
      </c>
      <c r="AF1047" s="370" t="s">
        <v>2244</v>
      </c>
      <c r="AG1047" s="374" t="s">
        <v>1438</v>
      </c>
      <c r="AH1047" s="374" t="s">
        <v>2245</v>
      </c>
      <c r="AI1047" s="374">
        <v>500</v>
      </c>
      <c r="AJ1047" s="374">
        <v>500</v>
      </c>
      <c r="AK1047" s="374">
        <v>500</v>
      </c>
      <c r="AL1047" s="369">
        <v>1.9199999999999998E-2</v>
      </c>
      <c r="AM1047" s="369">
        <v>0.2</v>
      </c>
      <c r="AN1047" s="369" t="s">
        <v>34</v>
      </c>
      <c r="AO1047" s="367" t="s">
        <v>1324</v>
      </c>
      <c r="AP1047" s="370" t="s">
        <v>716</v>
      </c>
      <c r="AQ1047" s="376" t="s">
        <v>659</v>
      </c>
      <c r="AR1047" s="369">
        <v>6.3999999999999994E-3</v>
      </c>
      <c r="AS1047" s="369">
        <v>6.3999999999999994E-3</v>
      </c>
      <c r="AT1047" s="369"/>
      <c r="AX1047" s="662"/>
      <c r="AY1047" s="663"/>
      <c r="AZ1047" s="663"/>
      <c r="BA1047" s="663"/>
      <c r="BB1047" s="664"/>
      <c r="BC1047" s="663"/>
      <c r="BD1047" s="663"/>
      <c r="BE1047" s="663"/>
      <c r="BF1047" s="663"/>
      <c r="BG1047" s="664"/>
      <c r="BH1047" s="664"/>
      <c r="BI1047" s="665"/>
      <c r="BJ1047" s="665"/>
      <c r="BK1047" s="665"/>
      <c r="BL1047" s="664"/>
      <c r="BM1047" s="664"/>
      <c r="BN1047" s="664"/>
      <c r="BO1047" s="664"/>
      <c r="BP1047" s="664"/>
      <c r="BQ1047" s="664"/>
      <c r="BR1047" s="664"/>
      <c r="BS1047" s="664"/>
      <c r="BT1047" s="667"/>
      <c r="BU1047" s="668"/>
      <c r="BV1047" s="666"/>
      <c r="BW1047" s="669"/>
    </row>
    <row r="1048" spans="2:75" ht="15.75" customHeight="1">
      <c r="B1048" s="363" t="s">
        <v>554</v>
      </c>
      <c r="C1048" s="364">
        <v>35502496000186</v>
      </c>
      <c r="D1048" s="365" t="s">
        <v>14</v>
      </c>
      <c r="E1048" s="365" t="s">
        <v>607</v>
      </c>
      <c r="F1048" s="365"/>
      <c r="G1048" s="366"/>
      <c r="H1048" s="366" t="s">
        <v>34</v>
      </c>
      <c r="I1048" s="366" t="s">
        <v>34</v>
      </c>
      <c r="J1048" s="366" t="s">
        <v>608</v>
      </c>
      <c r="K1048" s="367" t="s">
        <v>48</v>
      </c>
      <c r="L1048" s="368"/>
      <c r="M1048" s="368" t="s">
        <v>34</v>
      </c>
      <c r="N1048" s="367">
        <v>606979</v>
      </c>
      <c r="O1048" s="367" t="s">
        <v>1321</v>
      </c>
      <c r="P1048" s="371">
        <v>44410</v>
      </c>
      <c r="Q1048" s="372">
        <v>34834997.420000002</v>
      </c>
      <c r="R1048" s="372">
        <v>42345958.083968252</v>
      </c>
      <c r="S1048" s="367">
        <v>32</v>
      </c>
      <c r="T1048" s="369">
        <v>-1.5264725792889844E-2</v>
      </c>
      <c r="U1048" s="369">
        <v>-0.19733008971474969</v>
      </c>
      <c r="V1048" s="369">
        <v>-0.10101374997847956</v>
      </c>
      <c r="W1048" s="369">
        <v>-0.9902725130299852</v>
      </c>
      <c r="X1048" s="369" t="s">
        <v>1419</v>
      </c>
      <c r="Y1048" s="369" t="s">
        <v>1419</v>
      </c>
      <c r="Z1048" s="369" t="s">
        <v>1419</v>
      </c>
      <c r="AA1048" s="369" t="s">
        <v>1419</v>
      </c>
      <c r="AB1048" s="369">
        <v>0.24082252854585262</v>
      </c>
      <c r="AC1048" s="373">
        <v>-0.72550595744602664</v>
      </c>
      <c r="AD1048" s="541">
        <v>0</v>
      </c>
      <c r="AE1048" s="370" t="s">
        <v>2369</v>
      </c>
      <c r="AF1048" s="370" t="s">
        <v>2247</v>
      </c>
      <c r="AG1048" s="374" t="s">
        <v>59</v>
      </c>
      <c r="AH1048" s="374" t="s">
        <v>2248</v>
      </c>
      <c r="AI1048" s="374">
        <v>1000</v>
      </c>
      <c r="AJ1048" s="374">
        <v>1000</v>
      </c>
      <c r="AK1048" s="374">
        <v>1000</v>
      </c>
      <c r="AL1048" s="369">
        <v>0.02</v>
      </c>
      <c r="AM1048" s="369">
        <v>0.2</v>
      </c>
      <c r="AN1048" s="369" t="s">
        <v>666</v>
      </c>
      <c r="AO1048" s="367" t="s">
        <v>1324</v>
      </c>
      <c r="AP1048" s="370" t="s">
        <v>716</v>
      </c>
      <c r="AQ1048" s="376" t="s">
        <v>659</v>
      </c>
      <c r="AR1048" s="369">
        <v>4.0000000000000001E-3</v>
      </c>
      <c r="AS1048" s="369">
        <v>4.0000000000000001E-3</v>
      </c>
      <c r="AT1048" s="369"/>
      <c r="AX1048" s="662"/>
      <c r="AY1048" s="663"/>
      <c r="AZ1048" s="663"/>
      <c r="BA1048" s="663"/>
      <c r="BB1048" s="664"/>
      <c r="BC1048" s="663"/>
      <c r="BD1048" s="663"/>
      <c r="BE1048" s="663"/>
      <c r="BF1048" s="663"/>
      <c r="BG1048" s="664"/>
      <c r="BH1048" s="664"/>
      <c r="BI1048" s="665"/>
      <c r="BJ1048" s="665"/>
      <c r="BK1048" s="665"/>
      <c r="BL1048" s="664"/>
      <c r="BM1048" s="664"/>
      <c r="BN1048" s="664"/>
      <c r="BO1048" s="664"/>
      <c r="BP1048" s="664"/>
      <c r="BQ1048" s="664"/>
      <c r="BR1048" s="664"/>
      <c r="BS1048" s="664"/>
      <c r="BT1048" s="667"/>
      <c r="BU1048" s="668"/>
      <c r="BV1048" s="666"/>
      <c r="BW1048" s="669"/>
    </row>
    <row r="1049" spans="2:75" ht="15.75" customHeight="1">
      <c r="B1049" s="363" t="s">
        <v>51</v>
      </c>
      <c r="C1049" s="364">
        <v>35725802000143</v>
      </c>
      <c r="D1049" s="365" t="s">
        <v>14</v>
      </c>
      <c r="E1049" s="365" t="s">
        <v>607</v>
      </c>
      <c r="F1049" s="365"/>
      <c r="G1049" s="366"/>
      <c r="H1049" s="366" t="s">
        <v>34</v>
      </c>
      <c r="I1049" s="366" t="s">
        <v>34</v>
      </c>
      <c r="J1049" s="366" t="s">
        <v>700</v>
      </c>
      <c r="K1049" s="367" t="s">
        <v>48</v>
      </c>
      <c r="L1049" s="368"/>
      <c r="M1049" s="368" t="s">
        <v>34</v>
      </c>
      <c r="N1049" s="367">
        <v>526908</v>
      </c>
      <c r="O1049" s="367" t="s">
        <v>1324</v>
      </c>
      <c r="P1049" s="371">
        <v>43873</v>
      </c>
      <c r="Q1049" s="372">
        <v>12590936.220000001</v>
      </c>
      <c r="R1049" s="372">
        <v>13136103.912103171</v>
      </c>
      <c r="S1049" s="367">
        <v>32</v>
      </c>
      <c r="T1049" s="369">
        <v>1.2245479169467721E-2</v>
      </c>
      <c r="U1049" s="369">
        <v>0.15829969931308557</v>
      </c>
      <c r="V1049" s="369">
        <v>3.7619878676882212E-2</v>
      </c>
      <c r="W1049" s="369">
        <v>0.36880060194949749</v>
      </c>
      <c r="X1049" s="369">
        <v>0.62972247158106032</v>
      </c>
      <c r="Y1049" s="369">
        <v>4.7752998977296519</v>
      </c>
      <c r="Z1049" s="369" t="s">
        <v>1419</v>
      </c>
      <c r="AA1049" s="369" t="s">
        <v>1419</v>
      </c>
      <c r="AB1049" s="369">
        <v>0.25058000535507646</v>
      </c>
      <c r="AC1049" s="373">
        <v>-0.1154199539992409</v>
      </c>
      <c r="AD1049" s="541">
        <v>36016436000116</v>
      </c>
      <c r="AE1049" s="370" t="s">
        <v>2372</v>
      </c>
      <c r="AF1049" s="370" t="s">
        <v>2244</v>
      </c>
      <c r="AG1049" s="374" t="s">
        <v>1438</v>
      </c>
      <c r="AH1049" s="374" t="s">
        <v>2248</v>
      </c>
      <c r="AI1049" s="374">
        <v>5000</v>
      </c>
      <c r="AJ1049" s="374">
        <v>1000</v>
      </c>
      <c r="AK1049" s="374">
        <v>5000</v>
      </c>
      <c r="AL1049" s="369">
        <v>2.5000000000000001E-2</v>
      </c>
      <c r="AM1049" s="369">
        <v>0.2</v>
      </c>
      <c r="AN1049" s="369" t="s">
        <v>34</v>
      </c>
      <c r="AO1049" s="367" t="s">
        <v>1324</v>
      </c>
      <c r="AP1049" s="370" t="s">
        <v>716</v>
      </c>
      <c r="AQ1049" s="376" t="s">
        <v>659</v>
      </c>
      <c r="AR1049" s="369">
        <v>4.0000000000000001E-3</v>
      </c>
      <c r="AS1049" s="369">
        <v>4.0000000000000001E-3</v>
      </c>
      <c r="AT1049" s="369"/>
      <c r="AX1049" s="662"/>
      <c r="AY1049" s="663"/>
      <c r="AZ1049" s="663"/>
      <c r="BA1049" s="663"/>
      <c r="BB1049" s="664"/>
      <c r="BC1049" s="663"/>
      <c r="BD1049" s="663"/>
      <c r="BE1049" s="663"/>
      <c r="BF1049" s="663"/>
      <c r="BG1049" s="664"/>
      <c r="BH1049" s="664"/>
      <c r="BI1049" s="665"/>
      <c r="BJ1049" s="665"/>
      <c r="BK1049" s="665"/>
      <c r="BL1049" s="664"/>
      <c r="BM1049" s="664"/>
      <c r="BN1049" s="664"/>
      <c r="BO1049" s="664"/>
      <c r="BP1049" s="664"/>
      <c r="BQ1049" s="664"/>
      <c r="BR1049" s="664"/>
      <c r="BS1049" s="664"/>
      <c r="BT1049" s="667"/>
      <c r="BU1049" s="668"/>
      <c r="BV1049" s="666"/>
      <c r="BW1049" s="669"/>
    </row>
    <row r="1050" spans="2:75" ht="15.75" customHeight="1">
      <c r="B1050" s="363" t="s">
        <v>932</v>
      </c>
      <c r="C1050" s="364">
        <v>42773832000190</v>
      </c>
      <c r="D1050" s="365" t="s">
        <v>14</v>
      </c>
      <c r="E1050" s="365" t="s">
        <v>607</v>
      </c>
      <c r="F1050" s="365"/>
      <c r="G1050" s="366"/>
      <c r="H1050" s="366" t="s">
        <v>34</v>
      </c>
      <c r="I1050" s="366" t="s">
        <v>34</v>
      </c>
      <c r="J1050" s="366" t="s">
        <v>608</v>
      </c>
      <c r="K1050" s="367" t="s">
        <v>48</v>
      </c>
      <c r="L1050" s="368"/>
      <c r="M1050" s="368" t="s">
        <v>34</v>
      </c>
      <c r="N1050" s="367">
        <v>625566</v>
      </c>
      <c r="O1050" s="367" t="s">
        <v>1321</v>
      </c>
      <c r="P1050" s="371">
        <v>44529</v>
      </c>
      <c r="Q1050" s="372">
        <v>4316815.4400000004</v>
      </c>
      <c r="R1050" s="372" t="s">
        <v>1419</v>
      </c>
      <c r="S1050" s="367">
        <v>32</v>
      </c>
      <c r="T1050" s="369">
        <v>-7.9611272229283658E-2</v>
      </c>
      <c r="U1050" s="369">
        <v>-1.0291504547449732</v>
      </c>
      <c r="V1050" s="369" t="s">
        <v>1419</v>
      </c>
      <c r="W1050" s="369" t="s">
        <v>1419</v>
      </c>
      <c r="X1050" s="369" t="s">
        <v>1419</v>
      </c>
      <c r="Y1050" s="369" t="s">
        <v>1419</v>
      </c>
      <c r="Z1050" s="369" t="s">
        <v>1419</v>
      </c>
      <c r="AA1050" s="369" t="s">
        <v>1419</v>
      </c>
      <c r="AB1050" s="369" t="s">
        <v>1419</v>
      </c>
      <c r="AC1050" s="373" t="s">
        <v>1419</v>
      </c>
      <c r="AD1050" s="541">
        <v>29275418000193</v>
      </c>
      <c r="AE1050" s="370" t="s">
        <v>2373</v>
      </c>
      <c r="AF1050" s="370" t="s">
        <v>2244</v>
      </c>
      <c r="AG1050" s="374" t="s">
        <v>1438</v>
      </c>
      <c r="AH1050" s="374" t="s">
        <v>2245</v>
      </c>
      <c r="AI1050" s="374">
        <v>5000</v>
      </c>
      <c r="AJ1050" s="374">
        <v>1000</v>
      </c>
      <c r="AK1050" s="374">
        <v>5000</v>
      </c>
      <c r="AL1050" s="369">
        <v>1.9E-2</v>
      </c>
      <c r="AM1050" s="369">
        <v>0.2</v>
      </c>
      <c r="AN1050" s="369" t="s">
        <v>2262</v>
      </c>
      <c r="AO1050" s="367" t="s">
        <v>1324</v>
      </c>
      <c r="AP1050" s="370" t="s">
        <v>716</v>
      </c>
      <c r="AQ1050" s="376" t="s">
        <v>659</v>
      </c>
      <c r="AR1050" s="369">
        <v>5.0672999999999994E-3</v>
      </c>
      <c r="AS1050" s="369">
        <v>5.0672999999999994E-3</v>
      </c>
      <c r="AT1050" s="369"/>
      <c r="AX1050" s="662"/>
      <c r="AY1050" s="663"/>
      <c r="AZ1050" s="663"/>
      <c r="BA1050" s="663"/>
      <c r="BB1050" s="664"/>
      <c r="BC1050" s="663"/>
      <c r="BD1050" s="663"/>
      <c r="BE1050" s="663"/>
      <c r="BF1050" s="663"/>
      <c r="BG1050" s="664"/>
      <c r="BH1050" s="664"/>
      <c r="BI1050" s="665"/>
      <c r="BJ1050" s="665"/>
      <c r="BK1050" s="665"/>
      <c r="BL1050" s="664"/>
      <c r="BM1050" s="664"/>
      <c r="BN1050" s="664"/>
      <c r="BO1050" s="664"/>
      <c r="BP1050" s="664"/>
      <c r="BQ1050" s="664"/>
      <c r="BR1050" s="664"/>
      <c r="BS1050" s="664"/>
      <c r="BT1050" s="667"/>
      <c r="BU1050" s="668"/>
      <c r="BV1050" s="666"/>
      <c r="BW1050" s="669"/>
    </row>
    <row r="1051" spans="2:75" ht="15.75" customHeight="1">
      <c r="B1051" s="363" t="s">
        <v>555</v>
      </c>
      <c r="C1051" s="364">
        <v>13476201000101</v>
      </c>
      <c r="D1051" s="365" t="s">
        <v>14</v>
      </c>
      <c r="E1051" s="365" t="s">
        <v>607</v>
      </c>
      <c r="F1051" s="365"/>
      <c r="G1051" s="366"/>
      <c r="H1051" s="366" t="s">
        <v>34</v>
      </c>
      <c r="I1051" s="366" t="s">
        <v>34</v>
      </c>
      <c r="J1051" s="366" t="s">
        <v>608</v>
      </c>
      <c r="K1051" s="367" t="s">
        <v>48</v>
      </c>
      <c r="L1051" s="368"/>
      <c r="M1051" s="368" t="s">
        <v>34</v>
      </c>
      <c r="N1051" s="367">
        <v>275591</v>
      </c>
      <c r="O1051" s="367" t="s">
        <v>1321</v>
      </c>
      <c r="P1051" s="371">
        <v>40700</v>
      </c>
      <c r="Q1051" s="372">
        <v>9808129.0800000001</v>
      </c>
      <c r="R1051" s="372">
        <v>64941027.163809456</v>
      </c>
      <c r="S1051" s="367">
        <v>32</v>
      </c>
      <c r="T1051" s="369">
        <v>-0.32559887510762942</v>
      </c>
      <c r="U1051" s="369">
        <v>-4.2090802093501942</v>
      </c>
      <c r="V1051" s="369">
        <v>-0.55109759300667438</v>
      </c>
      <c r="W1051" s="369">
        <v>-5.4025991359370558</v>
      </c>
      <c r="X1051" s="369">
        <v>-0.58701640248919718</v>
      </c>
      <c r="Y1051" s="369">
        <v>-4.4514520177980579</v>
      </c>
      <c r="Z1051" s="369">
        <v>-0.34758637394115655</v>
      </c>
      <c r="AA1051" s="369">
        <v>-1.9757936329041443</v>
      </c>
      <c r="AB1051" s="369">
        <v>0.43072308415263172</v>
      </c>
      <c r="AC1051" s="373">
        <v>-1.8668030414108259</v>
      </c>
      <c r="AD1051" s="541">
        <v>0</v>
      </c>
      <c r="AE1051" s="370" t="s">
        <v>2376</v>
      </c>
      <c r="AF1051" s="370" t="s">
        <v>2244</v>
      </c>
      <c r="AG1051" s="374" t="s">
        <v>1438</v>
      </c>
      <c r="AH1051" s="374" t="s">
        <v>2248</v>
      </c>
      <c r="AI1051" s="374">
        <v>1000</v>
      </c>
      <c r="AJ1051" s="374">
        <v>1000</v>
      </c>
      <c r="AK1051" s="374">
        <v>1000</v>
      </c>
      <c r="AL1051" s="369">
        <v>1.4999999999999999E-2</v>
      </c>
      <c r="AM1051" s="369">
        <v>0.2</v>
      </c>
      <c r="AN1051" s="369" t="s">
        <v>2262</v>
      </c>
      <c r="AO1051" s="367" t="s">
        <v>1324</v>
      </c>
      <c r="AP1051" s="370" t="s">
        <v>716</v>
      </c>
      <c r="AQ1051" s="376" t="s">
        <v>659</v>
      </c>
      <c r="AR1051" s="369">
        <v>4.0000000000000001E-3</v>
      </c>
      <c r="AS1051" s="369">
        <v>4.0000000000000001E-3</v>
      </c>
      <c r="AT1051" s="369"/>
      <c r="AW1051" s="662"/>
      <c r="AX1051" s="662"/>
      <c r="AY1051" s="663"/>
      <c r="AZ1051" s="663"/>
      <c r="BA1051" s="663"/>
      <c r="BB1051" s="664"/>
      <c r="BC1051" s="663"/>
      <c r="BD1051" s="663"/>
      <c r="BE1051" s="663"/>
      <c r="BF1051" s="663"/>
      <c r="BG1051" s="664"/>
      <c r="BH1051" s="664"/>
      <c r="BI1051" s="665"/>
      <c r="BJ1051" s="665"/>
      <c r="BK1051" s="665"/>
      <c r="BL1051" s="218"/>
      <c r="BM1051" s="664"/>
      <c r="BN1051" s="664"/>
      <c r="BO1051" s="664"/>
      <c r="BP1051" s="664"/>
      <c r="BQ1051" s="664"/>
      <c r="BR1051" s="664"/>
      <c r="BS1051" s="664"/>
      <c r="BT1051" s="667"/>
      <c r="BU1051" s="668"/>
      <c r="BV1051" s="666"/>
      <c r="BW1051" s="669"/>
    </row>
    <row r="1052" spans="2:75" ht="15.75" customHeight="1">
      <c r="B1052" s="363" t="s">
        <v>206</v>
      </c>
      <c r="C1052" s="364">
        <v>41065292000128</v>
      </c>
      <c r="D1052" s="365" t="s">
        <v>14</v>
      </c>
      <c r="E1052" s="365" t="s">
        <v>614</v>
      </c>
      <c r="F1052" s="365"/>
      <c r="G1052" s="366"/>
      <c r="H1052" s="366" t="s">
        <v>865</v>
      </c>
      <c r="I1052" s="366" t="s">
        <v>34</v>
      </c>
      <c r="J1052" s="366" t="s">
        <v>608</v>
      </c>
      <c r="K1052" s="367" t="s">
        <v>48</v>
      </c>
      <c r="L1052" s="368"/>
      <c r="M1052" s="368" t="s">
        <v>34</v>
      </c>
      <c r="N1052" s="367">
        <v>585084</v>
      </c>
      <c r="O1052" s="367" t="s">
        <v>1321</v>
      </c>
      <c r="P1052" s="371">
        <v>44286</v>
      </c>
      <c r="Q1052" s="372">
        <v>15079300.6</v>
      </c>
      <c r="R1052" s="372">
        <v>16506972.087261897</v>
      </c>
      <c r="S1052" s="367">
        <v>32</v>
      </c>
      <c r="T1052" s="369">
        <v>3.7788398709997617E-2</v>
      </c>
      <c r="U1052" s="369">
        <v>0.48849800571549462</v>
      </c>
      <c r="V1052" s="369">
        <v>-7.0157566843769947E-2</v>
      </c>
      <c r="W1052" s="369">
        <v>-0.68777874340127487</v>
      </c>
      <c r="X1052" s="369" t="s">
        <v>1419</v>
      </c>
      <c r="Y1052" s="369" t="s">
        <v>1419</v>
      </c>
      <c r="Z1052" s="369" t="s">
        <v>1419</v>
      </c>
      <c r="AA1052" s="369" t="s">
        <v>1419</v>
      </c>
      <c r="AB1052" s="369">
        <v>0.13597894166301894</v>
      </c>
      <c r="AC1052" s="373">
        <v>-1.1814728863686514</v>
      </c>
      <c r="AD1052" s="541">
        <v>40933928000143</v>
      </c>
      <c r="AE1052" s="370" t="s">
        <v>2384</v>
      </c>
      <c r="AF1052" s="370" t="s">
        <v>2247</v>
      </c>
      <c r="AG1052" s="374" t="s">
        <v>59</v>
      </c>
      <c r="AH1052" s="374" t="s">
        <v>2245</v>
      </c>
      <c r="AI1052" s="374">
        <v>5000</v>
      </c>
      <c r="AJ1052" s="374">
        <v>1000</v>
      </c>
      <c r="AK1052" s="374">
        <v>1000</v>
      </c>
      <c r="AL1052" s="369">
        <v>0.02</v>
      </c>
      <c r="AM1052" s="369">
        <v>0.2</v>
      </c>
      <c r="AN1052" s="369" t="s">
        <v>2257</v>
      </c>
      <c r="AO1052" s="367" t="s">
        <v>1324</v>
      </c>
      <c r="AP1052" s="370" t="s">
        <v>716</v>
      </c>
      <c r="AQ1052" s="376" t="s">
        <v>659</v>
      </c>
      <c r="AR1052" s="369">
        <v>5.3340000000000002E-3</v>
      </c>
      <c r="AS1052" s="369">
        <v>5.3340000000000002E-3</v>
      </c>
      <c r="AT1052" s="369"/>
      <c r="AW1052" s="662"/>
      <c r="AX1052" s="662"/>
      <c r="AY1052" s="663"/>
      <c r="AZ1052" s="663"/>
      <c r="BA1052" s="663"/>
      <c r="BB1052" s="664"/>
      <c r="BC1052" s="663"/>
      <c r="BD1052" s="663"/>
      <c r="BE1052" s="663"/>
      <c r="BF1052" s="663"/>
      <c r="BG1052" s="664"/>
      <c r="BH1052" s="664"/>
      <c r="BI1052" s="665"/>
      <c r="BJ1052" s="665"/>
      <c r="BK1052" s="665"/>
      <c r="BL1052" s="218"/>
      <c r="BM1052" s="664"/>
      <c r="BN1052" s="664"/>
      <c r="BO1052" s="664"/>
      <c r="BP1052" s="664"/>
      <c r="BQ1052" s="664"/>
      <c r="BR1052" s="664"/>
      <c r="BS1052" s="664"/>
      <c r="BT1052" s="667"/>
      <c r="BU1052" s="668"/>
      <c r="BV1052" s="666"/>
      <c r="BW1052" s="669"/>
    </row>
    <row r="1053" spans="2:75" ht="15.75" customHeight="1">
      <c r="B1053" s="363" t="s">
        <v>556</v>
      </c>
      <c r="C1053" s="364">
        <v>18832871000137</v>
      </c>
      <c r="D1053" s="365" t="s">
        <v>14</v>
      </c>
      <c r="E1053" s="365" t="s">
        <v>607</v>
      </c>
      <c r="F1053" s="365"/>
      <c r="G1053" s="366"/>
      <c r="H1053" s="366" t="s">
        <v>34</v>
      </c>
      <c r="I1053" s="366" t="s">
        <v>34</v>
      </c>
      <c r="J1053" s="366" t="s">
        <v>608</v>
      </c>
      <c r="K1053" s="367" t="s">
        <v>48</v>
      </c>
      <c r="L1053" s="368"/>
      <c r="M1053" s="368" t="s">
        <v>34</v>
      </c>
      <c r="N1053" s="367">
        <v>349232</v>
      </c>
      <c r="O1053" s="367" t="s">
        <v>1321</v>
      </c>
      <c r="P1053" s="371">
        <v>41551</v>
      </c>
      <c r="Q1053" s="372">
        <v>13343595.279999999</v>
      </c>
      <c r="R1053" s="372">
        <v>12474840.599246033</v>
      </c>
      <c r="S1053" s="367">
        <v>32</v>
      </c>
      <c r="T1053" s="369">
        <v>0.1128758834949759</v>
      </c>
      <c r="U1053" s="369">
        <v>1.4591685772089102</v>
      </c>
      <c r="V1053" s="369">
        <v>-6.2589373130477521E-2</v>
      </c>
      <c r="W1053" s="369">
        <v>-0.61358513897458544</v>
      </c>
      <c r="X1053" s="369">
        <v>7.105987175122741E-2</v>
      </c>
      <c r="Y1053" s="369">
        <v>0.53885991626493557</v>
      </c>
      <c r="Z1053" s="369">
        <v>0.17050161128341745</v>
      </c>
      <c r="AA1053" s="369">
        <v>0.96918643315604747</v>
      </c>
      <c r="AB1053" s="369">
        <v>0.19061734329672403</v>
      </c>
      <c r="AC1053" s="373">
        <v>-0.75349618776146554</v>
      </c>
      <c r="AD1053" s="541">
        <v>41569841000100</v>
      </c>
      <c r="AE1053" s="370" t="s">
        <v>2384</v>
      </c>
      <c r="AF1053" s="370" t="s">
        <v>2247</v>
      </c>
      <c r="AG1053" s="374" t="s">
        <v>59</v>
      </c>
      <c r="AH1053" s="374" t="s">
        <v>2245</v>
      </c>
      <c r="AI1053" s="374">
        <v>5000</v>
      </c>
      <c r="AJ1053" s="374">
        <v>1000</v>
      </c>
      <c r="AK1053" s="374">
        <v>1000</v>
      </c>
      <c r="AL1053" s="369">
        <v>0.03</v>
      </c>
      <c r="AM1053" s="369" t="s">
        <v>34</v>
      </c>
      <c r="AN1053" s="369" t="s">
        <v>666</v>
      </c>
      <c r="AO1053" s="367" t="s">
        <v>1324</v>
      </c>
      <c r="AP1053" s="370" t="s">
        <v>716</v>
      </c>
      <c r="AQ1053" s="376" t="s">
        <v>659</v>
      </c>
      <c r="AR1053" s="369">
        <v>8.0009999999999994E-3</v>
      </c>
      <c r="AS1053" s="369">
        <v>8.0009999999999994E-3</v>
      </c>
      <c r="AT1053" s="369"/>
      <c r="AX1053" s="662"/>
      <c r="AY1053" s="663"/>
      <c r="AZ1053" s="663"/>
      <c r="BA1053" s="663"/>
      <c r="BB1053" s="664"/>
      <c r="BC1053" s="663"/>
      <c r="BD1053" s="663"/>
      <c r="BE1053" s="663"/>
      <c r="BF1053" s="663"/>
      <c r="BG1053" s="664"/>
      <c r="BH1053" s="664"/>
      <c r="BI1053" s="665"/>
      <c r="BJ1053" s="665"/>
      <c r="BK1053" s="665"/>
      <c r="BL1053" s="664"/>
      <c r="BM1053" s="664"/>
      <c r="BN1053" s="664"/>
      <c r="BO1053" s="664"/>
      <c r="BP1053" s="664"/>
      <c r="BQ1053" s="664"/>
      <c r="BR1053" s="664"/>
      <c r="BS1053" s="664"/>
      <c r="BT1053" s="667"/>
      <c r="BU1053" s="668"/>
      <c r="BV1053" s="666"/>
      <c r="BW1053" s="669"/>
    </row>
    <row r="1054" spans="2:75" ht="15.75" customHeight="1">
      <c r="B1054" s="363" t="s">
        <v>951</v>
      </c>
      <c r="C1054" s="364">
        <v>30995018000131</v>
      </c>
      <c r="D1054" s="365" t="s">
        <v>14</v>
      </c>
      <c r="E1054" s="365" t="s">
        <v>614</v>
      </c>
      <c r="F1054" s="365"/>
      <c r="G1054" s="366"/>
      <c r="H1054" s="366" t="s">
        <v>865</v>
      </c>
      <c r="I1054" s="366" t="s">
        <v>34</v>
      </c>
      <c r="J1054" s="366" t="s">
        <v>608</v>
      </c>
      <c r="K1054" s="367" t="s">
        <v>48</v>
      </c>
      <c r="L1054" s="368"/>
      <c r="M1054" s="368" t="s">
        <v>34</v>
      </c>
      <c r="N1054" s="367">
        <v>483788</v>
      </c>
      <c r="O1054" s="367" t="s">
        <v>1321</v>
      </c>
      <c r="P1054" s="371">
        <v>43460</v>
      </c>
      <c r="Q1054" s="372">
        <v>32169636.949999999</v>
      </c>
      <c r="R1054" s="372">
        <v>31099717.561071422</v>
      </c>
      <c r="S1054" s="367">
        <v>32</v>
      </c>
      <c r="T1054" s="369">
        <v>9.2948877465464763E-2</v>
      </c>
      <c r="U1054" s="369">
        <v>1.2015682808851225</v>
      </c>
      <c r="V1054" s="369">
        <v>8.0717337526796662E-3</v>
      </c>
      <c r="W1054" s="369">
        <v>7.9129980517285592E-2</v>
      </c>
      <c r="X1054" s="369">
        <v>-2.0136386603911149E-2</v>
      </c>
      <c r="Y1054" s="369">
        <v>-0.15269787760452169</v>
      </c>
      <c r="Z1054" s="369">
        <v>0.18259386502286401</v>
      </c>
      <c r="AA1054" s="369">
        <v>1.0379227235777904</v>
      </c>
      <c r="AB1054" s="369">
        <v>0.17818467585656081</v>
      </c>
      <c r="AC1054" s="373">
        <v>-0.41098387320134078</v>
      </c>
      <c r="AD1054" s="541">
        <v>30994978000187</v>
      </c>
      <c r="AE1054" s="370" t="s">
        <v>2387</v>
      </c>
      <c r="AF1054" s="370" t="s">
        <v>2247</v>
      </c>
      <c r="AG1054" s="374" t="s">
        <v>59</v>
      </c>
      <c r="AH1054" s="374" t="s">
        <v>2245</v>
      </c>
      <c r="AI1054" s="374">
        <v>500</v>
      </c>
      <c r="AJ1054" s="374">
        <v>100</v>
      </c>
      <c r="AK1054" s="374">
        <v>500</v>
      </c>
      <c r="AL1054" s="369">
        <v>1.89E-2</v>
      </c>
      <c r="AM1054" s="369">
        <v>0.2</v>
      </c>
      <c r="AN1054" s="369" t="s">
        <v>64</v>
      </c>
      <c r="AO1054" s="367" t="s">
        <v>1324</v>
      </c>
      <c r="AP1054" s="370" t="s">
        <v>716</v>
      </c>
      <c r="AQ1054" s="376" t="s">
        <v>659</v>
      </c>
      <c r="AR1054" s="369">
        <v>4.725E-3</v>
      </c>
      <c r="AS1054" s="369">
        <v>4.725E-3</v>
      </c>
      <c r="AT1054" s="369"/>
      <c r="AX1054" s="662"/>
      <c r="AY1054" s="663"/>
      <c r="AZ1054" s="663"/>
      <c r="BA1054" s="663"/>
      <c r="BB1054" s="664"/>
      <c r="BC1054" s="663"/>
      <c r="BD1054" s="663"/>
      <c r="BE1054" s="663"/>
      <c r="BF1054" s="663"/>
      <c r="BG1054" s="664"/>
      <c r="BH1054" s="664"/>
      <c r="BI1054" s="665"/>
      <c r="BJ1054" s="665"/>
      <c r="BK1054" s="665"/>
      <c r="BL1054" s="664"/>
      <c r="BM1054" s="664"/>
      <c r="BN1054" s="664"/>
      <c r="BO1054" s="664"/>
      <c r="BP1054" s="664"/>
      <c r="BQ1054" s="664"/>
      <c r="BR1054" s="664"/>
      <c r="BS1054" s="664"/>
      <c r="BT1054" s="667"/>
      <c r="BU1054" s="668"/>
      <c r="BV1054" s="666"/>
      <c r="BW1054" s="669"/>
    </row>
    <row r="1055" spans="2:75" ht="15.75" customHeight="1">
      <c r="B1055" s="363" t="s">
        <v>213</v>
      </c>
      <c r="C1055" s="364">
        <v>41673124000115</v>
      </c>
      <c r="D1055" s="365" t="s">
        <v>14</v>
      </c>
      <c r="E1055" s="365" t="s">
        <v>607</v>
      </c>
      <c r="F1055" s="365"/>
      <c r="G1055" s="366"/>
      <c r="H1055" s="366" t="s">
        <v>34</v>
      </c>
      <c r="I1055" s="366" t="s">
        <v>34</v>
      </c>
      <c r="J1055" s="366" t="s">
        <v>608</v>
      </c>
      <c r="K1055" s="367" t="s">
        <v>48</v>
      </c>
      <c r="L1055" s="368"/>
      <c r="M1055" s="368" t="s">
        <v>34</v>
      </c>
      <c r="N1055" s="367">
        <v>592366</v>
      </c>
      <c r="O1055" s="367" t="s">
        <v>1321</v>
      </c>
      <c r="P1055" s="371">
        <v>44337</v>
      </c>
      <c r="Q1055" s="372">
        <v>8954229.8100000005</v>
      </c>
      <c r="R1055" s="372">
        <v>8583705.5467063449</v>
      </c>
      <c r="S1055" s="367">
        <v>32</v>
      </c>
      <c r="T1055" s="369">
        <v>1.9169304851962554E-2</v>
      </c>
      <c r="U1055" s="369">
        <v>0.2478053453124649</v>
      </c>
      <c r="V1055" s="369">
        <v>-0.14274185354850211</v>
      </c>
      <c r="W1055" s="369">
        <v>-1.3993474557488248</v>
      </c>
      <c r="X1055" s="369" t="s">
        <v>1419</v>
      </c>
      <c r="Y1055" s="369" t="s">
        <v>1419</v>
      </c>
      <c r="Z1055" s="369" t="s">
        <v>1419</v>
      </c>
      <c r="AA1055" s="369" t="s">
        <v>1419</v>
      </c>
      <c r="AB1055" s="369">
        <v>0.24498321883218285</v>
      </c>
      <c r="AC1055" s="373">
        <v>-0.90267575341608552</v>
      </c>
      <c r="AD1055" s="541">
        <v>0</v>
      </c>
      <c r="AE1055" s="370" t="s">
        <v>2395</v>
      </c>
      <c r="AF1055" s="370" t="s">
        <v>2244</v>
      </c>
      <c r="AG1055" s="374" t="s">
        <v>1438</v>
      </c>
      <c r="AH1055" s="374" t="s">
        <v>2245</v>
      </c>
      <c r="AI1055" s="374">
        <v>100000</v>
      </c>
      <c r="AJ1055" s="374">
        <v>250</v>
      </c>
      <c r="AK1055" s="374">
        <v>100000</v>
      </c>
      <c r="AL1055" s="369">
        <v>0.02</v>
      </c>
      <c r="AM1055" s="369">
        <v>0.2</v>
      </c>
      <c r="AN1055" s="369" t="s">
        <v>34</v>
      </c>
      <c r="AO1055" s="367" t="s">
        <v>1324</v>
      </c>
      <c r="AP1055" s="370" t="s">
        <v>716</v>
      </c>
      <c r="AQ1055" s="376" t="s">
        <v>659</v>
      </c>
      <c r="AR1055" s="369">
        <v>5.3333333333333332E-3</v>
      </c>
      <c r="AS1055" s="369">
        <v>5.3333333333333332E-3</v>
      </c>
      <c r="AT1055" s="369"/>
      <c r="AX1055" s="662"/>
      <c r="AY1055" s="663"/>
      <c r="AZ1055" s="663"/>
      <c r="BA1055" s="663"/>
      <c r="BB1055" s="664"/>
      <c r="BC1055" s="663"/>
      <c r="BD1055" s="663"/>
      <c r="BE1055" s="663"/>
      <c r="BF1055" s="663"/>
      <c r="BG1055" s="664"/>
      <c r="BH1055" s="664"/>
      <c r="BI1055" s="665"/>
      <c r="BJ1055" s="665"/>
      <c r="BK1055" s="665"/>
      <c r="BL1055" s="664"/>
      <c r="BM1055" s="664"/>
      <c r="BN1055" s="664"/>
      <c r="BO1055" s="664"/>
      <c r="BP1055" s="664"/>
      <c r="BQ1055" s="664"/>
      <c r="BR1055" s="664"/>
      <c r="BS1055" s="664"/>
      <c r="BT1055" s="667"/>
      <c r="BU1055" s="668"/>
      <c r="BV1055" s="666"/>
      <c r="BW1055" s="669"/>
    </row>
    <row r="1056" spans="2:75" ht="15.75" customHeight="1">
      <c r="B1056" s="363" t="s">
        <v>566</v>
      </c>
      <c r="C1056" s="364">
        <v>37495438000106</v>
      </c>
      <c r="D1056" s="365" t="s">
        <v>14</v>
      </c>
      <c r="E1056" s="365" t="s">
        <v>614</v>
      </c>
      <c r="F1056" s="365"/>
      <c r="G1056" s="366"/>
      <c r="H1056" s="366" t="s">
        <v>1338</v>
      </c>
      <c r="I1056" s="366" t="s">
        <v>34</v>
      </c>
      <c r="J1056" s="366" t="s">
        <v>608</v>
      </c>
      <c r="K1056" s="367" t="s">
        <v>48</v>
      </c>
      <c r="L1056" s="368"/>
      <c r="M1056" s="368" t="s">
        <v>34</v>
      </c>
      <c r="N1056" s="367">
        <v>579459</v>
      </c>
      <c r="O1056" s="367" t="s">
        <v>1321</v>
      </c>
      <c r="P1056" s="371">
        <v>44260</v>
      </c>
      <c r="Q1056" s="372">
        <v>130773702.94</v>
      </c>
      <c r="R1056" s="372">
        <v>97612334.087658703</v>
      </c>
      <c r="S1056" s="367">
        <v>32</v>
      </c>
      <c r="T1056" s="369">
        <v>8.6994280073156238E-2</v>
      </c>
      <c r="U1056" s="369">
        <v>1.1245920381682852</v>
      </c>
      <c r="V1056" s="369">
        <v>-3.6528979402226658E-2</v>
      </c>
      <c r="W1056" s="369">
        <v>-0.35810614137946722</v>
      </c>
      <c r="X1056" s="369" t="s">
        <v>1419</v>
      </c>
      <c r="Y1056" s="369" t="s">
        <v>1419</v>
      </c>
      <c r="Z1056" s="369" t="s">
        <v>1419</v>
      </c>
      <c r="AA1056" s="369" t="s">
        <v>1419</v>
      </c>
      <c r="AB1056" s="369">
        <v>0.1955944687709367</v>
      </c>
      <c r="AC1056" s="373">
        <v>-0.58926299254662251</v>
      </c>
      <c r="AD1056" s="541">
        <v>37495407000147</v>
      </c>
      <c r="AE1056" s="370" t="s">
        <v>2397</v>
      </c>
      <c r="AF1056" s="370" t="s">
        <v>736</v>
      </c>
      <c r="AG1056" s="374" t="s">
        <v>736</v>
      </c>
      <c r="AH1056" s="374" t="s">
        <v>2245</v>
      </c>
      <c r="AI1056" s="374">
        <v>1000</v>
      </c>
      <c r="AJ1056" s="374">
        <v>1000</v>
      </c>
      <c r="AK1056" s="374">
        <v>1000</v>
      </c>
      <c r="AL1056" s="369">
        <v>1.9E-2</v>
      </c>
      <c r="AM1056" s="369">
        <v>0.2</v>
      </c>
      <c r="AN1056" s="369" t="s">
        <v>2276</v>
      </c>
      <c r="AO1056" s="367" t="s">
        <v>1324</v>
      </c>
      <c r="AP1056" s="370" t="s">
        <v>13</v>
      </c>
      <c r="AQ1056" s="376" t="s">
        <v>668</v>
      </c>
      <c r="AR1056" s="369">
        <v>5.0672999999999994E-3</v>
      </c>
      <c r="AS1056" s="369">
        <v>5.0672999999999994E-3</v>
      </c>
      <c r="AT1056" s="369"/>
      <c r="AX1056" s="662"/>
      <c r="AY1056" s="663"/>
      <c r="AZ1056" s="663"/>
      <c r="BA1056" s="663"/>
      <c r="BB1056" s="664"/>
      <c r="BC1056" s="663"/>
      <c r="BD1056" s="663"/>
      <c r="BE1056" s="663"/>
      <c r="BF1056" s="663"/>
      <c r="BG1056" s="664"/>
      <c r="BH1056" s="664"/>
      <c r="BI1056" s="665"/>
      <c r="BJ1056" s="665"/>
      <c r="BK1056" s="665"/>
      <c r="BL1056" s="664"/>
      <c r="BM1056" s="664"/>
      <c r="BN1056" s="664"/>
      <c r="BO1056" s="664"/>
      <c r="BP1056" s="664"/>
      <c r="BQ1056" s="664"/>
      <c r="BR1056" s="664"/>
      <c r="BS1056" s="664"/>
      <c r="BT1056" s="667"/>
      <c r="BU1056" s="668"/>
      <c r="BV1056" s="666"/>
      <c r="BW1056" s="669"/>
    </row>
    <row r="1057" spans="2:75" ht="15.75" customHeight="1">
      <c r="B1057" s="363" t="s">
        <v>218</v>
      </c>
      <c r="C1057" s="364">
        <v>8156502000118</v>
      </c>
      <c r="D1057" s="365" t="s">
        <v>14</v>
      </c>
      <c r="E1057" s="365" t="s">
        <v>607</v>
      </c>
      <c r="F1057" s="365"/>
      <c r="G1057" s="366"/>
      <c r="H1057" s="366" t="s">
        <v>34</v>
      </c>
      <c r="I1057" s="366" t="s">
        <v>34</v>
      </c>
      <c r="J1057" s="366" t="s">
        <v>608</v>
      </c>
      <c r="K1057" s="367" t="s">
        <v>48</v>
      </c>
      <c r="L1057" s="368"/>
      <c r="M1057" s="368" t="s">
        <v>34</v>
      </c>
      <c r="N1057" s="367">
        <v>176400</v>
      </c>
      <c r="O1057" s="367" t="s">
        <v>1321</v>
      </c>
      <c r="P1057" s="371">
        <v>39084</v>
      </c>
      <c r="Q1057" s="372">
        <v>84267277.049999997</v>
      </c>
      <c r="R1057" s="372">
        <v>73235947.078730255</v>
      </c>
      <c r="S1057" s="367">
        <v>32</v>
      </c>
      <c r="T1057" s="369">
        <v>0.10492297621132907</v>
      </c>
      <c r="U1057" s="369">
        <v>1.3563597924938844</v>
      </c>
      <c r="V1057" s="369">
        <v>9.3859639240105652E-2</v>
      </c>
      <c r="W1057" s="369">
        <v>0.92013830634135463</v>
      </c>
      <c r="X1057" s="369">
        <v>0.43837738827714268</v>
      </c>
      <c r="Y1057" s="369">
        <v>3.3242953711829908</v>
      </c>
      <c r="Z1057" s="369">
        <v>0.88240362766695468</v>
      </c>
      <c r="AA1057" s="369">
        <v>5.0158682845577811</v>
      </c>
      <c r="AB1057" s="369">
        <v>0.24873571766759375</v>
      </c>
      <c r="AC1057" s="373">
        <v>9.4208459305920089E-2</v>
      </c>
      <c r="AD1057" s="541">
        <v>12987189000137</v>
      </c>
      <c r="AE1057" s="370" t="s">
        <v>2400</v>
      </c>
      <c r="AF1057" s="370" t="s">
        <v>2244</v>
      </c>
      <c r="AG1057" s="374" t="s">
        <v>1438</v>
      </c>
      <c r="AH1057" s="374" t="s">
        <v>2245</v>
      </c>
      <c r="AI1057" s="374">
        <v>5000</v>
      </c>
      <c r="AJ1057" s="374">
        <v>1000</v>
      </c>
      <c r="AK1057" s="374">
        <v>1000</v>
      </c>
      <c r="AL1057" s="369">
        <v>1.9E-2</v>
      </c>
      <c r="AM1057" s="369">
        <v>0.2</v>
      </c>
      <c r="AN1057" s="369" t="s">
        <v>64</v>
      </c>
      <c r="AO1057" s="367" t="s">
        <v>1324</v>
      </c>
      <c r="AP1057" s="370" t="s">
        <v>716</v>
      </c>
      <c r="AQ1057" s="376" t="s">
        <v>659</v>
      </c>
      <c r="AR1057" s="369">
        <v>4.4333333333333325E-3</v>
      </c>
      <c r="AS1057" s="369">
        <v>4.4333333333333325E-3</v>
      </c>
      <c r="AT1057" s="369"/>
      <c r="AX1057" s="662"/>
      <c r="AY1057" s="663"/>
      <c r="AZ1057" s="663"/>
      <c r="BA1057" s="663"/>
      <c r="BB1057" s="664"/>
      <c r="BC1057" s="663"/>
      <c r="BD1057" s="663"/>
      <c r="BE1057" s="663"/>
      <c r="BF1057" s="663"/>
      <c r="BG1057" s="664"/>
      <c r="BH1057" s="664"/>
      <c r="BI1057" s="665"/>
      <c r="BJ1057" s="665"/>
      <c r="BK1057" s="665"/>
      <c r="BL1057" s="664"/>
      <c r="BM1057" s="664"/>
      <c r="BN1057" s="664"/>
      <c r="BO1057" s="664"/>
      <c r="BP1057" s="664"/>
      <c r="BQ1057" s="664"/>
      <c r="BR1057" s="664"/>
      <c r="BS1057" s="664"/>
      <c r="BT1057" s="667"/>
      <c r="BU1057" s="668"/>
      <c r="BV1057" s="666"/>
      <c r="BW1057" s="669"/>
    </row>
    <row r="1058" spans="2:75" ht="15.75" customHeight="1">
      <c r="B1058" s="363" t="s">
        <v>226</v>
      </c>
      <c r="C1058" s="364">
        <v>37069950000182</v>
      </c>
      <c r="D1058" s="365" t="s">
        <v>14</v>
      </c>
      <c r="E1058" s="365" t="s">
        <v>607</v>
      </c>
      <c r="F1058" s="365"/>
      <c r="G1058" s="366"/>
      <c r="H1058" s="366" t="s">
        <v>34</v>
      </c>
      <c r="I1058" s="366" t="s">
        <v>34</v>
      </c>
      <c r="J1058" s="366" t="s">
        <v>608</v>
      </c>
      <c r="K1058" s="367" t="s">
        <v>48</v>
      </c>
      <c r="L1058" s="368"/>
      <c r="M1058" s="368" t="s">
        <v>1416</v>
      </c>
      <c r="N1058" s="367">
        <v>545661</v>
      </c>
      <c r="O1058" s="367" t="s">
        <v>1321</v>
      </c>
      <c r="P1058" s="371">
        <v>44046</v>
      </c>
      <c r="Q1058" s="372">
        <v>1450139.48</v>
      </c>
      <c r="R1058" s="372">
        <v>1452597.9788095229</v>
      </c>
      <c r="S1058" s="367">
        <v>32</v>
      </c>
      <c r="T1058" s="369">
        <v>-4.0105910200296413E-2</v>
      </c>
      <c r="U1058" s="369">
        <v>-0.51845692908565022</v>
      </c>
      <c r="V1058" s="369">
        <v>-0.17255444796656227</v>
      </c>
      <c r="W1058" s="369">
        <v>-1.6916105664699472</v>
      </c>
      <c r="X1058" s="369">
        <v>-8.304329350030859E-2</v>
      </c>
      <c r="Y1058" s="369">
        <v>-0.62973238030320278</v>
      </c>
      <c r="Z1058" s="369" t="s">
        <v>1419</v>
      </c>
      <c r="AA1058" s="369" t="s">
        <v>1419</v>
      </c>
      <c r="AB1058" s="369">
        <v>0.20534918846612848</v>
      </c>
      <c r="AC1058" s="373">
        <v>-1.2928035334096726</v>
      </c>
      <c r="AD1058" s="541">
        <v>0</v>
      </c>
      <c r="AE1058" s="370" t="s">
        <v>2399</v>
      </c>
      <c r="AF1058" s="370" t="s">
        <v>2253</v>
      </c>
      <c r="AG1058" s="374" t="s">
        <v>1439</v>
      </c>
      <c r="AH1058" s="374" t="s">
        <v>2248</v>
      </c>
      <c r="AI1058" s="374">
        <v>5000</v>
      </c>
      <c r="AJ1058" s="374">
        <v>1000</v>
      </c>
      <c r="AK1058" s="374">
        <v>5000</v>
      </c>
      <c r="AL1058" s="369">
        <v>1.4999999999999999E-2</v>
      </c>
      <c r="AM1058" s="369">
        <v>0.2</v>
      </c>
      <c r="AN1058" s="369" t="s">
        <v>2262</v>
      </c>
      <c r="AO1058" s="367" t="s">
        <v>1324</v>
      </c>
      <c r="AP1058" s="370" t="s">
        <v>13</v>
      </c>
      <c r="AQ1058" s="376" t="s">
        <v>674</v>
      </c>
      <c r="AR1058" s="369">
        <v>2.9999999999999996E-3</v>
      </c>
      <c r="AS1058" s="369">
        <v>2.9999999999999996E-3</v>
      </c>
      <c r="AT1058" s="369"/>
      <c r="AW1058" s="662"/>
      <c r="AX1058" s="662"/>
      <c r="AY1058" s="663"/>
      <c r="AZ1058" s="663"/>
      <c r="BA1058" s="663"/>
      <c r="BB1058" s="664"/>
      <c r="BC1058" s="663"/>
      <c r="BD1058" s="663"/>
      <c r="BE1058" s="663"/>
      <c r="BF1058" s="663"/>
      <c r="BG1058" s="664"/>
      <c r="BH1058" s="664"/>
      <c r="BI1058" s="665"/>
      <c r="BJ1058" s="665"/>
      <c r="BK1058" s="665"/>
      <c r="BL1058" s="218"/>
      <c r="BM1058" s="664"/>
      <c r="BN1058" s="664"/>
      <c r="BO1058" s="664"/>
      <c r="BP1058" s="664"/>
      <c r="BQ1058" s="664"/>
      <c r="BR1058" s="664"/>
      <c r="BS1058" s="664"/>
      <c r="BT1058" s="667"/>
      <c r="BU1058" s="668"/>
      <c r="BV1058" s="666"/>
      <c r="BW1058" s="669"/>
    </row>
    <row r="1059" spans="2:75" ht="15.75" customHeight="1">
      <c r="B1059" s="363" t="s">
        <v>228</v>
      </c>
      <c r="C1059" s="364">
        <v>26243348000101</v>
      </c>
      <c r="D1059" s="365" t="s">
        <v>14</v>
      </c>
      <c r="E1059" s="365" t="s">
        <v>607</v>
      </c>
      <c r="F1059" s="365"/>
      <c r="G1059" s="366"/>
      <c r="H1059" s="366" t="s">
        <v>34</v>
      </c>
      <c r="I1059" s="366" t="s">
        <v>34</v>
      </c>
      <c r="J1059" s="366" t="s">
        <v>608</v>
      </c>
      <c r="K1059" s="367" t="s">
        <v>48</v>
      </c>
      <c r="L1059" s="368"/>
      <c r="M1059" s="368" t="s">
        <v>34</v>
      </c>
      <c r="N1059" s="367">
        <v>432814</v>
      </c>
      <c r="O1059" s="367" t="s">
        <v>1321</v>
      </c>
      <c r="P1059" s="371">
        <v>42754</v>
      </c>
      <c r="Q1059" s="372">
        <v>136698094.31</v>
      </c>
      <c r="R1059" s="372">
        <v>70369151.532103211</v>
      </c>
      <c r="S1059" s="367">
        <v>32</v>
      </c>
      <c r="T1059" s="369">
        <v>0.15839559621264754</v>
      </c>
      <c r="U1059" s="369">
        <v>2.0476107881100516</v>
      </c>
      <c r="V1059" s="369">
        <v>4.9391072690208038E-3</v>
      </c>
      <c r="W1059" s="369">
        <v>4.8419766303695419E-2</v>
      </c>
      <c r="X1059" s="369">
        <v>0.14034325206530318</v>
      </c>
      <c r="Y1059" s="369">
        <v>1.0642483752435388</v>
      </c>
      <c r="Z1059" s="369">
        <v>0.22925957968549193</v>
      </c>
      <c r="AA1059" s="369">
        <v>1.3031857741971187</v>
      </c>
      <c r="AB1059" s="369">
        <v>0.20634978018392336</v>
      </c>
      <c r="AC1059" s="373">
        <v>-0.34390493187669874</v>
      </c>
      <c r="AD1059" s="541">
        <v>13396819000161</v>
      </c>
      <c r="AE1059" s="370" t="s">
        <v>2409</v>
      </c>
      <c r="AF1059" s="370" t="s">
        <v>2250</v>
      </c>
      <c r="AG1059" s="374" t="s">
        <v>719</v>
      </c>
      <c r="AH1059" s="374" t="s">
        <v>2248</v>
      </c>
      <c r="AI1059" s="374">
        <v>20000</v>
      </c>
      <c r="AJ1059" s="374">
        <v>10000</v>
      </c>
      <c r="AK1059" s="374">
        <v>20000</v>
      </c>
      <c r="AL1059" s="369">
        <v>1.9574999999999999E-2</v>
      </c>
      <c r="AM1059" s="369">
        <v>0.2</v>
      </c>
      <c r="AN1059" s="369" t="s">
        <v>2295</v>
      </c>
      <c r="AO1059" s="367" t="s">
        <v>1324</v>
      </c>
      <c r="AP1059" s="370" t="s">
        <v>716</v>
      </c>
      <c r="AQ1059" s="376" t="s">
        <v>659</v>
      </c>
      <c r="AR1059" s="369">
        <v>4.8937499999999997E-3</v>
      </c>
      <c r="AS1059" s="369">
        <v>4.8937499999999997E-3</v>
      </c>
      <c r="AT1059" s="369"/>
      <c r="AX1059" s="662"/>
      <c r="AY1059" s="663"/>
      <c r="AZ1059" s="663"/>
      <c r="BA1059" s="663"/>
      <c r="BB1059" s="664"/>
      <c r="BC1059" s="663"/>
      <c r="BD1059" s="663"/>
      <c r="BE1059" s="663"/>
      <c r="BF1059" s="663"/>
      <c r="BG1059" s="664"/>
      <c r="BH1059" s="664"/>
      <c r="BI1059" s="665"/>
      <c r="BJ1059" s="665"/>
      <c r="BK1059" s="665"/>
      <c r="BL1059" s="664"/>
      <c r="BM1059" s="664"/>
      <c r="BN1059" s="664"/>
      <c r="BO1059" s="664"/>
      <c r="BP1059" s="664"/>
      <c r="BQ1059" s="664"/>
      <c r="BR1059" s="664"/>
      <c r="BS1059" s="664"/>
      <c r="BT1059" s="667"/>
      <c r="BU1059" s="668"/>
      <c r="BV1059" s="666"/>
      <c r="BW1059" s="669"/>
    </row>
    <row r="1060" spans="2:75" ht="15.75" customHeight="1">
      <c r="B1060" s="363" t="s">
        <v>231</v>
      </c>
      <c r="C1060" s="364">
        <v>17554200000199</v>
      </c>
      <c r="D1060" s="365" t="s">
        <v>14</v>
      </c>
      <c r="E1060" s="365" t="s">
        <v>614</v>
      </c>
      <c r="F1060" s="365"/>
      <c r="G1060" s="366"/>
      <c r="H1060" s="366" t="s">
        <v>865</v>
      </c>
      <c r="I1060" s="366" t="s">
        <v>34</v>
      </c>
      <c r="J1060" s="366" t="s">
        <v>608</v>
      </c>
      <c r="K1060" s="367" t="s">
        <v>48</v>
      </c>
      <c r="L1060" s="368"/>
      <c r="M1060" s="368" t="s">
        <v>34</v>
      </c>
      <c r="N1060" s="367">
        <v>337250</v>
      </c>
      <c r="O1060" s="367" t="s">
        <v>1321</v>
      </c>
      <c r="P1060" s="371">
        <v>41414</v>
      </c>
      <c r="Q1060" s="372">
        <v>193633092.33000001</v>
      </c>
      <c r="R1060" s="372">
        <v>221980518.01424617</v>
      </c>
      <c r="S1060" s="367">
        <v>32</v>
      </c>
      <c r="T1060" s="369">
        <v>0.16211841339280064</v>
      </c>
      <c r="U1060" s="369">
        <v>2.0957363724224409</v>
      </c>
      <c r="V1060" s="369">
        <v>7.7932232791253719E-2</v>
      </c>
      <c r="W1060" s="369">
        <v>0.76399646611153604</v>
      </c>
      <c r="X1060" s="369">
        <v>0.2760709709814666</v>
      </c>
      <c r="Y1060" s="369">
        <v>2.0934963241568609</v>
      </c>
      <c r="Z1060" s="369">
        <v>0.35817195358974341</v>
      </c>
      <c r="AA1060" s="369">
        <v>2.0359654993473852</v>
      </c>
      <c r="AB1060" s="369">
        <v>0.17277087458405732</v>
      </c>
      <c r="AC1060" s="373">
        <v>-4.1616961376276462E-2</v>
      </c>
      <c r="AD1060" s="541">
        <v>17554210000124</v>
      </c>
      <c r="AE1060" s="370" t="s">
        <v>2409</v>
      </c>
      <c r="AF1060" s="370" t="s">
        <v>2250</v>
      </c>
      <c r="AG1060" s="374" t="s">
        <v>719</v>
      </c>
      <c r="AH1060" s="374" t="s">
        <v>2248</v>
      </c>
      <c r="AI1060" s="374">
        <v>20000</v>
      </c>
      <c r="AJ1060" s="374">
        <v>10000</v>
      </c>
      <c r="AK1060" s="374">
        <v>30000</v>
      </c>
      <c r="AL1060" s="369">
        <v>1.9574999999999999E-2</v>
      </c>
      <c r="AM1060" s="369">
        <v>0.2</v>
      </c>
      <c r="AN1060" s="369" t="s">
        <v>2257</v>
      </c>
      <c r="AO1060" s="367" t="s">
        <v>1324</v>
      </c>
      <c r="AP1060" s="370" t="s">
        <v>13</v>
      </c>
      <c r="AQ1060" s="376" t="s">
        <v>668</v>
      </c>
      <c r="AR1060" s="369">
        <v>4.8937499999999997E-3</v>
      </c>
      <c r="AS1060" s="369">
        <v>4.8937499999999997E-3</v>
      </c>
      <c r="AT1060" s="369"/>
      <c r="AX1060" s="662"/>
      <c r="AY1060" s="663"/>
      <c r="AZ1060" s="663"/>
      <c r="BA1060" s="663"/>
      <c r="BB1060" s="664"/>
      <c r="BC1060" s="663"/>
      <c r="BD1060" s="663"/>
      <c r="BE1060" s="663"/>
      <c r="BF1060" s="663"/>
      <c r="BG1060" s="664"/>
      <c r="BH1060" s="664"/>
      <c r="BI1060" s="665"/>
      <c r="BJ1060" s="665"/>
      <c r="BK1060" s="665"/>
      <c r="BL1060" s="664"/>
      <c r="BM1060" s="664"/>
      <c r="BN1060" s="664"/>
      <c r="BO1060" s="664"/>
      <c r="BP1060" s="664"/>
      <c r="BQ1060" s="664"/>
      <c r="BR1060" s="664"/>
      <c r="BS1060" s="664"/>
      <c r="BT1060" s="667"/>
      <c r="BU1060" s="668"/>
      <c r="BV1060" s="666"/>
      <c r="BW1060" s="669"/>
    </row>
    <row r="1061" spans="2:75" ht="15.75" customHeight="1">
      <c r="B1061" s="363" t="s">
        <v>557</v>
      </c>
      <c r="C1061" s="364">
        <v>35646163000120</v>
      </c>
      <c r="D1061" s="365" t="s">
        <v>14</v>
      </c>
      <c r="E1061" s="365" t="s">
        <v>607</v>
      </c>
      <c r="F1061" s="365"/>
      <c r="G1061" s="366"/>
      <c r="H1061" s="366" t="s">
        <v>34</v>
      </c>
      <c r="I1061" s="366" t="s">
        <v>34</v>
      </c>
      <c r="J1061" s="366" t="s">
        <v>608</v>
      </c>
      <c r="K1061" s="367" t="s">
        <v>48</v>
      </c>
      <c r="L1061" s="368"/>
      <c r="M1061" s="368" t="s">
        <v>34</v>
      </c>
      <c r="N1061" s="367">
        <v>518204</v>
      </c>
      <c r="O1061" s="367" t="s">
        <v>1321</v>
      </c>
      <c r="P1061" s="371">
        <v>43826</v>
      </c>
      <c r="Q1061" s="372">
        <v>7056778.9699999997</v>
      </c>
      <c r="R1061" s="372">
        <v>10986053.775436513</v>
      </c>
      <c r="S1061" s="367">
        <v>32</v>
      </c>
      <c r="T1061" s="369">
        <v>-0.13951400148622994</v>
      </c>
      <c r="U1061" s="369">
        <v>-1.8035247277461623</v>
      </c>
      <c r="V1061" s="369">
        <v>-0.3215962707340142</v>
      </c>
      <c r="W1061" s="369">
        <v>-3.152718785993903</v>
      </c>
      <c r="X1061" s="369">
        <v>-0.29104503801889514</v>
      </c>
      <c r="Y1061" s="369">
        <v>-2.2070473946989337</v>
      </c>
      <c r="Z1061" s="369" t="s">
        <v>1419</v>
      </c>
      <c r="AA1061" s="369" t="s">
        <v>1419</v>
      </c>
      <c r="AB1061" s="369">
        <v>0.29157564633009447</v>
      </c>
      <c r="AC1061" s="373">
        <v>-1.5171690844161985</v>
      </c>
      <c r="AD1061" s="541">
        <v>35646113000143</v>
      </c>
      <c r="AE1061" s="370" t="s">
        <v>2412</v>
      </c>
      <c r="AF1061" s="370" t="s">
        <v>2244</v>
      </c>
      <c r="AG1061" s="374" t="s">
        <v>1438</v>
      </c>
      <c r="AH1061" s="374" t="s">
        <v>2245</v>
      </c>
      <c r="AI1061" s="374">
        <v>5000</v>
      </c>
      <c r="AJ1061" s="374">
        <v>1000</v>
      </c>
      <c r="AK1061" s="374">
        <v>1000</v>
      </c>
      <c r="AL1061" s="369">
        <v>1.34E-2</v>
      </c>
      <c r="AM1061" s="369">
        <v>0.2</v>
      </c>
      <c r="AN1061" s="369" t="s">
        <v>636</v>
      </c>
      <c r="AO1061" s="367" t="s">
        <v>1324</v>
      </c>
      <c r="AP1061" s="370" t="s">
        <v>716</v>
      </c>
      <c r="AQ1061" s="376" t="s">
        <v>659</v>
      </c>
      <c r="AR1061" s="369">
        <v>4.0003466666666664E-3</v>
      </c>
      <c r="AS1061" s="369">
        <v>4.0003466666666664E-3</v>
      </c>
      <c r="AT1061" s="369"/>
      <c r="AX1061" s="662"/>
      <c r="AY1061" s="663"/>
      <c r="AZ1061" s="663"/>
      <c r="BA1061" s="663"/>
      <c r="BB1061" s="664"/>
      <c r="BC1061" s="663"/>
      <c r="BD1061" s="663"/>
      <c r="BE1061" s="663"/>
      <c r="BF1061" s="663"/>
      <c r="BG1061" s="664"/>
      <c r="BH1061" s="664"/>
      <c r="BI1061" s="665"/>
      <c r="BJ1061" s="665"/>
      <c r="BK1061" s="665"/>
      <c r="BL1061" s="664"/>
      <c r="BM1061" s="664"/>
      <c r="BN1061" s="664"/>
      <c r="BO1061" s="664"/>
      <c r="BP1061" s="664"/>
      <c r="BQ1061" s="664"/>
      <c r="BR1061" s="664"/>
      <c r="BS1061" s="664"/>
      <c r="BT1061" s="667"/>
      <c r="BU1061" s="668"/>
      <c r="BV1061" s="666"/>
      <c r="BW1061" s="669"/>
    </row>
    <row r="1062" spans="2:75" ht="15.75" customHeight="1">
      <c r="B1062" s="363" t="s">
        <v>235</v>
      </c>
      <c r="C1062" s="364">
        <v>17335646000122</v>
      </c>
      <c r="D1062" s="365" t="s">
        <v>14</v>
      </c>
      <c r="E1062" s="365" t="s">
        <v>607</v>
      </c>
      <c r="F1062" s="365"/>
      <c r="G1062" s="366"/>
      <c r="H1062" s="366" t="s">
        <v>34</v>
      </c>
      <c r="I1062" s="366" t="s">
        <v>34</v>
      </c>
      <c r="J1062" s="366" t="s">
        <v>608</v>
      </c>
      <c r="K1062" s="367" t="s">
        <v>48</v>
      </c>
      <c r="L1062" s="368"/>
      <c r="M1062" s="368" t="s">
        <v>34</v>
      </c>
      <c r="N1062" s="367">
        <v>325325</v>
      </c>
      <c r="O1062" s="367" t="s">
        <v>1321</v>
      </c>
      <c r="P1062" s="371">
        <v>41271</v>
      </c>
      <c r="Q1062" s="372">
        <v>553693988.28999996</v>
      </c>
      <c r="R1062" s="372">
        <v>863639162.65071452</v>
      </c>
      <c r="S1062" s="367">
        <v>32</v>
      </c>
      <c r="T1062" s="369">
        <v>-0.11714005836567554</v>
      </c>
      <c r="U1062" s="369">
        <v>-1.5142923980499292</v>
      </c>
      <c r="V1062" s="369">
        <v>-0.30205578909539654</v>
      </c>
      <c r="W1062" s="369">
        <v>-2.9611567277373516</v>
      </c>
      <c r="X1062" s="369">
        <v>-0.25591177005701615</v>
      </c>
      <c r="Y1062" s="369">
        <v>-1.9406254414152277</v>
      </c>
      <c r="Z1062" s="369">
        <v>-0.11046252298079373</v>
      </c>
      <c r="AA1062" s="369">
        <v>-0.62790479127621979</v>
      </c>
      <c r="AB1062" s="369">
        <v>0.28954347398099922</v>
      </c>
      <c r="AC1062" s="373">
        <v>-1.431895472424296</v>
      </c>
      <c r="AD1062" s="541">
        <v>17335645000188</v>
      </c>
      <c r="AE1062" s="370" t="s">
        <v>2412</v>
      </c>
      <c r="AF1062" s="370" t="s">
        <v>2244</v>
      </c>
      <c r="AG1062" s="374" t="s">
        <v>1438</v>
      </c>
      <c r="AH1062" s="374" t="s">
        <v>2248</v>
      </c>
      <c r="AI1062" s="374">
        <v>5000</v>
      </c>
      <c r="AJ1062" s="374">
        <v>1000</v>
      </c>
      <c r="AK1062" s="374">
        <v>1000</v>
      </c>
      <c r="AL1062" s="369">
        <v>1.34E-2</v>
      </c>
      <c r="AM1062" s="369">
        <v>0.2</v>
      </c>
      <c r="AN1062" s="369" t="s">
        <v>2295</v>
      </c>
      <c r="AO1062" s="367" t="s">
        <v>1324</v>
      </c>
      <c r="AP1062" s="370" t="s">
        <v>716</v>
      </c>
      <c r="AQ1062" s="376" t="s">
        <v>659</v>
      </c>
      <c r="AR1062" s="369">
        <v>4.6899999999999997E-3</v>
      </c>
      <c r="AS1062" s="369">
        <v>4.6899999999999997E-3</v>
      </c>
      <c r="AT1062" s="369"/>
      <c r="AX1062" s="662"/>
      <c r="AY1062" s="663"/>
      <c r="AZ1062" s="663"/>
      <c r="BA1062" s="663"/>
      <c r="BB1062" s="664"/>
      <c r="BC1062" s="663"/>
      <c r="BD1062" s="663"/>
      <c r="BE1062" s="663"/>
      <c r="BF1062" s="663"/>
      <c r="BG1062" s="664"/>
      <c r="BH1062" s="664"/>
      <c r="BI1062" s="665"/>
      <c r="BJ1062" s="665"/>
      <c r="BK1062" s="665"/>
      <c r="BL1062" s="664"/>
      <c r="BM1062" s="664"/>
      <c r="BN1062" s="664"/>
      <c r="BO1062" s="664"/>
      <c r="BP1062" s="664"/>
      <c r="BQ1062" s="664"/>
      <c r="BR1062" s="664"/>
      <c r="BS1062" s="664"/>
      <c r="BT1062" s="667"/>
      <c r="BU1062" s="668"/>
      <c r="BV1062" s="666"/>
      <c r="BW1062" s="669"/>
    </row>
    <row r="1063" spans="2:75" ht="15.75" customHeight="1">
      <c r="B1063" s="363" t="s">
        <v>1006</v>
      </c>
      <c r="C1063" s="364">
        <v>19628842000110</v>
      </c>
      <c r="D1063" s="365" t="s">
        <v>14</v>
      </c>
      <c r="E1063" s="365" t="s">
        <v>614</v>
      </c>
      <c r="F1063" s="365"/>
      <c r="G1063" s="366"/>
      <c r="H1063" s="366" t="s">
        <v>1338</v>
      </c>
      <c r="I1063" s="366" t="s">
        <v>34</v>
      </c>
      <c r="J1063" s="366" t="s">
        <v>611</v>
      </c>
      <c r="K1063" s="367" t="s">
        <v>48</v>
      </c>
      <c r="L1063" s="368"/>
      <c r="M1063" s="368" t="s">
        <v>34</v>
      </c>
      <c r="N1063" s="367">
        <v>374296</v>
      </c>
      <c r="O1063" s="367" t="s">
        <v>1321</v>
      </c>
      <c r="P1063" s="371">
        <v>41739</v>
      </c>
      <c r="Q1063" s="372">
        <v>163765640.47</v>
      </c>
      <c r="R1063" s="372">
        <v>181108552.00809506</v>
      </c>
      <c r="S1063" s="367">
        <v>32</v>
      </c>
      <c r="T1063" s="369">
        <v>-6.6502767482635394E-2</v>
      </c>
      <c r="U1063" s="369">
        <v>-0.859694255349162</v>
      </c>
      <c r="V1063" s="369">
        <v>-0.18027352355299309</v>
      </c>
      <c r="W1063" s="369">
        <v>-1.7672833177624372</v>
      </c>
      <c r="X1063" s="369">
        <v>-0.14577174702054407</v>
      </c>
      <c r="Y1063" s="369">
        <v>-1.1054136386325093</v>
      </c>
      <c r="Z1063" s="369">
        <v>5.7937695465212435E-2</v>
      </c>
      <c r="AA1063" s="369">
        <v>0.32933664374508925</v>
      </c>
      <c r="AB1063" s="369">
        <v>0.25216649986797479</v>
      </c>
      <c r="AC1063" s="373">
        <v>-1.0475063357566277</v>
      </c>
      <c r="AD1063" s="541">
        <v>19601993000185</v>
      </c>
      <c r="AE1063" s="370" t="s">
        <v>2420</v>
      </c>
      <c r="AF1063" s="370" t="s">
        <v>2253</v>
      </c>
      <c r="AG1063" s="374" t="s">
        <v>1439</v>
      </c>
      <c r="AH1063" s="374" t="s">
        <v>2245</v>
      </c>
      <c r="AI1063" s="374">
        <v>20000</v>
      </c>
      <c r="AJ1063" s="374">
        <v>10000</v>
      </c>
      <c r="AK1063" s="374">
        <v>20000</v>
      </c>
      <c r="AL1063" s="369">
        <v>0.02</v>
      </c>
      <c r="AM1063" s="369">
        <v>0.2</v>
      </c>
      <c r="AN1063" s="369" t="s">
        <v>666</v>
      </c>
      <c r="AO1063" s="367" t="s">
        <v>1324</v>
      </c>
      <c r="AP1063" s="370" t="s">
        <v>716</v>
      </c>
      <c r="AQ1063" s="376" t="s">
        <v>659</v>
      </c>
      <c r="AR1063" s="369">
        <v>5.3333333333333332E-3</v>
      </c>
      <c r="AS1063" s="369">
        <v>5.3333333333333332E-3</v>
      </c>
      <c r="AT1063" s="369"/>
      <c r="AX1063" s="662"/>
      <c r="AY1063" s="663"/>
      <c r="AZ1063" s="663"/>
      <c r="BA1063" s="663"/>
      <c r="BB1063" s="664"/>
      <c r="BC1063" s="663"/>
      <c r="BD1063" s="663"/>
      <c r="BE1063" s="663"/>
      <c r="BF1063" s="663"/>
      <c r="BG1063" s="664"/>
      <c r="BH1063" s="664"/>
      <c r="BI1063" s="665"/>
      <c r="BJ1063" s="665"/>
      <c r="BK1063" s="665"/>
      <c r="BL1063" s="664"/>
      <c r="BM1063" s="664"/>
      <c r="BN1063" s="664"/>
      <c r="BO1063" s="664"/>
      <c r="BP1063" s="664"/>
      <c r="BQ1063" s="664"/>
      <c r="BR1063" s="664"/>
      <c r="BS1063" s="664"/>
      <c r="BT1063" s="667"/>
      <c r="BU1063" s="668"/>
      <c r="BV1063" s="666"/>
      <c r="BW1063" s="669"/>
    </row>
    <row r="1064" spans="2:75" ht="15.75" customHeight="1">
      <c r="B1064" s="363" t="s">
        <v>1011</v>
      </c>
      <c r="C1064" s="364">
        <v>13106980000153</v>
      </c>
      <c r="D1064" s="365" t="s">
        <v>14</v>
      </c>
      <c r="E1064" s="365" t="s">
        <v>607</v>
      </c>
      <c r="F1064" s="365"/>
      <c r="G1064" s="366"/>
      <c r="H1064" s="366" t="s">
        <v>34</v>
      </c>
      <c r="I1064" s="366" t="s">
        <v>34</v>
      </c>
      <c r="J1064" s="366" t="s">
        <v>608</v>
      </c>
      <c r="K1064" s="367" t="s">
        <v>48</v>
      </c>
      <c r="L1064" s="368"/>
      <c r="M1064" s="368" t="s">
        <v>1416</v>
      </c>
      <c r="N1064" s="367">
        <v>271012</v>
      </c>
      <c r="O1064" s="367" t="s">
        <v>1321</v>
      </c>
      <c r="P1064" s="371">
        <v>40633</v>
      </c>
      <c r="Q1064" s="372">
        <v>111106900.06999999</v>
      </c>
      <c r="R1064" s="372">
        <v>133314124.32376979</v>
      </c>
      <c r="S1064" s="367">
        <v>32</v>
      </c>
      <c r="T1064" s="369">
        <v>-1.2605202711515773E-2</v>
      </c>
      <c r="U1064" s="369">
        <v>-0.16294991575247378</v>
      </c>
      <c r="V1064" s="369">
        <v>-0.15638023423583103</v>
      </c>
      <c r="W1064" s="369">
        <v>-1.5330491896194924</v>
      </c>
      <c r="X1064" s="369">
        <v>-3.7577481285791525E-2</v>
      </c>
      <c r="Y1064" s="369">
        <v>-0.28495686693607136</v>
      </c>
      <c r="Z1064" s="369">
        <v>0.1246581502498203</v>
      </c>
      <c r="AA1064" s="369">
        <v>0.70859733872910513</v>
      </c>
      <c r="AB1064" s="369">
        <v>0.23681512695351406</v>
      </c>
      <c r="AC1064" s="373">
        <v>-1.0099009611013892</v>
      </c>
      <c r="AD1064" s="541">
        <v>13136966000100</v>
      </c>
      <c r="AE1064" s="370" t="s">
        <v>2423</v>
      </c>
      <c r="AF1064" s="370" t="s">
        <v>2253</v>
      </c>
      <c r="AG1064" s="374" t="s">
        <v>1439</v>
      </c>
      <c r="AH1064" s="374" t="s">
        <v>2245</v>
      </c>
      <c r="AI1064" s="374">
        <v>100000</v>
      </c>
      <c r="AJ1064" s="374">
        <v>50000</v>
      </c>
      <c r="AK1064" s="374">
        <v>100000</v>
      </c>
      <c r="AL1064" s="369">
        <v>1.8500000000000003E-2</v>
      </c>
      <c r="AM1064" s="369">
        <v>0.2</v>
      </c>
      <c r="AN1064" s="369" t="s">
        <v>2276</v>
      </c>
      <c r="AO1064" s="367" t="s">
        <v>1324</v>
      </c>
      <c r="AP1064" s="370" t="s">
        <v>716</v>
      </c>
      <c r="AQ1064" s="376" t="s">
        <v>659</v>
      </c>
      <c r="AR1064" s="369">
        <v>2.4666666666666665E-3</v>
      </c>
      <c r="AS1064" s="369">
        <v>2.4666666666666665E-3</v>
      </c>
      <c r="AT1064" s="369"/>
      <c r="AX1064" s="662"/>
      <c r="AY1064" s="663"/>
      <c r="AZ1064" s="663"/>
      <c r="BA1064" s="663"/>
      <c r="BB1064" s="664"/>
      <c r="BC1064" s="663"/>
      <c r="BD1064" s="663"/>
      <c r="BE1064" s="663"/>
      <c r="BF1064" s="663"/>
      <c r="BG1064" s="664"/>
      <c r="BH1064" s="664"/>
      <c r="BI1064" s="665"/>
      <c r="BJ1064" s="665"/>
      <c r="BK1064" s="665"/>
      <c r="BL1064" s="664"/>
      <c r="BM1064" s="664"/>
      <c r="BN1064" s="664"/>
      <c r="BO1064" s="664"/>
      <c r="BP1064" s="664"/>
      <c r="BQ1064" s="664"/>
      <c r="BR1064" s="664"/>
      <c r="BS1064" s="664"/>
      <c r="BT1064" s="667"/>
      <c r="BU1064" s="668"/>
      <c r="BV1064" s="666"/>
      <c r="BW1064" s="669"/>
    </row>
    <row r="1065" spans="2:75" ht="15.75" customHeight="1">
      <c r="B1065" s="363" t="s">
        <v>245</v>
      </c>
      <c r="C1065" s="364">
        <v>35956906000169</v>
      </c>
      <c r="D1065" s="365" t="s">
        <v>14</v>
      </c>
      <c r="E1065" s="365" t="s">
        <v>607</v>
      </c>
      <c r="F1065" s="365"/>
      <c r="G1065" s="366"/>
      <c r="H1065" s="366" t="s">
        <v>34</v>
      </c>
      <c r="I1065" s="366" t="s">
        <v>34</v>
      </c>
      <c r="J1065" s="366" t="s">
        <v>608</v>
      </c>
      <c r="K1065" s="367" t="s">
        <v>48</v>
      </c>
      <c r="L1065" s="368"/>
      <c r="M1065" s="368" t="s">
        <v>1416</v>
      </c>
      <c r="N1065" s="367">
        <v>535818</v>
      </c>
      <c r="O1065" s="367" t="s">
        <v>1321</v>
      </c>
      <c r="P1065" s="371">
        <v>43957</v>
      </c>
      <c r="Q1065" s="372">
        <v>12995439.09</v>
      </c>
      <c r="R1065" s="372">
        <v>29650488.771031778</v>
      </c>
      <c r="S1065" s="367">
        <v>32</v>
      </c>
      <c r="T1065" s="369">
        <v>-5.82663913805892E-2</v>
      </c>
      <c r="U1065" s="369">
        <v>-0.75322101389085572</v>
      </c>
      <c r="V1065" s="369">
        <v>-0.20546142285599911</v>
      </c>
      <c r="W1065" s="369">
        <v>-2.0142089525997533</v>
      </c>
      <c r="X1065" s="369">
        <v>-0.10069391404327099</v>
      </c>
      <c r="Y1065" s="369">
        <v>-0.76358024230192056</v>
      </c>
      <c r="Z1065" s="369" t="s">
        <v>1419</v>
      </c>
      <c r="AA1065" s="369" t="s">
        <v>1419</v>
      </c>
      <c r="AB1065" s="369">
        <v>0.23278069842650817</v>
      </c>
      <c r="AC1065" s="373">
        <v>-1.2889670534823185</v>
      </c>
      <c r="AD1065" s="541">
        <v>35400868000163</v>
      </c>
      <c r="AE1065" s="370" t="s">
        <v>2423</v>
      </c>
      <c r="AF1065" s="370" t="s">
        <v>2253</v>
      </c>
      <c r="AG1065" s="374" t="s">
        <v>1439</v>
      </c>
      <c r="AH1065" s="374" t="s">
        <v>2248</v>
      </c>
      <c r="AI1065" s="374">
        <v>100000</v>
      </c>
      <c r="AJ1065" s="374">
        <v>50000</v>
      </c>
      <c r="AK1065" s="374">
        <v>100000</v>
      </c>
      <c r="AL1065" s="369">
        <v>1.8500000000000003E-2</v>
      </c>
      <c r="AM1065" s="369">
        <v>0.2</v>
      </c>
      <c r="AN1065" s="369" t="s">
        <v>34</v>
      </c>
      <c r="AO1065" s="367" t="s">
        <v>1324</v>
      </c>
      <c r="AP1065" s="370" t="s">
        <v>716</v>
      </c>
      <c r="AQ1065" s="376" t="s">
        <v>682</v>
      </c>
      <c r="AR1065" s="369">
        <v>2.4666666666666665E-3</v>
      </c>
      <c r="AS1065" s="369">
        <v>2.4666666666666665E-3</v>
      </c>
      <c r="AT1065" s="369"/>
      <c r="AW1065" s="662"/>
      <c r="AX1065" s="662"/>
      <c r="AY1065" s="663"/>
      <c r="AZ1065" s="663"/>
      <c r="BA1065" s="663"/>
      <c r="BB1065" s="664"/>
      <c r="BC1065" s="663"/>
      <c r="BD1065" s="663"/>
      <c r="BE1065" s="663"/>
      <c r="BF1065" s="663"/>
      <c r="BG1065" s="664"/>
      <c r="BH1065" s="664"/>
      <c r="BI1065" s="665"/>
      <c r="BJ1065" s="665"/>
      <c r="BK1065" s="665"/>
      <c r="BL1065" s="664"/>
      <c r="BM1065" s="664"/>
      <c r="BN1065" s="664"/>
      <c r="BO1065" s="664"/>
      <c r="BP1065" s="664"/>
      <c r="BQ1065" s="664"/>
      <c r="BR1065" s="664"/>
      <c r="BS1065" s="664"/>
      <c r="BT1065" s="667"/>
      <c r="BU1065" s="668"/>
      <c r="BV1065" s="666"/>
      <c r="BW1065" s="669"/>
    </row>
    <row r="1066" spans="2:75" ht="15.75" customHeight="1">
      <c r="B1066" s="363" t="s">
        <v>1012</v>
      </c>
      <c r="C1066" s="364">
        <v>37888003000113</v>
      </c>
      <c r="D1066" s="365" t="s">
        <v>14</v>
      </c>
      <c r="E1066" s="365" t="s">
        <v>607</v>
      </c>
      <c r="F1066" s="365"/>
      <c r="G1066" s="366"/>
      <c r="H1066" s="366" t="s">
        <v>34</v>
      </c>
      <c r="I1066" s="366" t="s">
        <v>34</v>
      </c>
      <c r="J1066" s="366" t="s">
        <v>608</v>
      </c>
      <c r="K1066" s="367" t="s">
        <v>48</v>
      </c>
      <c r="L1066" s="368"/>
      <c r="M1066" s="368" t="s">
        <v>1416</v>
      </c>
      <c r="N1066" s="367">
        <v>552704</v>
      </c>
      <c r="O1066" s="367" t="s">
        <v>1321</v>
      </c>
      <c r="P1066" s="371">
        <v>44095</v>
      </c>
      <c r="Q1066" s="372">
        <v>3043985.91</v>
      </c>
      <c r="R1066" s="372">
        <v>3626693.6547619007</v>
      </c>
      <c r="S1066" s="367">
        <v>32</v>
      </c>
      <c r="T1066" s="369">
        <v>-6.4198574444582324E-2</v>
      </c>
      <c r="U1066" s="369">
        <v>-0.82990750221070064</v>
      </c>
      <c r="V1066" s="369">
        <v>-0.2155086358981726</v>
      </c>
      <c r="W1066" s="369">
        <v>-2.1127052356338991</v>
      </c>
      <c r="X1066" s="369" t="s">
        <v>1419</v>
      </c>
      <c r="Y1066" s="369" t="s">
        <v>1419</v>
      </c>
      <c r="Z1066" s="369" t="s">
        <v>1419</v>
      </c>
      <c r="AA1066" s="369" t="s">
        <v>1419</v>
      </c>
      <c r="AB1066" s="369">
        <v>0.2327190184225178</v>
      </c>
      <c r="AC1066" s="373">
        <v>-1.3440018504105755</v>
      </c>
      <c r="AD1066" s="541">
        <v>36352709000101</v>
      </c>
      <c r="AE1066" s="370" t="s">
        <v>2423</v>
      </c>
      <c r="AF1066" s="370" t="s">
        <v>2253</v>
      </c>
      <c r="AG1066" s="374" t="s">
        <v>1439</v>
      </c>
      <c r="AH1066" s="374" t="s">
        <v>2248</v>
      </c>
      <c r="AI1066" s="374">
        <v>100000</v>
      </c>
      <c r="AJ1066" s="374">
        <v>50000</v>
      </c>
      <c r="AK1066" s="374">
        <v>100000</v>
      </c>
      <c r="AL1066" s="369">
        <v>1.8500000000000003E-2</v>
      </c>
      <c r="AM1066" s="369">
        <v>0.2</v>
      </c>
      <c r="AN1066" s="369" t="s">
        <v>34</v>
      </c>
      <c r="AO1066" s="367" t="s">
        <v>1324</v>
      </c>
      <c r="AP1066" s="370" t="s">
        <v>716</v>
      </c>
      <c r="AQ1066" s="376" t="s">
        <v>682</v>
      </c>
      <c r="AR1066" s="369">
        <v>2.4666666666666665E-3</v>
      </c>
      <c r="AS1066" s="369">
        <v>2.4666666666666665E-3</v>
      </c>
      <c r="AT1066" s="369"/>
      <c r="AX1066" s="662"/>
      <c r="AY1066" s="663"/>
      <c r="AZ1066" s="663"/>
      <c r="BA1066" s="663"/>
      <c r="BB1066" s="664"/>
      <c r="BC1066" s="663"/>
      <c r="BD1066" s="663"/>
      <c r="BE1066" s="663"/>
      <c r="BF1066" s="663"/>
      <c r="BG1066" s="664"/>
      <c r="BH1066" s="664"/>
      <c r="BI1066" s="665"/>
      <c r="BJ1066" s="665"/>
      <c r="BK1066" s="665"/>
      <c r="BL1066" s="664"/>
      <c r="BM1066" s="664"/>
      <c r="BN1066" s="664"/>
      <c r="BO1066" s="664"/>
      <c r="BP1066" s="664"/>
      <c r="BQ1066" s="664"/>
      <c r="BR1066" s="664"/>
      <c r="BS1066" s="664"/>
      <c r="BT1066" s="667"/>
      <c r="BU1066" s="668"/>
      <c r="BV1066" s="666"/>
      <c r="BW1066" s="669"/>
    </row>
    <row r="1067" spans="2:75" ht="15.75" customHeight="1">
      <c r="B1067" s="363" t="s">
        <v>1014</v>
      </c>
      <c r="C1067" s="364">
        <v>11175745000108</v>
      </c>
      <c r="D1067" s="365" t="s">
        <v>14</v>
      </c>
      <c r="E1067" s="365" t="s">
        <v>607</v>
      </c>
      <c r="F1067" s="365"/>
      <c r="G1067" s="366"/>
      <c r="H1067" s="366" t="s">
        <v>34</v>
      </c>
      <c r="I1067" s="366" t="s">
        <v>34</v>
      </c>
      <c r="J1067" s="366" t="s">
        <v>608</v>
      </c>
      <c r="K1067" s="367" t="s">
        <v>48</v>
      </c>
      <c r="L1067" s="368"/>
      <c r="M1067" s="368" t="s">
        <v>34</v>
      </c>
      <c r="N1067" s="367">
        <v>249181</v>
      </c>
      <c r="O1067" s="367" t="s">
        <v>1321</v>
      </c>
      <c r="P1067" s="371">
        <v>40323</v>
      </c>
      <c r="Q1067" s="372">
        <v>28423130.43</v>
      </c>
      <c r="R1067" s="372">
        <v>74591020.194682494</v>
      </c>
      <c r="S1067" s="367">
        <v>32</v>
      </c>
      <c r="T1067" s="369">
        <v>-5.1689705589786805E-2</v>
      </c>
      <c r="U1067" s="369">
        <v>-0.66820291302662349</v>
      </c>
      <c r="V1067" s="369">
        <v>-0.23418956084548925</v>
      </c>
      <c r="W1067" s="369">
        <v>-2.2958407641856557</v>
      </c>
      <c r="X1067" s="369">
        <v>-0.15333655630135035</v>
      </c>
      <c r="Y1067" s="369">
        <v>-1.1627789616362771</v>
      </c>
      <c r="Z1067" s="369">
        <v>-3.0610334867038458E-2</v>
      </c>
      <c r="AA1067" s="369">
        <v>-0.17399906689551939</v>
      </c>
      <c r="AB1067" s="369">
        <v>0.24961265939353142</v>
      </c>
      <c r="AC1067" s="373">
        <v>-1.3330308950174119</v>
      </c>
      <c r="AD1067" s="541">
        <v>0</v>
      </c>
      <c r="AE1067" s="370" t="s">
        <v>2423</v>
      </c>
      <c r="AF1067" s="370" t="s">
        <v>2253</v>
      </c>
      <c r="AG1067" s="374" t="s">
        <v>1439</v>
      </c>
      <c r="AH1067" s="374" t="s">
        <v>2345</v>
      </c>
      <c r="AI1067" s="374">
        <v>100000</v>
      </c>
      <c r="AJ1067" s="374">
        <v>50000</v>
      </c>
      <c r="AK1067" s="374">
        <v>100000</v>
      </c>
      <c r="AL1067" s="369">
        <v>2.75E-2</v>
      </c>
      <c r="AM1067" s="369" t="s">
        <v>34</v>
      </c>
      <c r="AN1067" s="369" t="s">
        <v>34</v>
      </c>
      <c r="AO1067" s="367" t="s">
        <v>1324</v>
      </c>
      <c r="AP1067" s="370" t="s">
        <v>716</v>
      </c>
      <c r="AQ1067" s="376" t="s">
        <v>659</v>
      </c>
      <c r="AR1067" s="369">
        <v>5.4999999999999997E-3</v>
      </c>
      <c r="AS1067" s="369">
        <v>5.4999999999999997E-3</v>
      </c>
      <c r="AT1067" s="369"/>
      <c r="AX1067" s="662"/>
      <c r="AY1067" s="663"/>
      <c r="AZ1067" s="663"/>
      <c r="BA1067" s="663"/>
      <c r="BB1067" s="664"/>
      <c r="BC1067" s="663"/>
      <c r="BD1067" s="663"/>
      <c r="BE1067" s="663"/>
      <c r="BF1067" s="663"/>
      <c r="BG1067" s="664"/>
      <c r="BH1067" s="664"/>
      <c r="BI1067" s="665"/>
      <c r="BJ1067" s="665"/>
      <c r="BK1067" s="665"/>
      <c r="BL1067" s="664"/>
      <c r="BM1067" s="664"/>
      <c r="BN1067" s="664"/>
      <c r="BO1067" s="664"/>
      <c r="BP1067" s="664"/>
      <c r="BQ1067" s="664"/>
      <c r="BR1067" s="664"/>
      <c r="BS1067" s="664"/>
      <c r="BT1067" s="667"/>
      <c r="BU1067" s="668"/>
      <c r="BV1067" s="666"/>
      <c r="BW1067" s="669"/>
    </row>
    <row r="1068" spans="2:75" ht="15.75" customHeight="1">
      <c r="B1068" s="363" t="s">
        <v>1030</v>
      </c>
      <c r="C1068" s="364">
        <v>28747685000153</v>
      </c>
      <c r="D1068" s="365" t="s">
        <v>14</v>
      </c>
      <c r="E1068" s="365" t="s">
        <v>607</v>
      </c>
      <c r="F1068" s="365"/>
      <c r="G1068" s="366"/>
      <c r="H1068" s="366" t="s">
        <v>34</v>
      </c>
      <c r="I1068" s="366" t="s">
        <v>34</v>
      </c>
      <c r="J1068" s="366" t="s">
        <v>608</v>
      </c>
      <c r="K1068" s="367" t="s">
        <v>48</v>
      </c>
      <c r="L1068" s="368"/>
      <c r="M1068" s="368" t="s">
        <v>34</v>
      </c>
      <c r="N1068" s="367">
        <v>452637</v>
      </c>
      <c r="O1068" s="367" t="s">
        <v>1321</v>
      </c>
      <c r="P1068" s="371">
        <v>43045</v>
      </c>
      <c r="Q1068" s="372">
        <v>209011885.75999999</v>
      </c>
      <c r="R1068" s="372">
        <v>282773213.15853161</v>
      </c>
      <c r="S1068" s="367">
        <v>32</v>
      </c>
      <c r="T1068" s="369">
        <v>-5.3700310328465672E-2</v>
      </c>
      <c r="U1068" s="369">
        <v>-0.69419439291610863</v>
      </c>
      <c r="V1068" s="369">
        <v>-0.11738000586178088</v>
      </c>
      <c r="W1068" s="369">
        <v>-1.15071654511375</v>
      </c>
      <c r="X1068" s="369">
        <v>2.9895884181625698E-2</v>
      </c>
      <c r="Y1068" s="369">
        <v>0.22670592065202783</v>
      </c>
      <c r="Z1068" s="369">
        <v>3.5871433245764361E-2</v>
      </c>
      <c r="AA1068" s="369">
        <v>0.20390485566653926</v>
      </c>
      <c r="AB1068" s="369">
        <v>0.22621942878995935</v>
      </c>
      <c r="AC1068" s="373">
        <v>-0.86850141679555948</v>
      </c>
      <c r="AD1068" s="541">
        <v>28747676000162</v>
      </c>
      <c r="AE1068" s="370" t="s">
        <v>2429</v>
      </c>
      <c r="AF1068" s="370" t="s">
        <v>2250</v>
      </c>
      <c r="AG1068" s="374" t="s">
        <v>719</v>
      </c>
      <c r="AH1068" s="374" t="s">
        <v>2245</v>
      </c>
      <c r="AI1068" s="374">
        <v>50000</v>
      </c>
      <c r="AJ1068" s="374">
        <v>10000</v>
      </c>
      <c r="AK1068" s="374">
        <v>20000</v>
      </c>
      <c r="AL1068" s="369">
        <v>0.02</v>
      </c>
      <c r="AM1068" s="369">
        <v>0.2</v>
      </c>
      <c r="AN1068" s="369" t="s">
        <v>666</v>
      </c>
      <c r="AO1068" s="367" t="s">
        <v>1324</v>
      </c>
      <c r="AP1068" s="370" t="s">
        <v>716</v>
      </c>
      <c r="AQ1068" s="376" t="s">
        <v>659</v>
      </c>
      <c r="AR1068" s="369">
        <v>4.0000000000000001E-3</v>
      </c>
      <c r="AS1068" s="369">
        <v>4.0000000000000001E-3</v>
      </c>
      <c r="AT1068" s="369"/>
      <c r="AW1068" s="662"/>
      <c r="AX1068" s="662"/>
      <c r="AY1068" s="663"/>
      <c r="AZ1068" s="663"/>
      <c r="BA1068" s="663"/>
      <c r="BB1068" s="664"/>
      <c r="BC1068" s="663"/>
      <c r="BD1068" s="663"/>
      <c r="BE1068" s="663"/>
      <c r="BF1068" s="663"/>
      <c r="BG1068" s="664"/>
      <c r="BH1068" s="664"/>
      <c r="BI1068" s="665"/>
      <c r="BJ1068" s="665"/>
      <c r="BK1068" s="665"/>
      <c r="BL1068" s="218"/>
      <c r="BM1068" s="664"/>
      <c r="BN1068" s="664"/>
      <c r="BO1068" s="664"/>
      <c r="BP1068" s="664"/>
      <c r="BQ1068" s="664"/>
      <c r="BR1068" s="664"/>
      <c r="BS1068" s="664"/>
      <c r="BT1068" s="667"/>
      <c r="BU1068" s="668"/>
      <c r="BV1068" s="666"/>
      <c r="BW1068" s="669"/>
    </row>
    <row r="1069" spans="2:75" ht="15.75" customHeight="1">
      <c r="B1069" s="363" t="s">
        <v>261</v>
      </c>
      <c r="C1069" s="364">
        <v>25213366000170</v>
      </c>
      <c r="D1069" s="365" t="s">
        <v>14</v>
      </c>
      <c r="E1069" s="365" t="s">
        <v>607</v>
      </c>
      <c r="F1069" s="365"/>
      <c r="G1069" s="366"/>
      <c r="H1069" s="366" t="s">
        <v>34</v>
      </c>
      <c r="I1069" s="366" t="s">
        <v>34</v>
      </c>
      <c r="J1069" s="366" t="s">
        <v>608</v>
      </c>
      <c r="K1069" s="367" t="s">
        <v>48</v>
      </c>
      <c r="L1069" s="368"/>
      <c r="M1069" s="368" t="s">
        <v>34</v>
      </c>
      <c r="N1069" s="367">
        <v>422967</v>
      </c>
      <c r="O1069" s="367" t="s">
        <v>1321</v>
      </c>
      <c r="P1069" s="371">
        <v>42621</v>
      </c>
      <c r="Q1069" s="372">
        <v>376997779.49000001</v>
      </c>
      <c r="R1069" s="372">
        <v>509425700.38627011</v>
      </c>
      <c r="S1069" s="367">
        <v>32</v>
      </c>
      <c r="T1069" s="369">
        <v>4.901623339395722E-2</v>
      </c>
      <c r="U1069" s="369">
        <v>0.63364241613917394</v>
      </c>
      <c r="V1069" s="369">
        <v>-0.1586348560927231</v>
      </c>
      <c r="W1069" s="369">
        <v>-1.5551520226757101</v>
      </c>
      <c r="X1069" s="369">
        <v>-0.1105078283184685</v>
      </c>
      <c r="Y1069" s="369">
        <v>-0.83800093705180723</v>
      </c>
      <c r="Z1069" s="369">
        <v>3.5104854360685112E-2</v>
      </c>
      <c r="AA1069" s="369">
        <v>0.19954737276787204</v>
      </c>
      <c r="AB1069" s="369">
        <v>0.23020978456494212</v>
      </c>
      <c r="AC1069" s="373">
        <v>-1.0571720745312176</v>
      </c>
      <c r="AD1069" s="541">
        <v>28408139000198</v>
      </c>
      <c r="AE1069" s="370" t="s">
        <v>2432</v>
      </c>
      <c r="AF1069" s="370" t="s">
        <v>2253</v>
      </c>
      <c r="AG1069" s="374" t="s">
        <v>1439</v>
      </c>
      <c r="AH1069" s="374" t="s">
        <v>2245</v>
      </c>
      <c r="AI1069" s="374">
        <v>200000</v>
      </c>
      <c r="AJ1069" s="374">
        <v>10000</v>
      </c>
      <c r="AK1069" s="374">
        <v>10000</v>
      </c>
      <c r="AL1069" s="369">
        <v>1.8000000000000002E-2</v>
      </c>
      <c r="AM1069" s="369">
        <v>0.2</v>
      </c>
      <c r="AN1069" s="369" t="s">
        <v>666</v>
      </c>
      <c r="AO1069" s="367" t="s">
        <v>1324</v>
      </c>
      <c r="AP1069" s="370" t="s">
        <v>716</v>
      </c>
      <c r="AQ1069" s="376" t="s">
        <v>659</v>
      </c>
      <c r="AR1069" s="369">
        <v>4.7999999999999996E-3</v>
      </c>
      <c r="AS1069" s="369">
        <v>4.7999999999999996E-3</v>
      </c>
      <c r="AT1069" s="369"/>
      <c r="AX1069" s="662"/>
      <c r="AY1069" s="663"/>
      <c r="AZ1069" s="663"/>
      <c r="BA1069" s="663"/>
      <c r="BB1069" s="664"/>
      <c r="BC1069" s="663"/>
      <c r="BD1069" s="663"/>
      <c r="BE1069" s="663"/>
      <c r="BF1069" s="663"/>
      <c r="BG1069" s="664"/>
      <c r="BH1069" s="664"/>
      <c r="BI1069" s="665"/>
      <c r="BJ1069" s="665"/>
      <c r="BK1069" s="665"/>
      <c r="BL1069" s="664"/>
      <c r="BM1069" s="664"/>
      <c r="BN1069" s="664"/>
      <c r="BO1069" s="664"/>
      <c r="BP1069" s="664"/>
      <c r="BQ1069" s="664"/>
      <c r="BR1069" s="664"/>
      <c r="BS1069" s="664"/>
      <c r="BT1069" s="667"/>
      <c r="BU1069" s="668"/>
      <c r="BV1069" s="666"/>
      <c r="BW1069" s="669"/>
    </row>
    <row r="1070" spans="2:75" ht="15.75" customHeight="1">
      <c r="B1070" s="363" t="s">
        <v>262</v>
      </c>
      <c r="C1070" s="364">
        <v>28626275000154</v>
      </c>
      <c r="D1070" s="365" t="s">
        <v>14</v>
      </c>
      <c r="E1070" s="365" t="s">
        <v>607</v>
      </c>
      <c r="F1070" s="365"/>
      <c r="G1070" s="366"/>
      <c r="H1070" s="366" t="s">
        <v>34</v>
      </c>
      <c r="I1070" s="366" t="s">
        <v>34</v>
      </c>
      <c r="J1070" s="366" t="s">
        <v>608</v>
      </c>
      <c r="K1070" s="367" t="s">
        <v>48</v>
      </c>
      <c r="L1070" s="368"/>
      <c r="M1070" s="368" t="s">
        <v>34</v>
      </c>
      <c r="N1070" s="367">
        <v>452556</v>
      </c>
      <c r="O1070" s="367" t="s">
        <v>1321</v>
      </c>
      <c r="P1070" s="371">
        <v>43039</v>
      </c>
      <c r="Q1070" s="372">
        <v>4520385.67</v>
      </c>
      <c r="R1070" s="372">
        <v>11197121.047738096</v>
      </c>
      <c r="S1070" s="367">
        <v>32</v>
      </c>
      <c r="T1070" s="369">
        <v>4.5734105081980392E-2</v>
      </c>
      <c r="U1070" s="369">
        <v>0.59121370283995556</v>
      </c>
      <c r="V1070" s="369">
        <v>-0.16170229678233594</v>
      </c>
      <c r="W1070" s="369">
        <v>-1.5852231981436091</v>
      </c>
      <c r="X1070" s="369">
        <v>-0.12079861482318832</v>
      </c>
      <c r="Y1070" s="369">
        <v>-0.91603784054703286</v>
      </c>
      <c r="Z1070" s="369">
        <v>1.8601843638579751E-2</v>
      </c>
      <c r="AA1070" s="369">
        <v>0.1057389097410544</v>
      </c>
      <c r="AB1070" s="369">
        <v>0.22997441780573596</v>
      </c>
      <c r="AC1070" s="373">
        <v>-1.0743610099285827</v>
      </c>
      <c r="AD1070" s="541">
        <v>28408139000198</v>
      </c>
      <c r="AE1070" s="370" t="s">
        <v>2432</v>
      </c>
      <c r="AF1070" s="370" t="s">
        <v>2253</v>
      </c>
      <c r="AG1070" s="374" t="s">
        <v>1439</v>
      </c>
      <c r="AH1070" s="374" t="s">
        <v>2245</v>
      </c>
      <c r="AI1070" s="374">
        <v>1000</v>
      </c>
      <c r="AJ1070" s="374">
        <v>1000</v>
      </c>
      <c r="AK1070" s="374">
        <v>1000</v>
      </c>
      <c r="AL1070" s="369">
        <v>1.8000000000000002E-2</v>
      </c>
      <c r="AM1070" s="369">
        <v>0.2</v>
      </c>
      <c r="AN1070" s="369" t="s">
        <v>64</v>
      </c>
      <c r="AO1070" s="367" t="s">
        <v>1324</v>
      </c>
      <c r="AP1070" s="370" t="s">
        <v>716</v>
      </c>
      <c r="AQ1070" s="376" t="s">
        <v>659</v>
      </c>
      <c r="AR1070" s="369">
        <v>4.7999999999999996E-3</v>
      </c>
      <c r="AS1070" s="369">
        <v>4.7999999999999996E-3</v>
      </c>
      <c r="AT1070" s="369"/>
      <c r="AX1070" s="662"/>
      <c r="AY1070" s="663"/>
      <c r="AZ1070" s="663"/>
      <c r="BA1070" s="663"/>
      <c r="BB1070" s="664"/>
      <c r="BC1070" s="663"/>
      <c r="BD1070" s="663"/>
      <c r="BE1070" s="663"/>
      <c r="BF1070" s="663"/>
      <c r="BG1070" s="664"/>
      <c r="BH1070" s="664"/>
      <c r="BI1070" s="665"/>
      <c r="BJ1070" s="665"/>
      <c r="BK1070" s="665"/>
      <c r="BL1070" s="664"/>
      <c r="BM1070" s="664"/>
      <c r="BN1070" s="664"/>
      <c r="BO1070" s="664"/>
      <c r="BP1070" s="664"/>
      <c r="BQ1070" s="664"/>
      <c r="BR1070" s="664"/>
      <c r="BS1070" s="664"/>
      <c r="BT1070" s="667"/>
      <c r="BU1070" s="668"/>
      <c r="BV1070" s="666"/>
      <c r="BW1070" s="669"/>
    </row>
    <row r="1071" spans="2:75" ht="15.75" customHeight="1">
      <c r="B1071" s="363" t="s">
        <v>263</v>
      </c>
      <c r="C1071" s="364">
        <v>29054793000103</v>
      </c>
      <c r="D1071" s="365" t="s">
        <v>14</v>
      </c>
      <c r="E1071" s="365" t="s">
        <v>607</v>
      </c>
      <c r="F1071" s="365"/>
      <c r="G1071" s="366"/>
      <c r="H1071" s="366" t="s">
        <v>34</v>
      </c>
      <c r="I1071" s="366" t="s">
        <v>34</v>
      </c>
      <c r="J1071" s="366" t="s">
        <v>608</v>
      </c>
      <c r="K1071" s="367" t="s">
        <v>48</v>
      </c>
      <c r="L1071" s="368"/>
      <c r="M1071" s="368" t="s">
        <v>34</v>
      </c>
      <c r="N1071" s="367">
        <v>472311</v>
      </c>
      <c r="O1071" s="367" t="s">
        <v>1321</v>
      </c>
      <c r="P1071" s="371">
        <v>43181</v>
      </c>
      <c r="Q1071" s="372">
        <v>50372876.520000003</v>
      </c>
      <c r="R1071" s="372">
        <v>80424925.128928512</v>
      </c>
      <c r="S1071" s="367">
        <v>32</v>
      </c>
      <c r="T1071" s="369">
        <v>9.8200212046626989E-2</v>
      </c>
      <c r="U1071" s="369">
        <v>1.269453307978474</v>
      </c>
      <c r="V1071" s="369">
        <v>-9.0766614396723067E-2</v>
      </c>
      <c r="W1071" s="369">
        <v>-0.88981632061987426</v>
      </c>
      <c r="X1071" s="369">
        <v>-5.4524151782824659E-2</v>
      </c>
      <c r="Y1071" s="369">
        <v>-0.41346654785655507</v>
      </c>
      <c r="Z1071" s="369">
        <v>6.6382177351897775E-2</v>
      </c>
      <c r="AA1071" s="369">
        <v>0.37733781639091868</v>
      </c>
      <c r="AB1071" s="369">
        <v>0.22985579873074644</v>
      </c>
      <c r="AC1071" s="373">
        <v>-0.72184058348348079</v>
      </c>
      <c r="AD1071" s="541">
        <v>0</v>
      </c>
      <c r="AE1071" s="370" t="s">
        <v>2432</v>
      </c>
      <c r="AF1071" s="370" t="s">
        <v>2253</v>
      </c>
      <c r="AG1071" s="374" t="s">
        <v>1439</v>
      </c>
      <c r="AH1071" s="374" t="s">
        <v>2248</v>
      </c>
      <c r="AI1071" s="374">
        <v>200000</v>
      </c>
      <c r="AJ1071" s="374">
        <v>10000</v>
      </c>
      <c r="AK1071" s="374">
        <v>10000</v>
      </c>
      <c r="AL1071" s="369">
        <v>0.02</v>
      </c>
      <c r="AM1071" s="369">
        <v>0.2</v>
      </c>
      <c r="AN1071" s="369" t="s">
        <v>2295</v>
      </c>
      <c r="AO1071" s="367" t="s">
        <v>1324</v>
      </c>
      <c r="AP1071" s="370" t="s">
        <v>716</v>
      </c>
      <c r="AQ1071" s="376" t="s">
        <v>670</v>
      </c>
      <c r="AR1071" s="369">
        <v>5.3333333333333332E-3</v>
      </c>
      <c r="AS1071" s="369">
        <v>5.3333333333333332E-3</v>
      </c>
      <c r="AT1071" s="369"/>
      <c r="AW1071" s="662"/>
      <c r="AX1071" s="662"/>
      <c r="AY1071" s="663"/>
      <c r="AZ1071" s="663"/>
      <c r="BA1071" s="663"/>
      <c r="BB1071" s="664"/>
      <c r="BC1071" s="663"/>
      <c r="BD1071" s="663"/>
      <c r="BE1071" s="663"/>
      <c r="BF1071" s="663"/>
      <c r="BG1071" s="664"/>
      <c r="BH1071" s="664"/>
      <c r="BI1071" s="665"/>
      <c r="BJ1071" s="665"/>
      <c r="BK1071" s="665"/>
      <c r="BL1071" s="218"/>
      <c r="BM1071" s="664"/>
      <c r="BN1071" s="664"/>
      <c r="BO1071" s="664"/>
      <c r="BP1071" s="664"/>
      <c r="BQ1071" s="664"/>
      <c r="BR1071" s="664"/>
      <c r="BS1071" s="664"/>
      <c r="BT1071" s="667"/>
      <c r="BU1071" s="668"/>
      <c r="BV1071" s="666"/>
      <c r="BW1071" s="669"/>
    </row>
    <row r="1072" spans="2:75" ht="15.75" customHeight="1">
      <c r="B1072" s="363" t="s">
        <v>559</v>
      </c>
      <c r="C1072" s="364">
        <v>41881117000109</v>
      </c>
      <c r="D1072" s="365" t="s">
        <v>14</v>
      </c>
      <c r="E1072" s="365" t="s">
        <v>607</v>
      </c>
      <c r="F1072" s="365"/>
      <c r="G1072" s="366"/>
      <c r="H1072" s="366" t="s">
        <v>34</v>
      </c>
      <c r="I1072" s="366" t="s">
        <v>34</v>
      </c>
      <c r="J1072" s="366" t="s">
        <v>608</v>
      </c>
      <c r="K1072" s="367" t="s">
        <v>48</v>
      </c>
      <c r="L1072" s="368"/>
      <c r="M1072" s="368" t="s">
        <v>1416</v>
      </c>
      <c r="N1072" s="367">
        <v>592463</v>
      </c>
      <c r="O1072" s="367" t="s">
        <v>1324</v>
      </c>
      <c r="P1072" s="371">
        <v>44340</v>
      </c>
      <c r="Q1072" s="372">
        <v>2846634.01</v>
      </c>
      <c r="R1072" s="372">
        <v>4711287.0884126993</v>
      </c>
      <c r="S1072" s="367">
        <v>32</v>
      </c>
      <c r="T1072" s="369">
        <v>-0.57227629504367683</v>
      </c>
      <c r="U1072" s="369">
        <v>-7.397927363699762</v>
      </c>
      <c r="V1072" s="369">
        <v>-0.64547639341783891</v>
      </c>
      <c r="W1072" s="369">
        <v>-6.3278269576923174</v>
      </c>
      <c r="X1072" s="369" t="s">
        <v>1419</v>
      </c>
      <c r="Y1072" s="369" t="s">
        <v>1419</v>
      </c>
      <c r="Z1072" s="369" t="s">
        <v>1419</v>
      </c>
      <c r="AA1072" s="369" t="s">
        <v>1419</v>
      </c>
      <c r="AB1072" s="369">
        <v>0.69626415926196461</v>
      </c>
      <c r="AC1072" s="373">
        <v>-1.2807900214077801</v>
      </c>
      <c r="AD1072" s="541">
        <v>0</v>
      </c>
      <c r="AE1072" s="370" t="s">
        <v>2258</v>
      </c>
      <c r="AF1072" s="370" t="s">
        <v>2244</v>
      </c>
      <c r="AG1072" s="374" t="s">
        <v>1438</v>
      </c>
      <c r="AH1072" s="374" t="s">
        <v>2266</v>
      </c>
      <c r="AI1072" s="374">
        <v>5000</v>
      </c>
      <c r="AJ1072" s="374">
        <v>5000</v>
      </c>
      <c r="AK1072" s="374">
        <v>5000</v>
      </c>
      <c r="AL1072" s="369">
        <v>1.2999999999999999E-3</v>
      </c>
      <c r="AM1072" s="369" t="s">
        <v>34</v>
      </c>
      <c r="AN1072" s="369" t="s">
        <v>34</v>
      </c>
      <c r="AO1072" s="367" t="s">
        <v>1324</v>
      </c>
      <c r="AP1072" s="370" t="s">
        <v>716</v>
      </c>
      <c r="AQ1072" s="376" t="s">
        <v>659</v>
      </c>
      <c r="AR1072" s="369">
        <v>2.5999999999999998E-4</v>
      </c>
      <c r="AS1072" s="369">
        <v>2.5999999999999998E-4</v>
      </c>
      <c r="AT1072" s="369"/>
      <c r="AX1072" s="662"/>
      <c r="AY1072" s="663"/>
      <c r="AZ1072" s="663"/>
      <c r="BA1072" s="663"/>
      <c r="BB1072" s="664"/>
      <c r="BC1072" s="663"/>
      <c r="BD1072" s="663"/>
      <c r="BE1072" s="663"/>
      <c r="BF1072" s="663"/>
      <c r="BG1072" s="664"/>
      <c r="BH1072" s="664"/>
      <c r="BI1072" s="665"/>
      <c r="BJ1072" s="665"/>
      <c r="BK1072" s="665"/>
      <c r="BL1072" s="664"/>
      <c r="BM1072" s="664"/>
      <c r="BN1072" s="664"/>
      <c r="BO1072" s="664"/>
      <c r="BP1072" s="664"/>
      <c r="BQ1072" s="664"/>
      <c r="BR1072" s="664"/>
      <c r="BS1072" s="664"/>
      <c r="BT1072" s="667"/>
      <c r="BU1072" s="668"/>
      <c r="BV1072" s="666"/>
      <c r="BW1072" s="669"/>
    </row>
    <row r="1073" spans="2:75" ht="15.75" customHeight="1">
      <c r="B1073" s="363" t="s">
        <v>269</v>
      </c>
      <c r="C1073" s="364">
        <v>37429375000181</v>
      </c>
      <c r="D1073" s="365" t="s">
        <v>14</v>
      </c>
      <c r="E1073" s="365" t="s">
        <v>607</v>
      </c>
      <c r="F1073" s="365"/>
      <c r="G1073" s="366"/>
      <c r="H1073" s="366" t="s">
        <v>34</v>
      </c>
      <c r="I1073" s="366" t="s">
        <v>34</v>
      </c>
      <c r="J1073" s="366" t="s">
        <v>608</v>
      </c>
      <c r="K1073" s="367" t="s">
        <v>48</v>
      </c>
      <c r="L1073" s="368"/>
      <c r="M1073" s="368" t="s">
        <v>1416</v>
      </c>
      <c r="N1073" s="367">
        <v>544310</v>
      </c>
      <c r="O1073" s="367" t="s">
        <v>1321</v>
      </c>
      <c r="P1073" s="371">
        <v>44028</v>
      </c>
      <c r="Q1073" s="372">
        <v>14760598.890000001</v>
      </c>
      <c r="R1073" s="372">
        <v>18211631.524682537</v>
      </c>
      <c r="S1073" s="367">
        <v>32</v>
      </c>
      <c r="T1073" s="369">
        <v>-0.39614352892382987</v>
      </c>
      <c r="U1073" s="369">
        <v>-5.1210247182342554</v>
      </c>
      <c r="V1073" s="369">
        <v>-0.4432010030081347</v>
      </c>
      <c r="W1073" s="369">
        <v>-4.34485177631539</v>
      </c>
      <c r="X1073" s="369">
        <v>-0.30847700801382372</v>
      </c>
      <c r="Y1073" s="369">
        <v>-2.3392371898717323</v>
      </c>
      <c r="Z1073" s="369" t="s">
        <v>1419</v>
      </c>
      <c r="AA1073" s="369" t="s">
        <v>1419</v>
      </c>
      <c r="AB1073" s="369">
        <v>0.43690165474919029</v>
      </c>
      <c r="AC1073" s="373">
        <v>-1.3439656797418666</v>
      </c>
      <c r="AD1073" s="541">
        <v>0</v>
      </c>
      <c r="AE1073" s="370" t="s">
        <v>2438</v>
      </c>
      <c r="AF1073" s="370" t="s">
        <v>2244</v>
      </c>
      <c r="AG1073" s="374" t="s">
        <v>1438</v>
      </c>
      <c r="AH1073" s="374" t="s">
        <v>726</v>
      </c>
      <c r="AI1073" s="374">
        <v>50000</v>
      </c>
      <c r="AJ1073" s="374">
        <v>1000</v>
      </c>
      <c r="AK1073" s="374">
        <v>1000</v>
      </c>
      <c r="AL1073" s="369">
        <v>5.0000000000000001E-3</v>
      </c>
      <c r="AM1073" s="369">
        <v>0.2</v>
      </c>
      <c r="AN1073" s="369" t="s">
        <v>34</v>
      </c>
      <c r="AO1073" s="367" t="s">
        <v>1324</v>
      </c>
      <c r="AP1073" s="370" t="s">
        <v>716</v>
      </c>
      <c r="AQ1073" s="376" t="s">
        <v>687</v>
      </c>
      <c r="AR1073" s="369" t="s">
        <v>34</v>
      </c>
      <c r="AS1073" s="369" t="s">
        <v>34</v>
      </c>
      <c r="AT1073" s="369"/>
      <c r="AX1073" s="662"/>
      <c r="AY1073" s="663"/>
      <c r="AZ1073" s="663"/>
      <c r="BA1073" s="663"/>
      <c r="BB1073" s="664"/>
      <c r="BC1073" s="663"/>
      <c r="BD1073" s="663"/>
      <c r="BE1073" s="663"/>
      <c r="BF1073" s="663"/>
      <c r="BG1073" s="664"/>
      <c r="BH1073" s="664"/>
      <c r="BI1073" s="665"/>
      <c r="BJ1073" s="665"/>
      <c r="BK1073" s="665"/>
      <c r="BL1073" s="664"/>
      <c r="BM1073" s="664"/>
      <c r="BN1073" s="664"/>
      <c r="BO1073" s="664"/>
      <c r="BP1073" s="664"/>
      <c r="BQ1073" s="664"/>
      <c r="BR1073" s="664"/>
      <c r="BS1073" s="664"/>
      <c r="BT1073" s="667"/>
      <c r="BU1073" s="668"/>
      <c r="BV1073" s="666"/>
      <c r="BW1073" s="669"/>
    </row>
    <row r="1074" spans="2:75" ht="15.75" customHeight="1">
      <c r="B1074" s="363" t="s">
        <v>1051</v>
      </c>
      <c r="C1074" s="364">
        <v>34579122000104</v>
      </c>
      <c r="D1074" s="365" t="s">
        <v>14</v>
      </c>
      <c r="E1074" s="365" t="s">
        <v>614</v>
      </c>
      <c r="F1074" s="365"/>
      <c r="G1074" s="366"/>
      <c r="H1074" s="366" t="s">
        <v>1338</v>
      </c>
      <c r="I1074" s="366" t="s">
        <v>34</v>
      </c>
      <c r="J1074" s="366" t="s">
        <v>608</v>
      </c>
      <c r="K1074" s="367" t="s">
        <v>48</v>
      </c>
      <c r="L1074" s="368"/>
      <c r="M1074" s="368" t="s">
        <v>34</v>
      </c>
      <c r="N1074" s="367">
        <v>507075</v>
      </c>
      <c r="O1074" s="367" t="s">
        <v>1321</v>
      </c>
      <c r="P1074" s="371">
        <v>43719</v>
      </c>
      <c r="Q1074" s="372">
        <v>101441651.3</v>
      </c>
      <c r="R1074" s="372">
        <v>115523452.4132937</v>
      </c>
      <c r="S1074" s="367">
        <v>32</v>
      </c>
      <c r="T1074" s="369">
        <v>5.3198102621707877E-2</v>
      </c>
      <c r="U1074" s="369">
        <v>0.68770225586926337</v>
      </c>
      <c r="V1074" s="369">
        <v>-6.276159607833165E-2</v>
      </c>
      <c r="W1074" s="369">
        <v>-0.61527349973150491</v>
      </c>
      <c r="X1074" s="369">
        <v>4.4228587845435374E-2</v>
      </c>
      <c r="Y1074" s="369">
        <v>0.33539341622152574</v>
      </c>
      <c r="Z1074" s="369" t="s">
        <v>1419</v>
      </c>
      <c r="AA1074" s="369" t="s">
        <v>1419</v>
      </c>
      <c r="AB1074" s="369">
        <v>0.30114070586547231</v>
      </c>
      <c r="AC1074" s="373">
        <v>-0.38734357577290596</v>
      </c>
      <c r="AD1074" s="541">
        <v>34337443000194</v>
      </c>
      <c r="AE1074" s="370" t="s">
        <v>2444</v>
      </c>
      <c r="AF1074" s="370" t="s">
        <v>2244</v>
      </c>
      <c r="AG1074" s="374" t="s">
        <v>1438</v>
      </c>
      <c r="AH1074" s="374" t="s">
        <v>2245</v>
      </c>
      <c r="AI1074" s="374">
        <v>10000</v>
      </c>
      <c r="AJ1074" s="374">
        <v>5000</v>
      </c>
      <c r="AK1074" s="374">
        <v>5000</v>
      </c>
      <c r="AL1074" s="369">
        <v>1.8700000000000001E-2</v>
      </c>
      <c r="AM1074" s="369">
        <v>0.2</v>
      </c>
      <c r="AN1074" s="369" t="s">
        <v>34</v>
      </c>
      <c r="AO1074" s="367" t="s">
        <v>1324</v>
      </c>
      <c r="AP1074" s="370" t="s">
        <v>716</v>
      </c>
      <c r="AQ1074" s="376" t="s">
        <v>659</v>
      </c>
      <c r="AR1074" s="369">
        <v>3.7399999999999998E-3</v>
      </c>
      <c r="AS1074" s="369">
        <v>3.7399999999999998E-3</v>
      </c>
      <c r="AT1074" s="369"/>
      <c r="AX1074" s="662"/>
      <c r="AY1074" s="663"/>
      <c r="AZ1074" s="663"/>
      <c r="BA1074" s="663"/>
      <c r="BB1074" s="664"/>
      <c r="BC1074" s="663"/>
      <c r="BD1074" s="663"/>
      <c r="BE1074" s="663"/>
      <c r="BF1074" s="663"/>
      <c r="BG1074" s="664"/>
      <c r="BH1074" s="664"/>
      <c r="BI1074" s="665"/>
      <c r="BJ1074" s="665"/>
      <c r="BK1074" s="665"/>
      <c r="BL1074" s="664"/>
      <c r="BM1074" s="664"/>
      <c r="BN1074" s="664"/>
      <c r="BO1074" s="664"/>
      <c r="BP1074" s="664"/>
      <c r="BQ1074" s="664"/>
      <c r="BR1074" s="664"/>
      <c r="BS1074" s="664"/>
      <c r="BT1074" s="667"/>
      <c r="BU1074" s="668"/>
      <c r="BV1074" s="666"/>
      <c r="BW1074" s="669"/>
    </row>
    <row r="1075" spans="2:75" ht="15.75" customHeight="1">
      <c r="B1075" s="363" t="s">
        <v>275</v>
      </c>
      <c r="C1075" s="364">
        <v>32295931000150</v>
      </c>
      <c r="D1075" s="365" t="s">
        <v>14</v>
      </c>
      <c r="E1075" s="365" t="s">
        <v>614</v>
      </c>
      <c r="F1075" s="365"/>
      <c r="G1075" s="366"/>
      <c r="H1075" s="366" t="s">
        <v>1338</v>
      </c>
      <c r="I1075" s="366" t="s">
        <v>34</v>
      </c>
      <c r="J1075" s="366" t="s">
        <v>608</v>
      </c>
      <c r="K1075" s="367" t="s">
        <v>48</v>
      </c>
      <c r="L1075" s="368"/>
      <c r="M1075" s="368" t="s">
        <v>34</v>
      </c>
      <c r="N1075" s="367">
        <v>483257</v>
      </c>
      <c r="O1075" s="367" t="s">
        <v>1321</v>
      </c>
      <c r="P1075" s="371">
        <v>43462</v>
      </c>
      <c r="Q1075" s="372">
        <v>20968911.5</v>
      </c>
      <c r="R1075" s="372">
        <v>21692765.142579358</v>
      </c>
      <c r="S1075" s="367">
        <v>32</v>
      </c>
      <c r="T1075" s="369">
        <v>5.8103403427203437E-2</v>
      </c>
      <c r="U1075" s="369">
        <v>0.75111403680522626</v>
      </c>
      <c r="V1075" s="369">
        <v>-6.0103676077090995E-2</v>
      </c>
      <c r="W1075" s="369">
        <v>-0.58921699633843228</v>
      </c>
      <c r="X1075" s="369">
        <v>4.7207684156321594E-2</v>
      </c>
      <c r="Y1075" s="369">
        <v>0.35798444473124996</v>
      </c>
      <c r="Z1075" s="369">
        <v>0.28582742438341668</v>
      </c>
      <c r="AA1075" s="369">
        <v>1.6247357420914048</v>
      </c>
      <c r="AB1075" s="369">
        <v>0.30333834865226789</v>
      </c>
      <c r="AC1075" s="373">
        <v>-0.37302329993376115</v>
      </c>
      <c r="AD1075" s="541">
        <v>32041670000142</v>
      </c>
      <c r="AE1075" s="370" t="s">
        <v>2444</v>
      </c>
      <c r="AF1075" s="370" t="s">
        <v>2244</v>
      </c>
      <c r="AG1075" s="374" t="s">
        <v>1438</v>
      </c>
      <c r="AH1075" s="374" t="s">
        <v>2245</v>
      </c>
      <c r="AI1075" s="374">
        <v>10000</v>
      </c>
      <c r="AJ1075" s="374">
        <v>5000</v>
      </c>
      <c r="AK1075" s="374">
        <v>5000</v>
      </c>
      <c r="AL1075" s="369">
        <v>1.8700000000000001E-2</v>
      </c>
      <c r="AM1075" s="369">
        <v>0.2</v>
      </c>
      <c r="AN1075" s="369" t="s">
        <v>34</v>
      </c>
      <c r="AO1075" s="367" t="s">
        <v>1324</v>
      </c>
      <c r="AP1075" s="370" t="s">
        <v>13</v>
      </c>
      <c r="AQ1075" s="376" t="s">
        <v>668</v>
      </c>
      <c r="AR1075" s="369">
        <v>3.7399999999999998E-3</v>
      </c>
      <c r="AS1075" s="369">
        <v>3.7399999999999998E-3</v>
      </c>
      <c r="AT1075" s="369"/>
      <c r="AX1075" s="662"/>
      <c r="AY1075" s="663"/>
      <c r="AZ1075" s="663"/>
      <c r="BA1075" s="663"/>
      <c r="BB1075" s="664"/>
      <c r="BC1075" s="663"/>
      <c r="BD1075" s="663"/>
      <c r="BE1075" s="663"/>
      <c r="BF1075" s="663"/>
      <c r="BG1075" s="664"/>
      <c r="BH1075" s="664"/>
      <c r="BI1075" s="665"/>
      <c r="BJ1075" s="665"/>
      <c r="BK1075" s="665"/>
      <c r="BL1075" s="664"/>
      <c r="BM1075" s="664"/>
      <c r="BN1075" s="664"/>
      <c r="BO1075" s="664"/>
      <c r="BP1075" s="664"/>
      <c r="BQ1075" s="664"/>
      <c r="BR1075" s="664"/>
      <c r="BS1075" s="664"/>
      <c r="BT1075" s="667"/>
      <c r="BU1075" s="668"/>
      <c r="BV1075" s="666"/>
      <c r="BW1075" s="669"/>
    </row>
    <row r="1076" spans="2:75" ht="15.75" customHeight="1">
      <c r="B1076" s="363" t="s">
        <v>276</v>
      </c>
      <c r="C1076" s="364">
        <v>11182072000113</v>
      </c>
      <c r="D1076" s="365" t="s">
        <v>14</v>
      </c>
      <c r="E1076" s="365" t="s">
        <v>614</v>
      </c>
      <c r="F1076" s="365"/>
      <c r="G1076" s="366"/>
      <c r="H1076" s="366" t="s">
        <v>1338</v>
      </c>
      <c r="I1076" s="366" t="s">
        <v>34</v>
      </c>
      <c r="J1076" s="366" t="s">
        <v>608</v>
      </c>
      <c r="K1076" s="367" t="s">
        <v>48</v>
      </c>
      <c r="L1076" s="368"/>
      <c r="M1076" s="368" t="s">
        <v>34</v>
      </c>
      <c r="N1076" s="367">
        <v>304425</v>
      </c>
      <c r="O1076" s="367" t="s">
        <v>1321</v>
      </c>
      <c r="P1076" s="371">
        <v>40204</v>
      </c>
      <c r="Q1076" s="372">
        <v>164788746.68000001</v>
      </c>
      <c r="R1076" s="372">
        <v>169105503.35257939</v>
      </c>
      <c r="S1076" s="367">
        <v>32</v>
      </c>
      <c r="T1076" s="369">
        <v>5.6704094139168104E-2</v>
      </c>
      <c r="U1076" s="369">
        <v>0.73302489251969238</v>
      </c>
      <c r="V1076" s="369">
        <v>-0.14478058297889684</v>
      </c>
      <c r="W1076" s="369">
        <v>-1.4193338211382427</v>
      </c>
      <c r="X1076" s="369">
        <v>-2.0591472837334535E-2</v>
      </c>
      <c r="Y1076" s="369">
        <v>-0.15614887918378664</v>
      </c>
      <c r="Z1076" s="369">
        <v>-3.2607830233526203E-2</v>
      </c>
      <c r="AA1076" s="369">
        <v>-0.18535347812318778</v>
      </c>
      <c r="AB1076" s="369">
        <v>0.57710350910803176</v>
      </c>
      <c r="AC1076" s="373">
        <v>-0.15054553753947747</v>
      </c>
      <c r="AD1076" s="541">
        <v>15559384000154</v>
      </c>
      <c r="AE1076" s="370" t="s">
        <v>2444</v>
      </c>
      <c r="AF1076" s="370" t="s">
        <v>2244</v>
      </c>
      <c r="AG1076" s="374" t="s">
        <v>1438</v>
      </c>
      <c r="AH1076" s="374" t="s">
        <v>2248</v>
      </c>
      <c r="AI1076" s="374">
        <v>10000</v>
      </c>
      <c r="AJ1076" s="374">
        <v>1000</v>
      </c>
      <c r="AK1076" s="374">
        <v>1000</v>
      </c>
      <c r="AL1076" s="369">
        <v>1.8700000000000001E-2</v>
      </c>
      <c r="AM1076" s="369">
        <v>0.2</v>
      </c>
      <c r="AN1076" s="369" t="s">
        <v>2262</v>
      </c>
      <c r="AO1076" s="367" t="s">
        <v>1324</v>
      </c>
      <c r="AP1076" s="370" t="s">
        <v>13</v>
      </c>
      <c r="AQ1076" s="376" t="s">
        <v>668</v>
      </c>
      <c r="AR1076" s="369">
        <v>3.7399999999999998E-3</v>
      </c>
      <c r="AS1076" s="369">
        <v>3.7399999999999998E-3</v>
      </c>
      <c r="AT1076" s="369"/>
      <c r="AX1076" s="662"/>
      <c r="AY1076" s="663"/>
      <c r="AZ1076" s="663"/>
      <c r="BA1076" s="663"/>
      <c r="BB1076" s="664"/>
      <c r="BC1076" s="663"/>
      <c r="BD1076" s="663"/>
      <c r="BE1076" s="663"/>
      <c r="BF1076" s="663"/>
      <c r="BG1076" s="664"/>
      <c r="BH1076" s="664"/>
      <c r="BI1076" s="665"/>
      <c r="BJ1076" s="665"/>
      <c r="BK1076" s="665"/>
      <c r="BL1076" s="664"/>
      <c r="BM1076" s="664"/>
      <c r="BN1076" s="664"/>
      <c r="BO1076" s="664"/>
      <c r="BP1076" s="664"/>
      <c r="BQ1076" s="664"/>
      <c r="BR1076" s="664"/>
      <c r="BS1076" s="664"/>
      <c r="BT1076" s="667"/>
      <c r="BU1076" s="668"/>
      <c r="BV1076" s="666"/>
      <c r="BW1076" s="669"/>
    </row>
    <row r="1077" spans="2:75" ht="15.75" customHeight="1">
      <c r="B1077" s="363" t="s">
        <v>1623</v>
      </c>
      <c r="C1077" s="364">
        <v>44360367000191</v>
      </c>
      <c r="D1077" s="365" t="s">
        <v>14</v>
      </c>
      <c r="E1077" s="365"/>
      <c r="F1077" s="365"/>
      <c r="G1077" s="366"/>
      <c r="H1077" s="366" t="s">
        <v>34</v>
      </c>
      <c r="I1077" s="366"/>
      <c r="J1077" s="366"/>
      <c r="K1077" s="367"/>
      <c r="L1077" s="368"/>
      <c r="M1077" s="368"/>
      <c r="N1077" s="367">
        <v>627054</v>
      </c>
      <c r="O1077" s="367" t="s">
        <v>1321</v>
      </c>
      <c r="P1077" s="371">
        <v>44540</v>
      </c>
      <c r="Q1077" s="372">
        <v>28913953.149999999</v>
      </c>
      <c r="R1077" s="372" t="s">
        <v>1419</v>
      </c>
      <c r="S1077" s="367">
        <v>32</v>
      </c>
      <c r="T1077" s="369">
        <v>8.7056419505060045E-2</v>
      </c>
      <c r="U1077" s="369">
        <v>0.97920307813464913</v>
      </c>
      <c r="V1077" s="369" t="s">
        <v>1419</v>
      </c>
      <c r="W1077" s="369" t="s">
        <v>1419</v>
      </c>
      <c r="X1077" s="369" t="s">
        <v>1419</v>
      </c>
      <c r="Y1077" s="369" t="s">
        <v>1419</v>
      </c>
      <c r="Z1077" s="369" t="s">
        <v>1419</v>
      </c>
      <c r="AA1077" s="369" t="s">
        <v>1419</v>
      </c>
      <c r="AB1077" s="369" t="s">
        <v>1419</v>
      </c>
      <c r="AC1077" s="373" t="s">
        <v>1419</v>
      </c>
      <c r="AD1077" s="541">
        <v>0</v>
      </c>
      <c r="AE1077" s="370" t="s">
        <v>2451</v>
      </c>
      <c r="AF1077" s="370" t="s">
        <v>2244</v>
      </c>
      <c r="AG1077" s="374" t="s">
        <v>1438</v>
      </c>
      <c r="AH1077" s="374" t="s">
        <v>2245</v>
      </c>
      <c r="AI1077" s="374">
        <v>5000</v>
      </c>
      <c r="AJ1077" s="374">
        <v>5000</v>
      </c>
      <c r="AK1077" s="374">
        <v>5000</v>
      </c>
      <c r="AL1077" s="369">
        <v>1.8500000000000003E-2</v>
      </c>
      <c r="AM1077" s="369">
        <v>0.2</v>
      </c>
      <c r="AN1077" s="369" t="s">
        <v>64</v>
      </c>
      <c r="AO1077" s="367" t="s">
        <v>1324</v>
      </c>
      <c r="AP1077" s="370" t="s">
        <v>716</v>
      </c>
      <c r="AQ1077" s="376" t="s">
        <v>659</v>
      </c>
      <c r="AR1077" s="369" t="s">
        <v>34</v>
      </c>
      <c r="AS1077" s="369" t="s">
        <v>34</v>
      </c>
      <c r="AT1077" s="369"/>
      <c r="AX1077" s="662"/>
      <c r="AY1077" s="663"/>
      <c r="AZ1077" s="663"/>
      <c r="BA1077" s="663"/>
      <c r="BB1077" s="664"/>
      <c r="BC1077" s="663"/>
      <c r="BD1077" s="663"/>
      <c r="BE1077" s="663"/>
      <c r="BF1077" s="663"/>
      <c r="BG1077" s="664"/>
      <c r="BH1077" s="664"/>
      <c r="BI1077" s="665"/>
      <c r="BJ1077" s="665"/>
      <c r="BK1077" s="665"/>
      <c r="BL1077" s="664"/>
      <c r="BM1077" s="664"/>
      <c r="BN1077" s="664"/>
      <c r="BO1077" s="664"/>
      <c r="BP1077" s="664"/>
      <c r="BQ1077" s="664"/>
      <c r="BR1077" s="664"/>
      <c r="BS1077" s="664"/>
      <c r="BT1077" s="667"/>
      <c r="BU1077" s="668"/>
      <c r="BV1077" s="666"/>
      <c r="BW1077" s="669"/>
    </row>
    <row r="1078" spans="2:75" ht="15.75" customHeight="1">
      <c r="B1078" s="363" t="s">
        <v>1633</v>
      </c>
      <c r="C1078" s="364">
        <v>34897039000175</v>
      </c>
      <c r="D1078" s="365" t="s">
        <v>14</v>
      </c>
      <c r="E1078" s="365"/>
      <c r="F1078" s="365"/>
      <c r="G1078" s="366"/>
      <c r="H1078" s="366" t="s">
        <v>34</v>
      </c>
      <c r="I1078" s="366"/>
      <c r="J1078" s="366"/>
      <c r="K1078" s="367"/>
      <c r="L1078" s="368"/>
      <c r="M1078" s="368"/>
      <c r="N1078" s="367">
        <v>513822</v>
      </c>
      <c r="O1078" s="367" t="s">
        <v>1324</v>
      </c>
      <c r="P1078" s="371">
        <v>43780</v>
      </c>
      <c r="Q1078" s="372">
        <v>19357042.809999999</v>
      </c>
      <c r="R1078" s="372">
        <v>22173665.093253966</v>
      </c>
      <c r="S1078" s="367">
        <v>32</v>
      </c>
      <c r="T1078" s="369">
        <v>1.5663526709143616E-2</v>
      </c>
      <c r="U1078" s="369">
        <v>0.17618199387520447</v>
      </c>
      <c r="V1078" s="369">
        <v>-9.3081977372669544E-2</v>
      </c>
      <c r="W1078" s="369">
        <v>-0.85427924675037181</v>
      </c>
      <c r="X1078" s="369">
        <v>-6.794304831957354E-2</v>
      </c>
      <c r="Y1078" s="369">
        <v>-0.4777612782365302</v>
      </c>
      <c r="Z1078" s="369" t="s">
        <v>1419</v>
      </c>
      <c r="AA1078" s="369" t="s">
        <v>1419</v>
      </c>
      <c r="AB1078" s="369">
        <v>0.2894452907446492</v>
      </c>
      <c r="AC1078" s="373">
        <v>-0.55040754660911906</v>
      </c>
      <c r="AD1078" s="541">
        <v>34839385000105</v>
      </c>
      <c r="AE1078" s="370" t="s">
        <v>2453</v>
      </c>
      <c r="AF1078" s="370" t="s">
        <v>2453</v>
      </c>
      <c r="AG1078" s="374" t="s">
        <v>1442</v>
      </c>
      <c r="AH1078" s="374" t="s">
        <v>2245</v>
      </c>
      <c r="AI1078" s="374" t="s">
        <v>1429</v>
      </c>
      <c r="AJ1078" s="374" t="s">
        <v>1429</v>
      </c>
      <c r="AK1078" s="374" t="s">
        <v>1429</v>
      </c>
      <c r="AL1078" s="369">
        <v>0</v>
      </c>
      <c r="AM1078" s="369" t="s">
        <v>34</v>
      </c>
      <c r="AN1078" s="369" t="s">
        <v>64</v>
      </c>
      <c r="AO1078" s="367" t="s">
        <v>1324</v>
      </c>
      <c r="AP1078" s="370" t="s">
        <v>716</v>
      </c>
      <c r="AQ1078" s="376" t="s">
        <v>659</v>
      </c>
      <c r="AR1078" s="369" t="s">
        <v>34</v>
      </c>
      <c r="AS1078" s="369" t="s">
        <v>34</v>
      </c>
      <c r="AT1078" s="369"/>
      <c r="AX1078" s="662"/>
      <c r="AY1078" s="663"/>
      <c r="AZ1078" s="663"/>
      <c r="BA1078" s="663"/>
      <c r="BB1078" s="664"/>
      <c r="BC1078" s="663"/>
      <c r="BD1078" s="663"/>
      <c r="BE1078" s="663"/>
      <c r="BF1078" s="663"/>
      <c r="BG1078" s="664"/>
      <c r="BH1078" s="664"/>
      <c r="BI1078" s="665"/>
      <c r="BJ1078" s="665"/>
      <c r="BK1078" s="665"/>
      <c r="BL1078" s="664"/>
      <c r="BM1078" s="664"/>
      <c r="BN1078" s="664"/>
      <c r="BO1078" s="664"/>
      <c r="BP1078" s="664"/>
      <c r="BQ1078" s="664"/>
      <c r="BR1078" s="664"/>
      <c r="BS1078" s="664"/>
      <c r="BT1078" s="667"/>
      <c r="BU1078" s="668"/>
      <c r="BV1078" s="666"/>
      <c r="BW1078" s="669"/>
    </row>
    <row r="1079" spans="2:75" ht="15.75" customHeight="1">
      <c r="B1079" s="363" t="s">
        <v>1634</v>
      </c>
      <c r="C1079" s="364">
        <v>18205277000116</v>
      </c>
      <c r="D1079" s="365" t="s">
        <v>14</v>
      </c>
      <c r="E1079" s="365"/>
      <c r="F1079" s="365"/>
      <c r="G1079" s="366"/>
      <c r="H1079" s="366" t="s">
        <v>34</v>
      </c>
      <c r="I1079" s="366"/>
      <c r="J1079" s="366"/>
      <c r="K1079" s="367"/>
      <c r="L1079" s="368"/>
      <c r="M1079" s="368"/>
      <c r="N1079" s="367">
        <v>342823</v>
      </c>
      <c r="O1079" s="367" t="s">
        <v>1324</v>
      </c>
      <c r="P1079" s="371">
        <v>41478</v>
      </c>
      <c r="Q1079" s="372">
        <v>13389138.810000001</v>
      </c>
      <c r="R1079" s="372">
        <v>20305888.755515873</v>
      </c>
      <c r="S1079" s="367">
        <v>32</v>
      </c>
      <c r="T1079" s="369">
        <v>0.13853338886737188</v>
      </c>
      <c r="U1079" s="369">
        <v>1.558211577900585</v>
      </c>
      <c r="V1079" s="369">
        <v>1.5798872122356089E-2</v>
      </c>
      <c r="W1079" s="369">
        <v>0.14499744157943353</v>
      </c>
      <c r="X1079" s="369">
        <v>6.2266404061284142E-4</v>
      </c>
      <c r="Y1079" s="369">
        <v>4.3784430535980566E-3</v>
      </c>
      <c r="Z1079" s="369">
        <v>-7.1849584949323697E-2</v>
      </c>
      <c r="AA1079" s="369">
        <v>-0.39262663297679945</v>
      </c>
      <c r="AB1079" s="369">
        <v>0.14119030066315819</v>
      </c>
      <c r="AC1079" s="373">
        <v>-0.55122193900630045</v>
      </c>
      <c r="AD1079" s="541">
        <v>34284218000137</v>
      </c>
      <c r="AE1079" s="370" t="s">
        <v>2453</v>
      </c>
      <c r="AF1079" s="370" t="s">
        <v>2453</v>
      </c>
      <c r="AG1079" s="374" t="s">
        <v>1442</v>
      </c>
      <c r="AH1079" s="374" t="s">
        <v>2454</v>
      </c>
      <c r="AI1079" s="374">
        <v>20000</v>
      </c>
      <c r="AJ1079" s="374">
        <v>5000</v>
      </c>
      <c r="AK1079" s="374">
        <v>0</v>
      </c>
      <c r="AL1079" s="369">
        <v>0</v>
      </c>
      <c r="AM1079" s="369" t="s">
        <v>34</v>
      </c>
      <c r="AN1079" s="369" t="s">
        <v>2257</v>
      </c>
      <c r="AO1079" s="367" t="s">
        <v>1324</v>
      </c>
      <c r="AP1079" s="370" t="s">
        <v>716</v>
      </c>
      <c r="AQ1079" s="376" t="s">
        <v>659</v>
      </c>
      <c r="AR1079" s="369" t="s">
        <v>34</v>
      </c>
      <c r="AS1079" s="369" t="s">
        <v>34</v>
      </c>
      <c r="AT1079" s="369"/>
      <c r="AX1079" s="662"/>
      <c r="AY1079" s="663"/>
      <c r="AZ1079" s="663"/>
      <c r="BA1079" s="663"/>
      <c r="BB1079" s="664"/>
      <c r="BC1079" s="663"/>
      <c r="BD1079" s="663"/>
      <c r="BE1079" s="663"/>
      <c r="BF1079" s="663"/>
      <c r="BG1079" s="664"/>
      <c r="BH1079" s="664"/>
      <c r="BI1079" s="665"/>
      <c r="BJ1079" s="665"/>
      <c r="BK1079" s="665"/>
      <c r="BL1079" s="664"/>
      <c r="BM1079" s="664"/>
      <c r="BN1079" s="664"/>
      <c r="BO1079" s="664"/>
      <c r="BP1079" s="664"/>
      <c r="BQ1079" s="664"/>
      <c r="BR1079" s="664"/>
      <c r="BS1079" s="664"/>
      <c r="BT1079" s="667"/>
      <c r="BU1079" s="668"/>
      <c r="BV1079" s="666"/>
      <c r="BW1079" s="669"/>
    </row>
    <row r="1080" spans="2:75" ht="15.75" customHeight="1">
      <c r="B1080" s="363" t="s">
        <v>1637</v>
      </c>
      <c r="C1080" s="364">
        <v>27783036000145</v>
      </c>
      <c r="D1080" s="365" t="s">
        <v>14</v>
      </c>
      <c r="E1080" s="365"/>
      <c r="F1080" s="365"/>
      <c r="G1080" s="366"/>
      <c r="H1080" s="366" t="s">
        <v>34</v>
      </c>
      <c r="I1080" s="366"/>
      <c r="J1080" s="366"/>
      <c r="K1080" s="367"/>
      <c r="L1080" s="368"/>
      <c r="M1080" s="368"/>
      <c r="N1080" s="367">
        <v>459021</v>
      </c>
      <c r="O1080" s="367" t="s">
        <v>1321</v>
      </c>
      <c r="P1080" s="371">
        <v>43004</v>
      </c>
      <c r="Q1080" s="372">
        <v>119464698.63</v>
      </c>
      <c r="R1080" s="372">
        <v>191155610.68519849</v>
      </c>
      <c r="S1080" s="367">
        <v>32</v>
      </c>
      <c r="T1080" s="369">
        <v>-4.4889947930753515E-2</v>
      </c>
      <c r="U1080" s="369">
        <v>-0.50491825233569432</v>
      </c>
      <c r="V1080" s="369">
        <v>-0.17653642934381686</v>
      </c>
      <c r="W1080" s="369">
        <v>-1.6201998726352465</v>
      </c>
      <c r="X1080" s="369">
        <v>-5.75466825674944E-2</v>
      </c>
      <c r="Y1080" s="369">
        <v>-0.40465621283873743</v>
      </c>
      <c r="Z1080" s="369">
        <v>-8.3221222898014369E-2</v>
      </c>
      <c r="AA1080" s="369">
        <v>-0.45476767279456171</v>
      </c>
      <c r="AB1080" s="369">
        <v>0.22577197906299087</v>
      </c>
      <c r="AC1080" s="373">
        <v>-1.2055481885389996</v>
      </c>
      <c r="AD1080" s="541">
        <v>28386376000103</v>
      </c>
      <c r="AE1080" s="370" t="s">
        <v>2453</v>
      </c>
      <c r="AF1080" s="370" t="s">
        <v>2453</v>
      </c>
      <c r="AG1080" s="374" t="s">
        <v>1442</v>
      </c>
      <c r="AH1080" s="374" t="s">
        <v>2245</v>
      </c>
      <c r="AI1080" s="374">
        <v>100000</v>
      </c>
      <c r="AJ1080" s="374">
        <v>10000</v>
      </c>
      <c r="AK1080" s="374">
        <v>100000</v>
      </c>
      <c r="AL1080" s="369">
        <v>0</v>
      </c>
      <c r="AM1080" s="369" t="s">
        <v>34</v>
      </c>
      <c r="AN1080" s="369" t="s">
        <v>666</v>
      </c>
      <c r="AO1080" s="367" t="s">
        <v>1324</v>
      </c>
      <c r="AP1080" s="370" t="s">
        <v>716</v>
      </c>
      <c r="AQ1080" s="376" t="s">
        <v>659</v>
      </c>
      <c r="AR1080" s="369" t="s">
        <v>34</v>
      </c>
      <c r="AS1080" s="369" t="s">
        <v>34</v>
      </c>
      <c r="AT1080" s="369"/>
      <c r="AX1080" s="662"/>
      <c r="AY1080" s="663"/>
      <c r="AZ1080" s="663"/>
      <c r="BA1080" s="663"/>
      <c r="BB1080" s="664"/>
      <c r="BC1080" s="663"/>
      <c r="BD1080" s="663"/>
      <c r="BE1080" s="663"/>
      <c r="BF1080" s="663"/>
      <c r="BG1080" s="664"/>
      <c r="BH1080" s="664"/>
      <c r="BI1080" s="665"/>
      <c r="BJ1080" s="665"/>
      <c r="BK1080" s="665"/>
      <c r="BL1080" s="664"/>
      <c r="BM1080" s="664"/>
      <c r="BN1080" s="664"/>
      <c r="BO1080" s="664"/>
      <c r="BP1080" s="664"/>
      <c r="BQ1080" s="664"/>
      <c r="BR1080" s="664"/>
      <c r="BS1080" s="664"/>
      <c r="BT1080" s="667"/>
      <c r="BU1080" s="668"/>
      <c r="BV1080" s="666"/>
      <c r="BW1080" s="669"/>
    </row>
    <row r="1081" spans="2:75" ht="15.75" customHeight="1">
      <c r="B1081" s="363" t="s">
        <v>1644</v>
      </c>
      <c r="C1081" s="364">
        <v>34887351000188</v>
      </c>
      <c r="D1081" s="365" t="s">
        <v>14</v>
      </c>
      <c r="E1081" s="365"/>
      <c r="F1081" s="365"/>
      <c r="G1081" s="366"/>
      <c r="H1081" s="366" t="s">
        <v>34</v>
      </c>
      <c r="I1081" s="366"/>
      <c r="J1081" s="366"/>
      <c r="K1081" s="367"/>
      <c r="L1081" s="368"/>
      <c r="M1081" s="368"/>
      <c r="N1081" s="367">
        <v>521752</v>
      </c>
      <c r="O1081" s="367" t="s">
        <v>1324</v>
      </c>
      <c r="P1081" s="371">
        <v>43822</v>
      </c>
      <c r="Q1081" s="372">
        <v>11330568.9</v>
      </c>
      <c r="R1081" s="372">
        <v>21111249.006190468</v>
      </c>
      <c r="S1081" s="367">
        <v>32</v>
      </c>
      <c r="T1081" s="369">
        <v>-0.12099518196823433</v>
      </c>
      <c r="U1081" s="369">
        <v>-1.3609433433667764</v>
      </c>
      <c r="V1081" s="369">
        <v>-0.32263474446028007</v>
      </c>
      <c r="W1081" s="369">
        <v>-2.96104760827689</v>
      </c>
      <c r="X1081" s="369">
        <v>-0.25048234205354969</v>
      </c>
      <c r="Y1081" s="369">
        <v>-1.7613393404474027</v>
      </c>
      <c r="Z1081" s="369" t="s">
        <v>1419</v>
      </c>
      <c r="AA1081" s="369" t="s">
        <v>1419</v>
      </c>
      <c r="AB1081" s="369">
        <v>0.31861268365922346</v>
      </c>
      <c r="AC1081" s="373">
        <v>-1.3868523833673938</v>
      </c>
      <c r="AD1081" s="541">
        <v>12004203000135</v>
      </c>
      <c r="AE1081" s="370" t="s">
        <v>2453</v>
      </c>
      <c r="AF1081" s="370" t="s">
        <v>2453</v>
      </c>
      <c r="AG1081" s="374" t="s">
        <v>1442</v>
      </c>
      <c r="AH1081" s="374" t="s">
        <v>2454</v>
      </c>
      <c r="AI1081" s="374">
        <v>1000</v>
      </c>
      <c r="AJ1081" s="374">
        <v>100</v>
      </c>
      <c r="AK1081" s="374">
        <v>1000</v>
      </c>
      <c r="AL1081" s="369">
        <v>0</v>
      </c>
      <c r="AM1081" s="369" t="s">
        <v>34</v>
      </c>
      <c r="AN1081" s="369" t="s">
        <v>666</v>
      </c>
      <c r="AO1081" s="367" t="s">
        <v>1324</v>
      </c>
      <c r="AP1081" s="370" t="s">
        <v>716</v>
      </c>
      <c r="AQ1081" s="376" t="s">
        <v>665</v>
      </c>
      <c r="AR1081" s="369" t="s">
        <v>34</v>
      </c>
      <c r="AS1081" s="369" t="s">
        <v>34</v>
      </c>
      <c r="AT1081" s="369"/>
      <c r="AX1081" s="662"/>
      <c r="AY1081" s="663"/>
      <c r="AZ1081" s="663"/>
      <c r="BA1081" s="663"/>
      <c r="BB1081" s="664"/>
      <c r="BC1081" s="663"/>
      <c r="BD1081" s="663"/>
      <c r="BE1081" s="663"/>
      <c r="BF1081" s="663"/>
      <c r="BG1081" s="664"/>
      <c r="BH1081" s="664"/>
      <c r="BI1081" s="665"/>
      <c r="BJ1081" s="665"/>
      <c r="BK1081" s="665"/>
      <c r="BL1081" s="664"/>
      <c r="BM1081" s="664"/>
      <c r="BN1081" s="664"/>
      <c r="BO1081" s="664"/>
      <c r="BP1081" s="664"/>
      <c r="BQ1081" s="664"/>
      <c r="BR1081" s="664"/>
      <c r="BS1081" s="664"/>
      <c r="BT1081" s="667"/>
      <c r="BU1081" s="668"/>
      <c r="BV1081" s="666"/>
      <c r="BW1081" s="669"/>
    </row>
    <row r="1082" spans="2:75" ht="15.75" customHeight="1">
      <c r="B1082" s="363" t="s">
        <v>1652</v>
      </c>
      <c r="C1082" s="364">
        <v>31006892000161</v>
      </c>
      <c r="D1082" s="365" t="s">
        <v>14</v>
      </c>
      <c r="E1082" s="365" t="s">
        <v>614</v>
      </c>
      <c r="F1082" s="365"/>
      <c r="G1082" s="366"/>
      <c r="H1082" s="366" t="s">
        <v>1338</v>
      </c>
      <c r="I1082" s="366" t="s">
        <v>34</v>
      </c>
      <c r="J1082" s="366" t="s">
        <v>608</v>
      </c>
      <c r="K1082" s="367" t="s">
        <v>48</v>
      </c>
      <c r="L1082" s="368"/>
      <c r="M1082" s="368"/>
      <c r="N1082" s="367">
        <v>484113</v>
      </c>
      <c r="O1082" s="367" t="s">
        <v>1321</v>
      </c>
      <c r="P1082" s="371">
        <v>43455</v>
      </c>
      <c r="Q1082" s="372">
        <v>23243794.68</v>
      </c>
      <c r="R1082" s="372">
        <v>44797358.96797616</v>
      </c>
      <c r="S1082" s="367">
        <v>32</v>
      </c>
      <c r="T1082" s="369">
        <v>-2.4427970958749157E-3</v>
      </c>
      <c r="U1082" s="369">
        <v>-2.7476370486384034E-2</v>
      </c>
      <c r="V1082" s="369">
        <v>-0.11013277252079523</v>
      </c>
      <c r="W1082" s="369">
        <v>-1.0107664728147439</v>
      </c>
      <c r="X1082" s="369">
        <v>2.5490258774347963E-2</v>
      </c>
      <c r="Y1082" s="369">
        <v>0.17924215818712402</v>
      </c>
      <c r="Z1082" s="369">
        <v>0.1225765764008957</v>
      </c>
      <c r="AA1082" s="369">
        <v>0.66982750851033412</v>
      </c>
      <c r="AB1082" s="369">
        <v>0.23233788495180496</v>
      </c>
      <c r="AC1082" s="373">
        <v>-0.83141336877890304</v>
      </c>
      <c r="AD1082" s="541">
        <v>32072964000131</v>
      </c>
      <c r="AE1082" s="370" t="s">
        <v>2453</v>
      </c>
      <c r="AF1082" s="370" t="s">
        <v>2453</v>
      </c>
      <c r="AG1082" s="374" t="s">
        <v>1442</v>
      </c>
      <c r="AH1082" s="374" t="s">
        <v>2248</v>
      </c>
      <c r="AI1082" s="374">
        <v>20000</v>
      </c>
      <c r="AJ1082" s="374">
        <v>1000</v>
      </c>
      <c r="AK1082" s="374">
        <v>20000</v>
      </c>
      <c r="AL1082" s="369">
        <v>0</v>
      </c>
      <c r="AM1082" s="369" t="s">
        <v>34</v>
      </c>
      <c r="AN1082" s="369" t="s">
        <v>64</v>
      </c>
      <c r="AO1082" s="367" t="s">
        <v>1324</v>
      </c>
      <c r="AP1082" s="370" t="s">
        <v>13</v>
      </c>
      <c r="AQ1082" s="376" t="s">
        <v>671</v>
      </c>
      <c r="AR1082" s="369" t="s">
        <v>34</v>
      </c>
      <c r="AS1082" s="369" t="s">
        <v>34</v>
      </c>
      <c r="AT1082" s="369"/>
      <c r="AX1082" s="662"/>
      <c r="AY1082" s="663"/>
      <c r="AZ1082" s="663"/>
      <c r="BA1082" s="663"/>
      <c r="BB1082" s="664"/>
      <c r="BC1082" s="663"/>
      <c r="BD1082" s="663"/>
      <c r="BE1082" s="663"/>
      <c r="BF1082" s="663"/>
      <c r="BG1082" s="664"/>
      <c r="BH1082" s="664"/>
      <c r="BI1082" s="665"/>
      <c r="BJ1082" s="665"/>
      <c r="BK1082" s="665"/>
      <c r="BL1082" s="664"/>
      <c r="BM1082" s="664"/>
      <c r="BN1082" s="664"/>
      <c r="BO1082" s="664"/>
      <c r="BP1082" s="664"/>
      <c r="BQ1082" s="664"/>
      <c r="BR1082" s="664"/>
      <c r="BS1082" s="664"/>
      <c r="BT1082" s="667"/>
      <c r="BU1082" s="668"/>
      <c r="BV1082" s="666"/>
      <c r="BW1082" s="669"/>
    </row>
    <row r="1083" spans="2:75" ht="15.75" customHeight="1">
      <c r="B1083" s="363" t="s">
        <v>1655</v>
      </c>
      <c r="C1083" s="364">
        <v>33840487000170</v>
      </c>
      <c r="D1083" s="365" t="s">
        <v>14</v>
      </c>
      <c r="E1083" s="365" t="s">
        <v>607</v>
      </c>
      <c r="F1083" s="365"/>
      <c r="G1083" s="366"/>
      <c r="H1083" s="366" t="s">
        <v>34</v>
      </c>
      <c r="I1083" s="366" t="s">
        <v>34</v>
      </c>
      <c r="J1083" s="366" t="s">
        <v>608</v>
      </c>
      <c r="K1083" s="367" t="s">
        <v>48</v>
      </c>
      <c r="L1083" s="368"/>
      <c r="M1083" s="368"/>
      <c r="N1083" s="367">
        <v>503551</v>
      </c>
      <c r="O1083" s="367" t="s">
        <v>1321</v>
      </c>
      <c r="P1083" s="371">
        <v>43672</v>
      </c>
      <c r="Q1083" s="372">
        <v>11488236.85</v>
      </c>
      <c r="R1083" s="372">
        <v>18387783.266388886</v>
      </c>
      <c r="S1083" s="367">
        <v>32</v>
      </c>
      <c r="T1083" s="369">
        <v>-0.12161440982308125</v>
      </c>
      <c r="U1083" s="369">
        <v>-1.3679083647285561</v>
      </c>
      <c r="V1083" s="369">
        <v>-0.1553486082052199</v>
      </c>
      <c r="W1083" s="369">
        <v>-1.4257442283369468</v>
      </c>
      <c r="X1083" s="369">
        <v>5.8242940913349139E-2</v>
      </c>
      <c r="Y1083" s="369">
        <v>0.40955215562502217</v>
      </c>
      <c r="Z1083" s="369">
        <v>-7.5262265077041035E-2</v>
      </c>
      <c r="AA1083" s="369">
        <v>-0.41127544088456319</v>
      </c>
      <c r="AB1083" s="369">
        <v>0.22381108740607258</v>
      </c>
      <c r="AC1083" s="373">
        <v>-1.1046497856638187</v>
      </c>
      <c r="AD1083" s="541">
        <v>28747685000153</v>
      </c>
      <c r="AE1083" s="370" t="s">
        <v>2453</v>
      </c>
      <c r="AF1083" s="370" t="s">
        <v>2453</v>
      </c>
      <c r="AG1083" s="374" t="s">
        <v>1442</v>
      </c>
      <c r="AH1083" s="374" t="s">
        <v>2245</v>
      </c>
      <c r="AI1083" s="374">
        <v>1000</v>
      </c>
      <c r="AJ1083" s="374">
        <v>100</v>
      </c>
      <c r="AK1083" s="374">
        <v>1000</v>
      </c>
      <c r="AL1083" s="369">
        <v>0</v>
      </c>
      <c r="AM1083" s="369" t="s">
        <v>34</v>
      </c>
      <c r="AN1083" s="369" t="s">
        <v>666</v>
      </c>
      <c r="AO1083" s="367" t="s">
        <v>1324</v>
      </c>
      <c r="AP1083" s="370" t="s">
        <v>716</v>
      </c>
      <c r="AQ1083" s="376" t="s">
        <v>659</v>
      </c>
      <c r="AR1083" s="369" t="s">
        <v>34</v>
      </c>
      <c r="AS1083" s="369" t="s">
        <v>34</v>
      </c>
      <c r="AT1083" s="369"/>
      <c r="AX1083" s="662"/>
      <c r="AY1083" s="663"/>
      <c r="AZ1083" s="663"/>
      <c r="BA1083" s="663"/>
      <c r="BB1083" s="664"/>
      <c r="BC1083" s="663"/>
      <c r="BD1083" s="663"/>
      <c r="BE1083" s="663"/>
      <c r="BF1083" s="663"/>
      <c r="BG1083" s="664"/>
      <c r="BH1083" s="664"/>
      <c r="BI1083" s="665"/>
      <c r="BJ1083" s="665"/>
      <c r="BK1083" s="665"/>
      <c r="BL1083" s="664"/>
      <c r="BM1083" s="664"/>
      <c r="BN1083" s="664"/>
      <c r="BO1083" s="664"/>
      <c r="BP1083" s="664"/>
      <c r="BQ1083" s="664"/>
      <c r="BR1083" s="664"/>
      <c r="BS1083" s="664"/>
      <c r="BT1083" s="667"/>
      <c r="BU1083" s="668"/>
      <c r="BV1083" s="666"/>
      <c r="BW1083" s="669"/>
    </row>
    <row r="1084" spans="2:75" ht="15.75" customHeight="1">
      <c r="B1084" s="363" t="s">
        <v>1658</v>
      </c>
      <c r="C1084" s="364">
        <v>34674588000180</v>
      </c>
      <c r="D1084" s="365" t="s">
        <v>14</v>
      </c>
      <c r="E1084" s="365"/>
      <c r="F1084" s="365"/>
      <c r="G1084" s="366"/>
      <c r="H1084" s="366" t="s">
        <v>34</v>
      </c>
      <c r="I1084" s="366"/>
      <c r="J1084" s="366"/>
      <c r="K1084" s="367"/>
      <c r="L1084" s="368"/>
      <c r="M1084" s="368"/>
      <c r="N1084" s="367">
        <v>513237</v>
      </c>
      <c r="O1084" s="367" t="s">
        <v>1321</v>
      </c>
      <c r="P1084" s="371">
        <v>43770</v>
      </c>
      <c r="Q1084" s="372">
        <v>35218216.420000002</v>
      </c>
      <c r="R1084" s="372">
        <v>59710147.656507924</v>
      </c>
      <c r="S1084" s="367">
        <v>32</v>
      </c>
      <c r="T1084" s="369">
        <v>6.173314943392838E-2</v>
      </c>
      <c r="U1084" s="369">
        <v>0.69436912627833725</v>
      </c>
      <c r="V1084" s="369">
        <v>-8.7486272229715389E-2</v>
      </c>
      <c r="W1084" s="369">
        <v>-0.80292349658811069</v>
      </c>
      <c r="X1084" s="369">
        <v>-1.9380798260379195E-2</v>
      </c>
      <c r="Y1084" s="369">
        <v>-0.1362817120976241</v>
      </c>
      <c r="Z1084" s="369" t="s">
        <v>1419</v>
      </c>
      <c r="AA1084" s="369" t="s">
        <v>1419</v>
      </c>
      <c r="AB1084" s="369">
        <v>0.22288177140342275</v>
      </c>
      <c r="AC1084" s="373">
        <v>-0.76359686238862523</v>
      </c>
      <c r="AD1084" s="541">
        <v>25213366000170</v>
      </c>
      <c r="AE1084" s="370" t="s">
        <v>2453</v>
      </c>
      <c r="AF1084" s="370" t="s">
        <v>2453</v>
      </c>
      <c r="AG1084" s="374" t="s">
        <v>1442</v>
      </c>
      <c r="AH1084" s="374" t="s">
        <v>2245</v>
      </c>
      <c r="AI1084" s="374">
        <v>5000</v>
      </c>
      <c r="AJ1084" s="374">
        <v>5000</v>
      </c>
      <c r="AK1084" s="374">
        <v>0</v>
      </c>
      <c r="AL1084" s="369">
        <v>0</v>
      </c>
      <c r="AM1084" s="369" t="s">
        <v>34</v>
      </c>
      <c r="AN1084" s="369" t="s">
        <v>666</v>
      </c>
      <c r="AO1084" s="367" t="s">
        <v>1324</v>
      </c>
      <c r="AP1084" s="370" t="s">
        <v>716</v>
      </c>
      <c r="AQ1084" s="376" t="s">
        <v>659</v>
      </c>
      <c r="AR1084" s="369" t="s">
        <v>34</v>
      </c>
      <c r="AS1084" s="369" t="s">
        <v>34</v>
      </c>
      <c r="AT1084" s="369"/>
      <c r="AX1084" s="662"/>
      <c r="AY1084" s="663"/>
      <c r="AZ1084" s="663"/>
      <c r="BA1084" s="663"/>
      <c r="BB1084" s="664"/>
      <c r="BC1084" s="663"/>
      <c r="BD1084" s="663"/>
      <c r="BE1084" s="663"/>
      <c r="BF1084" s="663"/>
      <c r="BG1084" s="664"/>
      <c r="BH1084" s="664"/>
      <c r="BI1084" s="665"/>
      <c r="BJ1084" s="665"/>
      <c r="BK1084" s="665"/>
      <c r="BL1084" s="664"/>
      <c r="BM1084" s="664"/>
      <c r="BN1084" s="664"/>
      <c r="BO1084" s="664"/>
      <c r="BP1084" s="664"/>
      <c r="BQ1084" s="664"/>
      <c r="BR1084" s="664"/>
      <c r="BS1084" s="664"/>
      <c r="BT1084" s="667"/>
      <c r="BU1084" s="668"/>
      <c r="BV1084" s="666"/>
      <c r="BW1084" s="669"/>
    </row>
    <row r="1085" spans="2:75" ht="15.75" customHeight="1">
      <c r="B1085" s="363" t="s">
        <v>1662</v>
      </c>
      <c r="C1085" s="364">
        <v>34200609000126</v>
      </c>
      <c r="D1085" s="365" t="s">
        <v>14</v>
      </c>
      <c r="E1085" s="365"/>
      <c r="F1085" s="365"/>
      <c r="G1085" s="366"/>
      <c r="H1085" s="366" t="s">
        <v>34</v>
      </c>
      <c r="I1085" s="366"/>
      <c r="J1085" s="366"/>
      <c r="K1085" s="367"/>
      <c r="L1085" s="368"/>
      <c r="M1085" s="368"/>
      <c r="N1085" s="367">
        <v>508063</v>
      </c>
      <c r="O1085" s="367" t="s">
        <v>1321</v>
      </c>
      <c r="P1085" s="371">
        <v>43711</v>
      </c>
      <c r="Q1085" s="372">
        <v>5380790.29</v>
      </c>
      <c r="R1085" s="372">
        <v>7952653.0825396832</v>
      </c>
      <c r="S1085" s="367">
        <v>32</v>
      </c>
      <c r="T1085" s="369">
        <v>7.2083855142741404E-2</v>
      </c>
      <c r="U1085" s="369">
        <v>0.81079296898354403</v>
      </c>
      <c r="V1085" s="369">
        <v>-8.2860286764733337E-2</v>
      </c>
      <c r="W1085" s="369">
        <v>-0.76046755087177731</v>
      </c>
      <c r="X1085" s="369">
        <v>0.11323722119126489</v>
      </c>
      <c r="Y1085" s="369">
        <v>0.79626041042238282</v>
      </c>
      <c r="Z1085" s="369">
        <v>1.7524754771485185E-2</v>
      </c>
      <c r="AA1085" s="369">
        <v>9.5765138581181117E-2</v>
      </c>
      <c r="AB1085" s="369">
        <v>0.18589685016881927</v>
      </c>
      <c r="AC1085" s="373">
        <v>-0.92888908900606626</v>
      </c>
      <c r="AD1085" s="541">
        <v>29206165000104</v>
      </c>
      <c r="AE1085" s="370" t="s">
        <v>2453</v>
      </c>
      <c r="AF1085" s="370" t="s">
        <v>2453</v>
      </c>
      <c r="AG1085" s="374" t="s">
        <v>1442</v>
      </c>
      <c r="AH1085" s="374" t="s">
        <v>2248</v>
      </c>
      <c r="AI1085" s="374">
        <v>5000</v>
      </c>
      <c r="AJ1085" s="374">
        <v>1000</v>
      </c>
      <c r="AK1085" s="374">
        <v>5000</v>
      </c>
      <c r="AL1085" s="369">
        <v>0</v>
      </c>
      <c r="AM1085" s="369" t="s">
        <v>34</v>
      </c>
      <c r="AN1085" s="369" t="s">
        <v>666</v>
      </c>
      <c r="AO1085" s="367" t="s">
        <v>1324</v>
      </c>
      <c r="AP1085" s="370" t="s">
        <v>716</v>
      </c>
      <c r="AQ1085" s="376" t="s">
        <v>659</v>
      </c>
      <c r="AR1085" s="369" t="s">
        <v>34</v>
      </c>
      <c r="AS1085" s="369" t="s">
        <v>34</v>
      </c>
      <c r="AT1085" s="369"/>
      <c r="AX1085" s="662"/>
      <c r="AY1085" s="663"/>
      <c r="AZ1085" s="663"/>
      <c r="BA1085" s="663"/>
      <c r="BB1085" s="664"/>
      <c r="BC1085" s="663"/>
      <c r="BD1085" s="663"/>
      <c r="BE1085" s="663"/>
      <c r="BF1085" s="663"/>
      <c r="BG1085" s="664"/>
      <c r="BH1085" s="664"/>
      <c r="BI1085" s="665"/>
      <c r="BJ1085" s="665"/>
      <c r="BK1085" s="665"/>
      <c r="BL1085" s="664"/>
      <c r="BM1085" s="664"/>
      <c r="BN1085" s="664"/>
      <c r="BO1085" s="664"/>
      <c r="BP1085" s="664"/>
      <c r="BQ1085" s="664"/>
      <c r="BR1085" s="664"/>
      <c r="BS1085" s="664"/>
      <c r="BT1085" s="667"/>
      <c r="BU1085" s="668"/>
      <c r="BV1085" s="666"/>
      <c r="BW1085" s="669"/>
    </row>
    <row r="1086" spans="2:75" ht="15.75" customHeight="1">
      <c r="B1086" s="363" t="s">
        <v>1682</v>
      </c>
      <c r="C1086" s="364">
        <v>14476715000120</v>
      </c>
      <c r="D1086" s="365" t="s">
        <v>14</v>
      </c>
      <c r="E1086" s="365"/>
      <c r="F1086" s="365"/>
      <c r="G1086" s="366"/>
      <c r="H1086" s="366" t="s">
        <v>34</v>
      </c>
      <c r="I1086" s="366"/>
      <c r="J1086" s="366"/>
      <c r="K1086" s="367"/>
      <c r="L1086" s="368"/>
      <c r="M1086" s="368"/>
      <c r="N1086" s="367">
        <v>307092</v>
      </c>
      <c r="O1086" s="367" t="s">
        <v>1321</v>
      </c>
      <c r="P1086" s="371">
        <v>41089</v>
      </c>
      <c r="Q1086" s="372">
        <v>22877207.079999998</v>
      </c>
      <c r="R1086" s="372">
        <v>47328875.38543652</v>
      </c>
      <c r="S1086" s="367">
        <v>32</v>
      </c>
      <c r="T1086" s="369">
        <v>-0.12279092442044526</v>
      </c>
      <c r="U1086" s="369">
        <v>-1.3811416991771688</v>
      </c>
      <c r="V1086" s="369">
        <v>-0.19998059360784093</v>
      </c>
      <c r="W1086" s="369">
        <v>-1.8353635762164189</v>
      </c>
      <c r="X1086" s="369">
        <v>-0.12679279354251716</v>
      </c>
      <c r="Y1086" s="369">
        <v>-0.8915803546100548</v>
      </c>
      <c r="Z1086" s="369">
        <v>2.2373595743927943E-2</v>
      </c>
      <c r="AA1086" s="369">
        <v>0.12226193889245515</v>
      </c>
      <c r="AB1086" s="369">
        <v>0.18546238429444972</v>
      </c>
      <c r="AC1086" s="373">
        <v>-1.6677075226712412</v>
      </c>
      <c r="AD1086" s="541">
        <v>12282747000169</v>
      </c>
      <c r="AE1086" s="370" t="s">
        <v>2453</v>
      </c>
      <c r="AF1086" s="370" t="s">
        <v>2453</v>
      </c>
      <c r="AG1086" s="374" t="s">
        <v>1442</v>
      </c>
      <c r="AH1086" s="374" t="s">
        <v>2454</v>
      </c>
      <c r="AI1086" s="374">
        <v>50000</v>
      </c>
      <c r="AJ1086" s="374">
        <v>10000</v>
      </c>
      <c r="AK1086" s="374">
        <v>50000</v>
      </c>
      <c r="AL1086" s="369">
        <v>0</v>
      </c>
      <c r="AM1086" s="369" t="s">
        <v>34</v>
      </c>
      <c r="AN1086" s="369" t="s">
        <v>666</v>
      </c>
      <c r="AO1086" s="367" t="s">
        <v>1324</v>
      </c>
      <c r="AP1086" s="370" t="s">
        <v>716</v>
      </c>
      <c r="AQ1086" s="376" t="s">
        <v>659</v>
      </c>
      <c r="AR1086" s="369" t="s">
        <v>34</v>
      </c>
      <c r="AS1086" s="369" t="s">
        <v>34</v>
      </c>
      <c r="AT1086" s="369"/>
      <c r="AX1086" s="662"/>
      <c r="AY1086" s="663"/>
      <c r="AZ1086" s="663"/>
      <c r="BA1086" s="663"/>
      <c r="BB1086" s="664"/>
      <c r="BC1086" s="663"/>
      <c r="BD1086" s="663"/>
      <c r="BE1086" s="663"/>
      <c r="BF1086" s="663"/>
      <c r="BG1086" s="664"/>
      <c r="BH1086" s="664"/>
      <c r="BI1086" s="665"/>
      <c r="BJ1086" s="665"/>
      <c r="BK1086" s="665"/>
      <c r="BL1086" s="664"/>
      <c r="BM1086" s="664"/>
      <c r="BN1086" s="664"/>
      <c r="BO1086" s="664"/>
      <c r="BP1086" s="664"/>
      <c r="BQ1086" s="664"/>
      <c r="BR1086" s="664"/>
      <c r="BS1086" s="664"/>
      <c r="BT1086" s="667"/>
      <c r="BU1086" s="668"/>
      <c r="BV1086" s="666"/>
      <c r="BW1086" s="669"/>
    </row>
    <row r="1087" spans="2:75" ht="15.75" customHeight="1">
      <c r="B1087" s="363" t="s">
        <v>1684</v>
      </c>
      <c r="C1087" s="364">
        <v>31006632000196</v>
      </c>
      <c r="D1087" s="365" t="s">
        <v>14</v>
      </c>
      <c r="E1087" s="365" t="s">
        <v>614</v>
      </c>
      <c r="F1087" s="365"/>
      <c r="G1087" s="366"/>
      <c r="H1087" s="366" t="s">
        <v>1338</v>
      </c>
      <c r="I1087" s="366" t="s">
        <v>34</v>
      </c>
      <c r="J1087" s="366" t="s">
        <v>608</v>
      </c>
      <c r="K1087" s="367" t="s">
        <v>48</v>
      </c>
      <c r="L1087" s="368"/>
      <c r="M1087" s="368"/>
      <c r="N1087" s="367">
        <v>487449</v>
      </c>
      <c r="O1087" s="367" t="s">
        <v>1321</v>
      </c>
      <c r="P1087" s="371">
        <v>43515</v>
      </c>
      <c r="Q1087" s="372">
        <v>48783105.509999998</v>
      </c>
      <c r="R1087" s="372">
        <v>77385040.868730158</v>
      </c>
      <c r="S1087" s="367">
        <v>32</v>
      </c>
      <c r="T1087" s="369">
        <v>0.14999269027968021</v>
      </c>
      <c r="U1087" s="369">
        <v>1.6871048092096541</v>
      </c>
      <c r="V1087" s="369">
        <v>-6.2790196491447792E-2</v>
      </c>
      <c r="W1087" s="369">
        <v>-0.57627011453853771</v>
      </c>
      <c r="X1087" s="369">
        <v>8.8530524392726795E-2</v>
      </c>
      <c r="Y1087" s="369">
        <v>0.62252809585280844</v>
      </c>
      <c r="Z1087" s="369">
        <v>4.4962915213801136E-2</v>
      </c>
      <c r="AA1087" s="369">
        <v>0.24570271382454548</v>
      </c>
      <c r="AB1087" s="369">
        <v>0.25092516217759242</v>
      </c>
      <c r="AC1087" s="373">
        <v>-0.54558709510952497</v>
      </c>
      <c r="AD1087" s="541">
        <v>31493876000140</v>
      </c>
      <c r="AE1087" s="370" t="s">
        <v>2453</v>
      </c>
      <c r="AF1087" s="370" t="s">
        <v>2453</v>
      </c>
      <c r="AG1087" s="374" t="s">
        <v>1442</v>
      </c>
      <c r="AH1087" s="374" t="s">
        <v>2245</v>
      </c>
      <c r="AI1087" s="374">
        <v>30000</v>
      </c>
      <c r="AJ1087" s="374">
        <v>30000</v>
      </c>
      <c r="AK1087" s="374">
        <v>30000</v>
      </c>
      <c r="AL1087" s="369">
        <v>0</v>
      </c>
      <c r="AM1087" s="369" t="s">
        <v>34</v>
      </c>
      <c r="AN1087" s="369" t="s">
        <v>666</v>
      </c>
      <c r="AO1087" s="367" t="s">
        <v>1324</v>
      </c>
      <c r="AP1087" s="370" t="s">
        <v>716</v>
      </c>
      <c r="AQ1087" s="376" t="s">
        <v>659</v>
      </c>
      <c r="AR1087" s="369" t="s">
        <v>34</v>
      </c>
      <c r="AS1087" s="369" t="s">
        <v>34</v>
      </c>
      <c r="AT1087" s="369"/>
      <c r="AX1087" s="662"/>
      <c r="AY1087" s="663"/>
      <c r="AZ1087" s="663"/>
      <c r="BA1087" s="663"/>
      <c r="BB1087" s="664"/>
      <c r="BC1087" s="663"/>
      <c r="BD1087" s="663"/>
      <c r="BE1087" s="663"/>
      <c r="BF1087" s="663"/>
      <c r="BG1087" s="664"/>
      <c r="BH1087" s="664"/>
      <c r="BI1087" s="665"/>
      <c r="BJ1087" s="665"/>
      <c r="BK1087" s="665"/>
      <c r="BL1087" s="664"/>
      <c r="BM1087" s="664"/>
      <c r="BN1087" s="664"/>
      <c r="BO1087" s="664"/>
      <c r="BP1087" s="664"/>
      <c r="BQ1087" s="664"/>
      <c r="BR1087" s="664"/>
      <c r="BS1087" s="664"/>
      <c r="BT1087" s="667"/>
      <c r="BU1087" s="668"/>
      <c r="BV1087" s="666"/>
      <c r="BW1087" s="669"/>
    </row>
    <row r="1088" spans="2:75" ht="15.75" customHeight="1">
      <c r="B1088" s="363" t="s">
        <v>1685</v>
      </c>
      <c r="C1088" s="364">
        <v>28021609000166</v>
      </c>
      <c r="D1088" s="365" t="s">
        <v>14</v>
      </c>
      <c r="E1088" s="365" t="s">
        <v>614</v>
      </c>
      <c r="F1088" s="365"/>
      <c r="G1088" s="366"/>
      <c r="H1088" s="366" t="s">
        <v>1338</v>
      </c>
      <c r="I1088" s="366" t="s">
        <v>34</v>
      </c>
      <c r="J1088" s="366" t="s">
        <v>608</v>
      </c>
      <c r="K1088" s="367" t="s">
        <v>48</v>
      </c>
      <c r="L1088" s="368"/>
      <c r="M1088" s="368"/>
      <c r="N1088" s="367">
        <v>445940</v>
      </c>
      <c r="O1088" s="367" t="s">
        <v>1321</v>
      </c>
      <c r="P1088" s="371">
        <v>42947</v>
      </c>
      <c r="Q1088" s="372">
        <v>88925101.829999998</v>
      </c>
      <c r="R1088" s="372">
        <v>149911180.58730164</v>
      </c>
      <c r="S1088" s="367">
        <v>32</v>
      </c>
      <c r="T1088" s="369">
        <v>0.17606504396492562</v>
      </c>
      <c r="U1088" s="369">
        <v>1.9803643887783229</v>
      </c>
      <c r="V1088" s="369">
        <v>-7.3270293358825955E-2</v>
      </c>
      <c r="W1088" s="369">
        <v>-0.67245338771815844</v>
      </c>
      <c r="X1088" s="369">
        <v>5.7836127358225742E-2</v>
      </c>
      <c r="Y1088" s="369">
        <v>0.40669152795365954</v>
      </c>
      <c r="Z1088" s="369">
        <v>0.42196390390359451</v>
      </c>
      <c r="AA1088" s="369">
        <v>2.3058486272991829</v>
      </c>
      <c r="AB1088" s="369">
        <v>0.21687923652978153</v>
      </c>
      <c r="AC1088" s="373">
        <v>-0.71942303821891651</v>
      </c>
      <c r="AD1088" s="541">
        <v>26491334000107</v>
      </c>
      <c r="AE1088" s="370" t="s">
        <v>2453</v>
      </c>
      <c r="AF1088" s="370" t="s">
        <v>2453</v>
      </c>
      <c r="AG1088" s="374" t="s">
        <v>1442</v>
      </c>
      <c r="AH1088" s="374" t="s">
        <v>2245</v>
      </c>
      <c r="AI1088" s="374">
        <v>1000</v>
      </c>
      <c r="AJ1088" s="374">
        <v>100</v>
      </c>
      <c r="AK1088" s="374">
        <v>1000</v>
      </c>
      <c r="AL1088" s="369">
        <v>0</v>
      </c>
      <c r="AM1088" s="369" t="s">
        <v>34</v>
      </c>
      <c r="AN1088" s="369" t="s">
        <v>64</v>
      </c>
      <c r="AO1088" s="367" t="s">
        <v>1324</v>
      </c>
      <c r="AP1088" s="370" t="s">
        <v>13</v>
      </c>
      <c r="AQ1088" s="376" t="s">
        <v>668</v>
      </c>
      <c r="AR1088" s="369" t="s">
        <v>34</v>
      </c>
      <c r="AS1088" s="369" t="s">
        <v>34</v>
      </c>
      <c r="AT1088" s="369"/>
      <c r="AX1088" s="662"/>
      <c r="AY1088" s="663"/>
      <c r="AZ1088" s="663"/>
      <c r="BA1088" s="663"/>
      <c r="BB1088" s="664"/>
      <c r="BC1088" s="663"/>
      <c r="BD1088" s="663"/>
      <c r="BE1088" s="663"/>
      <c r="BF1088" s="663"/>
      <c r="BG1088" s="664"/>
      <c r="BH1088" s="664"/>
      <c r="BI1088" s="665"/>
      <c r="BJ1088" s="665"/>
      <c r="BK1088" s="665"/>
      <c r="BL1088" s="664"/>
      <c r="BM1088" s="664"/>
      <c r="BN1088" s="664"/>
      <c r="BO1088" s="664"/>
      <c r="BP1088" s="664"/>
      <c r="BQ1088" s="664"/>
      <c r="BR1088" s="664"/>
      <c r="BS1088" s="664"/>
      <c r="BT1088" s="667"/>
      <c r="BU1088" s="668"/>
      <c r="BV1088" s="666"/>
      <c r="BW1088" s="669"/>
    </row>
    <row r="1089" spans="2:75" ht="15.75" customHeight="1">
      <c r="B1089" s="363" t="s">
        <v>1686</v>
      </c>
      <c r="C1089" s="364">
        <v>32669660000156</v>
      </c>
      <c r="D1089" s="365" t="s">
        <v>14</v>
      </c>
      <c r="E1089" s="365" t="s">
        <v>614</v>
      </c>
      <c r="F1089" s="365"/>
      <c r="G1089" s="366"/>
      <c r="H1089" s="366" t="s">
        <v>1338</v>
      </c>
      <c r="I1089" s="366" t="s">
        <v>34</v>
      </c>
      <c r="J1089" s="366" t="s">
        <v>608</v>
      </c>
      <c r="K1089" s="367" t="s">
        <v>48</v>
      </c>
      <c r="L1089" s="368"/>
      <c r="M1089" s="368"/>
      <c r="N1089" s="367">
        <v>500313</v>
      </c>
      <c r="O1089" s="367" t="s">
        <v>1321</v>
      </c>
      <c r="P1089" s="371">
        <v>43644</v>
      </c>
      <c r="Q1089" s="372">
        <v>150272350.38</v>
      </c>
      <c r="R1089" s="372">
        <v>265441829.85261923</v>
      </c>
      <c r="S1089" s="367">
        <v>32</v>
      </c>
      <c r="T1089" s="369">
        <v>0.1754747926307243</v>
      </c>
      <c r="U1089" s="369">
        <v>1.9737252928149354</v>
      </c>
      <c r="V1089" s="369">
        <v>-7.2367751849021666E-2</v>
      </c>
      <c r="W1089" s="369">
        <v>-0.66417012491133565</v>
      </c>
      <c r="X1089" s="369">
        <v>5.803641467316667E-2</v>
      </c>
      <c r="Y1089" s="369">
        <v>0.40809990638187871</v>
      </c>
      <c r="Z1089" s="369">
        <v>0.42192134040543849</v>
      </c>
      <c r="AA1089" s="369">
        <v>2.3056160363526867</v>
      </c>
      <c r="AB1089" s="369">
        <v>0.21565485104240104</v>
      </c>
      <c r="AC1089" s="373">
        <v>-0.72022636488778624</v>
      </c>
      <c r="AD1089" s="541">
        <v>31943995000158</v>
      </c>
      <c r="AE1089" s="370" t="s">
        <v>2453</v>
      </c>
      <c r="AF1089" s="370" t="s">
        <v>2453</v>
      </c>
      <c r="AG1089" s="374" t="s">
        <v>1442</v>
      </c>
      <c r="AH1089" s="374" t="s">
        <v>2245</v>
      </c>
      <c r="AI1089" s="374">
        <v>1000</v>
      </c>
      <c r="AJ1089" s="374">
        <v>100</v>
      </c>
      <c r="AK1089" s="374">
        <v>1000</v>
      </c>
      <c r="AL1089" s="369">
        <v>0</v>
      </c>
      <c r="AM1089" s="369" t="s">
        <v>34</v>
      </c>
      <c r="AN1089" s="369" t="s">
        <v>64</v>
      </c>
      <c r="AO1089" s="367" t="s">
        <v>1324</v>
      </c>
      <c r="AP1089" s="370" t="s">
        <v>13</v>
      </c>
      <c r="AQ1089" s="376" t="s">
        <v>668</v>
      </c>
      <c r="AR1089" s="369" t="s">
        <v>34</v>
      </c>
      <c r="AS1089" s="369" t="s">
        <v>34</v>
      </c>
      <c r="AT1089" s="369"/>
      <c r="AX1089" s="662"/>
      <c r="AY1089" s="663"/>
      <c r="AZ1089" s="663"/>
      <c r="BA1089" s="663"/>
      <c r="BB1089" s="664"/>
      <c r="BC1089" s="663"/>
      <c r="BD1089" s="663"/>
      <c r="BE1089" s="663"/>
      <c r="BF1089" s="663"/>
      <c r="BG1089" s="664"/>
      <c r="BH1089" s="664"/>
      <c r="BI1089" s="665"/>
      <c r="BJ1089" s="665"/>
      <c r="BK1089" s="665"/>
      <c r="BL1089" s="664"/>
      <c r="BM1089" s="664"/>
      <c r="BN1089" s="664"/>
      <c r="BO1089" s="664"/>
      <c r="BP1089" s="664"/>
      <c r="BQ1089" s="664"/>
      <c r="BR1089" s="664"/>
      <c r="BS1089" s="664"/>
      <c r="BT1089" s="667"/>
      <c r="BU1089" s="668"/>
      <c r="BV1089" s="666"/>
      <c r="BW1089" s="669"/>
    </row>
    <row r="1090" spans="2:75" ht="15.75" customHeight="1">
      <c r="B1090" s="363" t="s">
        <v>1689</v>
      </c>
      <c r="C1090" s="364">
        <v>36988916000149</v>
      </c>
      <c r="D1090" s="365" t="s">
        <v>14</v>
      </c>
      <c r="E1090" s="365" t="s">
        <v>607</v>
      </c>
      <c r="F1090" s="365"/>
      <c r="G1090" s="366"/>
      <c r="H1090" s="366" t="s">
        <v>34</v>
      </c>
      <c r="I1090" s="366" t="s">
        <v>34</v>
      </c>
      <c r="J1090" s="366" t="s">
        <v>608</v>
      </c>
      <c r="K1090" s="367" t="s">
        <v>48</v>
      </c>
      <c r="L1090" s="368"/>
      <c r="M1090" s="368"/>
      <c r="N1090" s="367">
        <v>546836</v>
      </c>
      <c r="O1090" s="367" t="s">
        <v>1321</v>
      </c>
      <c r="P1090" s="371">
        <v>44042</v>
      </c>
      <c r="Q1090" s="372">
        <v>16532864.119999999</v>
      </c>
      <c r="R1090" s="372">
        <v>31578304.647103183</v>
      </c>
      <c r="S1090" s="367">
        <v>32</v>
      </c>
      <c r="T1090" s="369">
        <v>-1.1070614786241939E-2</v>
      </c>
      <c r="U1090" s="369">
        <v>-0.124521317751886</v>
      </c>
      <c r="V1090" s="369">
        <v>-0.19257339293343456</v>
      </c>
      <c r="W1090" s="369">
        <v>-1.7673824482766223</v>
      </c>
      <c r="X1090" s="369">
        <v>-7.5678425665252402E-2</v>
      </c>
      <c r="Y1090" s="369">
        <v>-0.53215483077380654</v>
      </c>
      <c r="Z1090" s="369" t="s">
        <v>1419</v>
      </c>
      <c r="AA1090" s="369" t="s">
        <v>1419</v>
      </c>
      <c r="AB1090" s="369">
        <v>0.23898426038519341</v>
      </c>
      <c r="AC1090" s="373">
        <v>-1.208298437967257</v>
      </c>
      <c r="AD1090" s="541">
        <v>35727340000101</v>
      </c>
      <c r="AE1090" s="370" t="s">
        <v>2453</v>
      </c>
      <c r="AF1090" s="370" t="s">
        <v>2453</v>
      </c>
      <c r="AG1090" s="374" t="s">
        <v>1442</v>
      </c>
      <c r="AH1090" s="374" t="s">
        <v>2454</v>
      </c>
      <c r="AI1090" s="374">
        <v>1000</v>
      </c>
      <c r="AJ1090" s="374" t="s">
        <v>1429</v>
      </c>
      <c r="AK1090" s="374">
        <v>1000</v>
      </c>
      <c r="AL1090" s="369">
        <v>0</v>
      </c>
      <c r="AM1090" s="369" t="s">
        <v>34</v>
      </c>
      <c r="AN1090" s="369" t="s">
        <v>666</v>
      </c>
      <c r="AO1090" s="367" t="s">
        <v>1324</v>
      </c>
      <c r="AP1090" s="370" t="s">
        <v>716</v>
      </c>
      <c r="AQ1090" s="376" t="s">
        <v>659</v>
      </c>
      <c r="AR1090" s="369" t="s">
        <v>34</v>
      </c>
      <c r="AS1090" s="369" t="s">
        <v>34</v>
      </c>
      <c r="AT1090" s="369"/>
      <c r="AX1090" s="662"/>
      <c r="AY1090" s="663"/>
      <c r="AZ1090" s="663"/>
      <c r="BA1090" s="663"/>
      <c r="BB1090" s="664"/>
      <c r="BC1090" s="663"/>
      <c r="BD1090" s="663"/>
      <c r="BE1090" s="663"/>
      <c r="BF1090" s="663"/>
      <c r="BG1090" s="664"/>
      <c r="BH1090" s="664"/>
      <c r="BI1090" s="665"/>
      <c r="BJ1090" s="665"/>
      <c r="BK1090" s="665"/>
      <c r="BL1090" s="664"/>
      <c r="BM1090" s="664"/>
      <c r="BN1090" s="664"/>
      <c r="BO1090" s="664"/>
      <c r="BP1090" s="664"/>
      <c r="BQ1090" s="664"/>
      <c r="BR1090" s="664"/>
      <c r="BS1090" s="664"/>
      <c r="BT1090" s="667"/>
      <c r="BU1090" s="668"/>
      <c r="BV1090" s="666"/>
      <c r="BW1090" s="669"/>
    </row>
    <row r="1091" spans="2:75" ht="15.75" customHeight="1">
      <c r="B1091" s="363" t="s">
        <v>1069</v>
      </c>
      <c r="C1091" s="364">
        <v>38049303000171</v>
      </c>
      <c r="D1091" s="365" t="s">
        <v>14</v>
      </c>
      <c r="E1091" s="365" t="s">
        <v>614</v>
      </c>
      <c r="F1091" s="365"/>
      <c r="G1091" s="366"/>
      <c r="H1091" s="366" t="s">
        <v>865</v>
      </c>
      <c r="I1091" s="366" t="s">
        <v>34</v>
      </c>
      <c r="J1091" s="366" t="s">
        <v>608</v>
      </c>
      <c r="K1091" s="367" t="s">
        <v>48</v>
      </c>
      <c r="L1091" s="368"/>
      <c r="M1091" s="368" t="s">
        <v>34</v>
      </c>
      <c r="N1091" s="367">
        <v>550159</v>
      </c>
      <c r="O1091" s="367" t="s">
        <v>1321</v>
      </c>
      <c r="P1091" s="371">
        <v>44067</v>
      </c>
      <c r="Q1091" s="372">
        <v>579945377.60000002</v>
      </c>
      <c r="R1091" s="372">
        <v>667930731.12932587</v>
      </c>
      <c r="S1091" s="367">
        <v>32</v>
      </c>
      <c r="T1091" s="369">
        <v>6.3042034968304739E-2</v>
      </c>
      <c r="U1091" s="369">
        <v>0.81495669066590315</v>
      </c>
      <c r="V1091" s="369">
        <v>-0.12489436961169587</v>
      </c>
      <c r="W1091" s="369">
        <v>-1.2243824359061923</v>
      </c>
      <c r="X1091" s="369">
        <v>6.3773756821761785E-2</v>
      </c>
      <c r="Y1091" s="369">
        <v>0.48360798315515302</v>
      </c>
      <c r="Z1091" s="369" t="s">
        <v>1419</v>
      </c>
      <c r="AA1091" s="369" t="s">
        <v>1419</v>
      </c>
      <c r="AB1091" s="369">
        <v>0.16942379859669371</v>
      </c>
      <c r="AC1091" s="373">
        <v>-1.2760802922530652</v>
      </c>
      <c r="AD1091" s="541">
        <v>22222944000146</v>
      </c>
      <c r="AE1091" s="370" t="s">
        <v>2457</v>
      </c>
      <c r="AF1091" s="370" t="s">
        <v>2244</v>
      </c>
      <c r="AG1091" s="374" t="s">
        <v>1438</v>
      </c>
      <c r="AH1091" s="374" t="s">
        <v>2248</v>
      </c>
      <c r="AI1091" s="374">
        <v>1000</v>
      </c>
      <c r="AJ1091" s="374">
        <v>1000</v>
      </c>
      <c r="AK1091" s="374">
        <v>1000</v>
      </c>
      <c r="AL1091" s="369">
        <v>1.8500000000000003E-2</v>
      </c>
      <c r="AM1091" s="369">
        <v>0.2</v>
      </c>
      <c r="AN1091" s="369" t="s">
        <v>34</v>
      </c>
      <c r="AO1091" s="367" t="s">
        <v>1324</v>
      </c>
      <c r="AP1091" s="370" t="s">
        <v>13</v>
      </c>
      <c r="AQ1091" s="376" t="s">
        <v>668</v>
      </c>
      <c r="AR1091" s="369">
        <v>4.933333333333333E-3</v>
      </c>
      <c r="AS1091" s="369">
        <v>4.933333333333333E-3</v>
      </c>
      <c r="AT1091" s="369"/>
      <c r="AX1091" s="662"/>
      <c r="AY1091" s="663"/>
      <c r="AZ1091" s="663"/>
      <c r="BA1091" s="663"/>
      <c r="BB1091" s="664"/>
      <c r="BC1091" s="663"/>
      <c r="BD1091" s="663"/>
      <c r="BE1091" s="663"/>
      <c r="BF1091" s="663"/>
      <c r="BG1091" s="664"/>
      <c r="BH1091" s="664"/>
      <c r="BI1091" s="665"/>
      <c r="BJ1091" s="665"/>
      <c r="BK1091" s="665"/>
      <c r="BL1091" s="664"/>
      <c r="BM1091" s="664"/>
      <c r="BN1091" s="664"/>
      <c r="BO1091" s="664"/>
      <c r="BP1091" s="664"/>
      <c r="BQ1091" s="664"/>
      <c r="BR1091" s="664"/>
      <c r="BS1091" s="664"/>
      <c r="BT1091" s="667"/>
      <c r="BU1091" s="668"/>
      <c r="BV1091" s="666"/>
      <c r="BW1091" s="669"/>
    </row>
    <row r="1092" spans="2:75" ht="15.75" customHeight="1">
      <c r="B1092" s="363" t="s">
        <v>1072</v>
      </c>
      <c r="C1092" s="364">
        <v>31340883000102</v>
      </c>
      <c r="D1092" s="365" t="s">
        <v>14</v>
      </c>
      <c r="E1092" s="365" t="s">
        <v>614</v>
      </c>
      <c r="F1092" s="365"/>
      <c r="G1092" s="366"/>
      <c r="H1092" s="366" t="s">
        <v>865</v>
      </c>
      <c r="I1092" s="366" t="s">
        <v>34</v>
      </c>
      <c r="J1092" s="366" t="s">
        <v>608</v>
      </c>
      <c r="K1092" s="367" t="s">
        <v>48</v>
      </c>
      <c r="L1092" s="368"/>
      <c r="M1092" s="368" t="s">
        <v>34</v>
      </c>
      <c r="N1092" s="367">
        <v>482633</v>
      </c>
      <c r="O1092" s="367" t="s">
        <v>1321</v>
      </c>
      <c r="P1092" s="371">
        <v>43454</v>
      </c>
      <c r="Q1092" s="372">
        <v>28463134.760000002</v>
      </c>
      <c r="R1092" s="372">
        <v>35769761.215476185</v>
      </c>
      <c r="S1092" s="367">
        <v>32</v>
      </c>
      <c r="T1092" s="369">
        <v>9.3033746104046244E-2</v>
      </c>
      <c r="U1092" s="369">
        <v>1.2026653943408423</v>
      </c>
      <c r="V1092" s="369">
        <v>-0.11458738386639122</v>
      </c>
      <c r="W1092" s="369">
        <v>-1.1233395117702054</v>
      </c>
      <c r="X1092" s="369">
        <v>-4.7782218318495273E-2</v>
      </c>
      <c r="Y1092" s="369">
        <v>-0.3623412416532048</v>
      </c>
      <c r="Z1092" s="369">
        <v>6.19000516935444E-2</v>
      </c>
      <c r="AA1092" s="369">
        <v>0.3518599610963089</v>
      </c>
      <c r="AB1092" s="369">
        <v>0.15960845806472096</v>
      </c>
      <c r="AC1092" s="373">
        <v>-1.2914994506622957</v>
      </c>
      <c r="AD1092" s="541">
        <v>32075594000196</v>
      </c>
      <c r="AE1092" s="370" t="s">
        <v>2258</v>
      </c>
      <c r="AF1092" s="370" t="s">
        <v>2244</v>
      </c>
      <c r="AG1092" s="374" t="s">
        <v>1438</v>
      </c>
      <c r="AH1092" s="374" t="s">
        <v>2245</v>
      </c>
      <c r="AI1092" s="374">
        <v>1000</v>
      </c>
      <c r="AJ1092" s="374">
        <v>1000</v>
      </c>
      <c r="AK1092" s="374">
        <v>1000</v>
      </c>
      <c r="AL1092" s="369">
        <v>0</v>
      </c>
      <c r="AM1092" s="369" t="s">
        <v>34</v>
      </c>
      <c r="AN1092" s="369" t="s">
        <v>34</v>
      </c>
      <c r="AO1092" s="367" t="s">
        <v>1324</v>
      </c>
      <c r="AP1092" s="370" t="s">
        <v>13</v>
      </c>
      <c r="AQ1092" s="376" t="s">
        <v>668</v>
      </c>
      <c r="AR1092" s="369">
        <v>3.7999999999999996E-3</v>
      </c>
      <c r="AS1092" s="369">
        <v>3.7999999999999996E-3</v>
      </c>
      <c r="AT1092" s="369"/>
      <c r="AX1092" s="662"/>
      <c r="AY1092" s="663"/>
      <c r="AZ1092" s="663"/>
      <c r="BA1092" s="663"/>
      <c r="BB1092" s="664"/>
      <c r="BC1092" s="663"/>
      <c r="BD1092" s="663"/>
      <c r="BE1092" s="663"/>
      <c r="BF1092" s="663"/>
      <c r="BG1092" s="664"/>
      <c r="BH1092" s="664"/>
      <c r="BI1092" s="665"/>
      <c r="BJ1092" s="665"/>
      <c r="BK1092" s="665"/>
      <c r="BL1092" s="664"/>
      <c r="BM1092" s="664"/>
      <c r="BN1092" s="664"/>
      <c r="BO1092" s="664"/>
      <c r="BP1092" s="664"/>
      <c r="BQ1092" s="664"/>
      <c r="BR1092" s="664"/>
      <c r="BS1092" s="664"/>
      <c r="BT1092" s="667"/>
      <c r="BU1092" s="668"/>
      <c r="BV1092" s="666"/>
      <c r="BW1092" s="669"/>
    </row>
    <row r="1093" spans="2:75" ht="15.75" customHeight="1">
      <c r="B1093" s="363" t="s">
        <v>288</v>
      </c>
      <c r="C1093" s="364">
        <v>28386218000145</v>
      </c>
      <c r="D1093" s="365" t="s">
        <v>14</v>
      </c>
      <c r="E1093" s="365" t="s">
        <v>614</v>
      </c>
      <c r="F1093" s="365"/>
      <c r="G1093" s="366"/>
      <c r="H1093" s="366" t="s">
        <v>865</v>
      </c>
      <c r="I1093" s="366" t="s">
        <v>34</v>
      </c>
      <c r="J1093" s="366" t="s">
        <v>608</v>
      </c>
      <c r="K1093" s="367" t="s">
        <v>48</v>
      </c>
      <c r="L1093" s="368"/>
      <c r="M1093" s="368" t="s">
        <v>34</v>
      </c>
      <c r="N1093" s="367">
        <v>450308</v>
      </c>
      <c r="O1093" s="367" t="s">
        <v>1321</v>
      </c>
      <c r="P1093" s="371">
        <v>43003</v>
      </c>
      <c r="Q1093" s="372">
        <v>31109050.370000001</v>
      </c>
      <c r="R1093" s="372">
        <v>32658299.744722217</v>
      </c>
      <c r="S1093" s="367">
        <v>32</v>
      </c>
      <c r="T1093" s="369">
        <v>9.1972053384704155E-2</v>
      </c>
      <c r="U1093" s="369">
        <v>1.1889406853352698</v>
      </c>
      <c r="V1093" s="369">
        <v>-0.11743610456430398</v>
      </c>
      <c r="W1093" s="369">
        <v>-1.151266499977688</v>
      </c>
      <c r="X1093" s="369">
        <v>-5.0820036927360257E-2</v>
      </c>
      <c r="Y1093" s="369">
        <v>-0.38537757201602696</v>
      </c>
      <c r="Z1093" s="369">
        <v>5.9256027841050773E-2</v>
      </c>
      <c r="AA1093" s="369">
        <v>0.33683047235723662</v>
      </c>
      <c r="AB1093" s="369">
        <v>0.16043322724957976</v>
      </c>
      <c r="AC1093" s="373">
        <v>-1.3041144618361666</v>
      </c>
      <c r="AD1093" s="541">
        <v>28069937000132</v>
      </c>
      <c r="AE1093" s="370" t="s">
        <v>2459</v>
      </c>
      <c r="AF1093" s="370" t="s">
        <v>2253</v>
      </c>
      <c r="AG1093" s="374" t="s">
        <v>1439</v>
      </c>
      <c r="AH1093" s="374" t="s">
        <v>2245</v>
      </c>
      <c r="AI1093" s="374">
        <v>5000</v>
      </c>
      <c r="AJ1093" s="374">
        <v>1000</v>
      </c>
      <c r="AK1093" s="374">
        <v>1000</v>
      </c>
      <c r="AL1093" s="369">
        <v>1.9E-2</v>
      </c>
      <c r="AM1093" s="369">
        <v>0.2</v>
      </c>
      <c r="AN1093" s="369" t="s">
        <v>2276</v>
      </c>
      <c r="AO1093" s="367" t="s">
        <v>1324</v>
      </c>
      <c r="AP1093" s="370" t="s">
        <v>13</v>
      </c>
      <c r="AQ1093" s="376" t="s">
        <v>668</v>
      </c>
      <c r="AR1093" s="369">
        <v>3.7999999999999996E-3</v>
      </c>
      <c r="AS1093" s="369">
        <v>3.7999999999999996E-3</v>
      </c>
      <c r="AT1093" s="369"/>
      <c r="AX1093" s="662"/>
      <c r="AY1093" s="663"/>
      <c r="AZ1093" s="663"/>
      <c r="BA1093" s="663"/>
      <c r="BB1093" s="664"/>
      <c r="BC1093" s="663"/>
      <c r="BD1093" s="663"/>
      <c r="BE1093" s="663"/>
      <c r="BF1093" s="663"/>
      <c r="BG1093" s="664"/>
      <c r="BH1093" s="664"/>
      <c r="BI1093" s="665"/>
      <c r="BJ1093" s="665"/>
      <c r="BK1093" s="665"/>
      <c r="BL1093" s="664"/>
      <c r="BM1093" s="664"/>
      <c r="BN1093" s="664"/>
      <c r="BO1093" s="664"/>
      <c r="BP1093" s="664"/>
      <c r="BQ1093" s="664"/>
      <c r="BR1093" s="664"/>
      <c r="BS1093" s="664"/>
      <c r="BT1093" s="667"/>
      <c r="BU1093" s="668"/>
      <c r="BV1093" s="666"/>
      <c r="BW1093" s="669"/>
    </row>
    <row r="1094" spans="2:75" ht="15.75" customHeight="1">
      <c r="B1094" s="363" t="s">
        <v>289</v>
      </c>
      <c r="C1094" s="364">
        <v>33953430000187</v>
      </c>
      <c r="D1094" s="365" t="s">
        <v>14</v>
      </c>
      <c r="E1094" s="365" t="s">
        <v>614</v>
      </c>
      <c r="F1094" s="365"/>
      <c r="G1094" s="366"/>
      <c r="H1094" s="366" t="s">
        <v>1338</v>
      </c>
      <c r="I1094" s="366" t="s">
        <v>34</v>
      </c>
      <c r="J1094" s="366" t="s">
        <v>608</v>
      </c>
      <c r="K1094" s="367" t="s">
        <v>48</v>
      </c>
      <c r="L1094" s="368"/>
      <c r="M1094" s="368" t="s">
        <v>34</v>
      </c>
      <c r="N1094" s="367">
        <v>516961</v>
      </c>
      <c r="O1094" s="367" t="s">
        <v>1321</v>
      </c>
      <c r="P1094" s="371">
        <v>43707</v>
      </c>
      <c r="Q1094" s="372">
        <v>177468262.62</v>
      </c>
      <c r="R1094" s="372">
        <v>183261500.49865079</v>
      </c>
      <c r="S1094" s="367">
        <v>32</v>
      </c>
      <c r="T1094" s="369">
        <v>9.1644191978289546E-2</v>
      </c>
      <c r="U1094" s="369">
        <v>1.1847023569421102</v>
      </c>
      <c r="V1094" s="369">
        <v>-0.10814212337096951</v>
      </c>
      <c r="W1094" s="369">
        <v>-1.0601544076700811</v>
      </c>
      <c r="X1094" s="369">
        <v>5.3561306436049394E-2</v>
      </c>
      <c r="Y1094" s="369">
        <v>0.40616511668094307</v>
      </c>
      <c r="Z1094" s="369" t="s">
        <v>1419</v>
      </c>
      <c r="AA1094" s="369" t="s">
        <v>1419</v>
      </c>
      <c r="AB1094" s="369">
        <v>0.18529473917703607</v>
      </c>
      <c r="AC1094" s="373">
        <v>-1.0493497201125079</v>
      </c>
      <c r="AD1094" s="541">
        <v>28069983000131</v>
      </c>
      <c r="AE1094" s="370" t="s">
        <v>2459</v>
      </c>
      <c r="AF1094" s="370" t="s">
        <v>736</v>
      </c>
      <c r="AG1094" s="374" t="s">
        <v>736</v>
      </c>
      <c r="AH1094" s="374" t="s">
        <v>2248</v>
      </c>
      <c r="AI1094" s="374">
        <v>5000</v>
      </c>
      <c r="AJ1094" s="374">
        <v>1000</v>
      </c>
      <c r="AK1094" s="374">
        <v>5000</v>
      </c>
      <c r="AL1094" s="369">
        <v>1.9E-2</v>
      </c>
      <c r="AM1094" s="369">
        <v>0.2</v>
      </c>
      <c r="AN1094" s="369" t="s">
        <v>666</v>
      </c>
      <c r="AO1094" s="367" t="s">
        <v>1324</v>
      </c>
      <c r="AP1094" s="370" t="s">
        <v>716</v>
      </c>
      <c r="AQ1094" s="376" t="s">
        <v>659</v>
      </c>
      <c r="AR1094" s="369">
        <v>3.7999999999999996E-3</v>
      </c>
      <c r="AS1094" s="369">
        <v>3.7999999999999996E-3</v>
      </c>
      <c r="AT1094" s="369"/>
      <c r="AX1094" s="662"/>
      <c r="AY1094" s="663"/>
      <c r="AZ1094" s="663"/>
      <c r="BA1094" s="663"/>
      <c r="BB1094" s="664"/>
      <c r="BC1094" s="663"/>
      <c r="BD1094" s="663"/>
      <c r="BE1094" s="663"/>
      <c r="BF1094" s="663"/>
      <c r="BG1094" s="664"/>
      <c r="BH1094" s="664"/>
      <c r="BI1094" s="665"/>
      <c r="BJ1094" s="665"/>
      <c r="BK1094" s="665"/>
      <c r="BL1094" s="664"/>
      <c r="BM1094" s="664"/>
      <c r="BN1094" s="664"/>
      <c r="BO1094" s="664"/>
      <c r="BP1094" s="664"/>
      <c r="BQ1094" s="664"/>
      <c r="BR1094" s="664"/>
      <c r="BS1094" s="664"/>
      <c r="BT1094" s="667"/>
      <c r="BU1094" s="668"/>
      <c r="BV1094" s="666"/>
      <c r="BW1094" s="669"/>
    </row>
    <row r="1095" spans="2:75" ht="15.75" customHeight="1">
      <c r="B1095" s="363" t="s">
        <v>290</v>
      </c>
      <c r="C1095" s="364">
        <v>28407875000121</v>
      </c>
      <c r="D1095" s="365" t="s">
        <v>14</v>
      </c>
      <c r="E1095" s="365" t="s">
        <v>607</v>
      </c>
      <c r="F1095" s="365"/>
      <c r="G1095" s="366"/>
      <c r="H1095" s="366" t="s">
        <v>34</v>
      </c>
      <c r="I1095" s="366" t="s">
        <v>34</v>
      </c>
      <c r="J1095" s="366" t="s">
        <v>608</v>
      </c>
      <c r="K1095" s="367" t="s">
        <v>48</v>
      </c>
      <c r="L1095" s="368"/>
      <c r="M1095" s="368" t="s">
        <v>34</v>
      </c>
      <c r="N1095" s="367">
        <v>460672</v>
      </c>
      <c r="O1095" s="367" t="s">
        <v>1321</v>
      </c>
      <c r="P1095" s="371">
        <v>43178</v>
      </c>
      <c r="Q1095" s="372">
        <v>22306012.890000001</v>
      </c>
      <c r="R1095" s="372">
        <v>50942630.244880959</v>
      </c>
      <c r="S1095" s="367">
        <v>32</v>
      </c>
      <c r="T1095" s="369">
        <v>8.4229008591035326E-2</v>
      </c>
      <c r="U1095" s="369">
        <v>1.0888448339894372</v>
      </c>
      <c r="V1095" s="369">
        <v>-0.1180225399853424</v>
      </c>
      <c r="W1095" s="369">
        <v>-1.1570155279886789</v>
      </c>
      <c r="X1095" s="369">
        <v>3.5365441485136984E-2</v>
      </c>
      <c r="Y1095" s="369">
        <v>0.26818256728734136</v>
      </c>
      <c r="Z1095" s="369">
        <v>2.9286761639420122E-2</v>
      </c>
      <c r="AA1095" s="369">
        <v>0.16647544758283192</v>
      </c>
      <c r="AB1095" s="369">
        <v>0.18615898602916026</v>
      </c>
      <c r="AC1095" s="373">
        <v>-1.1034310769177527</v>
      </c>
      <c r="AD1095" s="541">
        <v>28069983000131</v>
      </c>
      <c r="AE1095" s="370" t="s">
        <v>2459</v>
      </c>
      <c r="AF1095" s="370" t="s">
        <v>2253</v>
      </c>
      <c r="AG1095" s="374" t="s">
        <v>1439</v>
      </c>
      <c r="AH1095" s="374" t="s">
        <v>2248</v>
      </c>
      <c r="AI1095" s="374">
        <v>5000</v>
      </c>
      <c r="AJ1095" s="374">
        <v>1000</v>
      </c>
      <c r="AK1095" s="374">
        <v>5000</v>
      </c>
      <c r="AL1095" s="369">
        <v>2.8999999999999998E-2</v>
      </c>
      <c r="AM1095" s="369" t="s">
        <v>34</v>
      </c>
      <c r="AN1095" s="369" t="s">
        <v>34</v>
      </c>
      <c r="AO1095" s="367" t="s">
        <v>1324</v>
      </c>
      <c r="AP1095" s="370" t="s">
        <v>716</v>
      </c>
      <c r="AQ1095" s="376" t="s">
        <v>659</v>
      </c>
      <c r="AR1095" s="369">
        <v>5.7999999999999996E-3</v>
      </c>
      <c r="AS1095" s="369">
        <v>5.7999999999999996E-3</v>
      </c>
      <c r="AT1095" s="369"/>
      <c r="AX1095" s="662"/>
      <c r="AY1095" s="663"/>
      <c r="AZ1095" s="663"/>
      <c r="BA1095" s="663"/>
      <c r="BB1095" s="664"/>
      <c r="BC1095" s="663"/>
      <c r="BD1095" s="663"/>
      <c r="BE1095" s="663"/>
      <c r="BF1095" s="663"/>
      <c r="BG1095" s="664"/>
      <c r="BH1095" s="664"/>
      <c r="BI1095" s="665"/>
      <c r="BJ1095" s="665"/>
      <c r="BK1095" s="665"/>
      <c r="BL1095" s="664"/>
      <c r="BM1095" s="664"/>
      <c r="BN1095" s="664"/>
      <c r="BO1095" s="664"/>
      <c r="BP1095" s="664"/>
      <c r="BQ1095" s="664"/>
      <c r="BR1095" s="664"/>
      <c r="BS1095" s="664"/>
      <c r="BT1095" s="667"/>
      <c r="BU1095" s="668"/>
      <c r="BV1095" s="666"/>
      <c r="BW1095" s="669"/>
    </row>
    <row r="1096" spans="2:75" ht="15.75" customHeight="1">
      <c r="B1096" s="363" t="s">
        <v>1076</v>
      </c>
      <c r="C1096" s="364">
        <v>17321731000131</v>
      </c>
      <c r="D1096" s="365" t="s">
        <v>14</v>
      </c>
      <c r="E1096" s="365" t="s">
        <v>607</v>
      </c>
      <c r="F1096" s="365"/>
      <c r="G1096" s="366"/>
      <c r="H1096" s="366" t="s">
        <v>34</v>
      </c>
      <c r="I1096" s="366" t="s">
        <v>34</v>
      </c>
      <c r="J1096" s="366" t="s">
        <v>608</v>
      </c>
      <c r="K1096" s="367" t="s">
        <v>48</v>
      </c>
      <c r="L1096" s="368"/>
      <c r="M1096" s="368" t="s">
        <v>1416</v>
      </c>
      <c r="N1096" s="367">
        <v>340944</v>
      </c>
      <c r="O1096" s="367" t="s">
        <v>1321</v>
      </c>
      <c r="P1096" s="371">
        <v>41471</v>
      </c>
      <c r="Q1096" s="372">
        <v>39003479.380000003</v>
      </c>
      <c r="R1096" s="372">
        <v>32739605.566190463</v>
      </c>
      <c r="S1096" s="367">
        <v>32</v>
      </c>
      <c r="T1096" s="369">
        <v>-0.11834335089336845</v>
      </c>
      <c r="U1096" s="369">
        <v>-1.5298475954156971</v>
      </c>
      <c r="V1096" s="369">
        <v>-0.27119980877366789</v>
      </c>
      <c r="W1096" s="369">
        <v>-2.658664946354008</v>
      </c>
      <c r="X1096" s="369">
        <v>-8.3614229725551215E-2</v>
      </c>
      <c r="Y1096" s="369">
        <v>-0.63406189341580621</v>
      </c>
      <c r="Z1096" s="369">
        <v>-2.1485653992151965E-2</v>
      </c>
      <c r="AA1096" s="369">
        <v>-0.12213142268822655</v>
      </c>
      <c r="AB1096" s="369">
        <v>0.22650440398617105</v>
      </c>
      <c r="AC1096" s="373">
        <v>-1.7116143520467864</v>
      </c>
      <c r="AD1096" s="541">
        <v>0</v>
      </c>
      <c r="AE1096" s="370" t="s">
        <v>2462</v>
      </c>
      <c r="AF1096" s="370" t="s">
        <v>2253</v>
      </c>
      <c r="AG1096" s="374" t="s">
        <v>1439</v>
      </c>
      <c r="AH1096" s="374" t="s">
        <v>2248</v>
      </c>
      <c r="AI1096" s="374">
        <v>1000000</v>
      </c>
      <c r="AJ1096" s="374">
        <v>0</v>
      </c>
      <c r="AK1096" s="374">
        <v>0</v>
      </c>
      <c r="AL1096" s="369">
        <v>0.02</v>
      </c>
      <c r="AM1096" s="369">
        <v>0.2</v>
      </c>
      <c r="AN1096" s="369" t="s">
        <v>34</v>
      </c>
      <c r="AO1096" s="367" t="s">
        <v>1324</v>
      </c>
      <c r="AP1096" s="370" t="s">
        <v>716</v>
      </c>
      <c r="AQ1096" s="376" t="s">
        <v>665</v>
      </c>
      <c r="AR1096" s="369">
        <v>3.06705E-3</v>
      </c>
      <c r="AS1096" s="369">
        <v>3.06705E-3</v>
      </c>
      <c r="AT1096" s="369"/>
      <c r="AX1096" s="662"/>
      <c r="AY1096" s="663"/>
      <c r="AZ1096" s="663"/>
      <c r="BA1096" s="663"/>
      <c r="BB1096" s="664"/>
      <c r="BC1096" s="663"/>
      <c r="BD1096" s="663"/>
      <c r="BE1096" s="663"/>
      <c r="BF1096" s="663"/>
      <c r="BG1096" s="664"/>
      <c r="BH1096" s="664"/>
      <c r="BI1096" s="665"/>
      <c r="BJ1096" s="665"/>
      <c r="BK1096" s="665"/>
      <c r="BL1096" s="664"/>
      <c r="BM1096" s="664"/>
      <c r="BN1096" s="664"/>
      <c r="BO1096" s="664"/>
      <c r="BP1096" s="664"/>
      <c r="BQ1096" s="664"/>
      <c r="BR1096" s="664"/>
      <c r="BS1096" s="664"/>
      <c r="BT1096" s="667"/>
      <c r="BU1096" s="668"/>
      <c r="BV1096" s="666"/>
      <c r="BW1096" s="669"/>
    </row>
    <row r="1097" spans="2:75" ht="15.75" customHeight="1">
      <c r="B1097" s="363" t="s">
        <v>1077</v>
      </c>
      <c r="C1097" s="364">
        <v>19186860000190</v>
      </c>
      <c r="D1097" s="365" t="s">
        <v>14</v>
      </c>
      <c r="E1097" s="365" t="s">
        <v>607</v>
      </c>
      <c r="F1097" s="365"/>
      <c r="G1097" s="366"/>
      <c r="H1097" s="366" t="s">
        <v>34</v>
      </c>
      <c r="I1097" s="366" t="s">
        <v>34</v>
      </c>
      <c r="J1097" s="366" t="s">
        <v>611</v>
      </c>
      <c r="K1097" s="367"/>
      <c r="L1097" s="368"/>
      <c r="M1097" s="368" t="s">
        <v>34</v>
      </c>
      <c r="N1097" s="367">
        <v>355739</v>
      </c>
      <c r="O1097" s="367" t="s">
        <v>1321</v>
      </c>
      <c r="P1097" s="371">
        <v>41627</v>
      </c>
      <c r="Q1097" s="372">
        <v>87497726.840000004</v>
      </c>
      <c r="R1097" s="372">
        <v>94605055.695277825</v>
      </c>
      <c r="S1097" s="367">
        <v>32</v>
      </c>
      <c r="T1097" s="369">
        <v>-5.4590426429703465E-2</v>
      </c>
      <c r="U1097" s="369">
        <v>-0.70570109749088794</v>
      </c>
      <c r="V1097" s="369">
        <v>-0.20621364531948827</v>
      </c>
      <c r="W1097" s="369">
        <v>-2.0215832479747466</v>
      </c>
      <c r="X1097" s="369">
        <v>-0.13374957785800679</v>
      </c>
      <c r="Y1097" s="369">
        <v>-1.0142473459191279</v>
      </c>
      <c r="Z1097" s="369">
        <v>-2.2749216249262072E-2</v>
      </c>
      <c r="AA1097" s="369">
        <v>-0.12931392018969301</v>
      </c>
      <c r="AB1097" s="369">
        <v>0.22279660961424544</v>
      </c>
      <c r="AC1097" s="373">
        <v>-1.3610136940011326</v>
      </c>
      <c r="AD1097" s="541">
        <v>18981190000130</v>
      </c>
      <c r="AE1097" s="370" t="s">
        <v>2462</v>
      </c>
      <c r="AF1097" s="370" t="s">
        <v>2253</v>
      </c>
      <c r="AG1097" s="374" t="s">
        <v>1439</v>
      </c>
      <c r="AH1097" s="374" t="s">
        <v>2245</v>
      </c>
      <c r="AI1097" s="374">
        <v>5000</v>
      </c>
      <c r="AJ1097" s="374">
        <v>1000</v>
      </c>
      <c r="AK1097" s="374">
        <v>5000</v>
      </c>
      <c r="AL1097" s="369">
        <v>0.02</v>
      </c>
      <c r="AM1097" s="369">
        <v>0.1</v>
      </c>
      <c r="AN1097" s="369" t="s">
        <v>635</v>
      </c>
      <c r="AO1097" s="367" t="s">
        <v>1324</v>
      </c>
      <c r="AP1097" s="370" t="s">
        <v>716</v>
      </c>
      <c r="AQ1097" s="376" t="s">
        <v>665</v>
      </c>
      <c r="AR1097" s="369">
        <v>6.0000000000000001E-3</v>
      </c>
      <c r="AS1097" s="369">
        <v>6.0000000000000001E-3</v>
      </c>
      <c r="AT1097" s="369"/>
      <c r="AX1097" s="662"/>
      <c r="AY1097" s="663"/>
      <c r="AZ1097" s="663"/>
      <c r="BA1097" s="663"/>
      <c r="BB1097" s="664"/>
      <c r="BC1097" s="663"/>
      <c r="BD1097" s="663"/>
      <c r="BE1097" s="663"/>
      <c r="BF1097" s="663"/>
      <c r="BG1097" s="664"/>
      <c r="BH1097" s="664"/>
      <c r="BI1097" s="665"/>
      <c r="BJ1097" s="665"/>
      <c r="BK1097" s="665"/>
      <c r="BL1097" s="664"/>
      <c r="BM1097" s="664"/>
      <c r="BN1097" s="664"/>
      <c r="BO1097" s="664"/>
      <c r="BP1097" s="664"/>
      <c r="BQ1097" s="664"/>
      <c r="BR1097" s="664"/>
      <c r="BS1097" s="664"/>
      <c r="BT1097" s="667"/>
      <c r="BU1097" s="668"/>
      <c r="BV1097" s="666"/>
      <c r="BW1097" s="669"/>
    </row>
    <row r="1098" spans="2:75" ht="15.75" customHeight="1">
      <c r="B1098" s="363" t="s">
        <v>300</v>
      </c>
      <c r="C1098" s="364">
        <v>8869576000100</v>
      </c>
      <c r="D1098" s="365" t="s">
        <v>14</v>
      </c>
      <c r="E1098" s="365" t="s">
        <v>607</v>
      </c>
      <c r="F1098" s="365"/>
      <c r="G1098" s="366"/>
      <c r="H1098" s="366" t="s">
        <v>34</v>
      </c>
      <c r="I1098" s="366" t="s">
        <v>34</v>
      </c>
      <c r="J1098" s="366" t="s">
        <v>608</v>
      </c>
      <c r="K1098" s="367" t="s">
        <v>48</v>
      </c>
      <c r="L1098" s="368"/>
      <c r="M1098" s="368" t="s">
        <v>34</v>
      </c>
      <c r="N1098" s="367">
        <v>187003</v>
      </c>
      <c r="O1098" s="367" t="s">
        <v>1321</v>
      </c>
      <c r="P1098" s="371">
        <v>39260</v>
      </c>
      <c r="Q1098" s="372">
        <v>217053271.25</v>
      </c>
      <c r="R1098" s="372">
        <v>219732980.20750001</v>
      </c>
      <c r="S1098" s="367">
        <v>32</v>
      </c>
      <c r="T1098" s="369">
        <v>-5.4988358974605855E-4</v>
      </c>
      <c r="U1098" s="369">
        <v>-7.1084524916785966E-3</v>
      </c>
      <c r="V1098" s="369">
        <v>-0.11186644231818066</v>
      </c>
      <c r="W1098" s="369">
        <v>-1.0966651864894568</v>
      </c>
      <c r="X1098" s="369">
        <v>-0.14637283845658988</v>
      </c>
      <c r="Y1098" s="369">
        <v>-1.1099718241866454</v>
      </c>
      <c r="Z1098" s="369">
        <v>7.4100397096406034E-3</v>
      </c>
      <c r="AA1098" s="369">
        <v>4.2121067957495158E-2</v>
      </c>
      <c r="AB1098" s="369">
        <v>0.2634757605843181</v>
      </c>
      <c r="AC1098" s="373">
        <v>-0.6876747122836645</v>
      </c>
      <c r="AD1098" s="541">
        <v>0</v>
      </c>
      <c r="AE1098" s="370" t="s">
        <v>2464</v>
      </c>
      <c r="AF1098" s="370" t="s">
        <v>2253</v>
      </c>
      <c r="AG1098" s="374" t="s">
        <v>1439</v>
      </c>
      <c r="AH1098" s="374" t="s">
        <v>2245</v>
      </c>
      <c r="AI1098" s="374">
        <v>5000</v>
      </c>
      <c r="AJ1098" s="374">
        <v>5000</v>
      </c>
      <c r="AK1098" s="374">
        <v>5000</v>
      </c>
      <c r="AL1098" s="369">
        <v>0.02</v>
      </c>
      <c r="AM1098" s="369">
        <v>0.2</v>
      </c>
      <c r="AN1098" s="369" t="s">
        <v>2276</v>
      </c>
      <c r="AO1098" s="367" t="s">
        <v>1324</v>
      </c>
      <c r="AP1098" s="370" t="s">
        <v>716</v>
      </c>
      <c r="AQ1098" s="376" t="s">
        <v>665</v>
      </c>
      <c r="AR1098" s="369">
        <v>5.3333333333333332E-3</v>
      </c>
      <c r="AS1098" s="369">
        <v>5.3333333333333332E-3</v>
      </c>
      <c r="AT1098" s="369"/>
      <c r="AX1098" s="662"/>
      <c r="AY1098" s="663"/>
      <c r="AZ1098" s="663"/>
      <c r="BA1098" s="663"/>
      <c r="BB1098" s="664"/>
      <c r="BC1098" s="663"/>
      <c r="BD1098" s="663"/>
      <c r="BE1098" s="663"/>
      <c r="BF1098" s="663"/>
      <c r="BG1098" s="664"/>
      <c r="BH1098" s="664"/>
      <c r="BI1098" s="665"/>
      <c r="BJ1098" s="665"/>
      <c r="BK1098" s="665"/>
      <c r="BL1098" s="664"/>
      <c r="BM1098" s="664"/>
      <c r="BN1098" s="664"/>
      <c r="BO1098" s="664"/>
      <c r="BP1098" s="664"/>
      <c r="BQ1098" s="664"/>
      <c r="BR1098" s="664"/>
      <c r="BS1098" s="664"/>
      <c r="BT1098" s="667"/>
      <c r="BU1098" s="668"/>
      <c r="BV1098" s="666"/>
      <c r="BW1098" s="669"/>
    </row>
    <row r="1099" spans="2:75" ht="15.75" customHeight="1">
      <c r="B1099" s="363" t="s">
        <v>562</v>
      </c>
      <c r="C1099" s="364">
        <v>39959357000137</v>
      </c>
      <c r="D1099" s="365" t="s">
        <v>14</v>
      </c>
      <c r="E1099" s="365" t="s">
        <v>607</v>
      </c>
      <c r="F1099" s="365"/>
      <c r="G1099" s="366"/>
      <c r="H1099" s="366" t="s">
        <v>34</v>
      </c>
      <c r="I1099" s="366" t="s">
        <v>34</v>
      </c>
      <c r="J1099" s="366" t="s">
        <v>608</v>
      </c>
      <c r="K1099" s="367" t="s">
        <v>48</v>
      </c>
      <c r="L1099" s="368"/>
      <c r="M1099" s="368" t="s">
        <v>34</v>
      </c>
      <c r="N1099" s="367">
        <v>603430</v>
      </c>
      <c r="O1099" s="367" t="s">
        <v>1321</v>
      </c>
      <c r="P1099" s="371">
        <v>44403</v>
      </c>
      <c r="Q1099" s="372">
        <v>6157808.9800000004</v>
      </c>
      <c r="R1099" s="372">
        <v>7268936.3979761917</v>
      </c>
      <c r="S1099" s="367">
        <v>32</v>
      </c>
      <c r="T1099" s="369">
        <v>-5.2031577990402367E-3</v>
      </c>
      <c r="U1099" s="369">
        <v>-6.7262236427650376E-2</v>
      </c>
      <c r="V1099" s="369">
        <v>-0.11736963858223848</v>
      </c>
      <c r="W1099" s="369">
        <v>-1.150614911108796</v>
      </c>
      <c r="X1099" s="369" t="s">
        <v>1419</v>
      </c>
      <c r="Y1099" s="369" t="s">
        <v>1419</v>
      </c>
      <c r="Z1099" s="369" t="s">
        <v>1419</v>
      </c>
      <c r="AA1099" s="369" t="s">
        <v>1419</v>
      </c>
      <c r="AB1099" s="369">
        <v>0.26251586627813206</v>
      </c>
      <c r="AC1099" s="373">
        <v>-0.71480582753506083</v>
      </c>
      <c r="AD1099" s="541">
        <v>0</v>
      </c>
      <c r="AE1099" s="370" t="s">
        <v>2464</v>
      </c>
      <c r="AF1099" s="370" t="s">
        <v>2253</v>
      </c>
      <c r="AG1099" s="374" t="s">
        <v>1439</v>
      </c>
      <c r="AH1099" s="374" t="s">
        <v>2248</v>
      </c>
      <c r="AI1099" s="374">
        <v>500</v>
      </c>
      <c r="AJ1099" s="374">
        <v>500</v>
      </c>
      <c r="AK1099" s="374">
        <v>500</v>
      </c>
      <c r="AL1099" s="369">
        <v>0.02</v>
      </c>
      <c r="AM1099" s="369">
        <v>0.2</v>
      </c>
      <c r="AN1099" s="369" t="s">
        <v>2276</v>
      </c>
      <c r="AO1099" s="367" t="s">
        <v>1324</v>
      </c>
      <c r="AP1099" s="370" t="s">
        <v>716</v>
      </c>
      <c r="AQ1099" s="376" t="s">
        <v>665</v>
      </c>
      <c r="AR1099" s="369">
        <v>5.3340000000000002E-3</v>
      </c>
      <c r="AS1099" s="369">
        <v>5.3340000000000002E-3</v>
      </c>
      <c r="AT1099" s="369"/>
      <c r="AX1099" s="662"/>
      <c r="AY1099" s="663"/>
      <c r="AZ1099" s="663"/>
      <c r="BA1099" s="663"/>
      <c r="BB1099" s="664"/>
      <c r="BC1099" s="663"/>
      <c r="BD1099" s="663"/>
      <c r="BE1099" s="663"/>
      <c r="BF1099" s="663"/>
      <c r="BG1099" s="664"/>
      <c r="BH1099" s="664"/>
      <c r="BI1099" s="665"/>
      <c r="BJ1099" s="665"/>
      <c r="BK1099" s="665"/>
      <c r="BL1099" s="664"/>
      <c r="BM1099" s="664"/>
      <c r="BN1099" s="664"/>
      <c r="BO1099" s="664"/>
      <c r="BP1099" s="664"/>
      <c r="BQ1099" s="664"/>
      <c r="BR1099" s="664"/>
      <c r="BS1099" s="664"/>
      <c r="BT1099" s="667"/>
      <c r="BU1099" s="668"/>
      <c r="BV1099" s="666"/>
      <c r="BW1099" s="669"/>
    </row>
    <row r="1100" spans="2:75" ht="15.75" customHeight="1">
      <c r="B1100" s="363" t="s">
        <v>302</v>
      </c>
      <c r="C1100" s="364">
        <v>34791444000104</v>
      </c>
      <c r="D1100" s="365" t="s">
        <v>14</v>
      </c>
      <c r="E1100" s="365" t="s">
        <v>607</v>
      </c>
      <c r="F1100" s="365"/>
      <c r="G1100" s="366"/>
      <c r="H1100" s="366" t="s">
        <v>34</v>
      </c>
      <c r="I1100" s="366" t="s">
        <v>34</v>
      </c>
      <c r="J1100" s="366" t="s">
        <v>608</v>
      </c>
      <c r="K1100" s="367" t="s">
        <v>48</v>
      </c>
      <c r="L1100" s="368"/>
      <c r="M1100" s="368" t="s">
        <v>1416</v>
      </c>
      <c r="N1100" s="367">
        <v>520780</v>
      </c>
      <c r="O1100" s="367" t="s">
        <v>1321</v>
      </c>
      <c r="P1100" s="371">
        <v>43822</v>
      </c>
      <c r="Q1100" s="372">
        <v>47383471.450000003</v>
      </c>
      <c r="R1100" s="372">
        <v>52856821.291031726</v>
      </c>
      <c r="S1100" s="367">
        <v>32</v>
      </c>
      <c r="T1100" s="369">
        <v>9.1929557100007608E-2</v>
      </c>
      <c r="U1100" s="369">
        <v>1.1883913275685145</v>
      </c>
      <c r="V1100" s="369">
        <v>-3.0753628747344885E-2</v>
      </c>
      <c r="W1100" s="369">
        <v>-0.30148839371781144</v>
      </c>
      <c r="X1100" s="369">
        <v>0.15676276737440187</v>
      </c>
      <c r="Y1100" s="369">
        <v>1.1887605426106143</v>
      </c>
      <c r="Z1100" s="369" t="s">
        <v>1419</v>
      </c>
      <c r="AA1100" s="369" t="s">
        <v>1419</v>
      </c>
      <c r="AB1100" s="369">
        <v>0.19679500426497687</v>
      </c>
      <c r="AC1100" s="373">
        <v>-0.55401249986488488</v>
      </c>
      <c r="AD1100" s="541">
        <v>34791421000108</v>
      </c>
      <c r="AE1100" s="370" t="s">
        <v>2466</v>
      </c>
      <c r="AF1100" s="370" t="s">
        <v>2250</v>
      </c>
      <c r="AG1100" s="374" t="s">
        <v>719</v>
      </c>
      <c r="AH1100" s="374" t="s">
        <v>2248</v>
      </c>
      <c r="AI1100" s="374">
        <v>10000</v>
      </c>
      <c r="AJ1100" s="374">
        <v>5000</v>
      </c>
      <c r="AK1100" s="374">
        <v>5000</v>
      </c>
      <c r="AL1100" s="369">
        <v>0.02</v>
      </c>
      <c r="AM1100" s="369">
        <v>0.2</v>
      </c>
      <c r="AN1100" s="369" t="s">
        <v>666</v>
      </c>
      <c r="AO1100" s="367" t="s">
        <v>1324</v>
      </c>
      <c r="AP1100" s="370" t="s">
        <v>716</v>
      </c>
      <c r="AQ1100" s="376" t="s">
        <v>659</v>
      </c>
      <c r="AR1100" s="369">
        <v>3.3333333333333331E-3</v>
      </c>
      <c r="AS1100" s="369">
        <v>3.3333333333333331E-3</v>
      </c>
      <c r="AT1100" s="369"/>
      <c r="AX1100" s="662"/>
      <c r="AY1100" s="663"/>
      <c r="AZ1100" s="663"/>
      <c r="BA1100" s="663"/>
      <c r="BB1100" s="664"/>
      <c r="BC1100" s="663"/>
      <c r="BD1100" s="663"/>
      <c r="BE1100" s="663"/>
      <c r="BF1100" s="663"/>
      <c r="BG1100" s="664"/>
      <c r="BH1100" s="664"/>
      <c r="BI1100" s="665"/>
      <c r="BJ1100" s="665"/>
      <c r="BK1100" s="665"/>
      <c r="BL1100" s="664"/>
      <c r="BM1100" s="664"/>
      <c r="BN1100" s="664"/>
      <c r="BO1100" s="664"/>
      <c r="BP1100" s="664"/>
      <c r="BQ1100" s="664"/>
      <c r="BR1100" s="664"/>
      <c r="BS1100" s="664"/>
      <c r="BT1100" s="667"/>
      <c r="BU1100" s="668"/>
      <c r="BV1100" s="666"/>
      <c r="BW1100" s="669"/>
    </row>
    <row r="1101" spans="2:75" ht="15.75" customHeight="1">
      <c r="B1101" s="363" t="s">
        <v>303</v>
      </c>
      <c r="C1101" s="364">
        <v>14113340000133</v>
      </c>
      <c r="D1101" s="365" t="s">
        <v>14</v>
      </c>
      <c r="E1101" s="365" t="s">
        <v>607</v>
      </c>
      <c r="F1101" s="365"/>
      <c r="G1101" s="366"/>
      <c r="H1101" s="366" t="s">
        <v>34</v>
      </c>
      <c r="I1101" s="366" t="s">
        <v>34</v>
      </c>
      <c r="J1101" s="366" t="s">
        <v>608</v>
      </c>
      <c r="K1101" s="367" t="s">
        <v>48</v>
      </c>
      <c r="L1101" s="368"/>
      <c r="M1101" s="368" t="s">
        <v>1416</v>
      </c>
      <c r="N1101" s="367">
        <v>287989</v>
      </c>
      <c r="O1101" s="367" t="s">
        <v>1324</v>
      </c>
      <c r="P1101" s="371">
        <v>40816</v>
      </c>
      <c r="Q1101" s="372">
        <v>800397164.78999996</v>
      </c>
      <c r="R1101" s="372">
        <v>859392665.79698408</v>
      </c>
      <c r="S1101" s="367">
        <v>32</v>
      </c>
      <c r="T1101" s="369">
        <v>9.7378310238932952E-2</v>
      </c>
      <c r="U1101" s="369">
        <v>1.258828422890494</v>
      </c>
      <c r="V1101" s="369">
        <v>-8.0654699159541376E-3</v>
      </c>
      <c r="W1101" s="369">
        <v>-7.9068573972763484E-2</v>
      </c>
      <c r="X1101" s="369">
        <v>0.16430796740848019</v>
      </c>
      <c r="Y1101" s="369">
        <v>1.2459771651342175</v>
      </c>
      <c r="Z1101" s="369">
        <v>0.25983419310781541</v>
      </c>
      <c r="AA1101" s="369">
        <v>1.4769817888204051</v>
      </c>
      <c r="AB1101" s="369">
        <v>0.20319550761773877</v>
      </c>
      <c r="AC1101" s="373">
        <v>-0.41639684595114917</v>
      </c>
      <c r="AD1101" s="541">
        <v>32812291000109</v>
      </c>
      <c r="AE1101" s="370" t="s">
        <v>2466</v>
      </c>
      <c r="AF1101" s="370" t="s">
        <v>2250</v>
      </c>
      <c r="AG1101" s="374" t="s">
        <v>719</v>
      </c>
      <c r="AH1101" s="374" t="s">
        <v>2248</v>
      </c>
      <c r="AI1101" s="374">
        <v>10000</v>
      </c>
      <c r="AJ1101" s="374">
        <v>5000</v>
      </c>
      <c r="AK1101" s="374">
        <v>5000</v>
      </c>
      <c r="AL1101" s="369">
        <v>1.4999999999999999E-2</v>
      </c>
      <c r="AM1101" s="369">
        <v>0.2</v>
      </c>
      <c r="AN1101" s="369" t="s">
        <v>666</v>
      </c>
      <c r="AO1101" s="367" t="s">
        <v>1324</v>
      </c>
      <c r="AP1101" s="370" t="s">
        <v>716</v>
      </c>
      <c r="AQ1101" s="376" t="s">
        <v>659</v>
      </c>
      <c r="AR1101" s="369">
        <v>3.1499999999999996E-3</v>
      </c>
      <c r="AS1101" s="369">
        <v>3.1499999999999996E-3</v>
      </c>
      <c r="AT1101" s="369"/>
      <c r="AX1101" s="662"/>
      <c r="AY1101" s="663"/>
      <c r="AZ1101" s="663"/>
      <c r="BA1101" s="663"/>
      <c r="BB1101" s="664"/>
      <c r="BC1101" s="663"/>
      <c r="BD1101" s="663"/>
      <c r="BE1101" s="663"/>
      <c r="BF1101" s="663"/>
      <c r="BG1101" s="664"/>
      <c r="BH1101" s="664"/>
      <c r="BI1101" s="665"/>
      <c r="BJ1101" s="665"/>
      <c r="BK1101" s="665"/>
      <c r="BL1101" s="664"/>
      <c r="BM1101" s="664"/>
      <c r="BN1101" s="664"/>
      <c r="BO1101" s="664"/>
      <c r="BP1101" s="664"/>
      <c r="BQ1101" s="664"/>
      <c r="BR1101" s="664"/>
      <c r="BS1101" s="664"/>
      <c r="BT1101" s="667"/>
      <c r="BU1101" s="668"/>
      <c r="BV1101" s="666"/>
      <c r="BW1101" s="669"/>
    </row>
    <row r="1102" spans="2:75" ht="15.75" customHeight="1">
      <c r="B1102" s="363" t="s">
        <v>306</v>
      </c>
      <c r="C1102" s="364">
        <v>17759778000181</v>
      </c>
      <c r="D1102" s="365" t="s">
        <v>14</v>
      </c>
      <c r="E1102" s="365" t="s">
        <v>607</v>
      </c>
      <c r="F1102" s="365"/>
      <c r="G1102" s="366"/>
      <c r="H1102" s="366" t="s">
        <v>34</v>
      </c>
      <c r="I1102" s="366" t="s">
        <v>34</v>
      </c>
      <c r="J1102" s="366" t="s">
        <v>608</v>
      </c>
      <c r="K1102" s="367" t="s">
        <v>48</v>
      </c>
      <c r="L1102" s="368"/>
      <c r="M1102" s="368" t="s">
        <v>34</v>
      </c>
      <c r="N1102" s="367">
        <v>395951</v>
      </c>
      <c r="O1102" s="367" t="s">
        <v>1321</v>
      </c>
      <c r="P1102" s="371">
        <v>41402</v>
      </c>
      <c r="Q1102" s="372">
        <v>57694633.909999996</v>
      </c>
      <c r="R1102" s="372">
        <v>77813250.066547647</v>
      </c>
      <c r="S1102" s="367">
        <v>32</v>
      </c>
      <c r="T1102" s="369">
        <v>3.5133665956920579E-2</v>
      </c>
      <c r="U1102" s="369">
        <v>0.45417975726209731</v>
      </c>
      <c r="V1102" s="369">
        <v>-1.7173289307878203E-2</v>
      </c>
      <c r="W1102" s="369">
        <v>-0.16835565815076275</v>
      </c>
      <c r="X1102" s="369">
        <v>1.3015620271548567E-2</v>
      </c>
      <c r="Y1102" s="369">
        <v>9.869981294388859E-2</v>
      </c>
      <c r="Z1102" s="369">
        <v>0.14387483931707856</v>
      </c>
      <c r="AA1102" s="369">
        <v>0.81783122921243945</v>
      </c>
      <c r="AB1102" s="369">
        <v>0.18049383608507524</v>
      </c>
      <c r="AC1102" s="373">
        <v>-0.54430494512162397</v>
      </c>
      <c r="AD1102" s="541">
        <v>0</v>
      </c>
      <c r="AE1102" s="370" t="s">
        <v>2467</v>
      </c>
      <c r="AF1102" s="370" t="s">
        <v>2244</v>
      </c>
      <c r="AG1102" s="374" t="s">
        <v>1438</v>
      </c>
      <c r="AH1102" s="374" t="s">
        <v>2248</v>
      </c>
      <c r="AI1102" s="374">
        <v>1000</v>
      </c>
      <c r="AJ1102" s="374">
        <v>1000</v>
      </c>
      <c r="AK1102" s="374">
        <v>100</v>
      </c>
      <c r="AL1102" s="369">
        <v>0.02</v>
      </c>
      <c r="AM1102" s="369">
        <v>0.2</v>
      </c>
      <c r="AN1102" s="369" t="s">
        <v>34</v>
      </c>
      <c r="AO1102" s="367" t="s">
        <v>1324</v>
      </c>
      <c r="AP1102" s="370" t="s">
        <v>716</v>
      </c>
      <c r="AQ1102" s="376" t="s">
        <v>659</v>
      </c>
      <c r="AR1102" s="369">
        <v>6.0000000000000001E-3</v>
      </c>
      <c r="AS1102" s="369">
        <v>6.0000000000000001E-3</v>
      </c>
      <c r="AT1102" s="369"/>
      <c r="AX1102" s="662"/>
      <c r="AY1102" s="663"/>
      <c r="AZ1102" s="663"/>
      <c r="BA1102" s="663"/>
      <c r="BB1102" s="664"/>
      <c r="BC1102" s="663"/>
      <c r="BD1102" s="663"/>
      <c r="BE1102" s="663"/>
      <c r="BF1102" s="663"/>
      <c r="BG1102" s="664"/>
      <c r="BH1102" s="664"/>
      <c r="BI1102" s="665"/>
      <c r="BJ1102" s="665"/>
      <c r="BK1102" s="665"/>
      <c r="BL1102" s="664"/>
      <c r="BM1102" s="664"/>
      <c r="BN1102" s="664"/>
      <c r="BO1102" s="664"/>
      <c r="BP1102" s="664"/>
      <c r="BQ1102" s="664"/>
      <c r="BR1102" s="664"/>
      <c r="BS1102" s="664"/>
      <c r="BT1102" s="667"/>
      <c r="BU1102" s="668"/>
      <c r="BV1102" s="666"/>
      <c r="BW1102" s="669"/>
    </row>
    <row r="1103" spans="2:75" ht="15.75" customHeight="1">
      <c r="B1103" s="363" t="s">
        <v>308</v>
      </c>
      <c r="C1103" s="364">
        <v>26218614000138</v>
      </c>
      <c r="D1103" s="365" t="s">
        <v>14</v>
      </c>
      <c r="E1103" s="365" t="s">
        <v>607</v>
      </c>
      <c r="F1103" s="365"/>
      <c r="G1103" s="366"/>
      <c r="H1103" s="366" t="s">
        <v>34</v>
      </c>
      <c r="I1103" s="366" t="s">
        <v>34</v>
      </c>
      <c r="J1103" s="366" t="s">
        <v>608</v>
      </c>
      <c r="K1103" s="367" t="s">
        <v>48</v>
      </c>
      <c r="L1103" s="368"/>
      <c r="M1103" s="368" t="s">
        <v>34</v>
      </c>
      <c r="N1103" s="367">
        <v>436607</v>
      </c>
      <c r="O1103" s="367" t="s">
        <v>1321</v>
      </c>
      <c r="P1103" s="371">
        <v>42782</v>
      </c>
      <c r="Q1103" s="372">
        <v>84918167.019999996</v>
      </c>
      <c r="R1103" s="372">
        <v>124127540.21392851</v>
      </c>
      <c r="S1103" s="367">
        <v>32</v>
      </c>
      <c r="T1103" s="369">
        <v>-4.2937196868663152E-2</v>
      </c>
      <c r="U1103" s="369">
        <v>-0.55505752446203227</v>
      </c>
      <c r="V1103" s="369">
        <v>-0.27454965365167083</v>
      </c>
      <c r="W1103" s="369">
        <v>-2.6915046271529817</v>
      </c>
      <c r="X1103" s="369">
        <v>-0.16357765460006868</v>
      </c>
      <c r="Y1103" s="369">
        <v>-1.2404390704390067</v>
      </c>
      <c r="Z1103" s="369">
        <v>-9.7388807880545714E-2</v>
      </c>
      <c r="AA1103" s="369">
        <v>-0.55358955630142825</v>
      </c>
      <c r="AB1103" s="369">
        <v>0.26594225935909688</v>
      </c>
      <c r="AC1103" s="373">
        <v>-1.4389252753129429</v>
      </c>
      <c r="AD1103" s="541">
        <v>39150853000145</v>
      </c>
      <c r="AE1103" s="370" t="s">
        <v>2469</v>
      </c>
      <c r="AF1103" s="370" t="s">
        <v>2247</v>
      </c>
      <c r="AG1103" s="374" t="s">
        <v>59</v>
      </c>
      <c r="AH1103" s="374" t="s">
        <v>2248</v>
      </c>
      <c r="AI1103" s="374">
        <v>25000</v>
      </c>
      <c r="AJ1103" s="374">
        <v>1000</v>
      </c>
      <c r="AK1103" s="374">
        <v>1000</v>
      </c>
      <c r="AL1103" s="369">
        <v>0.02</v>
      </c>
      <c r="AM1103" s="369">
        <v>0.2</v>
      </c>
      <c r="AN1103" s="369" t="s">
        <v>666</v>
      </c>
      <c r="AO1103" s="367" t="s">
        <v>1324</v>
      </c>
      <c r="AP1103" s="370" t="s">
        <v>716</v>
      </c>
      <c r="AQ1103" s="376" t="s">
        <v>665</v>
      </c>
      <c r="AR1103" s="369">
        <v>5.3333333333333332E-3</v>
      </c>
      <c r="AS1103" s="369">
        <v>5.3333333333333332E-3</v>
      </c>
      <c r="AT1103" s="369"/>
      <c r="AX1103" s="662"/>
      <c r="AY1103" s="663"/>
      <c r="AZ1103" s="663"/>
      <c r="BA1103" s="663"/>
      <c r="BB1103" s="664"/>
      <c r="BC1103" s="663"/>
      <c r="BD1103" s="663"/>
      <c r="BE1103" s="663"/>
      <c r="BF1103" s="663"/>
      <c r="BG1103" s="664"/>
      <c r="BH1103" s="664"/>
      <c r="BI1103" s="665"/>
      <c r="BJ1103" s="665"/>
      <c r="BK1103" s="665"/>
      <c r="BL1103" s="664"/>
      <c r="BM1103" s="664"/>
      <c r="BN1103" s="664"/>
      <c r="BO1103" s="664"/>
      <c r="BP1103" s="664"/>
      <c r="BQ1103" s="664"/>
      <c r="BR1103" s="664"/>
      <c r="BS1103" s="664"/>
      <c r="BT1103" s="667"/>
      <c r="BU1103" s="668"/>
      <c r="BV1103" s="666"/>
      <c r="BW1103" s="669"/>
    </row>
    <row r="1104" spans="2:75" ht="15.75" customHeight="1">
      <c r="B1104" s="363" t="s">
        <v>309</v>
      </c>
      <c r="C1104" s="364">
        <v>11961199000130</v>
      </c>
      <c r="D1104" s="365" t="s">
        <v>14</v>
      </c>
      <c r="E1104" s="365" t="s">
        <v>607</v>
      </c>
      <c r="F1104" s="365"/>
      <c r="G1104" s="366"/>
      <c r="H1104" s="366" t="s">
        <v>34</v>
      </c>
      <c r="I1104" s="366" t="s">
        <v>34</v>
      </c>
      <c r="J1104" s="366" t="s">
        <v>608</v>
      </c>
      <c r="K1104" s="367" t="s">
        <v>48</v>
      </c>
      <c r="L1104" s="368"/>
      <c r="M1104" s="368" t="s">
        <v>1416</v>
      </c>
      <c r="N1104" s="367">
        <v>303593</v>
      </c>
      <c r="O1104" s="367" t="s">
        <v>1321</v>
      </c>
      <c r="P1104" s="371">
        <v>41037</v>
      </c>
      <c r="Q1104" s="372">
        <v>289396763.73000002</v>
      </c>
      <c r="R1104" s="372">
        <v>394200097.52424622</v>
      </c>
      <c r="S1104" s="367">
        <v>32</v>
      </c>
      <c r="T1104" s="369">
        <v>-3.8487678970362538E-2</v>
      </c>
      <c r="U1104" s="369">
        <v>-0.49753773812770979</v>
      </c>
      <c r="V1104" s="369">
        <v>-0.27001371132820196</v>
      </c>
      <c r="W1104" s="369">
        <v>-2.6470372253925523</v>
      </c>
      <c r="X1104" s="369">
        <v>-0.15272168749952431</v>
      </c>
      <c r="Y1104" s="369">
        <v>-1.1581162998146255</v>
      </c>
      <c r="Z1104" s="369">
        <v>-7.6653964596920199E-2</v>
      </c>
      <c r="AA1104" s="369">
        <v>-0.43572598508448507</v>
      </c>
      <c r="AB1104" s="369">
        <v>0.26638335724013601</v>
      </c>
      <c r="AC1104" s="373">
        <v>-1.4127384849244429</v>
      </c>
      <c r="AD1104" s="541">
        <v>20889133000178</v>
      </c>
      <c r="AE1104" s="370" t="s">
        <v>2469</v>
      </c>
      <c r="AF1104" s="370" t="s">
        <v>2247</v>
      </c>
      <c r="AG1104" s="374" t="s">
        <v>59</v>
      </c>
      <c r="AH1104" s="374" t="s">
        <v>2248</v>
      </c>
      <c r="AI1104" s="374">
        <v>25000</v>
      </c>
      <c r="AJ1104" s="374">
        <v>1000</v>
      </c>
      <c r="AK1104" s="374">
        <v>1000</v>
      </c>
      <c r="AL1104" s="369">
        <v>1.3000000000000001E-2</v>
      </c>
      <c r="AM1104" s="369">
        <v>0.2</v>
      </c>
      <c r="AN1104" s="369" t="s">
        <v>666</v>
      </c>
      <c r="AO1104" s="367" t="s">
        <v>1324</v>
      </c>
      <c r="AP1104" s="370" t="s">
        <v>716</v>
      </c>
      <c r="AQ1104" s="376" t="s">
        <v>665</v>
      </c>
      <c r="AR1104" s="369" t="s">
        <v>34</v>
      </c>
      <c r="AS1104" s="369" t="s">
        <v>34</v>
      </c>
      <c r="AT1104" s="369"/>
      <c r="AX1104" s="662"/>
      <c r="AY1104" s="663"/>
      <c r="AZ1104" s="663"/>
      <c r="BA1104" s="663"/>
      <c r="BB1104" s="664"/>
      <c r="BC1104" s="663"/>
      <c r="BD1104" s="663"/>
      <c r="BE1104" s="663"/>
      <c r="BF1104" s="663"/>
      <c r="BG1104" s="664"/>
      <c r="BH1104" s="664"/>
      <c r="BI1104" s="665"/>
      <c r="BJ1104" s="665"/>
      <c r="BK1104" s="665"/>
      <c r="BL1104" s="664"/>
      <c r="BM1104" s="664"/>
      <c r="BN1104" s="664"/>
      <c r="BO1104" s="664"/>
      <c r="BP1104" s="664"/>
      <c r="BQ1104" s="664"/>
      <c r="BR1104" s="664"/>
      <c r="BS1104" s="664"/>
      <c r="BT1104" s="667"/>
      <c r="BU1104" s="668"/>
      <c r="BV1104" s="666"/>
      <c r="BW1104" s="669"/>
    </row>
    <row r="1105" spans="2:75" ht="15.75" customHeight="1">
      <c r="B1105" s="363" t="s">
        <v>1092</v>
      </c>
      <c r="C1105" s="364">
        <v>39471486000181</v>
      </c>
      <c r="D1105" s="365" t="s">
        <v>14</v>
      </c>
      <c r="E1105" s="365" t="s">
        <v>607</v>
      </c>
      <c r="F1105" s="365"/>
      <c r="G1105" s="366"/>
      <c r="H1105" s="366" t="s">
        <v>34</v>
      </c>
      <c r="I1105" s="366" t="s">
        <v>34</v>
      </c>
      <c r="J1105" s="366" t="s">
        <v>608</v>
      </c>
      <c r="K1105" s="367" t="s">
        <v>48</v>
      </c>
      <c r="L1105" s="368"/>
      <c r="M1105" s="368" t="s">
        <v>1416</v>
      </c>
      <c r="N1105" s="367">
        <v>605875</v>
      </c>
      <c r="O1105" s="367" t="s">
        <v>1321</v>
      </c>
      <c r="P1105" s="371">
        <v>44407</v>
      </c>
      <c r="Q1105" s="372">
        <v>14952363.15</v>
      </c>
      <c r="R1105" s="372">
        <v>14376214.244325392</v>
      </c>
      <c r="S1105" s="367">
        <v>32</v>
      </c>
      <c r="T1105" s="369">
        <v>3.8160802553423467E-2</v>
      </c>
      <c r="U1105" s="369">
        <v>0.4933121428857522</v>
      </c>
      <c r="V1105" s="369">
        <v>-0.10645840919035876</v>
      </c>
      <c r="W1105" s="369">
        <v>-1.0436483788055666</v>
      </c>
      <c r="X1105" s="369" t="s">
        <v>1419</v>
      </c>
      <c r="Y1105" s="369" t="s">
        <v>1419</v>
      </c>
      <c r="Z1105" s="369" t="s">
        <v>1419</v>
      </c>
      <c r="AA1105" s="369" t="s">
        <v>1419</v>
      </c>
      <c r="AB1105" s="369">
        <v>0.21420385578257309</v>
      </c>
      <c r="AC1105" s="373">
        <v>-0.8718129375443926</v>
      </c>
      <c r="AD1105" s="541">
        <v>39471368000173</v>
      </c>
      <c r="AE1105" s="370" t="s">
        <v>2475</v>
      </c>
      <c r="AF1105" s="370" t="s">
        <v>736</v>
      </c>
      <c r="AG1105" s="374" t="s">
        <v>736</v>
      </c>
      <c r="AH1105" s="374" t="s">
        <v>2248</v>
      </c>
      <c r="AI1105" s="374">
        <v>10000</v>
      </c>
      <c r="AJ1105" s="374">
        <v>1000</v>
      </c>
      <c r="AK1105" s="374">
        <v>1000</v>
      </c>
      <c r="AL1105" s="369">
        <v>1.8000000000000002E-2</v>
      </c>
      <c r="AM1105" s="369">
        <v>0.2</v>
      </c>
      <c r="AN1105" s="369" t="s">
        <v>666</v>
      </c>
      <c r="AO1105" s="367" t="s">
        <v>1324</v>
      </c>
      <c r="AP1105" s="370" t="s">
        <v>716</v>
      </c>
      <c r="AQ1105" s="376" t="s">
        <v>659</v>
      </c>
      <c r="AR1105" s="369">
        <v>3.5999999999999999E-3</v>
      </c>
      <c r="AS1105" s="369">
        <v>3.5999999999999999E-3</v>
      </c>
      <c r="AT1105" s="369"/>
      <c r="AX1105" s="662"/>
      <c r="AY1105" s="663"/>
      <c r="AZ1105" s="663"/>
      <c r="BA1105" s="663"/>
      <c r="BB1105" s="664"/>
      <c r="BC1105" s="663"/>
      <c r="BD1105" s="663"/>
      <c r="BE1105" s="663"/>
      <c r="BF1105" s="663"/>
      <c r="BG1105" s="664"/>
      <c r="BH1105" s="664"/>
      <c r="BI1105" s="665"/>
      <c r="BJ1105" s="665"/>
      <c r="BK1105" s="665"/>
      <c r="BL1105" s="664"/>
      <c r="BM1105" s="664"/>
      <c r="BN1105" s="664"/>
      <c r="BO1105" s="664"/>
      <c r="BP1105" s="664"/>
      <c r="BQ1105" s="664"/>
      <c r="BR1105" s="664"/>
      <c r="BS1105" s="664"/>
      <c r="BT1105" s="667"/>
      <c r="BU1105" s="668"/>
      <c r="BV1105" s="666"/>
      <c r="BW1105" s="669"/>
    </row>
    <row r="1106" spans="2:75" ht="15.75" customHeight="1">
      <c r="B1106" s="363" t="s">
        <v>1094</v>
      </c>
      <c r="C1106" s="364">
        <v>39435574000128</v>
      </c>
      <c r="D1106" s="365" t="s">
        <v>14</v>
      </c>
      <c r="E1106" s="365" t="s">
        <v>607</v>
      </c>
      <c r="F1106" s="365"/>
      <c r="G1106" s="366"/>
      <c r="H1106" s="366" t="s">
        <v>34</v>
      </c>
      <c r="I1106" s="366" t="s">
        <v>34</v>
      </c>
      <c r="J1106" s="366" t="s">
        <v>608</v>
      </c>
      <c r="K1106" s="367" t="s">
        <v>48</v>
      </c>
      <c r="L1106" s="368"/>
      <c r="M1106" s="368" t="s">
        <v>1416</v>
      </c>
      <c r="N1106" s="367">
        <v>604054</v>
      </c>
      <c r="O1106" s="367" t="s">
        <v>1321</v>
      </c>
      <c r="P1106" s="371">
        <v>44407</v>
      </c>
      <c r="Q1106" s="372">
        <v>15667883.51</v>
      </c>
      <c r="R1106" s="372">
        <v>14538107.363928586</v>
      </c>
      <c r="S1106" s="367">
        <v>32</v>
      </c>
      <c r="T1106" s="369">
        <v>-1.8848078389341882E-3</v>
      </c>
      <c r="U1106" s="369">
        <v>-2.4365278813274705E-2</v>
      </c>
      <c r="V1106" s="369">
        <v>-9.5028288738746913E-2</v>
      </c>
      <c r="W1106" s="369">
        <v>-0.9315949790826128</v>
      </c>
      <c r="X1106" s="369" t="s">
        <v>1419</v>
      </c>
      <c r="Y1106" s="369" t="s">
        <v>1419</v>
      </c>
      <c r="Z1106" s="369" t="s">
        <v>1419</v>
      </c>
      <c r="AA1106" s="369" t="s">
        <v>1419</v>
      </c>
      <c r="AB1106" s="369">
        <v>0.19562806820562104</v>
      </c>
      <c r="AC1106" s="373">
        <v>-0.90913892469891022</v>
      </c>
      <c r="AD1106" s="541">
        <v>39433090000140</v>
      </c>
      <c r="AE1106" s="370" t="s">
        <v>2475</v>
      </c>
      <c r="AF1106" s="370" t="s">
        <v>736</v>
      </c>
      <c r="AG1106" s="374" t="s">
        <v>736</v>
      </c>
      <c r="AH1106" s="374" t="s">
        <v>2245</v>
      </c>
      <c r="AI1106" s="374">
        <v>10000</v>
      </c>
      <c r="AJ1106" s="374" t="s">
        <v>1429</v>
      </c>
      <c r="AK1106" s="374" t="s">
        <v>1429</v>
      </c>
      <c r="AL1106" s="369">
        <v>1.8000000000000002E-2</v>
      </c>
      <c r="AM1106" s="369">
        <v>0.2</v>
      </c>
      <c r="AN1106" s="369" t="s">
        <v>666</v>
      </c>
      <c r="AO1106" s="367" t="s">
        <v>1324</v>
      </c>
      <c r="AP1106" s="370" t="s">
        <v>716</v>
      </c>
      <c r="AQ1106" s="376" t="s">
        <v>659</v>
      </c>
      <c r="AR1106" s="369">
        <v>3.5999999999999999E-3</v>
      </c>
      <c r="AS1106" s="369">
        <v>3.5999999999999999E-3</v>
      </c>
      <c r="AT1106" s="369"/>
      <c r="AX1106" s="662"/>
      <c r="AY1106" s="663"/>
      <c r="AZ1106" s="663"/>
      <c r="BA1106" s="663"/>
      <c r="BB1106" s="664"/>
      <c r="BC1106" s="663"/>
      <c r="BD1106" s="663"/>
      <c r="BE1106" s="663"/>
      <c r="BF1106" s="663"/>
      <c r="BG1106" s="664"/>
      <c r="BH1106" s="664"/>
      <c r="BI1106" s="665"/>
      <c r="BJ1106" s="665"/>
      <c r="BK1106" s="665"/>
      <c r="BL1106" s="664"/>
      <c r="BM1106" s="664"/>
      <c r="BN1106" s="664"/>
      <c r="BO1106" s="664"/>
      <c r="BP1106" s="664"/>
      <c r="BQ1106" s="664"/>
      <c r="BR1106" s="664"/>
      <c r="BS1106" s="664"/>
      <c r="BT1106" s="667"/>
      <c r="BU1106" s="668"/>
      <c r="BV1106" s="666"/>
      <c r="BW1106" s="669"/>
    </row>
    <row r="1107" spans="2:75" ht="15.75" customHeight="1">
      <c r="B1107" s="363" t="s">
        <v>1695</v>
      </c>
      <c r="C1107" s="364">
        <v>21312739000109</v>
      </c>
      <c r="D1107" s="365" t="s">
        <v>14</v>
      </c>
      <c r="E1107" s="365" t="s">
        <v>607</v>
      </c>
      <c r="F1107" s="365"/>
      <c r="G1107" s="366"/>
      <c r="H1107" s="366" t="s">
        <v>34</v>
      </c>
      <c r="I1107" s="366" t="s">
        <v>34</v>
      </c>
      <c r="J1107" s="366" t="s">
        <v>608</v>
      </c>
      <c r="K1107" s="367" t="s">
        <v>48</v>
      </c>
      <c r="L1107" s="368"/>
      <c r="M1107" s="368"/>
      <c r="N1107" s="367">
        <v>388483</v>
      </c>
      <c r="O1107" s="367" t="s">
        <v>1321</v>
      </c>
      <c r="P1107" s="371">
        <v>42006</v>
      </c>
      <c r="Q1107" s="372" t="s">
        <v>1392</v>
      </c>
      <c r="R1107" s="372" t="s">
        <v>1419</v>
      </c>
      <c r="S1107" s="367">
        <v>32</v>
      </c>
      <c r="T1107" s="369" t="s">
        <v>1419</v>
      </c>
      <c r="U1107" s="369" t="s">
        <v>1419</v>
      </c>
      <c r="V1107" s="369" t="s">
        <v>1419</v>
      </c>
      <c r="W1107" s="369" t="s">
        <v>1419</v>
      </c>
      <c r="X1107" s="369" t="s">
        <v>1419</v>
      </c>
      <c r="Y1107" s="369" t="s">
        <v>1419</v>
      </c>
      <c r="Z1107" s="369" t="s">
        <v>1419</v>
      </c>
      <c r="AA1107" s="369" t="s">
        <v>1419</v>
      </c>
      <c r="AB1107" s="369" t="s">
        <v>1419</v>
      </c>
      <c r="AC1107" s="373" t="s">
        <v>1419</v>
      </c>
      <c r="AD1107" s="541">
        <v>21293631000116</v>
      </c>
      <c r="AE1107" s="370" t="s">
        <v>2476</v>
      </c>
      <c r="AF1107" s="370" t="s">
        <v>2247</v>
      </c>
      <c r="AG1107" s="374" t="s">
        <v>59</v>
      </c>
      <c r="AH1107" s="374" t="s">
        <v>2248</v>
      </c>
      <c r="AI1107" s="374">
        <v>5000</v>
      </c>
      <c r="AJ1107" s="374">
        <v>1000</v>
      </c>
      <c r="AK1107" s="374">
        <v>5000</v>
      </c>
      <c r="AL1107" s="369">
        <v>1.9E-2</v>
      </c>
      <c r="AM1107" s="369">
        <v>0.2</v>
      </c>
      <c r="AN1107" s="369" t="s">
        <v>2257</v>
      </c>
      <c r="AO1107" s="367" t="s">
        <v>1324</v>
      </c>
      <c r="AP1107" s="370" t="s">
        <v>13</v>
      </c>
      <c r="AQ1107" s="376" t="s">
        <v>659</v>
      </c>
      <c r="AR1107" s="369">
        <v>6.6674166666666661E-3</v>
      </c>
      <c r="AS1107" s="369">
        <v>6.6674166666666661E-3</v>
      </c>
      <c r="AT1107" s="369"/>
      <c r="AX1107" s="662"/>
      <c r="AY1107" s="663"/>
      <c r="AZ1107" s="663"/>
      <c r="BA1107" s="663"/>
      <c r="BB1107" s="664"/>
      <c r="BC1107" s="663"/>
      <c r="BD1107" s="663"/>
      <c r="BE1107" s="663"/>
      <c r="BF1107" s="663"/>
      <c r="BG1107" s="664"/>
      <c r="BH1107" s="664"/>
      <c r="BI1107" s="665"/>
      <c r="BJ1107" s="665"/>
      <c r="BK1107" s="665"/>
      <c r="BL1107" s="664"/>
      <c r="BM1107" s="664"/>
      <c r="BN1107" s="664"/>
      <c r="BO1107" s="664"/>
      <c r="BP1107" s="664"/>
      <c r="BQ1107" s="664"/>
      <c r="BR1107" s="664"/>
      <c r="BS1107" s="664"/>
      <c r="BT1107" s="667"/>
      <c r="BU1107" s="668"/>
      <c r="BV1107" s="666"/>
      <c r="BW1107" s="669"/>
    </row>
    <row r="1108" spans="2:75" ht="15.75" customHeight="1">
      <c r="B1108" s="363" t="s">
        <v>313</v>
      </c>
      <c r="C1108" s="364">
        <v>30995398000104</v>
      </c>
      <c r="D1108" s="365" t="s">
        <v>14</v>
      </c>
      <c r="E1108" s="365" t="s">
        <v>614</v>
      </c>
      <c r="F1108" s="365"/>
      <c r="G1108" s="366"/>
      <c r="H1108" s="366" t="s">
        <v>1338</v>
      </c>
      <c r="I1108" s="366" t="s">
        <v>34</v>
      </c>
      <c r="J1108" s="366" t="s">
        <v>608</v>
      </c>
      <c r="K1108" s="367" t="s">
        <v>48</v>
      </c>
      <c r="L1108" s="368"/>
      <c r="M1108" s="368" t="s">
        <v>34</v>
      </c>
      <c r="N1108" s="367">
        <v>483583</v>
      </c>
      <c r="O1108" s="367" t="s">
        <v>1321</v>
      </c>
      <c r="P1108" s="371">
        <v>43462</v>
      </c>
      <c r="Q1108" s="372">
        <v>14338647.039999999</v>
      </c>
      <c r="R1108" s="372">
        <v>25555762.39654763</v>
      </c>
      <c r="S1108" s="367">
        <v>32</v>
      </c>
      <c r="T1108" s="369">
        <v>0.22346978386031946</v>
      </c>
      <c r="U1108" s="369">
        <v>2.8888375131004742</v>
      </c>
      <c r="V1108" s="369">
        <v>2.8089193331655382E-2</v>
      </c>
      <c r="W1108" s="369">
        <v>0.27536801747731887</v>
      </c>
      <c r="X1108" s="369">
        <v>-0.13870237732051705</v>
      </c>
      <c r="Y1108" s="369">
        <v>-1.0518053239716172</v>
      </c>
      <c r="Z1108" s="369">
        <v>-4.0935339516272373E-2</v>
      </c>
      <c r="AA1108" s="369">
        <v>-0.23268974056708172</v>
      </c>
      <c r="AB1108" s="369">
        <v>0.21062500303066539</v>
      </c>
      <c r="AC1108" s="373">
        <v>-0.22475608676627645</v>
      </c>
      <c r="AD1108" s="541">
        <v>30994058000169</v>
      </c>
      <c r="AE1108" s="370" t="s">
        <v>2476</v>
      </c>
      <c r="AF1108" s="370" t="s">
        <v>2247</v>
      </c>
      <c r="AG1108" s="374" t="s">
        <v>59</v>
      </c>
      <c r="AH1108" s="374" t="s">
        <v>2248</v>
      </c>
      <c r="AI1108" s="374">
        <v>5000</v>
      </c>
      <c r="AJ1108" s="374">
        <v>1000</v>
      </c>
      <c r="AK1108" s="374">
        <v>5000</v>
      </c>
      <c r="AL1108" s="369">
        <v>1.9E-2</v>
      </c>
      <c r="AM1108" s="369">
        <v>0.2</v>
      </c>
      <c r="AN1108" s="369" t="s">
        <v>64</v>
      </c>
      <c r="AO1108" s="367" t="s">
        <v>1324</v>
      </c>
      <c r="AP1108" s="370" t="s">
        <v>13</v>
      </c>
      <c r="AQ1108" s="376" t="s">
        <v>668</v>
      </c>
      <c r="AR1108" s="369">
        <v>6.6674166666666661E-3</v>
      </c>
      <c r="AS1108" s="369">
        <v>6.6674166666666661E-3</v>
      </c>
      <c r="AT1108" s="369"/>
      <c r="AX1108" s="662"/>
      <c r="AY1108" s="663"/>
      <c r="AZ1108" s="663"/>
      <c r="BA1108" s="663"/>
      <c r="BB1108" s="664"/>
      <c r="BC1108" s="663"/>
      <c r="BD1108" s="663"/>
      <c r="BE1108" s="663"/>
      <c r="BF1108" s="663"/>
      <c r="BG1108" s="664"/>
      <c r="BH1108" s="664"/>
      <c r="BI1108" s="665"/>
      <c r="BJ1108" s="665"/>
      <c r="BK1108" s="665"/>
      <c r="BL1108" s="664"/>
      <c r="BM1108" s="664"/>
      <c r="BN1108" s="664"/>
      <c r="BO1108" s="664"/>
      <c r="BP1108" s="664"/>
      <c r="BQ1108" s="664"/>
      <c r="BR1108" s="664"/>
      <c r="BS1108" s="664"/>
      <c r="BT1108" s="667"/>
      <c r="BU1108" s="668"/>
      <c r="BV1108" s="666"/>
      <c r="BW1108" s="669"/>
    </row>
    <row r="1109" spans="2:75" ht="15.75" customHeight="1">
      <c r="B1109" s="363" t="s">
        <v>28</v>
      </c>
      <c r="C1109" s="364">
        <v>18525868000170</v>
      </c>
      <c r="D1109" s="365" t="s">
        <v>14</v>
      </c>
      <c r="E1109" s="365" t="s">
        <v>614</v>
      </c>
      <c r="F1109" s="365"/>
      <c r="G1109" s="366"/>
      <c r="H1109" s="366" t="s">
        <v>865</v>
      </c>
      <c r="I1109" s="366" t="s">
        <v>34</v>
      </c>
      <c r="J1109" s="366" t="s">
        <v>608</v>
      </c>
      <c r="K1109" s="367" t="s">
        <v>48</v>
      </c>
      <c r="L1109" s="368"/>
      <c r="M1109" s="368" t="s">
        <v>34</v>
      </c>
      <c r="N1109" s="367">
        <v>368091</v>
      </c>
      <c r="O1109" s="367" t="s">
        <v>1321</v>
      </c>
      <c r="P1109" s="371">
        <v>41519</v>
      </c>
      <c r="Q1109" s="372">
        <v>96595930.980000004</v>
      </c>
      <c r="R1109" s="372">
        <v>155775472.21250004</v>
      </c>
      <c r="S1109" s="367">
        <v>32</v>
      </c>
      <c r="T1109" s="369">
        <v>-1.2494112508795507E-2</v>
      </c>
      <c r="U1109" s="369">
        <v>-0.16151383101917116</v>
      </c>
      <c r="V1109" s="369">
        <v>-9.960757498158801E-2</v>
      </c>
      <c r="W1109" s="369">
        <v>-0.97648729618348273</v>
      </c>
      <c r="X1109" s="369">
        <v>-0.10622182663082891</v>
      </c>
      <c r="Y1109" s="369">
        <v>-0.80549940765701267</v>
      </c>
      <c r="Z1109" s="369">
        <v>4.7614848628267259E-2</v>
      </c>
      <c r="AA1109" s="369">
        <v>0.27065823577811354</v>
      </c>
      <c r="AB1109" s="369">
        <v>0.12901758527421467</v>
      </c>
      <c r="AC1109" s="373">
        <v>-1.5016489952109202</v>
      </c>
      <c r="AD1109" s="541">
        <v>18525753000186</v>
      </c>
      <c r="AE1109" s="370" t="s">
        <v>2479</v>
      </c>
      <c r="AF1109" s="370" t="s">
        <v>2253</v>
      </c>
      <c r="AG1109" s="374" t="s">
        <v>1439</v>
      </c>
      <c r="AH1109" s="374" t="s">
        <v>2248</v>
      </c>
      <c r="AI1109" s="374">
        <v>5000</v>
      </c>
      <c r="AJ1109" s="374">
        <v>0</v>
      </c>
      <c r="AK1109" s="374">
        <v>0</v>
      </c>
      <c r="AL1109" s="369">
        <v>0.02</v>
      </c>
      <c r="AM1109" s="369">
        <v>0.2</v>
      </c>
      <c r="AN1109" s="369" t="s">
        <v>2262</v>
      </c>
      <c r="AO1109" s="367" t="s">
        <v>1324</v>
      </c>
      <c r="AP1109" s="370" t="s">
        <v>13</v>
      </c>
      <c r="AQ1109" s="376" t="s">
        <v>674</v>
      </c>
      <c r="AR1109" s="369">
        <v>4.6666666666666662E-3</v>
      </c>
      <c r="AS1109" s="369">
        <v>4.6666666666666662E-3</v>
      </c>
      <c r="AT1109" s="369"/>
      <c r="AX1109" s="662"/>
      <c r="AY1109" s="663"/>
      <c r="AZ1109" s="663"/>
      <c r="BA1109" s="663"/>
      <c r="BB1109" s="664"/>
      <c r="BC1109" s="663"/>
      <c r="BD1109" s="663"/>
      <c r="BE1109" s="663"/>
      <c r="BF1109" s="663"/>
      <c r="BG1109" s="664"/>
      <c r="BH1109" s="664"/>
      <c r="BI1109" s="665"/>
      <c r="BJ1109" s="665"/>
      <c r="BK1109" s="665"/>
      <c r="BL1109" s="664"/>
      <c r="BM1109" s="664"/>
      <c r="BN1109" s="664"/>
      <c r="BO1109" s="664"/>
      <c r="BP1109" s="664"/>
      <c r="BQ1109" s="664"/>
      <c r="BR1109" s="664"/>
      <c r="BS1109" s="664"/>
      <c r="BT1109" s="667"/>
      <c r="BU1109" s="668"/>
      <c r="BV1109" s="666"/>
      <c r="BW1109" s="669"/>
    </row>
    <row r="1110" spans="2:75" ht="15.75" customHeight="1">
      <c r="B1110" s="363" t="s">
        <v>319</v>
      </c>
      <c r="C1110" s="364">
        <v>36014054000153</v>
      </c>
      <c r="D1110" s="365" t="s">
        <v>14</v>
      </c>
      <c r="E1110" s="365" t="s">
        <v>607</v>
      </c>
      <c r="F1110" s="365"/>
      <c r="G1110" s="366"/>
      <c r="H1110" s="366" t="s">
        <v>34</v>
      </c>
      <c r="I1110" s="366" t="s">
        <v>34</v>
      </c>
      <c r="J1110" s="366" t="s">
        <v>608</v>
      </c>
      <c r="K1110" s="367" t="s">
        <v>48</v>
      </c>
      <c r="L1110" s="368"/>
      <c r="M1110" s="368" t="s">
        <v>1416</v>
      </c>
      <c r="N1110" s="367">
        <v>531162</v>
      </c>
      <c r="O1110" s="367" t="s">
        <v>1321</v>
      </c>
      <c r="P1110" s="371">
        <v>43899</v>
      </c>
      <c r="Q1110" s="372">
        <v>12047043.529999999</v>
      </c>
      <c r="R1110" s="372">
        <v>11592256.543055551</v>
      </c>
      <c r="S1110" s="367">
        <v>32</v>
      </c>
      <c r="T1110" s="369">
        <v>5.9194289701752556E-2</v>
      </c>
      <c r="U1110" s="369">
        <v>0.76521613659699816</v>
      </c>
      <c r="V1110" s="369">
        <v>-6.6624069924104412E-2</v>
      </c>
      <c r="W1110" s="369">
        <v>-0.65313865851019448</v>
      </c>
      <c r="X1110" s="369">
        <v>4.5928808331853199E-2</v>
      </c>
      <c r="Y1110" s="369">
        <v>0.34828649703302061</v>
      </c>
      <c r="Z1110" s="369" t="s">
        <v>1419</v>
      </c>
      <c r="AA1110" s="369" t="s">
        <v>1419</v>
      </c>
      <c r="AB1110" s="369">
        <v>0.22415509919723173</v>
      </c>
      <c r="AC1110" s="373">
        <v>-0.62920882841852699</v>
      </c>
      <c r="AD1110" s="541">
        <v>35916259000161</v>
      </c>
      <c r="AE1110" s="370" t="s">
        <v>2258</v>
      </c>
      <c r="AF1110" s="370" t="s">
        <v>2244</v>
      </c>
      <c r="AG1110" s="374" t="s">
        <v>1438</v>
      </c>
      <c r="AH1110" s="374" t="s">
        <v>2248</v>
      </c>
      <c r="AI1110" s="374">
        <v>1000</v>
      </c>
      <c r="AJ1110" s="374">
        <v>1000</v>
      </c>
      <c r="AK1110" s="374">
        <v>0</v>
      </c>
      <c r="AL1110" s="369">
        <v>0</v>
      </c>
      <c r="AM1110" s="369" t="s">
        <v>34</v>
      </c>
      <c r="AN1110" s="369" t="s">
        <v>34</v>
      </c>
      <c r="AO1110" s="367" t="s">
        <v>1324</v>
      </c>
      <c r="AP1110" s="370" t="s">
        <v>716</v>
      </c>
      <c r="AQ1110" s="376" t="s">
        <v>659</v>
      </c>
      <c r="AR1110" s="369">
        <v>3.3333333333333331E-3</v>
      </c>
      <c r="AS1110" s="369">
        <v>3.3333333333333331E-3</v>
      </c>
      <c r="AT1110" s="369"/>
      <c r="AX1110" s="662"/>
      <c r="AY1110" s="663"/>
      <c r="AZ1110" s="663"/>
      <c r="BA1110" s="663"/>
      <c r="BB1110" s="664"/>
      <c r="BC1110" s="663"/>
      <c r="BD1110" s="663"/>
      <c r="BE1110" s="663"/>
      <c r="BF1110" s="663"/>
      <c r="BG1110" s="664"/>
      <c r="BH1110" s="664"/>
      <c r="BI1110" s="665"/>
      <c r="BJ1110" s="665"/>
      <c r="BK1110" s="665"/>
      <c r="BL1110" s="664"/>
      <c r="BM1110" s="664"/>
      <c r="BN1110" s="664"/>
      <c r="BO1110" s="664"/>
      <c r="BP1110" s="664"/>
      <c r="BQ1110" s="664"/>
      <c r="BR1110" s="664"/>
      <c r="BS1110" s="664"/>
      <c r="BT1110" s="667"/>
      <c r="BU1110" s="668"/>
      <c r="BV1110" s="666"/>
      <c r="BW1110" s="669"/>
    </row>
    <row r="1111" spans="2:75" ht="15.75" customHeight="1">
      <c r="B1111" s="363" t="s">
        <v>1697</v>
      </c>
      <c r="C1111" s="364">
        <v>17157131000180</v>
      </c>
      <c r="D1111" s="365" t="s">
        <v>14</v>
      </c>
      <c r="E1111" s="365" t="s">
        <v>607</v>
      </c>
      <c r="F1111" s="365"/>
      <c r="G1111" s="366"/>
      <c r="H1111" s="366" t="s">
        <v>34</v>
      </c>
      <c r="I1111" s="366" t="s">
        <v>34</v>
      </c>
      <c r="J1111" s="366" t="s">
        <v>608</v>
      </c>
      <c r="K1111" s="367" t="s">
        <v>48</v>
      </c>
      <c r="L1111" s="368"/>
      <c r="M1111" s="368"/>
      <c r="N1111" s="367">
        <v>321141</v>
      </c>
      <c r="O1111" s="367" t="s">
        <v>1324</v>
      </c>
      <c r="P1111" s="371">
        <v>41264</v>
      </c>
      <c r="Q1111" s="372">
        <v>439327729.38999999</v>
      </c>
      <c r="R1111" s="372">
        <v>467541879.54650772</v>
      </c>
      <c r="S1111" s="367">
        <v>32</v>
      </c>
      <c r="T1111" s="369">
        <v>6.8798747103575142E-2</v>
      </c>
      <c r="U1111" s="369">
        <v>0.77384235784831901</v>
      </c>
      <c r="V1111" s="369">
        <v>4.5405486419987096E-3</v>
      </c>
      <c r="W1111" s="369">
        <v>4.167183146733399E-2</v>
      </c>
      <c r="X1111" s="369">
        <v>0.1302202201283873</v>
      </c>
      <c r="Y1111" s="369">
        <v>0.9156813001405697</v>
      </c>
      <c r="Z1111" s="369">
        <v>9.1476227154313472E-2</v>
      </c>
      <c r="AA1111" s="369">
        <v>0.4998776693052705</v>
      </c>
      <c r="AB1111" s="369">
        <v>0.2287523685382184</v>
      </c>
      <c r="AC1111" s="373">
        <v>-0.31838263595085614</v>
      </c>
      <c r="AD1111" s="541">
        <v>27227810000131</v>
      </c>
      <c r="AE1111" s="370" t="s">
        <v>2480</v>
      </c>
      <c r="AF1111" s="370" t="s">
        <v>2253</v>
      </c>
      <c r="AG1111" s="374" t="s">
        <v>1439</v>
      </c>
      <c r="AH1111" s="374" t="s">
        <v>2248</v>
      </c>
      <c r="AI1111" s="374">
        <v>50000</v>
      </c>
      <c r="AJ1111" s="374">
        <v>10000</v>
      </c>
      <c r="AK1111" s="374">
        <v>10000</v>
      </c>
      <c r="AL1111" s="369">
        <v>0.02</v>
      </c>
      <c r="AM1111" s="369">
        <v>0.2</v>
      </c>
      <c r="AN1111" s="369" t="s">
        <v>2262</v>
      </c>
      <c r="AO1111" s="367" t="s">
        <v>1324</v>
      </c>
      <c r="AP1111" s="370" t="s">
        <v>716</v>
      </c>
      <c r="AQ1111" s="376" t="s">
        <v>665</v>
      </c>
      <c r="AR1111" s="369">
        <v>3.3333333333333331E-3</v>
      </c>
      <c r="AS1111" s="369">
        <v>3.3333333333333331E-3</v>
      </c>
      <c r="AT1111" s="369"/>
      <c r="AX1111" s="662"/>
      <c r="AY1111" s="663"/>
      <c r="AZ1111" s="663"/>
      <c r="BA1111" s="663"/>
      <c r="BB1111" s="664"/>
      <c r="BC1111" s="663"/>
      <c r="BD1111" s="663"/>
      <c r="BE1111" s="663"/>
      <c r="BF1111" s="663"/>
      <c r="BG1111" s="664"/>
      <c r="BH1111" s="664"/>
      <c r="BI1111" s="665"/>
      <c r="BJ1111" s="665"/>
      <c r="BK1111" s="665"/>
      <c r="BL1111" s="664"/>
      <c r="BM1111" s="664"/>
      <c r="BN1111" s="664"/>
      <c r="BO1111" s="664"/>
      <c r="BP1111" s="664"/>
      <c r="BQ1111" s="664"/>
      <c r="BR1111" s="664"/>
      <c r="BS1111" s="664"/>
      <c r="BT1111" s="667"/>
      <c r="BU1111" s="668"/>
      <c r="BV1111" s="666"/>
      <c r="BW1111" s="669"/>
    </row>
    <row r="1112" spans="2:75" ht="15.75" customHeight="1">
      <c r="B1112" s="363" t="s">
        <v>1103</v>
      </c>
      <c r="C1112" s="364">
        <v>39846732000132</v>
      </c>
      <c r="D1112" s="365" t="s">
        <v>14</v>
      </c>
      <c r="E1112" s="365" t="s">
        <v>607</v>
      </c>
      <c r="F1112" s="365"/>
      <c r="G1112" s="366"/>
      <c r="H1112" s="366" t="s">
        <v>34</v>
      </c>
      <c r="I1112" s="366" t="s">
        <v>34</v>
      </c>
      <c r="J1112" s="366" t="s">
        <v>608</v>
      </c>
      <c r="K1112" s="367" t="s">
        <v>48</v>
      </c>
      <c r="L1112" s="368"/>
      <c r="M1112" s="368" t="s">
        <v>1416</v>
      </c>
      <c r="N1112" s="367">
        <v>567795</v>
      </c>
      <c r="O1112" s="367" t="s">
        <v>1321</v>
      </c>
      <c r="P1112" s="371">
        <v>44193</v>
      </c>
      <c r="Q1112" s="372">
        <v>17267009.969999999</v>
      </c>
      <c r="R1112" s="372">
        <v>16213828.455357144</v>
      </c>
      <c r="S1112" s="367">
        <v>32</v>
      </c>
      <c r="T1112" s="369">
        <v>1.6144458076958745E-2</v>
      </c>
      <c r="U1112" s="369">
        <v>0.20870256065825907</v>
      </c>
      <c r="V1112" s="369">
        <v>-0.18112152224995659</v>
      </c>
      <c r="W1112" s="369">
        <v>-1.7755965404758511</v>
      </c>
      <c r="X1112" s="369" t="s">
        <v>1419</v>
      </c>
      <c r="Y1112" s="369" t="s">
        <v>1419</v>
      </c>
      <c r="Z1112" s="369" t="s">
        <v>1419</v>
      </c>
      <c r="AA1112" s="369" t="s">
        <v>1419</v>
      </c>
      <c r="AB1112" s="369">
        <v>0.21930681372506836</v>
      </c>
      <c r="AC1112" s="373">
        <v>-1.2443429283693872</v>
      </c>
      <c r="AD1112" s="541">
        <v>0</v>
      </c>
      <c r="AE1112" s="370" t="s">
        <v>2481</v>
      </c>
      <c r="AF1112" s="370" t="s">
        <v>2244</v>
      </c>
      <c r="AG1112" s="374" t="s">
        <v>1438</v>
      </c>
      <c r="AH1112" s="374" t="s">
        <v>2245</v>
      </c>
      <c r="AI1112" s="374">
        <v>5000</v>
      </c>
      <c r="AJ1112" s="374">
        <v>5000</v>
      </c>
      <c r="AK1112" s="374">
        <v>5000</v>
      </c>
      <c r="AL1112" s="369">
        <v>0.01</v>
      </c>
      <c r="AM1112" s="369">
        <v>0.1</v>
      </c>
      <c r="AN1112" s="369" t="s">
        <v>34</v>
      </c>
      <c r="AO1112" s="367" t="s">
        <v>1324</v>
      </c>
      <c r="AP1112" s="370" t="s">
        <v>716</v>
      </c>
      <c r="AQ1112" s="376" t="s">
        <v>659</v>
      </c>
      <c r="AR1112" s="369">
        <v>3.3333333333333331E-3</v>
      </c>
      <c r="AS1112" s="369">
        <v>3.3333333333333331E-3</v>
      </c>
      <c r="AT1112" s="369"/>
      <c r="AX1112" s="662"/>
      <c r="AY1112" s="663"/>
      <c r="AZ1112" s="663"/>
      <c r="BA1112" s="663"/>
      <c r="BB1112" s="664"/>
      <c r="BC1112" s="663"/>
      <c r="BD1112" s="663"/>
      <c r="BE1112" s="663"/>
      <c r="BF1112" s="663"/>
      <c r="BG1112" s="664"/>
      <c r="BH1112" s="664"/>
      <c r="BI1112" s="665"/>
      <c r="BJ1112" s="665"/>
      <c r="BK1112" s="665"/>
      <c r="BL1112" s="664"/>
      <c r="BM1112" s="664"/>
      <c r="BN1112" s="664"/>
      <c r="BO1112" s="664"/>
      <c r="BP1112" s="664"/>
      <c r="BQ1112" s="664"/>
      <c r="BR1112" s="664"/>
      <c r="BS1112" s="664"/>
      <c r="BT1112" s="667"/>
      <c r="BU1112" s="668"/>
      <c r="BV1112" s="666"/>
      <c r="BW1112" s="669"/>
    </row>
    <row r="1113" spans="2:75" ht="15.75" customHeight="1">
      <c r="B1113" s="363" t="s">
        <v>324</v>
      </c>
      <c r="C1113" s="364">
        <v>17400251000166</v>
      </c>
      <c r="D1113" s="365" t="s">
        <v>14</v>
      </c>
      <c r="E1113" s="365" t="s">
        <v>607</v>
      </c>
      <c r="F1113" s="365"/>
      <c r="G1113" s="366"/>
      <c r="H1113" s="366" t="s">
        <v>34</v>
      </c>
      <c r="I1113" s="366" t="s">
        <v>34</v>
      </c>
      <c r="J1113" s="366" t="s">
        <v>608</v>
      </c>
      <c r="K1113" s="367" t="s">
        <v>48</v>
      </c>
      <c r="L1113" s="368"/>
      <c r="M1113" s="368" t="s">
        <v>1416</v>
      </c>
      <c r="N1113" s="367">
        <v>327794</v>
      </c>
      <c r="O1113" s="367" t="s">
        <v>1321</v>
      </c>
      <c r="P1113" s="371">
        <v>41327</v>
      </c>
      <c r="Q1113" s="372">
        <v>149979202.63</v>
      </c>
      <c r="R1113" s="372">
        <v>117391555.34202389</v>
      </c>
      <c r="S1113" s="367">
        <v>32</v>
      </c>
      <c r="T1113" s="369">
        <v>0.10724635959721218</v>
      </c>
      <c r="U1113" s="369">
        <v>1.3863946230043431</v>
      </c>
      <c r="V1113" s="369">
        <v>7.7330184014161585E-2</v>
      </c>
      <c r="W1113" s="369">
        <v>0.75809437500428911</v>
      </c>
      <c r="X1113" s="369">
        <v>0.98612706390019267</v>
      </c>
      <c r="Y1113" s="369">
        <v>7.4779806659398593</v>
      </c>
      <c r="Z1113" s="369">
        <v>0.82488809499932825</v>
      </c>
      <c r="AA1113" s="369">
        <v>4.6889313510143946</v>
      </c>
      <c r="AB1113" s="369">
        <v>0.24417229062461918</v>
      </c>
      <c r="AC1113" s="373">
        <v>2.8899117916461374E-2</v>
      </c>
      <c r="AD1113" s="541">
        <v>38251507000190</v>
      </c>
      <c r="AE1113" s="370" t="s">
        <v>2486</v>
      </c>
      <c r="AF1113" s="370" t="s">
        <v>2244</v>
      </c>
      <c r="AG1113" s="374" t="s">
        <v>1438</v>
      </c>
      <c r="AH1113" s="374" t="s">
        <v>2245</v>
      </c>
      <c r="AI1113" s="374">
        <v>10000</v>
      </c>
      <c r="AJ1113" s="374">
        <v>1000</v>
      </c>
      <c r="AK1113" s="374">
        <v>5000</v>
      </c>
      <c r="AL1113" s="369">
        <v>1.8000000000000002E-2</v>
      </c>
      <c r="AM1113" s="369">
        <v>0.15</v>
      </c>
      <c r="AN1113" s="369" t="s">
        <v>2262</v>
      </c>
      <c r="AO1113" s="367" t="s">
        <v>1324</v>
      </c>
      <c r="AP1113" s="370" t="s">
        <v>716</v>
      </c>
      <c r="AQ1113" s="376" t="s">
        <v>659</v>
      </c>
      <c r="AR1113" s="369">
        <v>3.5999999999999999E-3</v>
      </c>
      <c r="AS1113" s="369">
        <v>3.5999999999999999E-3</v>
      </c>
      <c r="AT1113" s="369"/>
      <c r="AX1113" s="662"/>
      <c r="AY1113" s="663"/>
      <c r="AZ1113" s="663"/>
      <c r="BA1113" s="663"/>
      <c r="BB1113" s="664"/>
      <c r="BC1113" s="663"/>
      <c r="BD1113" s="663"/>
      <c r="BE1113" s="663"/>
      <c r="BF1113" s="663"/>
      <c r="BG1113" s="664"/>
      <c r="BH1113" s="664"/>
      <c r="BI1113" s="665"/>
      <c r="BJ1113" s="665"/>
      <c r="BK1113" s="665"/>
      <c r="BL1113" s="664"/>
      <c r="BM1113" s="664"/>
      <c r="BN1113" s="664"/>
      <c r="BO1113" s="664"/>
      <c r="BP1113" s="664"/>
      <c r="BQ1113" s="664"/>
      <c r="BR1113" s="664"/>
      <c r="BS1113" s="664"/>
      <c r="BT1113" s="667"/>
      <c r="BU1113" s="668"/>
      <c r="BV1113" s="666"/>
      <c r="BW1113" s="669"/>
    </row>
    <row r="1114" spans="2:75" ht="15.75" customHeight="1">
      <c r="B1114" s="363" t="s">
        <v>1113</v>
      </c>
      <c r="C1114" s="364">
        <v>20331359000159</v>
      </c>
      <c r="D1114" s="365" t="s">
        <v>14</v>
      </c>
      <c r="E1114" s="365" t="s">
        <v>607</v>
      </c>
      <c r="F1114" s="365"/>
      <c r="G1114" s="366"/>
      <c r="H1114" s="366" t="s">
        <v>34</v>
      </c>
      <c r="I1114" s="366" t="s">
        <v>34</v>
      </c>
      <c r="J1114" s="366" t="s">
        <v>608</v>
      </c>
      <c r="K1114" s="367" t="s">
        <v>48</v>
      </c>
      <c r="L1114" s="368"/>
      <c r="M1114" s="368" t="s">
        <v>34</v>
      </c>
      <c r="N1114" s="367">
        <v>387894</v>
      </c>
      <c r="O1114" s="367" t="s">
        <v>1321</v>
      </c>
      <c r="P1114" s="371">
        <v>41879</v>
      </c>
      <c r="Q1114" s="372">
        <v>74578693.269999996</v>
      </c>
      <c r="R1114" s="372">
        <v>79946604.37845242</v>
      </c>
      <c r="S1114" s="367">
        <v>32</v>
      </c>
      <c r="T1114" s="369">
        <v>-1.7997365610992078E-2</v>
      </c>
      <c r="U1114" s="369">
        <v>-0.23265545800373527</v>
      </c>
      <c r="V1114" s="369">
        <v>-0.23988096082847943</v>
      </c>
      <c r="W1114" s="369">
        <v>-2.3516355145539491</v>
      </c>
      <c r="X1114" s="369">
        <v>-0.22904707712613692</v>
      </c>
      <c r="Y1114" s="369">
        <v>-1.7369055946654799</v>
      </c>
      <c r="Z1114" s="369">
        <v>-9.8574985863461917E-2</v>
      </c>
      <c r="AA1114" s="369">
        <v>-0.56033217650130318</v>
      </c>
      <c r="AB1114" s="369">
        <v>0.28440942048546058</v>
      </c>
      <c r="AC1114" s="373">
        <v>-1.1635227708810318</v>
      </c>
      <c r="AD1114" s="541">
        <v>43310020000171</v>
      </c>
      <c r="AE1114" s="370" t="s">
        <v>2487</v>
      </c>
      <c r="AF1114" s="370" t="s">
        <v>2250</v>
      </c>
      <c r="AG1114" s="374" t="s">
        <v>719</v>
      </c>
      <c r="AH1114" s="374" t="s">
        <v>2245</v>
      </c>
      <c r="AI1114" s="374">
        <v>1000</v>
      </c>
      <c r="AJ1114" s="374">
        <v>100</v>
      </c>
      <c r="AK1114" s="374">
        <v>1000</v>
      </c>
      <c r="AL1114" s="369">
        <v>0.02</v>
      </c>
      <c r="AM1114" s="369">
        <v>0.2</v>
      </c>
      <c r="AN1114" s="369" t="s">
        <v>2276</v>
      </c>
      <c r="AO1114" s="367" t="s">
        <v>1324</v>
      </c>
      <c r="AP1114" s="370" t="s">
        <v>716</v>
      </c>
      <c r="AQ1114" s="376" t="s">
        <v>659</v>
      </c>
      <c r="AR1114" s="369">
        <v>4.0000000000000001E-3</v>
      </c>
      <c r="AS1114" s="369">
        <v>4.0000000000000001E-3</v>
      </c>
      <c r="AT1114" s="369"/>
      <c r="AX1114" s="662"/>
      <c r="AY1114" s="663"/>
      <c r="AZ1114" s="663"/>
      <c r="BA1114" s="663"/>
      <c r="BB1114" s="664"/>
      <c r="BC1114" s="663"/>
      <c r="BD1114" s="663"/>
      <c r="BE1114" s="663"/>
      <c r="BF1114" s="663"/>
      <c r="BG1114" s="664"/>
      <c r="BH1114" s="664"/>
      <c r="BI1114" s="665"/>
      <c r="BJ1114" s="665"/>
      <c r="BK1114" s="665"/>
      <c r="BL1114" s="664"/>
      <c r="BM1114" s="664"/>
      <c r="BN1114" s="664"/>
      <c r="BO1114" s="664"/>
      <c r="BP1114" s="664"/>
      <c r="BQ1114" s="664"/>
      <c r="BR1114" s="664"/>
      <c r="BS1114" s="664"/>
      <c r="BT1114" s="667"/>
      <c r="BU1114" s="668"/>
      <c r="BV1114" s="666"/>
      <c r="BW1114" s="669"/>
    </row>
    <row r="1115" spans="2:75" ht="15.75" customHeight="1">
      <c r="B1115" s="363" t="s">
        <v>1114</v>
      </c>
      <c r="C1115" s="364">
        <v>28788359000194</v>
      </c>
      <c r="D1115" s="365" t="s">
        <v>14</v>
      </c>
      <c r="E1115" s="365" t="s">
        <v>607</v>
      </c>
      <c r="F1115" s="365"/>
      <c r="G1115" s="366"/>
      <c r="H1115" s="366" t="s">
        <v>34</v>
      </c>
      <c r="I1115" s="366" t="s">
        <v>34</v>
      </c>
      <c r="J1115" s="366" t="s">
        <v>608</v>
      </c>
      <c r="K1115" s="367" t="s">
        <v>48</v>
      </c>
      <c r="L1115" s="368"/>
      <c r="M1115" s="368" t="s">
        <v>34</v>
      </c>
      <c r="N1115" s="367">
        <v>454109</v>
      </c>
      <c r="O1115" s="367" t="s">
        <v>1321</v>
      </c>
      <c r="P1115" s="371">
        <v>43075</v>
      </c>
      <c r="Q1115" s="372">
        <v>9047713.5199999996</v>
      </c>
      <c r="R1115" s="372">
        <v>11456191.911349211</v>
      </c>
      <c r="S1115" s="367">
        <v>32</v>
      </c>
      <c r="T1115" s="369">
        <v>-2.0727329057011912E-2</v>
      </c>
      <c r="U1115" s="369">
        <v>-0.26794622830843368</v>
      </c>
      <c r="V1115" s="369">
        <v>-0.24137040277325106</v>
      </c>
      <c r="W1115" s="369">
        <v>-2.3662370259123087</v>
      </c>
      <c r="X1115" s="369">
        <v>-0.24866270999676199</v>
      </c>
      <c r="Y1115" s="369">
        <v>-1.8856545021100837</v>
      </c>
      <c r="Z1115" s="369">
        <v>-0.19984515866892594</v>
      </c>
      <c r="AA1115" s="369">
        <v>-1.135984669328918</v>
      </c>
      <c r="AB1115" s="369">
        <v>0.2830552238808266</v>
      </c>
      <c r="AC1115" s="373">
        <v>-1.1773774938264383</v>
      </c>
      <c r="AD1115" s="541">
        <v>28788379000165</v>
      </c>
      <c r="AE1115" s="370" t="s">
        <v>2487</v>
      </c>
      <c r="AF1115" s="370" t="s">
        <v>2250</v>
      </c>
      <c r="AG1115" s="374" t="s">
        <v>719</v>
      </c>
      <c r="AH1115" s="374" t="s">
        <v>2248</v>
      </c>
      <c r="AI1115" s="374">
        <v>1000</v>
      </c>
      <c r="AJ1115" s="374">
        <v>1000</v>
      </c>
      <c r="AK1115" s="374">
        <v>1000</v>
      </c>
      <c r="AL1115" s="369">
        <v>1.9699999999999999E-2</v>
      </c>
      <c r="AM1115" s="369">
        <v>0.2</v>
      </c>
      <c r="AN1115" s="369" t="s">
        <v>666</v>
      </c>
      <c r="AO1115" s="367" t="s">
        <v>1324</v>
      </c>
      <c r="AP1115" s="370" t="s">
        <v>716</v>
      </c>
      <c r="AQ1115" s="376" t="s">
        <v>659</v>
      </c>
      <c r="AR1115" s="369">
        <v>3.9399999999999991E-3</v>
      </c>
      <c r="AS1115" s="369">
        <v>3.9399999999999991E-3</v>
      </c>
      <c r="AT1115" s="369"/>
      <c r="AX1115" s="662"/>
      <c r="AY1115" s="663"/>
      <c r="AZ1115" s="663"/>
      <c r="BA1115" s="663"/>
      <c r="BB1115" s="664"/>
      <c r="BC1115" s="663"/>
      <c r="BD1115" s="663"/>
      <c r="BE1115" s="663"/>
      <c r="BF1115" s="663"/>
      <c r="BG1115" s="664"/>
      <c r="BH1115" s="664"/>
      <c r="BI1115" s="665"/>
      <c r="BJ1115" s="665"/>
      <c r="BK1115" s="665"/>
      <c r="BL1115" s="664"/>
      <c r="BM1115" s="664"/>
      <c r="BN1115" s="664"/>
      <c r="BO1115" s="664"/>
      <c r="BP1115" s="664"/>
      <c r="BQ1115" s="664"/>
      <c r="BR1115" s="664"/>
      <c r="BS1115" s="664"/>
      <c r="BT1115" s="667"/>
      <c r="BU1115" s="668"/>
      <c r="BV1115" s="666"/>
      <c r="BW1115" s="669"/>
    </row>
    <row r="1116" spans="2:75" ht="15.75" customHeight="1">
      <c r="B1116" s="363" t="s">
        <v>1118</v>
      </c>
      <c r="C1116" s="364">
        <v>17002861000101</v>
      </c>
      <c r="D1116" s="365" t="s">
        <v>14</v>
      </c>
      <c r="E1116" s="365" t="s">
        <v>614</v>
      </c>
      <c r="F1116" s="365"/>
      <c r="G1116" s="366"/>
      <c r="H1116" s="366" t="s">
        <v>1338</v>
      </c>
      <c r="I1116" s="366" t="s">
        <v>34</v>
      </c>
      <c r="J1116" s="366" t="s">
        <v>608</v>
      </c>
      <c r="K1116" s="367" t="s">
        <v>48</v>
      </c>
      <c r="L1116" s="368"/>
      <c r="M1116" s="368" t="s">
        <v>34</v>
      </c>
      <c r="N1116" s="367">
        <v>337625</v>
      </c>
      <c r="O1116" s="367" t="s">
        <v>1321</v>
      </c>
      <c r="P1116" s="371">
        <v>41263</v>
      </c>
      <c r="Q1116" s="372">
        <v>196046341.84999999</v>
      </c>
      <c r="R1116" s="372">
        <v>276934254.52158731</v>
      </c>
      <c r="S1116" s="367">
        <v>32</v>
      </c>
      <c r="T1116" s="369">
        <v>0.10372656897973043</v>
      </c>
      <c r="U1116" s="369">
        <v>1.3408936026946086</v>
      </c>
      <c r="V1116" s="369">
        <v>-0.10618831631855896</v>
      </c>
      <c r="W1116" s="369">
        <v>-1.0410005655428609</v>
      </c>
      <c r="X1116" s="369">
        <v>-2.8223724426325481E-2</v>
      </c>
      <c r="Y1116" s="369">
        <v>-0.21402562946212561</v>
      </c>
      <c r="Z1116" s="369">
        <v>0.11224416424867734</v>
      </c>
      <c r="AA1116" s="369">
        <v>0.63803221783005715</v>
      </c>
      <c r="AB1116" s="369">
        <v>0.21180186200538639</v>
      </c>
      <c r="AC1116" s="373">
        <v>-0.88285691256591747</v>
      </c>
      <c r="AD1116" s="541">
        <v>17039320000158</v>
      </c>
      <c r="AE1116" s="370" t="s">
        <v>2489</v>
      </c>
      <c r="AF1116" s="370" t="s">
        <v>2253</v>
      </c>
      <c r="AG1116" s="374" t="s">
        <v>1439</v>
      </c>
      <c r="AH1116" s="374" t="s">
        <v>2248</v>
      </c>
      <c r="AI1116" s="374">
        <v>50000</v>
      </c>
      <c r="AJ1116" s="374">
        <v>5000</v>
      </c>
      <c r="AK1116" s="374">
        <v>5000</v>
      </c>
      <c r="AL1116" s="369">
        <v>1.9299999999999998E-2</v>
      </c>
      <c r="AM1116" s="369">
        <v>0.2</v>
      </c>
      <c r="AN1116" s="369" t="s">
        <v>2276</v>
      </c>
      <c r="AO1116" s="367" t="s">
        <v>1324</v>
      </c>
      <c r="AP1116" s="370" t="s">
        <v>13</v>
      </c>
      <c r="AQ1116" s="376" t="s">
        <v>668</v>
      </c>
      <c r="AR1116" s="369">
        <v>4.8250000000000003E-3</v>
      </c>
      <c r="AS1116" s="369">
        <v>4.8250000000000003E-3</v>
      </c>
      <c r="AT1116" s="369"/>
      <c r="AX1116" s="662"/>
      <c r="AY1116" s="663"/>
      <c r="AZ1116" s="663"/>
      <c r="BA1116" s="663"/>
      <c r="BB1116" s="664"/>
      <c r="BC1116" s="663"/>
      <c r="BD1116" s="663"/>
      <c r="BE1116" s="663"/>
      <c r="BF1116" s="663"/>
      <c r="BG1116" s="664"/>
      <c r="BH1116" s="664"/>
      <c r="BI1116" s="665"/>
      <c r="BJ1116" s="665"/>
      <c r="BK1116" s="665"/>
      <c r="BL1116" s="664"/>
      <c r="BM1116" s="664"/>
      <c r="BN1116" s="664"/>
      <c r="BO1116" s="664"/>
      <c r="BP1116" s="664"/>
      <c r="BQ1116" s="664"/>
      <c r="BR1116" s="664"/>
      <c r="BS1116" s="664"/>
      <c r="BT1116" s="667"/>
      <c r="BU1116" s="668"/>
      <c r="BV1116" s="666"/>
      <c r="BW1116" s="669"/>
    </row>
    <row r="1117" spans="2:75" ht="15.75" customHeight="1">
      <c r="B1117" s="363" t="s">
        <v>331</v>
      </c>
      <c r="C1117" s="364">
        <v>34096132000180</v>
      </c>
      <c r="D1117" s="365" t="s">
        <v>14</v>
      </c>
      <c r="E1117" s="365" t="s">
        <v>614</v>
      </c>
      <c r="F1117" s="365"/>
      <c r="G1117" s="366"/>
      <c r="H1117" s="366" t="s">
        <v>865</v>
      </c>
      <c r="I1117" s="366" t="s">
        <v>34</v>
      </c>
      <c r="J1117" s="366" t="s">
        <v>608</v>
      </c>
      <c r="K1117" s="367" t="s">
        <v>48</v>
      </c>
      <c r="L1117" s="368"/>
      <c r="M1117" s="368" t="s">
        <v>34</v>
      </c>
      <c r="N1117" s="367">
        <v>501883</v>
      </c>
      <c r="O1117" s="367" t="s">
        <v>1321</v>
      </c>
      <c r="P1117" s="371">
        <v>43670</v>
      </c>
      <c r="Q1117" s="372">
        <v>43120885.420000002</v>
      </c>
      <c r="R1117" s="372">
        <v>62681102.796190478</v>
      </c>
      <c r="S1117" s="367">
        <v>32</v>
      </c>
      <c r="T1117" s="369">
        <v>-5.1430114252101866E-2</v>
      </c>
      <c r="U1117" s="369">
        <v>-0.66484712513697786</v>
      </c>
      <c r="V1117" s="369">
        <v>-0.12193600019047934</v>
      </c>
      <c r="W1117" s="369">
        <v>-1.1953805235740267</v>
      </c>
      <c r="X1117" s="369">
        <v>1.116636836289131E-2</v>
      </c>
      <c r="Y1117" s="369">
        <v>8.4676599784421991E-2</v>
      </c>
      <c r="Z1117" s="369">
        <v>0.11909356788483283</v>
      </c>
      <c r="AA1117" s="369">
        <v>0.67696644859422839</v>
      </c>
      <c r="AB1117" s="369">
        <v>0.13704929887228276</v>
      </c>
      <c r="AC1117" s="373">
        <v>-1.5890835535082604</v>
      </c>
      <c r="AD1117" s="541">
        <v>33601025000108</v>
      </c>
      <c r="AE1117" s="370" t="s">
        <v>2491</v>
      </c>
      <c r="AF1117" s="370" t="s">
        <v>2244</v>
      </c>
      <c r="AG1117" s="374" t="s">
        <v>1438</v>
      </c>
      <c r="AH1117" s="374" t="s">
        <v>2248</v>
      </c>
      <c r="AI1117" s="374">
        <v>500</v>
      </c>
      <c r="AJ1117" s="374">
        <v>100</v>
      </c>
      <c r="AK1117" s="374">
        <v>500</v>
      </c>
      <c r="AL1117" s="369">
        <v>1.3999999999999999E-2</v>
      </c>
      <c r="AM1117" s="369">
        <v>0.2</v>
      </c>
      <c r="AN1117" s="369" t="s">
        <v>34</v>
      </c>
      <c r="AO1117" s="367" t="s">
        <v>1324</v>
      </c>
      <c r="AP1117" s="370" t="s">
        <v>13</v>
      </c>
      <c r="AQ1117" s="376" t="s">
        <v>668</v>
      </c>
      <c r="AR1117" s="369">
        <v>4.6666666666666662E-3</v>
      </c>
      <c r="AS1117" s="369">
        <v>4.6666666666666662E-3</v>
      </c>
      <c r="AT1117" s="369"/>
      <c r="AX1117" s="662"/>
      <c r="AY1117" s="663"/>
      <c r="AZ1117" s="663"/>
      <c r="BA1117" s="663"/>
      <c r="BB1117" s="664"/>
      <c r="BC1117" s="663"/>
      <c r="BD1117" s="663"/>
      <c r="BE1117" s="663"/>
      <c r="BF1117" s="663"/>
      <c r="BG1117" s="664"/>
      <c r="BH1117" s="664"/>
      <c r="BI1117" s="665"/>
      <c r="BJ1117" s="665"/>
      <c r="BK1117" s="665"/>
      <c r="BL1117" s="664"/>
      <c r="BM1117" s="664"/>
      <c r="BN1117" s="664"/>
      <c r="BO1117" s="664"/>
      <c r="BP1117" s="664"/>
      <c r="BQ1117" s="664"/>
      <c r="BR1117" s="664"/>
      <c r="BS1117" s="664"/>
      <c r="BT1117" s="667"/>
      <c r="BU1117" s="668"/>
      <c r="BV1117" s="666"/>
      <c r="BW1117" s="669"/>
    </row>
    <row r="1118" spans="2:75" ht="15.75" customHeight="1">
      <c r="B1118" s="363" t="s">
        <v>332</v>
      </c>
      <c r="C1118" s="364">
        <v>1745808000160</v>
      </c>
      <c r="D1118" s="365" t="s">
        <v>14</v>
      </c>
      <c r="E1118" s="365" t="s">
        <v>607</v>
      </c>
      <c r="F1118" s="365"/>
      <c r="G1118" s="366"/>
      <c r="H1118" s="366" t="s">
        <v>34</v>
      </c>
      <c r="I1118" s="366" t="s">
        <v>34</v>
      </c>
      <c r="J1118" s="366" t="s">
        <v>608</v>
      </c>
      <c r="K1118" s="367" t="s">
        <v>48</v>
      </c>
      <c r="L1118" s="368"/>
      <c r="M1118" s="368" t="s">
        <v>1416</v>
      </c>
      <c r="N1118" s="367">
        <v>44253</v>
      </c>
      <c r="O1118" s="367" t="s">
        <v>1321</v>
      </c>
      <c r="P1118" s="371">
        <v>35528</v>
      </c>
      <c r="Q1118" s="372">
        <v>149982924.03</v>
      </c>
      <c r="R1118" s="372">
        <v>159759570.94710317</v>
      </c>
      <c r="S1118" s="367">
        <v>32</v>
      </c>
      <c r="T1118" s="369">
        <v>-2.5529921608921202E-2</v>
      </c>
      <c r="U1118" s="369">
        <v>-0.33003027960354941</v>
      </c>
      <c r="V1118" s="369">
        <v>-9.7923199984913611E-2</v>
      </c>
      <c r="W1118" s="369">
        <v>-0.95997478911195044</v>
      </c>
      <c r="X1118" s="369">
        <v>-4.3988635977971979E-2</v>
      </c>
      <c r="Y1118" s="369">
        <v>-0.3335738176207626</v>
      </c>
      <c r="Z1118" s="369">
        <v>0.17542417978510039</v>
      </c>
      <c r="AA1118" s="369">
        <v>0.99716790835854252</v>
      </c>
      <c r="AB1118" s="369">
        <v>0.22447705055459971</v>
      </c>
      <c r="AC1118" s="373">
        <v>-0.77983191075738978</v>
      </c>
      <c r="AD1118" s="541">
        <v>0</v>
      </c>
      <c r="AE1118" s="370" t="s">
        <v>2495</v>
      </c>
      <c r="AF1118" s="370" t="s">
        <v>2244</v>
      </c>
      <c r="AG1118" s="374" t="s">
        <v>1438</v>
      </c>
      <c r="AH1118" s="374" t="s">
        <v>2248</v>
      </c>
      <c r="AI1118" s="374">
        <v>20000</v>
      </c>
      <c r="AJ1118" s="374">
        <v>5000</v>
      </c>
      <c r="AK1118" s="374">
        <v>5000</v>
      </c>
      <c r="AL1118" s="369">
        <v>0.02</v>
      </c>
      <c r="AM1118" s="369">
        <v>0.15</v>
      </c>
      <c r="AN1118" s="369" t="s">
        <v>2257</v>
      </c>
      <c r="AO1118" s="367" t="s">
        <v>1324</v>
      </c>
      <c r="AP1118" s="370" t="s">
        <v>716</v>
      </c>
      <c r="AQ1118" s="376" t="s">
        <v>659</v>
      </c>
      <c r="AR1118" s="369" t="s">
        <v>34</v>
      </c>
      <c r="AS1118" s="369" t="s">
        <v>34</v>
      </c>
      <c r="AT1118" s="369"/>
      <c r="AX1118" s="662"/>
      <c r="AY1118" s="663"/>
      <c r="AZ1118" s="663"/>
      <c r="BA1118" s="663"/>
      <c r="BB1118" s="664"/>
      <c r="BC1118" s="663"/>
      <c r="BD1118" s="663"/>
      <c r="BE1118" s="663"/>
      <c r="BF1118" s="663"/>
      <c r="BG1118" s="664"/>
      <c r="BH1118" s="664"/>
      <c r="BI1118" s="665"/>
      <c r="BJ1118" s="665"/>
      <c r="BK1118" s="665"/>
      <c r="BL1118" s="664"/>
      <c r="BM1118" s="664"/>
      <c r="BN1118" s="664"/>
      <c r="BO1118" s="664"/>
      <c r="BP1118" s="664"/>
      <c r="BQ1118" s="664"/>
      <c r="BR1118" s="664"/>
      <c r="BS1118" s="664"/>
      <c r="BT1118" s="667"/>
      <c r="BU1118" s="668"/>
      <c r="BV1118" s="666"/>
      <c r="BW1118" s="669"/>
    </row>
    <row r="1119" spans="2:75" ht="15.75" customHeight="1">
      <c r="B1119" s="363" t="s">
        <v>335</v>
      </c>
      <c r="C1119" s="364">
        <v>10608762000129</v>
      </c>
      <c r="D1119" s="365" t="s">
        <v>14</v>
      </c>
      <c r="E1119" s="365" t="s">
        <v>607</v>
      </c>
      <c r="F1119" s="365"/>
      <c r="G1119" s="366"/>
      <c r="H1119" s="366" t="s">
        <v>34</v>
      </c>
      <c r="I1119" s="366" t="s">
        <v>34</v>
      </c>
      <c r="J1119" s="366" t="s">
        <v>608</v>
      </c>
      <c r="K1119" s="367" t="s">
        <v>48</v>
      </c>
      <c r="L1119" s="368"/>
      <c r="M1119" s="368" t="s">
        <v>34</v>
      </c>
      <c r="N1119" s="367">
        <v>301116</v>
      </c>
      <c r="O1119" s="367" t="s">
        <v>1321</v>
      </c>
      <c r="P1119" s="371">
        <v>39966</v>
      </c>
      <c r="Q1119" s="372">
        <v>173539870.44999999</v>
      </c>
      <c r="R1119" s="372">
        <v>203140175.33313489</v>
      </c>
      <c r="S1119" s="367">
        <v>32</v>
      </c>
      <c r="T1119" s="369">
        <v>1.6251473156225993E-2</v>
      </c>
      <c r="U1119" s="369">
        <v>0.21008596547529637</v>
      </c>
      <c r="V1119" s="369">
        <v>-0.19427871852441703</v>
      </c>
      <c r="W1119" s="369">
        <v>-1.9045810581471039</v>
      </c>
      <c r="X1119" s="369">
        <v>-0.22889878121079965</v>
      </c>
      <c r="Y1119" s="369">
        <v>-1.7357810397999598</v>
      </c>
      <c r="Z1119" s="369">
        <v>-0.12408219869086512</v>
      </c>
      <c r="AA1119" s="369">
        <v>-0.70532344335126884</v>
      </c>
      <c r="AB1119" s="369">
        <v>0.21165449088464117</v>
      </c>
      <c r="AC1119" s="373">
        <v>-1.3733705476152378</v>
      </c>
      <c r="AD1119" s="541">
        <v>11952800000129</v>
      </c>
      <c r="AE1119" s="370" t="s">
        <v>2496</v>
      </c>
      <c r="AF1119" s="370" t="s">
        <v>2250</v>
      </c>
      <c r="AG1119" s="374" t="s">
        <v>719</v>
      </c>
      <c r="AH1119" s="374" t="s">
        <v>2248</v>
      </c>
      <c r="AI1119" s="374">
        <v>5000</v>
      </c>
      <c r="AJ1119" s="374">
        <v>1000</v>
      </c>
      <c r="AK1119" s="374">
        <v>1000</v>
      </c>
      <c r="AL1119" s="369">
        <v>1.8500000000000003E-2</v>
      </c>
      <c r="AM1119" s="369">
        <v>0.2</v>
      </c>
      <c r="AN1119" s="369" t="s">
        <v>666</v>
      </c>
      <c r="AO1119" s="367" t="s">
        <v>1324</v>
      </c>
      <c r="AP1119" s="370" t="s">
        <v>716</v>
      </c>
      <c r="AQ1119" s="376" t="s">
        <v>659</v>
      </c>
      <c r="AR1119" s="369">
        <v>4.4399999999999995E-3</v>
      </c>
      <c r="AS1119" s="369">
        <v>4.4399999999999995E-3</v>
      </c>
      <c r="AT1119" s="369"/>
      <c r="AX1119" s="662"/>
      <c r="AY1119" s="663"/>
      <c r="AZ1119" s="663"/>
      <c r="BA1119" s="663"/>
      <c r="BB1119" s="664"/>
      <c r="BC1119" s="663"/>
      <c r="BD1119" s="663"/>
      <c r="BE1119" s="663"/>
      <c r="BF1119" s="663"/>
      <c r="BG1119" s="664"/>
      <c r="BH1119" s="664"/>
      <c r="BI1119" s="665"/>
      <c r="BJ1119" s="665"/>
      <c r="BK1119" s="665"/>
      <c r="BL1119" s="664"/>
      <c r="BM1119" s="664"/>
      <c r="BN1119" s="664"/>
      <c r="BO1119" s="664"/>
      <c r="BP1119" s="664"/>
      <c r="BQ1119" s="664"/>
      <c r="BR1119" s="664"/>
      <c r="BS1119" s="664"/>
      <c r="BT1119" s="667"/>
      <c r="BU1119" s="668"/>
      <c r="BV1119" s="666"/>
      <c r="BW1119" s="669"/>
    </row>
    <row r="1120" spans="2:75" ht="15.75" customHeight="1">
      <c r="B1120" s="363" t="s">
        <v>1302</v>
      </c>
      <c r="C1120" s="364">
        <v>40226121000170</v>
      </c>
      <c r="D1120" s="365" t="s">
        <v>14</v>
      </c>
      <c r="E1120" s="365" t="s">
        <v>607</v>
      </c>
      <c r="F1120" s="365"/>
      <c r="G1120" s="366"/>
      <c r="H1120" s="366" t="s">
        <v>34</v>
      </c>
      <c r="I1120" s="366" t="s">
        <v>34</v>
      </c>
      <c r="J1120" s="366" t="s">
        <v>608</v>
      </c>
      <c r="K1120" s="367" t="s">
        <v>48</v>
      </c>
      <c r="L1120" s="368"/>
      <c r="M1120" s="368" t="s">
        <v>34</v>
      </c>
      <c r="N1120" s="367">
        <v>652271</v>
      </c>
      <c r="O1120" s="367" t="s">
        <v>1321</v>
      </c>
      <c r="P1120" s="371">
        <v>44712</v>
      </c>
      <c r="Q1120" s="372">
        <v>10807614.119999999</v>
      </c>
      <c r="R1120" s="372" t="s">
        <v>1419</v>
      </c>
      <c r="S1120" s="367">
        <v>32</v>
      </c>
      <c r="T1120" s="369" t="s">
        <v>1419</v>
      </c>
      <c r="U1120" s="369" t="s">
        <v>1419</v>
      </c>
      <c r="V1120" s="369" t="s">
        <v>1419</v>
      </c>
      <c r="W1120" s="369" t="s">
        <v>1419</v>
      </c>
      <c r="X1120" s="369" t="s">
        <v>1419</v>
      </c>
      <c r="Y1120" s="369" t="s">
        <v>1419</v>
      </c>
      <c r="Z1120" s="369" t="s">
        <v>1419</v>
      </c>
      <c r="AA1120" s="369" t="s">
        <v>1419</v>
      </c>
      <c r="AB1120" s="369" t="s">
        <v>1419</v>
      </c>
      <c r="AC1120" s="373" t="s">
        <v>1419</v>
      </c>
      <c r="AD1120" s="541">
        <v>39344972000139</v>
      </c>
      <c r="AE1120" s="370" t="s">
        <v>2496</v>
      </c>
      <c r="AF1120" s="370" t="s">
        <v>2250</v>
      </c>
      <c r="AG1120" s="374" t="s">
        <v>719</v>
      </c>
      <c r="AH1120" s="374" t="s">
        <v>2245</v>
      </c>
      <c r="AI1120" s="374">
        <v>5000</v>
      </c>
      <c r="AJ1120" s="374">
        <v>1000</v>
      </c>
      <c r="AK1120" s="374">
        <v>1000</v>
      </c>
      <c r="AL1120" s="369">
        <v>1.3500000000000002E-2</v>
      </c>
      <c r="AM1120" s="369">
        <v>0.2</v>
      </c>
      <c r="AN1120" s="369" t="s">
        <v>2276</v>
      </c>
      <c r="AO1120" s="367" t="s">
        <v>1324</v>
      </c>
      <c r="AP1120" s="370" t="s">
        <v>13</v>
      </c>
      <c r="AQ1120" s="376" t="s">
        <v>668</v>
      </c>
      <c r="AR1120" s="369">
        <v>4.3166666666666657E-3</v>
      </c>
      <c r="AS1120" s="369">
        <v>4.3166666666666657E-3</v>
      </c>
      <c r="AT1120" s="369"/>
      <c r="AX1120" s="662"/>
      <c r="AY1120" s="663"/>
      <c r="AZ1120" s="663"/>
      <c r="BA1120" s="663"/>
      <c r="BB1120" s="664"/>
      <c r="BC1120" s="663"/>
      <c r="BD1120" s="663"/>
      <c r="BE1120" s="663"/>
      <c r="BF1120" s="663"/>
      <c r="BG1120" s="664"/>
      <c r="BH1120" s="664"/>
      <c r="BI1120" s="665"/>
      <c r="BJ1120" s="665"/>
      <c r="BK1120" s="665"/>
      <c r="BL1120" s="664"/>
      <c r="BM1120" s="664"/>
      <c r="BN1120" s="664"/>
      <c r="BO1120" s="664"/>
      <c r="BP1120" s="664"/>
      <c r="BQ1120" s="664"/>
      <c r="BR1120" s="664"/>
      <c r="BS1120" s="664"/>
      <c r="BT1120" s="667"/>
      <c r="BU1120" s="668"/>
      <c r="BV1120" s="666"/>
      <c r="BW1120" s="669"/>
    </row>
    <row r="1121" spans="2:75" ht="15.75" customHeight="1">
      <c r="B1121" s="363" t="s">
        <v>564</v>
      </c>
      <c r="C1121" s="364">
        <v>39703177000190</v>
      </c>
      <c r="D1121" s="365" t="s">
        <v>14</v>
      </c>
      <c r="E1121" s="365" t="s">
        <v>607</v>
      </c>
      <c r="F1121" s="365"/>
      <c r="G1121" s="366"/>
      <c r="H1121" s="366" t="s">
        <v>34</v>
      </c>
      <c r="I1121" s="366" t="s">
        <v>34</v>
      </c>
      <c r="J1121" s="366" t="s">
        <v>608</v>
      </c>
      <c r="K1121" s="367" t="s">
        <v>48</v>
      </c>
      <c r="L1121" s="368"/>
      <c r="M1121" s="368" t="s">
        <v>1416</v>
      </c>
      <c r="N1121" s="367">
        <v>568546</v>
      </c>
      <c r="O1121" s="367" t="s">
        <v>1321</v>
      </c>
      <c r="P1121" s="371">
        <v>44186</v>
      </c>
      <c r="Q1121" s="372">
        <v>56637076.280000001</v>
      </c>
      <c r="R1121" s="372">
        <v>55963470.553769864</v>
      </c>
      <c r="S1121" s="367">
        <v>32</v>
      </c>
      <c r="T1121" s="369">
        <v>0.19985464601568914</v>
      </c>
      <c r="U1121" s="369">
        <v>2.5835600169480277</v>
      </c>
      <c r="V1121" s="369">
        <v>0.14614778962782893</v>
      </c>
      <c r="W1121" s="369">
        <v>1.4327370178749019</v>
      </c>
      <c r="X1121" s="369" t="s">
        <v>1419</v>
      </c>
      <c r="Y1121" s="369" t="s">
        <v>1419</v>
      </c>
      <c r="Z1121" s="369" t="s">
        <v>1419</v>
      </c>
      <c r="AA1121" s="369" t="s">
        <v>1419</v>
      </c>
      <c r="AB1121" s="369">
        <v>0.1838813781164178</v>
      </c>
      <c r="AC1121" s="373">
        <v>0.30525537567700811</v>
      </c>
      <c r="AD1121" s="541">
        <v>39344972000139</v>
      </c>
      <c r="AE1121" s="370" t="s">
        <v>2496</v>
      </c>
      <c r="AF1121" s="370" t="s">
        <v>2250</v>
      </c>
      <c r="AG1121" s="374" t="s">
        <v>719</v>
      </c>
      <c r="AH1121" s="374" t="s">
        <v>2245</v>
      </c>
      <c r="AI1121" s="374">
        <v>5000</v>
      </c>
      <c r="AJ1121" s="374">
        <v>1000</v>
      </c>
      <c r="AK1121" s="374">
        <v>1000</v>
      </c>
      <c r="AL1121" s="369">
        <v>6.9999999999999993E-3</v>
      </c>
      <c r="AM1121" s="369">
        <v>0.1</v>
      </c>
      <c r="AN1121" s="369" t="s">
        <v>2276</v>
      </c>
      <c r="AO1121" s="367" t="s">
        <v>1324</v>
      </c>
      <c r="AP1121" s="370" t="s">
        <v>716</v>
      </c>
      <c r="AQ1121" s="376" t="s">
        <v>659</v>
      </c>
      <c r="AR1121" s="369">
        <v>1.9833333333333335E-3</v>
      </c>
      <c r="AS1121" s="369">
        <v>1.9833333333333335E-3</v>
      </c>
      <c r="AT1121" s="369"/>
      <c r="AX1121" s="662"/>
      <c r="AY1121" s="663"/>
      <c r="AZ1121" s="663"/>
      <c r="BA1121" s="663"/>
      <c r="BB1121" s="664"/>
      <c r="BC1121" s="663"/>
      <c r="BD1121" s="663"/>
      <c r="BE1121" s="663"/>
      <c r="BF1121" s="663"/>
      <c r="BG1121" s="664"/>
      <c r="BH1121" s="664"/>
      <c r="BI1121" s="665"/>
      <c r="BJ1121" s="665"/>
      <c r="BK1121" s="665"/>
      <c r="BL1121" s="664"/>
      <c r="BM1121" s="664"/>
      <c r="BN1121" s="664"/>
      <c r="BO1121" s="664"/>
      <c r="BP1121" s="664"/>
      <c r="BQ1121" s="664"/>
      <c r="BR1121" s="664"/>
      <c r="BS1121" s="664"/>
      <c r="BT1121" s="667"/>
      <c r="BU1121" s="668"/>
      <c r="BV1121" s="666"/>
      <c r="BW1121" s="669"/>
    </row>
    <row r="1122" spans="2:75" ht="15.75" customHeight="1">
      <c r="B1122" s="363" t="s">
        <v>1124</v>
      </c>
      <c r="C1122" s="364">
        <v>44417598000194</v>
      </c>
      <c r="D1122" s="365" t="s">
        <v>14</v>
      </c>
      <c r="E1122" s="365" t="s">
        <v>614</v>
      </c>
      <c r="F1122" s="365"/>
      <c r="G1122" s="366"/>
      <c r="H1122" s="366" t="s">
        <v>1338</v>
      </c>
      <c r="I1122" s="366" t="s">
        <v>34</v>
      </c>
      <c r="J1122" s="366" t="s">
        <v>608</v>
      </c>
      <c r="K1122" s="367" t="s">
        <v>48</v>
      </c>
      <c r="L1122" s="368"/>
      <c r="M1122" s="368" t="s">
        <v>34</v>
      </c>
      <c r="N1122" s="367">
        <v>640581</v>
      </c>
      <c r="O1122" s="367" t="s">
        <v>1321</v>
      </c>
      <c r="P1122" s="371">
        <v>44617</v>
      </c>
      <c r="Q1122" s="372">
        <v>12644658.140000001</v>
      </c>
      <c r="R1122" s="372" t="s">
        <v>1419</v>
      </c>
      <c r="S1122" s="367">
        <v>32</v>
      </c>
      <c r="T1122" s="369" t="s">
        <v>1419</v>
      </c>
      <c r="U1122" s="369" t="s">
        <v>1419</v>
      </c>
      <c r="V1122" s="369" t="s">
        <v>1419</v>
      </c>
      <c r="W1122" s="369" t="s">
        <v>1419</v>
      </c>
      <c r="X1122" s="369" t="s">
        <v>1419</v>
      </c>
      <c r="Y1122" s="369" t="s">
        <v>1419</v>
      </c>
      <c r="Z1122" s="369" t="s">
        <v>1419</v>
      </c>
      <c r="AA1122" s="369" t="s">
        <v>1419</v>
      </c>
      <c r="AB1122" s="369" t="s">
        <v>1419</v>
      </c>
      <c r="AC1122" s="373" t="s">
        <v>1419</v>
      </c>
      <c r="AD1122" s="541">
        <v>44967401000190</v>
      </c>
      <c r="AE1122" s="370" t="s">
        <v>2497</v>
      </c>
      <c r="AF1122" s="370" t="s">
        <v>2244</v>
      </c>
      <c r="AG1122" s="374" t="s">
        <v>1438</v>
      </c>
      <c r="AH1122" s="374" t="s">
        <v>2248</v>
      </c>
      <c r="AI1122" s="374">
        <v>100</v>
      </c>
      <c r="AJ1122" s="374">
        <v>50</v>
      </c>
      <c r="AK1122" s="374">
        <v>100</v>
      </c>
      <c r="AL1122" s="369">
        <v>1.84E-2</v>
      </c>
      <c r="AM1122" s="369">
        <v>0.2</v>
      </c>
      <c r="AN1122" s="369" t="s">
        <v>2262</v>
      </c>
      <c r="AO1122" s="367" t="s">
        <v>1324</v>
      </c>
      <c r="AP1122" s="370" t="s">
        <v>13</v>
      </c>
      <c r="AQ1122" s="376" t="s">
        <v>668</v>
      </c>
      <c r="AR1122" s="369">
        <v>4.9680000000000002E-3</v>
      </c>
      <c r="AS1122" s="369">
        <v>4.9680000000000002E-3</v>
      </c>
      <c r="AT1122" s="369"/>
      <c r="AX1122" s="662"/>
      <c r="AY1122" s="663"/>
      <c r="AZ1122" s="663"/>
      <c r="BA1122" s="663"/>
      <c r="BB1122" s="664"/>
      <c r="BC1122" s="663"/>
      <c r="BD1122" s="663"/>
      <c r="BE1122" s="663"/>
      <c r="BF1122" s="663"/>
      <c r="BG1122" s="664"/>
      <c r="BH1122" s="664"/>
      <c r="BI1122" s="665"/>
      <c r="BJ1122" s="665"/>
      <c r="BK1122" s="665"/>
      <c r="BL1122" s="664"/>
      <c r="BM1122" s="664"/>
      <c r="BN1122" s="664"/>
      <c r="BO1122" s="664"/>
      <c r="BP1122" s="664"/>
      <c r="BQ1122" s="664"/>
      <c r="BR1122" s="664"/>
      <c r="BS1122" s="664"/>
      <c r="BT1122" s="667"/>
      <c r="BU1122" s="668"/>
      <c r="BV1122" s="666"/>
      <c r="BW1122" s="669"/>
    </row>
    <row r="1123" spans="2:75" ht="15.75" customHeight="1">
      <c r="B1123" s="363" t="s">
        <v>1132</v>
      </c>
      <c r="C1123" s="364">
        <v>27347332000101</v>
      </c>
      <c r="D1123" s="365" t="s">
        <v>14</v>
      </c>
      <c r="E1123" s="365" t="s">
        <v>614</v>
      </c>
      <c r="F1123" s="365"/>
      <c r="G1123" s="366"/>
      <c r="H1123" s="366" t="s">
        <v>1338</v>
      </c>
      <c r="I1123" s="366" t="s">
        <v>34</v>
      </c>
      <c r="J1123" s="366" t="s">
        <v>608</v>
      </c>
      <c r="K1123" s="367" t="s">
        <v>48</v>
      </c>
      <c r="L1123" s="368"/>
      <c r="M1123" s="368" t="s">
        <v>34</v>
      </c>
      <c r="N1123" s="367">
        <v>451584</v>
      </c>
      <c r="O1123" s="367" t="s">
        <v>1321</v>
      </c>
      <c r="P1123" s="371">
        <v>43012</v>
      </c>
      <c r="Q1123" s="372">
        <v>56493212.030000001</v>
      </c>
      <c r="R1123" s="372">
        <v>72311968.954404801</v>
      </c>
      <c r="S1123" s="367">
        <v>32</v>
      </c>
      <c r="T1123" s="369">
        <v>-1.1755728786904229E-2</v>
      </c>
      <c r="U1123" s="369">
        <v>-0.15196860052753766</v>
      </c>
      <c r="V1123" s="369">
        <v>-0.16925702024451594</v>
      </c>
      <c r="W1123" s="369">
        <v>-1.6592847490684428</v>
      </c>
      <c r="X1123" s="369">
        <v>-6.1047659251238895E-2</v>
      </c>
      <c r="Y1123" s="369">
        <v>-0.46293549005349416</v>
      </c>
      <c r="Z1123" s="369">
        <v>0.14208082472903039</v>
      </c>
      <c r="AA1123" s="369">
        <v>0.80763346869550157</v>
      </c>
      <c r="AB1123" s="369">
        <v>0.25597484912364082</v>
      </c>
      <c r="AC1123" s="373">
        <v>-0.97573182931168234</v>
      </c>
      <c r="AD1123" s="541">
        <v>32772397000126</v>
      </c>
      <c r="AE1123" s="370" t="s">
        <v>2500</v>
      </c>
      <c r="AF1123" s="370" t="s">
        <v>2253</v>
      </c>
      <c r="AG1123" s="374" t="s">
        <v>1439</v>
      </c>
      <c r="AH1123" s="374" t="s">
        <v>2248</v>
      </c>
      <c r="AI1123" s="374">
        <v>50000</v>
      </c>
      <c r="AJ1123" s="374">
        <v>25000</v>
      </c>
      <c r="AK1123" s="374">
        <v>25000</v>
      </c>
      <c r="AL1123" s="369">
        <v>1.8000000000000002E-2</v>
      </c>
      <c r="AM1123" s="369">
        <v>0.2</v>
      </c>
      <c r="AN1123" s="369" t="s">
        <v>2262</v>
      </c>
      <c r="AO1123" s="367" t="s">
        <v>1324</v>
      </c>
      <c r="AP1123" s="370" t="s">
        <v>13</v>
      </c>
      <c r="AQ1123" s="376" t="s">
        <v>668</v>
      </c>
      <c r="AR1123" s="369">
        <v>4.7999999999999996E-3</v>
      </c>
      <c r="AS1123" s="369">
        <v>4.7999999999999996E-3</v>
      </c>
      <c r="AT1123" s="369"/>
      <c r="AX1123" s="662"/>
      <c r="AY1123" s="663"/>
      <c r="AZ1123" s="663"/>
      <c r="BA1123" s="663"/>
      <c r="BB1123" s="664"/>
      <c r="BC1123" s="663"/>
      <c r="BD1123" s="663"/>
      <c r="BE1123" s="663"/>
      <c r="BF1123" s="663"/>
      <c r="BG1123" s="664"/>
      <c r="BH1123" s="664"/>
      <c r="BI1123" s="665"/>
      <c r="BJ1123" s="665"/>
      <c r="BK1123" s="665"/>
      <c r="BL1123" s="664"/>
      <c r="BM1123" s="664"/>
      <c r="BN1123" s="664"/>
      <c r="BO1123" s="664"/>
      <c r="BP1123" s="664"/>
      <c r="BQ1123" s="664"/>
      <c r="BR1123" s="664"/>
      <c r="BS1123" s="664"/>
      <c r="BT1123" s="667"/>
      <c r="BU1123" s="668"/>
      <c r="BV1123" s="666"/>
      <c r="BW1123" s="669"/>
    </row>
    <row r="1124" spans="2:75" ht="15.75" customHeight="1">
      <c r="B1124" s="363" t="s">
        <v>1141</v>
      </c>
      <c r="C1124" s="364">
        <v>16987508000165</v>
      </c>
      <c r="D1124" s="365" t="s">
        <v>14</v>
      </c>
      <c r="E1124" s="365" t="s">
        <v>607</v>
      </c>
      <c r="F1124" s="365"/>
      <c r="G1124" s="366"/>
      <c r="H1124" s="366" t="s">
        <v>34</v>
      </c>
      <c r="I1124" s="366" t="s">
        <v>34</v>
      </c>
      <c r="J1124" s="366" t="s">
        <v>608</v>
      </c>
      <c r="K1124" s="367" t="s">
        <v>48</v>
      </c>
      <c r="L1124" s="368"/>
      <c r="M1124" s="368" t="s">
        <v>34</v>
      </c>
      <c r="N1124" s="367">
        <v>345865</v>
      </c>
      <c r="O1124" s="367" t="s">
        <v>1321</v>
      </c>
      <c r="P1124" s="371">
        <v>41519</v>
      </c>
      <c r="Q1124" s="372">
        <v>129520444.29000001</v>
      </c>
      <c r="R1124" s="372">
        <v>157433043.76559526</v>
      </c>
      <c r="S1124" s="367">
        <v>32</v>
      </c>
      <c r="T1124" s="369">
        <v>-0.1428139590266283</v>
      </c>
      <c r="U1124" s="369">
        <v>-1.846183922961119</v>
      </c>
      <c r="V1124" s="369">
        <v>-0.29976545080340578</v>
      </c>
      <c r="W1124" s="369">
        <v>-2.9387037541908625</v>
      </c>
      <c r="X1124" s="369">
        <v>-0.29107679360319016</v>
      </c>
      <c r="Y1124" s="369">
        <v>-2.20728820306338</v>
      </c>
      <c r="Z1124" s="369">
        <v>-0.27130867388664393</v>
      </c>
      <c r="AA1124" s="369">
        <v>-1.5422064574592522</v>
      </c>
      <c r="AB1124" s="369">
        <v>0.23609299380875737</v>
      </c>
      <c r="AC1124" s="373">
        <v>-1.8019506178287126</v>
      </c>
      <c r="AD1124" s="541">
        <v>0</v>
      </c>
      <c r="AE1124" s="370" t="s">
        <v>2503</v>
      </c>
      <c r="AF1124" s="370" t="s">
        <v>2253</v>
      </c>
      <c r="AG1124" s="374" t="s">
        <v>1439</v>
      </c>
      <c r="AH1124" s="374" t="s">
        <v>2245</v>
      </c>
      <c r="AI1124" s="374">
        <v>1000</v>
      </c>
      <c r="AJ1124" s="374">
        <v>100</v>
      </c>
      <c r="AK1124" s="374">
        <v>1000</v>
      </c>
      <c r="AL1124" s="369">
        <v>0.02</v>
      </c>
      <c r="AM1124" s="369">
        <v>0.2</v>
      </c>
      <c r="AN1124" s="369" t="s">
        <v>2262</v>
      </c>
      <c r="AO1124" s="367" t="s">
        <v>1324</v>
      </c>
      <c r="AP1124" s="370" t="s">
        <v>716</v>
      </c>
      <c r="AQ1124" s="376" t="s">
        <v>665</v>
      </c>
      <c r="AR1124" s="369">
        <v>5.3333333333333332E-3</v>
      </c>
      <c r="AS1124" s="369">
        <v>5.3333333333333332E-3</v>
      </c>
      <c r="AT1124" s="369"/>
      <c r="AX1124" s="662"/>
      <c r="AY1124" s="663"/>
      <c r="AZ1124" s="663"/>
      <c r="BA1124" s="663"/>
      <c r="BB1124" s="664"/>
      <c r="BC1124" s="663"/>
      <c r="BD1124" s="663"/>
      <c r="BE1124" s="663"/>
      <c r="BF1124" s="663"/>
      <c r="BG1124" s="664"/>
      <c r="BH1124" s="664"/>
      <c r="BI1124" s="665"/>
      <c r="BJ1124" s="665"/>
      <c r="BK1124" s="665"/>
      <c r="BL1124" s="664"/>
      <c r="BM1124" s="664"/>
      <c r="BN1124" s="664"/>
      <c r="BO1124" s="664"/>
      <c r="BP1124" s="664"/>
      <c r="BQ1124" s="664"/>
      <c r="BR1124" s="664"/>
      <c r="BS1124" s="664"/>
      <c r="BT1124" s="667"/>
      <c r="BU1124" s="668"/>
      <c r="BV1124" s="666"/>
      <c r="BW1124" s="669"/>
    </row>
    <row r="1125" spans="2:75" ht="15.75" customHeight="1">
      <c r="B1125" s="363" t="s">
        <v>1142</v>
      </c>
      <c r="C1125" s="364">
        <v>42870843000199</v>
      </c>
      <c r="D1125" s="365" t="s">
        <v>14</v>
      </c>
      <c r="E1125" s="365" t="s">
        <v>607</v>
      </c>
      <c r="F1125" s="365"/>
      <c r="G1125" s="366"/>
      <c r="H1125" s="366" t="s">
        <v>34</v>
      </c>
      <c r="I1125" s="366" t="s">
        <v>34</v>
      </c>
      <c r="J1125" s="366" t="s">
        <v>608</v>
      </c>
      <c r="K1125" s="367" t="s">
        <v>48</v>
      </c>
      <c r="L1125" s="368"/>
      <c r="M1125" s="368" t="s">
        <v>34</v>
      </c>
      <c r="N1125" s="367">
        <v>619922</v>
      </c>
      <c r="O1125" s="367" t="s">
        <v>1321</v>
      </c>
      <c r="P1125" s="371">
        <v>44497</v>
      </c>
      <c r="Q1125" s="372">
        <v>20923115.079999998</v>
      </c>
      <c r="R1125" s="372" t="s">
        <v>1419</v>
      </c>
      <c r="S1125" s="367">
        <v>32</v>
      </c>
      <c r="T1125" s="369">
        <v>-4.0802011973824825E-2</v>
      </c>
      <c r="U1125" s="369">
        <v>-0.52745557257814846</v>
      </c>
      <c r="V1125" s="369" t="s">
        <v>1419</v>
      </c>
      <c r="W1125" s="369" t="s">
        <v>1419</v>
      </c>
      <c r="X1125" s="369" t="s">
        <v>1419</v>
      </c>
      <c r="Y1125" s="369" t="s">
        <v>1419</v>
      </c>
      <c r="Z1125" s="369" t="s">
        <v>1419</v>
      </c>
      <c r="AA1125" s="369" t="s">
        <v>1419</v>
      </c>
      <c r="AB1125" s="369" t="s">
        <v>1419</v>
      </c>
      <c r="AC1125" s="373" t="s">
        <v>1419</v>
      </c>
      <c r="AD1125" s="541">
        <v>0</v>
      </c>
      <c r="AE1125" s="370" t="s">
        <v>2503</v>
      </c>
      <c r="AF1125" s="370" t="s">
        <v>2253</v>
      </c>
      <c r="AG1125" s="374" t="s">
        <v>1439</v>
      </c>
      <c r="AH1125" s="374" t="s">
        <v>2248</v>
      </c>
      <c r="AI1125" s="374">
        <v>1000</v>
      </c>
      <c r="AJ1125" s="374">
        <v>100</v>
      </c>
      <c r="AK1125" s="374">
        <v>1000</v>
      </c>
      <c r="AL1125" s="369">
        <v>0.02</v>
      </c>
      <c r="AM1125" s="369">
        <v>0.2</v>
      </c>
      <c r="AN1125" s="369" t="s">
        <v>2262</v>
      </c>
      <c r="AO1125" s="367" t="s">
        <v>1324</v>
      </c>
      <c r="AP1125" s="370" t="s">
        <v>716</v>
      </c>
      <c r="AQ1125" s="376" t="s">
        <v>659</v>
      </c>
      <c r="AR1125" s="369">
        <v>6.0000000000000001E-3</v>
      </c>
      <c r="AS1125" s="369">
        <v>6.0000000000000001E-3</v>
      </c>
      <c r="AT1125" s="369"/>
      <c r="AW1125" s="662"/>
      <c r="AX1125" s="662"/>
      <c r="AY1125" s="663"/>
      <c r="AZ1125" s="663"/>
      <c r="BA1125" s="663"/>
      <c r="BB1125" s="664"/>
      <c r="BC1125" s="663"/>
      <c r="BD1125" s="663"/>
      <c r="BE1125" s="663"/>
      <c r="BF1125" s="663"/>
      <c r="BG1125" s="664"/>
      <c r="BH1125" s="664"/>
      <c r="BI1125" s="665"/>
      <c r="BJ1125" s="665"/>
      <c r="BK1125" s="665"/>
      <c r="BL1125" s="218"/>
      <c r="BM1125" s="664"/>
      <c r="BN1125" s="664"/>
      <c r="BO1125" s="664"/>
      <c r="BP1125" s="664"/>
      <c r="BQ1125" s="664"/>
      <c r="BR1125" s="664"/>
      <c r="BS1125" s="664"/>
      <c r="BT1125" s="667"/>
      <c r="BU1125" s="668"/>
      <c r="BV1125" s="666"/>
      <c r="BW1125" s="669"/>
    </row>
    <row r="1126" spans="2:75" ht="15.75" customHeight="1">
      <c r="B1126" s="363" t="s">
        <v>344</v>
      </c>
      <c r="C1126" s="364">
        <v>35726581000128</v>
      </c>
      <c r="D1126" s="365" t="s">
        <v>14</v>
      </c>
      <c r="E1126" s="365" t="s">
        <v>607</v>
      </c>
      <c r="F1126" s="365"/>
      <c r="G1126" s="366"/>
      <c r="H1126" s="366" t="s">
        <v>34</v>
      </c>
      <c r="I1126" s="366" t="s">
        <v>34</v>
      </c>
      <c r="J1126" s="366" t="s">
        <v>608</v>
      </c>
      <c r="K1126" s="367" t="s">
        <v>48</v>
      </c>
      <c r="L1126" s="368"/>
      <c r="M1126" s="368" t="s">
        <v>1416</v>
      </c>
      <c r="N1126" s="367">
        <v>520101</v>
      </c>
      <c r="O1126" s="367" t="s">
        <v>1321</v>
      </c>
      <c r="P1126" s="371">
        <v>43829</v>
      </c>
      <c r="Q1126" s="372">
        <v>8193661.5</v>
      </c>
      <c r="R1126" s="372">
        <v>9921374.5008730125</v>
      </c>
      <c r="S1126" s="367">
        <v>32</v>
      </c>
      <c r="T1126" s="369">
        <v>-1.9538891982216255E-2</v>
      </c>
      <c r="U1126" s="369">
        <v>-0.25258307028177618</v>
      </c>
      <c r="V1126" s="369">
        <v>-0.14866011540720114</v>
      </c>
      <c r="W1126" s="369">
        <v>-1.4573662110651258</v>
      </c>
      <c r="X1126" s="369">
        <v>4.2734010649797094E-2</v>
      </c>
      <c r="Y1126" s="369">
        <v>0.32405976584128543</v>
      </c>
      <c r="Z1126" s="369" t="s">
        <v>1419</v>
      </c>
      <c r="AA1126" s="369" t="s">
        <v>1419</v>
      </c>
      <c r="AB1126" s="369">
        <v>0.25309431880507899</v>
      </c>
      <c r="AC1126" s="373">
        <v>-0.89308700590134971</v>
      </c>
      <c r="AD1126" s="541">
        <v>41867101000141</v>
      </c>
      <c r="AE1126" s="370" t="s">
        <v>59</v>
      </c>
      <c r="AF1126" s="370" t="s">
        <v>2247</v>
      </c>
      <c r="AG1126" s="374" t="s">
        <v>59</v>
      </c>
      <c r="AH1126" s="374" t="s">
        <v>2248</v>
      </c>
      <c r="AI1126" s="374">
        <v>100</v>
      </c>
      <c r="AJ1126" s="374">
        <v>100</v>
      </c>
      <c r="AK1126" s="374">
        <v>100</v>
      </c>
      <c r="AL1126" s="369">
        <v>0.02</v>
      </c>
      <c r="AM1126" s="369">
        <v>0.2</v>
      </c>
      <c r="AN1126" s="369" t="s">
        <v>2257</v>
      </c>
      <c r="AO1126" s="367" t="s">
        <v>1324</v>
      </c>
      <c r="AP1126" s="370" t="s">
        <v>716</v>
      </c>
      <c r="AQ1126" s="376" t="s">
        <v>659</v>
      </c>
      <c r="AR1126" s="369">
        <v>3.3333333333333331E-3</v>
      </c>
      <c r="AS1126" s="369">
        <v>3.3333333333333331E-3</v>
      </c>
      <c r="AT1126" s="369"/>
      <c r="AW1126" s="662"/>
      <c r="AX1126" s="662"/>
      <c r="AY1126" s="663"/>
      <c r="AZ1126" s="663"/>
      <c r="BA1126" s="663"/>
      <c r="BB1126" s="664"/>
      <c r="BC1126" s="663"/>
      <c r="BD1126" s="663"/>
      <c r="BE1126" s="663"/>
      <c r="BF1126" s="663"/>
      <c r="BG1126" s="664"/>
      <c r="BH1126" s="664"/>
      <c r="BI1126" s="665"/>
      <c r="BJ1126" s="665"/>
      <c r="BK1126" s="665"/>
      <c r="BL1126" s="218"/>
      <c r="BM1126" s="664"/>
      <c r="BN1126" s="664"/>
      <c r="BO1126" s="664"/>
      <c r="BP1126" s="664"/>
      <c r="BQ1126" s="664"/>
      <c r="BR1126" s="664"/>
      <c r="BS1126" s="664"/>
      <c r="BT1126" s="667"/>
      <c r="BU1126" s="668"/>
      <c r="BV1126" s="666"/>
      <c r="BW1126" s="669"/>
    </row>
    <row r="1127" spans="2:75" ht="15.75" customHeight="1">
      <c r="B1127" s="363" t="s">
        <v>1148</v>
      </c>
      <c r="C1127" s="364">
        <v>21732619000160</v>
      </c>
      <c r="D1127" s="365" t="s">
        <v>11</v>
      </c>
      <c r="E1127" s="365" t="s">
        <v>620</v>
      </c>
      <c r="F1127" s="365"/>
      <c r="G1127" s="366"/>
      <c r="H1127" s="366" t="s">
        <v>34</v>
      </c>
      <c r="I1127" s="366" t="s">
        <v>34</v>
      </c>
      <c r="J1127" s="366" t="s">
        <v>700</v>
      </c>
      <c r="K1127" s="367" t="s">
        <v>48</v>
      </c>
      <c r="L1127" s="368"/>
      <c r="M1127" s="368" t="s">
        <v>34</v>
      </c>
      <c r="N1127" s="367">
        <v>395102</v>
      </c>
      <c r="O1127" s="367" t="s">
        <v>1321</v>
      </c>
      <c r="P1127" s="371">
        <v>42130</v>
      </c>
      <c r="Q1127" s="372">
        <v>44459939.899999999</v>
      </c>
      <c r="R1127" s="372">
        <v>69385433.221944451</v>
      </c>
      <c r="S1127" s="367">
        <v>32</v>
      </c>
      <c r="T1127" s="369">
        <v>-1.5744526588225005E-3</v>
      </c>
      <c r="U1127" s="369">
        <v>-2.0353256824422294E-2</v>
      </c>
      <c r="V1127" s="369">
        <v>-1.9861141477815036E-2</v>
      </c>
      <c r="W1127" s="369">
        <v>-0.19470559688230682</v>
      </c>
      <c r="X1127" s="369">
        <v>0.18332929038453738</v>
      </c>
      <c r="Y1127" s="369">
        <v>1.3902193126856508</v>
      </c>
      <c r="Z1127" s="369">
        <v>0.17906195832545513</v>
      </c>
      <c r="AA1127" s="369">
        <v>1.0178462209070229</v>
      </c>
      <c r="AB1127" s="369">
        <v>3.9438768350297103E-2</v>
      </c>
      <c r="AC1127" s="373">
        <v>-2.952342931281716</v>
      </c>
      <c r="AD1127" s="541">
        <v>0</v>
      </c>
      <c r="AE1127" s="370" t="s">
        <v>2505</v>
      </c>
      <c r="AF1127" s="370" t="s">
        <v>2244</v>
      </c>
      <c r="AG1127" s="374" t="s">
        <v>1438</v>
      </c>
      <c r="AH1127" s="374" t="s">
        <v>2245</v>
      </c>
      <c r="AI1127" s="374">
        <v>500</v>
      </c>
      <c r="AJ1127" s="374">
        <v>500</v>
      </c>
      <c r="AK1127" s="374">
        <v>500</v>
      </c>
      <c r="AL1127" s="369">
        <v>0.01</v>
      </c>
      <c r="AM1127" s="369">
        <v>0.2</v>
      </c>
      <c r="AN1127" s="369" t="s">
        <v>34</v>
      </c>
      <c r="AO1127" s="367" t="s">
        <v>1324</v>
      </c>
      <c r="AP1127" s="370" t="s">
        <v>13</v>
      </c>
      <c r="AQ1127" s="376" t="s">
        <v>679</v>
      </c>
      <c r="AR1127" s="369">
        <v>3.1113333333333331E-3</v>
      </c>
      <c r="AS1127" s="369">
        <v>3.1113333333333331E-3</v>
      </c>
      <c r="AT1127" s="369"/>
      <c r="AX1127" s="662"/>
      <c r="AY1127" s="663"/>
      <c r="AZ1127" s="663"/>
      <c r="BA1127" s="663"/>
      <c r="BB1127" s="664"/>
      <c r="BC1127" s="663"/>
      <c r="BD1127" s="663"/>
      <c r="BE1127" s="663"/>
      <c r="BF1127" s="663"/>
      <c r="BG1127" s="664"/>
      <c r="BH1127" s="664"/>
      <c r="BI1127" s="665"/>
      <c r="BJ1127" s="665"/>
      <c r="BK1127" s="665"/>
      <c r="BL1127" s="664"/>
      <c r="BM1127" s="664"/>
      <c r="BN1127" s="664"/>
      <c r="BO1127" s="664"/>
      <c r="BP1127" s="664"/>
      <c r="BQ1127" s="664"/>
      <c r="BR1127" s="664"/>
      <c r="BS1127" s="664"/>
      <c r="BT1127" s="667"/>
      <c r="BU1127" s="668"/>
      <c r="BV1127" s="666"/>
      <c r="BW1127" s="669"/>
    </row>
    <row r="1128" spans="2:75" ht="15.75" customHeight="1">
      <c r="B1128" s="363" t="s">
        <v>1152</v>
      </c>
      <c r="C1128" s="364">
        <v>45560944000151</v>
      </c>
      <c r="D1128" s="365" t="s">
        <v>14</v>
      </c>
      <c r="E1128" s="365" t="s">
        <v>607</v>
      </c>
      <c r="F1128" s="365"/>
      <c r="G1128" s="366"/>
      <c r="H1128" s="366" t="s">
        <v>34</v>
      </c>
      <c r="I1128" s="366" t="s">
        <v>34</v>
      </c>
      <c r="J1128" s="366" t="s">
        <v>611</v>
      </c>
      <c r="K1128" s="367" t="s">
        <v>48</v>
      </c>
      <c r="L1128" s="368"/>
      <c r="M1128" s="368" t="s">
        <v>1416</v>
      </c>
      <c r="N1128" s="367">
        <v>646547</v>
      </c>
      <c r="O1128" s="367" t="s">
        <v>1321</v>
      </c>
      <c r="P1128" s="371">
        <v>44673</v>
      </c>
      <c r="Q1128" s="372">
        <v>7905837.8700000001</v>
      </c>
      <c r="R1128" s="372" t="s">
        <v>1419</v>
      </c>
      <c r="S1128" s="367">
        <v>32</v>
      </c>
      <c r="T1128" s="369" t="s">
        <v>1419</v>
      </c>
      <c r="U1128" s="369" t="s">
        <v>1419</v>
      </c>
      <c r="V1128" s="369" t="s">
        <v>1419</v>
      </c>
      <c r="W1128" s="369" t="s">
        <v>1419</v>
      </c>
      <c r="X1128" s="369" t="s">
        <v>1419</v>
      </c>
      <c r="Y1128" s="369" t="s">
        <v>1419</v>
      </c>
      <c r="Z1128" s="369" t="s">
        <v>1419</v>
      </c>
      <c r="AA1128" s="369" t="s">
        <v>1419</v>
      </c>
      <c r="AB1128" s="369" t="s">
        <v>1419</v>
      </c>
      <c r="AC1128" s="373" t="s">
        <v>1419</v>
      </c>
      <c r="AD1128" s="541">
        <v>0</v>
      </c>
      <c r="AE1128" s="370" t="s">
        <v>2509</v>
      </c>
      <c r="AF1128" s="370" t="s">
        <v>2244</v>
      </c>
      <c r="AG1128" s="374" t="s">
        <v>1438</v>
      </c>
      <c r="AH1128" s="374" t="s">
        <v>2245</v>
      </c>
      <c r="AI1128" s="374">
        <v>50000</v>
      </c>
      <c r="AJ1128" s="374">
        <v>0</v>
      </c>
      <c r="AK1128" s="374">
        <v>0</v>
      </c>
      <c r="AL1128" s="369">
        <v>1.6299999999999999E-2</v>
      </c>
      <c r="AM1128" s="369">
        <v>0.2</v>
      </c>
      <c r="AN1128" s="369" t="s">
        <v>2262</v>
      </c>
      <c r="AO1128" s="367" t="s">
        <v>1324</v>
      </c>
      <c r="AP1128" s="370" t="s">
        <v>716</v>
      </c>
      <c r="AQ1128" s="376" t="s">
        <v>694</v>
      </c>
      <c r="AR1128" s="369" t="s">
        <v>34</v>
      </c>
      <c r="AS1128" s="369" t="s">
        <v>34</v>
      </c>
      <c r="AT1128" s="369"/>
      <c r="AW1128" s="662"/>
      <c r="AX1128" s="662"/>
      <c r="AY1128" s="663"/>
      <c r="AZ1128" s="663"/>
      <c r="BA1128" s="663"/>
      <c r="BB1128" s="664"/>
      <c r="BC1128" s="663"/>
      <c r="BD1128" s="663"/>
      <c r="BE1128" s="663"/>
      <c r="BF1128" s="663"/>
      <c r="BG1128" s="664"/>
      <c r="BH1128" s="664"/>
      <c r="BI1128" s="665"/>
      <c r="BJ1128" s="665"/>
      <c r="BK1128" s="665"/>
      <c r="BL1128" s="218"/>
      <c r="BM1128" s="664"/>
      <c r="BN1128" s="664"/>
      <c r="BO1128" s="664"/>
      <c r="BP1128" s="664"/>
      <c r="BQ1128" s="664"/>
      <c r="BR1128" s="664"/>
      <c r="BS1128" s="664"/>
      <c r="BT1128" s="667"/>
      <c r="BU1128" s="668"/>
      <c r="BV1128" s="666"/>
      <c r="BW1128" s="669"/>
    </row>
    <row r="1129" spans="2:75" ht="15.75" customHeight="1">
      <c r="B1129" s="363" t="s">
        <v>350</v>
      </c>
      <c r="C1129" s="364">
        <v>20468028000165</v>
      </c>
      <c r="D1129" s="365" t="s">
        <v>14</v>
      </c>
      <c r="E1129" s="365" t="s">
        <v>607</v>
      </c>
      <c r="F1129" s="365"/>
      <c r="G1129" s="366"/>
      <c r="H1129" s="366" t="s">
        <v>34</v>
      </c>
      <c r="I1129" s="366" t="s">
        <v>34</v>
      </c>
      <c r="J1129" s="366" t="s">
        <v>608</v>
      </c>
      <c r="K1129" s="367" t="s">
        <v>48</v>
      </c>
      <c r="L1129" s="368"/>
      <c r="M1129" s="368" t="s">
        <v>34</v>
      </c>
      <c r="N1129" s="367">
        <v>383872</v>
      </c>
      <c r="O1129" s="367" t="s">
        <v>1321</v>
      </c>
      <c r="P1129" s="371">
        <v>41974</v>
      </c>
      <c r="Q1129" s="372">
        <v>72016689.989999995</v>
      </c>
      <c r="R1129" s="372">
        <v>81074422.520158708</v>
      </c>
      <c r="S1129" s="367">
        <v>32</v>
      </c>
      <c r="T1129" s="369">
        <v>7.9949631324609971E-2</v>
      </c>
      <c r="U1129" s="369">
        <v>1.0335244888116477</v>
      </c>
      <c r="V1129" s="369">
        <v>-0.12331271674780087</v>
      </c>
      <c r="W1129" s="369">
        <v>-1.208876949211519</v>
      </c>
      <c r="X1129" s="369">
        <v>7.427713003581804E-3</v>
      </c>
      <c r="Y1129" s="369">
        <v>5.6325697028589541E-2</v>
      </c>
      <c r="Z1129" s="369">
        <v>0.1070211745367935</v>
      </c>
      <c r="AA1129" s="369">
        <v>0.60834305107575004</v>
      </c>
      <c r="AB1129" s="369">
        <v>0.23520647107346157</v>
      </c>
      <c r="AC1129" s="373">
        <v>-0.85490860027481397</v>
      </c>
      <c r="AD1129" s="541">
        <v>0</v>
      </c>
      <c r="AE1129" s="370" t="s">
        <v>2510</v>
      </c>
      <c r="AF1129" s="370" t="s">
        <v>2244</v>
      </c>
      <c r="AG1129" s="374" t="s">
        <v>1438</v>
      </c>
      <c r="AH1129" s="374" t="s">
        <v>2248</v>
      </c>
      <c r="AI1129" s="374">
        <v>1000</v>
      </c>
      <c r="AJ1129" s="374">
        <v>1000</v>
      </c>
      <c r="AK1129" s="374">
        <v>1000</v>
      </c>
      <c r="AL1129" s="369">
        <v>1.66E-2</v>
      </c>
      <c r="AM1129" s="369">
        <v>0.2</v>
      </c>
      <c r="AN1129" s="369" t="s">
        <v>2262</v>
      </c>
      <c r="AO1129" s="367" t="s">
        <v>1324</v>
      </c>
      <c r="AP1129" s="370" t="s">
        <v>716</v>
      </c>
      <c r="AQ1129" s="376" t="s">
        <v>659</v>
      </c>
      <c r="AR1129" s="369">
        <v>3.8733333333333328E-3</v>
      </c>
      <c r="AS1129" s="369">
        <v>3.8733333333333328E-3</v>
      </c>
      <c r="AT1129" s="369"/>
      <c r="AW1129" s="662"/>
      <c r="AX1129" s="662"/>
      <c r="AY1129" s="663"/>
      <c r="AZ1129" s="663"/>
      <c r="BA1129" s="663"/>
      <c r="BB1129" s="664"/>
      <c r="BC1129" s="663"/>
      <c r="BD1129" s="663"/>
      <c r="BE1129" s="663"/>
      <c r="BF1129" s="663"/>
      <c r="BG1129" s="664"/>
      <c r="BH1129" s="664"/>
      <c r="BI1129" s="665"/>
      <c r="BJ1129" s="665"/>
      <c r="BK1129" s="665"/>
      <c r="BL1129" s="218"/>
      <c r="BM1129" s="664"/>
      <c r="BN1129" s="664"/>
      <c r="BO1129" s="664"/>
      <c r="BP1129" s="664"/>
      <c r="BQ1129" s="664"/>
      <c r="BR1129" s="664"/>
      <c r="BS1129" s="664"/>
      <c r="BT1129" s="667"/>
      <c r="BU1129" s="668"/>
      <c r="BV1129" s="666"/>
      <c r="BW1129" s="669"/>
    </row>
    <row r="1130" spans="2:75" ht="15.75" customHeight="1">
      <c r="B1130" s="363" t="s">
        <v>351</v>
      </c>
      <c r="C1130" s="364">
        <v>26362460000153</v>
      </c>
      <c r="D1130" s="365" t="s">
        <v>14</v>
      </c>
      <c r="E1130" s="365" t="s">
        <v>614</v>
      </c>
      <c r="F1130" s="365"/>
      <c r="G1130" s="366"/>
      <c r="H1130" s="366" t="s">
        <v>1338</v>
      </c>
      <c r="I1130" s="366" t="s">
        <v>34</v>
      </c>
      <c r="J1130" s="366" t="s">
        <v>608</v>
      </c>
      <c r="K1130" s="367" t="s">
        <v>48</v>
      </c>
      <c r="L1130" s="368"/>
      <c r="M1130" s="368" t="s">
        <v>34</v>
      </c>
      <c r="N1130" s="367">
        <v>432369</v>
      </c>
      <c r="O1130" s="367" t="s">
        <v>1321</v>
      </c>
      <c r="P1130" s="371">
        <v>42733</v>
      </c>
      <c r="Q1130" s="372">
        <v>116831634.79000001</v>
      </c>
      <c r="R1130" s="372">
        <v>127195395.57642861</v>
      </c>
      <c r="S1130" s="367">
        <v>32</v>
      </c>
      <c r="T1130" s="369">
        <v>0.13328984886626372</v>
      </c>
      <c r="U1130" s="369">
        <v>1.7230638919892358</v>
      </c>
      <c r="V1130" s="369">
        <v>-6.9926117857120995E-2</v>
      </c>
      <c r="W1130" s="369">
        <v>-0.68550976942796993</v>
      </c>
      <c r="X1130" s="369">
        <v>7.2893527541111114E-2</v>
      </c>
      <c r="Y1130" s="369">
        <v>0.55276486122254276</v>
      </c>
      <c r="Z1130" s="369">
        <v>0.30849861117317556</v>
      </c>
      <c r="AA1130" s="369">
        <v>1.7536061175370468</v>
      </c>
      <c r="AB1130" s="369">
        <v>0.22415385410609492</v>
      </c>
      <c r="AC1130" s="373">
        <v>-0.64487752304811041</v>
      </c>
      <c r="AD1130" s="541">
        <v>34719644000156</v>
      </c>
      <c r="AE1130" s="370" t="s">
        <v>2510</v>
      </c>
      <c r="AF1130" s="370" t="s">
        <v>2244</v>
      </c>
      <c r="AG1130" s="374" t="s">
        <v>1438</v>
      </c>
      <c r="AH1130" s="374" t="s">
        <v>2245</v>
      </c>
      <c r="AI1130" s="374">
        <v>10000</v>
      </c>
      <c r="AJ1130" s="374">
        <v>1000</v>
      </c>
      <c r="AK1130" s="374">
        <v>10000</v>
      </c>
      <c r="AL1130" s="369">
        <v>0.02</v>
      </c>
      <c r="AM1130" s="369">
        <v>0.2</v>
      </c>
      <c r="AN1130" s="369" t="s">
        <v>34</v>
      </c>
      <c r="AO1130" s="367" t="s">
        <v>1324</v>
      </c>
      <c r="AP1130" s="370" t="s">
        <v>716</v>
      </c>
      <c r="AQ1130" s="376" t="s">
        <v>659</v>
      </c>
      <c r="AR1130" s="369">
        <v>4.6666666666666662E-3</v>
      </c>
      <c r="AS1130" s="369">
        <v>4.6666666666666662E-3</v>
      </c>
      <c r="AT1130" s="369"/>
      <c r="AW1130" s="662"/>
      <c r="AX1130" s="662"/>
      <c r="AY1130" s="663"/>
      <c r="AZ1130" s="663"/>
      <c r="BA1130" s="663"/>
      <c r="BB1130" s="664"/>
      <c r="BC1130" s="663"/>
      <c r="BD1130" s="663"/>
      <c r="BE1130" s="663"/>
      <c r="BF1130" s="663"/>
      <c r="BG1130" s="664"/>
      <c r="BH1130" s="664"/>
      <c r="BI1130" s="665"/>
      <c r="BJ1130" s="665"/>
      <c r="BK1130" s="665"/>
      <c r="BL1130" s="218"/>
      <c r="BM1130" s="664"/>
      <c r="BN1130" s="664"/>
      <c r="BO1130" s="664"/>
      <c r="BP1130" s="664"/>
      <c r="BQ1130" s="664"/>
      <c r="BR1130" s="664"/>
      <c r="BS1130" s="664"/>
      <c r="BT1130" s="667"/>
      <c r="BU1130" s="668"/>
      <c r="BV1130" s="666"/>
      <c r="BW1130" s="669"/>
    </row>
    <row r="1131" spans="2:75" ht="15.75" customHeight="1">
      <c r="B1131" s="363" t="s">
        <v>1162</v>
      </c>
      <c r="C1131" s="364">
        <v>27783868000161</v>
      </c>
      <c r="D1131" s="365" t="s">
        <v>14</v>
      </c>
      <c r="E1131" s="365" t="s">
        <v>607</v>
      </c>
      <c r="F1131" s="365"/>
      <c r="G1131" s="366"/>
      <c r="H1131" s="366" t="s">
        <v>34</v>
      </c>
      <c r="I1131" s="366" t="s">
        <v>34</v>
      </c>
      <c r="J1131" s="366" t="s">
        <v>608</v>
      </c>
      <c r="K1131" s="367" t="s">
        <v>48</v>
      </c>
      <c r="L1131" s="368"/>
      <c r="M1131" s="368" t="s">
        <v>34</v>
      </c>
      <c r="N1131" s="367">
        <v>450456</v>
      </c>
      <c r="O1131" s="367" t="s">
        <v>1321</v>
      </c>
      <c r="P1131" s="371">
        <v>43007</v>
      </c>
      <c r="Q1131" s="372">
        <v>84432420.489999995</v>
      </c>
      <c r="R1131" s="372">
        <v>102881529.43563496</v>
      </c>
      <c r="S1131" s="367">
        <v>32</v>
      </c>
      <c r="T1131" s="369">
        <v>0.12423600323645845</v>
      </c>
      <c r="U1131" s="369">
        <v>1.6060230623907672</v>
      </c>
      <c r="V1131" s="369">
        <v>-5.2857539331716885E-2</v>
      </c>
      <c r="W1131" s="369">
        <v>-0.5181806270705922</v>
      </c>
      <c r="X1131" s="369">
        <v>0.16594488076088232</v>
      </c>
      <c r="Y1131" s="369">
        <v>1.2583901764480627</v>
      </c>
      <c r="Z1131" s="369">
        <v>0.14968509439251587</v>
      </c>
      <c r="AA1131" s="369">
        <v>0.85085860267772229</v>
      </c>
      <c r="AB1131" s="369">
        <v>0.2206302899339129</v>
      </c>
      <c r="AC1131" s="373">
        <v>-0.57621328118300774</v>
      </c>
      <c r="AD1131" s="541">
        <v>28589709000193</v>
      </c>
      <c r="AE1131" s="370" t="s">
        <v>2516</v>
      </c>
      <c r="AF1131" s="370" t="s">
        <v>2244</v>
      </c>
      <c r="AG1131" s="374" t="s">
        <v>1438</v>
      </c>
      <c r="AH1131" s="374" t="s">
        <v>2248</v>
      </c>
      <c r="AI1131" s="374">
        <v>500</v>
      </c>
      <c r="AJ1131" s="374">
        <v>500</v>
      </c>
      <c r="AK1131" s="374">
        <v>500</v>
      </c>
      <c r="AL1131" s="369">
        <v>1.7000000000000001E-2</v>
      </c>
      <c r="AM1131" s="369">
        <v>0.2</v>
      </c>
      <c r="AN1131" s="369" t="s">
        <v>2295</v>
      </c>
      <c r="AO1131" s="367" t="s">
        <v>1324</v>
      </c>
      <c r="AP1131" s="370" t="s">
        <v>716</v>
      </c>
      <c r="AQ1131" s="376" t="s">
        <v>670</v>
      </c>
      <c r="AR1131" s="369">
        <v>4.5333333333333337E-3</v>
      </c>
      <c r="AS1131" s="369">
        <v>4.5333333333333337E-3</v>
      </c>
      <c r="AT1131" s="369"/>
      <c r="AX1131" s="662"/>
      <c r="AY1131" s="663"/>
      <c r="AZ1131" s="663"/>
      <c r="BA1131" s="663"/>
      <c r="BB1131" s="664"/>
      <c r="BC1131" s="663"/>
      <c r="BD1131" s="663"/>
      <c r="BE1131" s="663"/>
      <c r="BF1131" s="663"/>
      <c r="BG1131" s="664"/>
      <c r="BH1131" s="664"/>
      <c r="BI1131" s="665"/>
      <c r="BJ1131" s="665"/>
      <c r="BK1131" s="665"/>
      <c r="BL1131" s="664"/>
      <c r="BM1131" s="664"/>
      <c r="BN1131" s="664"/>
      <c r="BO1131" s="664"/>
      <c r="BP1131" s="664"/>
      <c r="BQ1131" s="664"/>
      <c r="BR1131" s="664"/>
      <c r="BS1131" s="664"/>
      <c r="BT1131" s="667"/>
      <c r="BU1131" s="668"/>
      <c r="BV1131" s="666"/>
      <c r="BW1131" s="669"/>
    </row>
    <row r="1132" spans="2:75" ht="15.75" customHeight="1">
      <c r="B1132" s="363" t="s">
        <v>1164</v>
      </c>
      <c r="C1132" s="364">
        <v>32041623000107</v>
      </c>
      <c r="D1132" s="365" t="s">
        <v>14</v>
      </c>
      <c r="E1132" s="365" t="s">
        <v>614</v>
      </c>
      <c r="F1132" s="365"/>
      <c r="G1132" s="366"/>
      <c r="H1132" s="366" t="s">
        <v>1338</v>
      </c>
      <c r="I1132" s="366" t="s">
        <v>34</v>
      </c>
      <c r="J1132" s="366" t="s">
        <v>608</v>
      </c>
      <c r="K1132" s="367" t="s">
        <v>48</v>
      </c>
      <c r="L1132" s="368"/>
      <c r="M1132" s="368" t="s">
        <v>34</v>
      </c>
      <c r="N1132" s="367">
        <v>483303</v>
      </c>
      <c r="O1132" s="367" t="s">
        <v>1321</v>
      </c>
      <c r="P1132" s="371">
        <v>43462</v>
      </c>
      <c r="Q1132" s="372">
        <v>56668510.539999999</v>
      </c>
      <c r="R1132" s="372">
        <v>58833114.625793599</v>
      </c>
      <c r="S1132" s="367">
        <v>32</v>
      </c>
      <c r="T1132" s="369">
        <v>0.18451588871736835</v>
      </c>
      <c r="U1132" s="369">
        <v>2.3852729075130017</v>
      </c>
      <c r="V1132" s="369">
        <v>1.6166222684269149E-2</v>
      </c>
      <c r="W1132" s="369">
        <v>0.15848303787518223</v>
      </c>
      <c r="X1132" s="369">
        <v>0.23983066070639603</v>
      </c>
      <c r="Y1132" s="369">
        <v>1.8186794679063076</v>
      </c>
      <c r="Z1132" s="369">
        <v>0.34757280393208556</v>
      </c>
      <c r="AA1132" s="369">
        <v>1.9757164965733474</v>
      </c>
      <c r="AB1132" s="369">
        <v>0.18625243250941836</v>
      </c>
      <c r="AC1132" s="373">
        <v>-0.34267926383690539</v>
      </c>
      <c r="AD1132" s="541">
        <v>32041557000167</v>
      </c>
      <c r="AE1132" s="370" t="s">
        <v>2516</v>
      </c>
      <c r="AF1132" s="370" t="s">
        <v>2244</v>
      </c>
      <c r="AG1132" s="374" t="s">
        <v>1438</v>
      </c>
      <c r="AH1132" s="374" t="s">
        <v>2245</v>
      </c>
      <c r="AI1132" s="374">
        <v>500</v>
      </c>
      <c r="AJ1132" s="374">
        <v>100</v>
      </c>
      <c r="AK1132" s="374">
        <v>100</v>
      </c>
      <c r="AL1132" s="369">
        <v>1.7000000000000001E-2</v>
      </c>
      <c r="AM1132" s="369">
        <v>0.2</v>
      </c>
      <c r="AN1132" s="369" t="s">
        <v>34</v>
      </c>
      <c r="AO1132" s="367" t="s">
        <v>1324</v>
      </c>
      <c r="AP1132" s="370" t="s">
        <v>716</v>
      </c>
      <c r="AQ1132" s="376" t="s">
        <v>659</v>
      </c>
      <c r="AR1132" s="369">
        <v>4.5333333333333337E-3</v>
      </c>
      <c r="AS1132" s="369">
        <v>7.9333333333333339E-3</v>
      </c>
      <c r="AT1132" s="369"/>
      <c r="AX1132" s="662"/>
      <c r="AY1132" s="663"/>
      <c r="AZ1132" s="663"/>
      <c r="BA1132" s="663"/>
      <c r="BB1132" s="664"/>
      <c r="BC1132" s="663"/>
      <c r="BD1132" s="663"/>
      <c r="BE1132" s="663"/>
      <c r="BF1132" s="663"/>
      <c r="BG1132" s="664"/>
      <c r="BH1132" s="664"/>
      <c r="BI1132" s="665"/>
      <c r="BJ1132" s="665"/>
      <c r="BK1132" s="665"/>
      <c r="BL1132" s="664"/>
      <c r="BM1132" s="664"/>
      <c r="BN1132" s="664"/>
      <c r="BO1132" s="664"/>
      <c r="BP1132" s="664"/>
      <c r="BQ1132" s="664"/>
      <c r="BR1132" s="664"/>
      <c r="BS1132" s="664"/>
      <c r="BT1132" s="667"/>
      <c r="BU1132" s="668"/>
      <c r="BV1132" s="666"/>
      <c r="BW1132" s="669"/>
    </row>
    <row r="1133" spans="2:75" ht="15.75" customHeight="1">
      <c r="B1133" s="363" t="s">
        <v>1165</v>
      </c>
      <c r="C1133" s="364">
        <v>41081041000137</v>
      </c>
      <c r="D1133" s="365" t="s">
        <v>14</v>
      </c>
      <c r="E1133" s="365" t="s">
        <v>614</v>
      </c>
      <c r="F1133" s="365"/>
      <c r="G1133" s="366"/>
      <c r="H1133" s="366" t="s">
        <v>1337</v>
      </c>
      <c r="I1133" s="366" t="s">
        <v>34</v>
      </c>
      <c r="J1133" s="366" t="s">
        <v>608</v>
      </c>
      <c r="K1133" s="367" t="s">
        <v>48</v>
      </c>
      <c r="L1133" s="368"/>
      <c r="M1133" s="368" t="s">
        <v>1416</v>
      </c>
      <c r="N1133" s="367">
        <v>588741</v>
      </c>
      <c r="O1133" s="367" t="s">
        <v>1324</v>
      </c>
      <c r="P1133" s="371">
        <v>44323</v>
      </c>
      <c r="Q1133" s="372">
        <v>18192401.260000002</v>
      </c>
      <c r="R1133" s="372">
        <v>32063902.354047611</v>
      </c>
      <c r="S1133" s="367">
        <v>32</v>
      </c>
      <c r="T1133" s="369">
        <v>0.11181559669270635</v>
      </c>
      <c r="U1133" s="369">
        <v>1.4454620427677434</v>
      </c>
      <c r="V1133" s="369">
        <v>5.2638251971544925E-2</v>
      </c>
      <c r="W1133" s="369">
        <v>0.5160308777020215</v>
      </c>
      <c r="X1133" s="369" t="s">
        <v>1419</v>
      </c>
      <c r="Y1133" s="369" t="s">
        <v>1419</v>
      </c>
      <c r="Z1133" s="369" t="s">
        <v>1419</v>
      </c>
      <c r="AA1133" s="369" t="s">
        <v>1419</v>
      </c>
      <c r="AB1133" s="369">
        <v>9.4440749703169152E-2</v>
      </c>
      <c r="AC1133" s="373">
        <v>-0.43841060085352856</v>
      </c>
      <c r="AD1133" s="541">
        <v>18611600000151</v>
      </c>
      <c r="AE1133" s="370" t="s">
        <v>2516</v>
      </c>
      <c r="AF1133" s="370" t="s">
        <v>2244</v>
      </c>
      <c r="AG1133" s="374" t="s">
        <v>1438</v>
      </c>
      <c r="AH1133" s="374" t="s">
        <v>2245</v>
      </c>
      <c r="AI1133" s="374">
        <v>500</v>
      </c>
      <c r="AJ1133" s="374">
        <v>100</v>
      </c>
      <c r="AK1133" s="374">
        <v>100</v>
      </c>
      <c r="AL1133" s="369">
        <v>1.7000000000000001E-2</v>
      </c>
      <c r="AM1133" s="369">
        <v>0.2</v>
      </c>
      <c r="AN1133" s="369" t="s">
        <v>34</v>
      </c>
      <c r="AO1133" s="367" t="s">
        <v>1324</v>
      </c>
      <c r="AP1133" s="370" t="s">
        <v>13</v>
      </c>
      <c r="AQ1133" s="376" t="s">
        <v>668</v>
      </c>
      <c r="AR1133" s="369">
        <v>2.8338999999999999E-3</v>
      </c>
      <c r="AS1133" s="369">
        <v>2.8338999999999999E-3</v>
      </c>
      <c r="AT1133" s="369"/>
      <c r="AX1133" s="662"/>
      <c r="AY1133" s="663"/>
      <c r="AZ1133" s="663"/>
      <c r="BA1133" s="663"/>
      <c r="BB1133" s="664"/>
      <c r="BC1133" s="663"/>
      <c r="BD1133" s="663"/>
      <c r="BE1133" s="663"/>
      <c r="BF1133" s="663"/>
      <c r="BG1133" s="664"/>
      <c r="BH1133" s="664"/>
      <c r="BI1133" s="665"/>
      <c r="BJ1133" s="665"/>
      <c r="BK1133" s="665"/>
      <c r="BL1133" s="664"/>
      <c r="BM1133" s="664"/>
      <c r="BN1133" s="664"/>
      <c r="BO1133" s="664"/>
      <c r="BP1133" s="664"/>
      <c r="BQ1133" s="664"/>
      <c r="BR1133" s="664"/>
      <c r="BS1133" s="664"/>
      <c r="BT1133" s="667"/>
      <c r="BU1133" s="668"/>
      <c r="BV1133" s="666"/>
      <c r="BW1133" s="669"/>
    </row>
    <row r="1134" spans="2:75" ht="15.75" customHeight="1">
      <c r="B1134" s="363" t="s">
        <v>1166</v>
      </c>
      <c r="C1134" s="364">
        <v>19211696000123</v>
      </c>
      <c r="D1134" s="365" t="s">
        <v>14</v>
      </c>
      <c r="E1134" s="365" t="s">
        <v>614</v>
      </c>
      <c r="F1134" s="365"/>
      <c r="G1134" s="366"/>
      <c r="H1134" s="366" t="s">
        <v>1337</v>
      </c>
      <c r="I1134" s="366" t="s">
        <v>34</v>
      </c>
      <c r="J1134" s="366" t="s">
        <v>608</v>
      </c>
      <c r="K1134" s="367" t="s">
        <v>48</v>
      </c>
      <c r="L1134" s="368"/>
      <c r="M1134" s="368" t="s">
        <v>1416</v>
      </c>
      <c r="N1134" s="367">
        <v>364010</v>
      </c>
      <c r="O1134" s="367" t="s">
        <v>1321</v>
      </c>
      <c r="P1134" s="371">
        <v>41690</v>
      </c>
      <c r="Q1134" s="372">
        <v>514562721.61000001</v>
      </c>
      <c r="R1134" s="372">
        <v>302730966.00912714</v>
      </c>
      <c r="S1134" s="367">
        <v>32</v>
      </c>
      <c r="T1134" s="369">
        <v>0.11006394420766474</v>
      </c>
      <c r="U1134" s="369">
        <v>1.4228180892036821</v>
      </c>
      <c r="V1134" s="369">
        <v>4.8663176229937877E-2</v>
      </c>
      <c r="W1134" s="369">
        <v>0.4770618438332227</v>
      </c>
      <c r="X1134" s="369">
        <v>0.18831593402391622</v>
      </c>
      <c r="Y1134" s="369">
        <v>1.4280339372794864</v>
      </c>
      <c r="Z1134" s="369">
        <v>0.30867809058211249</v>
      </c>
      <c r="AA1134" s="369">
        <v>1.7546263366825618</v>
      </c>
      <c r="AB1134" s="369">
        <v>9.4243990886898873E-2</v>
      </c>
      <c r="AC1134" s="373">
        <v>-0.47967344768812759</v>
      </c>
      <c r="AD1134" s="541">
        <v>18611600000151</v>
      </c>
      <c r="AE1134" s="370" t="s">
        <v>2516</v>
      </c>
      <c r="AF1134" s="370" t="s">
        <v>2244</v>
      </c>
      <c r="AG1134" s="374" t="s">
        <v>1438</v>
      </c>
      <c r="AH1134" s="374" t="s">
        <v>2245</v>
      </c>
      <c r="AI1134" s="374">
        <v>50000500</v>
      </c>
      <c r="AJ1134" s="374">
        <v>100</v>
      </c>
      <c r="AK1134" s="374">
        <v>100</v>
      </c>
      <c r="AL1134" s="369">
        <v>1.7000000000000001E-2</v>
      </c>
      <c r="AM1134" s="369">
        <v>0.2</v>
      </c>
      <c r="AN1134" s="369" t="s">
        <v>34</v>
      </c>
      <c r="AO1134" s="367" t="s">
        <v>1324</v>
      </c>
      <c r="AP1134" s="370" t="s">
        <v>13</v>
      </c>
      <c r="AQ1134" s="376" t="s">
        <v>668</v>
      </c>
      <c r="AR1134" s="369">
        <v>1.1333333333333334E-3</v>
      </c>
      <c r="AS1134" s="369">
        <v>1.1333333333333334E-3</v>
      </c>
      <c r="AT1134" s="369"/>
      <c r="AX1134" s="662"/>
      <c r="AY1134" s="663"/>
      <c r="AZ1134" s="663"/>
      <c r="BA1134" s="663"/>
      <c r="BB1134" s="664"/>
      <c r="BC1134" s="663"/>
      <c r="BD1134" s="663"/>
      <c r="BE1134" s="663"/>
      <c r="BF1134" s="663"/>
      <c r="BG1134" s="664"/>
      <c r="BH1134" s="664"/>
      <c r="BI1134" s="665"/>
      <c r="BJ1134" s="665"/>
      <c r="BK1134" s="665"/>
      <c r="BL1134" s="664"/>
      <c r="BM1134" s="664"/>
      <c r="BN1134" s="664"/>
      <c r="BO1134" s="664"/>
      <c r="BP1134" s="664"/>
      <c r="BQ1134" s="664"/>
      <c r="BR1134" s="664"/>
      <c r="BS1134" s="664"/>
      <c r="BT1134" s="667"/>
      <c r="BU1134" s="668"/>
      <c r="BV1134" s="666"/>
      <c r="BW1134" s="669"/>
    </row>
    <row r="1135" spans="2:75" ht="15.75" customHeight="1">
      <c r="B1135" s="363" t="s">
        <v>547</v>
      </c>
      <c r="C1135" s="364">
        <v>43584490000123</v>
      </c>
      <c r="D1135" s="365" t="s">
        <v>14</v>
      </c>
      <c r="E1135" s="365" t="s">
        <v>614</v>
      </c>
      <c r="F1135" s="365"/>
      <c r="G1135" s="366"/>
      <c r="H1135" s="366" t="s">
        <v>1338</v>
      </c>
      <c r="I1135" s="366" t="s">
        <v>34</v>
      </c>
      <c r="J1135" s="366" t="s">
        <v>608</v>
      </c>
      <c r="K1135" s="367" t="s">
        <v>48</v>
      </c>
      <c r="L1135" s="368"/>
      <c r="M1135" s="368" t="s">
        <v>1416</v>
      </c>
      <c r="N1135" s="367">
        <v>619868</v>
      </c>
      <c r="O1135" s="367" t="s">
        <v>1321</v>
      </c>
      <c r="P1135" s="371">
        <v>44495</v>
      </c>
      <c r="Q1135" s="372">
        <v>19332553.890000001</v>
      </c>
      <c r="R1135" s="372" t="s">
        <v>1419</v>
      </c>
      <c r="S1135" s="367">
        <v>32</v>
      </c>
      <c r="T1135" s="369">
        <v>0.1005170107165847</v>
      </c>
      <c r="U1135" s="369">
        <v>1.2994030165809511</v>
      </c>
      <c r="V1135" s="369" t="s">
        <v>1419</v>
      </c>
      <c r="W1135" s="369" t="s">
        <v>1419</v>
      </c>
      <c r="X1135" s="369" t="s">
        <v>1419</v>
      </c>
      <c r="Y1135" s="369" t="s">
        <v>1419</v>
      </c>
      <c r="Z1135" s="369" t="s">
        <v>1419</v>
      </c>
      <c r="AA1135" s="369" t="s">
        <v>1419</v>
      </c>
      <c r="AB1135" s="369" t="s">
        <v>1419</v>
      </c>
      <c r="AC1135" s="373" t="s">
        <v>1419</v>
      </c>
      <c r="AD1135" s="541">
        <v>43508900000157</v>
      </c>
      <c r="AE1135" s="370" t="s">
        <v>2516</v>
      </c>
      <c r="AF1135" s="370" t="s">
        <v>2244</v>
      </c>
      <c r="AG1135" s="374" t="s">
        <v>1438</v>
      </c>
      <c r="AH1135" s="374" t="s">
        <v>2245</v>
      </c>
      <c r="AI1135" s="374">
        <v>500</v>
      </c>
      <c r="AJ1135" s="374">
        <v>100</v>
      </c>
      <c r="AK1135" s="374">
        <v>100</v>
      </c>
      <c r="AL1135" s="369">
        <v>1.7000000000000001E-2</v>
      </c>
      <c r="AM1135" s="369">
        <v>0.2</v>
      </c>
      <c r="AN1135" s="369" t="s">
        <v>2262</v>
      </c>
      <c r="AO1135" s="367" t="s">
        <v>1324</v>
      </c>
      <c r="AP1135" s="370" t="s">
        <v>13</v>
      </c>
      <c r="AQ1135" s="376" t="s">
        <v>668</v>
      </c>
      <c r="AR1135" s="369">
        <v>2.8338999999999999E-3</v>
      </c>
      <c r="AS1135" s="369">
        <v>2.8338999999999999E-3</v>
      </c>
      <c r="AT1135" s="369"/>
      <c r="AX1135" s="662"/>
      <c r="AY1135" s="663"/>
      <c r="AZ1135" s="663"/>
      <c r="BA1135" s="663"/>
      <c r="BB1135" s="664"/>
      <c r="BC1135" s="663"/>
      <c r="BD1135" s="663"/>
      <c r="BE1135" s="663"/>
      <c r="BF1135" s="663"/>
      <c r="BG1135" s="664"/>
      <c r="BH1135" s="664"/>
      <c r="BI1135" s="665"/>
      <c r="BJ1135" s="665"/>
      <c r="BK1135" s="665"/>
      <c r="BL1135" s="664"/>
      <c r="BM1135" s="664"/>
      <c r="BN1135" s="664"/>
      <c r="BO1135" s="664"/>
      <c r="BP1135" s="664"/>
      <c r="BQ1135" s="664"/>
      <c r="BR1135" s="664"/>
      <c r="BS1135" s="664"/>
      <c r="BT1135" s="667"/>
      <c r="BU1135" s="668"/>
      <c r="BV1135" s="666"/>
      <c r="BW1135" s="669"/>
    </row>
    <row r="1136" spans="2:75" ht="15.75" customHeight="1">
      <c r="B1136" s="363" t="s">
        <v>360</v>
      </c>
      <c r="C1136" s="364">
        <v>41514301000110</v>
      </c>
      <c r="D1136" s="365" t="s">
        <v>14</v>
      </c>
      <c r="E1136" s="365" t="s">
        <v>614</v>
      </c>
      <c r="F1136" s="365"/>
      <c r="G1136" s="366"/>
      <c r="H1136" s="366" t="s">
        <v>1338</v>
      </c>
      <c r="I1136" s="366" t="s">
        <v>34</v>
      </c>
      <c r="J1136" s="366" t="s">
        <v>611</v>
      </c>
      <c r="K1136" s="367" t="s">
        <v>48</v>
      </c>
      <c r="L1136" s="368"/>
      <c r="M1136" s="368" t="s">
        <v>34</v>
      </c>
      <c r="N1136" s="367">
        <v>589268</v>
      </c>
      <c r="O1136" s="367" t="s">
        <v>1321</v>
      </c>
      <c r="P1136" s="371">
        <v>44327</v>
      </c>
      <c r="Q1136" s="372">
        <v>414398323.24000001</v>
      </c>
      <c r="R1136" s="372">
        <v>371832850.23952419</v>
      </c>
      <c r="S1136" s="367">
        <v>32</v>
      </c>
      <c r="T1136" s="369">
        <v>2.5147085977539341E-4</v>
      </c>
      <c r="U1136" s="369">
        <v>3.2508128867429383E-3</v>
      </c>
      <c r="V1136" s="369">
        <v>-0.12057076398459843</v>
      </c>
      <c r="W1136" s="369">
        <v>-1.1819966437679088</v>
      </c>
      <c r="X1136" s="369" t="s">
        <v>1419</v>
      </c>
      <c r="Y1136" s="369" t="s">
        <v>1419</v>
      </c>
      <c r="Z1136" s="369" t="s">
        <v>1419</v>
      </c>
      <c r="AA1136" s="369" t="s">
        <v>1419</v>
      </c>
      <c r="AB1136" s="369">
        <v>0.18025062888666105</v>
      </c>
      <c r="AC1136" s="373">
        <v>-1.1617287028485699</v>
      </c>
      <c r="AD1136" s="541">
        <v>41673022000108</v>
      </c>
      <c r="AE1136" s="370" t="s">
        <v>2517</v>
      </c>
      <c r="AF1136" s="370" t="s">
        <v>2244</v>
      </c>
      <c r="AG1136" s="374" t="s">
        <v>1438</v>
      </c>
      <c r="AH1136" s="374" t="s">
        <v>2248</v>
      </c>
      <c r="AI1136" s="374">
        <v>5000</v>
      </c>
      <c r="AJ1136" s="374">
        <v>1000</v>
      </c>
      <c r="AK1136" s="374">
        <v>5000</v>
      </c>
      <c r="AL1136" s="369">
        <v>1.8700000000000001E-2</v>
      </c>
      <c r="AM1136" s="369">
        <v>0.2</v>
      </c>
      <c r="AN1136" s="369" t="s">
        <v>34</v>
      </c>
      <c r="AO1136" s="367" t="s">
        <v>1324</v>
      </c>
      <c r="AP1136" s="370" t="s">
        <v>13</v>
      </c>
      <c r="AQ1136" s="376" t="s">
        <v>668</v>
      </c>
      <c r="AR1136" s="369">
        <v>4.3633333333333328E-3</v>
      </c>
      <c r="AS1136" s="369">
        <v>4.3633333333333328E-3</v>
      </c>
      <c r="AT1136" s="369"/>
      <c r="AX1136" s="662"/>
      <c r="AY1136" s="663"/>
      <c r="AZ1136" s="663"/>
      <c r="BA1136" s="663"/>
      <c r="BB1136" s="664"/>
      <c r="BC1136" s="663"/>
      <c r="BD1136" s="663"/>
      <c r="BE1136" s="663"/>
      <c r="BF1136" s="663"/>
      <c r="BG1136" s="664"/>
      <c r="BH1136" s="664"/>
      <c r="BI1136" s="665"/>
      <c r="BJ1136" s="665"/>
      <c r="BK1136" s="665"/>
      <c r="BL1136" s="664"/>
      <c r="BM1136" s="664"/>
      <c r="BN1136" s="664"/>
      <c r="BO1136" s="664"/>
      <c r="BP1136" s="664"/>
      <c r="BQ1136" s="664"/>
      <c r="BR1136" s="664"/>
      <c r="BS1136" s="664"/>
      <c r="BT1136" s="667"/>
      <c r="BU1136" s="668"/>
      <c r="BV1136" s="666"/>
      <c r="BW1136" s="669"/>
    </row>
    <row r="1137" spans="2:75" ht="15.75" customHeight="1">
      <c r="B1137" s="363" t="s">
        <v>571</v>
      </c>
      <c r="C1137" s="364">
        <v>43214564000130</v>
      </c>
      <c r="D1137" s="365" t="s">
        <v>14</v>
      </c>
      <c r="E1137" s="365" t="s">
        <v>614</v>
      </c>
      <c r="F1137" s="365"/>
      <c r="G1137" s="366"/>
      <c r="H1137" s="366" t="s">
        <v>1338</v>
      </c>
      <c r="I1137" s="366" t="s">
        <v>34</v>
      </c>
      <c r="J1137" s="366" t="s">
        <v>608</v>
      </c>
      <c r="K1137" s="367" t="s">
        <v>48</v>
      </c>
      <c r="L1137" s="368"/>
      <c r="M1137" s="368" t="s">
        <v>34</v>
      </c>
      <c r="N1137" s="367">
        <v>613509</v>
      </c>
      <c r="O1137" s="367" t="s">
        <v>1321</v>
      </c>
      <c r="P1137" s="371">
        <v>44455</v>
      </c>
      <c r="Q1137" s="372">
        <v>264376750.08000001</v>
      </c>
      <c r="R1137" s="372" t="s">
        <v>1419</v>
      </c>
      <c r="S1137" s="367">
        <v>32</v>
      </c>
      <c r="T1137" s="369">
        <v>3.0498970479464482E-4</v>
      </c>
      <c r="U1137" s="369">
        <v>3.9426614421881872E-3</v>
      </c>
      <c r="V1137" s="369" t="s">
        <v>1419</v>
      </c>
      <c r="W1137" s="369" t="s">
        <v>1419</v>
      </c>
      <c r="X1137" s="369" t="s">
        <v>1419</v>
      </c>
      <c r="Y1137" s="369" t="s">
        <v>1419</v>
      </c>
      <c r="Z1137" s="369" t="s">
        <v>1419</v>
      </c>
      <c r="AA1137" s="369" t="s">
        <v>1419</v>
      </c>
      <c r="AB1137" s="369" t="s">
        <v>1419</v>
      </c>
      <c r="AC1137" s="373" t="s">
        <v>1419</v>
      </c>
      <c r="AD1137" s="541">
        <v>41514301000110</v>
      </c>
      <c r="AE1137" s="370" t="s">
        <v>2258</v>
      </c>
      <c r="AF1137" s="370" t="s">
        <v>2244</v>
      </c>
      <c r="AG1137" s="374" t="s">
        <v>1438</v>
      </c>
      <c r="AH1137" s="374" t="s">
        <v>2248</v>
      </c>
      <c r="AI1137" s="374">
        <v>5000</v>
      </c>
      <c r="AJ1137" s="374">
        <v>1000</v>
      </c>
      <c r="AK1137" s="374">
        <v>5000</v>
      </c>
      <c r="AL1137" s="369">
        <v>0</v>
      </c>
      <c r="AM1137" s="369" t="s">
        <v>34</v>
      </c>
      <c r="AN1137" s="369" t="s">
        <v>2262</v>
      </c>
      <c r="AO1137" s="367" t="s">
        <v>1324</v>
      </c>
      <c r="AP1137" s="370" t="s">
        <v>13</v>
      </c>
      <c r="AQ1137" s="376" t="s">
        <v>668</v>
      </c>
      <c r="AR1137" s="369">
        <v>4.3627100000000005E-3</v>
      </c>
      <c r="AS1137" s="369">
        <v>4.3627100000000005E-3</v>
      </c>
      <c r="AT1137" s="369"/>
      <c r="AX1137" s="662"/>
      <c r="AY1137" s="663"/>
      <c r="AZ1137" s="663"/>
      <c r="BA1137" s="663"/>
      <c r="BB1137" s="664"/>
      <c r="BC1137" s="663"/>
      <c r="BD1137" s="663"/>
      <c r="BE1137" s="663"/>
      <c r="BF1137" s="663"/>
      <c r="BG1137" s="664"/>
      <c r="BH1137" s="664"/>
      <c r="BI1137" s="665"/>
      <c r="BJ1137" s="665"/>
      <c r="BK1137" s="665"/>
      <c r="BL1137" s="664"/>
      <c r="BM1137" s="664"/>
      <c r="BN1137" s="664"/>
      <c r="BO1137" s="664"/>
      <c r="BP1137" s="664"/>
      <c r="BQ1137" s="664"/>
      <c r="BR1137" s="664"/>
      <c r="BS1137" s="664"/>
      <c r="BT1137" s="667"/>
      <c r="BU1137" s="668"/>
      <c r="BV1137" s="666"/>
      <c r="BW1137" s="669"/>
    </row>
    <row r="1138" spans="2:75" ht="15.75" customHeight="1">
      <c r="B1138" s="363" t="s">
        <v>361</v>
      </c>
      <c r="C1138" s="364">
        <v>41574597000165</v>
      </c>
      <c r="D1138" s="365" t="s">
        <v>14</v>
      </c>
      <c r="E1138" s="365" t="s">
        <v>614</v>
      </c>
      <c r="F1138" s="365"/>
      <c r="G1138" s="366"/>
      <c r="H1138" s="366" t="s">
        <v>1338</v>
      </c>
      <c r="I1138" s="366" t="s">
        <v>34</v>
      </c>
      <c r="J1138" s="366" t="s">
        <v>608</v>
      </c>
      <c r="K1138" s="367" t="s">
        <v>48</v>
      </c>
      <c r="L1138" s="368"/>
      <c r="M1138" s="368" t="s">
        <v>34</v>
      </c>
      <c r="N1138" s="367">
        <v>589403</v>
      </c>
      <c r="O1138" s="367" t="s">
        <v>1321</v>
      </c>
      <c r="P1138" s="371">
        <v>44327</v>
      </c>
      <c r="Q1138" s="372">
        <v>410135882.73000002</v>
      </c>
      <c r="R1138" s="372">
        <v>344790576.55932546</v>
      </c>
      <c r="S1138" s="367">
        <v>32</v>
      </c>
      <c r="T1138" s="369">
        <v>2.9426662603393439E-4</v>
      </c>
      <c r="U1138" s="369">
        <v>3.8040421101033011E-3</v>
      </c>
      <c r="V1138" s="369">
        <v>-0.17055438346059215</v>
      </c>
      <c r="W1138" s="369">
        <v>-1.6720032466251631</v>
      </c>
      <c r="X1138" s="369" t="s">
        <v>1419</v>
      </c>
      <c r="Y1138" s="369" t="s">
        <v>1419</v>
      </c>
      <c r="Z1138" s="369" t="s">
        <v>1419</v>
      </c>
      <c r="AA1138" s="369" t="s">
        <v>1419</v>
      </c>
      <c r="AB1138" s="369">
        <v>0.23541372486709411</v>
      </c>
      <c r="AC1138" s="373">
        <v>-1.0892780703143234</v>
      </c>
      <c r="AD1138" s="541">
        <v>41673204000170</v>
      </c>
      <c r="AE1138" s="370" t="s">
        <v>2517</v>
      </c>
      <c r="AF1138" s="370" t="s">
        <v>2244</v>
      </c>
      <c r="AG1138" s="374" t="s">
        <v>1438</v>
      </c>
      <c r="AH1138" s="374" t="s">
        <v>2248</v>
      </c>
      <c r="AI1138" s="374">
        <v>5000</v>
      </c>
      <c r="AJ1138" s="374">
        <v>1000</v>
      </c>
      <c r="AK1138" s="374">
        <v>5000</v>
      </c>
      <c r="AL1138" s="369">
        <v>1.8700000000000001E-2</v>
      </c>
      <c r="AM1138" s="369">
        <v>0.2</v>
      </c>
      <c r="AN1138" s="369" t="s">
        <v>34</v>
      </c>
      <c r="AO1138" s="367" t="s">
        <v>1324</v>
      </c>
      <c r="AP1138" s="370" t="s">
        <v>716</v>
      </c>
      <c r="AQ1138" s="376" t="s">
        <v>659</v>
      </c>
      <c r="AR1138" s="369">
        <v>4.3633333333333328E-3</v>
      </c>
      <c r="AS1138" s="369">
        <v>4.3633333333333328E-3</v>
      </c>
      <c r="AT1138" s="369"/>
      <c r="AX1138" s="662"/>
      <c r="AY1138" s="663"/>
      <c r="AZ1138" s="663"/>
      <c r="BA1138" s="663"/>
      <c r="BB1138" s="664"/>
      <c r="BC1138" s="663"/>
      <c r="BD1138" s="663"/>
      <c r="BE1138" s="663"/>
      <c r="BF1138" s="663"/>
      <c r="BG1138" s="664"/>
      <c r="BH1138" s="664"/>
      <c r="BI1138" s="665"/>
      <c r="BJ1138" s="665"/>
      <c r="BK1138" s="665"/>
      <c r="BL1138" s="664"/>
      <c r="BM1138" s="664"/>
      <c r="BN1138" s="664"/>
      <c r="BO1138" s="664"/>
      <c r="BP1138" s="664"/>
      <c r="BQ1138" s="664"/>
      <c r="BR1138" s="664"/>
      <c r="BS1138" s="664"/>
      <c r="BT1138" s="667"/>
      <c r="BU1138" s="668"/>
      <c r="BV1138" s="666"/>
      <c r="BW1138" s="669"/>
    </row>
    <row r="1139" spans="2:75" ht="15.75" customHeight="1">
      <c r="B1139" s="363" t="s">
        <v>591</v>
      </c>
      <c r="C1139" s="364">
        <v>43214636000149</v>
      </c>
      <c r="D1139" s="365" t="s">
        <v>14</v>
      </c>
      <c r="E1139" s="365" t="s">
        <v>607</v>
      </c>
      <c r="F1139" s="365"/>
      <c r="G1139" s="366"/>
      <c r="H1139" s="366" t="s">
        <v>34</v>
      </c>
      <c r="I1139" s="366" t="s">
        <v>34</v>
      </c>
      <c r="J1139" s="366" t="s">
        <v>608</v>
      </c>
      <c r="K1139" s="367" t="s">
        <v>48</v>
      </c>
      <c r="L1139" s="368"/>
      <c r="M1139" s="368" t="s">
        <v>34</v>
      </c>
      <c r="N1139" s="367">
        <v>613517</v>
      </c>
      <c r="O1139" s="367" t="s">
        <v>1321</v>
      </c>
      <c r="P1139" s="371">
        <v>44455</v>
      </c>
      <c r="Q1139" s="372">
        <v>95667818.969999999</v>
      </c>
      <c r="R1139" s="372" t="s">
        <v>1419</v>
      </c>
      <c r="S1139" s="367">
        <v>32</v>
      </c>
      <c r="T1139" s="369">
        <v>5.4954209115676278E-4</v>
      </c>
      <c r="U1139" s="369">
        <v>7.1040378727606083E-3</v>
      </c>
      <c r="V1139" s="369" t="s">
        <v>1419</v>
      </c>
      <c r="W1139" s="369" t="s">
        <v>1419</v>
      </c>
      <c r="X1139" s="369" t="s">
        <v>1419</v>
      </c>
      <c r="Y1139" s="369" t="s">
        <v>1419</v>
      </c>
      <c r="Z1139" s="369" t="s">
        <v>1419</v>
      </c>
      <c r="AA1139" s="369" t="s">
        <v>1419</v>
      </c>
      <c r="AB1139" s="369" t="s">
        <v>1419</v>
      </c>
      <c r="AC1139" s="373" t="s">
        <v>1419</v>
      </c>
      <c r="AD1139" s="541">
        <v>41574597000165</v>
      </c>
      <c r="AE1139" s="370" t="s">
        <v>2258</v>
      </c>
      <c r="AF1139" s="370" t="s">
        <v>2244</v>
      </c>
      <c r="AG1139" s="374" t="s">
        <v>1438</v>
      </c>
      <c r="AH1139" s="374" t="s">
        <v>2248</v>
      </c>
      <c r="AI1139" s="374">
        <v>5000</v>
      </c>
      <c r="AJ1139" s="374">
        <v>1000</v>
      </c>
      <c r="AK1139" s="374">
        <v>5000</v>
      </c>
      <c r="AL1139" s="369">
        <v>0</v>
      </c>
      <c r="AM1139" s="369" t="s">
        <v>34</v>
      </c>
      <c r="AN1139" s="369" t="s">
        <v>2262</v>
      </c>
      <c r="AO1139" s="367" t="s">
        <v>1324</v>
      </c>
      <c r="AP1139" s="370" t="s">
        <v>716</v>
      </c>
      <c r="AQ1139" s="376" t="s">
        <v>659</v>
      </c>
      <c r="AR1139" s="369">
        <v>4.3633333333333328E-3</v>
      </c>
      <c r="AS1139" s="369">
        <v>4.3633333333333328E-3</v>
      </c>
      <c r="AT1139" s="369"/>
      <c r="AX1139" s="662"/>
      <c r="AY1139" s="663"/>
      <c r="AZ1139" s="663"/>
      <c r="BA1139" s="663"/>
      <c r="BB1139" s="664"/>
      <c r="BC1139" s="663"/>
      <c r="BD1139" s="663"/>
      <c r="BE1139" s="663"/>
      <c r="BF1139" s="663"/>
      <c r="BG1139" s="664"/>
      <c r="BH1139" s="664"/>
      <c r="BI1139" s="665"/>
      <c r="BJ1139" s="665"/>
      <c r="BK1139" s="665"/>
      <c r="BL1139" s="664"/>
      <c r="BM1139" s="664"/>
      <c r="BN1139" s="664"/>
      <c r="BO1139" s="664"/>
      <c r="BP1139" s="664"/>
      <c r="BQ1139" s="664"/>
      <c r="BR1139" s="664"/>
      <c r="BS1139" s="664"/>
      <c r="BT1139" s="667"/>
      <c r="BU1139" s="668"/>
      <c r="BV1139" s="666"/>
      <c r="BW1139" s="669"/>
    </row>
    <row r="1140" spans="2:75" ht="15.75" customHeight="1">
      <c r="B1140" s="363" t="s">
        <v>45</v>
      </c>
      <c r="C1140" s="364">
        <v>12565159000132</v>
      </c>
      <c r="D1140" s="365" t="s">
        <v>14</v>
      </c>
      <c r="E1140" s="365" t="s">
        <v>607</v>
      </c>
      <c r="F1140" s="365"/>
      <c r="G1140" s="366"/>
      <c r="H1140" s="366" t="s">
        <v>34</v>
      </c>
      <c r="I1140" s="366" t="s">
        <v>34</v>
      </c>
      <c r="J1140" s="366" t="s">
        <v>608</v>
      </c>
      <c r="K1140" s="367" t="s">
        <v>48</v>
      </c>
      <c r="L1140" s="368"/>
      <c r="M1140" s="368" t="s">
        <v>34</v>
      </c>
      <c r="N1140" s="367">
        <v>263117</v>
      </c>
      <c r="O1140" s="367" t="s">
        <v>1321</v>
      </c>
      <c r="P1140" s="371">
        <v>40515</v>
      </c>
      <c r="Q1140" s="372">
        <v>669097183.50999999</v>
      </c>
      <c r="R1140" s="372">
        <v>740888263.96039701</v>
      </c>
      <c r="S1140" s="367">
        <v>32</v>
      </c>
      <c r="T1140" s="369">
        <v>2.799221039790023E-3</v>
      </c>
      <c r="U1140" s="369">
        <v>3.6186076737157562E-2</v>
      </c>
      <c r="V1140" s="369">
        <v>-0.17263405540909926</v>
      </c>
      <c r="W1140" s="369">
        <v>-1.692390985593025</v>
      </c>
      <c r="X1140" s="369">
        <v>-0.10923116369475594</v>
      </c>
      <c r="Y1140" s="369">
        <v>-0.82831975729059726</v>
      </c>
      <c r="Z1140" s="369">
        <v>6.5586202309206199E-2</v>
      </c>
      <c r="AA1140" s="369">
        <v>0.37281323620249374</v>
      </c>
      <c r="AB1140" s="369">
        <v>0.21608378728683425</v>
      </c>
      <c r="AC1140" s="373">
        <v>-1.2185096296615268</v>
      </c>
      <c r="AD1140" s="541">
        <v>13549298000135</v>
      </c>
      <c r="AE1140" s="370" t="s">
        <v>2526</v>
      </c>
      <c r="AF1140" s="370" t="s">
        <v>2244</v>
      </c>
      <c r="AG1140" s="374" t="s">
        <v>1438</v>
      </c>
      <c r="AH1140" s="374" t="s">
        <v>2245</v>
      </c>
      <c r="AI1140" s="374">
        <v>20000</v>
      </c>
      <c r="AJ1140" s="374">
        <v>5000</v>
      </c>
      <c r="AK1140" s="374">
        <v>5000</v>
      </c>
      <c r="AL1140" s="369">
        <v>1.95E-2</v>
      </c>
      <c r="AM1140" s="369">
        <v>0.2</v>
      </c>
      <c r="AN1140" s="369" t="s">
        <v>2276</v>
      </c>
      <c r="AO1140" s="367" t="s">
        <v>1324</v>
      </c>
      <c r="AP1140" s="370" t="s">
        <v>716</v>
      </c>
      <c r="AQ1140" s="376" t="s">
        <v>659</v>
      </c>
      <c r="AR1140" s="369">
        <v>3.8999999999999998E-3</v>
      </c>
      <c r="AS1140" s="369">
        <v>3.8999999999999998E-3</v>
      </c>
      <c r="AT1140" s="369"/>
      <c r="AX1140" s="662"/>
      <c r="AY1140" s="663"/>
      <c r="AZ1140" s="663"/>
      <c r="BA1140" s="663"/>
      <c r="BB1140" s="664"/>
      <c r="BC1140" s="663"/>
      <c r="BD1140" s="663"/>
      <c r="BE1140" s="663"/>
      <c r="BF1140" s="663"/>
      <c r="BG1140" s="664"/>
      <c r="BH1140" s="664"/>
      <c r="BI1140" s="665"/>
      <c r="BJ1140" s="665"/>
      <c r="BK1140" s="665"/>
      <c r="BL1140" s="664"/>
      <c r="BM1140" s="664"/>
      <c r="BN1140" s="664"/>
      <c r="BO1140" s="664"/>
      <c r="BP1140" s="664"/>
      <c r="BQ1140" s="664"/>
      <c r="BR1140" s="664"/>
      <c r="BS1140" s="664"/>
      <c r="BT1140" s="667"/>
      <c r="BU1140" s="668"/>
      <c r="BV1140" s="666"/>
      <c r="BW1140" s="669"/>
    </row>
    <row r="1141" spans="2:75" ht="15.75" customHeight="1">
      <c r="B1141" s="363" t="s">
        <v>370</v>
      </c>
      <c r="C1141" s="364">
        <v>17898650000107</v>
      </c>
      <c r="D1141" s="365" t="s">
        <v>14</v>
      </c>
      <c r="E1141" s="365" t="s">
        <v>607</v>
      </c>
      <c r="F1141" s="365"/>
      <c r="G1141" s="366"/>
      <c r="H1141" s="366" t="s">
        <v>34</v>
      </c>
      <c r="I1141" s="366" t="s">
        <v>34</v>
      </c>
      <c r="J1141" s="366" t="s">
        <v>608</v>
      </c>
      <c r="K1141" s="367" t="s">
        <v>48</v>
      </c>
      <c r="L1141" s="368"/>
      <c r="M1141" s="368" t="s">
        <v>34</v>
      </c>
      <c r="N1141" s="367">
        <v>342191</v>
      </c>
      <c r="O1141" s="367" t="s">
        <v>1321</v>
      </c>
      <c r="P1141" s="371">
        <v>41479</v>
      </c>
      <c r="Q1141" s="372">
        <v>477228965.67000002</v>
      </c>
      <c r="R1141" s="372">
        <v>506282354.97805536</v>
      </c>
      <c r="S1141" s="367">
        <v>32</v>
      </c>
      <c r="T1141" s="369">
        <v>6.2834255327707034E-2</v>
      </c>
      <c r="U1141" s="369">
        <v>0.81227068269718206</v>
      </c>
      <c r="V1141" s="369">
        <v>-0.10751079347618997</v>
      </c>
      <c r="W1141" s="369">
        <v>-1.0539652637011909</v>
      </c>
      <c r="X1141" s="369">
        <v>-4.9577862456670951E-2</v>
      </c>
      <c r="Y1141" s="369">
        <v>-0.37595793735069255</v>
      </c>
      <c r="Z1141" s="369">
        <v>6.2826870435625626E-2</v>
      </c>
      <c r="AA1141" s="369">
        <v>0.35712829929005618</v>
      </c>
      <c r="AB1141" s="369">
        <v>0.20744669448207567</v>
      </c>
      <c r="AC1141" s="373">
        <v>-0.91295321072259572</v>
      </c>
      <c r="AD1141" s="541">
        <v>0</v>
      </c>
      <c r="AE1141" s="370" t="s">
        <v>2526</v>
      </c>
      <c r="AF1141" s="370" t="s">
        <v>2253</v>
      </c>
      <c r="AG1141" s="374" t="s">
        <v>1439</v>
      </c>
      <c r="AH1141" s="374" t="s">
        <v>2248</v>
      </c>
      <c r="AI1141" s="374">
        <v>20000</v>
      </c>
      <c r="AJ1141" s="374">
        <v>5000</v>
      </c>
      <c r="AK1141" s="374">
        <v>5000</v>
      </c>
      <c r="AL1141" s="369">
        <v>0.03</v>
      </c>
      <c r="AM1141" s="369" t="s">
        <v>34</v>
      </c>
      <c r="AN1141" s="369" t="s">
        <v>2317</v>
      </c>
      <c r="AO1141" s="367" t="s">
        <v>1324</v>
      </c>
      <c r="AP1141" s="370" t="s">
        <v>716</v>
      </c>
      <c r="AQ1141" s="376" t="s">
        <v>659</v>
      </c>
      <c r="AR1141" s="369">
        <v>5.9999999999999993E-3</v>
      </c>
      <c r="AS1141" s="369">
        <v>5.9999999999999993E-3</v>
      </c>
      <c r="AT1141" s="369"/>
      <c r="AX1141" s="662"/>
      <c r="AY1141" s="663"/>
      <c r="AZ1141" s="663"/>
      <c r="BA1141" s="663"/>
      <c r="BB1141" s="664"/>
      <c r="BC1141" s="663"/>
      <c r="BD1141" s="663"/>
      <c r="BE1141" s="663"/>
      <c r="BF1141" s="663"/>
      <c r="BG1141" s="664"/>
      <c r="BH1141" s="664"/>
      <c r="BI1141" s="665"/>
      <c r="BJ1141" s="665"/>
      <c r="BK1141" s="665"/>
      <c r="BL1141" s="664"/>
      <c r="BM1141" s="664"/>
      <c r="BN1141" s="664"/>
      <c r="BO1141" s="664"/>
      <c r="BP1141" s="664"/>
      <c r="BQ1141" s="664"/>
      <c r="BR1141" s="664"/>
      <c r="BS1141" s="664"/>
      <c r="BT1141" s="667"/>
      <c r="BU1141" s="668"/>
      <c r="BV1141" s="666"/>
      <c r="BW1141" s="669"/>
    </row>
    <row r="1142" spans="2:75" ht="15.75" customHeight="1">
      <c r="B1142" s="363" t="s">
        <v>592</v>
      </c>
      <c r="C1142" s="364">
        <v>38029012000111</v>
      </c>
      <c r="D1142" s="365" t="s">
        <v>14</v>
      </c>
      <c r="E1142" s="365" t="s">
        <v>607</v>
      </c>
      <c r="F1142" s="365"/>
      <c r="G1142" s="366"/>
      <c r="H1142" s="366" t="s">
        <v>34</v>
      </c>
      <c r="I1142" s="366" t="s">
        <v>34</v>
      </c>
      <c r="J1142" s="366" t="s">
        <v>608</v>
      </c>
      <c r="K1142" s="367" t="s">
        <v>48</v>
      </c>
      <c r="L1142" s="368"/>
      <c r="M1142" s="368" t="s">
        <v>1416</v>
      </c>
      <c r="N1142" s="367">
        <v>550353</v>
      </c>
      <c r="O1142" s="367" t="s">
        <v>1321</v>
      </c>
      <c r="P1142" s="371">
        <v>44069</v>
      </c>
      <c r="Q1142" s="372">
        <v>43831471.409999996</v>
      </c>
      <c r="R1142" s="372">
        <v>53325422.790793628</v>
      </c>
      <c r="S1142" s="367">
        <v>32</v>
      </c>
      <c r="T1142" s="369">
        <v>-3.3737615501457818E-2</v>
      </c>
      <c r="U1142" s="369">
        <v>-0.43613274054129247</v>
      </c>
      <c r="V1142" s="369">
        <v>-8.266069059106107E-2</v>
      </c>
      <c r="W1142" s="369">
        <v>-0.81035116326087497</v>
      </c>
      <c r="X1142" s="369">
        <v>0.16899135652406461</v>
      </c>
      <c r="Y1142" s="369">
        <v>1.2814921555847363</v>
      </c>
      <c r="Z1142" s="369" t="s">
        <v>1419</v>
      </c>
      <c r="AA1142" s="369" t="s">
        <v>1419</v>
      </c>
      <c r="AB1142" s="369">
        <v>0.25398614431168282</v>
      </c>
      <c r="AC1142" s="373">
        <v>-0.59571842566259647</v>
      </c>
      <c r="AD1142" s="541">
        <v>38028983000147</v>
      </c>
      <c r="AE1142" s="370" t="s">
        <v>2530</v>
      </c>
      <c r="AF1142" s="370" t="s">
        <v>2250</v>
      </c>
      <c r="AG1142" s="374" t="s">
        <v>719</v>
      </c>
      <c r="AH1142" s="374" t="s">
        <v>2248</v>
      </c>
      <c r="AI1142" s="374">
        <v>10000</v>
      </c>
      <c r="AJ1142" s="374">
        <v>5000</v>
      </c>
      <c r="AK1142" s="374">
        <v>10000</v>
      </c>
      <c r="AL1142" s="369">
        <v>1.8500000000000003E-2</v>
      </c>
      <c r="AM1142" s="369">
        <v>0.2</v>
      </c>
      <c r="AN1142" s="369" t="s">
        <v>666</v>
      </c>
      <c r="AO1142" s="367" t="s">
        <v>1324</v>
      </c>
      <c r="AP1142" s="370" t="s">
        <v>716</v>
      </c>
      <c r="AQ1142" s="376" t="s">
        <v>659</v>
      </c>
      <c r="AR1142" s="369">
        <v>3.7000000000000002E-3</v>
      </c>
      <c r="AS1142" s="369">
        <v>3.7000000000000002E-3</v>
      </c>
      <c r="AT1142" s="369"/>
      <c r="AX1142" s="662"/>
      <c r="AY1142" s="663"/>
      <c r="AZ1142" s="663"/>
      <c r="BA1142" s="663"/>
      <c r="BB1142" s="664"/>
      <c r="BC1142" s="663"/>
      <c r="BD1142" s="663"/>
      <c r="BE1142" s="663"/>
      <c r="BF1142" s="663"/>
      <c r="BG1142" s="664"/>
      <c r="BH1142" s="664"/>
      <c r="BI1142" s="665"/>
      <c r="BJ1142" s="665"/>
      <c r="BK1142" s="665"/>
      <c r="BL1142" s="664"/>
      <c r="BM1142" s="664"/>
      <c r="BN1142" s="664"/>
      <c r="BO1142" s="664"/>
      <c r="BP1142" s="664"/>
      <c r="BQ1142" s="664"/>
      <c r="BR1142" s="664"/>
      <c r="BS1142" s="664"/>
      <c r="BT1142" s="667"/>
      <c r="BU1142" s="668"/>
      <c r="BV1142" s="666"/>
      <c r="BW1142" s="669"/>
    </row>
    <row r="1143" spans="2:75" ht="15.75" customHeight="1">
      <c r="B1143" s="363" t="s">
        <v>1707</v>
      </c>
      <c r="C1143" s="364">
        <v>40386490000120</v>
      </c>
      <c r="D1143" s="365" t="s">
        <v>14</v>
      </c>
      <c r="E1143" s="365" t="s">
        <v>614</v>
      </c>
      <c r="F1143" s="365"/>
      <c r="G1143" s="366"/>
      <c r="H1143" s="366" t="s">
        <v>865</v>
      </c>
      <c r="I1143" s="366" t="s">
        <v>34</v>
      </c>
      <c r="J1143" s="366" t="s">
        <v>608</v>
      </c>
      <c r="K1143" s="367" t="s">
        <v>48</v>
      </c>
      <c r="L1143" s="368"/>
      <c r="M1143" s="368"/>
      <c r="N1143" s="367">
        <v>595446</v>
      </c>
      <c r="O1143" s="367" t="s">
        <v>1321</v>
      </c>
      <c r="P1143" s="371">
        <v>44299</v>
      </c>
      <c r="Q1143" s="372">
        <v>12060106.85</v>
      </c>
      <c r="R1143" s="372">
        <v>8251187.38448413</v>
      </c>
      <c r="S1143" s="367">
        <v>32</v>
      </c>
      <c r="T1143" s="369">
        <v>0.15244681449363595</v>
      </c>
      <c r="U1143" s="369">
        <v>1.7147085861406657</v>
      </c>
      <c r="V1143" s="369">
        <v>0.11809328226968518</v>
      </c>
      <c r="W1143" s="369">
        <v>1.0838257101019337</v>
      </c>
      <c r="X1143" s="369" t="s">
        <v>1419</v>
      </c>
      <c r="Y1143" s="369" t="s">
        <v>1419</v>
      </c>
      <c r="Z1143" s="369" t="s">
        <v>1419</v>
      </c>
      <c r="AA1143" s="369" t="s">
        <v>1419</v>
      </c>
      <c r="AB1143" s="369">
        <v>0.15088625650273993</v>
      </c>
      <c r="AC1143" s="373">
        <v>0.12955703990290529</v>
      </c>
      <c r="AD1143" s="541">
        <v>40386431000152</v>
      </c>
      <c r="AE1143" s="370" t="s">
        <v>2534</v>
      </c>
      <c r="AF1143" s="370" t="s">
        <v>2247</v>
      </c>
      <c r="AG1143" s="374" t="s">
        <v>59</v>
      </c>
      <c r="AH1143" s="374" t="s">
        <v>2254</v>
      </c>
      <c r="AI1143" s="374" t="s">
        <v>1429</v>
      </c>
      <c r="AJ1143" s="374" t="s">
        <v>1429</v>
      </c>
      <c r="AK1143" s="374" t="s">
        <v>1429</v>
      </c>
      <c r="AL1143" s="369">
        <v>6.9999999999999993E-3</v>
      </c>
      <c r="AM1143" s="369" t="s">
        <v>34</v>
      </c>
      <c r="AN1143" s="369" t="s">
        <v>64</v>
      </c>
      <c r="AO1143" s="367" t="s">
        <v>1321</v>
      </c>
      <c r="AP1143" s="370" t="s">
        <v>13</v>
      </c>
      <c r="AQ1143" s="376" t="s">
        <v>2312</v>
      </c>
      <c r="AR1143" s="369" t="s">
        <v>34</v>
      </c>
      <c r="AS1143" s="369" t="s">
        <v>34</v>
      </c>
      <c r="AT1143" s="369"/>
      <c r="AW1143" s="662"/>
      <c r="AX1143" s="662"/>
      <c r="AY1143" s="663"/>
      <c r="AZ1143" s="663"/>
      <c r="BA1143" s="663"/>
      <c r="BB1143" s="664"/>
      <c r="BC1143" s="663"/>
      <c r="BD1143" s="663"/>
      <c r="BE1143" s="663"/>
      <c r="BF1143" s="663"/>
      <c r="BG1143" s="664"/>
      <c r="BH1143" s="664"/>
      <c r="BI1143" s="665"/>
      <c r="BJ1143" s="665"/>
      <c r="BK1143" s="665"/>
      <c r="BL1143" s="218"/>
      <c r="BM1143" s="664"/>
      <c r="BN1143" s="664"/>
      <c r="BO1143" s="664"/>
      <c r="BP1143" s="664"/>
      <c r="BQ1143" s="664"/>
      <c r="BR1143" s="664"/>
      <c r="BS1143" s="664"/>
      <c r="BT1143" s="667"/>
      <c r="BU1143" s="668"/>
      <c r="BV1143" s="666"/>
      <c r="BW1143" s="669"/>
    </row>
    <row r="1144" spans="2:75" ht="15.75" customHeight="1">
      <c r="B1144" s="363" t="s">
        <v>385</v>
      </c>
      <c r="C1144" s="364">
        <v>12282747000169</v>
      </c>
      <c r="D1144" s="365" t="s">
        <v>14</v>
      </c>
      <c r="E1144" s="365" t="s">
        <v>614</v>
      </c>
      <c r="F1144" s="365"/>
      <c r="G1144" s="366"/>
      <c r="H1144" s="366" t="s">
        <v>1338</v>
      </c>
      <c r="I1144" s="366" t="s">
        <v>34</v>
      </c>
      <c r="J1144" s="366" t="s">
        <v>608</v>
      </c>
      <c r="K1144" s="367" t="s">
        <v>48</v>
      </c>
      <c r="L1144" s="368"/>
      <c r="M1144" s="368" t="s">
        <v>34</v>
      </c>
      <c r="N1144" s="367">
        <v>257982</v>
      </c>
      <c r="O1144" s="367" t="s">
        <v>1321</v>
      </c>
      <c r="P1144" s="371">
        <v>40451</v>
      </c>
      <c r="Q1144" s="372">
        <v>199393317.44</v>
      </c>
      <c r="R1144" s="372">
        <v>288672956.44900799</v>
      </c>
      <c r="S1144" s="367">
        <v>32</v>
      </c>
      <c r="T1144" s="369">
        <v>-0.12544482837121351</v>
      </c>
      <c r="U1144" s="369">
        <v>-1.6216497808478894</v>
      </c>
      <c r="V1144" s="369">
        <v>-0.25262368429544835</v>
      </c>
      <c r="W1144" s="369">
        <v>-2.4765568128244304</v>
      </c>
      <c r="X1144" s="369">
        <v>-0.17084158808250327</v>
      </c>
      <c r="Y1144" s="369">
        <v>-1.2955227976064589</v>
      </c>
      <c r="Z1144" s="369">
        <v>3.400354325554833E-2</v>
      </c>
      <c r="AA1144" s="369">
        <v>0.19328716341414101</v>
      </c>
      <c r="AB1144" s="369">
        <v>0.19050216514639567</v>
      </c>
      <c r="AC1144" s="373">
        <v>-1.9425103408959481</v>
      </c>
      <c r="AD1144" s="541">
        <v>12297830000101</v>
      </c>
      <c r="AE1144" s="370" t="s">
        <v>2537</v>
      </c>
      <c r="AF1144" s="370" t="s">
        <v>2253</v>
      </c>
      <c r="AG1144" s="374" t="s">
        <v>1439</v>
      </c>
      <c r="AH1144" s="374" t="s">
        <v>2245</v>
      </c>
      <c r="AI1144" s="374">
        <v>50000</v>
      </c>
      <c r="AJ1144" s="374">
        <v>10000</v>
      </c>
      <c r="AK1144" s="374">
        <v>50000</v>
      </c>
      <c r="AL1144" s="369">
        <v>0.02</v>
      </c>
      <c r="AM1144" s="369">
        <v>0.2</v>
      </c>
      <c r="AN1144" s="369" t="s">
        <v>2276</v>
      </c>
      <c r="AO1144" s="367" t="s">
        <v>1324</v>
      </c>
      <c r="AP1144" s="370" t="s">
        <v>716</v>
      </c>
      <c r="AQ1144" s="376" t="s">
        <v>665</v>
      </c>
      <c r="AR1144" s="369">
        <v>4.6666666666666662E-3</v>
      </c>
      <c r="AS1144" s="369">
        <v>4.6666666666666662E-3</v>
      </c>
      <c r="AT1144" s="369"/>
      <c r="AX1144" s="662"/>
      <c r="AY1144" s="663"/>
      <c r="AZ1144" s="663"/>
      <c r="BA1144" s="663"/>
      <c r="BB1144" s="664"/>
      <c r="BC1144" s="663"/>
      <c r="BD1144" s="663"/>
      <c r="BE1144" s="663"/>
      <c r="BF1144" s="663"/>
      <c r="BG1144" s="664"/>
      <c r="BH1144" s="664"/>
      <c r="BI1144" s="665"/>
      <c r="BJ1144" s="665"/>
      <c r="BK1144" s="665"/>
      <c r="BL1144" s="664"/>
      <c r="BM1144" s="664"/>
      <c r="BN1144" s="664"/>
      <c r="BO1144" s="664"/>
      <c r="BP1144" s="664"/>
      <c r="BQ1144" s="664"/>
      <c r="BR1144" s="664"/>
      <c r="BS1144" s="664"/>
      <c r="BT1144" s="667"/>
      <c r="BU1144" s="668"/>
      <c r="BV1144" s="666"/>
      <c r="BW1144" s="669"/>
    </row>
    <row r="1145" spans="2:75" ht="15.75" customHeight="1">
      <c r="B1145" s="363" t="s">
        <v>386</v>
      </c>
      <c r="C1145" s="364">
        <v>17164804000129</v>
      </c>
      <c r="D1145" s="365" t="s">
        <v>14</v>
      </c>
      <c r="E1145" s="365" t="s">
        <v>607</v>
      </c>
      <c r="F1145" s="365"/>
      <c r="G1145" s="366"/>
      <c r="H1145" s="366" t="s">
        <v>34</v>
      </c>
      <c r="I1145" s="366" t="s">
        <v>34</v>
      </c>
      <c r="J1145" s="366" t="s">
        <v>608</v>
      </c>
      <c r="K1145" s="367" t="s">
        <v>48</v>
      </c>
      <c r="L1145" s="368"/>
      <c r="M1145" s="368" t="s">
        <v>34</v>
      </c>
      <c r="N1145" s="367">
        <v>321771</v>
      </c>
      <c r="O1145" s="367" t="s">
        <v>1321</v>
      </c>
      <c r="P1145" s="371">
        <v>41269</v>
      </c>
      <c r="Q1145" s="372">
        <v>66325978.770000003</v>
      </c>
      <c r="R1145" s="372">
        <v>77488235.97869046</v>
      </c>
      <c r="S1145" s="367">
        <v>32</v>
      </c>
      <c r="T1145" s="369">
        <v>-9.055750394730111E-2</v>
      </c>
      <c r="U1145" s="369">
        <v>-1.1706545286642662</v>
      </c>
      <c r="V1145" s="369">
        <v>-0.25274402435055998</v>
      </c>
      <c r="W1145" s="369">
        <v>-2.4777365477498141</v>
      </c>
      <c r="X1145" s="369">
        <v>-0.18213114733149249</v>
      </c>
      <c r="Y1145" s="369">
        <v>-1.3811335762590855</v>
      </c>
      <c r="Z1145" s="369">
        <v>-4.096586247348033E-2</v>
      </c>
      <c r="AA1145" s="369">
        <v>-0.23286324295103622</v>
      </c>
      <c r="AB1145" s="369">
        <v>0.22147943866386263</v>
      </c>
      <c r="AC1145" s="373">
        <v>-1.6427583611087395</v>
      </c>
      <c r="AD1145" s="541">
        <v>0</v>
      </c>
      <c r="AE1145" s="370" t="s">
        <v>2537</v>
      </c>
      <c r="AF1145" s="370" t="s">
        <v>2253</v>
      </c>
      <c r="AG1145" s="374" t="s">
        <v>1439</v>
      </c>
      <c r="AH1145" s="374" t="s">
        <v>2248</v>
      </c>
      <c r="AI1145" s="374">
        <v>50000</v>
      </c>
      <c r="AJ1145" s="374">
        <v>10000</v>
      </c>
      <c r="AK1145" s="374">
        <v>50000</v>
      </c>
      <c r="AL1145" s="369">
        <v>0.02</v>
      </c>
      <c r="AM1145" s="369">
        <v>0.2</v>
      </c>
      <c r="AN1145" s="369" t="s">
        <v>666</v>
      </c>
      <c r="AO1145" s="367" t="s">
        <v>1324</v>
      </c>
      <c r="AP1145" s="370" t="s">
        <v>716</v>
      </c>
      <c r="AQ1145" s="376" t="s">
        <v>665</v>
      </c>
      <c r="AR1145" s="369">
        <v>4.7999999999999996E-3</v>
      </c>
      <c r="AS1145" s="369">
        <v>4.7999999999999996E-3</v>
      </c>
      <c r="AT1145" s="369"/>
      <c r="AX1145" s="662"/>
      <c r="AY1145" s="663"/>
      <c r="AZ1145" s="663"/>
      <c r="BA1145" s="663"/>
      <c r="BB1145" s="664"/>
      <c r="BC1145" s="663"/>
      <c r="BD1145" s="663"/>
      <c r="BE1145" s="663"/>
      <c r="BF1145" s="663"/>
      <c r="BG1145" s="664"/>
      <c r="BH1145" s="664"/>
      <c r="BI1145" s="665"/>
      <c r="BJ1145" s="665"/>
      <c r="BK1145" s="665"/>
      <c r="BL1145" s="664"/>
      <c r="BM1145" s="664"/>
      <c r="BN1145" s="664"/>
      <c r="BO1145" s="664"/>
      <c r="BP1145" s="664"/>
      <c r="BQ1145" s="664"/>
      <c r="BR1145" s="664"/>
      <c r="BS1145" s="664"/>
      <c r="BT1145" s="667"/>
      <c r="BU1145" s="668"/>
      <c r="BV1145" s="666"/>
      <c r="BW1145" s="669"/>
    </row>
    <row r="1146" spans="2:75" ht="15.75" customHeight="1">
      <c r="B1146" s="363" t="s">
        <v>389</v>
      </c>
      <c r="C1146" s="364">
        <v>17301119000105</v>
      </c>
      <c r="D1146" s="365" t="s">
        <v>14</v>
      </c>
      <c r="E1146" s="365" t="s">
        <v>607</v>
      </c>
      <c r="F1146" s="365"/>
      <c r="G1146" s="366"/>
      <c r="H1146" s="366" t="s">
        <v>34</v>
      </c>
      <c r="I1146" s="366" t="s">
        <v>34</v>
      </c>
      <c r="J1146" s="366" t="s">
        <v>608</v>
      </c>
      <c r="K1146" s="367" t="s">
        <v>48</v>
      </c>
      <c r="L1146" s="368"/>
      <c r="M1146" s="368" t="s">
        <v>34</v>
      </c>
      <c r="N1146" s="367">
        <v>329169</v>
      </c>
      <c r="O1146" s="367" t="s">
        <v>1321</v>
      </c>
      <c r="P1146" s="371">
        <v>41338</v>
      </c>
      <c r="Q1146" s="372">
        <v>94977014.659999996</v>
      </c>
      <c r="R1146" s="372">
        <v>124027967.19257927</v>
      </c>
      <c r="S1146" s="367">
        <v>32</v>
      </c>
      <c r="T1146" s="369">
        <v>5.8027195344738214E-2</v>
      </c>
      <c r="U1146" s="369">
        <v>0.75012888004880052</v>
      </c>
      <c r="V1146" s="369">
        <v>-0.16797959396120987</v>
      </c>
      <c r="W1146" s="369">
        <v>-1.6467617001166956</v>
      </c>
      <c r="X1146" s="369">
        <v>-4.2679976919259399E-2</v>
      </c>
      <c r="Y1146" s="369">
        <v>-0.32365001824682088</v>
      </c>
      <c r="Z1146" s="369">
        <v>4.3988585468968555E-2</v>
      </c>
      <c r="AA1146" s="369">
        <v>0.25004538038870699</v>
      </c>
      <c r="AB1146" s="369">
        <v>0.27673624119384366</v>
      </c>
      <c r="AC1146" s="373">
        <v>-0.87747730605785013</v>
      </c>
      <c r="AD1146" s="541">
        <v>17301225000180</v>
      </c>
      <c r="AE1146" s="370" t="s">
        <v>2538</v>
      </c>
      <c r="AF1146" s="370" t="s">
        <v>2253</v>
      </c>
      <c r="AG1146" s="374" t="s">
        <v>1439</v>
      </c>
      <c r="AH1146" s="374" t="s">
        <v>2245</v>
      </c>
      <c r="AI1146" s="374">
        <v>30000</v>
      </c>
      <c r="AJ1146" s="374">
        <v>5000</v>
      </c>
      <c r="AK1146" s="374">
        <v>30000</v>
      </c>
      <c r="AL1146" s="369">
        <v>1.8500000000000003E-2</v>
      </c>
      <c r="AM1146" s="369">
        <v>0.15</v>
      </c>
      <c r="AN1146" s="369" t="s">
        <v>2353</v>
      </c>
      <c r="AO1146" s="367" t="s">
        <v>1324</v>
      </c>
      <c r="AP1146" s="370" t="s">
        <v>716</v>
      </c>
      <c r="AQ1146" s="376" t="s">
        <v>659</v>
      </c>
      <c r="AR1146" s="369">
        <v>4.933333333333333E-3</v>
      </c>
      <c r="AS1146" s="369">
        <v>4.933333333333333E-3</v>
      </c>
      <c r="AT1146" s="369"/>
      <c r="AX1146" s="662"/>
      <c r="AY1146" s="663"/>
      <c r="AZ1146" s="663"/>
      <c r="BA1146" s="663"/>
      <c r="BB1146" s="664"/>
      <c r="BC1146" s="663"/>
      <c r="BD1146" s="663"/>
      <c r="BE1146" s="663"/>
      <c r="BF1146" s="663"/>
      <c r="BG1146" s="664"/>
      <c r="BH1146" s="664"/>
      <c r="BI1146" s="665"/>
      <c r="BJ1146" s="665"/>
      <c r="BK1146" s="665"/>
      <c r="BL1146" s="664"/>
      <c r="BM1146" s="664"/>
      <c r="BN1146" s="664"/>
      <c r="BO1146" s="664"/>
      <c r="BP1146" s="664"/>
      <c r="BQ1146" s="664"/>
      <c r="BR1146" s="664"/>
      <c r="BS1146" s="664"/>
      <c r="BT1146" s="667"/>
      <c r="BU1146" s="668"/>
      <c r="BV1146" s="666"/>
      <c r="BW1146" s="669"/>
    </row>
    <row r="1147" spans="2:75" ht="15.75" customHeight="1">
      <c r="B1147" s="363" t="s">
        <v>593</v>
      </c>
      <c r="C1147" s="364">
        <v>35847495000173</v>
      </c>
      <c r="D1147" s="365" t="s">
        <v>14</v>
      </c>
      <c r="E1147" s="365" t="s">
        <v>607</v>
      </c>
      <c r="F1147" s="365"/>
      <c r="G1147" s="366"/>
      <c r="H1147" s="366" t="s">
        <v>34</v>
      </c>
      <c r="I1147" s="366" t="s">
        <v>34</v>
      </c>
      <c r="J1147" s="366" t="s">
        <v>608</v>
      </c>
      <c r="K1147" s="367" t="s">
        <v>48</v>
      </c>
      <c r="L1147" s="368"/>
      <c r="M1147" s="368" t="s">
        <v>34</v>
      </c>
      <c r="N1147" s="367">
        <v>541771</v>
      </c>
      <c r="O1147" s="367" t="s">
        <v>1321</v>
      </c>
      <c r="P1147" s="371">
        <v>44013</v>
      </c>
      <c r="Q1147" s="372">
        <v>1784548.59</v>
      </c>
      <c r="R1147" s="372">
        <v>1858858.2420238093</v>
      </c>
      <c r="S1147" s="367">
        <v>32</v>
      </c>
      <c r="T1147" s="369">
        <v>-3.2098047286468256E-2</v>
      </c>
      <c r="U1147" s="369">
        <v>-0.41493772221295527</v>
      </c>
      <c r="V1147" s="369">
        <v>-0.21671027695503664</v>
      </c>
      <c r="W1147" s="369">
        <v>-2.1244853359607783</v>
      </c>
      <c r="X1147" s="369">
        <v>-0.18990648343259287</v>
      </c>
      <c r="Y1147" s="369">
        <v>-1.4400953623855615</v>
      </c>
      <c r="Z1147" s="369" t="s">
        <v>1419</v>
      </c>
      <c r="AA1147" s="369" t="s">
        <v>1419</v>
      </c>
      <c r="AB1147" s="369">
        <v>0.21554645137107228</v>
      </c>
      <c r="AC1147" s="373">
        <v>-1.4755066368738199</v>
      </c>
      <c r="AD1147" s="541">
        <v>0</v>
      </c>
      <c r="AE1147" s="370" t="s">
        <v>2424</v>
      </c>
      <c r="AF1147" s="370" t="s">
        <v>2250</v>
      </c>
      <c r="AG1147" s="374" t="s">
        <v>719</v>
      </c>
      <c r="AH1147" s="374" t="s">
        <v>2248</v>
      </c>
      <c r="AI1147" s="374">
        <v>1000</v>
      </c>
      <c r="AJ1147" s="374">
        <v>1000</v>
      </c>
      <c r="AK1147" s="374">
        <v>1000</v>
      </c>
      <c r="AL1147" s="369">
        <v>1.4999999999999999E-2</v>
      </c>
      <c r="AM1147" s="369">
        <v>0.2</v>
      </c>
      <c r="AN1147" s="369" t="s">
        <v>666</v>
      </c>
      <c r="AO1147" s="367" t="s">
        <v>1324</v>
      </c>
      <c r="AP1147" s="370" t="s">
        <v>716</v>
      </c>
      <c r="AQ1147" s="376" t="s">
        <v>665</v>
      </c>
      <c r="AR1147" s="369">
        <v>4.9999999999999992E-3</v>
      </c>
      <c r="AS1147" s="369">
        <v>4.9999999999999992E-3</v>
      </c>
      <c r="AT1147" s="369"/>
      <c r="AX1147" s="662"/>
      <c r="AY1147" s="663"/>
      <c r="AZ1147" s="663"/>
      <c r="BA1147" s="663"/>
      <c r="BB1147" s="664"/>
      <c r="BC1147" s="663"/>
      <c r="BD1147" s="663"/>
      <c r="BE1147" s="663"/>
      <c r="BF1147" s="663"/>
      <c r="BG1147" s="664"/>
      <c r="BH1147" s="664"/>
      <c r="BI1147" s="665"/>
      <c r="BJ1147" s="665"/>
      <c r="BK1147" s="665"/>
      <c r="BL1147" s="664"/>
      <c r="BM1147" s="664"/>
      <c r="BN1147" s="664"/>
      <c r="BO1147" s="664"/>
      <c r="BP1147" s="664"/>
      <c r="BQ1147" s="664"/>
      <c r="BR1147" s="664"/>
      <c r="BS1147" s="664"/>
      <c r="BT1147" s="667"/>
      <c r="BU1147" s="668"/>
      <c r="BV1147" s="666"/>
      <c r="BW1147" s="669"/>
    </row>
    <row r="1148" spans="2:75" ht="15.75" customHeight="1">
      <c r="B1148" s="363" t="s">
        <v>594</v>
      </c>
      <c r="C1148" s="364">
        <v>34525068000106</v>
      </c>
      <c r="D1148" s="365" t="s">
        <v>14</v>
      </c>
      <c r="E1148" s="365" t="s">
        <v>607</v>
      </c>
      <c r="F1148" s="365"/>
      <c r="G1148" s="366"/>
      <c r="H1148" s="366" t="s">
        <v>34</v>
      </c>
      <c r="I1148" s="366" t="s">
        <v>34</v>
      </c>
      <c r="J1148" s="366" t="s">
        <v>608</v>
      </c>
      <c r="K1148" s="367" t="s">
        <v>48</v>
      </c>
      <c r="L1148" s="368"/>
      <c r="M1148" s="368" t="s">
        <v>34</v>
      </c>
      <c r="N1148" s="367">
        <v>520470</v>
      </c>
      <c r="O1148" s="367" t="s">
        <v>1321</v>
      </c>
      <c r="P1148" s="371">
        <v>43829</v>
      </c>
      <c r="Q1148" s="372">
        <v>379713954.63</v>
      </c>
      <c r="R1148" s="372">
        <v>372870260.16547632</v>
      </c>
      <c r="S1148" s="367">
        <v>32</v>
      </c>
      <c r="T1148" s="369">
        <v>-8.2918860646359449E-2</v>
      </c>
      <c r="U1148" s="369">
        <v>-1.0719082957921442</v>
      </c>
      <c r="V1148" s="369">
        <v>-0.20941532864296875</v>
      </c>
      <c r="W1148" s="369">
        <v>-2.0529704501263812</v>
      </c>
      <c r="X1148" s="369">
        <v>-1.2654976747602964E-2</v>
      </c>
      <c r="Y1148" s="369">
        <v>-9.5964987587108211E-2</v>
      </c>
      <c r="Z1148" s="369" t="s">
        <v>1419</v>
      </c>
      <c r="AA1148" s="369" t="s">
        <v>1419</v>
      </c>
      <c r="AB1148" s="369">
        <v>0.27044474925462686</v>
      </c>
      <c r="AC1148" s="373">
        <v>-1.0924142596295061</v>
      </c>
      <c r="AD1148" s="541">
        <v>35587562000168</v>
      </c>
      <c r="AE1148" s="370" t="s">
        <v>2424</v>
      </c>
      <c r="AF1148" s="370" t="s">
        <v>2250</v>
      </c>
      <c r="AG1148" s="374" t="s">
        <v>719</v>
      </c>
      <c r="AH1148" s="374" t="s">
        <v>2248</v>
      </c>
      <c r="AI1148" s="374">
        <v>1000</v>
      </c>
      <c r="AJ1148" s="374">
        <v>1000</v>
      </c>
      <c r="AK1148" s="374">
        <v>1000</v>
      </c>
      <c r="AL1148" s="369">
        <v>0.02</v>
      </c>
      <c r="AM1148" s="369">
        <v>0.2</v>
      </c>
      <c r="AN1148" s="369" t="s">
        <v>2257</v>
      </c>
      <c r="AO1148" s="367" t="s">
        <v>1324</v>
      </c>
      <c r="AP1148" s="370" t="s">
        <v>716</v>
      </c>
      <c r="AQ1148" s="376" t="s">
        <v>659</v>
      </c>
      <c r="AR1148" s="369">
        <v>6.6666666666666662E-3</v>
      </c>
      <c r="AS1148" s="369">
        <v>6.6666666666666662E-3</v>
      </c>
      <c r="AT1148" s="369"/>
      <c r="AX1148" s="662"/>
      <c r="AY1148" s="663"/>
      <c r="AZ1148" s="663"/>
      <c r="BA1148" s="663"/>
      <c r="BB1148" s="664"/>
      <c r="BC1148" s="663"/>
      <c r="BD1148" s="663"/>
      <c r="BE1148" s="663"/>
      <c r="BF1148" s="663"/>
      <c r="BG1148" s="664"/>
      <c r="BH1148" s="664"/>
      <c r="BI1148" s="665"/>
      <c r="BJ1148" s="665"/>
      <c r="BK1148" s="665"/>
      <c r="BL1148" s="664"/>
      <c r="BM1148" s="664"/>
      <c r="BN1148" s="664"/>
      <c r="BO1148" s="664"/>
      <c r="BP1148" s="664"/>
      <c r="BQ1148" s="664"/>
      <c r="BR1148" s="664"/>
      <c r="BS1148" s="664"/>
      <c r="BT1148" s="667"/>
      <c r="BU1148" s="668"/>
      <c r="BV1148" s="666"/>
      <c r="BW1148" s="669"/>
    </row>
    <row r="1149" spans="2:75" ht="15.75" customHeight="1">
      <c r="B1149" s="363" t="s">
        <v>393</v>
      </c>
      <c r="C1149" s="364">
        <v>39669100000140</v>
      </c>
      <c r="D1149" s="365" t="s">
        <v>14</v>
      </c>
      <c r="E1149" s="365" t="s">
        <v>607</v>
      </c>
      <c r="F1149" s="365"/>
      <c r="G1149" s="366"/>
      <c r="H1149" s="366" t="s">
        <v>34</v>
      </c>
      <c r="I1149" s="366" t="s">
        <v>34</v>
      </c>
      <c r="J1149" s="366" t="s">
        <v>608</v>
      </c>
      <c r="K1149" s="367" t="s">
        <v>48</v>
      </c>
      <c r="L1149" s="368"/>
      <c r="M1149" s="368" t="s">
        <v>34</v>
      </c>
      <c r="N1149" s="367">
        <v>573541</v>
      </c>
      <c r="O1149" s="367" t="s">
        <v>1321</v>
      </c>
      <c r="P1149" s="371">
        <v>44228</v>
      </c>
      <c r="Q1149" s="372">
        <v>17882563.73</v>
      </c>
      <c r="R1149" s="372">
        <v>20703634.27904762</v>
      </c>
      <c r="S1149" s="367">
        <v>32</v>
      </c>
      <c r="T1149" s="369">
        <v>-0.27132679811665839</v>
      </c>
      <c r="U1149" s="369">
        <v>-3.5074944771896792</v>
      </c>
      <c r="V1149" s="369">
        <v>-0.43304504687676215</v>
      </c>
      <c r="W1149" s="369">
        <v>-4.2452894473989877</v>
      </c>
      <c r="X1149" s="369" t="s">
        <v>1419</v>
      </c>
      <c r="Y1149" s="369" t="s">
        <v>1419</v>
      </c>
      <c r="Z1149" s="369" t="s">
        <v>1419</v>
      </c>
      <c r="AA1149" s="369" t="s">
        <v>1419</v>
      </c>
      <c r="AB1149" s="369">
        <v>0.24372756783276694</v>
      </c>
      <c r="AC1149" s="373">
        <v>-2.6027730321197278</v>
      </c>
      <c r="AD1149" s="541">
        <v>0</v>
      </c>
      <c r="AE1149" s="370" t="s">
        <v>2424</v>
      </c>
      <c r="AF1149" s="370" t="s">
        <v>2424</v>
      </c>
      <c r="AG1149" s="374" t="s">
        <v>719</v>
      </c>
      <c r="AH1149" s="374" t="s">
        <v>2248</v>
      </c>
      <c r="AI1149" s="374">
        <v>1000</v>
      </c>
      <c r="AJ1149" s="374">
        <v>1000</v>
      </c>
      <c r="AK1149" s="374">
        <v>1000</v>
      </c>
      <c r="AL1149" s="369">
        <v>0.02</v>
      </c>
      <c r="AM1149" s="369">
        <v>0.2</v>
      </c>
      <c r="AN1149" s="369" t="s">
        <v>666</v>
      </c>
      <c r="AO1149" s="367" t="s">
        <v>1324</v>
      </c>
      <c r="AP1149" s="370" t="s">
        <v>716</v>
      </c>
      <c r="AQ1149" s="376" t="s">
        <v>694</v>
      </c>
      <c r="AR1149" s="369">
        <v>6.6660000000000001E-3</v>
      </c>
      <c r="AS1149" s="369">
        <v>6.6660000000000001E-3</v>
      </c>
      <c r="AT1149" s="369"/>
      <c r="AX1149" s="662"/>
      <c r="AY1149" s="663"/>
      <c r="AZ1149" s="663"/>
      <c r="BA1149" s="663"/>
      <c r="BB1149" s="664"/>
      <c r="BC1149" s="663"/>
      <c r="BD1149" s="663"/>
      <c r="BE1149" s="663"/>
      <c r="BF1149" s="663"/>
      <c r="BG1149" s="664"/>
      <c r="BH1149" s="664"/>
      <c r="BI1149" s="665"/>
      <c r="BJ1149" s="665"/>
      <c r="BK1149" s="665"/>
      <c r="BL1149" s="664"/>
      <c r="BM1149" s="664"/>
      <c r="BN1149" s="664"/>
      <c r="BO1149" s="664"/>
      <c r="BP1149" s="664"/>
      <c r="BQ1149" s="664"/>
      <c r="BR1149" s="664"/>
      <c r="BS1149" s="664"/>
      <c r="BT1149" s="667"/>
      <c r="BU1149" s="668"/>
      <c r="BV1149" s="666"/>
      <c r="BW1149" s="669"/>
    </row>
    <row r="1150" spans="2:75" ht="15.75" customHeight="1">
      <c r="B1150" s="363" t="s">
        <v>595</v>
      </c>
      <c r="C1150" s="364">
        <v>41922414000155</v>
      </c>
      <c r="D1150" s="365" t="s">
        <v>14</v>
      </c>
      <c r="E1150" s="365" t="s">
        <v>607</v>
      </c>
      <c r="F1150" s="365"/>
      <c r="G1150" s="366"/>
      <c r="H1150" s="366" t="s">
        <v>34</v>
      </c>
      <c r="I1150" s="366" t="s">
        <v>34</v>
      </c>
      <c r="J1150" s="366" t="s">
        <v>608</v>
      </c>
      <c r="K1150" s="367" t="s">
        <v>48</v>
      </c>
      <c r="L1150" s="368"/>
      <c r="M1150" s="368" t="s">
        <v>34</v>
      </c>
      <c r="N1150" s="367">
        <v>596388</v>
      </c>
      <c r="O1150" s="367" t="s">
        <v>1321</v>
      </c>
      <c r="P1150" s="371">
        <v>44377</v>
      </c>
      <c r="Q1150" s="372">
        <v>4817166.01</v>
      </c>
      <c r="R1150" s="372">
        <v>3961093.3349603172</v>
      </c>
      <c r="S1150" s="367">
        <v>32</v>
      </c>
      <c r="T1150" s="369">
        <v>9.2415100423581809E-2</v>
      </c>
      <c r="U1150" s="369">
        <v>1.1946680408813684</v>
      </c>
      <c r="V1150" s="369">
        <v>-6.209747128837817E-2</v>
      </c>
      <c r="W1150" s="369">
        <v>-0.60876285613246162</v>
      </c>
      <c r="X1150" s="369" t="s">
        <v>1419</v>
      </c>
      <c r="Y1150" s="369" t="s">
        <v>1419</v>
      </c>
      <c r="Z1150" s="369" t="s">
        <v>1419</v>
      </c>
      <c r="AA1150" s="369" t="s">
        <v>1419</v>
      </c>
      <c r="AB1150" s="369">
        <v>0.22113870041685477</v>
      </c>
      <c r="AC1150" s="373">
        <v>-0.61868622849862676</v>
      </c>
      <c r="AD1150" s="541">
        <v>41902964000102</v>
      </c>
      <c r="AE1150" s="370" t="s">
        <v>2541</v>
      </c>
      <c r="AF1150" s="370" t="s">
        <v>2250</v>
      </c>
      <c r="AG1150" s="374" t="s">
        <v>719</v>
      </c>
      <c r="AH1150" s="374" t="s">
        <v>2248</v>
      </c>
      <c r="AI1150" s="374">
        <v>5000</v>
      </c>
      <c r="AJ1150" s="374">
        <v>500</v>
      </c>
      <c r="AK1150" s="374">
        <v>2500</v>
      </c>
      <c r="AL1150" s="369">
        <v>1.89E-2</v>
      </c>
      <c r="AM1150" s="369">
        <v>0.2</v>
      </c>
      <c r="AN1150" s="369" t="s">
        <v>666</v>
      </c>
      <c r="AO1150" s="367" t="s">
        <v>1324</v>
      </c>
      <c r="AP1150" s="370" t="s">
        <v>716</v>
      </c>
      <c r="AQ1150" s="376" t="s">
        <v>659</v>
      </c>
      <c r="AR1150" s="369">
        <v>6.2993699999999994E-3</v>
      </c>
      <c r="AS1150" s="369">
        <v>6.2993699999999994E-3</v>
      </c>
      <c r="AT1150" s="369"/>
      <c r="AX1150" s="662"/>
      <c r="AY1150" s="663"/>
      <c r="AZ1150" s="663"/>
      <c r="BA1150" s="663"/>
      <c r="BB1150" s="664"/>
      <c r="BC1150" s="663"/>
      <c r="BD1150" s="663"/>
      <c r="BE1150" s="663"/>
      <c r="BF1150" s="663"/>
      <c r="BG1150" s="664"/>
      <c r="BH1150" s="664"/>
      <c r="BI1150" s="665"/>
      <c r="BJ1150" s="665"/>
      <c r="BK1150" s="665"/>
      <c r="BL1150" s="664"/>
      <c r="BM1150" s="664"/>
      <c r="BN1150" s="664"/>
      <c r="BO1150" s="664"/>
      <c r="BP1150" s="664"/>
      <c r="BQ1150" s="664"/>
      <c r="BR1150" s="664"/>
      <c r="BS1150" s="664"/>
      <c r="BT1150" s="667"/>
      <c r="BU1150" s="668"/>
      <c r="BV1150" s="666"/>
      <c r="BW1150" s="669"/>
    </row>
    <row r="1151" spans="2:75" ht="15.75" customHeight="1">
      <c r="B1151" s="363" t="s">
        <v>540</v>
      </c>
      <c r="C1151" s="364">
        <v>41922498000127</v>
      </c>
      <c r="D1151" s="365" t="s">
        <v>14</v>
      </c>
      <c r="E1151" s="365" t="s">
        <v>614</v>
      </c>
      <c r="F1151" s="365"/>
      <c r="G1151" s="366"/>
      <c r="H1151" s="366" t="s">
        <v>865</v>
      </c>
      <c r="I1151" s="366" t="s">
        <v>34</v>
      </c>
      <c r="J1151" s="366" t="s">
        <v>608</v>
      </c>
      <c r="K1151" s="367" t="s">
        <v>48</v>
      </c>
      <c r="L1151" s="368"/>
      <c r="M1151" s="368" t="s">
        <v>34</v>
      </c>
      <c r="N1151" s="367">
        <v>597236</v>
      </c>
      <c r="O1151" s="367" t="s">
        <v>1321</v>
      </c>
      <c r="P1151" s="371">
        <v>44377</v>
      </c>
      <c r="Q1151" s="372">
        <v>4902253.1399999997</v>
      </c>
      <c r="R1151" s="372">
        <v>4240878.2764285719</v>
      </c>
      <c r="S1151" s="367">
        <v>32</v>
      </c>
      <c r="T1151" s="369">
        <v>0.10872400534932813</v>
      </c>
      <c r="U1151" s="369">
        <v>1.4054964380508652</v>
      </c>
      <c r="V1151" s="369">
        <v>4.9918046960969242E-2</v>
      </c>
      <c r="W1151" s="369">
        <v>0.48936377295288164</v>
      </c>
      <c r="X1151" s="369" t="s">
        <v>1419</v>
      </c>
      <c r="Y1151" s="369" t="s">
        <v>1419</v>
      </c>
      <c r="Z1151" s="369" t="s">
        <v>1419</v>
      </c>
      <c r="AA1151" s="369" t="s">
        <v>1419</v>
      </c>
      <c r="AB1151" s="369">
        <v>0.15323310600886703</v>
      </c>
      <c r="AC1151" s="373">
        <v>-0.23977278333696589</v>
      </c>
      <c r="AD1151" s="541">
        <v>41902620000101</v>
      </c>
      <c r="AE1151" s="370" t="s">
        <v>2541</v>
      </c>
      <c r="AF1151" s="370" t="s">
        <v>2250</v>
      </c>
      <c r="AG1151" s="374" t="s">
        <v>719</v>
      </c>
      <c r="AH1151" s="374" t="s">
        <v>2245</v>
      </c>
      <c r="AI1151" s="374">
        <v>5000</v>
      </c>
      <c r="AJ1151" s="374">
        <v>500</v>
      </c>
      <c r="AK1151" s="374">
        <v>2500</v>
      </c>
      <c r="AL1151" s="369">
        <v>1.89E-2</v>
      </c>
      <c r="AM1151" s="369">
        <v>0.2</v>
      </c>
      <c r="AN1151" s="369" t="s">
        <v>2276</v>
      </c>
      <c r="AO1151" s="367" t="s">
        <v>1324</v>
      </c>
      <c r="AP1151" s="370" t="s">
        <v>13</v>
      </c>
      <c r="AQ1151" s="376" t="s">
        <v>674</v>
      </c>
      <c r="AR1151" s="369">
        <v>6.2993699999999994E-3</v>
      </c>
      <c r="AS1151" s="369">
        <v>6.2993699999999994E-3</v>
      </c>
      <c r="AT1151" s="369"/>
      <c r="AX1151" s="662"/>
      <c r="AY1151" s="663"/>
      <c r="AZ1151" s="663"/>
      <c r="BA1151" s="663"/>
      <c r="BB1151" s="664"/>
      <c r="BC1151" s="663"/>
      <c r="BD1151" s="663"/>
      <c r="BE1151" s="663"/>
      <c r="BF1151" s="663"/>
      <c r="BG1151" s="664"/>
      <c r="BH1151" s="664"/>
      <c r="BI1151" s="665"/>
      <c r="BJ1151" s="665"/>
      <c r="BK1151" s="665"/>
      <c r="BL1151" s="664"/>
      <c r="BM1151" s="664"/>
      <c r="BN1151" s="664"/>
      <c r="BO1151" s="664"/>
      <c r="BP1151" s="664"/>
      <c r="BQ1151" s="664"/>
      <c r="BR1151" s="664"/>
      <c r="BS1151" s="664"/>
      <c r="BT1151" s="667"/>
      <c r="BU1151" s="668"/>
      <c r="BV1151" s="666"/>
      <c r="BW1151" s="669"/>
    </row>
    <row r="1152" spans="2:75" ht="15.75" customHeight="1">
      <c r="B1152" s="363" t="s">
        <v>1212</v>
      </c>
      <c r="C1152" s="364">
        <v>36499392000122</v>
      </c>
      <c r="D1152" s="365" t="s">
        <v>14</v>
      </c>
      <c r="E1152" s="365" t="s">
        <v>607</v>
      </c>
      <c r="F1152" s="365"/>
      <c r="G1152" s="366"/>
      <c r="H1152" s="366" t="s">
        <v>34</v>
      </c>
      <c r="I1152" s="366" t="s">
        <v>34</v>
      </c>
      <c r="J1152" s="366" t="s">
        <v>690</v>
      </c>
      <c r="K1152" s="367"/>
      <c r="L1152" s="368"/>
      <c r="M1152" s="368" t="s">
        <v>1416</v>
      </c>
      <c r="N1152" s="367">
        <v>532479</v>
      </c>
      <c r="O1152" s="367" t="s">
        <v>1321</v>
      </c>
      <c r="P1152" s="371">
        <v>43917</v>
      </c>
      <c r="Q1152" s="372">
        <v>11592081.76</v>
      </c>
      <c r="R1152" s="372">
        <v>13446183.653888889</v>
      </c>
      <c r="S1152" s="367">
        <v>32</v>
      </c>
      <c r="T1152" s="369">
        <v>-0.33163798995336435</v>
      </c>
      <c r="U1152" s="369">
        <v>-4.287149025683707</v>
      </c>
      <c r="V1152" s="369">
        <v>-0.34953746131459662</v>
      </c>
      <c r="W1152" s="369">
        <v>-3.4266358816286844</v>
      </c>
      <c r="X1152" s="369">
        <v>-0.2931606684576451</v>
      </c>
      <c r="Y1152" s="369">
        <v>-2.2230906046425636</v>
      </c>
      <c r="Z1152" s="369" t="s">
        <v>1419</v>
      </c>
      <c r="AA1152" s="369" t="s">
        <v>1419</v>
      </c>
      <c r="AB1152" s="369">
        <v>0.30744286710639923</v>
      </c>
      <c r="AC1152" s="373">
        <v>-1.5609094823527425</v>
      </c>
      <c r="AD1152" s="541">
        <v>0</v>
      </c>
      <c r="AE1152" s="370" t="s">
        <v>2543</v>
      </c>
      <c r="AF1152" s="370" t="s">
        <v>741</v>
      </c>
      <c r="AG1152" s="374" t="s">
        <v>741</v>
      </c>
      <c r="AH1152" s="374" t="s">
        <v>2245</v>
      </c>
      <c r="AI1152" s="374">
        <v>1000</v>
      </c>
      <c r="AJ1152" s="374">
        <v>1000</v>
      </c>
      <c r="AK1152" s="374">
        <v>1000</v>
      </c>
      <c r="AL1152" s="369">
        <v>1.9E-2</v>
      </c>
      <c r="AM1152" s="369">
        <v>0.2</v>
      </c>
      <c r="AN1152" s="369" t="s">
        <v>2257</v>
      </c>
      <c r="AO1152" s="367" t="s">
        <v>1324</v>
      </c>
      <c r="AP1152" s="370" t="s">
        <v>716</v>
      </c>
      <c r="AQ1152" s="376" t="s">
        <v>659</v>
      </c>
      <c r="AR1152" s="369">
        <v>3.4995E-3</v>
      </c>
      <c r="AS1152" s="369">
        <v>3.4995E-3</v>
      </c>
      <c r="AT1152" s="369"/>
      <c r="AX1152" s="662"/>
      <c r="AY1152" s="663"/>
      <c r="AZ1152" s="663"/>
      <c r="BA1152" s="663"/>
      <c r="BB1152" s="664"/>
      <c r="BC1152" s="663"/>
      <c r="BD1152" s="663"/>
      <c r="BE1152" s="663"/>
      <c r="BF1152" s="663"/>
      <c r="BG1152" s="664"/>
      <c r="BH1152" s="664"/>
      <c r="BI1152" s="665"/>
      <c r="BJ1152" s="665"/>
      <c r="BK1152" s="665"/>
      <c r="BL1152" s="664"/>
      <c r="BM1152" s="664"/>
      <c r="BN1152" s="664"/>
      <c r="BO1152" s="664"/>
      <c r="BP1152" s="664"/>
      <c r="BQ1152" s="664"/>
      <c r="BR1152" s="664"/>
      <c r="BS1152" s="664"/>
      <c r="BT1152" s="667"/>
      <c r="BU1152" s="668"/>
      <c r="BV1152" s="666"/>
      <c r="BW1152" s="669"/>
    </row>
    <row r="1153" spans="2:75" ht="15.75" customHeight="1">
      <c r="B1153" s="363" t="s">
        <v>397</v>
      </c>
      <c r="C1153" s="364">
        <v>34713026000107</v>
      </c>
      <c r="D1153" s="365" t="s">
        <v>14</v>
      </c>
      <c r="E1153" s="365" t="s">
        <v>607</v>
      </c>
      <c r="F1153" s="365"/>
      <c r="G1153" s="366"/>
      <c r="H1153" s="366" t="s">
        <v>34</v>
      </c>
      <c r="I1153" s="366" t="s">
        <v>34</v>
      </c>
      <c r="J1153" s="366" t="s">
        <v>608</v>
      </c>
      <c r="K1153" s="367" t="s">
        <v>48</v>
      </c>
      <c r="L1153" s="368"/>
      <c r="M1153" s="368" t="s">
        <v>34</v>
      </c>
      <c r="N1153" s="367">
        <v>511765</v>
      </c>
      <c r="O1153" s="367" t="s">
        <v>1321</v>
      </c>
      <c r="P1153" s="371">
        <v>43742</v>
      </c>
      <c r="Q1153" s="372">
        <v>170799127.47</v>
      </c>
      <c r="R1153" s="372">
        <v>89791353.222380906</v>
      </c>
      <c r="S1153" s="367">
        <v>32</v>
      </c>
      <c r="T1153" s="369">
        <v>5.7030906906909262E-2</v>
      </c>
      <c r="U1153" s="369">
        <v>0.73724966495604549</v>
      </c>
      <c r="V1153" s="369">
        <v>2.7671339103851E-2</v>
      </c>
      <c r="W1153" s="369">
        <v>0.27127164885090704</v>
      </c>
      <c r="X1153" s="369">
        <v>0.20832799871077978</v>
      </c>
      <c r="Y1153" s="369">
        <v>1.5797890592026482</v>
      </c>
      <c r="Z1153" s="369" t="s">
        <v>1419</v>
      </c>
      <c r="AA1153" s="369" t="s">
        <v>1419</v>
      </c>
      <c r="AB1153" s="369">
        <v>0.22694511069938708</v>
      </c>
      <c r="AC1153" s="373">
        <v>-0.19494290451022606</v>
      </c>
      <c r="AD1153" s="541">
        <v>36771013000101</v>
      </c>
      <c r="AE1153" s="370" t="s">
        <v>2543</v>
      </c>
      <c r="AF1153" s="370" t="s">
        <v>741</v>
      </c>
      <c r="AG1153" s="374" t="s">
        <v>741</v>
      </c>
      <c r="AH1153" s="374" t="s">
        <v>2248</v>
      </c>
      <c r="AI1153" s="374">
        <v>1000</v>
      </c>
      <c r="AJ1153" s="374">
        <v>1000</v>
      </c>
      <c r="AK1153" s="374">
        <v>1000</v>
      </c>
      <c r="AL1153" s="369">
        <v>0.02</v>
      </c>
      <c r="AM1153" s="369">
        <v>0.2</v>
      </c>
      <c r="AN1153" s="369" t="s">
        <v>34</v>
      </c>
      <c r="AO1153" s="367" t="s">
        <v>1324</v>
      </c>
      <c r="AP1153" s="370" t="s">
        <v>716</v>
      </c>
      <c r="AQ1153" s="376" t="s">
        <v>659</v>
      </c>
      <c r="AR1153" s="369">
        <v>4.6666666666666662E-3</v>
      </c>
      <c r="AS1153" s="369">
        <v>4.6666666666666662E-3</v>
      </c>
      <c r="AT1153" s="369"/>
      <c r="AX1153" s="662"/>
      <c r="AY1153" s="663"/>
      <c r="AZ1153" s="663"/>
      <c r="BA1153" s="663"/>
      <c r="BB1153" s="664"/>
      <c r="BC1153" s="663"/>
      <c r="BD1153" s="663"/>
      <c r="BE1153" s="663"/>
      <c r="BF1153" s="663"/>
      <c r="BG1153" s="664"/>
      <c r="BH1153" s="664"/>
      <c r="BI1153" s="665"/>
      <c r="BJ1153" s="665"/>
      <c r="BK1153" s="665"/>
      <c r="BL1153" s="664"/>
      <c r="BM1153" s="664"/>
      <c r="BN1153" s="664"/>
      <c r="BO1153" s="664"/>
      <c r="BP1153" s="664"/>
      <c r="BQ1153" s="664"/>
      <c r="BR1153" s="664"/>
      <c r="BS1153" s="664"/>
      <c r="BT1153" s="667"/>
      <c r="BU1153" s="668"/>
      <c r="BV1153" s="666"/>
      <c r="BW1153" s="669"/>
    </row>
    <row r="1154" spans="2:75" ht="15.75" customHeight="1">
      <c r="B1154" s="363" t="s">
        <v>1214</v>
      </c>
      <c r="C1154" s="364">
        <v>38028896000190</v>
      </c>
      <c r="D1154" s="365" t="s">
        <v>14</v>
      </c>
      <c r="E1154" s="365" t="s">
        <v>614</v>
      </c>
      <c r="F1154" s="365"/>
      <c r="G1154" s="366"/>
      <c r="H1154" s="366" t="s">
        <v>1338</v>
      </c>
      <c r="I1154" s="366" t="s">
        <v>34</v>
      </c>
      <c r="J1154" s="366" t="s">
        <v>608</v>
      </c>
      <c r="K1154" s="367" t="s">
        <v>48</v>
      </c>
      <c r="L1154" s="368"/>
      <c r="M1154" s="368" t="s">
        <v>34</v>
      </c>
      <c r="N1154" s="367">
        <v>564427</v>
      </c>
      <c r="O1154" s="367" t="s">
        <v>1321</v>
      </c>
      <c r="P1154" s="371">
        <v>44165</v>
      </c>
      <c r="Q1154" s="372">
        <v>25924091.420000002</v>
      </c>
      <c r="R1154" s="372">
        <v>25075752.117341273</v>
      </c>
      <c r="S1154" s="367">
        <v>32</v>
      </c>
      <c r="T1154" s="369">
        <v>7.5446502089652201E-2</v>
      </c>
      <c r="U1154" s="369">
        <v>0.97531165826442412</v>
      </c>
      <c r="V1154" s="369">
        <v>-0.13277739758206597</v>
      </c>
      <c r="W1154" s="369">
        <v>-1.3016624687746599</v>
      </c>
      <c r="X1154" s="369" t="s">
        <v>1419</v>
      </c>
      <c r="Y1154" s="369" t="s">
        <v>1419</v>
      </c>
      <c r="Z1154" s="369" t="s">
        <v>1419</v>
      </c>
      <c r="AA1154" s="369" t="s">
        <v>1419</v>
      </c>
      <c r="AB1154" s="369">
        <v>0.21426834990161811</v>
      </c>
      <c r="AC1154" s="373">
        <v>-1.0111377566677058</v>
      </c>
      <c r="AD1154" s="541">
        <v>38028868000172</v>
      </c>
      <c r="AE1154" s="370" t="s">
        <v>2544</v>
      </c>
      <c r="AF1154" s="370" t="s">
        <v>2250</v>
      </c>
      <c r="AG1154" s="374" t="s">
        <v>719</v>
      </c>
      <c r="AH1154" s="374" t="s">
        <v>2248</v>
      </c>
      <c r="AI1154" s="374">
        <v>1000</v>
      </c>
      <c r="AJ1154" s="374">
        <v>1000</v>
      </c>
      <c r="AK1154" s="374">
        <v>1000</v>
      </c>
      <c r="AL1154" s="369">
        <v>0.02</v>
      </c>
      <c r="AM1154" s="369">
        <v>0.2</v>
      </c>
      <c r="AN1154" s="369" t="s">
        <v>2257</v>
      </c>
      <c r="AO1154" s="367" t="s">
        <v>1324</v>
      </c>
      <c r="AP1154" s="370" t="s">
        <v>716</v>
      </c>
      <c r="AQ1154" s="376" t="s">
        <v>659</v>
      </c>
      <c r="AR1154" s="369">
        <v>5.3333333333333332E-3</v>
      </c>
      <c r="AS1154" s="369">
        <v>5.3333333333333332E-3</v>
      </c>
      <c r="AT1154" s="369"/>
      <c r="AX1154" s="662"/>
      <c r="AY1154" s="663"/>
      <c r="AZ1154" s="663"/>
      <c r="BA1154" s="663"/>
      <c r="BB1154" s="664"/>
      <c r="BC1154" s="663"/>
      <c r="BD1154" s="663"/>
      <c r="BE1154" s="663"/>
      <c r="BF1154" s="663"/>
      <c r="BG1154" s="664"/>
      <c r="BH1154" s="664"/>
      <c r="BI1154" s="665"/>
      <c r="BJ1154" s="665"/>
      <c r="BK1154" s="665"/>
      <c r="BL1154" s="664"/>
      <c r="BM1154" s="664"/>
      <c r="BN1154" s="664"/>
      <c r="BO1154" s="664"/>
      <c r="BP1154" s="664"/>
      <c r="BQ1154" s="664"/>
      <c r="BR1154" s="664"/>
      <c r="BS1154" s="664"/>
      <c r="BT1154" s="667"/>
      <c r="BU1154" s="668"/>
      <c r="BV1154" s="666"/>
      <c r="BW1154" s="669"/>
    </row>
    <row r="1155" spans="2:75" ht="15.75" customHeight="1">
      <c r="B1155" s="363" t="s">
        <v>398</v>
      </c>
      <c r="C1155" s="364">
        <v>28703554000174</v>
      </c>
      <c r="D1155" s="365" t="s">
        <v>14</v>
      </c>
      <c r="E1155" s="365" t="s">
        <v>614</v>
      </c>
      <c r="F1155" s="365"/>
      <c r="G1155" s="366"/>
      <c r="H1155" s="366" t="s">
        <v>1338</v>
      </c>
      <c r="I1155" s="366" t="s">
        <v>34</v>
      </c>
      <c r="J1155" s="366" t="s">
        <v>608</v>
      </c>
      <c r="K1155" s="367" t="s">
        <v>48</v>
      </c>
      <c r="L1155" s="368"/>
      <c r="M1155" s="368" t="s">
        <v>34</v>
      </c>
      <c r="N1155" s="367">
        <v>455962</v>
      </c>
      <c r="O1155" s="367" t="s">
        <v>1324</v>
      </c>
      <c r="P1155" s="371">
        <v>43096</v>
      </c>
      <c r="Q1155" s="372">
        <v>53940267.68</v>
      </c>
      <c r="R1155" s="372">
        <v>64913474.176269822</v>
      </c>
      <c r="S1155" s="367">
        <v>32</v>
      </c>
      <c r="T1155" s="369">
        <v>-4.0777931014007618E-2</v>
      </c>
      <c r="U1155" s="369">
        <v>-0.52714427331043678</v>
      </c>
      <c r="V1155" s="369">
        <v>-0.14094822427961895</v>
      </c>
      <c r="W1155" s="369">
        <v>-1.381763891492281</v>
      </c>
      <c r="X1155" s="369">
        <v>-8.7293601918840835E-2</v>
      </c>
      <c r="Y1155" s="369">
        <v>-0.66196324115429728</v>
      </c>
      <c r="Z1155" s="369">
        <v>-3.839361912464534E-2</v>
      </c>
      <c r="AA1155" s="369">
        <v>-0.21824177786515633</v>
      </c>
      <c r="AB1155" s="369">
        <v>0.28252309504313355</v>
      </c>
      <c r="AC1155" s="373">
        <v>-0.74027174443064803</v>
      </c>
      <c r="AD1155" s="541">
        <v>33600915000197</v>
      </c>
      <c r="AE1155" s="370" t="s">
        <v>2545</v>
      </c>
      <c r="AF1155" s="370" t="s">
        <v>2244</v>
      </c>
      <c r="AG1155" s="374" t="s">
        <v>1438</v>
      </c>
      <c r="AH1155" s="374" t="s">
        <v>2245</v>
      </c>
      <c r="AI1155" s="374">
        <v>30000</v>
      </c>
      <c r="AJ1155" s="374">
        <v>10000</v>
      </c>
      <c r="AK1155" s="374">
        <v>30000</v>
      </c>
      <c r="AL1155" s="369">
        <v>0.02</v>
      </c>
      <c r="AM1155" s="369" t="s">
        <v>34</v>
      </c>
      <c r="AN1155" s="369" t="s">
        <v>34</v>
      </c>
      <c r="AO1155" s="367" t="s">
        <v>1324</v>
      </c>
      <c r="AP1155" s="370" t="s">
        <v>716</v>
      </c>
      <c r="AQ1155" s="376" t="s">
        <v>659</v>
      </c>
      <c r="AR1155" s="369">
        <v>6.6666666666666662E-3</v>
      </c>
      <c r="AS1155" s="369">
        <v>6.6666666666666662E-3</v>
      </c>
      <c r="AT1155" s="369"/>
      <c r="AX1155" s="662"/>
      <c r="AY1155" s="663"/>
      <c r="AZ1155" s="663"/>
      <c r="BA1155" s="663"/>
      <c r="BB1155" s="664"/>
      <c r="BC1155" s="663"/>
      <c r="BD1155" s="663"/>
      <c r="BE1155" s="663"/>
      <c r="BF1155" s="663"/>
      <c r="BG1155" s="664"/>
      <c r="BH1155" s="664"/>
      <c r="BI1155" s="665"/>
      <c r="BJ1155" s="665"/>
      <c r="BK1155" s="665"/>
      <c r="BL1155" s="664"/>
      <c r="BM1155" s="664"/>
      <c r="BN1155" s="664"/>
      <c r="BO1155" s="664"/>
      <c r="BP1155" s="664"/>
      <c r="BQ1155" s="664"/>
      <c r="BR1155" s="664"/>
      <c r="BS1155" s="664"/>
      <c r="BT1155" s="667"/>
      <c r="BU1155" s="668"/>
      <c r="BV1155" s="666"/>
      <c r="BW1155" s="669"/>
    </row>
    <row r="1156" spans="2:75" ht="15.75" customHeight="1">
      <c r="B1156" s="363" t="s">
        <v>1215</v>
      </c>
      <c r="C1156" s="364">
        <v>34096113000154</v>
      </c>
      <c r="D1156" s="365" t="s">
        <v>14</v>
      </c>
      <c r="E1156" s="365" t="s">
        <v>614</v>
      </c>
      <c r="F1156" s="365"/>
      <c r="G1156" s="366"/>
      <c r="H1156" s="366" t="s">
        <v>1338</v>
      </c>
      <c r="I1156" s="366" t="s">
        <v>34</v>
      </c>
      <c r="J1156" s="366" t="s">
        <v>608</v>
      </c>
      <c r="K1156" s="367" t="s">
        <v>48</v>
      </c>
      <c r="L1156" s="368"/>
      <c r="M1156" s="368" t="s">
        <v>34</v>
      </c>
      <c r="N1156" s="367">
        <v>505013</v>
      </c>
      <c r="O1156" s="367" t="s">
        <v>1321</v>
      </c>
      <c r="P1156" s="371">
        <v>43693</v>
      </c>
      <c r="Q1156" s="372">
        <v>55345444.82</v>
      </c>
      <c r="R1156" s="372">
        <v>78239230.265912667</v>
      </c>
      <c r="S1156" s="367">
        <v>32</v>
      </c>
      <c r="T1156" s="369">
        <v>-4.1045584140119051E-2</v>
      </c>
      <c r="U1156" s="369">
        <v>-0.53060427751258255</v>
      </c>
      <c r="V1156" s="369">
        <v>-0.14119240401953836</v>
      </c>
      <c r="W1156" s="369">
        <v>-1.3841576694159055</v>
      </c>
      <c r="X1156" s="369">
        <v>-0.11533136610595141</v>
      </c>
      <c r="Y1156" s="369">
        <v>-0.87457870034081697</v>
      </c>
      <c r="Z1156" s="369">
        <v>-6.9420375649882349E-2</v>
      </c>
      <c r="AA1156" s="369">
        <v>-0.39460792046489007</v>
      </c>
      <c r="AB1156" s="369">
        <v>0.28240689568986427</v>
      </c>
      <c r="AC1156" s="373">
        <v>-0.74169403476483564</v>
      </c>
      <c r="AD1156" s="541">
        <v>33600915000197</v>
      </c>
      <c r="AE1156" s="370" t="s">
        <v>2545</v>
      </c>
      <c r="AF1156" s="370" t="s">
        <v>2244</v>
      </c>
      <c r="AG1156" s="374" t="s">
        <v>1438</v>
      </c>
      <c r="AH1156" s="374" t="s">
        <v>2245</v>
      </c>
      <c r="AI1156" s="374">
        <v>30000</v>
      </c>
      <c r="AJ1156" s="374">
        <v>10000</v>
      </c>
      <c r="AK1156" s="374">
        <v>30000</v>
      </c>
      <c r="AL1156" s="369">
        <v>1.9199999999999998E-2</v>
      </c>
      <c r="AM1156" s="369">
        <v>0.2</v>
      </c>
      <c r="AN1156" s="369" t="s">
        <v>34</v>
      </c>
      <c r="AO1156" s="367" t="s">
        <v>1324</v>
      </c>
      <c r="AP1156" s="370" t="s">
        <v>716</v>
      </c>
      <c r="AQ1156" s="376" t="s">
        <v>659</v>
      </c>
      <c r="AR1156" s="369">
        <v>6.3999999999999994E-3</v>
      </c>
      <c r="AS1156" s="369">
        <v>6.3999999999999994E-3</v>
      </c>
      <c r="AT1156" s="369"/>
      <c r="AX1156" s="662"/>
      <c r="AY1156" s="663"/>
      <c r="AZ1156" s="663"/>
      <c r="BA1156" s="663"/>
      <c r="BB1156" s="664"/>
      <c r="BC1156" s="663"/>
      <c r="BD1156" s="663"/>
      <c r="BE1156" s="663"/>
      <c r="BF1156" s="663"/>
      <c r="BG1156" s="664"/>
      <c r="BH1156" s="664"/>
      <c r="BI1156" s="665"/>
      <c r="BJ1156" s="665"/>
      <c r="BK1156" s="665"/>
      <c r="BL1156" s="664"/>
      <c r="BM1156" s="664"/>
      <c r="BN1156" s="664"/>
      <c r="BO1156" s="664"/>
      <c r="BP1156" s="664"/>
      <c r="BQ1156" s="664"/>
      <c r="BR1156" s="664"/>
      <c r="BS1156" s="664"/>
      <c r="BT1156" s="667"/>
      <c r="BU1156" s="668"/>
      <c r="BV1156" s="666"/>
      <c r="BW1156" s="669"/>
    </row>
    <row r="1157" spans="2:75" ht="15.75" customHeight="1">
      <c r="B1157" s="363" t="s">
        <v>1216</v>
      </c>
      <c r="C1157" s="364">
        <v>34096196000181</v>
      </c>
      <c r="D1157" s="365" t="s">
        <v>14</v>
      </c>
      <c r="E1157" s="365" t="s">
        <v>614</v>
      </c>
      <c r="F1157" s="365"/>
      <c r="G1157" s="366"/>
      <c r="H1157" s="366" t="s">
        <v>1338</v>
      </c>
      <c r="I1157" s="366" t="s">
        <v>34</v>
      </c>
      <c r="J1157" s="366" t="s">
        <v>608</v>
      </c>
      <c r="K1157" s="367" t="s">
        <v>48</v>
      </c>
      <c r="L1157" s="368"/>
      <c r="M1157" s="368" t="s">
        <v>34</v>
      </c>
      <c r="N1157" s="367">
        <v>503401</v>
      </c>
      <c r="O1157" s="367" t="s">
        <v>1324</v>
      </c>
      <c r="P1157" s="371">
        <v>43677</v>
      </c>
      <c r="Q1157" s="372">
        <v>44765455.579999998</v>
      </c>
      <c r="R1157" s="372">
        <v>190431713.03650799</v>
      </c>
      <c r="S1157" s="367">
        <v>32</v>
      </c>
      <c r="T1157" s="369">
        <v>-4.0189070449539455E-2</v>
      </c>
      <c r="U1157" s="369">
        <v>-0.51953195785894624</v>
      </c>
      <c r="V1157" s="369">
        <v>-0.14034947598824032</v>
      </c>
      <c r="W1157" s="369">
        <v>-1.375894156180977</v>
      </c>
      <c r="X1157" s="369">
        <v>-0.11126291227626328</v>
      </c>
      <c r="Y1157" s="369">
        <v>-0.84372687587273199</v>
      </c>
      <c r="Z1157" s="369">
        <v>-5.3600172711395278E-2</v>
      </c>
      <c r="AA1157" s="369">
        <v>-0.30468075823842777</v>
      </c>
      <c r="AB1157" s="369">
        <v>0.28269199509625159</v>
      </c>
      <c r="AC1157" s="373">
        <v>-0.73719143186636027</v>
      </c>
      <c r="AD1157" s="541">
        <v>33589828000186</v>
      </c>
      <c r="AE1157" s="370" t="s">
        <v>2545</v>
      </c>
      <c r="AF1157" s="370" t="s">
        <v>2244</v>
      </c>
      <c r="AG1157" s="374" t="s">
        <v>1438</v>
      </c>
      <c r="AH1157" s="374" t="s">
        <v>2248</v>
      </c>
      <c r="AI1157" s="374">
        <v>10000</v>
      </c>
      <c r="AJ1157" s="374">
        <v>5000</v>
      </c>
      <c r="AK1157" s="374">
        <v>10000</v>
      </c>
      <c r="AL1157" s="369">
        <v>1.9199999999999998E-2</v>
      </c>
      <c r="AM1157" s="369">
        <v>0.2</v>
      </c>
      <c r="AN1157" s="369" t="s">
        <v>34</v>
      </c>
      <c r="AO1157" s="367" t="s">
        <v>1324</v>
      </c>
      <c r="AP1157" s="370" t="s">
        <v>13</v>
      </c>
      <c r="AQ1157" s="376" t="s">
        <v>668</v>
      </c>
      <c r="AR1157" s="369">
        <v>6.3999999999999994E-3</v>
      </c>
      <c r="AS1157" s="369">
        <v>6.3999999999999994E-3</v>
      </c>
      <c r="AT1157" s="369"/>
      <c r="AX1157" s="662"/>
      <c r="AY1157" s="663"/>
      <c r="AZ1157" s="663"/>
      <c r="BA1157" s="663"/>
      <c r="BB1157" s="664"/>
      <c r="BC1157" s="663"/>
      <c r="BD1157" s="663"/>
      <c r="BE1157" s="663"/>
      <c r="BF1157" s="663"/>
      <c r="BG1157" s="664"/>
      <c r="BH1157" s="664"/>
      <c r="BI1157" s="665"/>
      <c r="BJ1157" s="665"/>
      <c r="BK1157" s="665"/>
      <c r="BL1157" s="664"/>
      <c r="BM1157" s="664"/>
      <c r="BN1157" s="664"/>
      <c r="BO1157" s="664"/>
      <c r="BP1157" s="664"/>
      <c r="BQ1157" s="664"/>
      <c r="BR1157" s="664"/>
      <c r="BS1157" s="664"/>
      <c r="BT1157" s="667"/>
      <c r="BU1157" s="668"/>
      <c r="BV1157" s="666"/>
      <c r="BW1157" s="669"/>
    </row>
    <row r="1158" spans="2:75" ht="15.75" customHeight="1">
      <c r="B1158" s="363" t="s">
        <v>1217</v>
      </c>
      <c r="C1158" s="364">
        <v>9141867000131</v>
      </c>
      <c r="D1158" s="365" t="s">
        <v>14</v>
      </c>
      <c r="E1158" s="365" t="s">
        <v>614</v>
      </c>
      <c r="F1158" s="365"/>
      <c r="G1158" s="366"/>
      <c r="H1158" s="366" t="s">
        <v>1338</v>
      </c>
      <c r="I1158" s="366" t="s">
        <v>34</v>
      </c>
      <c r="J1158" s="366" t="s">
        <v>608</v>
      </c>
      <c r="K1158" s="367" t="s">
        <v>48</v>
      </c>
      <c r="L1158" s="368"/>
      <c r="M1158" s="368" t="s">
        <v>34</v>
      </c>
      <c r="N1158" s="367">
        <v>378631</v>
      </c>
      <c r="O1158" s="367" t="s">
        <v>1324</v>
      </c>
      <c r="P1158" s="371">
        <v>39398</v>
      </c>
      <c r="Q1158" s="372">
        <v>176505513.81</v>
      </c>
      <c r="R1158" s="372">
        <v>251387919.31730151</v>
      </c>
      <c r="S1158" s="367">
        <v>32</v>
      </c>
      <c r="T1158" s="369">
        <v>-4.1305432167165201E-2</v>
      </c>
      <c r="U1158" s="369">
        <v>-0.53396338367570151</v>
      </c>
      <c r="V1158" s="369">
        <v>-0.14177282254340107</v>
      </c>
      <c r="W1158" s="369">
        <v>-1.3898477117156629</v>
      </c>
      <c r="X1158" s="369">
        <v>-8.5247019986152694E-2</v>
      </c>
      <c r="Y1158" s="369">
        <v>-0.64644363857552389</v>
      </c>
      <c r="Z1158" s="369">
        <v>-3.0893044481516752E-2</v>
      </c>
      <c r="AA1158" s="369">
        <v>-0.17560607999535269</v>
      </c>
      <c r="AB1158" s="369">
        <v>0.28284959729717069</v>
      </c>
      <c r="AC1158" s="373">
        <v>-0.74247795566726593</v>
      </c>
      <c r="AD1158" s="541">
        <v>33589828000186</v>
      </c>
      <c r="AE1158" s="370" t="s">
        <v>2545</v>
      </c>
      <c r="AF1158" s="370" t="s">
        <v>2244</v>
      </c>
      <c r="AG1158" s="374" t="s">
        <v>1438</v>
      </c>
      <c r="AH1158" s="374" t="s">
        <v>2248</v>
      </c>
      <c r="AI1158" s="374">
        <v>10000</v>
      </c>
      <c r="AJ1158" s="374">
        <v>5000</v>
      </c>
      <c r="AK1158" s="374">
        <v>5000</v>
      </c>
      <c r="AL1158" s="369">
        <v>0.02</v>
      </c>
      <c r="AM1158" s="369">
        <v>0.2</v>
      </c>
      <c r="AN1158" s="369" t="s">
        <v>34</v>
      </c>
      <c r="AO1158" s="367" t="s">
        <v>1324</v>
      </c>
      <c r="AP1158" s="370" t="s">
        <v>13</v>
      </c>
      <c r="AQ1158" s="376" t="s">
        <v>674</v>
      </c>
      <c r="AR1158" s="369">
        <v>6.6666666666666662E-3</v>
      </c>
      <c r="AS1158" s="369">
        <v>6.6666666666666662E-3</v>
      </c>
      <c r="AT1158" s="369"/>
      <c r="AX1158" s="662"/>
      <c r="AY1158" s="663"/>
      <c r="AZ1158" s="663"/>
      <c r="BA1158" s="663"/>
      <c r="BB1158" s="664"/>
      <c r="BC1158" s="663"/>
      <c r="BD1158" s="663"/>
      <c r="BE1158" s="663"/>
      <c r="BF1158" s="663"/>
      <c r="BG1158" s="664"/>
      <c r="BH1158" s="664"/>
      <c r="BI1158" s="665"/>
      <c r="BJ1158" s="665"/>
      <c r="BK1158" s="665"/>
      <c r="BL1158" s="664"/>
      <c r="BM1158" s="664"/>
      <c r="BN1158" s="664"/>
      <c r="BO1158" s="664"/>
      <c r="BP1158" s="664"/>
      <c r="BQ1158" s="664"/>
      <c r="BR1158" s="664"/>
      <c r="BS1158" s="664"/>
      <c r="BT1158" s="667"/>
      <c r="BU1158" s="668"/>
      <c r="BV1158" s="666"/>
      <c r="BW1158" s="669"/>
    </row>
    <row r="1159" spans="2:75" ht="15.75" customHeight="1">
      <c r="B1159" s="363" t="s">
        <v>1218</v>
      </c>
      <c r="C1159" s="364">
        <v>34270970000129</v>
      </c>
      <c r="D1159" s="365" t="s">
        <v>14</v>
      </c>
      <c r="E1159" s="365" t="s">
        <v>614</v>
      </c>
      <c r="F1159" s="365"/>
      <c r="G1159" s="366"/>
      <c r="H1159" s="366" t="s">
        <v>1338</v>
      </c>
      <c r="I1159" s="366" t="s">
        <v>34</v>
      </c>
      <c r="J1159" s="366" t="s">
        <v>608</v>
      </c>
      <c r="K1159" s="367" t="s">
        <v>48</v>
      </c>
      <c r="L1159" s="368"/>
      <c r="M1159" s="368" t="s">
        <v>34</v>
      </c>
      <c r="N1159" s="367">
        <v>504122</v>
      </c>
      <c r="O1159" s="367" t="s">
        <v>1321</v>
      </c>
      <c r="P1159" s="371">
        <v>43691</v>
      </c>
      <c r="Q1159" s="372">
        <v>7352955.5499999998</v>
      </c>
      <c r="R1159" s="372">
        <v>12229804.678809522</v>
      </c>
      <c r="S1159" s="367">
        <v>32</v>
      </c>
      <c r="T1159" s="369">
        <v>-3.9087647732444775E-2</v>
      </c>
      <c r="U1159" s="369">
        <v>-0.50529365141787064</v>
      </c>
      <c r="V1159" s="369">
        <v>-0.13873987611493088</v>
      </c>
      <c r="W1159" s="369">
        <v>-1.3601146953466403</v>
      </c>
      <c r="X1159" s="369">
        <v>-0.11061493796825328</v>
      </c>
      <c r="Y1159" s="369">
        <v>-0.83881316898372305</v>
      </c>
      <c r="Z1159" s="369">
        <v>-5.7941726121531256E-2</v>
      </c>
      <c r="AA1159" s="369">
        <v>-0.32935955530229688</v>
      </c>
      <c r="AB1159" s="369">
        <v>0.2782292920517126</v>
      </c>
      <c r="AC1159" s="373">
        <v>-0.7467996587422645</v>
      </c>
      <c r="AD1159" s="541">
        <v>34096196000181</v>
      </c>
      <c r="AE1159" s="370" t="s">
        <v>2258</v>
      </c>
      <c r="AF1159" s="370" t="s">
        <v>2244</v>
      </c>
      <c r="AG1159" s="374" t="s">
        <v>1438</v>
      </c>
      <c r="AH1159" s="374" t="s">
        <v>2245</v>
      </c>
      <c r="AI1159" s="374">
        <v>100</v>
      </c>
      <c r="AJ1159" s="374">
        <v>100</v>
      </c>
      <c r="AK1159" s="374">
        <v>100</v>
      </c>
      <c r="AL1159" s="369">
        <v>0</v>
      </c>
      <c r="AM1159" s="369" t="s">
        <v>34</v>
      </c>
      <c r="AN1159" s="369" t="s">
        <v>34</v>
      </c>
      <c r="AO1159" s="367" t="s">
        <v>1324</v>
      </c>
      <c r="AP1159" s="370" t="s">
        <v>13</v>
      </c>
      <c r="AQ1159" s="376" t="s">
        <v>668</v>
      </c>
      <c r="AR1159" s="369">
        <v>7.6799999999999993E-3</v>
      </c>
      <c r="AS1159" s="369">
        <v>7.6799999999999993E-3</v>
      </c>
      <c r="AT1159" s="369"/>
      <c r="AX1159" s="662"/>
      <c r="AY1159" s="663"/>
      <c r="AZ1159" s="663"/>
      <c r="BA1159" s="663"/>
      <c r="BB1159" s="664"/>
      <c r="BC1159" s="663"/>
      <c r="BD1159" s="663"/>
      <c r="BE1159" s="663"/>
      <c r="BF1159" s="663"/>
      <c r="BG1159" s="664"/>
      <c r="BH1159" s="664"/>
      <c r="BI1159" s="665"/>
      <c r="BJ1159" s="665"/>
      <c r="BK1159" s="665"/>
      <c r="BL1159" s="664"/>
      <c r="BM1159" s="664"/>
      <c r="BN1159" s="664"/>
      <c r="BO1159" s="664"/>
      <c r="BP1159" s="664"/>
      <c r="BQ1159" s="664"/>
      <c r="BR1159" s="664"/>
      <c r="BS1159" s="664"/>
      <c r="BT1159" s="667"/>
      <c r="BU1159" s="668"/>
      <c r="BV1159" s="666"/>
      <c r="BW1159" s="669"/>
    </row>
    <row r="1160" spans="2:75" ht="15.75" customHeight="1">
      <c r="B1160" s="363" t="s">
        <v>403</v>
      </c>
      <c r="C1160" s="364">
        <v>32041875000128</v>
      </c>
      <c r="D1160" s="365" t="s">
        <v>14</v>
      </c>
      <c r="E1160" s="365" t="s">
        <v>614</v>
      </c>
      <c r="F1160" s="365"/>
      <c r="G1160" s="366"/>
      <c r="H1160" s="366" t="s">
        <v>1338</v>
      </c>
      <c r="I1160" s="366" t="s">
        <v>34</v>
      </c>
      <c r="J1160" s="366" t="s">
        <v>608</v>
      </c>
      <c r="K1160" s="367" t="s">
        <v>48</v>
      </c>
      <c r="L1160" s="368"/>
      <c r="M1160" s="368" t="s">
        <v>34</v>
      </c>
      <c r="N1160" s="367">
        <v>485225</v>
      </c>
      <c r="O1160" s="367" t="s">
        <v>1321</v>
      </c>
      <c r="P1160" s="371">
        <v>43481</v>
      </c>
      <c r="Q1160" s="372">
        <v>44545508.799999997</v>
      </c>
      <c r="R1160" s="372">
        <v>68570278.42249994</v>
      </c>
      <c r="S1160" s="367">
        <v>32</v>
      </c>
      <c r="T1160" s="369">
        <v>0.15522261477389621</v>
      </c>
      <c r="U1160" s="369">
        <v>2.0065930377444552</v>
      </c>
      <c r="V1160" s="369">
        <v>-9.847292457109269E-2</v>
      </c>
      <c r="W1160" s="369">
        <v>-0.96536392819000572</v>
      </c>
      <c r="X1160" s="369">
        <v>-3.549121185337345E-3</v>
      </c>
      <c r="Y1160" s="369">
        <v>-2.6913630683719273E-2</v>
      </c>
      <c r="Z1160" s="369">
        <v>6.2954564866568141E-2</v>
      </c>
      <c r="AA1160" s="369">
        <v>0.35785415583256913</v>
      </c>
      <c r="AB1160" s="369">
        <v>0.25782737643033654</v>
      </c>
      <c r="AC1160" s="373">
        <v>-0.65028170610717817</v>
      </c>
      <c r="AD1160" s="541">
        <v>31493876000140</v>
      </c>
      <c r="AE1160" s="370" t="s">
        <v>2258</v>
      </c>
      <c r="AF1160" s="370" t="s">
        <v>2244</v>
      </c>
      <c r="AG1160" s="374" t="s">
        <v>1438</v>
      </c>
      <c r="AH1160" s="374" t="s">
        <v>2245</v>
      </c>
      <c r="AI1160" s="374">
        <v>30000</v>
      </c>
      <c r="AJ1160" s="374">
        <v>30000</v>
      </c>
      <c r="AK1160" s="374">
        <v>30000</v>
      </c>
      <c r="AL1160" s="369">
        <v>0</v>
      </c>
      <c r="AM1160" s="369" t="s">
        <v>34</v>
      </c>
      <c r="AN1160" s="369" t="s">
        <v>34</v>
      </c>
      <c r="AO1160" s="367" t="s">
        <v>1324</v>
      </c>
      <c r="AP1160" s="370" t="s">
        <v>716</v>
      </c>
      <c r="AQ1160" s="376" t="s">
        <v>659</v>
      </c>
      <c r="AR1160" s="369">
        <v>5.0000000000000001E-3</v>
      </c>
      <c r="AS1160" s="369">
        <v>5.0000000000000001E-3</v>
      </c>
      <c r="AT1160" s="369"/>
      <c r="AX1160" s="662"/>
      <c r="AY1160" s="663"/>
      <c r="AZ1160" s="663"/>
      <c r="BA1160" s="663"/>
      <c r="BB1160" s="664"/>
      <c r="BC1160" s="663"/>
      <c r="BD1160" s="663"/>
      <c r="BE1160" s="663"/>
      <c r="BF1160" s="663"/>
      <c r="BG1160" s="664"/>
      <c r="BH1160" s="664"/>
      <c r="BI1160" s="665"/>
      <c r="BJ1160" s="665"/>
      <c r="BK1160" s="665"/>
      <c r="BL1160" s="664"/>
      <c r="BM1160" s="664"/>
      <c r="BN1160" s="664"/>
      <c r="BO1160" s="664"/>
      <c r="BP1160" s="664"/>
      <c r="BQ1160" s="664"/>
      <c r="BR1160" s="664"/>
      <c r="BS1160" s="664"/>
      <c r="BT1160" s="667"/>
      <c r="BU1160" s="668"/>
      <c r="BV1160" s="666"/>
      <c r="BW1160" s="669"/>
    </row>
    <row r="1161" spans="2:75" ht="15.75" customHeight="1">
      <c r="B1161" s="363" t="s">
        <v>404</v>
      </c>
      <c r="C1161" s="364">
        <v>31493876000140</v>
      </c>
      <c r="D1161" s="365" t="s">
        <v>14</v>
      </c>
      <c r="E1161" s="365" t="s">
        <v>607</v>
      </c>
      <c r="F1161" s="365"/>
      <c r="G1161" s="366"/>
      <c r="H1161" s="366" t="s">
        <v>34</v>
      </c>
      <c r="I1161" s="366" t="s">
        <v>34</v>
      </c>
      <c r="J1161" s="366" t="s">
        <v>608</v>
      </c>
      <c r="K1161" s="367" t="s">
        <v>48</v>
      </c>
      <c r="L1161" s="368"/>
      <c r="M1161" s="368" t="s">
        <v>34</v>
      </c>
      <c r="N1161" s="367">
        <v>478857</v>
      </c>
      <c r="O1161" s="367" t="s">
        <v>1324</v>
      </c>
      <c r="P1161" s="371">
        <v>43404</v>
      </c>
      <c r="Q1161" s="372">
        <v>446988980.11000001</v>
      </c>
      <c r="R1161" s="372">
        <v>671845072.05765831</v>
      </c>
      <c r="S1161" s="367">
        <v>32</v>
      </c>
      <c r="T1161" s="369">
        <v>0.15661963187823558</v>
      </c>
      <c r="U1161" s="369">
        <v>2.0246525505239599</v>
      </c>
      <c r="V1161" s="369">
        <v>-0.10019889815004768</v>
      </c>
      <c r="W1161" s="369">
        <v>-0.98228424046253537</v>
      </c>
      <c r="X1161" s="369">
        <v>-4.9874639724586389E-3</v>
      </c>
      <c r="Y1161" s="369">
        <v>-3.78208453286017E-2</v>
      </c>
      <c r="Z1161" s="369">
        <v>5.436031483473025E-2</v>
      </c>
      <c r="AA1161" s="369">
        <v>0.30900165249661787</v>
      </c>
      <c r="AB1161" s="369">
        <v>0.26080573489654452</v>
      </c>
      <c r="AC1161" s="373">
        <v>-0.64723912529213301</v>
      </c>
      <c r="AD1161" s="541">
        <v>31493903000185</v>
      </c>
      <c r="AE1161" s="370" t="s">
        <v>2548</v>
      </c>
      <c r="AF1161" s="370" t="s">
        <v>2244</v>
      </c>
      <c r="AG1161" s="374" t="s">
        <v>1438</v>
      </c>
      <c r="AH1161" s="374" t="s">
        <v>2245</v>
      </c>
      <c r="AI1161" s="374">
        <v>30000</v>
      </c>
      <c r="AJ1161" s="374">
        <v>0</v>
      </c>
      <c r="AK1161" s="374">
        <v>30000</v>
      </c>
      <c r="AL1161" s="369">
        <v>1.9299999999999998E-2</v>
      </c>
      <c r="AM1161" s="369">
        <v>0.2</v>
      </c>
      <c r="AN1161" s="369" t="s">
        <v>2262</v>
      </c>
      <c r="AO1161" s="367" t="s">
        <v>1324</v>
      </c>
      <c r="AP1161" s="370" t="s">
        <v>716</v>
      </c>
      <c r="AQ1161" s="376" t="s">
        <v>659</v>
      </c>
      <c r="AR1161" s="369">
        <v>5.0000000000000001E-3</v>
      </c>
      <c r="AS1161" s="369">
        <v>5.0000000000000001E-3</v>
      </c>
      <c r="AT1161" s="369"/>
      <c r="AX1161" s="662"/>
      <c r="AY1161" s="663"/>
      <c r="AZ1161" s="663"/>
      <c r="BA1161" s="663"/>
      <c r="BB1161" s="664"/>
      <c r="BC1161" s="663"/>
      <c r="BD1161" s="663"/>
      <c r="BE1161" s="663"/>
      <c r="BF1161" s="663"/>
      <c r="BG1161" s="664"/>
      <c r="BH1161" s="664"/>
      <c r="BI1161" s="665"/>
      <c r="BJ1161" s="665"/>
      <c r="BK1161" s="665"/>
      <c r="BL1161" s="664"/>
      <c r="BM1161" s="664"/>
      <c r="BN1161" s="664"/>
      <c r="BO1161" s="664"/>
      <c r="BP1161" s="664"/>
      <c r="BQ1161" s="664"/>
      <c r="BR1161" s="664"/>
      <c r="BS1161" s="664"/>
      <c r="BT1161" s="667"/>
      <c r="BU1161" s="668"/>
      <c r="BV1161" s="666"/>
      <c r="BW1161" s="669"/>
    </row>
    <row r="1162" spans="2:75" ht="15.75" customHeight="1">
      <c r="B1162" s="363" t="s">
        <v>405</v>
      </c>
      <c r="C1162" s="364">
        <v>31533145000181</v>
      </c>
      <c r="D1162" s="365" t="s">
        <v>14</v>
      </c>
      <c r="E1162" s="365" t="s">
        <v>607</v>
      </c>
      <c r="F1162" s="365"/>
      <c r="G1162" s="366"/>
      <c r="H1162" s="366" t="s">
        <v>34</v>
      </c>
      <c r="I1162" s="366" t="s">
        <v>34</v>
      </c>
      <c r="J1162" s="366" t="s">
        <v>608</v>
      </c>
      <c r="K1162" s="367" t="s">
        <v>48</v>
      </c>
      <c r="L1162" s="368"/>
      <c r="M1162" s="368" t="s">
        <v>34</v>
      </c>
      <c r="N1162" s="367">
        <v>478415</v>
      </c>
      <c r="O1162" s="367" t="s">
        <v>1321</v>
      </c>
      <c r="P1162" s="371">
        <v>43404</v>
      </c>
      <c r="Q1162" s="372">
        <v>675920525.52999997</v>
      </c>
      <c r="R1162" s="372">
        <v>815990751.21250033</v>
      </c>
      <c r="S1162" s="367">
        <v>32</v>
      </c>
      <c r="T1162" s="369">
        <v>0.10709739838854992</v>
      </c>
      <c r="U1162" s="369">
        <v>1.3844689723855135</v>
      </c>
      <c r="V1162" s="369">
        <v>-0.12562839803609105</v>
      </c>
      <c r="W1162" s="369">
        <v>-1.2315783688620139</v>
      </c>
      <c r="X1162" s="369">
        <v>1.1172245279605697E-2</v>
      </c>
      <c r="Y1162" s="369">
        <v>8.4721165511471103E-2</v>
      </c>
      <c r="Z1162" s="369">
        <v>0.12044086327028558</v>
      </c>
      <c r="AA1162" s="369">
        <v>0.68462491234249179</v>
      </c>
      <c r="AB1162" s="369">
        <v>0.26072413463000105</v>
      </c>
      <c r="AC1162" s="373">
        <v>-0.75734246060467603</v>
      </c>
      <c r="AD1162" s="541">
        <v>31533735000104</v>
      </c>
      <c r="AE1162" s="370" t="s">
        <v>2548</v>
      </c>
      <c r="AF1162" s="370" t="s">
        <v>2244</v>
      </c>
      <c r="AG1162" s="374" t="s">
        <v>1438</v>
      </c>
      <c r="AH1162" s="374" t="s">
        <v>2248</v>
      </c>
      <c r="AI1162" s="374">
        <v>500</v>
      </c>
      <c r="AJ1162" s="374">
        <v>500</v>
      </c>
      <c r="AK1162" s="374">
        <v>500</v>
      </c>
      <c r="AL1162" s="369">
        <v>2.9300000000000003E-2</v>
      </c>
      <c r="AM1162" s="369" t="s">
        <v>34</v>
      </c>
      <c r="AN1162" s="369" t="s">
        <v>34</v>
      </c>
      <c r="AO1162" s="367" t="s">
        <v>1324</v>
      </c>
      <c r="AP1162" s="370" t="s">
        <v>716</v>
      </c>
      <c r="AQ1162" s="376" t="s">
        <v>659</v>
      </c>
      <c r="AR1162" s="369">
        <v>7.4999999999999997E-3</v>
      </c>
      <c r="AS1162" s="369">
        <v>7.4999999999999997E-3</v>
      </c>
      <c r="AT1162" s="369"/>
      <c r="AX1162" s="662"/>
      <c r="AY1162" s="663"/>
      <c r="AZ1162" s="663"/>
      <c r="BA1162" s="663"/>
      <c r="BB1162" s="664"/>
      <c r="BC1162" s="663"/>
      <c r="BD1162" s="663"/>
      <c r="BE1162" s="663"/>
      <c r="BF1162" s="663"/>
      <c r="BG1162" s="664"/>
      <c r="BH1162" s="664"/>
      <c r="BI1162" s="665"/>
      <c r="BJ1162" s="665"/>
      <c r="BK1162" s="665"/>
      <c r="BL1162" s="664"/>
      <c r="BM1162" s="664"/>
      <c r="BN1162" s="664"/>
      <c r="BO1162" s="664"/>
      <c r="BP1162" s="664"/>
      <c r="BQ1162" s="664"/>
      <c r="BR1162" s="664"/>
      <c r="BS1162" s="664"/>
      <c r="BT1162" s="667"/>
      <c r="BU1162" s="668"/>
      <c r="BV1162" s="666"/>
      <c r="BW1162" s="669"/>
    </row>
    <row r="1163" spans="2:75" ht="15.75" customHeight="1">
      <c r="B1163" s="363" t="s">
        <v>574</v>
      </c>
      <c r="C1163" s="364">
        <v>41360111000196</v>
      </c>
      <c r="D1163" s="365" t="s">
        <v>14</v>
      </c>
      <c r="E1163" s="365" t="s">
        <v>614</v>
      </c>
      <c r="F1163" s="365"/>
      <c r="G1163" s="366"/>
      <c r="H1163" s="366" t="s">
        <v>1338</v>
      </c>
      <c r="I1163" s="366" t="s">
        <v>34</v>
      </c>
      <c r="J1163" s="366" t="s">
        <v>608</v>
      </c>
      <c r="K1163" s="367" t="s">
        <v>48</v>
      </c>
      <c r="L1163" s="368"/>
      <c r="M1163" s="368" t="s">
        <v>34</v>
      </c>
      <c r="N1163" s="367">
        <v>600954</v>
      </c>
      <c r="O1163" s="367" t="s">
        <v>1321</v>
      </c>
      <c r="P1163" s="371">
        <v>44354</v>
      </c>
      <c r="Q1163" s="372">
        <v>66911093.57</v>
      </c>
      <c r="R1163" s="372">
        <v>65112902.945833333</v>
      </c>
      <c r="S1163" s="367">
        <v>32</v>
      </c>
      <c r="T1163" s="369">
        <v>2.8924467141558052E-2</v>
      </c>
      <c r="U1163" s="369">
        <v>0.37391223225598685</v>
      </c>
      <c r="V1163" s="369">
        <v>-6.6421297638921684E-2</v>
      </c>
      <c r="W1163" s="369">
        <v>-0.65115081209855741</v>
      </c>
      <c r="X1163" s="369" t="s">
        <v>1419</v>
      </c>
      <c r="Y1163" s="369" t="s">
        <v>1419</v>
      </c>
      <c r="Z1163" s="369" t="s">
        <v>1419</v>
      </c>
      <c r="AA1163" s="369" t="s">
        <v>1419</v>
      </c>
      <c r="AB1163" s="369">
        <v>0.23043349352717693</v>
      </c>
      <c r="AC1163" s="373">
        <v>-0.60485034504896384</v>
      </c>
      <c r="AD1163" s="541">
        <v>41301308000154</v>
      </c>
      <c r="AE1163" s="370" t="s">
        <v>2549</v>
      </c>
      <c r="AF1163" s="370" t="s">
        <v>2247</v>
      </c>
      <c r="AG1163" s="374" t="s">
        <v>59</v>
      </c>
      <c r="AH1163" s="374" t="s">
        <v>2245</v>
      </c>
      <c r="AI1163" s="374">
        <v>20000</v>
      </c>
      <c r="AJ1163" s="374" t="s">
        <v>1429</v>
      </c>
      <c r="AK1163" s="374" t="s">
        <v>1429</v>
      </c>
      <c r="AL1163" s="369">
        <v>0.02</v>
      </c>
      <c r="AM1163" s="369">
        <v>0.2</v>
      </c>
      <c r="AN1163" s="369" t="s">
        <v>2276</v>
      </c>
      <c r="AO1163" s="367" t="s">
        <v>1324</v>
      </c>
      <c r="AP1163" s="370" t="s">
        <v>716</v>
      </c>
      <c r="AQ1163" s="376" t="s">
        <v>659</v>
      </c>
      <c r="AR1163" s="369">
        <v>6.6666666666666662E-3</v>
      </c>
      <c r="AS1163" s="369">
        <v>6.6666666666666662E-3</v>
      </c>
      <c r="AT1163" s="369"/>
      <c r="AX1163" s="662"/>
      <c r="AY1163" s="663"/>
      <c r="AZ1163" s="663"/>
      <c r="BA1163" s="663"/>
      <c r="BB1163" s="664"/>
      <c r="BC1163" s="663"/>
      <c r="BD1163" s="663"/>
      <c r="BE1163" s="663"/>
      <c r="BF1163" s="663"/>
      <c r="BG1163" s="664"/>
      <c r="BH1163" s="664"/>
      <c r="BI1163" s="665"/>
      <c r="BJ1163" s="665"/>
      <c r="BK1163" s="665"/>
      <c r="BL1163" s="664"/>
      <c r="BM1163" s="664"/>
      <c r="BN1163" s="664"/>
      <c r="BO1163" s="664"/>
      <c r="BP1163" s="664"/>
      <c r="BQ1163" s="664"/>
      <c r="BR1163" s="664"/>
      <c r="BS1163" s="664"/>
      <c r="BT1163" s="667"/>
      <c r="BU1163" s="668"/>
      <c r="BV1163" s="666"/>
      <c r="BW1163" s="669"/>
    </row>
    <row r="1164" spans="2:75" ht="15.75" customHeight="1">
      <c r="B1164" s="363" t="s">
        <v>598</v>
      </c>
      <c r="C1164" s="364">
        <v>42887842000157</v>
      </c>
      <c r="D1164" s="365" t="s">
        <v>14</v>
      </c>
      <c r="E1164" s="365" t="s">
        <v>607</v>
      </c>
      <c r="F1164" s="365"/>
      <c r="G1164" s="366"/>
      <c r="H1164" s="366" t="s">
        <v>34</v>
      </c>
      <c r="I1164" s="366" t="s">
        <v>34</v>
      </c>
      <c r="J1164" s="366" t="s">
        <v>608</v>
      </c>
      <c r="K1164" s="367" t="s">
        <v>48</v>
      </c>
      <c r="L1164" s="368"/>
      <c r="M1164" s="368" t="s">
        <v>34</v>
      </c>
      <c r="N1164" s="367">
        <v>610828</v>
      </c>
      <c r="O1164" s="367" t="s">
        <v>1321</v>
      </c>
      <c r="P1164" s="371">
        <v>44440</v>
      </c>
      <c r="Q1164" s="372">
        <v>33668951.579999998</v>
      </c>
      <c r="R1164" s="372" t="s">
        <v>1419</v>
      </c>
      <c r="S1164" s="367">
        <v>32</v>
      </c>
      <c r="T1164" s="369">
        <v>-2.1475059800919016E-2</v>
      </c>
      <c r="U1164" s="369">
        <v>-0.27761228957803036</v>
      </c>
      <c r="V1164" s="369" t="s">
        <v>1419</v>
      </c>
      <c r="W1164" s="369" t="s">
        <v>1419</v>
      </c>
      <c r="X1164" s="369" t="s">
        <v>1419</v>
      </c>
      <c r="Y1164" s="369" t="s">
        <v>1419</v>
      </c>
      <c r="Z1164" s="369" t="s">
        <v>1419</v>
      </c>
      <c r="AA1164" s="369" t="s">
        <v>1419</v>
      </c>
      <c r="AB1164" s="369" t="s">
        <v>1419</v>
      </c>
      <c r="AC1164" s="373" t="s">
        <v>1419</v>
      </c>
      <c r="AD1164" s="541">
        <v>43104134000165</v>
      </c>
      <c r="AE1164" s="370" t="s">
        <v>2395</v>
      </c>
      <c r="AF1164" s="370" t="s">
        <v>2244</v>
      </c>
      <c r="AG1164" s="374" t="s">
        <v>1438</v>
      </c>
      <c r="AH1164" s="374" t="s">
        <v>2248</v>
      </c>
      <c r="AI1164" s="374">
        <v>50</v>
      </c>
      <c r="AJ1164" s="374">
        <v>50</v>
      </c>
      <c r="AK1164" s="374">
        <v>30</v>
      </c>
      <c r="AL1164" s="369">
        <v>0.02</v>
      </c>
      <c r="AM1164" s="369">
        <v>0.2</v>
      </c>
      <c r="AN1164" s="369" t="s">
        <v>34</v>
      </c>
      <c r="AO1164" s="367" t="s">
        <v>1324</v>
      </c>
      <c r="AP1164" s="370" t="s">
        <v>716</v>
      </c>
      <c r="AQ1164" s="376" t="s">
        <v>681</v>
      </c>
      <c r="AR1164" s="369">
        <v>5.3333333333333332E-3</v>
      </c>
      <c r="AS1164" s="369">
        <v>5.3333333333333332E-3</v>
      </c>
      <c r="AT1164" s="369"/>
      <c r="AX1164" s="662"/>
      <c r="AY1164" s="663"/>
      <c r="AZ1164" s="663"/>
      <c r="BA1164" s="663"/>
      <c r="BB1164" s="664"/>
      <c r="BC1164" s="663"/>
      <c r="BD1164" s="663"/>
      <c r="BE1164" s="663"/>
      <c r="BF1164" s="663"/>
      <c r="BG1164" s="664"/>
      <c r="BH1164" s="664"/>
      <c r="BI1164" s="665"/>
      <c r="BJ1164" s="665"/>
      <c r="BK1164" s="665"/>
      <c r="BL1164" s="664"/>
      <c r="BM1164" s="664"/>
      <c r="BN1164" s="664"/>
      <c r="BO1164" s="664"/>
      <c r="BP1164" s="664"/>
      <c r="BQ1164" s="664"/>
      <c r="BR1164" s="664"/>
      <c r="BS1164" s="664"/>
      <c r="BT1164" s="667"/>
      <c r="BU1164" s="668"/>
      <c r="BV1164" s="666"/>
      <c r="BW1164" s="669"/>
    </row>
    <row r="1165" spans="2:75" ht="15.75" customHeight="1">
      <c r="B1165" s="363" t="s">
        <v>1227</v>
      </c>
      <c r="C1165" s="364">
        <v>40265153000185</v>
      </c>
      <c r="D1165" s="365" t="s">
        <v>14</v>
      </c>
      <c r="E1165" s="365" t="s">
        <v>607</v>
      </c>
      <c r="F1165" s="365"/>
      <c r="G1165" s="366"/>
      <c r="H1165" s="366" t="s">
        <v>34</v>
      </c>
      <c r="I1165" s="366" t="s">
        <v>34</v>
      </c>
      <c r="J1165" s="366" t="s">
        <v>608</v>
      </c>
      <c r="K1165" s="367" t="s">
        <v>48</v>
      </c>
      <c r="L1165" s="368"/>
      <c r="M1165" s="368" t="s">
        <v>34</v>
      </c>
      <c r="N1165" s="367">
        <v>573035</v>
      </c>
      <c r="O1165" s="367" t="s">
        <v>1321</v>
      </c>
      <c r="P1165" s="371">
        <v>44232</v>
      </c>
      <c r="Q1165" s="372">
        <v>28673784.129999999</v>
      </c>
      <c r="R1165" s="372">
        <v>26997006.577896815</v>
      </c>
      <c r="S1165" s="367">
        <v>32</v>
      </c>
      <c r="T1165" s="369">
        <v>6.4031713230003895E-3</v>
      </c>
      <c r="U1165" s="369">
        <v>8.2775045472164521E-2</v>
      </c>
      <c r="V1165" s="369">
        <v>-1.9665567706194431E-2</v>
      </c>
      <c r="W1165" s="369">
        <v>-0.19278831997350232</v>
      </c>
      <c r="X1165" s="369" t="s">
        <v>1419</v>
      </c>
      <c r="Y1165" s="369" t="s">
        <v>1419</v>
      </c>
      <c r="Z1165" s="369" t="s">
        <v>1419</v>
      </c>
      <c r="AA1165" s="369" t="s">
        <v>1419</v>
      </c>
      <c r="AB1165" s="369">
        <v>0.19124022744236471</v>
      </c>
      <c r="AC1165" s="373">
        <v>-0.51657014692408165</v>
      </c>
      <c r="AD1165" s="541">
        <v>40265107000186</v>
      </c>
      <c r="AE1165" s="370" t="s">
        <v>2395</v>
      </c>
      <c r="AF1165" s="370" t="s">
        <v>2244</v>
      </c>
      <c r="AG1165" s="374" t="s">
        <v>1438</v>
      </c>
      <c r="AH1165" s="374" t="s">
        <v>2248</v>
      </c>
      <c r="AI1165" s="374">
        <v>50</v>
      </c>
      <c r="AJ1165" s="374">
        <v>50</v>
      </c>
      <c r="AK1165" s="374">
        <v>30</v>
      </c>
      <c r="AL1165" s="369">
        <v>0.02</v>
      </c>
      <c r="AM1165" s="369">
        <v>0.2</v>
      </c>
      <c r="AN1165" s="369" t="s">
        <v>34</v>
      </c>
      <c r="AO1165" s="367" t="s">
        <v>1324</v>
      </c>
      <c r="AP1165" s="370" t="s">
        <v>716</v>
      </c>
      <c r="AQ1165" s="376" t="s">
        <v>659</v>
      </c>
      <c r="AR1165" s="369">
        <v>5.3333333333333332E-3</v>
      </c>
      <c r="AS1165" s="369">
        <v>5.3333333333333332E-3</v>
      </c>
      <c r="AT1165" s="369"/>
      <c r="AX1165" s="662"/>
      <c r="AY1165" s="663"/>
      <c r="AZ1165" s="663"/>
      <c r="BA1165" s="663"/>
      <c r="BB1165" s="664"/>
      <c r="BC1165" s="663"/>
      <c r="BD1165" s="663"/>
      <c r="BE1165" s="663"/>
      <c r="BF1165" s="663"/>
      <c r="BG1165" s="664"/>
      <c r="BH1165" s="664"/>
      <c r="BI1165" s="665"/>
      <c r="BJ1165" s="665"/>
      <c r="BK1165" s="665"/>
      <c r="BL1165" s="664"/>
      <c r="BM1165" s="664"/>
      <c r="BN1165" s="664"/>
      <c r="BO1165" s="664"/>
      <c r="BP1165" s="664"/>
      <c r="BQ1165" s="664"/>
      <c r="BR1165" s="664"/>
      <c r="BS1165" s="664"/>
      <c r="BT1165" s="667"/>
      <c r="BU1165" s="668"/>
      <c r="BV1165" s="666"/>
      <c r="BW1165" s="669"/>
    </row>
    <row r="1166" spans="2:75" ht="15.75" customHeight="1">
      <c r="B1166" s="363" t="s">
        <v>1229</v>
      </c>
      <c r="C1166" s="364">
        <v>5382556000103</v>
      </c>
      <c r="D1166" s="365" t="s">
        <v>14</v>
      </c>
      <c r="E1166" s="365" t="s">
        <v>607</v>
      </c>
      <c r="F1166" s="365"/>
      <c r="G1166" s="366"/>
      <c r="H1166" s="366" t="s">
        <v>34</v>
      </c>
      <c r="I1166" s="366" t="s">
        <v>34</v>
      </c>
      <c r="J1166" s="366" t="s">
        <v>608</v>
      </c>
      <c r="K1166" s="367" t="s">
        <v>48</v>
      </c>
      <c r="L1166" s="368"/>
      <c r="M1166" s="368" t="s">
        <v>34</v>
      </c>
      <c r="N1166" s="367">
        <v>147370</v>
      </c>
      <c r="O1166" s="367" t="s">
        <v>1321</v>
      </c>
      <c r="P1166" s="371">
        <v>38538</v>
      </c>
      <c r="Q1166" s="372">
        <v>21445441.859999999</v>
      </c>
      <c r="R1166" s="372">
        <v>26261499.53861111</v>
      </c>
      <c r="S1166" s="367">
        <v>32</v>
      </c>
      <c r="T1166" s="369">
        <v>-0.13200715215544423</v>
      </c>
      <c r="U1166" s="369">
        <v>-1.7064822212499735</v>
      </c>
      <c r="V1166" s="369">
        <v>-0.28501335083782531</v>
      </c>
      <c r="W1166" s="369">
        <v>-2.7940838474108722</v>
      </c>
      <c r="X1166" s="369">
        <v>-0.25740466417697694</v>
      </c>
      <c r="Y1166" s="369">
        <v>-1.9519463287268572</v>
      </c>
      <c r="Z1166" s="369">
        <v>-0.13131655743948578</v>
      </c>
      <c r="AA1166" s="369">
        <v>-0.74644588377262111</v>
      </c>
      <c r="AB1166" s="369">
        <v>0.32962426635766856</v>
      </c>
      <c r="AC1166" s="373">
        <v>-1.1475155482864354</v>
      </c>
      <c r="AD1166" s="541">
        <v>0</v>
      </c>
      <c r="AE1166" s="370" t="s">
        <v>2552</v>
      </c>
      <c r="AF1166" s="370" t="s">
        <v>2244</v>
      </c>
      <c r="AG1166" s="374" t="s">
        <v>1438</v>
      </c>
      <c r="AH1166" s="374" t="s">
        <v>2248</v>
      </c>
      <c r="AI1166" s="374">
        <v>1000</v>
      </c>
      <c r="AJ1166" s="374">
        <v>100</v>
      </c>
      <c r="AK1166" s="374">
        <v>100</v>
      </c>
      <c r="AL1166" s="369">
        <v>0.02</v>
      </c>
      <c r="AM1166" s="369">
        <v>0.2</v>
      </c>
      <c r="AN1166" s="369" t="s">
        <v>666</v>
      </c>
      <c r="AO1166" s="367" t="s">
        <v>1324</v>
      </c>
      <c r="AP1166" s="370" t="s">
        <v>716</v>
      </c>
      <c r="AQ1166" s="376" t="s">
        <v>659</v>
      </c>
      <c r="AR1166" s="369">
        <v>4.0000000000000001E-3</v>
      </c>
      <c r="AS1166" s="369">
        <v>4.0000000000000001E-3</v>
      </c>
      <c r="AT1166" s="369"/>
      <c r="AX1166" s="662"/>
      <c r="AY1166" s="663"/>
      <c r="AZ1166" s="663"/>
      <c r="BA1166" s="663"/>
      <c r="BB1166" s="664"/>
      <c r="BC1166" s="663"/>
      <c r="BD1166" s="663"/>
      <c r="BE1166" s="663"/>
      <c r="BF1166" s="663"/>
      <c r="BG1166" s="664"/>
      <c r="BH1166" s="664"/>
      <c r="BI1166" s="665"/>
      <c r="BJ1166" s="665"/>
      <c r="BK1166" s="665"/>
      <c r="BL1166" s="664"/>
      <c r="BM1166" s="664"/>
      <c r="BN1166" s="664"/>
      <c r="BO1166" s="664"/>
      <c r="BP1166" s="664"/>
      <c r="BQ1166" s="664"/>
      <c r="BR1166" s="664"/>
      <c r="BS1166" s="664"/>
      <c r="BT1166" s="667"/>
      <c r="BU1166" s="668"/>
      <c r="BV1166" s="666"/>
      <c r="BW1166" s="669"/>
    </row>
    <row r="1167" spans="2:75" ht="15.75" customHeight="1">
      <c r="B1167" s="363" t="s">
        <v>1232</v>
      </c>
      <c r="C1167" s="364">
        <v>26277595000110</v>
      </c>
      <c r="D1167" s="365" t="s">
        <v>14</v>
      </c>
      <c r="E1167" s="365" t="s">
        <v>607</v>
      </c>
      <c r="F1167" s="365"/>
      <c r="G1167" s="366"/>
      <c r="H1167" s="366" t="s">
        <v>34</v>
      </c>
      <c r="I1167" s="366" t="s">
        <v>34</v>
      </c>
      <c r="J1167" s="366" t="s">
        <v>608</v>
      </c>
      <c r="K1167" s="367" t="s">
        <v>48</v>
      </c>
      <c r="L1167" s="368"/>
      <c r="M1167" s="368" t="s">
        <v>34</v>
      </c>
      <c r="N1167" s="367">
        <v>446246</v>
      </c>
      <c r="O1167" s="367" t="s">
        <v>1321</v>
      </c>
      <c r="P1167" s="371">
        <v>42957</v>
      </c>
      <c r="Q1167" s="372">
        <v>1027983445.8200001</v>
      </c>
      <c r="R1167" s="372">
        <v>987290690.1320231</v>
      </c>
      <c r="S1167" s="367">
        <v>32</v>
      </c>
      <c r="T1167" s="369">
        <v>5.9304340477192019E-2</v>
      </c>
      <c r="U1167" s="369">
        <v>0.76663878445096501</v>
      </c>
      <c r="V1167" s="369">
        <v>-0.15080988294062447</v>
      </c>
      <c r="W1167" s="369">
        <v>-1.4784411211462478</v>
      </c>
      <c r="X1167" s="369">
        <v>-1.1036889488950208E-2</v>
      </c>
      <c r="Y1167" s="369">
        <v>-8.3694737962123164E-2</v>
      </c>
      <c r="Z1167" s="369">
        <v>0.19230160358523207</v>
      </c>
      <c r="AA1167" s="369">
        <v>1.0931046567011868</v>
      </c>
      <c r="AB1167" s="369">
        <v>0.24057504031501303</v>
      </c>
      <c r="AC1167" s="373">
        <v>-0.96288578209137743</v>
      </c>
      <c r="AD1167" s="541">
        <v>26855139000100</v>
      </c>
      <c r="AE1167" s="370" t="s">
        <v>2553</v>
      </c>
      <c r="AF1167" s="370" t="s">
        <v>2247</v>
      </c>
      <c r="AG1167" s="374" t="s">
        <v>59</v>
      </c>
      <c r="AH1167" s="374" t="s">
        <v>2248</v>
      </c>
      <c r="AI1167" s="374">
        <v>10000</v>
      </c>
      <c r="AJ1167" s="374">
        <v>5000</v>
      </c>
      <c r="AK1167" s="374">
        <v>10000</v>
      </c>
      <c r="AL1167" s="369">
        <v>2.8999999999999998E-2</v>
      </c>
      <c r="AM1167" s="369" t="s">
        <v>34</v>
      </c>
      <c r="AN1167" s="369" t="s">
        <v>666</v>
      </c>
      <c r="AO1167" s="367" t="s">
        <v>1324</v>
      </c>
      <c r="AP1167" s="370" t="s">
        <v>716</v>
      </c>
      <c r="AQ1167" s="376" t="s">
        <v>659</v>
      </c>
      <c r="AR1167" s="369">
        <v>5.8000000000000005E-3</v>
      </c>
      <c r="AS1167" s="369">
        <v>5.8000000000000005E-3</v>
      </c>
      <c r="AT1167" s="369"/>
      <c r="AX1167" s="662"/>
      <c r="AY1167" s="663"/>
      <c r="AZ1167" s="663"/>
      <c r="BA1167" s="663"/>
      <c r="BB1167" s="664"/>
      <c r="BC1167" s="663"/>
      <c r="BD1167" s="663"/>
      <c r="BE1167" s="663"/>
      <c r="BF1167" s="663"/>
      <c r="BG1167" s="664"/>
      <c r="BH1167" s="664"/>
      <c r="BI1167" s="665"/>
      <c r="BJ1167" s="665"/>
      <c r="BK1167" s="665"/>
      <c r="BL1167" s="664"/>
      <c r="BM1167" s="664"/>
      <c r="BN1167" s="664"/>
      <c r="BO1167" s="664"/>
      <c r="BP1167" s="664"/>
      <c r="BQ1167" s="664"/>
      <c r="BR1167" s="664"/>
      <c r="BS1167" s="664"/>
      <c r="BT1167" s="667"/>
      <c r="BU1167" s="668"/>
      <c r="BV1167" s="666"/>
      <c r="BW1167" s="669"/>
    </row>
    <row r="1168" spans="2:75" ht="15.75" customHeight="1">
      <c r="B1168" s="363" t="s">
        <v>1252</v>
      </c>
      <c r="C1168" s="364">
        <v>36896492000192</v>
      </c>
      <c r="D1168" s="365" t="s">
        <v>14</v>
      </c>
      <c r="E1168" s="365" t="s">
        <v>607</v>
      </c>
      <c r="F1168" s="365"/>
      <c r="G1168" s="366"/>
      <c r="H1168" s="366" t="s">
        <v>34</v>
      </c>
      <c r="I1168" s="366" t="s">
        <v>34</v>
      </c>
      <c r="J1168" s="366" t="s">
        <v>608</v>
      </c>
      <c r="K1168" s="367" t="s">
        <v>48</v>
      </c>
      <c r="L1168" s="368"/>
      <c r="M1168" s="368" t="s">
        <v>1416</v>
      </c>
      <c r="N1168" s="367">
        <v>541737</v>
      </c>
      <c r="O1168" s="367" t="s">
        <v>1321</v>
      </c>
      <c r="P1168" s="371">
        <v>44008</v>
      </c>
      <c r="Q1168" s="372">
        <v>8655531.2100000009</v>
      </c>
      <c r="R1168" s="372">
        <v>9196508.9416269865</v>
      </c>
      <c r="S1168" s="367">
        <v>32</v>
      </c>
      <c r="T1168" s="369">
        <v>3.1864674998088205E-2</v>
      </c>
      <c r="U1168" s="369">
        <v>0.41192087309114384</v>
      </c>
      <c r="V1168" s="369">
        <v>-0.15418233145654991</v>
      </c>
      <c r="W1168" s="369">
        <v>-1.5115023931774438</v>
      </c>
      <c r="X1168" s="369">
        <v>-0.10647304819605274</v>
      </c>
      <c r="Y1168" s="369">
        <v>-0.80740446642315267</v>
      </c>
      <c r="Z1168" s="369" t="s">
        <v>1419</v>
      </c>
      <c r="AA1168" s="369" t="s">
        <v>1419</v>
      </c>
      <c r="AB1168" s="369">
        <v>0.20760852432043017</v>
      </c>
      <c r="AC1168" s="373">
        <v>-1.1705483823883838</v>
      </c>
      <c r="AD1168" s="541">
        <v>0</v>
      </c>
      <c r="AE1168" s="370" t="s">
        <v>2562</v>
      </c>
      <c r="AF1168" s="370" t="s">
        <v>2244</v>
      </c>
      <c r="AG1168" s="374" t="s">
        <v>1438</v>
      </c>
      <c r="AH1168" s="374" t="s">
        <v>2248</v>
      </c>
      <c r="AI1168" s="374">
        <v>5000</v>
      </c>
      <c r="AJ1168" s="374">
        <v>1000</v>
      </c>
      <c r="AK1168" s="374">
        <v>1000</v>
      </c>
      <c r="AL1168" s="369">
        <v>0.01</v>
      </c>
      <c r="AM1168" s="369">
        <v>0.1</v>
      </c>
      <c r="AN1168" s="369" t="s">
        <v>34</v>
      </c>
      <c r="AO1168" s="367" t="s">
        <v>1324</v>
      </c>
      <c r="AP1168" s="370" t="s">
        <v>716</v>
      </c>
      <c r="AQ1168" s="376" t="s">
        <v>670</v>
      </c>
      <c r="AR1168" s="369">
        <v>3.0000000000000001E-3</v>
      </c>
      <c r="AS1168" s="369">
        <v>3.0000000000000001E-3</v>
      </c>
      <c r="AT1168" s="369"/>
      <c r="AX1168" s="662"/>
      <c r="AY1168" s="663"/>
      <c r="AZ1168" s="663"/>
      <c r="BA1168" s="663"/>
      <c r="BB1168" s="664"/>
      <c r="BC1168" s="663"/>
      <c r="BD1168" s="663"/>
      <c r="BE1168" s="663"/>
      <c r="BF1168" s="663"/>
      <c r="BG1168" s="664"/>
      <c r="BH1168" s="664"/>
      <c r="BI1168" s="665"/>
      <c r="BJ1168" s="665"/>
      <c r="BK1168" s="665"/>
      <c r="BL1168" s="664"/>
      <c r="BM1168" s="664"/>
      <c r="BN1168" s="664"/>
      <c r="BO1168" s="664"/>
      <c r="BP1168" s="664"/>
      <c r="BQ1168" s="664"/>
      <c r="BR1168" s="664"/>
      <c r="BS1168" s="664"/>
      <c r="BT1168" s="667"/>
      <c r="BU1168" s="668"/>
      <c r="BV1168" s="666"/>
      <c r="BW1168" s="669"/>
    </row>
    <row r="1169" spans="2:75" ht="15.75" customHeight="1">
      <c r="B1169" s="363" t="s">
        <v>1255</v>
      </c>
      <c r="C1169" s="364">
        <v>19587174000120</v>
      </c>
      <c r="D1169" s="365" t="s">
        <v>14</v>
      </c>
      <c r="E1169" s="365" t="s">
        <v>607</v>
      </c>
      <c r="F1169" s="365"/>
      <c r="G1169" s="366"/>
      <c r="H1169" s="366" t="s">
        <v>34</v>
      </c>
      <c r="I1169" s="366" t="s">
        <v>34</v>
      </c>
      <c r="J1169" s="366" t="s">
        <v>611</v>
      </c>
      <c r="K1169" s="367"/>
      <c r="L1169" s="368"/>
      <c r="M1169" s="368" t="s">
        <v>1416</v>
      </c>
      <c r="N1169" s="367">
        <v>363871</v>
      </c>
      <c r="O1169" s="367" t="s">
        <v>1321</v>
      </c>
      <c r="P1169" s="371">
        <v>41729</v>
      </c>
      <c r="Q1169" s="372">
        <v>129371558.59999999</v>
      </c>
      <c r="R1169" s="372">
        <v>140314505.64646822</v>
      </c>
      <c r="S1169" s="367">
        <v>32</v>
      </c>
      <c r="T1169" s="369">
        <v>-0.13976050505913373</v>
      </c>
      <c r="U1169" s="369">
        <v>-1.8067113275459941</v>
      </c>
      <c r="V1169" s="369">
        <v>-7.1600083479929411E-2</v>
      </c>
      <c r="W1169" s="369">
        <v>-0.70192022982942481</v>
      </c>
      <c r="X1169" s="369">
        <v>-1.5230937203629447E-2</v>
      </c>
      <c r="Y1169" s="369">
        <v>-0.11549896367554999</v>
      </c>
      <c r="Z1169" s="369">
        <v>0.31865151204473818</v>
      </c>
      <c r="AA1169" s="369">
        <v>1.8113184975423007</v>
      </c>
      <c r="AB1169" s="369">
        <v>0.14542592806957766</v>
      </c>
      <c r="AC1169" s="373">
        <v>-1.106467259534111</v>
      </c>
      <c r="AD1169" s="541">
        <v>19587181000122</v>
      </c>
      <c r="AE1169" s="370" t="s">
        <v>2567</v>
      </c>
      <c r="AF1169" s="370" t="s">
        <v>2250</v>
      </c>
      <c r="AG1169" s="374" t="s">
        <v>719</v>
      </c>
      <c r="AH1169" s="374" t="s">
        <v>2245</v>
      </c>
      <c r="AI1169" s="374">
        <v>25000</v>
      </c>
      <c r="AJ1169" s="374">
        <v>500</v>
      </c>
      <c r="AK1169" s="374">
        <v>1000</v>
      </c>
      <c r="AL1169" s="369">
        <v>0.01</v>
      </c>
      <c r="AM1169" s="369">
        <v>0.1</v>
      </c>
      <c r="AN1169" s="369" t="s">
        <v>2257</v>
      </c>
      <c r="AO1169" s="367" t="s">
        <v>1324</v>
      </c>
      <c r="AP1169" s="370" t="s">
        <v>13</v>
      </c>
      <c r="AQ1169" s="376" t="s">
        <v>679</v>
      </c>
      <c r="AR1169" s="369">
        <v>1.6666666666666666E-3</v>
      </c>
      <c r="AS1169" s="369">
        <v>1.6666666666666666E-3</v>
      </c>
      <c r="AT1169" s="369"/>
      <c r="AX1169" s="662"/>
      <c r="AY1169" s="663"/>
      <c r="AZ1169" s="663"/>
      <c r="BA1169" s="663"/>
      <c r="BB1169" s="664"/>
      <c r="BC1169" s="663"/>
      <c r="BD1169" s="663"/>
      <c r="BE1169" s="663"/>
      <c r="BF1169" s="663"/>
      <c r="BG1169" s="664"/>
      <c r="BH1169" s="664"/>
      <c r="BI1169" s="665"/>
      <c r="BJ1169" s="665"/>
      <c r="BK1169" s="665"/>
      <c r="BL1169" s="664"/>
      <c r="BM1169" s="664"/>
      <c r="BN1169" s="664"/>
      <c r="BO1169" s="664"/>
      <c r="BP1169" s="664"/>
      <c r="BQ1169" s="664"/>
      <c r="BR1169" s="664"/>
      <c r="BS1169" s="664"/>
      <c r="BT1169" s="667"/>
      <c r="BU1169" s="668"/>
      <c r="BV1169" s="666"/>
      <c r="BW1169" s="669"/>
    </row>
    <row r="1170" spans="2:75" ht="15.75" customHeight="1">
      <c r="B1170" s="363" t="s">
        <v>431</v>
      </c>
      <c r="C1170" s="364">
        <v>40226025000122</v>
      </c>
      <c r="D1170" s="365" t="s">
        <v>14</v>
      </c>
      <c r="E1170" s="365" t="s">
        <v>607</v>
      </c>
      <c r="F1170" s="365"/>
      <c r="G1170" s="366"/>
      <c r="H1170" s="366" t="s">
        <v>34</v>
      </c>
      <c r="I1170" s="366" t="s">
        <v>34</v>
      </c>
      <c r="J1170" s="366" t="s">
        <v>608</v>
      </c>
      <c r="K1170" s="367" t="s">
        <v>48</v>
      </c>
      <c r="L1170" s="368"/>
      <c r="M1170" s="368" t="s">
        <v>34</v>
      </c>
      <c r="N1170" s="367">
        <v>585858</v>
      </c>
      <c r="O1170" s="367" t="s">
        <v>1321</v>
      </c>
      <c r="P1170" s="371">
        <v>44308</v>
      </c>
      <c r="Q1170" s="372">
        <v>146767549.02000001</v>
      </c>
      <c r="R1170" s="372">
        <v>160577788.73285702</v>
      </c>
      <c r="S1170" s="367">
        <v>32</v>
      </c>
      <c r="T1170" s="369">
        <v>5.5643571641157408E-3</v>
      </c>
      <c r="U1170" s="369">
        <v>7.193153111936762E-2</v>
      </c>
      <c r="V1170" s="369">
        <v>-0.11376503133997096</v>
      </c>
      <c r="W1170" s="369">
        <v>-1.1152777072821207</v>
      </c>
      <c r="X1170" s="369">
        <v>3.6128533450263678E-3</v>
      </c>
      <c r="Y1170" s="369">
        <v>2.739692322826031E-2</v>
      </c>
      <c r="Z1170" s="369">
        <v>0.10705495759698791</v>
      </c>
      <c r="AA1170" s="369">
        <v>0.60853508494196662</v>
      </c>
      <c r="AB1170" s="369">
        <v>0.21881106050778051</v>
      </c>
      <c r="AC1170" s="373">
        <v>-0.88662685949302933</v>
      </c>
      <c r="AD1170" s="541">
        <v>0</v>
      </c>
      <c r="AE1170" s="370" t="s">
        <v>2567</v>
      </c>
      <c r="AF1170" s="370" t="s">
        <v>2250</v>
      </c>
      <c r="AG1170" s="374" t="s">
        <v>719</v>
      </c>
      <c r="AH1170" s="374" t="s">
        <v>2248</v>
      </c>
      <c r="AI1170" s="374">
        <v>500</v>
      </c>
      <c r="AJ1170" s="374">
        <v>500</v>
      </c>
      <c r="AK1170" s="374">
        <v>500</v>
      </c>
      <c r="AL1170" s="369">
        <v>1.967E-2</v>
      </c>
      <c r="AM1170" s="369">
        <v>0.2</v>
      </c>
      <c r="AN1170" s="369" t="s">
        <v>666</v>
      </c>
      <c r="AO1170" s="367" t="s">
        <v>1324</v>
      </c>
      <c r="AP1170" s="370" t="s">
        <v>716</v>
      </c>
      <c r="AQ1170" s="376" t="s">
        <v>659</v>
      </c>
      <c r="AR1170" s="369">
        <v>4.9175E-3</v>
      </c>
      <c r="AS1170" s="369">
        <v>4.9175E-3</v>
      </c>
      <c r="AT1170" s="369"/>
      <c r="AX1170" s="662"/>
      <c r="AY1170" s="663"/>
      <c r="AZ1170" s="663"/>
      <c r="BA1170" s="663"/>
      <c r="BB1170" s="664"/>
      <c r="BC1170" s="663"/>
      <c r="BD1170" s="663"/>
      <c r="BE1170" s="663"/>
      <c r="BF1170" s="663"/>
      <c r="BG1170" s="664"/>
      <c r="BH1170" s="664"/>
      <c r="BI1170" s="665"/>
      <c r="BJ1170" s="665"/>
      <c r="BK1170" s="665"/>
      <c r="BL1170" s="664"/>
      <c r="BM1170" s="664"/>
      <c r="BN1170" s="664"/>
      <c r="BO1170" s="664"/>
      <c r="BP1170" s="664"/>
      <c r="BQ1170" s="664"/>
      <c r="BR1170" s="664"/>
      <c r="BS1170" s="664"/>
      <c r="BT1170" s="667"/>
      <c r="BU1170" s="668"/>
      <c r="BV1170" s="666"/>
      <c r="BW1170" s="669"/>
    </row>
    <row r="1171" spans="2:75" ht="15.75" customHeight="1">
      <c r="B1171" s="363" t="s">
        <v>1257</v>
      </c>
      <c r="C1171" s="364">
        <v>35636909000115</v>
      </c>
      <c r="D1171" s="365" t="s">
        <v>14</v>
      </c>
      <c r="E1171" s="365" t="s">
        <v>614</v>
      </c>
      <c r="F1171" s="365"/>
      <c r="G1171" s="366"/>
      <c r="H1171" s="366" t="s">
        <v>865</v>
      </c>
      <c r="I1171" s="366" t="s">
        <v>34</v>
      </c>
      <c r="J1171" s="366" t="s">
        <v>608</v>
      </c>
      <c r="K1171" s="367" t="s">
        <v>48</v>
      </c>
      <c r="L1171" s="368"/>
      <c r="M1171" s="368" t="s">
        <v>34</v>
      </c>
      <c r="N1171" s="367">
        <v>522661</v>
      </c>
      <c r="O1171" s="367" t="s">
        <v>1321</v>
      </c>
      <c r="P1171" s="371">
        <v>43826</v>
      </c>
      <c r="Q1171" s="372">
        <v>249312191.49000001</v>
      </c>
      <c r="R1171" s="372">
        <v>248946558.84015873</v>
      </c>
      <c r="S1171" s="367">
        <v>32</v>
      </c>
      <c r="T1171" s="369">
        <v>7.3035607860321816E-2</v>
      </c>
      <c r="U1171" s="369">
        <v>0.94414555800023636</v>
      </c>
      <c r="V1171" s="369">
        <v>1.9629485269811564E-2</v>
      </c>
      <c r="W1171" s="369">
        <v>0.19243459144683422</v>
      </c>
      <c r="X1171" s="369">
        <v>0.3726030201527073</v>
      </c>
      <c r="Y1171" s="369">
        <v>2.8255163890875146</v>
      </c>
      <c r="Z1171" s="369" t="s">
        <v>1419</v>
      </c>
      <c r="AA1171" s="369" t="s">
        <v>1419</v>
      </c>
      <c r="AB1171" s="369">
        <v>0.16701128273562713</v>
      </c>
      <c r="AC1171" s="373">
        <v>-0.38186702950615092</v>
      </c>
      <c r="AD1171" s="541">
        <v>35636871000180</v>
      </c>
      <c r="AE1171" s="370" t="s">
        <v>2567</v>
      </c>
      <c r="AF1171" s="370" t="s">
        <v>2250</v>
      </c>
      <c r="AG1171" s="374" t="s">
        <v>719</v>
      </c>
      <c r="AH1171" s="374" t="s">
        <v>2248</v>
      </c>
      <c r="AI1171" s="374">
        <v>10000</v>
      </c>
      <c r="AJ1171" s="374">
        <v>1000</v>
      </c>
      <c r="AK1171" s="374">
        <v>5000</v>
      </c>
      <c r="AL1171" s="369">
        <v>1.9199999999999998E-2</v>
      </c>
      <c r="AM1171" s="369">
        <v>0.2</v>
      </c>
      <c r="AN1171" s="369" t="s">
        <v>2257</v>
      </c>
      <c r="AO1171" s="367" t="s">
        <v>1324</v>
      </c>
      <c r="AP1171" s="370" t="s">
        <v>13</v>
      </c>
      <c r="AQ1171" s="376" t="s">
        <v>668</v>
      </c>
      <c r="AR1171" s="369">
        <v>3.8399999999999992E-3</v>
      </c>
      <c r="AS1171" s="369">
        <v>3.8399999999999992E-3</v>
      </c>
      <c r="AT1171" s="369"/>
      <c r="AX1171" s="662"/>
      <c r="AY1171" s="663"/>
      <c r="AZ1171" s="663"/>
      <c r="BA1171" s="663"/>
      <c r="BB1171" s="664"/>
      <c r="BC1171" s="663"/>
      <c r="BD1171" s="663"/>
      <c r="BE1171" s="663"/>
      <c r="BF1171" s="663"/>
      <c r="BG1171" s="664"/>
      <c r="BH1171" s="664"/>
      <c r="BI1171" s="665"/>
      <c r="BJ1171" s="665"/>
      <c r="BK1171" s="665"/>
      <c r="BL1171" s="664"/>
      <c r="BM1171" s="664"/>
      <c r="BN1171" s="664"/>
      <c r="BO1171" s="664"/>
      <c r="BP1171" s="664"/>
      <c r="BQ1171" s="664"/>
      <c r="BR1171" s="664"/>
      <c r="BS1171" s="664"/>
      <c r="BT1171" s="667"/>
      <c r="BU1171" s="668"/>
      <c r="BV1171" s="666"/>
      <c r="BW1171" s="669"/>
    </row>
    <row r="1172" spans="2:75" ht="15.75" customHeight="1">
      <c r="B1172" s="363" t="s">
        <v>55</v>
      </c>
      <c r="C1172" s="364">
        <v>30773631000104</v>
      </c>
      <c r="D1172" s="365" t="s">
        <v>14</v>
      </c>
      <c r="E1172" s="365" t="s">
        <v>614</v>
      </c>
      <c r="F1172" s="365"/>
      <c r="G1172" s="366"/>
      <c r="H1172" s="366" t="s">
        <v>1338</v>
      </c>
      <c r="I1172" s="366" t="s">
        <v>34</v>
      </c>
      <c r="J1172" s="366" t="s">
        <v>611</v>
      </c>
      <c r="K1172" s="367" t="s">
        <v>48</v>
      </c>
      <c r="L1172" s="368"/>
      <c r="M1172" s="368" t="s">
        <v>1416</v>
      </c>
      <c r="N1172" s="367">
        <v>477958</v>
      </c>
      <c r="O1172" s="367" t="s">
        <v>1321</v>
      </c>
      <c r="P1172" s="371">
        <v>43399</v>
      </c>
      <c r="Q1172" s="372">
        <v>36251168.829999998</v>
      </c>
      <c r="R1172" s="372">
        <v>42397215.526309513</v>
      </c>
      <c r="S1172" s="367">
        <v>32</v>
      </c>
      <c r="T1172" s="369">
        <v>3.2775061130732697E-2</v>
      </c>
      <c r="U1172" s="369">
        <v>0.42368961231824998</v>
      </c>
      <c r="V1172" s="369">
        <v>-0.21191599629516655</v>
      </c>
      <c r="W1172" s="369">
        <v>-2.0774853546886045</v>
      </c>
      <c r="X1172" s="369">
        <v>-1.4347463660771442E-2</v>
      </c>
      <c r="Y1172" s="369">
        <v>-0.10879942330776812</v>
      </c>
      <c r="Z1172" s="369">
        <v>0.20941417118663863</v>
      </c>
      <c r="AA1172" s="369">
        <v>1.1903780386411382</v>
      </c>
      <c r="AB1172" s="369">
        <v>0.31336450036649954</v>
      </c>
      <c r="AC1172" s="373">
        <v>-0.91383946456336507</v>
      </c>
      <c r="AD1172" s="541">
        <v>32774675000184</v>
      </c>
      <c r="AE1172" s="370" t="s">
        <v>2570</v>
      </c>
      <c r="AF1172" s="370" t="s">
        <v>2244</v>
      </c>
      <c r="AG1172" s="374" t="s">
        <v>1438</v>
      </c>
      <c r="AH1172" s="374" t="s">
        <v>2248</v>
      </c>
      <c r="AI1172" s="374">
        <v>2000</v>
      </c>
      <c r="AJ1172" s="374">
        <v>2000</v>
      </c>
      <c r="AK1172" s="374">
        <v>2000</v>
      </c>
      <c r="AL1172" s="369">
        <v>0.02</v>
      </c>
      <c r="AM1172" s="369">
        <v>0.2</v>
      </c>
      <c r="AN1172" s="369" t="s">
        <v>34</v>
      </c>
      <c r="AO1172" s="367" t="s">
        <v>1324</v>
      </c>
      <c r="AP1172" s="370" t="s">
        <v>13</v>
      </c>
      <c r="AQ1172" s="376" t="s">
        <v>668</v>
      </c>
      <c r="AR1172" s="369">
        <v>3.3333333333333331E-3</v>
      </c>
      <c r="AS1172" s="369">
        <v>3.3333333333333331E-3</v>
      </c>
      <c r="AT1172" s="369"/>
      <c r="AX1172" s="662"/>
      <c r="AY1172" s="663"/>
      <c r="AZ1172" s="663"/>
      <c r="BA1172" s="663"/>
      <c r="BB1172" s="664"/>
      <c r="BC1172" s="663"/>
      <c r="BD1172" s="663"/>
      <c r="BE1172" s="663"/>
      <c r="BF1172" s="663"/>
      <c r="BG1172" s="664"/>
      <c r="BH1172" s="664"/>
      <c r="BI1172" s="665"/>
      <c r="BJ1172" s="665"/>
      <c r="BK1172" s="665"/>
      <c r="BL1172" s="664"/>
      <c r="BM1172" s="664"/>
      <c r="BN1172" s="664"/>
      <c r="BO1172" s="664"/>
      <c r="BP1172" s="664"/>
      <c r="BQ1172" s="664"/>
      <c r="BR1172" s="664"/>
      <c r="BS1172" s="664"/>
      <c r="BT1172" s="667"/>
      <c r="BU1172" s="668"/>
      <c r="BV1172" s="666"/>
      <c r="BW1172" s="669"/>
    </row>
    <row r="1173" spans="2:75" ht="15.75" customHeight="1">
      <c r="B1173" s="363" t="s">
        <v>435</v>
      </c>
      <c r="C1173" s="364">
        <v>35779895000199</v>
      </c>
      <c r="D1173" s="365" t="s">
        <v>14</v>
      </c>
      <c r="E1173" s="365" t="s">
        <v>614</v>
      </c>
      <c r="F1173" s="365"/>
      <c r="G1173" s="366"/>
      <c r="H1173" s="366" t="s">
        <v>1338</v>
      </c>
      <c r="I1173" s="366" t="s">
        <v>34</v>
      </c>
      <c r="J1173" s="366" t="s">
        <v>608</v>
      </c>
      <c r="K1173" s="367" t="s">
        <v>48</v>
      </c>
      <c r="L1173" s="368"/>
      <c r="M1173" s="368" t="s">
        <v>34</v>
      </c>
      <c r="N1173" s="367">
        <v>532363</v>
      </c>
      <c r="O1173" s="367" t="s">
        <v>1321</v>
      </c>
      <c r="P1173" s="371">
        <v>43900</v>
      </c>
      <c r="Q1173" s="372">
        <v>18616189.32</v>
      </c>
      <c r="R1173" s="372">
        <v>21823943.13666667</v>
      </c>
      <c r="S1173" s="367">
        <v>32</v>
      </c>
      <c r="T1173" s="369">
        <v>8.8016870525150059E-2</v>
      </c>
      <c r="U1173" s="369">
        <v>1.1378112645318126</v>
      </c>
      <c r="V1173" s="369">
        <v>2.6045327885401814E-2</v>
      </c>
      <c r="W1173" s="369">
        <v>0.25533130195900705</v>
      </c>
      <c r="X1173" s="369">
        <v>0.16380948455637689</v>
      </c>
      <c r="Y1173" s="369">
        <v>1.2421970791120491</v>
      </c>
      <c r="Z1173" s="369" t="s">
        <v>1419</v>
      </c>
      <c r="AA1173" s="369" t="s">
        <v>1419</v>
      </c>
      <c r="AB1173" s="369">
        <v>0.20772908915729965</v>
      </c>
      <c r="AC1173" s="373">
        <v>-0.24058487959584557</v>
      </c>
      <c r="AD1173" s="541">
        <v>35779924000112</v>
      </c>
      <c r="AE1173" s="370" t="s">
        <v>2571</v>
      </c>
      <c r="AF1173" s="370" t="s">
        <v>736</v>
      </c>
      <c r="AG1173" s="374" t="s">
        <v>736</v>
      </c>
      <c r="AH1173" s="374" t="s">
        <v>2248</v>
      </c>
      <c r="AI1173" s="374">
        <v>100</v>
      </c>
      <c r="AJ1173" s="374">
        <v>50</v>
      </c>
      <c r="AK1173" s="374">
        <v>50</v>
      </c>
      <c r="AL1173" s="369">
        <v>0.02</v>
      </c>
      <c r="AM1173" s="369">
        <v>0.2</v>
      </c>
      <c r="AN1173" s="369" t="s">
        <v>64</v>
      </c>
      <c r="AO1173" s="367" t="s">
        <v>1324</v>
      </c>
      <c r="AP1173" s="370" t="s">
        <v>13</v>
      </c>
      <c r="AQ1173" s="376" t="s">
        <v>668</v>
      </c>
      <c r="AR1173" s="369">
        <v>4.0000000000000001E-3</v>
      </c>
      <c r="AS1173" s="369">
        <v>4.0000000000000001E-3</v>
      </c>
      <c r="AT1173" s="369"/>
      <c r="AX1173" s="662"/>
      <c r="AY1173" s="663"/>
      <c r="AZ1173" s="663"/>
      <c r="BA1173" s="663"/>
      <c r="BB1173" s="664"/>
      <c r="BC1173" s="663"/>
      <c r="BD1173" s="663"/>
      <c r="BE1173" s="663"/>
      <c r="BF1173" s="663"/>
      <c r="BG1173" s="664"/>
      <c r="BH1173" s="664"/>
      <c r="BI1173" s="665"/>
      <c r="BJ1173" s="665"/>
      <c r="BK1173" s="665"/>
      <c r="BL1173" s="664"/>
      <c r="BM1173" s="664"/>
      <c r="BN1173" s="664"/>
      <c r="BO1173" s="664"/>
      <c r="BP1173" s="664"/>
      <c r="BQ1173" s="664"/>
      <c r="BR1173" s="664"/>
      <c r="BS1173" s="664"/>
      <c r="BT1173" s="667"/>
      <c r="BU1173" s="668"/>
      <c r="BV1173" s="666"/>
      <c r="BW1173" s="669"/>
    </row>
    <row r="1174" spans="2:75" ht="15.75" customHeight="1">
      <c r="B1174" s="363" t="s">
        <v>1727</v>
      </c>
      <c r="C1174" s="364">
        <v>43279729000151</v>
      </c>
      <c r="D1174" s="365" t="s">
        <v>14</v>
      </c>
      <c r="E1174" s="365" t="s">
        <v>607</v>
      </c>
      <c r="F1174" s="365"/>
      <c r="G1174" s="366"/>
      <c r="H1174" s="366" t="s">
        <v>34</v>
      </c>
      <c r="I1174" s="366" t="s">
        <v>34</v>
      </c>
      <c r="J1174" s="366" t="s">
        <v>611</v>
      </c>
      <c r="K1174" s="367" t="s">
        <v>48</v>
      </c>
      <c r="L1174" s="368"/>
      <c r="M1174" s="368"/>
      <c r="N1174" s="367">
        <v>609471</v>
      </c>
      <c r="O1174" s="367" t="s">
        <v>1321</v>
      </c>
      <c r="P1174" s="371">
        <v>44439</v>
      </c>
      <c r="Q1174" s="372" t="s">
        <v>1392</v>
      </c>
      <c r="R1174" s="372" t="s">
        <v>1419</v>
      </c>
      <c r="S1174" s="367">
        <v>32</v>
      </c>
      <c r="T1174" s="369" t="s">
        <v>1419</v>
      </c>
      <c r="U1174" s="369" t="s">
        <v>1419</v>
      </c>
      <c r="V1174" s="369" t="s">
        <v>1419</v>
      </c>
      <c r="W1174" s="369" t="s">
        <v>1419</v>
      </c>
      <c r="X1174" s="369" t="s">
        <v>1419</v>
      </c>
      <c r="Y1174" s="369" t="s">
        <v>1419</v>
      </c>
      <c r="Z1174" s="369" t="s">
        <v>1419</v>
      </c>
      <c r="AA1174" s="369" t="s">
        <v>1419</v>
      </c>
      <c r="AB1174" s="369" t="s">
        <v>1419</v>
      </c>
      <c r="AC1174" s="373" t="s">
        <v>1419</v>
      </c>
      <c r="AD1174" s="541">
        <v>0</v>
      </c>
      <c r="AE1174" s="370" t="s">
        <v>2364</v>
      </c>
      <c r="AF1174" s="370" t="s">
        <v>2244</v>
      </c>
      <c r="AG1174" s="374" t="s">
        <v>1438</v>
      </c>
      <c r="AH1174" s="374" t="s">
        <v>2248</v>
      </c>
      <c r="AI1174" s="374">
        <v>100</v>
      </c>
      <c r="AJ1174" s="374">
        <v>100</v>
      </c>
      <c r="AK1174" s="374">
        <v>100</v>
      </c>
      <c r="AL1174" s="369">
        <v>0.02</v>
      </c>
      <c r="AM1174" s="369" t="s">
        <v>34</v>
      </c>
      <c r="AN1174" s="369" t="s">
        <v>34</v>
      </c>
      <c r="AO1174" s="367" t="s">
        <v>1324</v>
      </c>
      <c r="AP1174" s="370" t="s">
        <v>716</v>
      </c>
      <c r="AQ1174" s="376" t="s">
        <v>659</v>
      </c>
      <c r="AR1174" s="369">
        <v>6.6660000000000001E-3</v>
      </c>
      <c r="AS1174" s="369">
        <v>6.6660000000000001E-3</v>
      </c>
      <c r="AT1174" s="369"/>
      <c r="AX1174" s="662"/>
      <c r="AY1174" s="663"/>
      <c r="AZ1174" s="663"/>
      <c r="BA1174" s="663"/>
      <c r="BB1174" s="664"/>
      <c r="BC1174" s="663"/>
      <c r="BD1174" s="663"/>
      <c r="BE1174" s="663"/>
      <c r="BF1174" s="663"/>
      <c r="BG1174" s="664"/>
      <c r="BH1174" s="664"/>
      <c r="BI1174" s="665"/>
      <c r="BJ1174" s="665"/>
      <c r="BK1174" s="665"/>
      <c r="BL1174" s="664"/>
      <c r="BM1174" s="664"/>
      <c r="BN1174" s="664"/>
      <c r="BO1174" s="664"/>
      <c r="BP1174" s="664"/>
      <c r="BQ1174" s="664"/>
      <c r="BR1174" s="664"/>
      <c r="BS1174" s="664"/>
      <c r="BT1174" s="667"/>
      <c r="BU1174" s="668"/>
      <c r="BV1174" s="666"/>
      <c r="BW1174" s="669"/>
    </row>
    <row r="1175" spans="2:75" ht="15.75" customHeight="1">
      <c r="B1175" s="363" t="s">
        <v>1728</v>
      </c>
      <c r="C1175" s="364">
        <v>33755581000120</v>
      </c>
      <c r="D1175" s="365" t="s">
        <v>14</v>
      </c>
      <c r="E1175" s="365" t="s">
        <v>607</v>
      </c>
      <c r="F1175" s="365"/>
      <c r="G1175" s="366"/>
      <c r="H1175" s="366" t="s">
        <v>34</v>
      </c>
      <c r="I1175" s="366" t="s">
        <v>34</v>
      </c>
      <c r="J1175" s="366" t="s">
        <v>608</v>
      </c>
      <c r="K1175" s="367" t="s">
        <v>48</v>
      </c>
      <c r="L1175" s="368"/>
      <c r="M1175" s="368"/>
      <c r="N1175" s="367">
        <v>499961</v>
      </c>
      <c r="O1175" s="367" t="s">
        <v>1321</v>
      </c>
      <c r="P1175" s="371">
        <v>43643</v>
      </c>
      <c r="Q1175" s="372">
        <v>248051106.94999999</v>
      </c>
      <c r="R1175" s="372">
        <v>469259079.34186518</v>
      </c>
      <c r="S1175" s="367">
        <v>32</v>
      </c>
      <c r="T1175" s="369">
        <v>2.5063475645377142E-3</v>
      </c>
      <c r="U1175" s="369">
        <v>2.8191180662190712E-2</v>
      </c>
      <c r="V1175" s="369">
        <v>-0.17477028669368033</v>
      </c>
      <c r="W1175" s="369">
        <v>-1.6039907303780758</v>
      </c>
      <c r="X1175" s="369">
        <v>-0.10506348305840452</v>
      </c>
      <c r="Y1175" s="369">
        <v>-0.73878439668867124</v>
      </c>
      <c r="Z1175" s="369">
        <v>2.4802128580930116E-2</v>
      </c>
      <c r="AA1175" s="369">
        <v>0.13553281125084493</v>
      </c>
      <c r="AB1175" s="369">
        <v>0.20690226561534827</v>
      </c>
      <c r="AC1175" s="373">
        <v>-1.3248584985834055</v>
      </c>
      <c r="AD1175" s="541">
        <v>33400461000100</v>
      </c>
      <c r="AE1175" s="370" t="s">
        <v>2576</v>
      </c>
      <c r="AF1175" s="370" t="s">
        <v>2253</v>
      </c>
      <c r="AG1175" s="374" t="s">
        <v>1439</v>
      </c>
      <c r="AH1175" s="374" t="s">
        <v>2245</v>
      </c>
      <c r="AI1175" s="374">
        <v>10000</v>
      </c>
      <c r="AJ1175" s="374">
        <v>500</v>
      </c>
      <c r="AK1175" s="374">
        <v>1000</v>
      </c>
      <c r="AL1175" s="369">
        <v>0.02</v>
      </c>
      <c r="AM1175" s="369">
        <v>0.2</v>
      </c>
      <c r="AN1175" s="369" t="s">
        <v>34</v>
      </c>
      <c r="AO1175" s="367" t="s">
        <v>1324</v>
      </c>
      <c r="AP1175" s="370" t="s">
        <v>13</v>
      </c>
      <c r="AQ1175" s="376" t="s">
        <v>668</v>
      </c>
      <c r="AR1175" s="369" t="s">
        <v>34</v>
      </c>
      <c r="AS1175" s="369" t="s">
        <v>34</v>
      </c>
      <c r="AT1175" s="369"/>
      <c r="AX1175" s="662"/>
      <c r="AY1175" s="663"/>
      <c r="AZ1175" s="663"/>
      <c r="BA1175" s="663"/>
      <c r="BB1175" s="664"/>
      <c r="BC1175" s="663"/>
      <c r="BD1175" s="663"/>
      <c r="BE1175" s="663"/>
      <c r="BF1175" s="663"/>
      <c r="BG1175" s="664"/>
      <c r="BH1175" s="664"/>
      <c r="BI1175" s="665"/>
      <c r="BJ1175" s="665"/>
      <c r="BK1175" s="665"/>
      <c r="BL1175" s="664"/>
      <c r="BM1175" s="664"/>
      <c r="BN1175" s="664"/>
      <c r="BO1175" s="664"/>
      <c r="BP1175" s="664"/>
      <c r="BQ1175" s="664"/>
      <c r="BR1175" s="664"/>
      <c r="BS1175" s="664"/>
      <c r="BT1175" s="667"/>
      <c r="BU1175" s="668"/>
      <c r="BV1175" s="666"/>
      <c r="BW1175" s="669"/>
    </row>
    <row r="1176" spans="2:75" ht="15.75" customHeight="1">
      <c r="B1176" s="363" t="s">
        <v>1134</v>
      </c>
      <c r="C1176" s="364">
        <v>23601467000192</v>
      </c>
      <c r="D1176" s="365" t="s">
        <v>11</v>
      </c>
      <c r="E1176" s="365" t="s">
        <v>620</v>
      </c>
      <c r="F1176" s="365" t="s">
        <v>685</v>
      </c>
      <c r="G1176" s="366" t="s">
        <v>738</v>
      </c>
      <c r="H1176" s="366" t="s">
        <v>34</v>
      </c>
      <c r="I1176" s="366" t="s">
        <v>1319</v>
      </c>
      <c r="J1176" s="366" t="s">
        <v>608</v>
      </c>
      <c r="K1176" s="367" t="s">
        <v>48</v>
      </c>
      <c r="L1176" s="368"/>
      <c r="M1176" s="368" t="s">
        <v>34</v>
      </c>
      <c r="N1176" s="367">
        <v>414972</v>
      </c>
      <c r="O1176" s="367" t="s">
        <v>1321</v>
      </c>
      <c r="P1176" s="371">
        <v>42432</v>
      </c>
      <c r="Q1176" s="372">
        <v>25143252.629999999</v>
      </c>
      <c r="R1176" s="372">
        <v>35537744.288333312</v>
      </c>
      <c r="S1176" s="367">
        <v>33</v>
      </c>
      <c r="T1176" s="369">
        <v>8.9155887299309011E-2</v>
      </c>
      <c r="U1176" s="369">
        <v>1.1525355566862177</v>
      </c>
      <c r="V1176" s="369">
        <v>0.11217471038353222</v>
      </c>
      <c r="W1176" s="369">
        <v>1.0996872442967118</v>
      </c>
      <c r="X1176" s="369">
        <v>0.18085759682453495</v>
      </c>
      <c r="Y1176" s="369">
        <v>1.3714760114109412</v>
      </c>
      <c r="Z1176" s="369">
        <v>0.13293122167714388</v>
      </c>
      <c r="AA1176" s="369">
        <v>0.75562415875466338</v>
      </c>
      <c r="AB1176" s="369">
        <v>1.8149517200526953E-2</v>
      </c>
      <c r="AC1176" s="373">
        <v>0.51526145059149564</v>
      </c>
      <c r="AD1176" s="541">
        <v>23376623000169</v>
      </c>
      <c r="AE1176" s="370" t="s">
        <v>2500</v>
      </c>
      <c r="AF1176" s="370" t="s">
        <v>2253</v>
      </c>
      <c r="AG1176" s="374" t="s">
        <v>1439</v>
      </c>
      <c r="AH1176" s="374" t="s">
        <v>2245</v>
      </c>
      <c r="AI1176" s="374">
        <v>50000</v>
      </c>
      <c r="AJ1176" s="374">
        <v>25000</v>
      </c>
      <c r="AK1176" s="374">
        <v>25000</v>
      </c>
      <c r="AL1176" s="369">
        <v>0.01</v>
      </c>
      <c r="AM1176" s="369">
        <v>0.2</v>
      </c>
      <c r="AN1176" s="369" t="s">
        <v>64</v>
      </c>
      <c r="AO1176" s="367" t="s">
        <v>1324</v>
      </c>
      <c r="AP1176" s="370" t="s">
        <v>13</v>
      </c>
      <c r="AQ1176" s="376" t="s">
        <v>668</v>
      </c>
      <c r="AR1176" s="369">
        <v>2.6666666666666666E-3</v>
      </c>
      <c r="AS1176" s="369">
        <v>2.6666666666666666E-3</v>
      </c>
      <c r="AT1176" s="369"/>
      <c r="AX1176" s="662"/>
      <c r="AY1176" s="663"/>
      <c r="AZ1176" s="663"/>
      <c r="BA1176" s="663"/>
      <c r="BB1176" s="664"/>
      <c r="BC1176" s="663"/>
      <c r="BD1176" s="663"/>
      <c r="BE1176" s="663"/>
      <c r="BF1176" s="663"/>
      <c r="BG1176" s="664"/>
      <c r="BH1176" s="664"/>
      <c r="BI1176" s="665"/>
      <c r="BJ1176" s="665"/>
      <c r="BK1176" s="665"/>
      <c r="BL1176" s="664"/>
      <c r="BM1176" s="664"/>
      <c r="BN1176" s="664"/>
      <c r="BO1176" s="664"/>
      <c r="BP1176" s="664"/>
      <c r="BQ1176" s="664"/>
      <c r="BR1176" s="664"/>
      <c r="BS1176" s="664"/>
      <c r="BT1176" s="667"/>
      <c r="BU1176" s="668"/>
      <c r="BV1176" s="666"/>
      <c r="BW1176" s="669"/>
    </row>
    <row r="1177" spans="2:75" ht="15.75" customHeight="1">
      <c r="B1177" s="363" t="s">
        <v>172</v>
      </c>
      <c r="C1177" s="364">
        <v>5109839000186</v>
      </c>
      <c r="D1177" s="365" t="s">
        <v>13</v>
      </c>
      <c r="E1177" s="365" t="s">
        <v>616</v>
      </c>
      <c r="F1177" s="365" t="s">
        <v>617</v>
      </c>
      <c r="G1177" s="366" t="s">
        <v>34</v>
      </c>
      <c r="H1177" s="366" t="s">
        <v>1337</v>
      </c>
      <c r="I1177" s="366" t="s">
        <v>34</v>
      </c>
      <c r="J1177" s="366" t="s">
        <v>608</v>
      </c>
      <c r="K1177" s="367" t="s">
        <v>48</v>
      </c>
      <c r="L1177" s="368"/>
      <c r="M1177" s="368" t="s">
        <v>34</v>
      </c>
      <c r="N1177" s="367">
        <v>109241</v>
      </c>
      <c r="O1177" s="367" t="s">
        <v>1321</v>
      </c>
      <c r="P1177" s="371">
        <v>37503</v>
      </c>
      <c r="Q1177" s="372">
        <v>207826590.66999999</v>
      </c>
      <c r="R1177" s="372">
        <v>266451082.70277777</v>
      </c>
      <c r="S1177" s="367">
        <v>33</v>
      </c>
      <c r="T1177" s="369">
        <v>7.6279791376347772E-2</v>
      </c>
      <c r="U1177" s="369">
        <v>0.98608375151608063</v>
      </c>
      <c r="V1177" s="369">
        <v>9.2305440595354948E-2</v>
      </c>
      <c r="W1177" s="369">
        <v>0.90490196279393686</v>
      </c>
      <c r="X1177" s="369">
        <v>0.11303062216774684</v>
      </c>
      <c r="Y1177" s="369">
        <v>0.85713174110300272</v>
      </c>
      <c r="Z1177" s="369">
        <v>0.18243889929955026</v>
      </c>
      <c r="AA1177" s="369">
        <v>1.0370418481684063</v>
      </c>
      <c r="AB1177" s="369">
        <v>2.8683682831274596E-2</v>
      </c>
      <c r="AC1177" s="373">
        <v>-0.29411696652545261</v>
      </c>
      <c r="AD1177" s="541">
        <v>12219414000195</v>
      </c>
      <c r="AE1177" s="370" t="s">
        <v>2344</v>
      </c>
      <c r="AF1177" s="370" t="s">
        <v>2253</v>
      </c>
      <c r="AG1177" s="374" t="s">
        <v>1439</v>
      </c>
      <c r="AH1177" s="374" t="s">
        <v>2248</v>
      </c>
      <c r="AI1177" s="374">
        <v>500</v>
      </c>
      <c r="AJ1177" s="374">
        <v>500</v>
      </c>
      <c r="AK1177" s="374">
        <v>500</v>
      </c>
      <c r="AL1177" s="369">
        <v>1.9199999999999998E-2</v>
      </c>
      <c r="AM1177" s="369">
        <v>0.2</v>
      </c>
      <c r="AN1177" s="369" t="s">
        <v>64</v>
      </c>
      <c r="AO1177" s="367" t="s">
        <v>1324</v>
      </c>
      <c r="AP1177" s="370" t="s">
        <v>13</v>
      </c>
      <c r="AQ1177" s="376" t="s">
        <v>674</v>
      </c>
      <c r="AR1177" s="369">
        <v>6.3999999999999994E-3</v>
      </c>
      <c r="AS1177" s="369">
        <v>6.3999999999999994E-3</v>
      </c>
      <c r="AT1177" s="369"/>
      <c r="AX1177" s="662"/>
      <c r="AY1177" s="663"/>
      <c r="AZ1177" s="663"/>
      <c r="BA1177" s="663"/>
      <c r="BB1177" s="664"/>
      <c r="BC1177" s="663"/>
      <c r="BD1177" s="663"/>
      <c r="BE1177" s="663"/>
      <c r="BF1177" s="663"/>
      <c r="BG1177" s="664"/>
      <c r="BH1177" s="664"/>
      <c r="BI1177" s="665"/>
      <c r="BJ1177" s="665"/>
      <c r="BK1177" s="665"/>
      <c r="BL1177" s="664"/>
      <c r="BM1177" s="664"/>
      <c r="BN1177" s="664"/>
      <c r="BO1177" s="664"/>
      <c r="BP1177" s="664"/>
      <c r="BQ1177" s="664"/>
      <c r="BR1177" s="664"/>
      <c r="BS1177" s="664"/>
      <c r="BT1177" s="667"/>
      <c r="BU1177" s="668"/>
      <c r="BV1177" s="666"/>
      <c r="BW1177" s="669"/>
    </row>
    <row r="1178" spans="2:75" ht="15.75" customHeight="1">
      <c r="B1178" s="363" t="s">
        <v>936</v>
      </c>
      <c r="C1178" s="364">
        <v>10459361000154</v>
      </c>
      <c r="D1178" s="365" t="s">
        <v>13</v>
      </c>
      <c r="E1178" s="365" t="s">
        <v>616</v>
      </c>
      <c r="F1178" s="365" t="s">
        <v>617</v>
      </c>
      <c r="G1178" s="366" t="s">
        <v>34</v>
      </c>
      <c r="H1178" s="366" t="s">
        <v>865</v>
      </c>
      <c r="I1178" s="366" t="s">
        <v>34</v>
      </c>
      <c r="J1178" s="366" t="s">
        <v>608</v>
      </c>
      <c r="K1178" s="367" t="s">
        <v>48</v>
      </c>
      <c r="L1178" s="368"/>
      <c r="M1178" s="368" t="s">
        <v>1416</v>
      </c>
      <c r="N1178" s="367">
        <v>270369</v>
      </c>
      <c r="O1178" s="367" t="s">
        <v>1321</v>
      </c>
      <c r="P1178" s="371">
        <v>40627</v>
      </c>
      <c r="Q1178" s="372">
        <v>138243296.84</v>
      </c>
      <c r="R1178" s="372">
        <v>244066712.80027783</v>
      </c>
      <c r="S1178" s="367">
        <v>33</v>
      </c>
      <c r="T1178" s="369">
        <v>8.9114379032672719E-2</v>
      </c>
      <c r="U1178" s="369">
        <v>1.15199897122177</v>
      </c>
      <c r="V1178" s="369">
        <v>3.1629930810826323E-2</v>
      </c>
      <c r="W1178" s="369">
        <v>0.31007908406206658</v>
      </c>
      <c r="X1178" s="369">
        <v>8.1005704817228352E-2</v>
      </c>
      <c r="Y1178" s="369">
        <v>0.61428097516992464</v>
      </c>
      <c r="Z1178" s="369">
        <v>0.17860744699520614</v>
      </c>
      <c r="AA1178" s="369">
        <v>1.0152626311586492</v>
      </c>
      <c r="AB1178" s="369">
        <v>5.8621378645880261E-2</v>
      </c>
      <c r="AC1178" s="373">
        <v>-1.0968124719841854</v>
      </c>
      <c r="AD1178" s="541">
        <v>0</v>
      </c>
      <c r="AE1178" s="370" t="s">
        <v>469</v>
      </c>
      <c r="AF1178" s="370" t="s">
        <v>469</v>
      </c>
      <c r="AG1178" s="374" t="s">
        <v>469</v>
      </c>
      <c r="AH1178" s="374" t="s">
        <v>2248</v>
      </c>
      <c r="AI1178" s="374">
        <v>1000</v>
      </c>
      <c r="AJ1178" s="374">
        <v>1000</v>
      </c>
      <c r="AK1178" s="374">
        <v>1000</v>
      </c>
      <c r="AL1178" s="369">
        <v>9.0000000000000011E-3</v>
      </c>
      <c r="AM1178" s="369">
        <v>0.2</v>
      </c>
      <c r="AN1178" s="369" t="s">
        <v>64</v>
      </c>
      <c r="AO1178" s="367" t="s">
        <v>1324</v>
      </c>
      <c r="AP1178" s="370" t="s">
        <v>13</v>
      </c>
      <c r="AQ1178" s="376" t="s">
        <v>668</v>
      </c>
      <c r="AR1178" s="369">
        <v>2.6666666666666666E-3</v>
      </c>
      <c r="AS1178" s="369">
        <v>2.6666666666666666E-3</v>
      </c>
      <c r="AT1178" s="369"/>
      <c r="AX1178" s="662"/>
      <c r="AY1178" s="663"/>
      <c r="AZ1178" s="663"/>
      <c r="BA1178" s="663"/>
      <c r="BB1178" s="664"/>
      <c r="BC1178" s="663"/>
      <c r="BD1178" s="663"/>
      <c r="BE1178" s="663"/>
      <c r="BF1178" s="663"/>
      <c r="BG1178" s="664"/>
      <c r="BH1178" s="664"/>
      <c r="BI1178" s="665"/>
      <c r="BJ1178" s="665"/>
      <c r="BK1178" s="665"/>
      <c r="BL1178" s="664"/>
      <c r="BM1178" s="664"/>
      <c r="BN1178" s="664"/>
      <c r="BO1178" s="664"/>
      <c r="BP1178" s="664"/>
      <c r="BQ1178" s="664"/>
      <c r="BR1178" s="664"/>
      <c r="BS1178" s="664"/>
      <c r="BT1178" s="667"/>
      <c r="BU1178" s="668"/>
      <c r="BV1178" s="666"/>
      <c r="BW1178" s="669"/>
    </row>
    <row r="1179" spans="2:75" ht="15.75" customHeight="1">
      <c r="B1179" s="363" t="s">
        <v>1687</v>
      </c>
      <c r="C1179" s="364">
        <v>27566556000104</v>
      </c>
      <c r="D1179" s="365" t="s">
        <v>13</v>
      </c>
      <c r="E1179" s="365" t="s">
        <v>616</v>
      </c>
      <c r="F1179" s="365" t="s">
        <v>617</v>
      </c>
      <c r="G1179" s="366" t="s">
        <v>34</v>
      </c>
      <c r="H1179" s="366" t="s">
        <v>1338</v>
      </c>
      <c r="I1179" s="366" t="s">
        <v>34</v>
      </c>
      <c r="J1179" s="366" t="s">
        <v>608</v>
      </c>
      <c r="K1179" s="367" t="s">
        <v>48</v>
      </c>
      <c r="L1179" s="368"/>
      <c r="M1179" s="368"/>
      <c r="N1179" s="367">
        <v>442410</v>
      </c>
      <c r="O1179" s="367" t="s">
        <v>1321</v>
      </c>
      <c r="P1179" s="371">
        <v>42888</v>
      </c>
      <c r="Q1179" s="372">
        <v>10425746.66</v>
      </c>
      <c r="R1179" s="372">
        <v>16632945.53575396</v>
      </c>
      <c r="S1179" s="367">
        <v>33</v>
      </c>
      <c r="T1179" s="369">
        <v>7.5696494779655232E-2</v>
      </c>
      <c r="U1179" s="369">
        <v>0.85142762720598153</v>
      </c>
      <c r="V1179" s="369">
        <v>-7.6389895465636126E-3</v>
      </c>
      <c r="W1179" s="369">
        <v>-7.010841862163128E-2</v>
      </c>
      <c r="X1179" s="369">
        <v>2.354027249849322E-2</v>
      </c>
      <c r="Y1179" s="369">
        <v>0.16553026331726045</v>
      </c>
      <c r="Z1179" s="369">
        <v>0.16400681579041021</v>
      </c>
      <c r="AA1179" s="369">
        <v>0.89622569030081878</v>
      </c>
      <c r="AB1179" s="369">
        <v>8.0952534176105428E-2</v>
      </c>
      <c r="AC1179" s="373">
        <v>-1.3322200279743908</v>
      </c>
      <c r="AD1179" s="541">
        <v>26269634000138</v>
      </c>
      <c r="AE1179" s="370" t="s">
        <v>2453</v>
      </c>
      <c r="AF1179" s="370" t="s">
        <v>2453</v>
      </c>
      <c r="AG1179" s="374" t="s">
        <v>1442</v>
      </c>
      <c r="AH1179" s="374" t="s">
        <v>2454</v>
      </c>
      <c r="AI1179" s="374">
        <v>1000</v>
      </c>
      <c r="AJ1179" s="374">
        <v>100</v>
      </c>
      <c r="AK1179" s="374">
        <v>1000</v>
      </c>
      <c r="AL1179" s="369">
        <v>0</v>
      </c>
      <c r="AM1179" s="369" t="s">
        <v>34</v>
      </c>
      <c r="AN1179" s="369" t="s">
        <v>64</v>
      </c>
      <c r="AO1179" s="367" t="s">
        <v>1324</v>
      </c>
      <c r="AP1179" s="370" t="s">
        <v>13</v>
      </c>
      <c r="AQ1179" s="376" t="s">
        <v>674</v>
      </c>
      <c r="AR1179" s="369" t="s">
        <v>34</v>
      </c>
      <c r="AS1179" s="369" t="s">
        <v>34</v>
      </c>
      <c r="AT1179" s="369"/>
      <c r="AX1179" s="662"/>
      <c r="AY1179" s="663"/>
      <c r="AZ1179" s="663"/>
      <c r="BA1179" s="663"/>
      <c r="BB1179" s="664"/>
      <c r="BC1179" s="663"/>
      <c r="BD1179" s="663"/>
      <c r="BE1179" s="663"/>
      <c r="BF1179" s="663"/>
      <c r="BG1179" s="664"/>
      <c r="BH1179" s="664"/>
      <c r="BI1179" s="665"/>
      <c r="BJ1179" s="665"/>
      <c r="BK1179" s="665"/>
      <c r="BL1179" s="664"/>
      <c r="BM1179" s="664"/>
      <c r="BN1179" s="664"/>
      <c r="BO1179" s="664"/>
      <c r="BP1179" s="664"/>
      <c r="BQ1179" s="664"/>
      <c r="BR1179" s="664"/>
      <c r="BS1179" s="664"/>
      <c r="BT1179" s="667"/>
      <c r="BU1179" s="668"/>
      <c r="BV1179" s="666"/>
      <c r="BW1179" s="669"/>
    </row>
    <row r="1180" spans="2:75" ht="15.75" customHeight="1">
      <c r="B1180" s="363" t="s">
        <v>527</v>
      </c>
      <c r="C1180" s="364">
        <v>42562316000117</v>
      </c>
      <c r="D1180" s="365" t="s">
        <v>13</v>
      </c>
      <c r="E1180" s="365" t="s">
        <v>616</v>
      </c>
      <c r="F1180" s="365" t="s">
        <v>619</v>
      </c>
      <c r="G1180" s="366" t="s">
        <v>34</v>
      </c>
      <c r="H1180" s="366" t="s">
        <v>1338</v>
      </c>
      <c r="I1180" s="366" t="s">
        <v>34</v>
      </c>
      <c r="J1180" s="366" t="s">
        <v>611</v>
      </c>
      <c r="K1180" s="367" t="s">
        <v>48</v>
      </c>
      <c r="L1180" s="368"/>
      <c r="M1180" s="368" t="s">
        <v>1416</v>
      </c>
      <c r="N1180" s="367">
        <v>604887</v>
      </c>
      <c r="O1180" s="367" t="s">
        <v>1321</v>
      </c>
      <c r="P1180" s="371">
        <v>44407</v>
      </c>
      <c r="Q1180" s="372">
        <v>21951855.649999999</v>
      </c>
      <c r="R1180" s="372">
        <v>42895517.718650825</v>
      </c>
      <c r="S1180" s="367">
        <v>33</v>
      </c>
      <c r="T1180" s="369">
        <v>-3.7949858165630124E-3</v>
      </c>
      <c r="U1180" s="369">
        <v>-4.9058522361233349E-2</v>
      </c>
      <c r="V1180" s="369">
        <v>2.5148173011031671E-2</v>
      </c>
      <c r="W1180" s="369">
        <v>0.24653618434176289</v>
      </c>
      <c r="X1180" s="369" t="s">
        <v>1419</v>
      </c>
      <c r="Y1180" s="369" t="s">
        <v>1419</v>
      </c>
      <c r="Z1180" s="369" t="s">
        <v>1419</v>
      </c>
      <c r="AA1180" s="369" t="s">
        <v>1419</v>
      </c>
      <c r="AB1180" s="369">
        <v>7.5534894895426752E-2</v>
      </c>
      <c r="AC1180" s="373">
        <v>-0.91968827775901207</v>
      </c>
      <c r="AD1180" s="541">
        <v>0</v>
      </c>
      <c r="AE1180" s="370" t="s">
        <v>2342</v>
      </c>
      <c r="AF1180" s="370" t="s">
        <v>2244</v>
      </c>
      <c r="AG1180" s="374" t="s">
        <v>1438</v>
      </c>
      <c r="AH1180" s="374" t="s">
        <v>2245</v>
      </c>
      <c r="AI1180" s="374">
        <v>100000</v>
      </c>
      <c r="AJ1180" s="374">
        <v>10000</v>
      </c>
      <c r="AK1180" s="374">
        <v>100000</v>
      </c>
      <c r="AL1180" s="369">
        <v>1.5700000000000002E-2</v>
      </c>
      <c r="AM1180" s="369">
        <v>0.15</v>
      </c>
      <c r="AN1180" s="369" t="s">
        <v>64</v>
      </c>
      <c r="AO1180" s="367" t="s">
        <v>1324</v>
      </c>
      <c r="AP1180" s="370" t="s">
        <v>13</v>
      </c>
      <c r="AQ1180" s="376" t="s">
        <v>668</v>
      </c>
      <c r="AR1180" s="369" t="s">
        <v>34</v>
      </c>
      <c r="AS1180" s="369" t="s">
        <v>34</v>
      </c>
      <c r="AT1180" s="369"/>
      <c r="AX1180" s="662"/>
      <c r="AY1180" s="663"/>
      <c r="AZ1180" s="663"/>
      <c r="BA1180" s="663"/>
      <c r="BB1180" s="664"/>
      <c r="BC1180" s="663"/>
      <c r="BD1180" s="663"/>
      <c r="BE1180" s="663"/>
      <c r="BF1180" s="663"/>
      <c r="BG1180" s="664"/>
      <c r="BH1180" s="664"/>
      <c r="BI1180" s="665"/>
      <c r="BJ1180" s="665"/>
      <c r="BK1180" s="665"/>
      <c r="BL1180" s="664"/>
      <c r="BM1180" s="664"/>
      <c r="BN1180" s="664"/>
      <c r="BO1180" s="664"/>
      <c r="BP1180" s="664"/>
      <c r="BQ1180" s="664"/>
      <c r="BR1180" s="664"/>
      <c r="BS1180" s="664"/>
      <c r="BT1180" s="667"/>
      <c r="BU1180" s="668"/>
      <c r="BV1180" s="666"/>
      <c r="BW1180" s="669"/>
    </row>
    <row r="1181" spans="2:75" ht="15.75" customHeight="1">
      <c r="B1181" s="363" t="s">
        <v>174</v>
      </c>
      <c r="C1181" s="364">
        <v>29298540000185</v>
      </c>
      <c r="D1181" s="365" t="s">
        <v>13</v>
      </c>
      <c r="E1181" s="365" t="s">
        <v>615</v>
      </c>
      <c r="F1181" s="365" t="s">
        <v>619</v>
      </c>
      <c r="G1181" s="366" t="s">
        <v>34</v>
      </c>
      <c r="H1181" s="366" t="s">
        <v>865</v>
      </c>
      <c r="I1181" s="366" t="s">
        <v>34</v>
      </c>
      <c r="J1181" s="366"/>
      <c r="K1181" s="367" t="s">
        <v>48</v>
      </c>
      <c r="L1181" s="368"/>
      <c r="M1181" s="368" t="s">
        <v>34</v>
      </c>
      <c r="N1181" s="367">
        <v>464597</v>
      </c>
      <c r="O1181" s="367" t="s">
        <v>1321</v>
      </c>
      <c r="P1181" s="371">
        <v>43160</v>
      </c>
      <c r="Q1181" s="372">
        <v>104335094.28</v>
      </c>
      <c r="R1181" s="372">
        <v>113436970.12365086</v>
      </c>
      <c r="S1181" s="367">
        <v>33</v>
      </c>
      <c r="T1181" s="369">
        <v>8.7997281305662423E-2</v>
      </c>
      <c r="U1181" s="369">
        <v>1.1375580308680453</v>
      </c>
      <c r="V1181" s="369">
        <v>8.1016954742870739E-2</v>
      </c>
      <c r="W1181" s="369">
        <v>0.79423705573104175</v>
      </c>
      <c r="X1181" s="369">
        <v>7.6783589933745011E-2</v>
      </c>
      <c r="Y1181" s="369">
        <v>0.58226391101675901</v>
      </c>
      <c r="Z1181" s="369">
        <v>0.25495234938002009</v>
      </c>
      <c r="AA1181" s="369">
        <v>1.4492318064351808</v>
      </c>
      <c r="AB1181" s="369">
        <v>5.4044360872612884E-2</v>
      </c>
      <c r="AC1181" s="373">
        <v>-0.32905542903699903</v>
      </c>
      <c r="AD1181" s="541">
        <v>29054797000191</v>
      </c>
      <c r="AE1181" s="370" t="s">
        <v>2344</v>
      </c>
      <c r="AF1181" s="370" t="s">
        <v>2253</v>
      </c>
      <c r="AG1181" s="374" t="s">
        <v>1439</v>
      </c>
      <c r="AH1181" s="374" t="s">
        <v>2248</v>
      </c>
      <c r="AI1181" s="374">
        <v>1000</v>
      </c>
      <c r="AJ1181" s="374">
        <v>1</v>
      </c>
      <c r="AK1181" s="374">
        <v>1000</v>
      </c>
      <c r="AL1181" s="369">
        <v>1.9199999999999998E-2</v>
      </c>
      <c r="AM1181" s="369">
        <v>0.2</v>
      </c>
      <c r="AN1181" s="369" t="s">
        <v>64</v>
      </c>
      <c r="AO1181" s="367" t="s">
        <v>1324</v>
      </c>
      <c r="AP1181" s="370" t="s">
        <v>13</v>
      </c>
      <c r="AQ1181" s="376" t="s">
        <v>664</v>
      </c>
      <c r="AR1181" s="369">
        <v>6.6666666666666662E-3</v>
      </c>
      <c r="AS1181" s="369">
        <v>6.6666666666666662E-3</v>
      </c>
      <c r="AT1181" s="369"/>
      <c r="AX1181" s="662"/>
      <c r="AY1181" s="663"/>
      <c r="AZ1181" s="663"/>
      <c r="BA1181" s="663"/>
      <c r="BB1181" s="664"/>
      <c r="BC1181" s="663"/>
      <c r="BD1181" s="663"/>
      <c r="BE1181" s="663"/>
      <c r="BF1181" s="663"/>
      <c r="BG1181" s="664"/>
      <c r="BH1181" s="664"/>
      <c r="BI1181" s="665"/>
      <c r="BJ1181" s="665"/>
      <c r="BK1181" s="665"/>
      <c r="BL1181" s="664"/>
      <c r="BM1181" s="664"/>
      <c r="BN1181" s="664"/>
      <c r="BO1181" s="664"/>
      <c r="BP1181" s="664"/>
      <c r="BQ1181" s="664"/>
      <c r="BR1181" s="664"/>
      <c r="BS1181" s="664"/>
      <c r="BT1181" s="667"/>
      <c r="BU1181" s="668"/>
      <c r="BV1181" s="666"/>
      <c r="BW1181" s="669"/>
    </row>
    <row r="1182" spans="2:75" ht="15.75" customHeight="1">
      <c r="B1182" s="363" t="s">
        <v>930</v>
      </c>
      <c r="C1182" s="364">
        <v>27751295000194</v>
      </c>
      <c r="D1182" s="365" t="s">
        <v>13</v>
      </c>
      <c r="E1182" s="365" t="s">
        <v>615</v>
      </c>
      <c r="F1182" s="365" t="s">
        <v>619</v>
      </c>
      <c r="G1182" s="366" t="s">
        <v>34</v>
      </c>
      <c r="H1182" s="366" t="s">
        <v>1338</v>
      </c>
      <c r="I1182" s="366" t="s">
        <v>34</v>
      </c>
      <c r="J1182" s="366" t="s">
        <v>700</v>
      </c>
      <c r="K1182" s="367" t="s">
        <v>48</v>
      </c>
      <c r="L1182" s="368"/>
      <c r="M1182" s="368" t="s">
        <v>34</v>
      </c>
      <c r="N1182" s="367">
        <v>448168</v>
      </c>
      <c r="O1182" s="367" t="s">
        <v>1321</v>
      </c>
      <c r="P1182" s="371">
        <v>42964</v>
      </c>
      <c r="Q1182" s="372">
        <v>4601216.01</v>
      </c>
      <c r="R1182" s="372">
        <v>4996185.8598015849</v>
      </c>
      <c r="S1182" s="367">
        <v>33</v>
      </c>
      <c r="T1182" s="369">
        <v>0.26628606208586425</v>
      </c>
      <c r="U1182" s="369">
        <v>3.4423318986618492</v>
      </c>
      <c r="V1182" s="369">
        <v>0.33300524998864733</v>
      </c>
      <c r="W1182" s="369">
        <v>3.2645649312958991</v>
      </c>
      <c r="X1182" s="369">
        <v>0.4511348495590688</v>
      </c>
      <c r="Y1182" s="369">
        <v>3.4210375176112682</v>
      </c>
      <c r="Z1182" s="369">
        <v>0.16618484777705556</v>
      </c>
      <c r="AA1182" s="369">
        <v>0.94464854994182601</v>
      </c>
      <c r="AB1182" s="369">
        <v>0.25075237128076416</v>
      </c>
      <c r="AC1182" s="373">
        <v>0.88484072210780484</v>
      </c>
      <c r="AD1182" s="541">
        <v>19628666000117</v>
      </c>
      <c r="AE1182" s="370" t="s">
        <v>2258</v>
      </c>
      <c r="AF1182" s="370" t="s">
        <v>2244</v>
      </c>
      <c r="AG1182" s="374" t="s">
        <v>1438</v>
      </c>
      <c r="AH1182" s="374" t="s">
        <v>2248</v>
      </c>
      <c r="AI1182" s="374">
        <v>5000</v>
      </c>
      <c r="AJ1182" s="374">
        <v>5000</v>
      </c>
      <c r="AK1182" s="374">
        <v>5000</v>
      </c>
      <c r="AL1182" s="369">
        <v>0</v>
      </c>
      <c r="AM1182" s="369" t="s">
        <v>34</v>
      </c>
      <c r="AN1182" s="369" t="s">
        <v>34</v>
      </c>
      <c r="AO1182" s="367" t="s">
        <v>1324</v>
      </c>
      <c r="AP1182" s="370" t="s">
        <v>13</v>
      </c>
      <c r="AQ1182" s="376" t="s">
        <v>668</v>
      </c>
      <c r="AR1182" s="369">
        <v>4.1999999999999997E-3</v>
      </c>
      <c r="AS1182" s="369">
        <v>4.1999999999999997E-3</v>
      </c>
      <c r="AT1182" s="369"/>
      <c r="AX1182" s="662"/>
      <c r="AY1182" s="663"/>
      <c r="AZ1182" s="663"/>
      <c r="BA1182" s="663"/>
      <c r="BB1182" s="664"/>
      <c r="BC1182" s="663"/>
      <c r="BD1182" s="663"/>
      <c r="BE1182" s="663"/>
      <c r="BF1182" s="663"/>
      <c r="BG1182" s="664"/>
      <c r="BH1182" s="664"/>
      <c r="BI1182" s="665"/>
      <c r="BJ1182" s="665"/>
      <c r="BK1182" s="665"/>
      <c r="BL1182" s="664"/>
      <c r="BM1182" s="664"/>
      <c r="BN1182" s="664"/>
      <c r="BO1182" s="664"/>
      <c r="BP1182" s="664"/>
      <c r="BQ1182" s="664"/>
      <c r="BR1182" s="664"/>
      <c r="BS1182" s="664"/>
      <c r="BT1182" s="667"/>
      <c r="BU1182" s="668"/>
      <c r="BV1182" s="666"/>
      <c r="BW1182" s="669"/>
    </row>
    <row r="1183" spans="2:75" ht="15.75" customHeight="1">
      <c r="B1183" s="363" t="s">
        <v>931</v>
      </c>
      <c r="C1183" s="364">
        <v>19628666000117</v>
      </c>
      <c r="D1183" s="365" t="s">
        <v>13</v>
      </c>
      <c r="E1183" s="365" t="s">
        <v>615</v>
      </c>
      <c r="F1183" s="365" t="s">
        <v>619</v>
      </c>
      <c r="G1183" s="366" t="s">
        <v>34</v>
      </c>
      <c r="H1183" s="366" t="s">
        <v>1338</v>
      </c>
      <c r="I1183" s="366" t="s">
        <v>34</v>
      </c>
      <c r="J1183" s="366" t="s">
        <v>700</v>
      </c>
      <c r="K1183" s="367" t="s">
        <v>48</v>
      </c>
      <c r="L1183" s="368"/>
      <c r="M1183" s="368" t="s">
        <v>34</v>
      </c>
      <c r="N1183" s="367">
        <v>370126</v>
      </c>
      <c r="O1183" s="367" t="s">
        <v>1321</v>
      </c>
      <c r="P1183" s="371">
        <v>41759</v>
      </c>
      <c r="Q1183" s="372">
        <v>188343756.80000001</v>
      </c>
      <c r="R1183" s="372">
        <v>244892605.36615095</v>
      </c>
      <c r="S1183" s="367">
        <v>33</v>
      </c>
      <c r="T1183" s="369">
        <v>0.26837709566893864</v>
      </c>
      <c r="U1183" s="369">
        <v>3.4693630979210472</v>
      </c>
      <c r="V1183" s="369">
        <v>0.33714823429558294</v>
      </c>
      <c r="W1183" s="369">
        <v>3.3051800305467136</v>
      </c>
      <c r="X1183" s="369">
        <v>0.45999457810846356</v>
      </c>
      <c r="Y1183" s="369">
        <v>3.4882224486644891</v>
      </c>
      <c r="Z1183" s="369">
        <v>0.16710729167402305</v>
      </c>
      <c r="AA1183" s="369">
        <v>0.94989202009767337</v>
      </c>
      <c r="AB1183" s="369">
        <v>0.25498083940757377</v>
      </c>
      <c r="AC1183" s="373">
        <v>0.8865367612403624</v>
      </c>
      <c r="AD1183" s="541">
        <v>19770499000144</v>
      </c>
      <c r="AE1183" s="370" t="s">
        <v>2372</v>
      </c>
      <c r="AF1183" s="370" t="s">
        <v>2244</v>
      </c>
      <c r="AG1183" s="374" t="s">
        <v>1438</v>
      </c>
      <c r="AH1183" s="374" t="s">
        <v>2248</v>
      </c>
      <c r="AI1183" s="374">
        <v>5000</v>
      </c>
      <c r="AJ1183" s="374">
        <v>1000</v>
      </c>
      <c r="AK1183" s="374">
        <v>5000</v>
      </c>
      <c r="AL1183" s="369">
        <v>0.02</v>
      </c>
      <c r="AM1183" s="369">
        <v>0.2</v>
      </c>
      <c r="AN1183" s="369" t="s">
        <v>34</v>
      </c>
      <c r="AO1183" s="367" t="s">
        <v>1324</v>
      </c>
      <c r="AP1183" s="370" t="s">
        <v>13</v>
      </c>
      <c r="AQ1183" s="376" t="s">
        <v>674</v>
      </c>
      <c r="AR1183" s="369">
        <v>4.1999999999999997E-3</v>
      </c>
      <c r="AS1183" s="369">
        <v>4.1999999999999997E-3</v>
      </c>
      <c r="AT1183" s="369"/>
      <c r="AX1183" s="662"/>
      <c r="AY1183" s="663"/>
      <c r="AZ1183" s="663"/>
      <c r="BA1183" s="663"/>
      <c r="BB1183" s="664"/>
      <c r="BC1183" s="663"/>
      <c r="BD1183" s="663"/>
      <c r="BE1183" s="663"/>
      <c r="BF1183" s="663"/>
      <c r="BG1183" s="664"/>
      <c r="BH1183" s="664"/>
      <c r="BI1183" s="665"/>
      <c r="BJ1183" s="665"/>
      <c r="BK1183" s="665"/>
      <c r="BL1183" s="664"/>
      <c r="BM1183" s="664"/>
      <c r="BN1183" s="664"/>
      <c r="BO1183" s="664"/>
      <c r="BP1183" s="664"/>
      <c r="BQ1183" s="664"/>
      <c r="BR1183" s="664"/>
      <c r="BS1183" s="664"/>
      <c r="BT1183" s="667"/>
      <c r="BU1183" s="668"/>
      <c r="BV1183" s="666"/>
      <c r="BW1183" s="669"/>
    </row>
    <row r="1184" spans="2:75" ht="15.75" customHeight="1">
      <c r="B1184" s="363" t="s">
        <v>1645</v>
      </c>
      <c r="C1184" s="364">
        <v>31006657000190</v>
      </c>
      <c r="D1184" s="365" t="s">
        <v>13</v>
      </c>
      <c r="E1184" s="365" t="s">
        <v>615</v>
      </c>
      <c r="F1184" s="365" t="s">
        <v>619</v>
      </c>
      <c r="G1184" s="366" t="s">
        <v>34</v>
      </c>
      <c r="H1184" s="366" t="s">
        <v>1338</v>
      </c>
      <c r="I1184" s="366" t="s">
        <v>34</v>
      </c>
      <c r="J1184" s="366" t="s">
        <v>700</v>
      </c>
      <c r="K1184" s="367" t="s">
        <v>48</v>
      </c>
      <c r="L1184" s="368"/>
      <c r="M1184" s="368"/>
      <c r="N1184" s="367">
        <v>484751</v>
      </c>
      <c r="O1184" s="367" t="s">
        <v>1321</v>
      </c>
      <c r="P1184" s="371">
        <v>43473</v>
      </c>
      <c r="Q1184" s="372">
        <v>21746331.960000001</v>
      </c>
      <c r="R1184" s="372">
        <v>27990535.213769816</v>
      </c>
      <c r="S1184" s="367">
        <v>33</v>
      </c>
      <c r="T1184" s="369">
        <v>0.2973924313765941</v>
      </c>
      <c r="U1184" s="369">
        <v>3.34504435024441</v>
      </c>
      <c r="V1184" s="369">
        <v>0.36465607595225014</v>
      </c>
      <c r="W1184" s="369">
        <v>3.3467071357994338</v>
      </c>
      <c r="X1184" s="369">
        <v>0.64356022107899302</v>
      </c>
      <c r="Y1184" s="369">
        <v>4.525380615816526</v>
      </c>
      <c r="Z1184" s="369">
        <v>0.1500365065141458</v>
      </c>
      <c r="AA1184" s="369">
        <v>0.81988404550700456</v>
      </c>
      <c r="AB1184" s="369">
        <v>0.25203058983841747</v>
      </c>
      <c r="AC1184" s="373">
        <v>0.94985504877171023</v>
      </c>
      <c r="AD1184" s="541">
        <v>19628666000117</v>
      </c>
      <c r="AE1184" s="370" t="s">
        <v>2453</v>
      </c>
      <c r="AF1184" s="370" t="s">
        <v>2453</v>
      </c>
      <c r="AG1184" s="374" t="s">
        <v>1442</v>
      </c>
      <c r="AH1184" s="374" t="s">
        <v>2248</v>
      </c>
      <c r="AI1184" s="374">
        <v>10000</v>
      </c>
      <c r="AJ1184" s="374">
        <v>5000</v>
      </c>
      <c r="AK1184" s="374">
        <v>5000</v>
      </c>
      <c r="AL1184" s="369">
        <v>0</v>
      </c>
      <c r="AM1184" s="369" t="s">
        <v>34</v>
      </c>
      <c r="AN1184" s="369" t="s">
        <v>64</v>
      </c>
      <c r="AO1184" s="367" t="s">
        <v>1324</v>
      </c>
      <c r="AP1184" s="370" t="s">
        <v>13</v>
      </c>
      <c r="AQ1184" s="376" t="s">
        <v>668</v>
      </c>
      <c r="AR1184" s="369" t="s">
        <v>34</v>
      </c>
      <c r="AS1184" s="369" t="s">
        <v>34</v>
      </c>
      <c r="AT1184" s="369"/>
      <c r="AX1184" s="662"/>
      <c r="AY1184" s="663"/>
      <c r="AZ1184" s="663"/>
      <c r="BA1184" s="663"/>
      <c r="BB1184" s="664"/>
      <c r="BC1184" s="663"/>
      <c r="BD1184" s="663"/>
      <c r="BE1184" s="663"/>
      <c r="BF1184" s="663"/>
      <c r="BG1184" s="664"/>
      <c r="BH1184" s="664"/>
      <c r="BI1184" s="665"/>
      <c r="BJ1184" s="665"/>
      <c r="BK1184" s="665"/>
      <c r="BL1184" s="664"/>
      <c r="BM1184" s="664"/>
      <c r="BN1184" s="664"/>
      <c r="BO1184" s="664"/>
      <c r="BP1184" s="664"/>
      <c r="BQ1184" s="664"/>
      <c r="BR1184" s="664"/>
      <c r="BS1184" s="664"/>
      <c r="BT1184" s="667"/>
      <c r="BU1184" s="668"/>
      <c r="BV1184" s="666"/>
      <c r="BW1184" s="669"/>
    </row>
    <row r="1185" spans="2:75" ht="15.75" customHeight="1">
      <c r="B1185" s="363" t="s">
        <v>1163</v>
      </c>
      <c r="C1185" s="364">
        <v>38971869000156</v>
      </c>
      <c r="D1185" s="365" t="s">
        <v>13</v>
      </c>
      <c r="E1185" s="365" t="s">
        <v>615</v>
      </c>
      <c r="F1185" s="365" t="s">
        <v>619</v>
      </c>
      <c r="G1185" s="366" t="s">
        <v>34</v>
      </c>
      <c r="H1185" s="366" t="s">
        <v>1338</v>
      </c>
      <c r="I1185" s="366" t="s">
        <v>34</v>
      </c>
      <c r="J1185" s="366" t="s">
        <v>611</v>
      </c>
      <c r="K1185" s="367" t="s">
        <v>48</v>
      </c>
      <c r="L1185" s="368"/>
      <c r="M1185" s="368" t="s">
        <v>1416</v>
      </c>
      <c r="N1185" s="367">
        <v>558524</v>
      </c>
      <c r="O1185" s="367" t="s">
        <v>1321</v>
      </c>
      <c r="P1185" s="371">
        <v>44132</v>
      </c>
      <c r="Q1185" s="372">
        <v>16646686.07</v>
      </c>
      <c r="R1185" s="372">
        <v>27585167.233730134</v>
      </c>
      <c r="S1185" s="367">
        <v>33</v>
      </c>
      <c r="T1185" s="369">
        <v>8.1341306667398028E-2</v>
      </c>
      <c r="U1185" s="369">
        <v>1.0515149475969661</v>
      </c>
      <c r="V1185" s="369">
        <v>0.17667819257708506</v>
      </c>
      <c r="W1185" s="369">
        <v>1.7320370523634643</v>
      </c>
      <c r="X1185" s="369" t="s">
        <v>1419</v>
      </c>
      <c r="Y1185" s="369" t="s">
        <v>1419</v>
      </c>
      <c r="Z1185" s="369" t="s">
        <v>1419</v>
      </c>
      <c r="AA1185" s="369" t="s">
        <v>1419</v>
      </c>
      <c r="AB1185" s="369">
        <v>9.6398631900246085E-2</v>
      </c>
      <c r="AC1185" s="373">
        <v>0.72866361711510608</v>
      </c>
      <c r="AD1185" s="541">
        <v>38537672000103</v>
      </c>
      <c r="AE1185" s="370" t="s">
        <v>2516</v>
      </c>
      <c r="AF1185" s="370" t="s">
        <v>2244</v>
      </c>
      <c r="AG1185" s="374" t="s">
        <v>1438</v>
      </c>
      <c r="AH1185" s="374" t="s">
        <v>2245</v>
      </c>
      <c r="AI1185" s="374">
        <v>500</v>
      </c>
      <c r="AJ1185" s="374">
        <v>100</v>
      </c>
      <c r="AK1185" s="374">
        <v>100</v>
      </c>
      <c r="AL1185" s="369">
        <v>1.7000000000000001E-2</v>
      </c>
      <c r="AM1185" s="369">
        <v>0.2</v>
      </c>
      <c r="AN1185" s="369" t="s">
        <v>34</v>
      </c>
      <c r="AO1185" s="367" t="s">
        <v>1324</v>
      </c>
      <c r="AP1185" s="370" t="s">
        <v>13</v>
      </c>
      <c r="AQ1185" s="376" t="s">
        <v>668</v>
      </c>
      <c r="AR1185" s="369" t="s">
        <v>34</v>
      </c>
      <c r="AS1185" s="369" t="s">
        <v>34</v>
      </c>
      <c r="AT1185" s="369"/>
      <c r="AX1185" s="662"/>
      <c r="AY1185" s="663"/>
      <c r="AZ1185" s="663"/>
      <c r="BA1185" s="663"/>
      <c r="BB1185" s="664"/>
      <c r="BC1185" s="663"/>
      <c r="BD1185" s="663"/>
      <c r="BE1185" s="663"/>
      <c r="BF1185" s="663"/>
      <c r="BG1185" s="664"/>
      <c r="BH1185" s="664"/>
      <c r="BI1185" s="665"/>
      <c r="BJ1185" s="665"/>
      <c r="BK1185" s="665"/>
      <c r="BL1185" s="664"/>
      <c r="BM1185" s="664"/>
      <c r="BN1185" s="664"/>
      <c r="BO1185" s="664"/>
      <c r="BP1185" s="664"/>
      <c r="BQ1185" s="664"/>
      <c r="BR1185" s="664"/>
      <c r="BS1185" s="664"/>
      <c r="BT1185" s="667"/>
      <c r="BU1185" s="668"/>
      <c r="BV1185" s="666"/>
      <c r="BW1185" s="669"/>
    </row>
    <row r="1186" spans="2:75" ht="15.75" customHeight="1">
      <c r="B1186" s="363" t="s">
        <v>210</v>
      </c>
      <c r="C1186" s="364">
        <v>31440882000130</v>
      </c>
      <c r="D1186" s="365" t="s">
        <v>13</v>
      </c>
      <c r="E1186" s="365" t="s">
        <v>616</v>
      </c>
      <c r="F1186" s="365" t="s">
        <v>610</v>
      </c>
      <c r="G1186" s="366" t="s">
        <v>34</v>
      </c>
      <c r="H1186" s="366" t="s">
        <v>1337</v>
      </c>
      <c r="I1186" s="366" t="s">
        <v>34</v>
      </c>
      <c r="J1186" s="366" t="s">
        <v>611</v>
      </c>
      <c r="K1186" s="367" t="s">
        <v>48</v>
      </c>
      <c r="L1186" s="368"/>
      <c r="M1186" s="368" t="s">
        <v>34</v>
      </c>
      <c r="N1186" s="367">
        <v>478385</v>
      </c>
      <c r="O1186" s="367" t="s">
        <v>1321</v>
      </c>
      <c r="P1186" s="371">
        <v>43405</v>
      </c>
      <c r="Q1186" s="372">
        <v>134038519.19</v>
      </c>
      <c r="R1186" s="372">
        <v>150606597.40706342</v>
      </c>
      <c r="S1186" s="367">
        <v>33</v>
      </c>
      <c r="T1186" s="369">
        <v>8.1776539487687483E-2</v>
      </c>
      <c r="U1186" s="369">
        <v>1.0571412872141852</v>
      </c>
      <c r="V1186" s="369">
        <v>0.12199301858879941</v>
      </c>
      <c r="W1186" s="369">
        <v>1.1959394945319941</v>
      </c>
      <c r="X1186" s="369">
        <v>0.14398717522299043</v>
      </c>
      <c r="Y1186" s="369">
        <v>1.0918809065053658</v>
      </c>
      <c r="Z1186" s="369">
        <v>0.24648734004423711</v>
      </c>
      <c r="AA1186" s="369">
        <v>1.4011139491139224</v>
      </c>
      <c r="AB1186" s="369">
        <v>4.1123301415047393E-2</v>
      </c>
      <c r="AC1186" s="373">
        <v>0.45770768809848689</v>
      </c>
      <c r="AD1186" s="541">
        <v>0</v>
      </c>
      <c r="AE1186" s="370" t="s">
        <v>2394</v>
      </c>
      <c r="AF1186" s="370" t="s">
        <v>2253</v>
      </c>
      <c r="AG1186" s="374" t="s">
        <v>1439</v>
      </c>
      <c r="AH1186" s="374" t="s">
        <v>2248</v>
      </c>
      <c r="AI1186" s="374">
        <v>50000</v>
      </c>
      <c r="AJ1186" s="374">
        <v>20000</v>
      </c>
      <c r="AK1186" s="374">
        <v>20000</v>
      </c>
      <c r="AL1186" s="369">
        <v>0.02</v>
      </c>
      <c r="AM1186" s="369">
        <v>0.2</v>
      </c>
      <c r="AN1186" s="369" t="s">
        <v>64</v>
      </c>
      <c r="AO1186" s="367" t="s">
        <v>1324</v>
      </c>
      <c r="AP1186" s="370" t="s">
        <v>13</v>
      </c>
      <c r="AQ1186" s="376" t="s">
        <v>668</v>
      </c>
      <c r="AR1186" s="369">
        <v>5.4000000000000003E-3</v>
      </c>
      <c r="AS1186" s="369">
        <v>5.4000000000000003E-3</v>
      </c>
      <c r="AT1186" s="369"/>
      <c r="AX1186" s="662"/>
      <c r="AY1186" s="663"/>
      <c r="AZ1186" s="663"/>
      <c r="BA1186" s="663"/>
      <c r="BB1186" s="664"/>
      <c r="BC1186" s="663"/>
      <c r="BD1186" s="663"/>
      <c r="BE1186" s="663"/>
      <c r="BF1186" s="663"/>
      <c r="BG1186" s="664"/>
      <c r="BH1186" s="664"/>
      <c r="BI1186" s="665"/>
      <c r="BJ1186" s="665"/>
      <c r="BK1186" s="665"/>
      <c r="BL1186" s="664"/>
      <c r="BM1186" s="664"/>
      <c r="BN1186" s="664"/>
      <c r="BO1186" s="664"/>
      <c r="BP1186" s="664"/>
      <c r="BQ1186" s="664"/>
      <c r="BR1186" s="664"/>
      <c r="BS1186" s="664"/>
      <c r="BT1186" s="667"/>
      <c r="BU1186" s="668"/>
      <c r="BV1186" s="666"/>
      <c r="BW1186" s="669"/>
    </row>
    <row r="1187" spans="2:75" ht="15.75" customHeight="1">
      <c r="B1187" s="363" t="s">
        <v>1498</v>
      </c>
      <c r="C1187" s="364">
        <v>32892827000143</v>
      </c>
      <c r="D1187" s="365" t="s">
        <v>14</v>
      </c>
      <c r="E1187" s="365" t="s">
        <v>614</v>
      </c>
      <c r="F1187" s="365" t="s">
        <v>689</v>
      </c>
      <c r="G1187" s="366"/>
      <c r="H1187" s="366" t="s">
        <v>865</v>
      </c>
      <c r="I1187" s="366" t="s">
        <v>34</v>
      </c>
      <c r="J1187" s="366" t="s">
        <v>608</v>
      </c>
      <c r="K1187" s="367" t="s">
        <v>48</v>
      </c>
      <c r="L1187" s="368"/>
      <c r="M1187" s="368"/>
      <c r="N1187" s="367">
        <v>499943</v>
      </c>
      <c r="O1187" s="367" t="s">
        <v>1321</v>
      </c>
      <c r="P1187" s="371">
        <v>43643</v>
      </c>
      <c r="Q1187" s="372">
        <v>313489083.39999998</v>
      </c>
      <c r="R1187" s="372">
        <v>305813815.0378176</v>
      </c>
      <c r="S1187" s="367">
        <v>33</v>
      </c>
      <c r="T1187" s="369">
        <v>0.13201872949536453</v>
      </c>
      <c r="U1187" s="369">
        <v>1.4849352526584523</v>
      </c>
      <c r="V1187" s="369">
        <v>0.15563752503011696</v>
      </c>
      <c r="W1187" s="369">
        <v>1.428395822711209</v>
      </c>
      <c r="X1187" s="369">
        <v>0.48307027017444026</v>
      </c>
      <c r="Y1187" s="369">
        <v>3.3968489119161025</v>
      </c>
      <c r="Z1187" s="369">
        <v>0.60950574926801959</v>
      </c>
      <c r="AA1187" s="369">
        <v>3.3306829856274129</v>
      </c>
      <c r="AB1187" s="369">
        <v>0.16446018438316645</v>
      </c>
      <c r="AC1187" s="373">
        <v>0.3327852575250822</v>
      </c>
      <c r="AD1187" s="541">
        <v>32071783000190</v>
      </c>
      <c r="AE1187" s="370" t="s">
        <v>2252</v>
      </c>
      <c r="AF1187" s="370" t="s">
        <v>2253</v>
      </c>
      <c r="AG1187" s="374" t="s">
        <v>1439</v>
      </c>
      <c r="AH1187" s="374" t="s">
        <v>2245</v>
      </c>
      <c r="AI1187" s="374">
        <v>5000</v>
      </c>
      <c r="AJ1187" s="374">
        <v>1000</v>
      </c>
      <c r="AK1187" s="374">
        <v>3000</v>
      </c>
      <c r="AL1187" s="673">
        <v>1.9E-2</v>
      </c>
      <c r="AM1187" s="673">
        <v>0.2</v>
      </c>
      <c r="AN1187" s="369" t="s">
        <v>34</v>
      </c>
      <c r="AO1187" s="367" t="s">
        <v>1324</v>
      </c>
      <c r="AP1187" s="370" t="s">
        <v>716</v>
      </c>
      <c r="AQ1187" s="376" t="s">
        <v>659</v>
      </c>
      <c r="AR1187" s="369" t="s">
        <v>34</v>
      </c>
      <c r="AS1187" s="369" t="s">
        <v>34</v>
      </c>
      <c r="AT1187" s="369"/>
      <c r="AX1187" s="662"/>
      <c r="AY1187" s="663"/>
      <c r="AZ1187" s="663"/>
      <c r="BA1187" s="663"/>
      <c r="BB1187" s="664"/>
      <c r="BC1187" s="663"/>
      <c r="BD1187" s="663"/>
      <c r="BE1187" s="663"/>
      <c r="BF1187" s="663"/>
      <c r="BG1187" s="664"/>
      <c r="BH1187" s="664"/>
      <c r="BI1187" s="665"/>
      <c r="BJ1187" s="665"/>
      <c r="BK1187" s="665"/>
      <c r="BL1187" s="664"/>
      <c r="BM1187" s="664"/>
      <c r="BN1187" s="664"/>
      <c r="BO1187" s="664"/>
      <c r="BP1187" s="664"/>
      <c r="BQ1187" s="664"/>
      <c r="BR1187" s="664"/>
      <c r="BS1187" s="664"/>
      <c r="BT1187" s="667"/>
      <c r="BU1187" s="668"/>
      <c r="BV1187" s="666"/>
      <c r="BW1187" s="669"/>
    </row>
    <row r="1188" spans="2:75" ht="15.75" customHeight="1">
      <c r="B1188" s="363" t="s">
        <v>718</v>
      </c>
      <c r="C1188" s="364">
        <v>39377954000153</v>
      </c>
      <c r="D1188" s="365" t="s">
        <v>14</v>
      </c>
      <c r="E1188" s="365" t="s">
        <v>607</v>
      </c>
      <c r="F1188" s="365"/>
      <c r="G1188" s="366"/>
      <c r="H1188" s="366" t="s">
        <v>34</v>
      </c>
      <c r="I1188" s="366" t="s">
        <v>34</v>
      </c>
      <c r="J1188" s="366" t="s">
        <v>608</v>
      </c>
      <c r="K1188" s="367" t="s">
        <v>48</v>
      </c>
      <c r="L1188" s="368"/>
      <c r="M1188" s="368" t="s">
        <v>34</v>
      </c>
      <c r="N1188" s="367">
        <v>588881</v>
      </c>
      <c r="O1188" s="367" t="s">
        <v>1321</v>
      </c>
      <c r="P1188" s="371">
        <v>44188</v>
      </c>
      <c r="Q1188" s="372">
        <v>67521217.359999999</v>
      </c>
      <c r="R1188" s="372">
        <v>63217464.389841244</v>
      </c>
      <c r="S1188" s="367">
        <v>33</v>
      </c>
      <c r="T1188" s="369">
        <v>0.17443774871079154</v>
      </c>
      <c r="U1188" s="369">
        <v>2.2549908245828298</v>
      </c>
      <c r="V1188" s="369">
        <v>6.6416584760096153E-2</v>
      </c>
      <c r="W1188" s="369">
        <v>0.65110461012744791</v>
      </c>
      <c r="X1188" s="369" t="s">
        <v>1419</v>
      </c>
      <c r="Y1188" s="369" t="s">
        <v>1419</v>
      </c>
      <c r="Z1188" s="369" t="s">
        <v>1419</v>
      </c>
      <c r="AA1188" s="369" t="s">
        <v>1419</v>
      </c>
      <c r="AB1188" s="369">
        <v>0.23951537777885071</v>
      </c>
      <c r="AC1188" s="373">
        <v>-1.7752598678111631E-2</v>
      </c>
      <c r="AD1188" s="541">
        <v>0</v>
      </c>
      <c r="AE1188" s="370" t="s">
        <v>2246</v>
      </c>
      <c r="AF1188" s="370" t="s">
        <v>2247</v>
      </c>
      <c r="AG1188" s="374" t="s">
        <v>59</v>
      </c>
      <c r="AH1188" s="374" t="s">
        <v>2248</v>
      </c>
      <c r="AI1188" s="374">
        <v>5000</v>
      </c>
      <c r="AJ1188" s="374">
        <v>5000</v>
      </c>
      <c r="AK1188" s="374">
        <v>5000</v>
      </c>
      <c r="AL1188" s="673">
        <v>0.02</v>
      </c>
      <c r="AM1188" s="673">
        <v>0.2</v>
      </c>
      <c r="AN1188" s="369" t="s">
        <v>666</v>
      </c>
      <c r="AO1188" s="367" t="s">
        <v>1324</v>
      </c>
      <c r="AP1188" s="370" t="s">
        <v>716</v>
      </c>
      <c r="AQ1188" s="376" t="s">
        <v>659</v>
      </c>
      <c r="AR1188" s="369">
        <v>5.3333333333333332E-3</v>
      </c>
      <c r="AS1188" s="369">
        <v>5.3333333333333332E-3</v>
      </c>
      <c r="AT1188" s="369"/>
      <c r="AX1188" s="662"/>
      <c r="AY1188" s="663"/>
      <c r="AZ1188" s="663"/>
      <c r="BA1188" s="663"/>
      <c r="BB1188" s="664"/>
      <c r="BC1188" s="663"/>
      <c r="BD1188" s="663"/>
      <c r="BE1188" s="663"/>
      <c r="BF1188" s="663"/>
      <c r="BG1188" s="664"/>
      <c r="BH1188" s="664"/>
      <c r="BI1188" s="665"/>
      <c r="BJ1188" s="665"/>
      <c r="BK1188" s="665"/>
      <c r="BL1188" s="664"/>
      <c r="BM1188" s="664"/>
      <c r="BN1188" s="664"/>
      <c r="BO1188" s="664"/>
      <c r="BP1188" s="664"/>
      <c r="BQ1188" s="664"/>
      <c r="BR1188" s="664"/>
      <c r="BS1188" s="664"/>
      <c r="BT1188" s="667"/>
      <c r="BU1188" s="668"/>
      <c r="BV1188" s="666"/>
      <c r="BW1188" s="669"/>
    </row>
    <row r="1189" spans="2:75" ht="15.75" customHeight="1">
      <c r="B1189" s="363" t="s">
        <v>95</v>
      </c>
      <c r="C1189" s="364">
        <v>39737102000120</v>
      </c>
      <c r="D1189" s="365" t="s">
        <v>14</v>
      </c>
      <c r="E1189" s="365" t="s">
        <v>614</v>
      </c>
      <c r="F1189" s="365"/>
      <c r="G1189" s="366"/>
      <c r="H1189" s="366" t="s">
        <v>1338</v>
      </c>
      <c r="I1189" s="366" t="s">
        <v>34</v>
      </c>
      <c r="J1189" s="366" t="s">
        <v>608</v>
      </c>
      <c r="K1189" s="367" t="s">
        <v>48</v>
      </c>
      <c r="L1189" s="368"/>
      <c r="M1189" s="368" t="s">
        <v>1416</v>
      </c>
      <c r="N1189" s="367">
        <v>568945</v>
      </c>
      <c r="O1189" s="367" t="s">
        <v>1321</v>
      </c>
      <c r="P1189" s="371">
        <v>44195</v>
      </c>
      <c r="Q1189" s="372">
        <v>98889318.930000007</v>
      </c>
      <c r="R1189" s="372">
        <v>82919157.778253928</v>
      </c>
      <c r="S1189" s="367">
        <v>33</v>
      </c>
      <c r="T1189" s="369">
        <v>-0.24997479533744449</v>
      </c>
      <c r="U1189" s="369">
        <v>-3.2314729697496691</v>
      </c>
      <c r="V1189" s="369">
        <v>-0.28407248472194635</v>
      </c>
      <c r="W1189" s="369">
        <v>-2.7848602134680207</v>
      </c>
      <c r="X1189" s="369" t="s">
        <v>1419</v>
      </c>
      <c r="Y1189" s="369" t="s">
        <v>1419</v>
      </c>
      <c r="Z1189" s="369" t="s">
        <v>1419</v>
      </c>
      <c r="AA1189" s="369" t="s">
        <v>1419</v>
      </c>
      <c r="AB1189" s="369">
        <v>0.21787814381506473</v>
      </c>
      <c r="AC1189" s="373">
        <v>-1.8695488902621686</v>
      </c>
      <c r="AD1189" s="541">
        <v>39737170000199</v>
      </c>
      <c r="AE1189" s="370" t="s">
        <v>2291</v>
      </c>
      <c r="AF1189" s="370" t="s">
        <v>2253</v>
      </c>
      <c r="AG1189" s="374" t="s">
        <v>1439</v>
      </c>
      <c r="AH1189" s="374" t="s">
        <v>2248</v>
      </c>
      <c r="AI1189" s="374">
        <v>0</v>
      </c>
      <c r="AJ1189" s="374">
        <v>0</v>
      </c>
      <c r="AK1189" s="374">
        <v>0</v>
      </c>
      <c r="AL1189" s="673">
        <v>1.4999999999999999E-2</v>
      </c>
      <c r="AM1189" s="673">
        <v>0.2</v>
      </c>
      <c r="AN1189" s="369" t="s">
        <v>34</v>
      </c>
      <c r="AO1189" s="367" t="s">
        <v>1324</v>
      </c>
      <c r="AP1189" s="370" t="s">
        <v>13</v>
      </c>
      <c r="AQ1189" s="376" t="s">
        <v>668</v>
      </c>
      <c r="AR1189" s="369">
        <v>3.5999999999999999E-3</v>
      </c>
      <c r="AS1189" s="369">
        <v>3.5999999999999999E-3</v>
      </c>
      <c r="AT1189" s="369"/>
      <c r="AX1189" s="662"/>
      <c r="AY1189" s="663"/>
      <c r="AZ1189" s="663"/>
      <c r="BA1189" s="663"/>
      <c r="BB1189" s="664"/>
      <c r="BC1189" s="663"/>
      <c r="BD1189" s="663"/>
      <c r="BE1189" s="663"/>
      <c r="BF1189" s="663"/>
      <c r="BG1189" s="664"/>
      <c r="BH1189" s="664"/>
      <c r="BI1189" s="665"/>
      <c r="BJ1189" s="665"/>
      <c r="BK1189" s="665"/>
      <c r="BL1189" s="664"/>
      <c r="BM1189" s="664"/>
      <c r="BN1189" s="664"/>
      <c r="BO1189" s="664"/>
      <c r="BP1189" s="664"/>
      <c r="BQ1189" s="664"/>
      <c r="BR1189" s="664"/>
      <c r="BS1189" s="664"/>
      <c r="BT1189" s="667"/>
      <c r="BU1189" s="668"/>
      <c r="BV1189" s="666"/>
      <c r="BW1189" s="669"/>
    </row>
    <row r="1190" spans="2:75" ht="15.75" customHeight="1">
      <c r="B1190" s="363" t="s">
        <v>159</v>
      </c>
      <c r="C1190" s="364">
        <v>11888706000158</v>
      </c>
      <c r="D1190" s="365" t="s">
        <v>14</v>
      </c>
      <c r="E1190" s="365" t="s">
        <v>607</v>
      </c>
      <c r="F1190" s="365"/>
      <c r="G1190" s="366"/>
      <c r="H1190" s="366" t="s">
        <v>34</v>
      </c>
      <c r="I1190" s="366" t="s">
        <v>34</v>
      </c>
      <c r="J1190" s="366" t="s">
        <v>608</v>
      </c>
      <c r="K1190" s="367" t="s">
        <v>48</v>
      </c>
      <c r="L1190" s="368"/>
      <c r="M1190" s="368" t="s">
        <v>1416</v>
      </c>
      <c r="N1190" s="367">
        <v>372986</v>
      </c>
      <c r="O1190" s="367" t="s">
        <v>1321</v>
      </c>
      <c r="P1190" s="371">
        <v>41407</v>
      </c>
      <c r="Q1190" s="372">
        <v>28074906.079999998</v>
      </c>
      <c r="R1190" s="372">
        <v>36168032.571666665</v>
      </c>
      <c r="S1190" s="367">
        <v>33</v>
      </c>
      <c r="T1190" s="369">
        <v>-6.0989605936087044E-3</v>
      </c>
      <c r="U1190" s="369">
        <v>-7.8842453997051878E-2</v>
      </c>
      <c r="V1190" s="369">
        <v>-0.17307448120312563</v>
      </c>
      <c r="W1190" s="369">
        <v>-1.696708631041755</v>
      </c>
      <c r="X1190" s="369">
        <v>-9.2536928019457232E-2</v>
      </c>
      <c r="Y1190" s="369">
        <v>-0.70172433548077418</v>
      </c>
      <c r="Z1190" s="369">
        <v>2.1395938224812117E-2</v>
      </c>
      <c r="AA1190" s="369">
        <v>0.12162144918186812</v>
      </c>
      <c r="AB1190" s="369">
        <v>0.21648872980951789</v>
      </c>
      <c r="AC1190" s="373">
        <v>-1.2181137666789257</v>
      </c>
      <c r="AD1190" s="541">
        <v>0</v>
      </c>
      <c r="AE1190" s="370" t="s">
        <v>2330</v>
      </c>
      <c r="AF1190" s="370" t="s">
        <v>2330</v>
      </c>
      <c r="AG1190" s="374" t="s">
        <v>719</v>
      </c>
      <c r="AH1190" s="374" t="s">
        <v>2245</v>
      </c>
      <c r="AI1190" s="374">
        <v>50000</v>
      </c>
      <c r="AJ1190" s="374">
        <v>1000</v>
      </c>
      <c r="AK1190" s="374">
        <v>1000</v>
      </c>
      <c r="AL1190" s="369">
        <v>0.01</v>
      </c>
      <c r="AM1190" s="369">
        <v>0.2</v>
      </c>
      <c r="AN1190" s="369" t="s">
        <v>666</v>
      </c>
      <c r="AO1190" s="367" t="s">
        <v>1324</v>
      </c>
      <c r="AP1190" s="370" t="s">
        <v>716</v>
      </c>
      <c r="AQ1190" s="376" t="s">
        <v>670</v>
      </c>
      <c r="AR1190" s="369">
        <v>2.3333333333333331E-3</v>
      </c>
      <c r="AS1190" s="369">
        <v>2.3333333333333331E-3</v>
      </c>
      <c r="AT1190" s="369"/>
      <c r="AX1190" s="662"/>
      <c r="AY1190" s="663"/>
      <c r="AZ1190" s="663"/>
      <c r="BA1190" s="663"/>
      <c r="BB1190" s="664"/>
      <c r="BC1190" s="663"/>
      <c r="BD1190" s="663"/>
      <c r="BE1190" s="663"/>
      <c r="BF1190" s="663"/>
      <c r="BG1190" s="664"/>
      <c r="BH1190" s="664"/>
      <c r="BI1190" s="665"/>
      <c r="BJ1190" s="665"/>
      <c r="BK1190" s="665"/>
      <c r="BL1190" s="664"/>
      <c r="BM1190" s="664"/>
      <c r="BN1190" s="664"/>
      <c r="BO1190" s="664"/>
      <c r="BP1190" s="664"/>
      <c r="BQ1190" s="664"/>
      <c r="BR1190" s="664"/>
      <c r="BS1190" s="664"/>
      <c r="BT1190" s="667"/>
      <c r="BU1190" s="668"/>
      <c r="BV1190" s="666"/>
      <c r="BW1190" s="669"/>
    </row>
    <row r="1191" spans="2:75" ht="15.75" customHeight="1">
      <c r="B1191" s="363" t="s">
        <v>171</v>
      </c>
      <c r="C1191" s="364">
        <v>34286544000183</v>
      </c>
      <c r="D1191" s="365" t="s">
        <v>14</v>
      </c>
      <c r="E1191" s="365" t="s">
        <v>614</v>
      </c>
      <c r="F1191" s="365"/>
      <c r="G1191" s="366"/>
      <c r="H1191" s="366" t="s">
        <v>1338</v>
      </c>
      <c r="I1191" s="366" t="s">
        <v>34</v>
      </c>
      <c r="J1191" s="366" t="s">
        <v>608</v>
      </c>
      <c r="K1191" s="367" t="s">
        <v>48</v>
      </c>
      <c r="L1191" s="368"/>
      <c r="M1191" s="368" t="s">
        <v>34</v>
      </c>
      <c r="N1191" s="367">
        <v>505668</v>
      </c>
      <c r="O1191" s="367" t="s">
        <v>1321</v>
      </c>
      <c r="P1191" s="371">
        <v>43703</v>
      </c>
      <c r="Q1191" s="372">
        <v>55139878.829999998</v>
      </c>
      <c r="R1191" s="372">
        <v>58302396.617182553</v>
      </c>
      <c r="S1191" s="367">
        <v>33</v>
      </c>
      <c r="T1191" s="369">
        <v>0.1166566444949122</v>
      </c>
      <c r="U1191" s="369">
        <v>1.5080432125891909</v>
      </c>
      <c r="V1191" s="369">
        <v>-4.3500627275757653E-3</v>
      </c>
      <c r="W1191" s="369">
        <v>-4.2645160188511638E-2</v>
      </c>
      <c r="X1191" s="369">
        <v>8.696037424161096E-2</v>
      </c>
      <c r="Y1191" s="369">
        <v>0.65943631514354006</v>
      </c>
      <c r="Z1191" s="369">
        <v>0.27864508264893151</v>
      </c>
      <c r="AA1191" s="369">
        <v>1.5839089832417039</v>
      </c>
      <c r="AB1191" s="369">
        <v>0.19892565229582715</v>
      </c>
      <c r="AC1191" s="373">
        <v>-0.411049984674764</v>
      </c>
      <c r="AD1191" s="541">
        <v>34286521000179</v>
      </c>
      <c r="AE1191" s="370" t="s">
        <v>2344</v>
      </c>
      <c r="AF1191" s="370" t="s">
        <v>2253</v>
      </c>
      <c r="AG1191" s="374" t="s">
        <v>1439</v>
      </c>
      <c r="AH1191" s="374" t="s">
        <v>2248</v>
      </c>
      <c r="AI1191" s="374">
        <v>1000</v>
      </c>
      <c r="AJ1191" s="374">
        <v>1</v>
      </c>
      <c r="AK1191" s="374">
        <v>1000</v>
      </c>
      <c r="AL1191" s="369">
        <v>1.9199999999999998E-2</v>
      </c>
      <c r="AM1191" s="369">
        <v>0.2</v>
      </c>
      <c r="AN1191" s="369" t="s">
        <v>34</v>
      </c>
      <c r="AO1191" s="367" t="s">
        <v>1324</v>
      </c>
      <c r="AP1191" s="370" t="s">
        <v>13</v>
      </c>
      <c r="AQ1191" s="376" t="s">
        <v>674</v>
      </c>
      <c r="AR1191" s="369">
        <v>6.3999999999999994E-3</v>
      </c>
      <c r="AS1191" s="369">
        <v>6.3999999999999994E-3</v>
      </c>
      <c r="AT1191" s="369"/>
      <c r="AX1191" s="662"/>
      <c r="AY1191" s="663"/>
      <c r="AZ1191" s="663"/>
      <c r="BA1191" s="663"/>
      <c r="BB1191" s="664"/>
      <c r="BC1191" s="663"/>
      <c r="BD1191" s="663"/>
      <c r="BE1191" s="663"/>
      <c r="BF1191" s="663"/>
      <c r="BG1191" s="664"/>
      <c r="BH1191" s="664"/>
      <c r="BI1191" s="665"/>
      <c r="BJ1191" s="665"/>
      <c r="BK1191" s="665"/>
      <c r="BL1191" s="664"/>
      <c r="BM1191" s="664"/>
      <c r="BN1191" s="664"/>
      <c r="BO1191" s="664"/>
      <c r="BP1191" s="664"/>
      <c r="BQ1191" s="664"/>
      <c r="BR1191" s="664"/>
      <c r="BS1191" s="664"/>
      <c r="BT1191" s="667"/>
      <c r="BU1191" s="668"/>
      <c r="BV1191" s="666"/>
      <c r="BW1191" s="669"/>
    </row>
    <row r="1192" spans="2:75" ht="15.75" customHeight="1">
      <c r="B1192" s="363" t="s">
        <v>1556</v>
      </c>
      <c r="C1192" s="364">
        <v>11357735000193</v>
      </c>
      <c r="D1192" s="365" t="s">
        <v>14</v>
      </c>
      <c r="E1192" s="365" t="s">
        <v>607</v>
      </c>
      <c r="F1192" s="365"/>
      <c r="G1192" s="366"/>
      <c r="H1192" s="366" t="s">
        <v>34</v>
      </c>
      <c r="I1192" s="366" t="s">
        <v>34</v>
      </c>
      <c r="J1192" s="366" t="s">
        <v>608</v>
      </c>
      <c r="K1192" s="367" t="s">
        <v>48</v>
      </c>
      <c r="L1192" s="368"/>
      <c r="M1192" s="368"/>
      <c r="N1192" s="367">
        <v>241210</v>
      </c>
      <c r="O1192" s="367" t="s">
        <v>1321</v>
      </c>
      <c r="P1192" s="371">
        <v>40183</v>
      </c>
      <c r="Q1192" s="372">
        <v>541731047.03999996</v>
      </c>
      <c r="R1192" s="372">
        <v>441112142.25464278</v>
      </c>
      <c r="S1192" s="367">
        <v>33</v>
      </c>
      <c r="T1192" s="369">
        <v>0.14057731759254843</v>
      </c>
      <c r="U1192" s="369">
        <v>1.5812015114466618</v>
      </c>
      <c r="V1192" s="369">
        <v>6.4037945349300074E-2</v>
      </c>
      <c r="W1192" s="369">
        <v>0.58772158972746791</v>
      </c>
      <c r="X1192" s="369">
        <v>0.2903454278755877</v>
      </c>
      <c r="Y1192" s="369">
        <v>2.0416482065908541</v>
      </c>
      <c r="Z1192" s="369">
        <v>0.33011259490364919</v>
      </c>
      <c r="AA1192" s="369">
        <v>1.8039212993599061</v>
      </c>
      <c r="AB1192" s="369">
        <v>0.21098324649362327</v>
      </c>
      <c r="AC1192" s="373">
        <v>-9.0802784359970579E-2</v>
      </c>
      <c r="AD1192" s="541">
        <v>0</v>
      </c>
      <c r="AE1192" s="370" t="s">
        <v>2344</v>
      </c>
      <c r="AF1192" s="370" t="s">
        <v>736</v>
      </c>
      <c r="AG1192" s="374" t="s">
        <v>736</v>
      </c>
      <c r="AH1192" s="374" t="s">
        <v>2345</v>
      </c>
      <c r="AI1192" s="374">
        <v>5000</v>
      </c>
      <c r="AJ1192" s="374">
        <v>1000</v>
      </c>
      <c r="AK1192" s="374">
        <v>5000</v>
      </c>
      <c r="AL1192" s="369">
        <v>5.0000000000000001E-3</v>
      </c>
      <c r="AM1192" s="369" t="s">
        <v>34</v>
      </c>
      <c r="AN1192" s="369" t="s">
        <v>34</v>
      </c>
      <c r="AO1192" s="367" t="s">
        <v>1324</v>
      </c>
      <c r="AP1192" s="370" t="s">
        <v>716</v>
      </c>
      <c r="AQ1192" s="376" t="s">
        <v>659</v>
      </c>
      <c r="AR1192" s="369" t="s">
        <v>34</v>
      </c>
      <c r="AS1192" s="369" t="s">
        <v>34</v>
      </c>
      <c r="AT1192" s="369"/>
      <c r="AX1192" s="662"/>
      <c r="AY1192" s="663"/>
      <c r="AZ1192" s="663"/>
      <c r="BA1192" s="663"/>
      <c r="BB1192" s="664"/>
      <c r="BC1192" s="663"/>
      <c r="BD1192" s="663"/>
      <c r="BE1192" s="663"/>
      <c r="BF1192" s="663"/>
      <c r="BG1192" s="664"/>
      <c r="BH1192" s="664"/>
      <c r="BI1192" s="665"/>
      <c r="BJ1192" s="665"/>
      <c r="BK1192" s="665"/>
      <c r="BL1192" s="664"/>
      <c r="BM1192" s="664"/>
      <c r="BN1192" s="664"/>
      <c r="BO1192" s="664"/>
      <c r="BP1192" s="664"/>
      <c r="BQ1192" s="664"/>
      <c r="BR1192" s="664"/>
      <c r="BS1192" s="664"/>
      <c r="BT1192" s="667"/>
      <c r="BU1192" s="668"/>
      <c r="BV1192" s="666"/>
      <c r="BW1192" s="669"/>
    </row>
    <row r="1193" spans="2:75" ht="15.75" customHeight="1">
      <c r="B1193" s="363" t="s">
        <v>905</v>
      </c>
      <c r="C1193" s="364">
        <v>11403850000157</v>
      </c>
      <c r="D1193" s="365" t="s">
        <v>14</v>
      </c>
      <c r="E1193" s="365" t="s">
        <v>607</v>
      </c>
      <c r="F1193" s="365"/>
      <c r="G1193" s="366"/>
      <c r="H1193" s="366" t="s">
        <v>34</v>
      </c>
      <c r="I1193" s="366" t="s">
        <v>34</v>
      </c>
      <c r="J1193" s="366" t="s">
        <v>608</v>
      </c>
      <c r="K1193" s="367" t="s">
        <v>48</v>
      </c>
      <c r="L1193" s="368"/>
      <c r="M1193" s="368" t="s">
        <v>1416</v>
      </c>
      <c r="N1193" s="367">
        <v>245755</v>
      </c>
      <c r="O1193" s="367" t="s">
        <v>1321</v>
      </c>
      <c r="P1193" s="371">
        <v>40254</v>
      </c>
      <c r="Q1193" s="372">
        <v>432755463.38999999</v>
      </c>
      <c r="R1193" s="372">
        <v>371161333.08281744</v>
      </c>
      <c r="S1193" s="367">
        <v>33</v>
      </c>
      <c r="T1193" s="369">
        <v>0.11804661007538786</v>
      </c>
      <c r="U1193" s="369">
        <v>1.5260115689433833</v>
      </c>
      <c r="V1193" s="369">
        <v>-1.3706645805896533E-2</v>
      </c>
      <c r="W1193" s="369">
        <v>-0.13437096029311643</v>
      </c>
      <c r="X1193" s="369">
        <v>0.1140078941076077</v>
      </c>
      <c r="Y1193" s="369">
        <v>0.8645425717547256</v>
      </c>
      <c r="Z1193" s="369">
        <v>0.297211028827294</v>
      </c>
      <c r="AA1193" s="369">
        <v>1.6894438401813481</v>
      </c>
      <c r="AB1193" s="369">
        <v>0.21102537230854637</v>
      </c>
      <c r="AC1193" s="373">
        <v>-0.42042951850462051</v>
      </c>
      <c r="AD1193" s="541">
        <v>11357735000193</v>
      </c>
      <c r="AE1193" s="370" t="s">
        <v>2344</v>
      </c>
      <c r="AF1193" s="370" t="s">
        <v>736</v>
      </c>
      <c r="AG1193" s="374" t="s">
        <v>736</v>
      </c>
      <c r="AH1193" s="374" t="s">
        <v>2248</v>
      </c>
      <c r="AI1193" s="374">
        <v>1000</v>
      </c>
      <c r="AJ1193" s="374">
        <v>1000</v>
      </c>
      <c r="AK1193" s="374">
        <v>1000</v>
      </c>
      <c r="AL1193" s="369">
        <v>6.9999999999999993E-3</v>
      </c>
      <c r="AM1193" s="369">
        <v>0.2</v>
      </c>
      <c r="AN1193" s="369" t="s">
        <v>2295</v>
      </c>
      <c r="AO1193" s="367" t="s">
        <v>1324</v>
      </c>
      <c r="AP1193" s="370" t="s">
        <v>716</v>
      </c>
      <c r="AQ1193" s="376" t="s">
        <v>659</v>
      </c>
      <c r="AR1193" s="369">
        <v>3.5000000000000001E-3</v>
      </c>
      <c r="AS1193" s="369">
        <v>3.5000000000000001E-3</v>
      </c>
      <c r="AT1193" s="369"/>
      <c r="AX1193" s="662"/>
      <c r="AY1193" s="663"/>
      <c r="AZ1193" s="663"/>
      <c r="BA1193" s="663"/>
      <c r="BB1193" s="664"/>
      <c r="BC1193" s="663"/>
      <c r="BD1193" s="663"/>
      <c r="BE1193" s="663"/>
      <c r="BF1193" s="663"/>
      <c r="BG1193" s="664"/>
      <c r="BH1193" s="664"/>
      <c r="BI1193" s="665"/>
      <c r="BJ1193" s="665"/>
      <c r="BK1193" s="665"/>
      <c r="BL1193" s="664"/>
      <c r="BM1193" s="664"/>
      <c r="BN1193" s="664"/>
      <c r="BO1193" s="664"/>
      <c r="BP1193" s="664"/>
      <c r="BQ1193" s="664"/>
      <c r="BR1193" s="664"/>
      <c r="BS1193" s="664"/>
      <c r="BT1193" s="667"/>
      <c r="BU1193" s="668"/>
      <c r="BV1193" s="666"/>
      <c r="BW1193" s="669"/>
    </row>
    <row r="1194" spans="2:75" ht="15.75" customHeight="1">
      <c r="B1194" s="363" t="s">
        <v>1610</v>
      </c>
      <c r="C1194" s="364">
        <v>36352601000100</v>
      </c>
      <c r="D1194" s="365" t="s">
        <v>14</v>
      </c>
      <c r="E1194" s="365"/>
      <c r="F1194" s="365"/>
      <c r="G1194" s="366"/>
      <c r="H1194" s="366" t="s">
        <v>34</v>
      </c>
      <c r="I1194" s="366"/>
      <c r="J1194" s="366"/>
      <c r="K1194" s="367"/>
      <c r="L1194" s="368"/>
      <c r="M1194" s="368"/>
      <c r="N1194" s="367">
        <v>539740</v>
      </c>
      <c r="O1194" s="367" t="s">
        <v>1321</v>
      </c>
      <c r="P1194" s="371">
        <v>43998</v>
      </c>
      <c r="Q1194" s="372" t="s">
        <v>1392</v>
      </c>
      <c r="R1194" s="372" t="s">
        <v>1419</v>
      </c>
      <c r="S1194" s="367">
        <v>33</v>
      </c>
      <c r="T1194" s="369" t="s">
        <v>1419</v>
      </c>
      <c r="U1194" s="369" t="s">
        <v>1419</v>
      </c>
      <c r="V1194" s="369" t="s">
        <v>1419</v>
      </c>
      <c r="W1194" s="369" t="s">
        <v>1419</v>
      </c>
      <c r="X1194" s="369" t="s">
        <v>1419</v>
      </c>
      <c r="Y1194" s="369" t="s">
        <v>1419</v>
      </c>
      <c r="Z1194" s="369" t="s">
        <v>1419</v>
      </c>
      <c r="AA1194" s="369" t="s">
        <v>1419</v>
      </c>
      <c r="AB1194" s="369" t="s">
        <v>1419</v>
      </c>
      <c r="AC1194" s="373" t="s">
        <v>1419</v>
      </c>
      <c r="AD1194" s="541">
        <v>40777563000105</v>
      </c>
      <c r="AE1194" s="370" t="s">
        <v>2394</v>
      </c>
      <c r="AF1194" s="370" t="s">
        <v>2253</v>
      </c>
      <c r="AG1194" s="374" t="s">
        <v>1439</v>
      </c>
      <c r="AH1194" s="374" t="s">
        <v>2248</v>
      </c>
      <c r="AI1194" s="374">
        <v>1000</v>
      </c>
      <c r="AJ1194" s="374">
        <v>1000</v>
      </c>
      <c r="AK1194" s="374">
        <v>1000</v>
      </c>
      <c r="AL1194" s="369">
        <v>1.4499999999999999E-2</v>
      </c>
      <c r="AM1194" s="369">
        <v>0.25</v>
      </c>
      <c r="AN1194" s="369" t="s">
        <v>34</v>
      </c>
      <c r="AO1194" s="367" t="s">
        <v>1324</v>
      </c>
      <c r="AP1194" s="370" t="s">
        <v>716</v>
      </c>
      <c r="AQ1194" s="376" t="s">
        <v>659</v>
      </c>
      <c r="AR1194" s="369">
        <v>1.9995E-3</v>
      </c>
      <c r="AS1194" s="369">
        <v>1.9995E-3</v>
      </c>
      <c r="AT1194" s="369"/>
      <c r="AX1194" s="662"/>
      <c r="AY1194" s="663"/>
      <c r="AZ1194" s="663"/>
      <c r="BA1194" s="663"/>
      <c r="BB1194" s="664"/>
      <c r="BC1194" s="663"/>
      <c r="BD1194" s="663"/>
      <c r="BE1194" s="663"/>
      <c r="BF1194" s="663"/>
      <c r="BG1194" s="664"/>
      <c r="BH1194" s="664"/>
      <c r="BI1194" s="665"/>
      <c r="BJ1194" s="665"/>
      <c r="BK1194" s="665"/>
      <c r="BL1194" s="664"/>
      <c r="BM1194" s="664"/>
      <c r="BN1194" s="664"/>
      <c r="BO1194" s="664"/>
      <c r="BP1194" s="664"/>
      <c r="BQ1194" s="664"/>
      <c r="BR1194" s="664"/>
      <c r="BS1194" s="664"/>
      <c r="BT1194" s="667"/>
      <c r="BU1194" s="668"/>
      <c r="BV1194" s="666"/>
      <c r="BW1194" s="669"/>
    </row>
    <row r="1195" spans="2:75" ht="15.75" customHeight="1">
      <c r="B1195" s="363" t="s">
        <v>244</v>
      </c>
      <c r="C1195" s="364">
        <v>9143318000104</v>
      </c>
      <c r="D1195" s="365" t="s">
        <v>14</v>
      </c>
      <c r="E1195" s="365" t="s">
        <v>614</v>
      </c>
      <c r="F1195" s="365"/>
      <c r="G1195" s="366"/>
      <c r="H1195" s="366" t="s">
        <v>1338</v>
      </c>
      <c r="I1195" s="366" t="s">
        <v>34</v>
      </c>
      <c r="J1195" s="366" t="s">
        <v>608</v>
      </c>
      <c r="K1195" s="367" t="s">
        <v>48</v>
      </c>
      <c r="L1195" s="368"/>
      <c r="M1195" s="368" t="s">
        <v>1416</v>
      </c>
      <c r="N1195" s="367">
        <v>211958</v>
      </c>
      <c r="O1195" s="367" t="s">
        <v>1321</v>
      </c>
      <c r="P1195" s="371">
        <v>39598</v>
      </c>
      <c r="Q1195" s="372">
        <v>426283237.69999999</v>
      </c>
      <c r="R1195" s="372">
        <v>496236336.11380929</v>
      </c>
      <c r="S1195" s="367">
        <v>33</v>
      </c>
      <c r="T1195" s="369">
        <v>-1.2189663721921429E-2</v>
      </c>
      <c r="U1195" s="369">
        <v>-0.15757816212851924</v>
      </c>
      <c r="V1195" s="369">
        <v>-0.15595808219680485</v>
      </c>
      <c r="W1195" s="369">
        <v>-1.528910688072364</v>
      </c>
      <c r="X1195" s="369">
        <v>-3.8473010072266112E-2</v>
      </c>
      <c r="Y1195" s="369">
        <v>-0.29174782440615993</v>
      </c>
      <c r="Z1195" s="369">
        <v>0.12112535406919633</v>
      </c>
      <c r="AA1195" s="369">
        <v>0.68851577994738322</v>
      </c>
      <c r="AB1195" s="369">
        <v>0.2370192060313861</v>
      </c>
      <c r="AC1195" s="373">
        <v>-1.0067176921398353</v>
      </c>
      <c r="AD1195" s="541">
        <v>9271730000100</v>
      </c>
      <c r="AE1195" s="370" t="s">
        <v>2423</v>
      </c>
      <c r="AF1195" s="370" t="s">
        <v>2253</v>
      </c>
      <c r="AG1195" s="374" t="s">
        <v>1439</v>
      </c>
      <c r="AH1195" s="374" t="s">
        <v>2248</v>
      </c>
      <c r="AI1195" s="374">
        <v>100000</v>
      </c>
      <c r="AJ1195" s="374">
        <v>50000</v>
      </c>
      <c r="AK1195" s="374">
        <v>100000</v>
      </c>
      <c r="AL1195" s="369">
        <v>1.8500000000000003E-2</v>
      </c>
      <c r="AM1195" s="369">
        <v>0.2</v>
      </c>
      <c r="AN1195" s="369" t="s">
        <v>2276</v>
      </c>
      <c r="AO1195" s="367" t="s">
        <v>1324</v>
      </c>
      <c r="AP1195" s="370" t="s">
        <v>13</v>
      </c>
      <c r="AQ1195" s="376" t="s">
        <v>671</v>
      </c>
      <c r="AR1195" s="369">
        <v>2.4666666666666665E-3</v>
      </c>
      <c r="AS1195" s="369">
        <v>2.4666666666666665E-3</v>
      </c>
      <c r="AT1195" s="369"/>
      <c r="AX1195" s="662"/>
      <c r="AY1195" s="663"/>
      <c r="AZ1195" s="663"/>
      <c r="BA1195" s="663"/>
      <c r="BB1195" s="664"/>
      <c r="BC1195" s="663"/>
      <c r="BD1195" s="663"/>
      <c r="BE1195" s="663"/>
      <c r="BF1195" s="663"/>
      <c r="BG1195" s="664"/>
      <c r="BH1195" s="664"/>
      <c r="BI1195" s="665"/>
      <c r="BJ1195" s="665"/>
      <c r="BK1195" s="665"/>
      <c r="BL1195" s="664"/>
      <c r="BM1195" s="664"/>
      <c r="BN1195" s="664"/>
      <c r="BO1195" s="664"/>
      <c r="BP1195" s="664"/>
      <c r="BQ1195" s="664"/>
      <c r="BR1195" s="664"/>
      <c r="BS1195" s="664"/>
      <c r="BT1195" s="667"/>
      <c r="BU1195" s="668"/>
      <c r="BV1195" s="666"/>
      <c r="BW1195" s="669"/>
    </row>
    <row r="1196" spans="2:75" ht="15.75" customHeight="1">
      <c r="B1196" s="363" t="s">
        <v>1661</v>
      </c>
      <c r="C1196" s="364">
        <v>25079446000184</v>
      </c>
      <c r="D1196" s="365" t="s">
        <v>14</v>
      </c>
      <c r="E1196" s="365" t="s">
        <v>614</v>
      </c>
      <c r="F1196" s="365"/>
      <c r="G1196" s="366"/>
      <c r="H1196" s="366" t="s">
        <v>865</v>
      </c>
      <c r="I1196" s="366" t="s">
        <v>34</v>
      </c>
      <c r="J1196" s="366" t="s">
        <v>608</v>
      </c>
      <c r="K1196" s="367" t="s">
        <v>48</v>
      </c>
      <c r="L1196" s="368"/>
      <c r="M1196" s="368"/>
      <c r="N1196" s="367">
        <v>467014</v>
      </c>
      <c r="O1196" s="367" t="s">
        <v>1324</v>
      </c>
      <c r="P1196" s="371">
        <v>43238</v>
      </c>
      <c r="Q1196" s="372">
        <v>17151820.149999999</v>
      </c>
      <c r="R1196" s="372">
        <v>25586656.960079379</v>
      </c>
      <c r="S1196" s="367">
        <v>33</v>
      </c>
      <c r="T1196" s="369">
        <v>8.6375315961395804E-2</v>
      </c>
      <c r="U1196" s="369">
        <v>0.97154208437593303</v>
      </c>
      <c r="V1196" s="369">
        <v>-8.0761111914876893E-2</v>
      </c>
      <c r="W1196" s="369">
        <v>-0.74120193619372865</v>
      </c>
      <c r="X1196" s="369">
        <v>2.2060749504328125E-2</v>
      </c>
      <c r="Y1196" s="369">
        <v>0.15512656765809738</v>
      </c>
      <c r="Z1196" s="369">
        <v>5.1078906211563746E-2</v>
      </c>
      <c r="AA1196" s="369">
        <v>0.27912393615257441</v>
      </c>
      <c r="AB1196" s="369">
        <v>0.16404536635274306</v>
      </c>
      <c r="AC1196" s="373">
        <v>-1.0621108646677846</v>
      </c>
      <c r="AD1196" s="541">
        <v>29054790000170</v>
      </c>
      <c r="AE1196" s="370" t="s">
        <v>2453</v>
      </c>
      <c r="AF1196" s="370" t="s">
        <v>2453</v>
      </c>
      <c r="AG1196" s="374" t="s">
        <v>1442</v>
      </c>
      <c r="AH1196" s="374" t="s">
        <v>2245</v>
      </c>
      <c r="AI1196" s="374">
        <v>1000</v>
      </c>
      <c r="AJ1196" s="374">
        <v>1000</v>
      </c>
      <c r="AK1196" s="374">
        <v>1000</v>
      </c>
      <c r="AL1196" s="369">
        <v>0</v>
      </c>
      <c r="AM1196" s="369" t="s">
        <v>34</v>
      </c>
      <c r="AN1196" s="369" t="s">
        <v>64</v>
      </c>
      <c r="AO1196" s="367" t="s">
        <v>1324</v>
      </c>
      <c r="AP1196" s="370" t="s">
        <v>13</v>
      </c>
      <c r="AQ1196" s="376" t="s">
        <v>668</v>
      </c>
      <c r="AR1196" s="369" t="s">
        <v>34</v>
      </c>
      <c r="AS1196" s="369" t="s">
        <v>34</v>
      </c>
      <c r="AT1196" s="369"/>
      <c r="AX1196" s="662"/>
      <c r="AY1196" s="663"/>
      <c r="AZ1196" s="663"/>
      <c r="BA1196" s="663"/>
      <c r="BB1196" s="664"/>
      <c r="BC1196" s="663"/>
      <c r="BD1196" s="663"/>
      <c r="BE1196" s="663"/>
      <c r="BF1196" s="663"/>
      <c r="BG1196" s="664"/>
      <c r="BH1196" s="664"/>
      <c r="BI1196" s="665"/>
      <c r="BJ1196" s="665"/>
      <c r="BK1196" s="665"/>
      <c r="BL1196" s="664"/>
      <c r="BM1196" s="664"/>
      <c r="BN1196" s="664"/>
      <c r="BO1196" s="664"/>
      <c r="BP1196" s="664"/>
      <c r="BQ1196" s="664"/>
      <c r="BR1196" s="664"/>
      <c r="BS1196" s="664"/>
      <c r="BT1196" s="667"/>
      <c r="BU1196" s="668"/>
      <c r="BV1196" s="666"/>
      <c r="BW1196" s="669"/>
    </row>
    <row r="1197" spans="2:75" ht="15.75" customHeight="1">
      <c r="B1197" s="363" t="s">
        <v>1117</v>
      </c>
      <c r="C1197" s="364">
        <v>28235674000194</v>
      </c>
      <c r="D1197" s="365" t="s">
        <v>14</v>
      </c>
      <c r="E1197" s="365" t="s">
        <v>614</v>
      </c>
      <c r="F1197" s="365"/>
      <c r="G1197" s="366"/>
      <c r="H1197" s="366" t="s">
        <v>1338</v>
      </c>
      <c r="I1197" s="366" t="s">
        <v>34</v>
      </c>
      <c r="J1197" s="366" t="s">
        <v>608</v>
      </c>
      <c r="K1197" s="367" t="s">
        <v>48</v>
      </c>
      <c r="L1197" s="368"/>
      <c r="M1197" s="368" t="s">
        <v>34</v>
      </c>
      <c r="N1197" s="367">
        <v>451533</v>
      </c>
      <c r="O1197" s="367" t="s">
        <v>1321</v>
      </c>
      <c r="P1197" s="371">
        <v>43026</v>
      </c>
      <c r="Q1197" s="372">
        <v>11780654.710000001</v>
      </c>
      <c r="R1197" s="372">
        <v>14506896.001746038</v>
      </c>
      <c r="S1197" s="367">
        <v>33</v>
      </c>
      <c r="T1197" s="369">
        <v>9.9298806782918358E-2</v>
      </c>
      <c r="U1197" s="369">
        <v>1.2836550565597362</v>
      </c>
      <c r="V1197" s="369">
        <v>-0.10958973805678718</v>
      </c>
      <c r="W1197" s="369">
        <v>-1.0743458720314101</v>
      </c>
      <c r="X1197" s="369">
        <v>-2.0771746849568617E-2</v>
      </c>
      <c r="Y1197" s="369">
        <v>-0.15751592976723389</v>
      </c>
      <c r="Z1197" s="369">
        <v>0.11950588302267806</v>
      </c>
      <c r="AA1197" s="369">
        <v>0.67931018150546874</v>
      </c>
      <c r="AB1197" s="369">
        <v>0.21037669749153362</v>
      </c>
      <c r="AC1197" s="373">
        <v>-0.90838400922707208</v>
      </c>
      <c r="AD1197" s="541">
        <v>17002861000101</v>
      </c>
      <c r="AE1197" s="370" t="s">
        <v>2258</v>
      </c>
      <c r="AF1197" s="370" t="s">
        <v>2244</v>
      </c>
      <c r="AG1197" s="374" t="s">
        <v>1438</v>
      </c>
      <c r="AH1197" s="374" t="s">
        <v>2248</v>
      </c>
      <c r="AI1197" s="374">
        <v>5000</v>
      </c>
      <c r="AJ1197" s="374">
        <v>5000</v>
      </c>
      <c r="AK1197" s="374">
        <v>5000</v>
      </c>
      <c r="AL1197" s="369">
        <v>0</v>
      </c>
      <c r="AM1197" s="369" t="s">
        <v>34</v>
      </c>
      <c r="AN1197" s="369" t="s">
        <v>34</v>
      </c>
      <c r="AO1197" s="367" t="s">
        <v>1324</v>
      </c>
      <c r="AP1197" s="370" t="s">
        <v>13</v>
      </c>
      <c r="AQ1197" s="376" t="s">
        <v>668</v>
      </c>
      <c r="AR1197" s="369">
        <v>4.8250000000000003E-3</v>
      </c>
      <c r="AS1197" s="369">
        <v>4.8250000000000003E-3</v>
      </c>
      <c r="AT1197" s="369"/>
      <c r="AX1197" s="662"/>
      <c r="AY1197" s="663"/>
      <c r="AZ1197" s="663"/>
      <c r="BA1197" s="663"/>
      <c r="BB1197" s="664"/>
      <c r="BC1197" s="663"/>
      <c r="BD1197" s="663"/>
      <c r="BE1197" s="663"/>
      <c r="BF1197" s="663"/>
      <c r="BG1197" s="664"/>
      <c r="BH1197" s="664"/>
      <c r="BI1197" s="665"/>
      <c r="BJ1197" s="665"/>
      <c r="BK1197" s="665"/>
      <c r="BL1197" s="664"/>
      <c r="BM1197" s="664"/>
      <c r="BN1197" s="664"/>
      <c r="BO1197" s="664"/>
      <c r="BP1197" s="664"/>
      <c r="BQ1197" s="664"/>
      <c r="BR1197" s="664"/>
      <c r="BS1197" s="664"/>
      <c r="BT1197" s="667"/>
      <c r="BU1197" s="668"/>
      <c r="BV1197" s="666"/>
      <c r="BW1197" s="669"/>
    </row>
    <row r="1198" spans="2:75" ht="15.75" customHeight="1">
      <c r="B1198" s="363" t="s">
        <v>334</v>
      </c>
      <c r="C1198" s="364">
        <v>9401978000130</v>
      </c>
      <c r="D1198" s="365" t="s">
        <v>14</v>
      </c>
      <c r="E1198" s="365" t="s">
        <v>607</v>
      </c>
      <c r="F1198" s="365"/>
      <c r="G1198" s="366"/>
      <c r="H1198" s="366" t="s">
        <v>34</v>
      </c>
      <c r="I1198" s="366" t="s">
        <v>34</v>
      </c>
      <c r="J1198" s="366" t="s">
        <v>608</v>
      </c>
      <c r="K1198" s="367" t="s">
        <v>48</v>
      </c>
      <c r="L1198" s="368"/>
      <c r="M1198" s="368" t="s">
        <v>34</v>
      </c>
      <c r="N1198" s="367">
        <v>209376</v>
      </c>
      <c r="O1198" s="367" t="s">
        <v>1321</v>
      </c>
      <c r="P1198" s="371">
        <v>39587</v>
      </c>
      <c r="Q1198" s="372">
        <v>49222069.729999997</v>
      </c>
      <c r="R1198" s="372">
        <v>47157094.077341244</v>
      </c>
      <c r="S1198" s="367">
        <v>33</v>
      </c>
      <c r="T1198" s="369">
        <v>1.7106675107435354E-2</v>
      </c>
      <c r="U1198" s="369">
        <v>0.22114132801806655</v>
      </c>
      <c r="V1198" s="369">
        <v>-0.1937155177424148</v>
      </c>
      <c r="W1198" s="369">
        <v>-1.89905980728915</v>
      </c>
      <c r="X1198" s="369">
        <v>-0.22740254934688309</v>
      </c>
      <c r="Y1198" s="369">
        <v>-1.7244348417695774</v>
      </c>
      <c r="Z1198" s="369">
        <v>-0.13426248432118437</v>
      </c>
      <c r="AA1198" s="369">
        <v>-0.76319148720311292</v>
      </c>
      <c r="AB1198" s="369">
        <v>0.21179878556475046</v>
      </c>
      <c r="AC1198" s="373">
        <v>-1.3689955798768803</v>
      </c>
      <c r="AD1198" s="541">
        <v>46171852000142</v>
      </c>
      <c r="AE1198" s="370" t="s">
        <v>2496</v>
      </c>
      <c r="AF1198" s="370" t="s">
        <v>2250</v>
      </c>
      <c r="AG1198" s="374" t="s">
        <v>719</v>
      </c>
      <c r="AH1198" s="374" t="s">
        <v>2245</v>
      </c>
      <c r="AI1198" s="374">
        <v>5000</v>
      </c>
      <c r="AJ1198" s="374">
        <v>5000</v>
      </c>
      <c r="AK1198" s="374">
        <v>5000</v>
      </c>
      <c r="AL1198" s="369">
        <v>1.8500000000000003E-2</v>
      </c>
      <c r="AM1198" s="369">
        <v>0.2</v>
      </c>
      <c r="AN1198" s="369" t="s">
        <v>2317</v>
      </c>
      <c r="AO1198" s="367" t="s">
        <v>1324</v>
      </c>
      <c r="AP1198" s="370" t="s">
        <v>716</v>
      </c>
      <c r="AQ1198" s="376" t="s">
        <v>659</v>
      </c>
      <c r="AR1198" s="369">
        <v>4.4399999999999995E-3</v>
      </c>
      <c r="AS1198" s="369">
        <v>4.4399999999999995E-3</v>
      </c>
      <c r="AT1198" s="369"/>
      <c r="AX1198" s="662"/>
      <c r="AY1198" s="663"/>
      <c r="AZ1198" s="663"/>
      <c r="BA1198" s="663"/>
      <c r="BB1198" s="664"/>
      <c r="BC1198" s="663"/>
      <c r="BD1198" s="663"/>
      <c r="BE1198" s="663"/>
      <c r="BF1198" s="663"/>
      <c r="BG1198" s="664"/>
      <c r="BH1198" s="664"/>
      <c r="BI1198" s="665"/>
      <c r="BJ1198" s="665"/>
      <c r="BK1198" s="665"/>
      <c r="BL1198" s="664"/>
      <c r="BM1198" s="664"/>
      <c r="BN1198" s="664"/>
      <c r="BO1198" s="664"/>
      <c r="BP1198" s="664"/>
      <c r="BQ1198" s="664"/>
      <c r="BR1198" s="664"/>
      <c r="BS1198" s="664"/>
      <c r="BT1198" s="667"/>
      <c r="BU1198" s="668"/>
      <c r="BV1198" s="666"/>
      <c r="BW1198" s="669"/>
    </row>
    <row r="1199" spans="2:75" ht="15.75" customHeight="1">
      <c r="B1199" s="363" t="s">
        <v>355</v>
      </c>
      <c r="C1199" s="364">
        <v>7420595000183</v>
      </c>
      <c r="D1199" s="365" t="s">
        <v>14</v>
      </c>
      <c r="E1199" s="365" t="s">
        <v>607</v>
      </c>
      <c r="F1199" s="365"/>
      <c r="G1199" s="366"/>
      <c r="H1199" s="366" t="s">
        <v>34</v>
      </c>
      <c r="I1199" s="366" t="s">
        <v>34</v>
      </c>
      <c r="J1199" s="366" t="s">
        <v>608</v>
      </c>
      <c r="K1199" s="367" t="s">
        <v>48</v>
      </c>
      <c r="L1199" s="368"/>
      <c r="M1199" s="368" t="s">
        <v>34</v>
      </c>
      <c r="N1199" s="367">
        <v>187933</v>
      </c>
      <c r="O1199" s="367" t="s">
        <v>1321</v>
      </c>
      <c r="P1199" s="371">
        <v>39261</v>
      </c>
      <c r="Q1199" s="372">
        <v>17649098.079999998</v>
      </c>
      <c r="R1199" s="372">
        <v>24351681.766111106</v>
      </c>
      <c r="S1199" s="367">
        <v>33</v>
      </c>
      <c r="T1199" s="369">
        <v>3.6835404651837544E-2</v>
      </c>
      <c r="U1199" s="369">
        <v>0.47617846551897541</v>
      </c>
      <c r="V1199" s="369">
        <v>-0.14296315851287678</v>
      </c>
      <c r="W1199" s="369">
        <v>-1.4015169843849165</v>
      </c>
      <c r="X1199" s="369">
        <v>-0.21773065052846352</v>
      </c>
      <c r="Y1199" s="369">
        <v>-1.6510910760270439</v>
      </c>
      <c r="Z1199" s="369">
        <v>-0.1153492038666305</v>
      </c>
      <c r="AA1199" s="369">
        <v>-0.65568226963590137</v>
      </c>
      <c r="AB1199" s="369">
        <v>0.30067634869585952</v>
      </c>
      <c r="AC1199" s="373">
        <v>-0.68597580779108969</v>
      </c>
      <c r="AD1199" s="541">
        <v>0</v>
      </c>
      <c r="AE1199" s="370" t="s">
        <v>2514</v>
      </c>
      <c r="AF1199" s="370" t="s">
        <v>2250</v>
      </c>
      <c r="AG1199" s="374" t="s">
        <v>719</v>
      </c>
      <c r="AH1199" s="374" t="s">
        <v>2248</v>
      </c>
      <c r="AI1199" s="374">
        <v>25000</v>
      </c>
      <c r="AJ1199" s="374">
        <v>1000</v>
      </c>
      <c r="AK1199" s="374">
        <v>25000</v>
      </c>
      <c r="AL1199" s="369">
        <v>0.02</v>
      </c>
      <c r="AM1199" s="369">
        <v>0.2</v>
      </c>
      <c r="AN1199" s="369" t="s">
        <v>666</v>
      </c>
      <c r="AO1199" s="367" t="s">
        <v>1324</v>
      </c>
      <c r="AP1199" s="370" t="s">
        <v>716</v>
      </c>
      <c r="AQ1199" s="376" t="s">
        <v>681</v>
      </c>
      <c r="AR1199" s="369">
        <v>6.0000000000000001E-3</v>
      </c>
      <c r="AS1199" s="369">
        <v>6.0000000000000001E-3</v>
      </c>
      <c r="AT1199" s="369"/>
      <c r="AX1199" s="662"/>
      <c r="AY1199" s="663"/>
      <c r="AZ1199" s="663"/>
      <c r="BA1199" s="663"/>
      <c r="BB1199" s="664"/>
      <c r="BC1199" s="663"/>
      <c r="BD1199" s="663"/>
      <c r="BE1199" s="663"/>
      <c r="BF1199" s="663"/>
      <c r="BG1199" s="664"/>
      <c r="BH1199" s="664"/>
      <c r="BI1199" s="665"/>
      <c r="BJ1199" s="665"/>
      <c r="BK1199" s="665"/>
      <c r="BL1199" s="664"/>
      <c r="BM1199" s="664"/>
      <c r="BN1199" s="664"/>
      <c r="BO1199" s="664"/>
      <c r="BP1199" s="664"/>
      <c r="BQ1199" s="664"/>
      <c r="BR1199" s="664"/>
      <c r="BS1199" s="664"/>
      <c r="BT1199" s="667"/>
      <c r="BU1199" s="668"/>
      <c r="BV1199" s="666"/>
      <c r="BW1199" s="669"/>
    </row>
    <row r="1200" spans="2:75" ht="15.75" customHeight="1">
      <c r="B1200" s="363" t="s">
        <v>1169</v>
      </c>
      <c r="C1200" s="364">
        <v>17253801000161</v>
      </c>
      <c r="D1200" s="365" t="s">
        <v>14</v>
      </c>
      <c r="E1200" s="365" t="s">
        <v>607</v>
      </c>
      <c r="F1200" s="365"/>
      <c r="G1200" s="366"/>
      <c r="H1200" s="366" t="s">
        <v>34</v>
      </c>
      <c r="I1200" s="366" t="s">
        <v>34</v>
      </c>
      <c r="J1200" s="366" t="s">
        <v>608</v>
      </c>
      <c r="K1200" s="367" t="s">
        <v>48</v>
      </c>
      <c r="L1200" s="368"/>
      <c r="M1200" s="368" t="s">
        <v>34</v>
      </c>
      <c r="N1200" s="367">
        <v>333956</v>
      </c>
      <c r="O1200" s="367" t="s">
        <v>1324</v>
      </c>
      <c r="P1200" s="371">
        <v>41389</v>
      </c>
      <c r="Q1200" s="372">
        <v>450421211.22000003</v>
      </c>
      <c r="R1200" s="372">
        <v>857282250.27940488</v>
      </c>
      <c r="S1200" s="367">
        <v>33</v>
      </c>
      <c r="T1200" s="369">
        <v>-5.8688705137788233E-3</v>
      </c>
      <c r="U1200" s="369">
        <v>-7.5868034625794445E-2</v>
      </c>
      <c r="V1200" s="369">
        <v>-0.1954544792787869</v>
      </c>
      <c r="W1200" s="369">
        <v>-1.9161074449726592</v>
      </c>
      <c r="X1200" s="369">
        <v>-0.11967829394778062</v>
      </c>
      <c r="Y1200" s="369">
        <v>-0.90754224383071003</v>
      </c>
      <c r="Z1200" s="369">
        <v>5.3375672137199182E-2</v>
      </c>
      <c r="AA1200" s="369">
        <v>0.30340462419424608</v>
      </c>
      <c r="AB1200" s="369">
        <v>0.21591280221952894</v>
      </c>
      <c r="AC1200" s="373">
        <v>-1.3489501812537403</v>
      </c>
      <c r="AD1200" s="541">
        <v>37388322000160</v>
      </c>
      <c r="AE1200" s="370" t="s">
        <v>2453</v>
      </c>
      <c r="AF1200" s="370" t="s">
        <v>2453</v>
      </c>
      <c r="AG1200" s="374" t="s">
        <v>1442</v>
      </c>
      <c r="AH1200" s="374" t="s">
        <v>2454</v>
      </c>
      <c r="AI1200" s="374">
        <v>15000</v>
      </c>
      <c r="AJ1200" s="374">
        <v>2000</v>
      </c>
      <c r="AK1200" s="374">
        <v>10000</v>
      </c>
      <c r="AL1200" s="369">
        <v>0.02</v>
      </c>
      <c r="AM1200" s="369">
        <v>0.2</v>
      </c>
      <c r="AN1200" s="369" t="s">
        <v>2276</v>
      </c>
      <c r="AO1200" s="367" t="s">
        <v>1324</v>
      </c>
      <c r="AP1200" s="370" t="s">
        <v>716</v>
      </c>
      <c r="AQ1200" s="376" t="s">
        <v>659</v>
      </c>
      <c r="AR1200" s="369">
        <v>4.0000000000000001E-3</v>
      </c>
      <c r="AS1200" s="369">
        <v>4.0000000000000001E-3</v>
      </c>
      <c r="AT1200" s="369"/>
      <c r="AX1200" s="662"/>
      <c r="AY1200" s="663"/>
      <c r="AZ1200" s="663"/>
      <c r="BA1200" s="663"/>
      <c r="BB1200" s="664"/>
      <c r="BC1200" s="663"/>
      <c r="BD1200" s="663"/>
      <c r="BE1200" s="663"/>
      <c r="BF1200" s="663"/>
      <c r="BG1200" s="664"/>
      <c r="BH1200" s="664"/>
      <c r="BI1200" s="665"/>
      <c r="BJ1200" s="665"/>
      <c r="BK1200" s="665"/>
      <c r="BL1200" s="664"/>
      <c r="BM1200" s="664"/>
      <c r="BN1200" s="664"/>
      <c r="BO1200" s="664"/>
      <c r="BP1200" s="664"/>
      <c r="BQ1200" s="664"/>
      <c r="BR1200" s="664"/>
      <c r="BS1200" s="664"/>
      <c r="BT1200" s="667"/>
      <c r="BU1200" s="668"/>
      <c r="BV1200" s="666"/>
      <c r="BW1200" s="669"/>
    </row>
    <row r="1201" spans="2:75" ht="15.75" customHeight="1">
      <c r="B1201" s="363" t="s">
        <v>573</v>
      </c>
      <c r="C1201" s="364">
        <v>35535649000191</v>
      </c>
      <c r="D1201" s="365" t="s">
        <v>14</v>
      </c>
      <c r="E1201" s="365" t="s">
        <v>614</v>
      </c>
      <c r="F1201" s="365"/>
      <c r="G1201" s="366"/>
      <c r="H1201" s="366" t="s">
        <v>1338</v>
      </c>
      <c r="I1201" s="366" t="s">
        <v>34</v>
      </c>
      <c r="J1201" s="366" t="s">
        <v>608</v>
      </c>
      <c r="K1201" s="367" t="s">
        <v>48</v>
      </c>
      <c r="L1201" s="368"/>
      <c r="M1201" s="368" t="s">
        <v>1416</v>
      </c>
      <c r="N1201" s="367">
        <v>563595</v>
      </c>
      <c r="O1201" s="367" t="s">
        <v>1321</v>
      </c>
      <c r="P1201" s="371">
        <v>44166</v>
      </c>
      <c r="Q1201" s="372">
        <v>205225118.58000001</v>
      </c>
      <c r="R1201" s="372">
        <v>373673345.20273817</v>
      </c>
      <c r="S1201" s="367">
        <v>33</v>
      </c>
      <c r="T1201" s="369">
        <v>-5.789258432726152E-3</v>
      </c>
      <c r="U1201" s="369">
        <v>-7.483887371523168E-2</v>
      </c>
      <c r="V1201" s="369">
        <v>-0.19515314202938217</v>
      </c>
      <c r="W1201" s="369">
        <v>-1.9131533323364966</v>
      </c>
      <c r="X1201" s="369" t="s">
        <v>1419</v>
      </c>
      <c r="Y1201" s="369" t="s">
        <v>1419</v>
      </c>
      <c r="Z1201" s="369" t="s">
        <v>1419</v>
      </c>
      <c r="AA1201" s="369" t="s">
        <v>1419</v>
      </c>
      <c r="AB1201" s="369">
        <v>0.21571936171870451</v>
      </c>
      <c r="AC1201" s="373">
        <v>-1.3486199015532676</v>
      </c>
      <c r="AD1201" s="541">
        <v>37388322000160</v>
      </c>
      <c r="AE1201" s="370" t="s">
        <v>2453</v>
      </c>
      <c r="AF1201" s="370" t="s">
        <v>2453</v>
      </c>
      <c r="AG1201" s="374" t="s">
        <v>1442</v>
      </c>
      <c r="AH1201" s="374" t="s">
        <v>2245</v>
      </c>
      <c r="AI1201" s="374">
        <v>5000</v>
      </c>
      <c r="AJ1201" s="374">
        <v>5000</v>
      </c>
      <c r="AK1201" s="374">
        <v>0</v>
      </c>
      <c r="AL1201" s="369">
        <v>0.02</v>
      </c>
      <c r="AM1201" s="369">
        <v>0.2</v>
      </c>
      <c r="AN1201" s="369" t="s">
        <v>666</v>
      </c>
      <c r="AO1201" s="367" t="s">
        <v>1324</v>
      </c>
      <c r="AP1201" s="370" t="s">
        <v>716</v>
      </c>
      <c r="AQ1201" s="376" t="s">
        <v>659</v>
      </c>
      <c r="AR1201" s="369" t="s">
        <v>34</v>
      </c>
      <c r="AS1201" s="369" t="s">
        <v>34</v>
      </c>
      <c r="AT1201" s="369"/>
      <c r="AX1201" s="662"/>
      <c r="AY1201" s="663"/>
      <c r="AZ1201" s="663"/>
      <c r="BA1201" s="663"/>
      <c r="BB1201" s="664"/>
      <c r="BC1201" s="663"/>
      <c r="BD1201" s="663"/>
      <c r="BE1201" s="663"/>
      <c r="BF1201" s="663"/>
      <c r="BG1201" s="664"/>
      <c r="BH1201" s="664"/>
      <c r="BI1201" s="665"/>
      <c r="BJ1201" s="665"/>
      <c r="BK1201" s="665"/>
      <c r="BL1201" s="664"/>
      <c r="BM1201" s="664"/>
      <c r="BN1201" s="664"/>
      <c r="BO1201" s="664"/>
      <c r="BP1201" s="664"/>
      <c r="BQ1201" s="664"/>
      <c r="BR1201" s="664"/>
      <c r="BS1201" s="664"/>
      <c r="BT1201" s="667"/>
      <c r="BU1201" s="668"/>
      <c r="BV1201" s="666"/>
      <c r="BW1201" s="669"/>
    </row>
    <row r="1202" spans="2:75" ht="15.75" customHeight="1">
      <c r="B1202" s="363" t="s">
        <v>1111</v>
      </c>
      <c r="C1202" s="364">
        <v>36014016000109</v>
      </c>
      <c r="D1202" s="365" t="s">
        <v>11</v>
      </c>
      <c r="E1202" s="365" t="s">
        <v>620</v>
      </c>
      <c r="F1202" s="365" t="s">
        <v>685</v>
      </c>
      <c r="G1202" s="366" t="s">
        <v>738</v>
      </c>
      <c r="H1202" s="366" t="s">
        <v>34</v>
      </c>
      <c r="I1202" s="366" t="s">
        <v>1319</v>
      </c>
      <c r="J1202" s="366" t="s">
        <v>608</v>
      </c>
      <c r="K1202" s="367" t="s">
        <v>48</v>
      </c>
      <c r="L1202" s="368"/>
      <c r="M1202" s="368" t="s">
        <v>34</v>
      </c>
      <c r="N1202" s="367">
        <v>535486</v>
      </c>
      <c r="O1202" s="367" t="s">
        <v>1321</v>
      </c>
      <c r="P1202" s="371">
        <v>43951</v>
      </c>
      <c r="Q1202" s="372">
        <v>11816578.029999999</v>
      </c>
      <c r="R1202" s="372">
        <v>10505116.622499999</v>
      </c>
      <c r="S1202" s="367">
        <v>34</v>
      </c>
      <c r="T1202" s="369">
        <v>9.2494590982234115E-2</v>
      </c>
      <c r="U1202" s="369">
        <v>1.1956956308481426</v>
      </c>
      <c r="V1202" s="369">
        <v>0.12689204537018473</v>
      </c>
      <c r="W1202" s="369">
        <v>1.2439663380383208</v>
      </c>
      <c r="X1202" s="369">
        <v>0.18202213854827898</v>
      </c>
      <c r="Y1202" s="369">
        <v>1.3803069428533821</v>
      </c>
      <c r="Z1202" s="369" t="s">
        <v>1419</v>
      </c>
      <c r="AA1202" s="369" t="s">
        <v>1419</v>
      </c>
      <c r="AB1202" s="369">
        <v>1.6202545843773931E-3</v>
      </c>
      <c r="AC1202" s="373">
        <v>13.788572029523749</v>
      </c>
      <c r="AD1202" s="541">
        <v>0</v>
      </c>
      <c r="AE1202" s="370" t="s">
        <v>2484</v>
      </c>
      <c r="AF1202" s="370" t="s">
        <v>2244</v>
      </c>
      <c r="AG1202" s="374" t="s">
        <v>1438</v>
      </c>
      <c r="AH1202" s="374" t="s">
        <v>2245</v>
      </c>
      <c r="AI1202" s="374">
        <v>0</v>
      </c>
      <c r="AJ1202" s="374">
        <v>0</v>
      </c>
      <c r="AK1202" s="374">
        <v>0</v>
      </c>
      <c r="AL1202" s="369">
        <v>6.9999999999999993E-3</v>
      </c>
      <c r="AM1202" s="369">
        <v>0.2</v>
      </c>
      <c r="AN1202" s="369" t="s">
        <v>64</v>
      </c>
      <c r="AO1202" s="367" t="s">
        <v>1324</v>
      </c>
      <c r="AP1202" s="370" t="s">
        <v>13</v>
      </c>
      <c r="AQ1202" s="376" t="s">
        <v>671</v>
      </c>
      <c r="AR1202" s="369">
        <v>1.4E-3</v>
      </c>
      <c r="AS1202" s="369">
        <v>1.4E-3</v>
      </c>
      <c r="AT1202" s="369"/>
      <c r="AX1202" s="662"/>
      <c r="AY1202" s="663"/>
      <c r="AZ1202" s="663"/>
      <c r="BA1202" s="663"/>
      <c r="BB1202" s="664"/>
      <c r="BC1202" s="663"/>
      <c r="BD1202" s="663"/>
      <c r="BE1202" s="663"/>
      <c r="BF1202" s="663"/>
      <c r="BG1202" s="664"/>
      <c r="BH1202" s="664"/>
      <c r="BI1202" s="665"/>
      <c r="BJ1202" s="665"/>
      <c r="BK1202" s="665"/>
      <c r="BL1202" s="664"/>
      <c r="BM1202" s="664"/>
      <c r="BN1202" s="664"/>
      <c r="BO1202" s="664"/>
      <c r="BP1202" s="664"/>
      <c r="BQ1202" s="664"/>
      <c r="BR1202" s="664"/>
      <c r="BS1202" s="664"/>
      <c r="BT1202" s="667"/>
      <c r="BU1202" s="668"/>
      <c r="BV1202" s="666"/>
      <c r="BW1202" s="669"/>
    </row>
    <row r="1203" spans="2:75" ht="15.75" customHeight="1">
      <c r="B1203" s="363" t="s">
        <v>81</v>
      </c>
      <c r="C1203" s="364">
        <v>27707783000102</v>
      </c>
      <c r="D1203" s="365" t="s">
        <v>13</v>
      </c>
      <c r="E1203" s="365" t="s">
        <v>615</v>
      </c>
      <c r="F1203" s="365" t="s">
        <v>619</v>
      </c>
      <c r="G1203" s="366" t="s">
        <v>34</v>
      </c>
      <c r="H1203" s="366" t="s">
        <v>1338</v>
      </c>
      <c r="I1203" s="366" t="s">
        <v>34</v>
      </c>
      <c r="J1203" s="366"/>
      <c r="K1203" s="367" t="s">
        <v>48</v>
      </c>
      <c r="L1203" s="368"/>
      <c r="M1203" s="368" t="s">
        <v>34</v>
      </c>
      <c r="N1203" s="367">
        <v>446394</v>
      </c>
      <c r="O1203" s="367" t="s">
        <v>1321</v>
      </c>
      <c r="P1203" s="371">
        <v>42957</v>
      </c>
      <c r="Q1203" s="372">
        <v>39627765.75</v>
      </c>
      <c r="R1203" s="372">
        <v>42257945.365555592</v>
      </c>
      <c r="S1203" s="367">
        <v>34</v>
      </c>
      <c r="T1203" s="369">
        <v>-0.11487166981749464</v>
      </c>
      <c r="U1203" s="369">
        <v>-1.4849684965404146</v>
      </c>
      <c r="V1203" s="369">
        <v>-0.17508080695160622</v>
      </c>
      <c r="W1203" s="369">
        <v>-1.7163773319990792</v>
      </c>
      <c r="X1203" s="369">
        <v>-0.20281453399792293</v>
      </c>
      <c r="Y1203" s="369">
        <v>-1.5379794547060233</v>
      </c>
      <c r="Z1203" s="369">
        <v>9.4242224061151347E-2</v>
      </c>
      <c r="AA1203" s="369">
        <v>0.53570335378644973</v>
      </c>
      <c r="AB1203" s="369">
        <v>0.24759538665987443</v>
      </c>
      <c r="AC1203" s="373">
        <v>-1.0461502777094411</v>
      </c>
      <c r="AD1203" s="541">
        <v>0</v>
      </c>
      <c r="AE1203" s="370" t="s">
        <v>2272</v>
      </c>
      <c r="AF1203" s="370" t="s">
        <v>2244</v>
      </c>
      <c r="AG1203" s="374" t="s">
        <v>1438</v>
      </c>
      <c r="AH1203" s="374" t="s">
        <v>2248</v>
      </c>
      <c r="AI1203" s="374">
        <v>5000</v>
      </c>
      <c r="AJ1203" s="374">
        <v>1000</v>
      </c>
      <c r="AK1203" s="374">
        <v>1000</v>
      </c>
      <c r="AL1203" s="673">
        <v>1.5E-3</v>
      </c>
      <c r="AM1203" s="673">
        <v>0.2</v>
      </c>
      <c r="AN1203" s="369" t="s">
        <v>34</v>
      </c>
      <c r="AO1203" s="367" t="s">
        <v>1324</v>
      </c>
      <c r="AP1203" s="370" t="s">
        <v>13</v>
      </c>
      <c r="AQ1203" s="376" t="s">
        <v>668</v>
      </c>
      <c r="AR1203" s="369">
        <v>5.3333333333333332E-3</v>
      </c>
      <c r="AS1203" s="369">
        <v>5.3333333333333332E-3</v>
      </c>
      <c r="AT1203" s="369"/>
      <c r="AX1203" s="662"/>
      <c r="AY1203" s="663"/>
      <c r="AZ1203" s="663"/>
      <c r="BA1203" s="663"/>
      <c r="BB1203" s="664"/>
      <c r="BC1203" s="663"/>
      <c r="BD1203" s="663"/>
      <c r="BE1203" s="663"/>
      <c r="BF1203" s="663"/>
      <c r="BG1203" s="664"/>
      <c r="BH1203" s="664"/>
      <c r="BI1203" s="665"/>
      <c r="BJ1203" s="665"/>
      <c r="BK1203" s="665"/>
      <c r="BL1203" s="664"/>
      <c r="BM1203" s="664"/>
      <c r="BN1203" s="664"/>
      <c r="BO1203" s="664"/>
      <c r="BP1203" s="664"/>
      <c r="BQ1203" s="664"/>
      <c r="BR1203" s="664"/>
      <c r="BS1203" s="664"/>
      <c r="BT1203" s="667"/>
      <c r="BU1203" s="668"/>
      <c r="BV1203" s="666"/>
      <c r="BW1203" s="669"/>
    </row>
    <row r="1204" spans="2:75" ht="15.75" customHeight="1">
      <c r="B1204" s="363" t="s">
        <v>523</v>
      </c>
      <c r="C1204" s="364">
        <v>17092258000168</v>
      </c>
      <c r="D1204" s="365" t="s">
        <v>13</v>
      </c>
      <c r="E1204" s="365" t="s">
        <v>615</v>
      </c>
      <c r="F1204" s="365" t="s">
        <v>619</v>
      </c>
      <c r="G1204" s="366" t="s">
        <v>34</v>
      </c>
      <c r="H1204" s="366" t="s">
        <v>1337</v>
      </c>
      <c r="I1204" s="366" t="s">
        <v>34</v>
      </c>
      <c r="J1204" s="366"/>
      <c r="K1204" s="367" t="s">
        <v>48</v>
      </c>
      <c r="L1204" s="368"/>
      <c r="M1204" s="368" t="s">
        <v>1416</v>
      </c>
      <c r="N1204" s="367">
        <v>331066</v>
      </c>
      <c r="O1204" s="367" t="s">
        <v>1321</v>
      </c>
      <c r="P1204" s="371">
        <v>41361</v>
      </c>
      <c r="Q1204" s="372">
        <v>97216193.409999996</v>
      </c>
      <c r="R1204" s="372">
        <v>99019859.238571435</v>
      </c>
      <c r="S1204" s="367">
        <v>34</v>
      </c>
      <c r="T1204" s="369">
        <v>0.11748421164289002</v>
      </c>
      <c r="U1204" s="369">
        <v>1.5187413346367884</v>
      </c>
      <c r="V1204" s="369">
        <v>0.15118324488838275</v>
      </c>
      <c r="W1204" s="369">
        <v>1.4821013166578008</v>
      </c>
      <c r="X1204" s="369">
        <v>0.17537311194451832</v>
      </c>
      <c r="Y1204" s="369">
        <v>1.3298861662512358</v>
      </c>
      <c r="Z1204" s="369">
        <v>0.29021735929231141</v>
      </c>
      <c r="AA1204" s="369">
        <v>1.6496895552789326</v>
      </c>
      <c r="AB1204" s="369">
        <v>2.754024612838683E-2</v>
      </c>
      <c r="AC1204" s="373">
        <v>1.5996746386759335</v>
      </c>
      <c r="AD1204" s="541">
        <v>0</v>
      </c>
      <c r="AE1204" s="370" t="s">
        <v>2501</v>
      </c>
      <c r="AF1204" s="370" t="s">
        <v>2247</v>
      </c>
      <c r="AG1204" s="374" t="s">
        <v>59</v>
      </c>
      <c r="AH1204" s="374" t="s">
        <v>2248</v>
      </c>
      <c r="AI1204" s="374">
        <v>20000</v>
      </c>
      <c r="AJ1204" s="374">
        <v>1000</v>
      </c>
      <c r="AK1204" s="374">
        <v>1000</v>
      </c>
      <c r="AL1204" s="369">
        <v>5.0000000000000001E-3</v>
      </c>
      <c r="AM1204" s="369" t="s">
        <v>34</v>
      </c>
      <c r="AN1204" s="369" t="s">
        <v>64</v>
      </c>
      <c r="AO1204" s="367" t="s">
        <v>1324</v>
      </c>
      <c r="AP1204" s="370" t="s">
        <v>13</v>
      </c>
      <c r="AQ1204" s="376" t="s">
        <v>686</v>
      </c>
      <c r="AR1204" s="369">
        <v>1.3333333333333333E-3</v>
      </c>
      <c r="AS1204" s="369">
        <v>1.3333333333333333E-3</v>
      </c>
      <c r="AT1204" s="369"/>
      <c r="AX1204" s="662"/>
      <c r="AY1204" s="663"/>
      <c r="AZ1204" s="663"/>
      <c r="BA1204" s="663"/>
      <c r="BB1204" s="664"/>
      <c r="BC1204" s="663"/>
      <c r="BD1204" s="663"/>
      <c r="BE1204" s="663"/>
      <c r="BF1204" s="663"/>
      <c r="BG1204" s="664"/>
      <c r="BH1204" s="664"/>
      <c r="BI1204" s="665"/>
      <c r="BJ1204" s="665"/>
      <c r="BK1204" s="665"/>
      <c r="BL1204" s="664"/>
      <c r="BM1204" s="664"/>
      <c r="BN1204" s="664"/>
      <c r="BO1204" s="664"/>
      <c r="BP1204" s="664"/>
      <c r="BQ1204" s="664"/>
      <c r="BR1204" s="664"/>
      <c r="BS1204" s="664"/>
      <c r="BT1204" s="667"/>
      <c r="BU1204" s="668"/>
      <c r="BV1204" s="666"/>
      <c r="BW1204" s="669"/>
    </row>
    <row r="1205" spans="2:75" ht="15.75" customHeight="1">
      <c r="B1205" s="363" t="s">
        <v>805</v>
      </c>
      <c r="C1205" s="364">
        <v>38068882000108</v>
      </c>
      <c r="D1205" s="365" t="s">
        <v>14</v>
      </c>
      <c r="E1205" s="365" t="s">
        <v>607</v>
      </c>
      <c r="F1205" s="365"/>
      <c r="G1205" s="366"/>
      <c r="H1205" s="366" t="s">
        <v>34</v>
      </c>
      <c r="I1205" s="366" t="s">
        <v>34</v>
      </c>
      <c r="J1205" s="366" t="s">
        <v>611</v>
      </c>
      <c r="K1205" s="367"/>
      <c r="L1205" s="368"/>
      <c r="M1205" s="368" t="s">
        <v>34</v>
      </c>
      <c r="N1205" s="367">
        <v>559741</v>
      </c>
      <c r="O1205" s="367" t="s">
        <v>1321</v>
      </c>
      <c r="P1205" s="371">
        <v>44138</v>
      </c>
      <c r="Q1205" s="372">
        <v>9713880.7599999998</v>
      </c>
      <c r="R1205" s="372">
        <v>12309041.669484133</v>
      </c>
      <c r="S1205" s="367">
        <v>34</v>
      </c>
      <c r="T1205" s="369">
        <v>-0.25607155200387532</v>
      </c>
      <c r="U1205" s="369">
        <v>-3.3102869331499272</v>
      </c>
      <c r="V1205" s="369">
        <v>-0.21117285655945572</v>
      </c>
      <c r="W1205" s="369">
        <v>-2.0702001004160762</v>
      </c>
      <c r="X1205" s="369" t="s">
        <v>1419</v>
      </c>
      <c r="Y1205" s="369" t="s">
        <v>1419</v>
      </c>
      <c r="Z1205" s="369" t="s">
        <v>1419</v>
      </c>
      <c r="AA1205" s="369" t="s">
        <v>1419</v>
      </c>
      <c r="AB1205" s="369">
        <v>0.21022287141928164</v>
      </c>
      <c r="AC1205" s="373">
        <v>-1.4852528410284342</v>
      </c>
      <c r="AD1205" s="541">
        <v>38090006000170</v>
      </c>
      <c r="AE1205" s="370" t="s">
        <v>2310</v>
      </c>
      <c r="AF1205" s="370" t="s">
        <v>2247</v>
      </c>
      <c r="AG1205" s="374" t="s">
        <v>59</v>
      </c>
      <c r="AH1205" s="374" t="s">
        <v>2245</v>
      </c>
      <c r="AI1205" s="374">
        <v>5000</v>
      </c>
      <c r="AJ1205" s="374">
        <v>1000</v>
      </c>
      <c r="AK1205" s="374">
        <v>5000</v>
      </c>
      <c r="AL1205" s="369">
        <v>1.8000000000000002E-2</v>
      </c>
      <c r="AM1205" s="369">
        <v>0.18</v>
      </c>
      <c r="AN1205" s="369" t="s">
        <v>666</v>
      </c>
      <c r="AO1205" s="367" t="s">
        <v>1324</v>
      </c>
      <c r="AP1205" s="370" t="s">
        <v>716</v>
      </c>
      <c r="AQ1205" s="376" t="s">
        <v>687</v>
      </c>
      <c r="AR1205" s="369">
        <v>4.7999999999999996E-3</v>
      </c>
      <c r="AS1205" s="369">
        <v>4.7999999999999996E-3</v>
      </c>
      <c r="AT1205" s="369"/>
      <c r="AX1205" s="662"/>
      <c r="AY1205" s="663"/>
      <c r="AZ1205" s="663"/>
      <c r="BA1205" s="663"/>
      <c r="BB1205" s="664"/>
      <c r="BC1205" s="663"/>
      <c r="BD1205" s="663"/>
      <c r="BE1205" s="663"/>
      <c r="BF1205" s="663"/>
      <c r="BG1205" s="664"/>
      <c r="BH1205" s="664"/>
      <c r="BI1205" s="665"/>
      <c r="BJ1205" s="665"/>
      <c r="BK1205" s="665"/>
      <c r="BL1205" s="664"/>
      <c r="BM1205" s="664"/>
      <c r="BN1205" s="664"/>
      <c r="BO1205" s="664"/>
      <c r="BP1205" s="664"/>
      <c r="BQ1205" s="664"/>
      <c r="BR1205" s="664"/>
      <c r="BS1205" s="664"/>
      <c r="BT1205" s="667"/>
      <c r="BU1205" s="668"/>
      <c r="BV1205" s="666"/>
      <c r="BW1205" s="669"/>
    </row>
    <row r="1206" spans="2:75" ht="15.75" customHeight="1">
      <c r="B1206" s="363" t="s">
        <v>962</v>
      </c>
      <c r="C1206" s="364">
        <v>32102192000133</v>
      </c>
      <c r="D1206" s="365" t="s">
        <v>14</v>
      </c>
      <c r="E1206" s="365" t="s">
        <v>607</v>
      </c>
      <c r="F1206" s="365"/>
      <c r="G1206" s="366"/>
      <c r="H1206" s="366" t="s">
        <v>34</v>
      </c>
      <c r="I1206" s="366" t="s">
        <v>34</v>
      </c>
      <c r="J1206" s="366" t="s">
        <v>611</v>
      </c>
      <c r="K1206" s="367" t="s">
        <v>48</v>
      </c>
      <c r="L1206" s="368"/>
      <c r="M1206" s="368" t="s">
        <v>34</v>
      </c>
      <c r="N1206" s="367">
        <v>482641</v>
      </c>
      <c r="O1206" s="367" t="s">
        <v>1321</v>
      </c>
      <c r="P1206" s="371">
        <v>43452</v>
      </c>
      <c r="Q1206" s="372">
        <v>47071357.210000001</v>
      </c>
      <c r="R1206" s="372">
        <v>74766020.977619082</v>
      </c>
      <c r="S1206" s="367">
        <v>34</v>
      </c>
      <c r="T1206" s="369">
        <v>-0.10227818531546429</v>
      </c>
      <c r="U1206" s="369">
        <v>-1.3221700643691352</v>
      </c>
      <c r="V1206" s="369">
        <v>-8.6392710872588818E-2</v>
      </c>
      <c r="W1206" s="369">
        <v>-0.84693744090777656</v>
      </c>
      <c r="X1206" s="369">
        <v>0.12024298521536125</v>
      </c>
      <c r="Y1206" s="369">
        <v>0.91182440029490019</v>
      </c>
      <c r="Z1206" s="369">
        <v>2.7494282422430905E-2</v>
      </c>
      <c r="AA1206" s="369">
        <v>0.15628641461274242</v>
      </c>
      <c r="AB1206" s="369">
        <v>0.1691954586202602</v>
      </c>
      <c r="AC1206" s="373">
        <v>-1.0236294338056817</v>
      </c>
      <c r="AD1206" s="541">
        <v>31533583000140</v>
      </c>
      <c r="AE1206" s="370" t="s">
        <v>2393</v>
      </c>
      <c r="AF1206" s="370" t="s">
        <v>2253</v>
      </c>
      <c r="AG1206" s="374" t="s">
        <v>1439</v>
      </c>
      <c r="AH1206" s="374" t="s">
        <v>2245</v>
      </c>
      <c r="AI1206" s="374">
        <v>1000</v>
      </c>
      <c r="AJ1206" s="374">
        <v>1000</v>
      </c>
      <c r="AK1206" s="374">
        <v>1000</v>
      </c>
      <c r="AL1206" s="369">
        <v>0.02</v>
      </c>
      <c r="AM1206" s="369">
        <v>0.2</v>
      </c>
      <c r="AN1206" s="369" t="s">
        <v>2257</v>
      </c>
      <c r="AO1206" s="367" t="s">
        <v>1324</v>
      </c>
      <c r="AP1206" s="370" t="s">
        <v>716</v>
      </c>
      <c r="AQ1206" s="376" t="s">
        <v>687</v>
      </c>
      <c r="AR1206" s="369">
        <v>6.0000000000000001E-3</v>
      </c>
      <c r="AS1206" s="369">
        <v>6.0000000000000001E-3</v>
      </c>
      <c r="AT1206" s="369"/>
      <c r="AX1206" s="662"/>
      <c r="AY1206" s="663"/>
      <c r="AZ1206" s="663"/>
      <c r="BA1206" s="663"/>
      <c r="BB1206" s="664"/>
      <c r="BC1206" s="663"/>
      <c r="BD1206" s="663"/>
      <c r="BE1206" s="663"/>
      <c r="BF1206" s="663"/>
      <c r="BG1206" s="664"/>
      <c r="BH1206" s="664"/>
      <c r="BI1206" s="665"/>
      <c r="BJ1206" s="665"/>
      <c r="BK1206" s="665"/>
      <c r="BL1206" s="664"/>
      <c r="BM1206" s="664"/>
      <c r="BN1206" s="664"/>
      <c r="BO1206" s="664"/>
      <c r="BP1206" s="664"/>
      <c r="BQ1206" s="664"/>
      <c r="BR1206" s="664"/>
      <c r="BS1206" s="664"/>
      <c r="BT1206" s="667"/>
      <c r="BU1206" s="668"/>
      <c r="BV1206" s="666"/>
      <c r="BW1206" s="669"/>
    </row>
    <row r="1207" spans="2:75" ht="15.75" customHeight="1">
      <c r="B1207" s="363" t="s">
        <v>963</v>
      </c>
      <c r="C1207" s="364">
        <v>28075532000107</v>
      </c>
      <c r="D1207" s="365" t="s">
        <v>14</v>
      </c>
      <c r="E1207" s="365" t="s">
        <v>607</v>
      </c>
      <c r="F1207" s="365"/>
      <c r="G1207" s="366"/>
      <c r="H1207" s="366" t="s">
        <v>34</v>
      </c>
      <c r="I1207" s="366" t="s">
        <v>34</v>
      </c>
      <c r="J1207" s="366" t="s">
        <v>611</v>
      </c>
      <c r="K1207" s="367" t="s">
        <v>49</v>
      </c>
      <c r="L1207" s="368"/>
      <c r="M1207" s="368" t="s">
        <v>34</v>
      </c>
      <c r="N1207" s="367">
        <v>454117</v>
      </c>
      <c r="O1207" s="367" t="s">
        <v>1321</v>
      </c>
      <c r="P1207" s="371">
        <v>43018</v>
      </c>
      <c r="Q1207" s="372">
        <v>120372470.54000001</v>
      </c>
      <c r="R1207" s="372">
        <v>177168373.39789668</v>
      </c>
      <c r="S1207" s="367">
        <v>34</v>
      </c>
      <c r="T1207" s="369">
        <v>-0.23124726818615682</v>
      </c>
      <c r="U1207" s="369">
        <v>-2.9893785710006044</v>
      </c>
      <c r="V1207" s="369">
        <v>-0.16956401587677528</v>
      </c>
      <c r="W1207" s="369">
        <v>-1.6622943327767148</v>
      </c>
      <c r="X1207" s="369">
        <v>2.0683275287770586E-2</v>
      </c>
      <c r="Y1207" s="369">
        <v>0.15684503384232684</v>
      </c>
      <c r="Z1207" s="369">
        <v>0.23653155815778026</v>
      </c>
      <c r="AA1207" s="369">
        <v>1.3445220573236709</v>
      </c>
      <c r="AB1207" s="369">
        <v>0.21404352062955087</v>
      </c>
      <c r="AC1207" s="373">
        <v>-1.2150302428449946</v>
      </c>
      <c r="AD1207" s="541">
        <v>28075437000103</v>
      </c>
      <c r="AE1207" s="370" t="s">
        <v>2393</v>
      </c>
      <c r="AF1207" s="370" t="s">
        <v>2253</v>
      </c>
      <c r="AG1207" s="374" t="s">
        <v>1439</v>
      </c>
      <c r="AH1207" s="374" t="s">
        <v>2245</v>
      </c>
      <c r="AI1207" s="374">
        <v>1000</v>
      </c>
      <c r="AJ1207" s="374">
        <v>1000</v>
      </c>
      <c r="AK1207" s="374">
        <v>1000</v>
      </c>
      <c r="AL1207" s="369">
        <v>0.02</v>
      </c>
      <c r="AM1207" s="369">
        <v>0.2</v>
      </c>
      <c r="AN1207" s="369" t="s">
        <v>2257</v>
      </c>
      <c r="AO1207" s="367" t="s">
        <v>1324</v>
      </c>
      <c r="AP1207" s="370" t="s">
        <v>716</v>
      </c>
      <c r="AQ1207" s="376" t="s">
        <v>687</v>
      </c>
      <c r="AR1207" s="369">
        <v>6.0000000000000001E-3</v>
      </c>
      <c r="AS1207" s="369">
        <v>6.0000000000000001E-3</v>
      </c>
      <c r="AT1207" s="369"/>
      <c r="AX1207" s="662"/>
      <c r="AY1207" s="663"/>
      <c r="AZ1207" s="663"/>
      <c r="BA1207" s="663"/>
      <c r="BB1207" s="664"/>
      <c r="BC1207" s="663"/>
      <c r="BD1207" s="663"/>
      <c r="BE1207" s="663"/>
      <c r="BF1207" s="663"/>
      <c r="BG1207" s="664"/>
      <c r="BH1207" s="664"/>
      <c r="BI1207" s="665"/>
      <c r="BJ1207" s="665"/>
      <c r="BK1207" s="665"/>
      <c r="BL1207" s="664"/>
      <c r="BM1207" s="664"/>
      <c r="BN1207" s="664"/>
      <c r="BO1207" s="664"/>
      <c r="BP1207" s="664"/>
      <c r="BQ1207" s="664"/>
      <c r="BR1207" s="664"/>
      <c r="BS1207" s="664"/>
      <c r="BT1207" s="667"/>
      <c r="BU1207" s="668"/>
      <c r="BV1207" s="666"/>
      <c r="BW1207" s="669"/>
    </row>
    <row r="1208" spans="2:75" ht="15.75" customHeight="1">
      <c r="B1208" s="363" t="s">
        <v>1647</v>
      </c>
      <c r="C1208" s="364">
        <v>31659879000101</v>
      </c>
      <c r="D1208" s="365" t="s">
        <v>14</v>
      </c>
      <c r="E1208" s="365" t="s">
        <v>607</v>
      </c>
      <c r="F1208" s="365"/>
      <c r="G1208" s="366"/>
      <c r="H1208" s="366" t="s">
        <v>34</v>
      </c>
      <c r="I1208" s="366" t="s">
        <v>34</v>
      </c>
      <c r="J1208" s="366" t="s">
        <v>611</v>
      </c>
      <c r="K1208" s="367" t="s">
        <v>48</v>
      </c>
      <c r="L1208" s="368"/>
      <c r="M1208" s="368"/>
      <c r="N1208" s="367">
        <v>484717</v>
      </c>
      <c r="O1208" s="367" t="s">
        <v>1321</v>
      </c>
      <c r="P1208" s="371">
        <v>43452</v>
      </c>
      <c r="Q1208" s="372">
        <v>11553834.439999999</v>
      </c>
      <c r="R1208" s="372">
        <v>24948756.683571402</v>
      </c>
      <c r="S1208" s="367">
        <v>34</v>
      </c>
      <c r="T1208" s="369">
        <v>-0.16079025746205677</v>
      </c>
      <c r="U1208" s="369">
        <v>-1.8085549111258516</v>
      </c>
      <c r="V1208" s="369">
        <v>-0.12244830352023339</v>
      </c>
      <c r="W1208" s="369">
        <v>-1.1237948252680729</v>
      </c>
      <c r="X1208" s="369">
        <v>6.7574659353175415E-2</v>
      </c>
      <c r="Y1208" s="369">
        <v>0.47517084422116529</v>
      </c>
      <c r="Z1208" s="369">
        <v>-4.2515234655778333E-2</v>
      </c>
      <c r="AA1208" s="369">
        <v>-0.23232720752514113</v>
      </c>
      <c r="AB1208" s="369">
        <v>0.17539640948086951</v>
      </c>
      <c r="AC1208" s="373">
        <v>-1.2466782913940269</v>
      </c>
      <c r="AD1208" s="541">
        <v>32102192000133</v>
      </c>
      <c r="AE1208" s="370" t="s">
        <v>2453</v>
      </c>
      <c r="AF1208" s="370" t="s">
        <v>2453</v>
      </c>
      <c r="AG1208" s="374" t="s">
        <v>1442</v>
      </c>
      <c r="AH1208" s="374" t="s">
        <v>2454</v>
      </c>
      <c r="AI1208" s="374">
        <v>1000</v>
      </c>
      <c r="AJ1208" s="374">
        <v>1000</v>
      </c>
      <c r="AK1208" s="374">
        <v>1000</v>
      </c>
      <c r="AL1208" s="369">
        <v>0</v>
      </c>
      <c r="AM1208" s="369" t="s">
        <v>34</v>
      </c>
      <c r="AN1208" s="369" t="s">
        <v>666</v>
      </c>
      <c r="AO1208" s="367" t="s">
        <v>1324</v>
      </c>
      <c r="AP1208" s="370" t="s">
        <v>716</v>
      </c>
      <c r="AQ1208" s="376" t="s">
        <v>687</v>
      </c>
      <c r="AR1208" s="369" t="s">
        <v>34</v>
      </c>
      <c r="AS1208" s="369" t="s">
        <v>34</v>
      </c>
      <c r="AT1208" s="369"/>
      <c r="AX1208" s="662"/>
      <c r="AY1208" s="663"/>
      <c r="AZ1208" s="663"/>
      <c r="BA1208" s="663"/>
      <c r="BB1208" s="664"/>
      <c r="BC1208" s="663"/>
      <c r="BD1208" s="663"/>
      <c r="BE1208" s="663"/>
      <c r="BF1208" s="663"/>
      <c r="BG1208" s="664"/>
      <c r="BH1208" s="664"/>
      <c r="BI1208" s="665"/>
      <c r="BJ1208" s="665"/>
      <c r="BK1208" s="665"/>
      <c r="BL1208" s="664"/>
      <c r="BM1208" s="664"/>
      <c r="BN1208" s="664"/>
      <c r="BO1208" s="664"/>
      <c r="BP1208" s="664"/>
      <c r="BQ1208" s="664"/>
      <c r="BR1208" s="664"/>
      <c r="BS1208" s="664"/>
      <c r="BT1208" s="667"/>
      <c r="BU1208" s="668"/>
      <c r="BV1208" s="666"/>
      <c r="BW1208" s="669"/>
    </row>
    <row r="1209" spans="2:75" ht="15.75" customHeight="1">
      <c r="B1209" s="363" t="s">
        <v>1079</v>
      </c>
      <c r="C1209" s="364">
        <v>15559416000111</v>
      </c>
      <c r="D1209" s="365" t="s">
        <v>14</v>
      </c>
      <c r="E1209" s="365" t="s">
        <v>607</v>
      </c>
      <c r="F1209" s="365"/>
      <c r="G1209" s="366"/>
      <c r="H1209" s="366" t="s">
        <v>34</v>
      </c>
      <c r="I1209" s="366" t="s">
        <v>34</v>
      </c>
      <c r="J1209" s="366" t="s">
        <v>608</v>
      </c>
      <c r="K1209" s="367" t="s">
        <v>48</v>
      </c>
      <c r="L1209" s="368"/>
      <c r="M1209" s="368" t="s">
        <v>1416</v>
      </c>
      <c r="N1209" s="367">
        <v>305367</v>
      </c>
      <c r="O1209" s="367" t="s">
        <v>1321</v>
      </c>
      <c r="P1209" s="371">
        <v>41065</v>
      </c>
      <c r="Q1209" s="372">
        <v>17866691.850000001</v>
      </c>
      <c r="R1209" s="372">
        <v>29454242.815952409</v>
      </c>
      <c r="S1209" s="367">
        <v>34</v>
      </c>
      <c r="T1209" s="369">
        <v>-2.1955641537006798E-2</v>
      </c>
      <c r="U1209" s="369">
        <v>-0.2838248634810378</v>
      </c>
      <c r="V1209" s="369">
        <v>-0.20999041192979306</v>
      </c>
      <c r="W1209" s="369">
        <v>-2.0586081892635422</v>
      </c>
      <c r="X1209" s="369">
        <v>-0.15820539025657554</v>
      </c>
      <c r="Y1209" s="369">
        <v>-1.1997002139938033</v>
      </c>
      <c r="Z1209" s="369">
        <v>-8.4116224632931003E-2</v>
      </c>
      <c r="AA1209" s="369">
        <v>-0.47814389030628535</v>
      </c>
      <c r="AB1209" s="369">
        <v>0.21285994458072902</v>
      </c>
      <c r="AC1209" s="373">
        <v>-1.4569045790154898</v>
      </c>
      <c r="AD1209" s="541">
        <v>0</v>
      </c>
      <c r="AE1209" s="370" t="s">
        <v>2447</v>
      </c>
      <c r="AF1209" s="370" t="s">
        <v>2244</v>
      </c>
      <c r="AG1209" s="374" t="s">
        <v>1438</v>
      </c>
      <c r="AH1209" s="374" t="s">
        <v>2245</v>
      </c>
      <c r="AI1209" s="374">
        <v>5000</v>
      </c>
      <c r="AJ1209" s="374">
        <v>0</v>
      </c>
      <c r="AK1209" s="374">
        <v>0</v>
      </c>
      <c r="AL1209" s="369">
        <v>1.15E-2</v>
      </c>
      <c r="AM1209" s="369">
        <v>0.2</v>
      </c>
      <c r="AN1209" s="369" t="s">
        <v>2262</v>
      </c>
      <c r="AO1209" s="367" t="s">
        <v>1324</v>
      </c>
      <c r="AP1209" s="370" t="s">
        <v>716</v>
      </c>
      <c r="AQ1209" s="376" t="s">
        <v>659</v>
      </c>
      <c r="AR1209" s="369">
        <v>0</v>
      </c>
      <c r="AS1209" s="369">
        <v>0</v>
      </c>
      <c r="AT1209" s="369"/>
      <c r="AX1209" s="662"/>
      <c r="AY1209" s="663"/>
      <c r="AZ1209" s="663"/>
      <c r="BA1209" s="663"/>
      <c r="BB1209" s="664"/>
      <c r="BC1209" s="663"/>
      <c r="BD1209" s="663"/>
      <c r="BE1209" s="663"/>
      <c r="BF1209" s="663"/>
      <c r="BG1209" s="664"/>
      <c r="BH1209" s="664"/>
      <c r="BI1209" s="665"/>
      <c r="BJ1209" s="665"/>
      <c r="BK1209" s="665"/>
      <c r="BL1209" s="664"/>
      <c r="BM1209" s="664"/>
      <c r="BN1209" s="664"/>
      <c r="BO1209" s="664"/>
      <c r="BP1209" s="664"/>
      <c r="BQ1209" s="664"/>
      <c r="BR1209" s="664"/>
      <c r="BS1209" s="664"/>
      <c r="BT1209" s="667"/>
      <c r="BU1209" s="668"/>
      <c r="BV1209" s="666"/>
      <c r="BW1209" s="669"/>
    </row>
    <row r="1210" spans="2:75" ht="15.75" customHeight="1">
      <c r="B1210" s="363" t="s">
        <v>265</v>
      </c>
      <c r="C1210" s="364">
        <v>38221267000181</v>
      </c>
      <c r="D1210" s="365" t="s">
        <v>11</v>
      </c>
      <c r="E1210" s="365" t="s">
        <v>620</v>
      </c>
      <c r="F1210" s="365" t="s">
        <v>685</v>
      </c>
      <c r="G1210" s="366" t="s">
        <v>738</v>
      </c>
      <c r="H1210" s="366" t="s">
        <v>34</v>
      </c>
      <c r="I1210" s="366" t="s">
        <v>1319</v>
      </c>
      <c r="J1210" s="366" t="s">
        <v>608</v>
      </c>
      <c r="K1210" s="367" t="s">
        <v>48</v>
      </c>
      <c r="L1210" s="368"/>
      <c r="M1210" s="368" t="s">
        <v>34</v>
      </c>
      <c r="N1210" s="367">
        <v>558842</v>
      </c>
      <c r="O1210" s="367" t="s">
        <v>1321</v>
      </c>
      <c r="P1210" s="371">
        <v>44134</v>
      </c>
      <c r="Q1210" s="372">
        <v>416853357.69</v>
      </c>
      <c r="R1210" s="372">
        <v>230246920.75325397</v>
      </c>
      <c r="S1210" s="367">
        <v>35</v>
      </c>
      <c r="T1210" s="369">
        <v>9.9492148354680676E-2</v>
      </c>
      <c r="U1210" s="369">
        <v>1.2861544207945801</v>
      </c>
      <c r="V1210" s="369">
        <v>0.138069457653762</v>
      </c>
      <c r="W1210" s="369">
        <v>1.3535423527253154</v>
      </c>
      <c r="X1210" s="369" t="s">
        <v>1419</v>
      </c>
      <c r="Y1210" s="369" t="s">
        <v>1419</v>
      </c>
      <c r="Z1210" s="369" t="s">
        <v>1419</v>
      </c>
      <c r="AA1210" s="369" t="s">
        <v>1419</v>
      </c>
      <c r="AB1210" s="369">
        <v>1.4812567543828719E-3</v>
      </c>
      <c r="AC1210" s="373">
        <v>21.748817917683169</v>
      </c>
      <c r="AD1210" s="541">
        <v>0</v>
      </c>
      <c r="AE1210" s="370" t="s">
        <v>2434</v>
      </c>
      <c r="AF1210" s="370" t="s">
        <v>761</v>
      </c>
      <c r="AG1210" s="374" t="s">
        <v>719</v>
      </c>
      <c r="AH1210" s="374" t="s">
        <v>2245</v>
      </c>
      <c r="AI1210" s="374" t="s">
        <v>1429</v>
      </c>
      <c r="AJ1210" s="374" t="s">
        <v>1429</v>
      </c>
      <c r="AK1210" s="374" t="s">
        <v>1429</v>
      </c>
      <c r="AL1210" s="369">
        <v>0.02</v>
      </c>
      <c r="AM1210" s="369">
        <v>0.2</v>
      </c>
      <c r="AN1210" s="369" t="s">
        <v>64</v>
      </c>
      <c r="AO1210" s="367" t="s">
        <v>1324</v>
      </c>
      <c r="AP1210" s="370" t="s">
        <v>13</v>
      </c>
      <c r="AQ1210" s="376" t="s">
        <v>668</v>
      </c>
      <c r="AR1210" s="369">
        <v>6.6666666666666662E-3</v>
      </c>
      <c r="AS1210" s="369">
        <v>6.6666666666666662E-3</v>
      </c>
      <c r="AT1210" s="369"/>
      <c r="AX1210" s="662"/>
      <c r="AY1210" s="663"/>
      <c r="AZ1210" s="663"/>
      <c r="BA1210" s="663"/>
      <c r="BB1210" s="664"/>
      <c r="BC1210" s="663"/>
      <c r="BD1210" s="663"/>
      <c r="BE1210" s="663"/>
      <c r="BF1210" s="663"/>
      <c r="BG1210" s="664"/>
      <c r="BH1210" s="664"/>
      <c r="BI1210" s="665"/>
      <c r="BJ1210" s="665"/>
      <c r="BK1210" s="665"/>
      <c r="BL1210" s="664"/>
      <c r="BM1210" s="664"/>
      <c r="BN1210" s="664"/>
      <c r="BO1210" s="664"/>
      <c r="BP1210" s="664"/>
      <c r="BQ1210" s="664"/>
      <c r="BR1210" s="664"/>
      <c r="BS1210" s="664"/>
      <c r="BT1210" s="667"/>
      <c r="BU1210" s="668"/>
      <c r="BV1210" s="666"/>
      <c r="BW1210" s="669"/>
    </row>
    <row r="1211" spans="2:75" ht="15.75" customHeight="1">
      <c r="B1211" s="363" t="s">
        <v>1555</v>
      </c>
      <c r="C1211" s="364">
        <v>29215706000152</v>
      </c>
      <c r="D1211" s="365" t="s">
        <v>13</v>
      </c>
      <c r="E1211" s="365" t="s">
        <v>615</v>
      </c>
      <c r="F1211" s="365" t="s">
        <v>619</v>
      </c>
      <c r="G1211" s="366"/>
      <c r="H1211" s="366" t="s">
        <v>1337</v>
      </c>
      <c r="I1211" s="366"/>
      <c r="J1211" s="366" t="s">
        <v>608</v>
      </c>
      <c r="K1211" s="367" t="s">
        <v>48</v>
      </c>
      <c r="L1211" s="368"/>
      <c r="M1211" s="368"/>
      <c r="N1211" s="367">
        <v>462888</v>
      </c>
      <c r="O1211" s="367" t="s">
        <v>1321</v>
      </c>
      <c r="P1211" s="371">
        <v>43207</v>
      </c>
      <c r="Q1211" s="372">
        <v>76004931.099999994</v>
      </c>
      <c r="R1211" s="372">
        <v>80931580.939563498</v>
      </c>
      <c r="S1211" s="367">
        <v>35</v>
      </c>
      <c r="T1211" s="369">
        <v>7.9290260041917193E-2</v>
      </c>
      <c r="U1211" s="369">
        <v>0.89184998809455163</v>
      </c>
      <c r="V1211" s="369">
        <v>8.7563813791955436E-2</v>
      </c>
      <c r="W1211" s="369">
        <v>0.80363515043617051</v>
      </c>
      <c r="X1211" s="369">
        <v>0.1740859034367892</v>
      </c>
      <c r="Y1211" s="369">
        <v>1.2241355930590607</v>
      </c>
      <c r="Z1211" s="369">
        <v>0.20986607289949766</v>
      </c>
      <c r="AA1211" s="369">
        <v>1.146826521499188</v>
      </c>
      <c r="AB1211" s="369">
        <v>4.351064564330108E-2</v>
      </c>
      <c r="AC1211" s="373">
        <v>-0.42627039156166441</v>
      </c>
      <c r="AD1211" s="541">
        <v>0</v>
      </c>
      <c r="AE1211" s="370" t="s">
        <v>2344</v>
      </c>
      <c r="AF1211" s="370" t="s">
        <v>2253</v>
      </c>
      <c r="AG1211" s="374" t="s">
        <v>1439</v>
      </c>
      <c r="AH1211" s="374" t="s">
        <v>2266</v>
      </c>
      <c r="AI1211" s="374">
        <v>0</v>
      </c>
      <c r="AJ1211" s="374">
        <v>0</v>
      </c>
      <c r="AK1211" s="374">
        <v>0</v>
      </c>
      <c r="AL1211" s="369">
        <v>4.0000000000000001E-3</v>
      </c>
      <c r="AM1211" s="369" t="s">
        <v>34</v>
      </c>
      <c r="AN1211" s="369" t="s">
        <v>64</v>
      </c>
      <c r="AO1211" s="367" t="s">
        <v>1324</v>
      </c>
      <c r="AP1211" s="370" t="s">
        <v>13</v>
      </c>
      <c r="AQ1211" s="376" t="s">
        <v>686</v>
      </c>
      <c r="AR1211" s="369" t="s">
        <v>34</v>
      </c>
      <c r="AS1211" s="369" t="s">
        <v>34</v>
      </c>
      <c r="AT1211" s="369"/>
      <c r="AX1211" s="662"/>
      <c r="AY1211" s="663"/>
      <c r="AZ1211" s="663"/>
      <c r="BA1211" s="663"/>
      <c r="BB1211" s="664"/>
      <c r="BC1211" s="663"/>
      <c r="BD1211" s="663"/>
      <c r="BE1211" s="663"/>
      <c r="BF1211" s="663"/>
      <c r="BG1211" s="664"/>
      <c r="BH1211" s="664"/>
      <c r="BI1211" s="665"/>
      <c r="BJ1211" s="665"/>
      <c r="BK1211" s="665"/>
      <c r="BL1211" s="664"/>
      <c r="BM1211" s="664"/>
      <c r="BN1211" s="664"/>
      <c r="BO1211" s="664"/>
      <c r="BP1211" s="664"/>
      <c r="BQ1211" s="664"/>
      <c r="BR1211" s="664"/>
      <c r="BS1211" s="664"/>
      <c r="BT1211" s="667"/>
      <c r="BU1211" s="668"/>
      <c r="BV1211" s="666"/>
      <c r="BW1211" s="669"/>
    </row>
    <row r="1212" spans="2:75" ht="15.75" customHeight="1">
      <c r="B1212" s="363" t="s">
        <v>529</v>
      </c>
      <c r="C1212" s="364">
        <v>21006934000100</v>
      </c>
      <c r="D1212" s="365" t="s">
        <v>13</v>
      </c>
      <c r="E1212" s="365" t="s">
        <v>616</v>
      </c>
      <c r="F1212" s="365" t="s">
        <v>619</v>
      </c>
      <c r="G1212" s="366" t="s">
        <v>34</v>
      </c>
      <c r="H1212" s="366" t="s">
        <v>1338</v>
      </c>
      <c r="I1212" s="366" t="s">
        <v>34</v>
      </c>
      <c r="J1212" s="366" t="s">
        <v>611</v>
      </c>
      <c r="K1212" s="367" t="s">
        <v>48</v>
      </c>
      <c r="L1212" s="368"/>
      <c r="M1212" s="368" t="s">
        <v>1416</v>
      </c>
      <c r="N1212" s="367">
        <v>384844</v>
      </c>
      <c r="O1212" s="367" t="s">
        <v>1321</v>
      </c>
      <c r="P1212" s="371">
        <v>41996</v>
      </c>
      <c r="Q1212" s="372">
        <v>106751589.41</v>
      </c>
      <c r="R1212" s="372">
        <v>113725687.52619043</v>
      </c>
      <c r="S1212" s="367">
        <v>35</v>
      </c>
      <c r="T1212" s="369">
        <v>-8.9281898943656568E-2</v>
      </c>
      <c r="U1212" s="369">
        <v>-1.1541645338078235</v>
      </c>
      <c r="V1212" s="369">
        <v>-9.8808053241438265E-2</v>
      </c>
      <c r="W1212" s="369">
        <v>-0.96864930974095509</v>
      </c>
      <c r="X1212" s="369">
        <v>0.19773604982329096</v>
      </c>
      <c r="Y1212" s="369">
        <v>1.4994683866495611</v>
      </c>
      <c r="Z1212" s="369">
        <v>0.18495635252882514</v>
      </c>
      <c r="AA1212" s="369">
        <v>1.0513518684523928</v>
      </c>
      <c r="AB1212" s="369">
        <v>0.11157479735343225</v>
      </c>
      <c r="AC1212" s="373">
        <v>-1.7473037794853756</v>
      </c>
      <c r="AD1212" s="541">
        <v>0</v>
      </c>
      <c r="AE1212" s="370" t="s">
        <v>2442</v>
      </c>
      <c r="AF1212" s="370" t="s">
        <v>2244</v>
      </c>
      <c r="AG1212" s="374" t="s">
        <v>1438</v>
      </c>
      <c r="AH1212" s="374" t="s">
        <v>726</v>
      </c>
      <c r="AI1212" s="374">
        <v>250000</v>
      </c>
      <c r="AJ1212" s="374">
        <v>50000</v>
      </c>
      <c r="AK1212" s="374">
        <v>250000</v>
      </c>
      <c r="AL1212" s="369">
        <v>0.02</v>
      </c>
      <c r="AM1212" s="369">
        <v>0.2</v>
      </c>
      <c r="AN1212" s="369" t="s">
        <v>34</v>
      </c>
      <c r="AO1212" s="367" t="s">
        <v>1324</v>
      </c>
      <c r="AP1212" s="370" t="s">
        <v>13</v>
      </c>
      <c r="AQ1212" s="376" t="s">
        <v>679</v>
      </c>
      <c r="AR1212" s="369">
        <v>3.3333333333333331E-3</v>
      </c>
      <c r="AS1212" s="369">
        <v>3.3333333333333331E-3</v>
      </c>
      <c r="AT1212" s="369"/>
      <c r="AX1212" s="662"/>
      <c r="AY1212" s="663"/>
      <c r="AZ1212" s="663"/>
      <c r="BA1212" s="663"/>
      <c r="BB1212" s="664"/>
      <c r="BC1212" s="663"/>
      <c r="BD1212" s="663"/>
      <c r="BE1212" s="663"/>
      <c r="BF1212" s="663"/>
      <c r="BG1212" s="664"/>
      <c r="BH1212" s="664"/>
      <c r="BI1212" s="665"/>
      <c r="BJ1212" s="665"/>
      <c r="BK1212" s="665"/>
      <c r="BL1212" s="664"/>
      <c r="BM1212" s="664"/>
      <c r="BN1212" s="664"/>
      <c r="BO1212" s="664"/>
      <c r="BP1212" s="664"/>
      <c r="BQ1212" s="664"/>
      <c r="BR1212" s="664"/>
      <c r="BS1212" s="664"/>
      <c r="BT1212" s="667"/>
      <c r="BU1212" s="668"/>
      <c r="BV1212" s="666"/>
      <c r="BW1212" s="669"/>
    </row>
    <row r="1213" spans="2:75" ht="15.75" customHeight="1">
      <c r="B1213" s="363" t="s">
        <v>1179</v>
      </c>
      <c r="C1213" s="364">
        <v>27880333000109</v>
      </c>
      <c r="D1213" s="365" t="s">
        <v>13</v>
      </c>
      <c r="E1213" s="365" t="s">
        <v>615</v>
      </c>
      <c r="F1213" s="365" t="s">
        <v>619</v>
      </c>
      <c r="G1213" s="366" t="s">
        <v>34</v>
      </c>
      <c r="H1213" s="366" t="s">
        <v>1337</v>
      </c>
      <c r="I1213" s="366" t="s">
        <v>34</v>
      </c>
      <c r="J1213" s="366"/>
      <c r="K1213" s="367" t="s">
        <v>48</v>
      </c>
      <c r="L1213" s="368"/>
      <c r="M1213" s="368" t="s">
        <v>1416</v>
      </c>
      <c r="N1213" s="367">
        <v>446270</v>
      </c>
      <c r="O1213" s="367" t="s">
        <v>1321</v>
      </c>
      <c r="P1213" s="371">
        <v>42954</v>
      </c>
      <c r="Q1213" s="372">
        <v>16483240.710000001</v>
      </c>
      <c r="R1213" s="372">
        <v>16060172.547103185</v>
      </c>
      <c r="S1213" s="367">
        <v>35</v>
      </c>
      <c r="T1213" s="369">
        <v>8.3656937613430848E-2</v>
      </c>
      <c r="U1213" s="369">
        <v>1.0814495608043482</v>
      </c>
      <c r="V1213" s="369">
        <v>7.3477535119994997E-2</v>
      </c>
      <c r="W1213" s="369">
        <v>0.72032553360337737</v>
      </c>
      <c r="X1213" s="369">
        <v>9.5724024542698904E-2</v>
      </c>
      <c r="Y1213" s="369">
        <v>0.72589266738622282</v>
      </c>
      <c r="Z1213" s="369">
        <v>0.13985954956190949</v>
      </c>
      <c r="AA1213" s="369">
        <v>0.79500702053424954</v>
      </c>
      <c r="AB1213" s="369">
        <v>3.5909982646032367E-2</v>
      </c>
      <c r="AC1213" s="373">
        <v>-0.71278134248598557</v>
      </c>
      <c r="AD1213" s="541">
        <v>0</v>
      </c>
      <c r="AE1213" s="370" t="s">
        <v>2421</v>
      </c>
      <c r="AF1213" s="370" t="s">
        <v>2244</v>
      </c>
      <c r="AG1213" s="374" t="s">
        <v>1438</v>
      </c>
      <c r="AH1213" s="374" t="s">
        <v>2248</v>
      </c>
      <c r="AI1213" s="374">
        <v>1000</v>
      </c>
      <c r="AJ1213" s="374">
        <v>100</v>
      </c>
      <c r="AK1213" s="374">
        <v>500</v>
      </c>
      <c r="AL1213" s="369">
        <v>0.01</v>
      </c>
      <c r="AM1213" s="369">
        <v>0.2</v>
      </c>
      <c r="AN1213" s="369" t="s">
        <v>2262</v>
      </c>
      <c r="AO1213" s="367" t="s">
        <v>1324</v>
      </c>
      <c r="AP1213" s="370" t="s">
        <v>13</v>
      </c>
      <c r="AQ1213" s="376" t="s">
        <v>668</v>
      </c>
      <c r="AR1213" s="369">
        <v>3.3333333333333331E-3</v>
      </c>
      <c r="AS1213" s="369">
        <v>3.3333333333333331E-3</v>
      </c>
      <c r="AT1213" s="369"/>
      <c r="AX1213" s="662"/>
      <c r="AY1213" s="663"/>
      <c r="AZ1213" s="663"/>
      <c r="BA1213" s="663"/>
      <c r="BB1213" s="664"/>
      <c r="BC1213" s="663"/>
      <c r="BD1213" s="663"/>
      <c r="BE1213" s="663"/>
      <c r="BF1213" s="663"/>
      <c r="BG1213" s="664"/>
      <c r="BH1213" s="664"/>
      <c r="BI1213" s="665"/>
      <c r="BJ1213" s="665"/>
      <c r="BK1213" s="665"/>
      <c r="BL1213" s="664"/>
      <c r="BM1213" s="664"/>
      <c r="BN1213" s="664"/>
      <c r="BO1213" s="664"/>
      <c r="BP1213" s="664"/>
      <c r="BQ1213" s="664"/>
      <c r="BR1213" s="664"/>
      <c r="BS1213" s="664"/>
      <c r="BT1213" s="667"/>
      <c r="BU1213" s="668"/>
      <c r="BV1213" s="666"/>
      <c r="BW1213" s="669"/>
    </row>
    <row r="1214" spans="2:75" ht="15.75" customHeight="1">
      <c r="B1214" s="363" t="s">
        <v>462</v>
      </c>
      <c r="C1214" s="364">
        <v>36498260000186</v>
      </c>
      <c r="D1214" s="365" t="s">
        <v>14</v>
      </c>
      <c r="E1214" s="365" t="s">
        <v>607</v>
      </c>
      <c r="F1214" s="365"/>
      <c r="G1214" s="366"/>
      <c r="H1214" s="366" t="s">
        <v>34</v>
      </c>
      <c r="I1214" s="366" t="s">
        <v>34</v>
      </c>
      <c r="J1214" s="366" t="s">
        <v>608</v>
      </c>
      <c r="K1214" s="367" t="s">
        <v>48</v>
      </c>
      <c r="L1214" s="368"/>
      <c r="M1214" s="368" t="s">
        <v>1416</v>
      </c>
      <c r="N1214" s="367">
        <v>563404</v>
      </c>
      <c r="O1214" s="367" t="s">
        <v>1321</v>
      </c>
      <c r="P1214" s="371">
        <v>44162</v>
      </c>
      <c r="Q1214" s="372">
        <v>4659579.93</v>
      </c>
      <c r="R1214" s="372">
        <v>5151968.7185317473</v>
      </c>
      <c r="S1214" s="367">
        <v>37</v>
      </c>
      <c r="T1214" s="369">
        <v>-9.852391240552294E-2</v>
      </c>
      <c r="U1214" s="369">
        <v>-1.2736378456982009</v>
      </c>
      <c r="V1214" s="369">
        <v>-0.25705914786587403</v>
      </c>
      <c r="W1214" s="369">
        <v>-2.5200391868306835</v>
      </c>
      <c r="X1214" s="369" t="s">
        <v>1419</v>
      </c>
      <c r="Y1214" s="369" t="s">
        <v>1419</v>
      </c>
      <c r="Z1214" s="369" t="s">
        <v>1419</v>
      </c>
      <c r="AA1214" s="369" t="s">
        <v>1419</v>
      </c>
      <c r="AB1214" s="369">
        <v>0.22396487610834603</v>
      </c>
      <c r="AC1214" s="373">
        <v>-1.6479946985133158</v>
      </c>
      <c r="AD1214" s="541">
        <v>34172417000153</v>
      </c>
      <c r="AE1214" s="370" t="s">
        <v>2243</v>
      </c>
      <c r="AF1214" s="370" t="s">
        <v>2244</v>
      </c>
      <c r="AG1214" s="374" t="s">
        <v>1438</v>
      </c>
      <c r="AH1214" s="374" t="s">
        <v>2245</v>
      </c>
      <c r="AI1214" s="374">
        <v>100</v>
      </c>
      <c r="AJ1214" s="374">
        <v>100</v>
      </c>
      <c r="AK1214" s="374">
        <v>100</v>
      </c>
      <c r="AL1214" s="673">
        <v>8.0000000000000002E-3</v>
      </c>
      <c r="AM1214" s="673">
        <v>0.15</v>
      </c>
      <c r="AN1214" s="369" t="s">
        <v>34</v>
      </c>
      <c r="AO1214" s="367" t="s">
        <v>1324</v>
      </c>
      <c r="AP1214" s="370" t="s">
        <v>716</v>
      </c>
      <c r="AQ1214" s="376" t="s">
        <v>659</v>
      </c>
      <c r="AR1214" s="369">
        <v>2.6666666666666666E-3</v>
      </c>
      <c r="AS1214" s="369">
        <v>2.6666666666666666E-3</v>
      </c>
      <c r="AT1214" s="369"/>
      <c r="AX1214" s="662"/>
      <c r="AY1214" s="663"/>
      <c r="AZ1214" s="663"/>
      <c r="BA1214" s="663"/>
      <c r="BB1214" s="664"/>
      <c r="BC1214" s="663"/>
      <c r="BD1214" s="663"/>
      <c r="BE1214" s="663"/>
      <c r="BF1214" s="663"/>
      <c r="BG1214" s="664"/>
      <c r="BH1214" s="664"/>
      <c r="BI1214" s="665"/>
      <c r="BJ1214" s="665"/>
      <c r="BK1214" s="665"/>
      <c r="BL1214" s="664"/>
      <c r="BM1214" s="664"/>
      <c r="BN1214" s="664"/>
      <c r="BO1214" s="664"/>
      <c r="BP1214" s="664"/>
      <c r="BQ1214" s="664"/>
      <c r="BR1214" s="664"/>
      <c r="BS1214" s="664"/>
      <c r="BT1214" s="667"/>
      <c r="BU1214" s="668"/>
      <c r="BV1214" s="666"/>
      <c r="BW1214" s="669"/>
    </row>
    <row r="1215" spans="2:75" ht="15.75" customHeight="1">
      <c r="B1215" s="363" t="s">
        <v>1054</v>
      </c>
      <c r="C1215" s="364">
        <v>30553981000165</v>
      </c>
      <c r="D1215" s="365" t="s">
        <v>14</v>
      </c>
      <c r="E1215" s="365" t="s">
        <v>607</v>
      </c>
      <c r="F1215" s="365"/>
      <c r="G1215" s="366"/>
      <c r="H1215" s="366" t="s">
        <v>34</v>
      </c>
      <c r="I1215" s="366" t="s">
        <v>34</v>
      </c>
      <c r="J1215" s="366" t="s">
        <v>611</v>
      </c>
      <c r="K1215" s="367"/>
      <c r="L1215" s="368"/>
      <c r="M1215" s="368" t="s">
        <v>1416</v>
      </c>
      <c r="N1215" s="367">
        <v>474274</v>
      </c>
      <c r="O1215" s="367" t="s">
        <v>1321</v>
      </c>
      <c r="P1215" s="371">
        <v>43327</v>
      </c>
      <c r="Q1215" s="372">
        <v>127280551.36</v>
      </c>
      <c r="R1215" s="372">
        <v>187533942.3253175</v>
      </c>
      <c r="S1215" s="367">
        <v>37</v>
      </c>
      <c r="T1215" s="369">
        <v>-0.30549418178787136</v>
      </c>
      <c r="U1215" s="369">
        <v>-3.949182914744136</v>
      </c>
      <c r="V1215" s="369">
        <v>-0.26185668086550407</v>
      </c>
      <c r="W1215" s="369">
        <v>-2.5670710519074684</v>
      </c>
      <c r="X1215" s="369">
        <v>-0.11663973224735669</v>
      </c>
      <c r="Y1215" s="369">
        <v>-0.88450027846960588</v>
      </c>
      <c r="Z1215" s="369">
        <v>0.35797600012891184</v>
      </c>
      <c r="AA1215" s="369">
        <v>2.0348516363502065</v>
      </c>
      <c r="AB1215" s="369">
        <v>0.19352863432871906</v>
      </c>
      <c r="AC1215" s="373">
        <v>-1.9734199415991611</v>
      </c>
      <c r="AD1215" s="541">
        <v>17690766000148</v>
      </c>
      <c r="AE1215" s="370" t="s">
        <v>2448</v>
      </c>
      <c r="AF1215" s="370" t="s">
        <v>2253</v>
      </c>
      <c r="AG1215" s="374" t="s">
        <v>1439</v>
      </c>
      <c r="AH1215" s="374" t="s">
        <v>2245</v>
      </c>
      <c r="AI1215" s="374">
        <v>2000000</v>
      </c>
      <c r="AJ1215" s="374">
        <v>25000</v>
      </c>
      <c r="AK1215" s="374">
        <v>25000</v>
      </c>
      <c r="AL1215" s="369">
        <v>0.01</v>
      </c>
      <c r="AM1215" s="369">
        <v>0.1</v>
      </c>
      <c r="AN1215" s="369" t="s">
        <v>2257</v>
      </c>
      <c r="AO1215" s="367" t="s">
        <v>1324</v>
      </c>
      <c r="AP1215" s="370" t="s">
        <v>13</v>
      </c>
      <c r="AQ1215" s="376" t="s">
        <v>679</v>
      </c>
      <c r="AR1215" s="369">
        <v>1E-3</v>
      </c>
      <c r="AS1215" s="369">
        <v>1E-3</v>
      </c>
      <c r="AT1215" s="369"/>
      <c r="AX1215" s="662"/>
      <c r="AY1215" s="663"/>
      <c r="AZ1215" s="663"/>
      <c r="BA1215" s="663"/>
      <c r="BB1215" s="664"/>
      <c r="BC1215" s="663"/>
      <c r="BD1215" s="663"/>
      <c r="BE1215" s="663"/>
      <c r="BF1215" s="663"/>
      <c r="BG1215" s="664"/>
      <c r="BH1215" s="664"/>
      <c r="BI1215" s="665"/>
      <c r="BJ1215" s="665"/>
      <c r="BK1215" s="665"/>
      <c r="BL1215" s="664"/>
      <c r="BM1215" s="664"/>
      <c r="BN1215" s="664"/>
      <c r="BO1215" s="664"/>
      <c r="BP1215" s="664"/>
      <c r="BQ1215" s="664"/>
      <c r="BR1215" s="664"/>
      <c r="BS1215" s="664"/>
      <c r="BT1215" s="667"/>
      <c r="BU1215" s="668"/>
      <c r="BV1215" s="666"/>
      <c r="BW1215" s="669"/>
    </row>
    <row r="1216" spans="2:75" ht="15.75" customHeight="1">
      <c r="B1216" s="363" t="s">
        <v>378</v>
      </c>
      <c r="C1216" s="364">
        <v>21082291000184</v>
      </c>
      <c r="D1216" s="365" t="s">
        <v>14</v>
      </c>
      <c r="E1216" s="365" t="s">
        <v>607</v>
      </c>
      <c r="F1216" s="365"/>
      <c r="G1216" s="366"/>
      <c r="H1216" s="366" t="s">
        <v>34</v>
      </c>
      <c r="I1216" s="366" t="s">
        <v>34</v>
      </c>
      <c r="J1216" s="366" t="s">
        <v>608</v>
      </c>
      <c r="K1216" s="367" t="s">
        <v>48</v>
      </c>
      <c r="L1216" s="368"/>
      <c r="M1216" s="368" t="s">
        <v>1416</v>
      </c>
      <c r="N1216" s="367">
        <v>462209</v>
      </c>
      <c r="O1216" s="367" t="s">
        <v>1321</v>
      </c>
      <c r="P1216" s="371">
        <v>43203</v>
      </c>
      <c r="Q1216" s="372">
        <v>18545822.710000001</v>
      </c>
      <c r="R1216" s="372">
        <v>18911942.755158734</v>
      </c>
      <c r="S1216" s="367">
        <v>37</v>
      </c>
      <c r="T1216" s="369">
        <v>-5.2386658923515572E-3</v>
      </c>
      <c r="U1216" s="369">
        <v>-6.7721256480404043E-2</v>
      </c>
      <c r="V1216" s="369">
        <v>-0.2023670074466849</v>
      </c>
      <c r="W1216" s="369">
        <v>-1.9838733346824586</v>
      </c>
      <c r="X1216" s="369">
        <v>-0.13059255437464823</v>
      </c>
      <c r="Y1216" s="369">
        <v>-0.99030706333819796</v>
      </c>
      <c r="Z1216" s="369">
        <v>-0.10213440068459312</v>
      </c>
      <c r="AA1216" s="369">
        <v>-0.58056504426511901</v>
      </c>
      <c r="AB1216" s="369">
        <v>0.22560608656301373</v>
      </c>
      <c r="AC1216" s="373">
        <v>-1.3198093665445521</v>
      </c>
      <c r="AD1216" s="541">
        <v>0</v>
      </c>
      <c r="AE1216" s="370" t="s">
        <v>2532</v>
      </c>
      <c r="AF1216" s="370" t="s">
        <v>2250</v>
      </c>
      <c r="AG1216" s="374" t="s">
        <v>719</v>
      </c>
      <c r="AH1216" s="374" t="s">
        <v>2248</v>
      </c>
      <c r="AI1216" s="374">
        <v>1000</v>
      </c>
      <c r="AJ1216" s="374">
        <v>1000</v>
      </c>
      <c r="AK1216" s="374">
        <v>1000</v>
      </c>
      <c r="AL1216" s="369">
        <v>6.9999999999999993E-3</v>
      </c>
      <c r="AM1216" s="369">
        <v>0.1</v>
      </c>
      <c r="AN1216" s="369" t="s">
        <v>666</v>
      </c>
      <c r="AO1216" s="367" t="s">
        <v>1324</v>
      </c>
      <c r="AP1216" s="370" t="s">
        <v>716</v>
      </c>
      <c r="AQ1216" s="376" t="s">
        <v>659</v>
      </c>
      <c r="AR1216" s="369">
        <v>2E-3</v>
      </c>
      <c r="AS1216" s="369">
        <v>2E-3</v>
      </c>
      <c r="AT1216" s="369"/>
      <c r="AX1216" s="662"/>
      <c r="AY1216" s="663"/>
      <c r="AZ1216" s="663"/>
      <c r="BA1216" s="663"/>
      <c r="BB1216" s="664"/>
      <c r="BC1216" s="663"/>
      <c r="BD1216" s="663"/>
      <c r="BE1216" s="663"/>
      <c r="BF1216" s="663"/>
      <c r="BG1216" s="664"/>
      <c r="BH1216" s="664"/>
      <c r="BI1216" s="665"/>
      <c r="BJ1216" s="665"/>
      <c r="BK1216" s="665"/>
      <c r="BL1216" s="664"/>
      <c r="BM1216" s="664"/>
      <c r="BN1216" s="664"/>
      <c r="BO1216" s="664"/>
      <c r="BP1216" s="664"/>
      <c r="BQ1216" s="664"/>
      <c r="BR1216" s="664"/>
      <c r="BS1216" s="664"/>
      <c r="BT1216" s="667"/>
      <c r="BU1216" s="668"/>
      <c r="BV1216" s="666"/>
      <c r="BW1216" s="669"/>
    </row>
    <row r="1217" spans="2:75" ht="15.75" customHeight="1">
      <c r="B1217" s="363" t="s">
        <v>1055</v>
      </c>
      <c r="C1217" s="364">
        <v>18323970000193</v>
      </c>
      <c r="D1217" s="365" t="s">
        <v>14</v>
      </c>
      <c r="E1217" s="365" t="s">
        <v>607</v>
      </c>
      <c r="F1217" s="365"/>
      <c r="G1217" s="366"/>
      <c r="H1217" s="366" t="s">
        <v>34</v>
      </c>
      <c r="I1217" s="366" t="s">
        <v>34</v>
      </c>
      <c r="J1217" s="366" t="s">
        <v>611</v>
      </c>
      <c r="K1217" s="367"/>
      <c r="L1217" s="368"/>
      <c r="M1217" s="368" t="s">
        <v>1416</v>
      </c>
      <c r="N1217" s="367">
        <v>344788</v>
      </c>
      <c r="O1217" s="367" t="s">
        <v>1324</v>
      </c>
      <c r="P1217" s="371">
        <v>41512</v>
      </c>
      <c r="Q1217" s="372">
        <v>62250052.469999999</v>
      </c>
      <c r="R1217" s="372">
        <v>82771992.757261887</v>
      </c>
      <c r="S1217" s="367">
        <v>38</v>
      </c>
      <c r="T1217" s="369">
        <v>-0.30430470154698686</v>
      </c>
      <c r="U1217" s="369">
        <v>-3.9338062715058415</v>
      </c>
      <c r="V1217" s="369">
        <v>-0.26000091282124493</v>
      </c>
      <c r="W1217" s="369">
        <v>-2.5488783198766236</v>
      </c>
      <c r="X1217" s="369">
        <v>-0.11129409299827464</v>
      </c>
      <c r="Y1217" s="369">
        <v>-0.84396332495205117</v>
      </c>
      <c r="Z1217" s="369">
        <v>0.37102666699435849</v>
      </c>
      <c r="AA1217" s="369">
        <v>2.1090358576864201</v>
      </c>
      <c r="AB1217" s="369">
        <v>0.19346991245637288</v>
      </c>
      <c r="AC1217" s="373">
        <v>-1.9611153293882853</v>
      </c>
      <c r="AD1217" s="541">
        <v>17690766000148</v>
      </c>
      <c r="AE1217" s="370" t="s">
        <v>2448</v>
      </c>
      <c r="AF1217" s="370" t="s">
        <v>2253</v>
      </c>
      <c r="AG1217" s="374" t="s">
        <v>1439</v>
      </c>
      <c r="AH1217" s="374" t="s">
        <v>2245</v>
      </c>
      <c r="AI1217" s="374">
        <v>25000</v>
      </c>
      <c r="AJ1217" s="374">
        <v>25000</v>
      </c>
      <c r="AK1217" s="374">
        <v>25000</v>
      </c>
      <c r="AL1217" s="369">
        <v>6.9999999999999993E-3</v>
      </c>
      <c r="AM1217" s="369">
        <v>0.1</v>
      </c>
      <c r="AN1217" s="369" t="s">
        <v>2257</v>
      </c>
      <c r="AO1217" s="367" t="s">
        <v>1324</v>
      </c>
      <c r="AP1217" s="370" t="s">
        <v>13</v>
      </c>
      <c r="AQ1217" s="376" t="s">
        <v>679</v>
      </c>
      <c r="AR1217" s="369">
        <v>6.9999999999999999E-4</v>
      </c>
      <c r="AS1217" s="369">
        <v>6.9999999999999999E-4</v>
      </c>
      <c r="AT1217" s="369"/>
      <c r="AX1217" s="662"/>
      <c r="AY1217" s="663"/>
      <c r="AZ1217" s="663"/>
      <c r="BA1217" s="663"/>
      <c r="BB1217" s="664"/>
      <c r="BC1217" s="663"/>
      <c r="BD1217" s="663"/>
      <c r="BE1217" s="663"/>
      <c r="BF1217" s="663"/>
      <c r="BG1217" s="664"/>
      <c r="BH1217" s="664"/>
      <c r="BI1217" s="665"/>
      <c r="BJ1217" s="665"/>
      <c r="BK1217" s="665"/>
      <c r="BL1217" s="664"/>
      <c r="BM1217" s="664"/>
      <c r="BN1217" s="664"/>
      <c r="BO1217" s="664"/>
      <c r="BP1217" s="664"/>
      <c r="BQ1217" s="664"/>
      <c r="BR1217" s="664"/>
      <c r="BS1217" s="664"/>
      <c r="BT1217" s="667"/>
      <c r="BU1217" s="668"/>
      <c r="BV1217" s="666"/>
      <c r="BW1217" s="669"/>
    </row>
    <row r="1218" spans="2:75" ht="15.75" customHeight="1">
      <c r="B1218" s="363" t="s">
        <v>1638</v>
      </c>
      <c r="C1218" s="364">
        <v>35693759000181</v>
      </c>
      <c r="D1218" s="365" t="s">
        <v>13</v>
      </c>
      <c r="E1218" s="365" t="s">
        <v>616</v>
      </c>
      <c r="F1218" s="365"/>
      <c r="G1218" s="366"/>
      <c r="H1218" s="366" t="s">
        <v>34</v>
      </c>
      <c r="I1218" s="366"/>
      <c r="J1218" s="366" t="s">
        <v>611</v>
      </c>
      <c r="K1218" s="367" t="s">
        <v>49</v>
      </c>
      <c r="L1218" s="368"/>
      <c r="M1218" s="368"/>
      <c r="N1218" s="367">
        <v>546593</v>
      </c>
      <c r="O1218" s="367" t="s">
        <v>1321</v>
      </c>
      <c r="P1218" s="371">
        <v>44041</v>
      </c>
      <c r="Q1218" s="372">
        <v>17690541.140000001</v>
      </c>
      <c r="R1218" s="372">
        <v>43318771.674603164</v>
      </c>
      <c r="S1218" s="367">
        <v>39</v>
      </c>
      <c r="T1218" s="369">
        <v>-0.31076204382071637</v>
      </c>
      <c r="U1218" s="369">
        <v>-3.4954245948395934</v>
      </c>
      <c r="V1218" s="369">
        <v>-0.26136298195682717</v>
      </c>
      <c r="W1218" s="369">
        <v>-2.3987132381232295</v>
      </c>
      <c r="X1218" s="369">
        <v>-0.15828851002190436</v>
      </c>
      <c r="Y1218" s="369">
        <v>-1.1130516329281988</v>
      </c>
      <c r="Z1218" s="369" t="s">
        <v>1419</v>
      </c>
      <c r="AA1218" s="369" t="s">
        <v>1419</v>
      </c>
      <c r="AB1218" s="369">
        <v>0.21961086901817373</v>
      </c>
      <c r="AC1218" s="373">
        <v>-1.7401885582489507</v>
      </c>
      <c r="AD1218" s="541">
        <v>34447464000162</v>
      </c>
      <c r="AE1218" s="370" t="s">
        <v>2453</v>
      </c>
      <c r="AF1218" s="370" t="s">
        <v>2453</v>
      </c>
      <c r="AG1218" s="374" t="s">
        <v>1442</v>
      </c>
      <c r="AH1218" s="374" t="s">
        <v>726</v>
      </c>
      <c r="AI1218" s="374" t="s">
        <v>1429</v>
      </c>
      <c r="AJ1218" s="374" t="s">
        <v>1429</v>
      </c>
      <c r="AK1218" s="374" t="s">
        <v>1429</v>
      </c>
      <c r="AL1218" s="369">
        <v>4.0000000000000001E-3</v>
      </c>
      <c r="AM1218" s="369" t="s">
        <v>34</v>
      </c>
      <c r="AN1218" s="369" t="s">
        <v>64</v>
      </c>
      <c r="AO1218" s="367" t="s">
        <v>1324</v>
      </c>
      <c r="AP1218" s="370" t="s">
        <v>13</v>
      </c>
      <c r="AQ1218" s="376" t="s">
        <v>679</v>
      </c>
      <c r="AR1218" s="369" t="s">
        <v>34</v>
      </c>
      <c r="AS1218" s="369" t="s">
        <v>34</v>
      </c>
      <c r="AT1218" s="369"/>
      <c r="AX1218" s="662"/>
      <c r="AY1218" s="663"/>
      <c r="AZ1218" s="663"/>
      <c r="BA1218" s="663"/>
      <c r="BB1218" s="664"/>
      <c r="BC1218" s="663"/>
      <c r="BD1218" s="663"/>
      <c r="BE1218" s="663"/>
      <c r="BF1218" s="663"/>
      <c r="BG1218" s="664"/>
      <c r="BH1218" s="664"/>
      <c r="BI1218" s="665"/>
      <c r="BJ1218" s="665"/>
      <c r="BK1218" s="665"/>
      <c r="BL1218" s="664"/>
      <c r="BM1218" s="664"/>
      <c r="BN1218" s="664"/>
      <c r="BO1218" s="664"/>
      <c r="BP1218" s="664"/>
      <c r="BQ1218" s="664"/>
      <c r="BR1218" s="664"/>
      <c r="BS1218" s="664"/>
      <c r="BT1218" s="667"/>
      <c r="BU1218" s="668"/>
      <c r="BV1218" s="666"/>
      <c r="BW1218" s="669"/>
    </row>
    <row r="1219" spans="2:75" ht="15.75" customHeight="1">
      <c r="B1219" s="363" t="s">
        <v>180</v>
      </c>
      <c r="C1219" s="364">
        <v>18558694000142</v>
      </c>
      <c r="D1219" s="365" t="s">
        <v>14</v>
      </c>
      <c r="E1219" s="365" t="s">
        <v>614</v>
      </c>
      <c r="F1219" s="365"/>
      <c r="G1219" s="366"/>
      <c r="H1219" s="366" t="s">
        <v>1338</v>
      </c>
      <c r="I1219" s="366" t="s">
        <v>34</v>
      </c>
      <c r="J1219" s="366" t="s">
        <v>608</v>
      </c>
      <c r="K1219" s="367" t="s">
        <v>48</v>
      </c>
      <c r="L1219" s="368"/>
      <c r="M1219" s="368" t="s">
        <v>34</v>
      </c>
      <c r="N1219" s="367">
        <v>344435</v>
      </c>
      <c r="O1219" s="367" t="s">
        <v>1321</v>
      </c>
      <c r="P1219" s="371">
        <v>41509</v>
      </c>
      <c r="Q1219" s="372">
        <v>85173321.640000001</v>
      </c>
      <c r="R1219" s="372">
        <v>88076253.807976112</v>
      </c>
      <c r="S1219" s="367">
        <v>40</v>
      </c>
      <c r="T1219" s="369">
        <v>-4.766291805367473E-3</v>
      </c>
      <c r="U1219" s="369">
        <v>-6.1614784459340273E-2</v>
      </c>
      <c r="V1219" s="369">
        <v>-0.11390591305002273</v>
      </c>
      <c r="W1219" s="369">
        <v>-1.1166588191117743</v>
      </c>
      <c r="X1219" s="369">
        <v>1.0984028529492429E-2</v>
      </c>
      <c r="Y1219" s="369">
        <v>8.3293883703803862E-2</v>
      </c>
      <c r="Z1219" s="369">
        <v>0.36021529710756139</v>
      </c>
      <c r="AA1219" s="369">
        <v>2.047580526330647</v>
      </c>
      <c r="AB1219" s="369">
        <v>0.21036980683513459</v>
      </c>
      <c r="AC1219" s="373">
        <v>-0.93146012773170539</v>
      </c>
      <c r="AD1219" s="541">
        <v>0</v>
      </c>
      <c r="AE1219" s="370" t="s">
        <v>2355</v>
      </c>
      <c r="AF1219" s="370" t="s">
        <v>741</v>
      </c>
      <c r="AG1219" s="374" t="s">
        <v>741</v>
      </c>
      <c r="AH1219" s="374" t="s">
        <v>2248</v>
      </c>
      <c r="AI1219" s="374">
        <v>1000</v>
      </c>
      <c r="AJ1219" s="374">
        <v>0</v>
      </c>
      <c r="AK1219" s="374">
        <v>1000</v>
      </c>
      <c r="AL1219" s="369">
        <v>0.02</v>
      </c>
      <c r="AM1219" s="369">
        <v>0.2</v>
      </c>
      <c r="AN1219" s="369" t="s">
        <v>666</v>
      </c>
      <c r="AO1219" s="367" t="s">
        <v>1324</v>
      </c>
      <c r="AP1219" s="370" t="s">
        <v>716</v>
      </c>
      <c r="AQ1219" s="376" t="s">
        <v>659</v>
      </c>
      <c r="AR1219" s="369">
        <v>4.0000000000000001E-3</v>
      </c>
      <c r="AS1219" s="369">
        <v>4.0000000000000001E-3</v>
      </c>
      <c r="AT1219" s="369"/>
      <c r="AX1219" s="662"/>
      <c r="AY1219" s="663"/>
      <c r="AZ1219" s="663"/>
      <c r="BA1219" s="663"/>
      <c r="BB1219" s="664"/>
      <c r="BC1219" s="663"/>
      <c r="BD1219" s="663"/>
      <c r="BE1219" s="663"/>
      <c r="BF1219" s="663"/>
      <c r="BG1219" s="664"/>
      <c r="BH1219" s="664"/>
      <c r="BI1219" s="665"/>
      <c r="BJ1219" s="665"/>
      <c r="BK1219" s="665"/>
      <c r="BL1219" s="664"/>
      <c r="BM1219" s="664"/>
      <c r="BN1219" s="664"/>
      <c r="BO1219" s="664"/>
      <c r="BP1219" s="664"/>
      <c r="BQ1219" s="664"/>
      <c r="BR1219" s="664"/>
      <c r="BS1219" s="664"/>
      <c r="BT1219" s="667"/>
      <c r="BU1219" s="668"/>
      <c r="BV1219" s="666"/>
      <c r="BW1219" s="669"/>
    </row>
    <row r="1220" spans="2:75" ht="15.75" customHeight="1">
      <c r="B1220" s="363" t="s">
        <v>949</v>
      </c>
      <c r="C1220" s="364">
        <v>36327569000103</v>
      </c>
      <c r="D1220" s="365" t="s">
        <v>13</v>
      </c>
      <c r="E1220" s="365" t="s">
        <v>616</v>
      </c>
      <c r="F1220" s="365" t="s">
        <v>619</v>
      </c>
      <c r="G1220" s="366" t="s">
        <v>34</v>
      </c>
      <c r="H1220" s="366" t="s">
        <v>1338</v>
      </c>
      <c r="I1220" s="366" t="s">
        <v>34</v>
      </c>
      <c r="J1220" s="366" t="s">
        <v>611</v>
      </c>
      <c r="K1220" s="367" t="s">
        <v>49</v>
      </c>
      <c r="L1220" s="368"/>
      <c r="M1220" s="368" t="s">
        <v>1416</v>
      </c>
      <c r="N1220" s="367">
        <v>541338</v>
      </c>
      <c r="O1220" s="367" t="s">
        <v>1321</v>
      </c>
      <c r="P1220" s="371">
        <v>44008</v>
      </c>
      <c r="Q1220" s="372">
        <v>144832581.88</v>
      </c>
      <c r="R1220" s="372">
        <v>212771925.33003959</v>
      </c>
      <c r="S1220" s="367">
        <v>41</v>
      </c>
      <c r="T1220" s="369">
        <v>-0.26702498017451615</v>
      </c>
      <c r="U1220" s="369">
        <v>-3.4518840370168959</v>
      </c>
      <c r="V1220" s="369">
        <v>-0.20095747396050634</v>
      </c>
      <c r="W1220" s="369">
        <v>-1.9700551934110442</v>
      </c>
      <c r="X1220" s="369">
        <v>-8.988816208249073E-2</v>
      </c>
      <c r="Y1220" s="369">
        <v>-0.68163826220448054</v>
      </c>
      <c r="Z1220" s="369" t="s">
        <v>1419</v>
      </c>
      <c r="AA1220" s="369" t="s">
        <v>1419</v>
      </c>
      <c r="AB1220" s="369">
        <v>0.21455213078198876</v>
      </c>
      <c r="AC1220" s="373">
        <v>-1.3911530963716634</v>
      </c>
      <c r="AD1220" s="541">
        <v>34447464000162</v>
      </c>
      <c r="AE1220" s="370" t="s">
        <v>2261</v>
      </c>
      <c r="AF1220" s="370" t="s">
        <v>2253</v>
      </c>
      <c r="AG1220" s="374" t="s">
        <v>1439</v>
      </c>
      <c r="AH1220" s="374" t="s">
        <v>726</v>
      </c>
      <c r="AI1220" s="374">
        <v>50000</v>
      </c>
      <c r="AJ1220" s="374" t="s">
        <v>1429</v>
      </c>
      <c r="AK1220" s="374">
        <v>5000</v>
      </c>
      <c r="AL1220" s="369">
        <v>4.0000000000000001E-3</v>
      </c>
      <c r="AM1220" s="369" t="s">
        <v>34</v>
      </c>
      <c r="AN1220" s="369" t="s">
        <v>34</v>
      </c>
      <c r="AO1220" s="367" t="s">
        <v>1324</v>
      </c>
      <c r="AP1220" s="370" t="s">
        <v>13</v>
      </c>
      <c r="AQ1220" s="376" t="s">
        <v>679</v>
      </c>
      <c r="AR1220" s="369">
        <v>2.6666666666666666E-3</v>
      </c>
      <c r="AS1220" s="369">
        <v>2.6666666666666666E-3</v>
      </c>
      <c r="AT1220" s="369"/>
      <c r="AX1220" s="662"/>
      <c r="AY1220" s="663"/>
      <c r="AZ1220" s="663"/>
      <c r="BA1220" s="663"/>
      <c r="BB1220" s="664"/>
      <c r="BC1220" s="663"/>
      <c r="BD1220" s="663"/>
      <c r="BE1220" s="663"/>
      <c r="BF1220" s="663"/>
      <c r="BG1220" s="664"/>
      <c r="BH1220" s="664"/>
      <c r="BI1220" s="665"/>
      <c r="BJ1220" s="665"/>
      <c r="BK1220" s="665"/>
      <c r="BL1220" s="664"/>
      <c r="BM1220" s="664"/>
      <c r="BN1220" s="664"/>
      <c r="BO1220" s="664"/>
      <c r="BP1220" s="664"/>
      <c r="BQ1220" s="664"/>
      <c r="BR1220" s="664"/>
      <c r="BS1220" s="664"/>
      <c r="BT1220" s="667"/>
      <c r="BU1220" s="668"/>
      <c r="BV1220" s="666"/>
      <c r="BW1220" s="669"/>
    </row>
    <row r="1221" spans="2:75" ht="15.75" customHeight="1">
      <c r="B1221" s="363" t="s">
        <v>1284</v>
      </c>
      <c r="C1221" s="364">
        <v>29250108000114</v>
      </c>
      <c r="D1221" s="365" t="s">
        <v>13</v>
      </c>
      <c r="E1221" s="365" t="s">
        <v>616</v>
      </c>
      <c r="F1221" s="365" t="s">
        <v>619</v>
      </c>
      <c r="G1221" s="366" t="s">
        <v>34</v>
      </c>
      <c r="H1221" s="366" t="s">
        <v>1338</v>
      </c>
      <c r="I1221" s="366" t="s">
        <v>34</v>
      </c>
      <c r="J1221" s="366"/>
      <c r="K1221" s="367" t="s">
        <v>48</v>
      </c>
      <c r="L1221" s="368"/>
      <c r="M1221" s="368" t="s">
        <v>1416</v>
      </c>
      <c r="N1221" s="367">
        <v>469882</v>
      </c>
      <c r="O1221" s="367" t="s">
        <v>1321</v>
      </c>
      <c r="P1221" s="371">
        <v>43283</v>
      </c>
      <c r="Q1221" s="372">
        <v>16171795</v>
      </c>
      <c r="R1221" s="372">
        <v>28030174.776269864</v>
      </c>
      <c r="S1221" s="367">
        <v>41</v>
      </c>
      <c r="T1221" s="369">
        <v>1.6394904274151578E-2</v>
      </c>
      <c r="U1221" s="369">
        <v>0.21194012753180222</v>
      </c>
      <c r="V1221" s="369">
        <v>2.3931772224004888E-2</v>
      </c>
      <c r="W1221" s="369">
        <v>0.23461138930665834</v>
      </c>
      <c r="X1221" s="369">
        <v>3.6915525558345097E-2</v>
      </c>
      <c r="Y1221" s="369">
        <v>0.27993713640360363</v>
      </c>
      <c r="Z1221" s="369">
        <v>6.9799502478433917E-2</v>
      </c>
      <c r="AA1221" s="369">
        <v>0.39676300026684502</v>
      </c>
      <c r="AB1221" s="369">
        <v>7.2519589039718779E-2</v>
      </c>
      <c r="AC1221" s="373">
        <v>-0.97746897827593116</v>
      </c>
      <c r="AD1221" s="541">
        <v>0</v>
      </c>
      <c r="AE1221" s="370" t="s">
        <v>2575</v>
      </c>
      <c r="AF1221" s="370" t="s">
        <v>2244</v>
      </c>
      <c r="AG1221" s="374" t="s">
        <v>1438</v>
      </c>
      <c r="AH1221" s="374" t="s">
        <v>2248</v>
      </c>
      <c r="AI1221" s="374">
        <v>100</v>
      </c>
      <c r="AJ1221" s="374">
        <v>100</v>
      </c>
      <c r="AK1221" s="374">
        <v>100</v>
      </c>
      <c r="AL1221" s="369">
        <v>2.1499999999999998E-2</v>
      </c>
      <c r="AM1221" s="369" t="s">
        <v>34</v>
      </c>
      <c r="AN1221" s="369" t="s">
        <v>2262</v>
      </c>
      <c r="AO1221" s="367" t="s">
        <v>1324</v>
      </c>
      <c r="AP1221" s="370" t="s">
        <v>13</v>
      </c>
      <c r="AQ1221" s="376" t="s">
        <v>668</v>
      </c>
      <c r="AR1221" s="369" t="s">
        <v>34</v>
      </c>
      <c r="AS1221" s="369" t="s">
        <v>34</v>
      </c>
      <c r="AT1221" s="369"/>
      <c r="AX1221" s="662"/>
      <c r="AY1221" s="663"/>
      <c r="AZ1221" s="663"/>
      <c r="BA1221" s="663"/>
      <c r="BB1221" s="664"/>
      <c r="BC1221" s="663"/>
      <c r="BD1221" s="663"/>
      <c r="BE1221" s="663"/>
      <c r="BF1221" s="663"/>
      <c r="BG1221" s="664"/>
      <c r="BH1221" s="664"/>
      <c r="BI1221" s="665"/>
      <c r="BJ1221" s="665"/>
      <c r="BK1221" s="665"/>
      <c r="BL1221" s="664"/>
      <c r="BM1221" s="664"/>
      <c r="BN1221" s="664"/>
      <c r="BO1221" s="664"/>
      <c r="BP1221" s="664"/>
      <c r="BQ1221" s="664"/>
      <c r="BR1221" s="664"/>
      <c r="BS1221" s="664"/>
      <c r="BT1221" s="667"/>
      <c r="BU1221" s="668"/>
      <c r="BV1221" s="666"/>
      <c r="BW1221" s="669"/>
    </row>
    <row r="1222" spans="2:75" ht="15.75" customHeight="1">
      <c r="B1222" s="363" t="s">
        <v>783</v>
      </c>
      <c r="C1222" s="364">
        <v>14237118000142</v>
      </c>
      <c r="D1222" s="365" t="s">
        <v>11</v>
      </c>
      <c r="E1222" s="365" t="s">
        <v>620</v>
      </c>
      <c r="F1222" s="365" t="s">
        <v>663</v>
      </c>
      <c r="G1222" s="366" t="s">
        <v>738</v>
      </c>
      <c r="H1222" s="366" t="s">
        <v>34</v>
      </c>
      <c r="I1222" s="366"/>
      <c r="J1222" s="366" t="s">
        <v>608</v>
      </c>
      <c r="K1222" s="367" t="s">
        <v>48</v>
      </c>
      <c r="L1222" s="368"/>
      <c r="M1222" s="368" t="s">
        <v>34</v>
      </c>
      <c r="N1222" s="367">
        <v>291781</v>
      </c>
      <c r="O1222" s="367" t="s">
        <v>1321</v>
      </c>
      <c r="P1222" s="371">
        <v>40883</v>
      </c>
      <c r="Q1222" s="372">
        <v>185134178.53999999</v>
      </c>
      <c r="R1222" s="372">
        <v>98595175.726309553</v>
      </c>
      <c r="S1222" s="367">
        <v>45</v>
      </c>
      <c r="T1222" s="369">
        <v>8.9304739519867171E-2</v>
      </c>
      <c r="U1222" s="369">
        <v>1.154459798394553</v>
      </c>
      <c r="V1222" s="369">
        <v>0.11996396098717699</v>
      </c>
      <c r="W1222" s="369">
        <v>1.1760479454045802</v>
      </c>
      <c r="X1222" s="369">
        <v>0.18234898363411967</v>
      </c>
      <c r="Y1222" s="369">
        <v>1.3827854685141701</v>
      </c>
      <c r="Z1222" s="369">
        <v>0.21855882545553773</v>
      </c>
      <c r="AA1222" s="369">
        <v>1.2423592180951386</v>
      </c>
      <c r="AB1222" s="369">
        <v>3.363993462431763E-3</v>
      </c>
      <c r="AC1222" s="373">
        <v>4.8084337015035494</v>
      </c>
      <c r="AD1222" s="541">
        <v>0</v>
      </c>
      <c r="AE1222" s="370" t="s">
        <v>101</v>
      </c>
      <c r="AF1222" s="370" t="s">
        <v>736</v>
      </c>
      <c r="AG1222" s="374" t="s">
        <v>736</v>
      </c>
      <c r="AH1222" s="374" t="s">
        <v>2248</v>
      </c>
      <c r="AI1222" s="374">
        <v>500</v>
      </c>
      <c r="AJ1222" s="374">
        <v>500</v>
      </c>
      <c r="AK1222" s="374">
        <v>500</v>
      </c>
      <c r="AL1222" s="673">
        <v>6.0000000000000001E-3</v>
      </c>
      <c r="AM1222" s="673">
        <v>0.2</v>
      </c>
      <c r="AN1222" s="369" t="s">
        <v>64</v>
      </c>
      <c r="AO1222" s="367" t="s">
        <v>1324</v>
      </c>
      <c r="AP1222" s="370" t="s">
        <v>11</v>
      </c>
      <c r="AQ1222" s="376" t="s">
        <v>675</v>
      </c>
      <c r="AR1222" s="369">
        <v>1.5E-3</v>
      </c>
      <c r="AS1222" s="369">
        <v>1.5E-3</v>
      </c>
      <c r="AT1222" s="369"/>
      <c r="AX1222" s="662"/>
      <c r="AY1222" s="663"/>
      <c r="AZ1222" s="663"/>
      <c r="BA1222" s="663"/>
      <c r="BB1222" s="664"/>
      <c r="BC1222" s="663"/>
      <c r="BD1222" s="663"/>
      <c r="BE1222" s="663"/>
      <c r="BF1222" s="663"/>
      <c r="BG1222" s="664"/>
      <c r="BH1222" s="664"/>
      <c r="BI1222" s="665"/>
      <c r="BJ1222" s="665"/>
      <c r="BK1222" s="665"/>
      <c r="BL1222" s="664"/>
      <c r="BM1222" s="664"/>
      <c r="BN1222" s="664"/>
      <c r="BO1222" s="664"/>
      <c r="BP1222" s="664"/>
      <c r="BQ1222" s="664"/>
      <c r="BR1222" s="664"/>
      <c r="BS1222" s="664"/>
      <c r="BT1222" s="667"/>
      <c r="BU1222" s="668"/>
      <c r="BV1222" s="666"/>
      <c r="BW1222" s="669"/>
    </row>
    <row r="1223" spans="2:75" ht="15.75" customHeight="1">
      <c r="B1223" s="363" t="s">
        <v>105</v>
      </c>
      <c r="C1223" s="364">
        <v>22100009000107</v>
      </c>
      <c r="D1223" s="365" t="s">
        <v>11</v>
      </c>
      <c r="E1223" s="365" t="s">
        <v>620</v>
      </c>
      <c r="F1223" s="365" t="s">
        <v>663</v>
      </c>
      <c r="G1223" s="366" t="s">
        <v>738</v>
      </c>
      <c r="H1223" s="366" t="s">
        <v>34</v>
      </c>
      <c r="I1223" s="366"/>
      <c r="J1223" s="366" t="s">
        <v>608</v>
      </c>
      <c r="K1223" s="367" t="s">
        <v>48</v>
      </c>
      <c r="L1223" s="368"/>
      <c r="M1223" s="368" t="s">
        <v>34</v>
      </c>
      <c r="N1223" s="367">
        <v>414141</v>
      </c>
      <c r="O1223" s="367" t="s">
        <v>1321</v>
      </c>
      <c r="P1223" s="371">
        <v>42353</v>
      </c>
      <c r="Q1223" s="372">
        <v>727760797.89999998</v>
      </c>
      <c r="R1223" s="372">
        <v>647029211.17674601</v>
      </c>
      <c r="S1223" s="367">
        <v>45</v>
      </c>
      <c r="T1223" s="369">
        <v>8.7773266517084281E-2</v>
      </c>
      <c r="U1223" s="369">
        <v>1.1346621479725827</v>
      </c>
      <c r="V1223" s="369">
        <v>0.11492302363274365</v>
      </c>
      <c r="W1223" s="369">
        <v>1.1266299037709915</v>
      </c>
      <c r="X1223" s="369">
        <v>0.19691214741190599</v>
      </c>
      <c r="Y1223" s="369">
        <v>1.4932205849934639</v>
      </c>
      <c r="Z1223" s="369">
        <v>0.21284427394081318</v>
      </c>
      <c r="AA1223" s="369">
        <v>1.209875854694918</v>
      </c>
      <c r="AB1223" s="369">
        <v>4.7117965529745367E-3</v>
      </c>
      <c r="AC1223" s="373">
        <v>2.4763014975253204</v>
      </c>
      <c r="AD1223" s="541">
        <v>23556180000198</v>
      </c>
      <c r="AE1223" s="370" t="s">
        <v>2299</v>
      </c>
      <c r="AF1223" s="370" t="s">
        <v>2253</v>
      </c>
      <c r="AG1223" s="374" t="s">
        <v>1439</v>
      </c>
      <c r="AH1223" s="374" t="s">
        <v>2248</v>
      </c>
      <c r="AI1223" s="374">
        <v>10000</v>
      </c>
      <c r="AJ1223" s="374">
        <v>5000</v>
      </c>
      <c r="AK1223" s="374">
        <v>5000</v>
      </c>
      <c r="AL1223" s="673">
        <v>8.0000000000000002E-3</v>
      </c>
      <c r="AM1223" s="673">
        <v>0.2</v>
      </c>
      <c r="AN1223" s="369" t="s">
        <v>34</v>
      </c>
      <c r="AO1223" s="367" t="s">
        <v>1324</v>
      </c>
      <c r="AP1223" s="370" t="s">
        <v>13</v>
      </c>
      <c r="AQ1223" s="376" t="s">
        <v>686</v>
      </c>
      <c r="AR1223" s="369">
        <v>2.32E-3</v>
      </c>
      <c r="AS1223" s="369">
        <v>2.32E-3</v>
      </c>
      <c r="AT1223" s="369"/>
      <c r="AX1223" s="662"/>
      <c r="AY1223" s="663"/>
      <c r="AZ1223" s="663"/>
      <c r="BA1223" s="663"/>
      <c r="BB1223" s="664"/>
      <c r="BC1223" s="663"/>
      <c r="BD1223" s="663"/>
      <c r="BE1223" s="663"/>
      <c r="BF1223" s="663"/>
      <c r="BG1223" s="664"/>
      <c r="BH1223" s="664"/>
      <c r="BI1223" s="665"/>
      <c r="BJ1223" s="665"/>
      <c r="BK1223" s="665"/>
      <c r="BL1223" s="664"/>
      <c r="BM1223" s="664"/>
      <c r="BN1223" s="664"/>
      <c r="BO1223" s="664"/>
      <c r="BP1223" s="664"/>
      <c r="BQ1223" s="664"/>
      <c r="BR1223" s="664"/>
      <c r="BS1223" s="664"/>
      <c r="BT1223" s="667"/>
      <c r="BU1223" s="668"/>
      <c r="BV1223" s="666"/>
      <c r="BW1223" s="669"/>
    </row>
    <row r="1224" spans="2:75" ht="15.75" customHeight="1">
      <c r="B1224" s="363" t="s">
        <v>780</v>
      </c>
      <c r="C1224" s="364">
        <v>31340838000158</v>
      </c>
      <c r="D1224" s="365" t="s">
        <v>11</v>
      </c>
      <c r="E1224" s="365" t="s">
        <v>620</v>
      </c>
      <c r="F1224" s="365" t="s">
        <v>685</v>
      </c>
      <c r="G1224" s="366" t="s">
        <v>738</v>
      </c>
      <c r="H1224" s="366" t="s">
        <v>34</v>
      </c>
      <c r="I1224" s="366" t="s">
        <v>1319</v>
      </c>
      <c r="J1224" s="366" t="s">
        <v>608</v>
      </c>
      <c r="K1224" s="367" t="s">
        <v>48</v>
      </c>
      <c r="L1224" s="368"/>
      <c r="M1224" s="368" t="s">
        <v>34</v>
      </c>
      <c r="N1224" s="367">
        <v>481769</v>
      </c>
      <c r="O1224" s="367" t="s">
        <v>1321</v>
      </c>
      <c r="P1224" s="371">
        <v>43444</v>
      </c>
      <c r="Q1224" s="372">
        <v>262546698.06</v>
      </c>
      <c r="R1224" s="372">
        <v>236118046.80253974</v>
      </c>
      <c r="S1224" s="367">
        <v>45</v>
      </c>
      <c r="T1224" s="369">
        <v>8.4683998251929404E-2</v>
      </c>
      <c r="U1224" s="369">
        <v>1.0947265741413195</v>
      </c>
      <c r="V1224" s="369">
        <v>0.11431736949239468</v>
      </c>
      <c r="W1224" s="369">
        <v>1.1206924680484474</v>
      </c>
      <c r="X1224" s="369">
        <v>0.15780317628116047</v>
      </c>
      <c r="Y1224" s="369">
        <v>1.1966501523518189</v>
      </c>
      <c r="Z1224" s="369">
        <v>0.20955855933543166</v>
      </c>
      <c r="AA1224" s="369">
        <v>1.1911987876878207</v>
      </c>
      <c r="AB1224" s="369">
        <v>1.8807329332139785E-3</v>
      </c>
      <c r="AC1224" s="373">
        <v>5.9098937098718407</v>
      </c>
      <c r="AD1224" s="541">
        <v>31908013000197</v>
      </c>
      <c r="AE1224" s="370" t="s">
        <v>2292</v>
      </c>
      <c r="AF1224" s="370" t="s">
        <v>2244</v>
      </c>
      <c r="AG1224" s="374" t="s">
        <v>1438</v>
      </c>
      <c r="AH1224" s="374" t="s">
        <v>2245</v>
      </c>
      <c r="AI1224" s="374">
        <v>1000</v>
      </c>
      <c r="AJ1224" s="374">
        <v>1000</v>
      </c>
      <c r="AK1224" s="374">
        <v>1000</v>
      </c>
      <c r="AL1224" s="673">
        <v>8.5000000000000006E-3</v>
      </c>
      <c r="AM1224" s="673">
        <v>0.15</v>
      </c>
      <c r="AN1224" s="369" t="s">
        <v>34</v>
      </c>
      <c r="AO1224" s="367" t="s">
        <v>1324</v>
      </c>
      <c r="AP1224" s="370" t="s">
        <v>11</v>
      </c>
      <c r="AQ1224" s="376" t="s">
        <v>675</v>
      </c>
      <c r="AR1224" s="369">
        <v>1.9833333333333335E-3</v>
      </c>
      <c r="AS1224" s="369">
        <v>1.9833333333333335E-3</v>
      </c>
      <c r="AT1224" s="369"/>
      <c r="AX1224" s="662"/>
      <c r="AY1224" s="663"/>
      <c r="AZ1224" s="663"/>
      <c r="BA1224" s="663"/>
      <c r="BB1224" s="664"/>
      <c r="BC1224" s="663"/>
      <c r="BD1224" s="663"/>
      <c r="BE1224" s="663"/>
      <c r="BF1224" s="663"/>
      <c r="BG1224" s="664"/>
      <c r="BH1224" s="664"/>
      <c r="BI1224" s="665"/>
      <c r="BJ1224" s="665"/>
      <c r="BK1224" s="665"/>
      <c r="BL1224" s="664"/>
      <c r="BM1224" s="664"/>
      <c r="BN1224" s="664"/>
      <c r="BO1224" s="664"/>
      <c r="BP1224" s="664"/>
      <c r="BQ1224" s="664"/>
      <c r="BR1224" s="664"/>
      <c r="BS1224" s="664"/>
      <c r="BT1224" s="667"/>
      <c r="BU1224" s="668"/>
      <c r="BV1224" s="666"/>
      <c r="BW1224" s="669"/>
    </row>
    <row r="1225" spans="2:75" ht="15.75" customHeight="1">
      <c r="B1225" s="363" t="s">
        <v>490</v>
      </c>
      <c r="C1225" s="364">
        <v>34780531000166</v>
      </c>
      <c r="D1225" s="365" t="s">
        <v>11</v>
      </c>
      <c r="E1225" s="365" t="s">
        <v>620</v>
      </c>
      <c r="F1225" s="365" t="s">
        <v>685</v>
      </c>
      <c r="G1225" s="366" t="s">
        <v>738</v>
      </c>
      <c r="H1225" s="366" t="s">
        <v>34</v>
      </c>
      <c r="I1225" s="366" t="s">
        <v>1319</v>
      </c>
      <c r="J1225" s="366" t="s">
        <v>608</v>
      </c>
      <c r="K1225" s="367" t="s">
        <v>48</v>
      </c>
      <c r="L1225" s="368"/>
      <c r="M1225" s="368" t="s">
        <v>34</v>
      </c>
      <c r="N1225" s="367">
        <v>508926</v>
      </c>
      <c r="O1225" s="367" t="s">
        <v>1321</v>
      </c>
      <c r="P1225" s="371">
        <v>43735</v>
      </c>
      <c r="Q1225" s="372">
        <v>155779292.25</v>
      </c>
      <c r="R1225" s="372">
        <v>70478943.399444431</v>
      </c>
      <c r="S1225" s="367">
        <v>45</v>
      </c>
      <c r="T1225" s="369">
        <v>9.4302304837376782E-2</v>
      </c>
      <c r="U1225" s="369">
        <v>1.2190643006856352</v>
      </c>
      <c r="V1225" s="369">
        <v>0.12944544813671044</v>
      </c>
      <c r="W1225" s="369">
        <v>1.2689982230532206</v>
      </c>
      <c r="X1225" s="369">
        <v>0.19191222520147266</v>
      </c>
      <c r="Y1225" s="369">
        <v>1.4553052665831296</v>
      </c>
      <c r="Z1225" s="369" t="s">
        <v>1419</v>
      </c>
      <c r="AA1225" s="369" t="s">
        <v>1419</v>
      </c>
      <c r="AB1225" s="369">
        <v>1.4421644476304053E-3</v>
      </c>
      <c r="AC1225" s="373">
        <v>17.061248636502103</v>
      </c>
      <c r="AD1225" s="541">
        <v>34780492000105</v>
      </c>
      <c r="AE1225" s="370" t="s">
        <v>2531</v>
      </c>
      <c r="AF1225" s="370" t="s">
        <v>2244</v>
      </c>
      <c r="AG1225" s="374" t="s">
        <v>1438</v>
      </c>
      <c r="AH1225" s="374" t="s">
        <v>2245</v>
      </c>
      <c r="AI1225" s="374">
        <v>10000</v>
      </c>
      <c r="AJ1225" s="374">
        <v>1000</v>
      </c>
      <c r="AK1225" s="374">
        <v>1000</v>
      </c>
      <c r="AL1225" s="369">
        <v>9.1000000000000004E-3</v>
      </c>
      <c r="AM1225" s="369">
        <v>0.2</v>
      </c>
      <c r="AN1225" s="369" t="s">
        <v>64</v>
      </c>
      <c r="AO1225" s="367" t="s">
        <v>1324</v>
      </c>
      <c r="AP1225" s="370" t="s">
        <v>13</v>
      </c>
      <c r="AQ1225" s="376" t="s">
        <v>671</v>
      </c>
      <c r="AR1225" s="369">
        <v>2.4269700000000001E-3</v>
      </c>
      <c r="AS1225" s="369">
        <v>2.4269700000000001E-3</v>
      </c>
      <c r="AT1225" s="369"/>
      <c r="AX1225" s="662"/>
      <c r="AY1225" s="663"/>
      <c r="AZ1225" s="663"/>
      <c r="BA1225" s="663"/>
      <c r="BB1225" s="664"/>
      <c r="BC1225" s="663"/>
      <c r="BD1225" s="663"/>
      <c r="BE1225" s="663"/>
      <c r="BF1225" s="663"/>
      <c r="BG1225" s="664"/>
      <c r="BH1225" s="664"/>
      <c r="BI1225" s="665"/>
      <c r="BJ1225" s="665"/>
      <c r="BK1225" s="665"/>
      <c r="BL1225" s="664"/>
      <c r="BM1225" s="664"/>
      <c r="BN1225" s="664"/>
      <c r="BO1225" s="664"/>
      <c r="BP1225" s="664"/>
      <c r="BQ1225" s="664"/>
      <c r="BR1225" s="664"/>
      <c r="BS1225" s="664"/>
      <c r="BT1225" s="667"/>
      <c r="BU1225" s="668"/>
      <c r="BV1225" s="666"/>
      <c r="BW1225" s="669"/>
    </row>
    <row r="1226" spans="2:75" ht="15.75" customHeight="1">
      <c r="B1226" s="363" t="s">
        <v>233</v>
      </c>
      <c r="C1226" s="364">
        <v>32760042000117</v>
      </c>
      <c r="D1226" s="365" t="s">
        <v>11</v>
      </c>
      <c r="E1226" s="365" t="s">
        <v>620</v>
      </c>
      <c r="F1226" s="365" t="s">
        <v>663</v>
      </c>
      <c r="G1226" s="366" t="s">
        <v>738</v>
      </c>
      <c r="H1226" s="366" t="s">
        <v>34</v>
      </c>
      <c r="I1226" s="366"/>
      <c r="J1226" s="366" t="s">
        <v>608</v>
      </c>
      <c r="K1226" s="367" t="s">
        <v>48</v>
      </c>
      <c r="L1226" s="368"/>
      <c r="M1226" s="368" t="s">
        <v>1416</v>
      </c>
      <c r="N1226" s="367">
        <v>498599</v>
      </c>
      <c r="O1226" s="367" t="s">
        <v>1321</v>
      </c>
      <c r="P1226" s="371">
        <v>43633</v>
      </c>
      <c r="Q1226" s="372">
        <v>478035915.61000001</v>
      </c>
      <c r="R1226" s="372">
        <v>387890119.18400812</v>
      </c>
      <c r="S1226" s="367">
        <v>46</v>
      </c>
      <c r="T1226" s="369">
        <v>0.10022205886331292</v>
      </c>
      <c r="U1226" s="369">
        <v>1.2955901164046006</v>
      </c>
      <c r="V1226" s="369">
        <v>0.13850762381368265</v>
      </c>
      <c r="W1226" s="369">
        <v>1.3578378462041911</v>
      </c>
      <c r="X1226" s="369">
        <v>0.21320595150830135</v>
      </c>
      <c r="Y1226" s="369">
        <v>1.6167794613978419</v>
      </c>
      <c r="Z1226" s="369">
        <v>0.2941244909945917</v>
      </c>
      <c r="AA1226" s="369">
        <v>1.6718989585209314</v>
      </c>
      <c r="AB1226" s="369">
        <v>7.8444026362367025E-3</v>
      </c>
      <c r="AC1226" s="373">
        <v>4.1596834707088242</v>
      </c>
      <c r="AD1226" s="541">
        <v>32760072000123</v>
      </c>
      <c r="AE1226" s="370" t="s">
        <v>2410</v>
      </c>
      <c r="AF1226" s="370" t="s">
        <v>2250</v>
      </c>
      <c r="AG1226" s="374" t="s">
        <v>719</v>
      </c>
      <c r="AH1226" s="374" t="s">
        <v>2245</v>
      </c>
      <c r="AI1226" s="374">
        <v>20000</v>
      </c>
      <c r="AJ1226" s="374">
        <v>5000</v>
      </c>
      <c r="AK1226" s="374">
        <v>20000</v>
      </c>
      <c r="AL1226" s="369">
        <v>5.0000000000000001E-3</v>
      </c>
      <c r="AM1226" s="369">
        <v>0.2</v>
      </c>
      <c r="AN1226" s="369" t="s">
        <v>2257</v>
      </c>
      <c r="AO1226" s="367" t="s">
        <v>1324</v>
      </c>
      <c r="AP1226" s="370" t="s">
        <v>11</v>
      </c>
      <c r="AQ1226" s="376" t="s">
        <v>675</v>
      </c>
      <c r="AR1226" s="369" t="s">
        <v>34</v>
      </c>
      <c r="AS1226" s="369" t="s">
        <v>34</v>
      </c>
      <c r="AT1226" s="369"/>
      <c r="AX1226" s="662"/>
      <c r="AY1226" s="663"/>
      <c r="AZ1226" s="663"/>
      <c r="BA1226" s="663"/>
      <c r="BB1226" s="664"/>
      <c r="BC1226" s="663"/>
      <c r="BD1226" s="663"/>
      <c r="BE1226" s="663"/>
      <c r="BF1226" s="663"/>
      <c r="BG1226" s="664"/>
      <c r="BH1226" s="664"/>
      <c r="BI1226" s="665"/>
      <c r="BJ1226" s="665"/>
      <c r="BK1226" s="665"/>
      <c r="BL1226" s="664"/>
      <c r="BM1226" s="664"/>
      <c r="BN1226" s="664"/>
      <c r="BO1226" s="664"/>
      <c r="BP1226" s="664"/>
      <c r="BQ1226" s="664"/>
      <c r="BR1226" s="664"/>
      <c r="BS1226" s="664"/>
      <c r="BT1226" s="667"/>
      <c r="BU1226" s="668"/>
      <c r="BV1226" s="666"/>
      <c r="BW1226" s="669"/>
    </row>
    <row r="1227" spans="2:75" ht="15.75" customHeight="1">
      <c r="B1227" s="363" t="s">
        <v>1039</v>
      </c>
      <c r="C1227" s="364">
        <v>39511032000197</v>
      </c>
      <c r="D1227" s="365" t="s">
        <v>11</v>
      </c>
      <c r="E1227" s="365" t="s">
        <v>620</v>
      </c>
      <c r="F1227" s="365" t="s">
        <v>663</v>
      </c>
      <c r="G1227" s="366" t="s">
        <v>738</v>
      </c>
      <c r="H1227" s="366" t="s">
        <v>34</v>
      </c>
      <c r="I1227" s="366"/>
      <c r="J1227" s="366"/>
      <c r="K1227" s="367" t="s">
        <v>48</v>
      </c>
      <c r="L1227" s="368"/>
      <c r="M1227" s="368" t="s">
        <v>34</v>
      </c>
      <c r="N1227" s="367">
        <v>621749</v>
      </c>
      <c r="O1227" s="367" t="s">
        <v>1321</v>
      </c>
      <c r="P1227" s="371">
        <v>44509</v>
      </c>
      <c r="Q1227" s="372">
        <v>58159377.43</v>
      </c>
      <c r="R1227" s="372" t="s">
        <v>1419</v>
      </c>
      <c r="S1227" s="367">
        <v>46</v>
      </c>
      <c r="T1227" s="369">
        <v>9.1202538599581828E-2</v>
      </c>
      <c r="U1227" s="369">
        <v>1.178993017513045</v>
      </c>
      <c r="V1227" s="369" t="s">
        <v>1419</v>
      </c>
      <c r="W1227" s="369" t="s">
        <v>1419</v>
      </c>
      <c r="X1227" s="369" t="s">
        <v>1419</v>
      </c>
      <c r="Y1227" s="369" t="s">
        <v>1419</v>
      </c>
      <c r="Z1227" s="369" t="s">
        <v>1419</v>
      </c>
      <c r="AA1227" s="369" t="s">
        <v>1419</v>
      </c>
      <c r="AB1227" s="369" t="s">
        <v>1419</v>
      </c>
      <c r="AC1227" s="373" t="s">
        <v>1419</v>
      </c>
      <c r="AD1227" s="541">
        <v>39487617000119</v>
      </c>
      <c r="AE1227" s="370" t="s">
        <v>2440</v>
      </c>
      <c r="AF1227" s="370" t="s">
        <v>736</v>
      </c>
      <c r="AG1227" s="374" t="s">
        <v>736</v>
      </c>
      <c r="AH1227" s="374" t="s">
        <v>2245</v>
      </c>
      <c r="AI1227" s="374">
        <v>1000</v>
      </c>
      <c r="AJ1227" s="374" t="s">
        <v>1429</v>
      </c>
      <c r="AK1227" s="374" t="s">
        <v>1429</v>
      </c>
      <c r="AL1227" s="369">
        <v>6.5000000000000006E-3</v>
      </c>
      <c r="AM1227" s="369">
        <v>0.2</v>
      </c>
      <c r="AN1227" s="369" t="s">
        <v>64</v>
      </c>
      <c r="AO1227" s="367" t="s">
        <v>1324</v>
      </c>
      <c r="AP1227" s="370" t="s">
        <v>13</v>
      </c>
      <c r="AQ1227" s="376" t="s">
        <v>671</v>
      </c>
      <c r="AR1227" s="369">
        <v>1.2999999999999999E-3</v>
      </c>
      <c r="AS1227" s="369">
        <v>1.2999999999999999E-3</v>
      </c>
      <c r="AT1227" s="369"/>
      <c r="AX1227" s="662"/>
      <c r="AY1227" s="663"/>
      <c r="AZ1227" s="663"/>
      <c r="BA1227" s="663"/>
      <c r="BB1227" s="664"/>
      <c r="BC1227" s="663"/>
      <c r="BD1227" s="663"/>
      <c r="BE1227" s="663"/>
      <c r="BF1227" s="663"/>
      <c r="BG1227" s="664"/>
      <c r="BH1227" s="664"/>
      <c r="BI1227" s="665"/>
      <c r="BJ1227" s="665"/>
      <c r="BK1227" s="665"/>
      <c r="BL1227" s="664"/>
      <c r="BM1227" s="664"/>
      <c r="BN1227" s="664"/>
      <c r="BO1227" s="664"/>
      <c r="BP1227" s="664"/>
      <c r="BQ1227" s="664"/>
      <c r="BR1227" s="664"/>
      <c r="BS1227" s="664"/>
      <c r="BT1227" s="667"/>
      <c r="BU1227" s="668"/>
      <c r="BV1227" s="666"/>
      <c r="BW1227" s="669"/>
    </row>
    <row r="1228" spans="2:75" ht="15.75" customHeight="1">
      <c r="B1228" s="363" t="s">
        <v>1130</v>
      </c>
      <c r="C1228" s="364">
        <v>38281169000130</v>
      </c>
      <c r="D1228" s="365" t="s">
        <v>11</v>
      </c>
      <c r="E1228" s="365" t="s">
        <v>620</v>
      </c>
      <c r="F1228" s="365" t="s">
        <v>663</v>
      </c>
      <c r="G1228" s="366" t="s">
        <v>738</v>
      </c>
      <c r="H1228" s="366" t="s">
        <v>34</v>
      </c>
      <c r="I1228" s="366" t="s">
        <v>1304</v>
      </c>
      <c r="J1228" s="366" t="s">
        <v>608</v>
      </c>
      <c r="K1228" s="367" t="s">
        <v>48</v>
      </c>
      <c r="L1228" s="368"/>
      <c r="M1228" s="368" t="s">
        <v>34</v>
      </c>
      <c r="N1228" s="367">
        <v>567183</v>
      </c>
      <c r="O1228" s="367" t="s">
        <v>1321</v>
      </c>
      <c r="P1228" s="371">
        <v>44166</v>
      </c>
      <c r="Q1228" s="372">
        <v>10801923.029999999</v>
      </c>
      <c r="R1228" s="372">
        <v>12777948.05988095</v>
      </c>
      <c r="S1228" s="367">
        <v>46</v>
      </c>
      <c r="T1228" s="369">
        <v>7.9584175443839111E-2</v>
      </c>
      <c r="U1228" s="369">
        <v>1.028800169310744</v>
      </c>
      <c r="V1228" s="369">
        <v>0.10576660351262768</v>
      </c>
      <c r="W1228" s="369">
        <v>1.0368663699487415</v>
      </c>
      <c r="X1228" s="369" t="s">
        <v>1419</v>
      </c>
      <c r="Y1228" s="369" t="s">
        <v>1419</v>
      </c>
      <c r="Z1228" s="369" t="s">
        <v>1419</v>
      </c>
      <c r="AA1228" s="369" t="s">
        <v>1419</v>
      </c>
      <c r="AB1228" s="369">
        <v>2.6769411635244231E-3</v>
      </c>
      <c r="AC1228" s="373">
        <v>1.2739940744017735</v>
      </c>
      <c r="AD1228" s="541">
        <v>38306228000187</v>
      </c>
      <c r="AE1228" s="370" t="s">
        <v>2318</v>
      </c>
      <c r="AF1228" s="370" t="s">
        <v>2253</v>
      </c>
      <c r="AG1228" s="374" t="s">
        <v>1439</v>
      </c>
      <c r="AH1228" s="374" t="s">
        <v>2248</v>
      </c>
      <c r="AI1228" s="374">
        <v>10</v>
      </c>
      <c r="AJ1228" s="374">
        <v>10</v>
      </c>
      <c r="AK1228" s="374">
        <v>10</v>
      </c>
      <c r="AL1228" s="369">
        <v>7.4999999999999997E-3</v>
      </c>
      <c r="AM1228" s="369">
        <v>0.2</v>
      </c>
      <c r="AN1228" s="369" t="s">
        <v>34</v>
      </c>
      <c r="AO1228" s="367" t="s">
        <v>1324</v>
      </c>
      <c r="AP1228" s="370" t="s">
        <v>11</v>
      </c>
      <c r="AQ1228" s="376" t="s">
        <v>675</v>
      </c>
      <c r="AR1228" s="369">
        <v>1.4999999999999998E-3</v>
      </c>
      <c r="AS1228" s="369">
        <v>1.4999999999999998E-3</v>
      </c>
      <c r="AT1228" s="369"/>
      <c r="AX1228" s="662"/>
      <c r="AY1228" s="663"/>
      <c r="AZ1228" s="663"/>
      <c r="BA1228" s="663"/>
      <c r="BB1228" s="664"/>
      <c r="BC1228" s="663"/>
      <c r="BD1228" s="663"/>
      <c r="BE1228" s="663"/>
      <c r="BF1228" s="663"/>
      <c r="BG1228" s="664"/>
      <c r="BH1228" s="664"/>
      <c r="BI1228" s="665"/>
      <c r="BJ1228" s="665"/>
      <c r="BK1228" s="665"/>
      <c r="BL1228" s="664"/>
      <c r="BM1228" s="664"/>
      <c r="BN1228" s="664"/>
      <c r="BO1228" s="664"/>
      <c r="BP1228" s="664"/>
      <c r="BQ1228" s="664"/>
      <c r="BR1228" s="664"/>
      <c r="BS1228" s="664"/>
      <c r="BT1228" s="667"/>
      <c r="BU1228" s="668"/>
      <c r="BV1228" s="666"/>
      <c r="BW1228" s="669"/>
    </row>
    <row r="1229" spans="2:75" ht="15.75" customHeight="1">
      <c r="B1229" s="363" t="s">
        <v>491</v>
      </c>
      <c r="C1229" s="364">
        <v>35505971000178</v>
      </c>
      <c r="D1229" s="365" t="s">
        <v>11</v>
      </c>
      <c r="E1229" s="365" t="s">
        <v>620</v>
      </c>
      <c r="F1229" s="365" t="s">
        <v>663</v>
      </c>
      <c r="G1229" s="366" t="s">
        <v>738</v>
      </c>
      <c r="H1229" s="366" t="s">
        <v>34</v>
      </c>
      <c r="I1229" s="366"/>
      <c r="J1229" s="366" t="s">
        <v>611</v>
      </c>
      <c r="K1229" s="367" t="s">
        <v>48</v>
      </c>
      <c r="L1229" s="368"/>
      <c r="M1229" s="368" t="s">
        <v>34</v>
      </c>
      <c r="N1229" s="367">
        <v>523879</v>
      </c>
      <c r="O1229" s="367" t="s">
        <v>1321</v>
      </c>
      <c r="P1229" s="371">
        <v>43817</v>
      </c>
      <c r="Q1229" s="372">
        <v>1759508362.8699999</v>
      </c>
      <c r="R1229" s="372">
        <v>842729602.68599153</v>
      </c>
      <c r="S1229" s="367">
        <v>46</v>
      </c>
      <c r="T1229" s="369">
        <v>8.7738975760600635E-2</v>
      </c>
      <c r="U1229" s="369">
        <v>1.134218864670602</v>
      </c>
      <c r="V1229" s="369">
        <v>0.11750144220057757</v>
      </c>
      <c r="W1229" s="369">
        <v>1.1519070272849294</v>
      </c>
      <c r="X1229" s="369">
        <v>0.18930181554452563</v>
      </c>
      <c r="Y1229" s="369">
        <v>1.4355100559460465</v>
      </c>
      <c r="Z1229" s="369" t="s">
        <v>1419</v>
      </c>
      <c r="AA1229" s="369" t="s">
        <v>1419</v>
      </c>
      <c r="AB1229" s="369">
        <v>2.2334513189374507E-3</v>
      </c>
      <c r="AC1229" s="373">
        <v>6.2550016161470543</v>
      </c>
      <c r="AD1229" s="541">
        <v>35491217000126</v>
      </c>
      <c r="AE1229" s="370" t="s">
        <v>2534</v>
      </c>
      <c r="AF1229" s="370" t="s">
        <v>2247</v>
      </c>
      <c r="AG1229" s="374" t="s">
        <v>59</v>
      </c>
      <c r="AH1229" s="374" t="s">
        <v>2248</v>
      </c>
      <c r="AI1229" s="374">
        <v>1000</v>
      </c>
      <c r="AJ1229" s="374">
        <v>500</v>
      </c>
      <c r="AK1229" s="374">
        <v>1000</v>
      </c>
      <c r="AL1229" s="369">
        <v>6.0000000000000001E-3</v>
      </c>
      <c r="AM1229" s="369">
        <v>0.2</v>
      </c>
      <c r="AN1229" s="369" t="s">
        <v>64</v>
      </c>
      <c r="AO1229" s="367" t="s">
        <v>1324</v>
      </c>
      <c r="AP1229" s="370" t="s">
        <v>11</v>
      </c>
      <c r="AQ1229" s="376" t="s">
        <v>675</v>
      </c>
      <c r="AR1229" s="369">
        <v>1.4E-3</v>
      </c>
      <c r="AS1229" s="369">
        <v>1.4E-3</v>
      </c>
      <c r="AT1229" s="369"/>
      <c r="AX1229" s="662"/>
      <c r="AY1229" s="663"/>
      <c r="AZ1229" s="663"/>
      <c r="BA1229" s="663"/>
      <c r="BB1229" s="664"/>
      <c r="BC1229" s="663"/>
      <c r="BD1229" s="663"/>
      <c r="BE1229" s="663"/>
      <c r="BF1229" s="663"/>
      <c r="BG1229" s="664"/>
      <c r="BH1229" s="664"/>
      <c r="BI1229" s="665"/>
      <c r="BJ1229" s="665"/>
      <c r="BK1229" s="665"/>
      <c r="BL1229" s="664"/>
      <c r="BM1229" s="664"/>
      <c r="BN1229" s="664"/>
      <c r="BO1229" s="664"/>
      <c r="BP1229" s="664"/>
      <c r="BQ1229" s="664"/>
      <c r="BR1229" s="664"/>
      <c r="BS1229" s="664"/>
      <c r="BT1229" s="667"/>
      <c r="BU1229" s="668"/>
      <c r="BV1229" s="666"/>
      <c r="BW1229" s="669"/>
    </row>
    <row r="1230" spans="2:75" ht="15.75" customHeight="1">
      <c r="B1230" s="363" t="s">
        <v>392</v>
      </c>
      <c r="C1230" s="364">
        <v>33701828000126</v>
      </c>
      <c r="D1230" s="365" t="s">
        <v>11</v>
      </c>
      <c r="E1230" s="365" t="s">
        <v>620</v>
      </c>
      <c r="F1230" s="365" t="s">
        <v>663</v>
      </c>
      <c r="G1230" s="366" t="s">
        <v>738</v>
      </c>
      <c r="H1230" s="366" t="s">
        <v>34</v>
      </c>
      <c r="I1230" s="366"/>
      <c r="J1230" s="366" t="s">
        <v>611</v>
      </c>
      <c r="K1230" s="367" t="s">
        <v>48</v>
      </c>
      <c r="L1230" s="368"/>
      <c r="M1230" s="368" t="s">
        <v>34</v>
      </c>
      <c r="N1230" s="367">
        <v>563341</v>
      </c>
      <c r="O1230" s="367" t="s">
        <v>1321</v>
      </c>
      <c r="P1230" s="371">
        <v>44172</v>
      </c>
      <c r="Q1230" s="372">
        <v>586876807.01999998</v>
      </c>
      <c r="R1230" s="372">
        <v>399593222.80880952</v>
      </c>
      <c r="S1230" s="367">
        <v>46</v>
      </c>
      <c r="T1230" s="369">
        <v>9.0869869716334817E-2</v>
      </c>
      <c r="U1230" s="369">
        <v>1.174692541928543</v>
      </c>
      <c r="V1230" s="369">
        <v>0.12962752843563985</v>
      </c>
      <c r="W1230" s="369">
        <v>1.2707832188110504</v>
      </c>
      <c r="X1230" s="369" t="s">
        <v>1419</v>
      </c>
      <c r="Y1230" s="369" t="s">
        <v>1419</v>
      </c>
      <c r="Z1230" s="369" t="s">
        <v>1419</v>
      </c>
      <c r="AA1230" s="369" t="s">
        <v>1419</v>
      </c>
      <c r="AB1230" s="369">
        <v>4.1570629786996036E-3</v>
      </c>
      <c r="AC1230" s="373">
        <v>5.9594879876352929</v>
      </c>
      <c r="AD1230" s="541">
        <v>0</v>
      </c>
      <c r="AE1230" s="370" t="s">
        <v>2424</v>
      </c>
      <c r="AF1230" s="370" t="s">
        <v>2424</v>
      </c>
      <c r="AG1230" s="374" t="s">
        <v>719</v>
      </c>
      <c r="AH1230" s="374" t="s">
        <v>2245</v>
      </c>
      <c r="AI1230" s="374" t="s">
        <v>1429</v>
      </c>
      <c r="AJ1230" s="374" t="s">
        <v>1429</v>
      </c>
      <c r="AK1230" s="374" t="s">
        <v>1429</v>
      </c>
      <c r="AL1230" s="369">
        <v>6.0000000000000001E-3</v>
      </c>
      <c r="AM1230" s="369">
        <v>0.2</v>
      </c>
      <c r="AN1230" s="369" t="s">
        <v>64</v>
      </c>
      <c r="AO1230" s="367" t="s">
        <v>1321</v>
      </c>
      <c r="AP1230" s="370" t="s">
        <v>11</v>
      </c>
      <c r="AQ1230" s="376" t="s">
        <v>675</v>
      </c>
      <c r="AR1230" s="369">
        <v>1.9997999999999999E-3</v>
      </c>
      <c r="AS1230" s="369">
        <v>1.9997999999999999E-3</v>
      </c>
      <c r="AT1230" s="369"/>
      <c r="AX1230" s="662"/>
      <c r="AY1230" s="663"/>
      <c r="AZ1230" s="663"/>
      <c r="BA1230" s="663"/>
      <c r="BB1230" s="664"/>
      <c r="BC1230" s="663"/>
      <c r="BD1230" s="663"/>
      <c r="BE1230" s="663"/>
      <c r="BF1230" s="663"/>
      <c r="BG1230" s="664"/>
      <c r="BH1230" s="664"/>
      <c r="BI1230" s="665"/>
      <c r="BJ1230" s="665"/>
      <c r="BK1230" s="665"/>
      <c r="BL1230" s="664"/>
      <c r="BM1230" s="664"/>
      <c r="BN1230" s="664"/>
      <c r="BO1230" s="664"/>
      <c r="BP1230" s="664"/>
      <c r="BQ1230" s="664"/>
      <c r="BR1230" s="664"/>
      <c r="BS1230" s="664"/>
      <c r="BT1230" s="667"/>
      <c r="BU1230" s="668"/>
      <c r="BV1230" s="666"/>
      <c r="BW1230" s="669"/>
    </row>
    <row r="1231" spans="2:75" ht="15.75" customHeight="1">
      <c r="B1231" s="363" t="s">
        <v>1698</v>
      </c>
      <c r="C1231" s="364">
        <v>27599239000186</v>
      </c>
      <c r="D1231" s="365" t="s">
        <v>11</v>
      </c>
      <c r="E1231" s="365" t="s">
        <v>621</v>
      </c>
      <c r="F1231" s="365" t="s">
        <v>692</v>
      </c>
      <c r="G1231" s="366" t="s">
        <v>738</v>
      </c>
      <c r="H1231" s="366" t="s">
        <v>34</v>
      </c>
      <c r="I1231" s="366"/>
      <c r="J1231" s="366" t="s">
        <v>608</v>
      </c>
      <c r="K1231" s="367" t="s">
        <v>48</v>
      </c>
      <c r="L1231" s="368"/>
      <c r="M1231" s="368"/>
      <c r="N1231" s="367">
        <v>443387</v>
      </c>
      <c r="O1231" s="367" t="s">
        <v>1321</v>
      </c>
      <c r="P1231" s="371">
        <v>42888</v>
      </c>
      <c r="Q1231" s="372">
        <v>10902889.029999999</v>
      </c>
      <c r="R1231" s="372">
        <v>14440917.302460326</v>
      </c>
      <c r="S1231" s="367">
        <v>46</v>
      </c>
      <c r="T1231" s="369">
        <v>7.3592975280228456E-2</v>
      </c>
      <c r="U1231" s="369">
        <v>0.82776742178442464</v>
      </c>
      <c r="V1231" s="369">
        <v>9.8556325556490521E-2</v>
      </c>
      <c r="W1231" s="369">
        <v>0.90452121812792641</v>
      </c>
      <c r="X1231" s="369">
        <v>0.18527381938205068</v>
      </c>
      <c r="Y1231" s="369">
        <v>1.3028066735450257</v>
      </c>
      <c r="Z1231" s="369">
        <v>0.19605797891453602</v>
      </c>
      <c r="AA1231" s="369">
        <v>1.0713713124960118</v>
      </c>
      <c r="AB1231" s="369">
        <v>2.1222057216937713E-2</v>
      </c>
      <c r="AC1231" s="373">
        <v>-0.43379070216339483</v>
      </c>
      <c r="AD1231" s="541">
        <v>24601713000179</v>
      </c>
      <c r="AE1231" s="370" t="s">
        <v>2318</v>
      </c>
      <c r="AF1231" s="370" t="s">
        <v>2253</v>
      </c>
      <c r="AG1231" s="374" t="s">
        <v>1439</v>
      </c>
      <c r="AH1231" s="374" t="s">
        <v>2248</v>
      </c>
      <c r="AI1231" s="374">
        <v>100</v>
      </c>
      <c r="AJ1231" s="374">
        <v>100</v>
      </c>
      <c r="AK1231" s="374">
        <v>100</v>
      </c>
      <c r="AL1231" s="369">
        <v>0.01</v>
      </c>
      <c r="AM1231" s="369">
        <v>0.2</v>
      </c>
      <c r="AN1231" s="369" t="s">
        <v>2276</v>
      </c>
      <c r="AO1231" s="367" t="s">
        <v>1324</v>
      </c>
      <c r="AP1231" s="370" t="s">
        <v>13</v>
      </c>
      <c r="AQ1231" s="376" t="s">
        <v>671</v>
      </c>
      <c r="AR1231" s="369" t="s">
        <v>34</v>
      </c>
      <c r="AS1231" s="369" t="s">
        <v>34</v>
      </c>
      <c r="AT1231" s="369"/>
      <c r="AX1231" s="662"/>
      <c r="AY1231" s="663"/>
      <c r="AZ1231" s="663"/>
      <c r="BA1231" s="663"/>
      <c r="BB1231" s="664"/>
      <c r="BC1231" s="663"/>
      <c r="BD1231" s="663"/>
      <c r="BE1231" s="663"/>
      <c r="BF1231" s="663"/>
      <c r="BG1231" s="664"/>
      <c r="BH1231" s="664"/>
      <c r="BI1231" s="665"/>
      <c r="BJ1231" s="665"/>
      <c r="BK1231" s="665"/>
      <c r="BL1231" s="664"/>
      <c r="BM1231" s="664"/>
      <c r="BN1231" s="664"/>
      <c r="BO1231" s="664"/>
      <c r="BP1231" s="664"/>
      <c r="BQ1231" s="664"/>
      <c r="BR1231" s="664"/>
      <c r="BS1231" s="664"/>
      <c r="BT1231" s="667"/>
      <c r="BU1231" s="668"/>
      <c r="BV1231" s="666"/>
      <c r="BW1231" s="669"/>
    </row>
    <row r="1232" spans="2:75" ht="15.75" customHeight="1">
      <c r="B1232" s="363" t="s">
        <v>1306</v>
      </c>
      <c r="C1232" s="364">
        <v>36352361000144</v>
      </c>
      <c r="D1232" s="365" t="s">
        <v>11</v>
      </c>
      <c r="E1232" s="365" t="s">
        <v>620</v>
      </c>
      <c r="F1232" s="365" t="s">
        <v>692</v>
      </c>
      <c r="G1232" s="366" t="s">
        <v>738</v>
      </c>
      <c r="H1232" s="366" t="s">
        <v>34</v>
      </c>
      <c r="I1232" s="366"/>
      <c r="J1232" s="366" t="s">
        <v>608</v>
      </c>
      <c r="K1232" s="367" t="s">
        <v>48</v>
      </c>
      <c r="L1232" s="368"/>
      <c r="M1232" s="368" t="s">
        <v>34</v>
      </c>
      <c r="N1232" s="367">
        <v>641812</v>
      </c>
      <c r="O1232" s="367" t="s">
        <v>1321</v>
      </c>
      <c r="P1232" s="371">
        <v>44641</v>
      </c>
      <c r="Q1232" s="372">
        <v>42223906.950000003</v>
      </c>
      <c r="R1232" s="372" t="s">
        <v>1419</v>
      </c>
      <c r="S1232" s="367">
        <v>46</v>
      </c>
      <c r="T1232" s="369" t="s">
        <v>1419</v>
      </c>
      <c r="U1232" s="369" t="s">
        <v>1419</v>
      </c>
      <c r="V1232" s="369" t="s">
        <v>1419</v>
      </c>
      <c r="W1232" s="369" t="s">
        <v>1419</v>
      </c>
      <c r="X1232" s="369" t="s">
        <v>1419</v>
      </c>
      <c r="Y1232" s="369" t="s">
        <v>1419</v>
      </c>
      <c r="Z1232" s="369" t="s">
        <v>1419</v>
      </c>
      <c r="AA1232" s="369" t="s">
        <v>1419</v>
      </c>
      <c r="AB1232" s="369" t="s">
        <v>1419</v>
      </c>
      <c r="AC1232" s="373" t="s">
        <v>1419</v>
      </c>
      <c r="AD1232" s="541">
        <v>30676315000114</v>
      </c>
      <c r="AE1232" s="370" t="s">
        <v>2533</v>
      </c>
      <c r="AF1232" s="370" t="s">
        <v>2253</v>
      </c>
      <c r="AG1232" s="374" t="s">
        <v>1439</v>
      </c>
      <c r="AH1232" s="374" t="s">
        <v>2248</v>
      </c>
      <c r="AI1232" s="374">
        <v>1000</v>
      </c>
      <c r="AJ1232" s="374">
        <v>100</v>
      </c>
      <c r="AK1232" s="374">
        <v>100</v>
      </c>
      <c r="AL1232" s="369">
        <v>8.0000000000000002E-3</v>
      </c>
      <c r="AM1232" s="369" t="s">
        <v>34</v>
      </c>
      <c r="AN1232" s="369" t="s">
        <v>64</v>
      </c>
      <c r="AO1232" s="367" t="s">
        <v>1324</v>
      </c>
      <c r="AP1232" s="370" t="s">
        <v>11</v>
      </c>
      <c r="AQ1232" s="376" t="s">
        <v>675</v>
      </c>
      <c r="AR1232" s="369">
        <v>1.5999999999999999E-3</v>
      </c>
      <c r="AS1232" s="369">
        <v>1.5999999999999999E-3</v>
      </c>
      <c r="AT1232" s="369"/>
      <c r="AX1232" s="662"/>
      <c r="AY1232" s="663"/>
      <c r="AZ1232" s="663"/>
      <c r="BA1232" s="663"/>
      <c r="BB1232" s="664"/>
      <c r="BC1232" s="663"/>
      <c r="BD1232" s="663"/>
      <c r="BE1232" s="663"/>
      <c r="BF1232" s="663"/>
      <c r="BG1232" s="664"/>
      <c r="BH1232" s="664"/>
      <c r="BI1232" s="665"/>
      <c r="BJ1232" s="665"/>
      <c r="BK1232" s="665"/>
      <c r="BL1232" s="664"/>
      <c r="BM1232" s="664"/>
      <c r="BN1232" s="664"/>
      <c r="BO1232" s="664"/>
      <c r="BP1232" s="664"/>
      <c r="BQ1232" s="664"/>
      <c r="BR1232" s="664"/>
      <c r="BS1232" s="664"/>
      <c r="BT1232" s="667"/>
      <c r="BU1232" s="668"/>
      <c r="BV1232" s="666"/>
      <c r="BW1232" s="669"/>
    </row>
    <row r="1233" spans="2:75" ht="15.75" customHeight="1">
      <c r="B1233" s="363" t="s">
        <v>1206</v>
      </c>
      <c r="C1233" s="364">
        <v>22759995000101</v>
      </c>
      <c r="D1233" s="365" t="s">
        <v>11</v>
      </c>
      <c r="E1233" s="365" t="s">
        <v>621</v>
      </c>
      <c r="F1233" s="365" t="s">
        <v>692</v>
      </c>
      <c r="G1233" s="366" t="s">
        <v>738</v>
      </c>
      <c r="H1233" s="366" t="s">
        <v>34</v>
      </c>
      <c r="I1233" s="366"/>
      <c r="J1233" s="366" t="s">
        <v>608</v>
      </c>
      <c r="K1233" s="367" t="s">
        <v>48</v>
      </c>
      <c r="L1233" s="368"/>
      <c r="M1233" s="368" t="s">
        <v>34</v>
      </c>
      <c r="N1233" s="367">
        <v>440779</v>
      </c>
      <c r="O1233" s="367" t="s">
        <v>1321</v>
      </c>
      <c r="P1233" s="371">
        <v>42865</v>
      </c>
      <c r="Q1233" s="372">
        <v>66000626.090000004</v>
      </c>
      <c r="R1233" s="372">
        <v>66566386.478888907</v>
      </c>
      <c r="S1233" s="367">
        <v>46</v>
      </c>
      <c r="T1233" s="369">
        <v>5.7540833652069301E-2</v>
      </c>
      <c r="U1233" s="369">
        <v>0.74384158751892904</v>
      </c>
      <c r="V1233" s="369">
        <v>9.456618459623245E-2</v>
      </c>
      <c r="W1233" s="369">
        <v>0.92706481333204072</v>
      </c>
      <c r="X1233" s="369">
        <v>0.18671126476395705</v>
      </c>
      <c r="Y1233" s="369">
        <v>1.4158654387761158</v>
      </c>
      <c r="Z1233" s="369">
        <v>0.24350502844929323</v>
      </c>
      <c r="AA1233" s="369">
        <v>1.3841615231778475</v>
      </c>
      <c r="AB1233" s="369">
        <v>3.2843743782381314E-2</v>
      </c>
      <c r="AC1233" s="373">
        <v>-0.19002803530919865</v>
      </c>
      <c r="AD1233" s="541">
        <v>0</v>
      </c>
      <c r="AE1233" s="370" t="s">
        <v>2424</v>
      </c>
      <c r="AF1233" s="370" t="s">
        <v>2424</v>
      </c>
      <c r="AG1233" s="374" t="s">
        <v>719</v>
      </c>
      <c r="AH1233" s="374" t="s">
        <v>2248</v>
      </c>
      <c r="AI1233" s="374">
        <v>1000</v>
      </c>
      <c r="AJ1233" s="374">
        <v>1000</v>
      </c>
      <c r="AK1233" s="374">
        <v>1000</v>
      </c>
      <c r="AL1233" s="369">
        <v>8.0000000000000002E-3</v>
      </c>
      <c r="AM1233" s="369" t="s">
        <v>34</v>
      </c>
      <c r="AN1233" s="369" t="s">
        <v>636</v>
      </c>
      <c r="AO1233" s="367" t="s">
        <v>1324</v>
      </c>
      <c r="AP1233" s="370" t="s">
        <v>11</v>
      </c>
      <c r="AQ1233" s="376" t="s">
        <v>675</v>
      </c>
      <c r="AR1233" s="369">
        <v>3.3600000000000001E-3</v>
      </c>
      <c r="AS1233" s="369">
        <v>3.3600000000000001E-3</v>
      </c>
      <c r="AT1233" s="369"/>
      <c r="AX1233" s="662"/>
      <c r="AY1233" s="663"/>
      <c r="AZ1233" s="663"/>
      <c r="BA1233" s="663"/>
      <c r="BB1233" s="664"/>
      <c r="BC1233" s="663"/>
      <c r="BD1233" s="663"/>
      <c r="BE1233" s="663"/>
      <c r="BF1233" s="663"/>
      <c r="BG1233" s="664"/>
      <c r="BH1233" s="664"/>
      <c r="BI1233" s="665"/>
      <c r="BJ1233" s="665"/>
      <c r="BK1233" s="665"/>
      <c r="BL1233" s="664"/>
      <c r="BM1233" s="664"/>
      <c r="BN1233" s="664"/>
      <c r="BO1233" s="664"/>
      <c r="BP1233" s="664"/>
      <c r="BQ1233" s="664"/>
      <c r="BR1233" s="664"/>
      <c r="BS1233" s="664"/>
      <c r="BT1233" s="667"/>
      <c r="BU1233" s="668"/>
      <c r="BV1233" s="666"/>
      <c r="BW1233" s="669"/>
    </row>
    <row r="1234" spans="2:75" ht="15.75" customHeight="1">
      <c r="B1234" s="363" t="s">
        <v>1239</v>
      </c>
      <c r="C1234" s="364">
        <v>28849591000195</v>
      </c>
      <c r="D1234" s="365" t="s">
        <v>11</v>
      </c>
      <c r="E1234" s="365" t="s">
        <v>621</v>
      </c>
      <c r="F1234" s="365" t="s">
        <v>692</v>
      </c>
      <c r="G1234" s="366" t="s">
        <v>738</v>
      </c>
      <c r="H1234" s="366" t="s">
        <v>34</v>
      </c>
      <c r="I1234" s="366"/>
      <c r="J1234" s="366" t="s">
        <v>608</v>
      </c>
      <c r="K1234" s="367" t="s">
        <v>48</v>
      </c>
      <c r="L1234" s="368"/>
      <c r="M1234" s="368" t="s">
        <v>34</v>
      </c>
      <c r="N1234" s="367">
        <v>453919</v>
      </c>
      <c r="O1234" s="367" t="s">
        <v>1321</v>
      </c>
      <c r="P1234" s="371">
        <v>43053</v>
      </c>
      <c r="Q1234" s="372">
        <v>6631707.3399999999</v>
      </c>
      <c r="R1234" s="372">
        <v>6502539.0018253997</v>
      </c>
      <c r="S1234" s="367">
        <v>46</v>
      </c>
      <c r="T1234" s="369">
        <v>6.639144718486234E-2</v>
      </c>
      <c r="U1234" s="369">
        <v>0.85825519613220169</v>
      </c>
      <c r="V1234" s="369">
        <v>9.6392191216870815E-2</v>
      </c>
      <c r="W1234" s="369">
        <v>0.94496578389707941</v>
      </c>
      <c r="X1234" s="369">
        <v>0.17240452960654307</v>
      </c>
      <c r="Y1234" s="369">
        <v>1.3073748671080696</v>
      </c>
      <c r="Z1234" s="369">
        <v>0.19109154264253148</v>
      </c>
      <c r="AA1234" s="369">
        <v>1.0862262780153222</v>
      </c>
      <c r="AB1234" s="369">
        <v>2.0418729139828104E-2</v>
      </c>
      <c r="AC1234" s="373">
        <v>-0.24011344174062915</v>
      </c>
      <c r="AD1234" s="541">
        <v>0</v>
      </c>
      <c r="AE1234" s="370" t="s">
        <v>2556</v>
      </c>
      <c r="AF1234" s="370" t="s">
        <v>736</v>
      </c>
      <c r="AG1234" s="374" t="s">
        <v>736</v>
      </c>
      <c r="AH1234" s="374" t="s">
        <v>2248</v>
      </c>
      <c r="AI1234" s="374">
        <v>100</v>
      </c>
      <c r="AJ1234" s="374">
        <v>100</v>
      </c>
      <c r="AK1234" s="374">
        <v>100</v>
      </c>
      <c r="AL1234" s="369">
        <v>1.1000000000000001E-2</v>
      </c>
      <c r="AM1234" s="369" t="s">
        <v>34</v>
      </c>
      <c r="AN1234" s="369" t="s">
        <v>64</v>
      </c>
      <c r="AO1234" s="367" t="s">
        <v>1324</v>
      </c>
      <c r="AP1234" s="370" t="s">
        <v>13</v>
      </c>
      <c r="AQ1234" s="376" t="s">
        <v>671</v>
      </c>
      <c r="AR1234" s="369">
        <v>2.9333333333333329E-3</v>
      </c>
      <c r="AS1234" s="369">
        <v>2.9333333333333329E-3</v>
      </c>
      <c r="AT1234" s="369"/>
      <c r="AX1234" s="662"/>
      <c r="AY1234" s="663"/>
      <c r="AZ1234" s="663"/>
      <c r="BA1234" s="663"/>
      <c r="BB1234" s="664"/>
      <c r="BC1234" s="663"/>
      <c r="BD1234" s="663"/>
      <c r="BE1234" s="663"/>
      <c r="BF1234" s="663"/>
      <c r="BG1234" s="664"/>
      <c r="BH1234" s="664"/>
      <c r="BI1234" s="665"/>
      <c r="BJ1234" s="665"/>
      <c r="BK1234" s="665"/>
      <c r="BL1234" s="664"/>
      <c r="BM1234" s="664"/>
      <c r="BN1234" s="664"/>
      <c r="BO1234" s="664"/>
      <c r="BP1234" s="664"/>
      <c r="BQ1234" s="664"/>
      <c r="BR1234" s="664"/>
      <c r="BS1234" s="664"/>
      <c r="BT1234" s="667"/>
      <c r="BU1234" s="668"/>
      <c r="BV1234" s="666"/>
      <c r="BW1234" s="669"/>
    </row>
    <row r="1235" spans="2:75" ht="15.75" customHeight="1">
      <c r="B1235" s="363" t="s">
        <v>534</v>
      </c>
      <c r="C1235" s="364">
        <v>32743384000129</v>
      </c>
      <c r="D1235" s="365" t="s">
        <v>13</v>
      </c>
      <c r="E1235" s="365" t="s">
        <v>615</v>
      </c>
      <c r="F1235" s="365" t="s">
        <v>619</v>
      </c>
      <c r="G1235" s="366" t="s">
        <v>34</v>
      </c>
      <c r="H1235" s="366" t="s">
        <v>865</v>
      </c>
      <c r="I1235" s="366" t="s">
        <v>34</v>
      </c>
      <c r="J1235" s="366"/>
      <c r="K1235" s="367" t="s">
        <v>48</v>
      </c>
      <c r="L1235" s="368"/>
      <c r="M1235" s="368" t="s">
        <v>1416</v>
      </c>
      <c r="N1235" s="367">
        <v>507865</v>
      </c>
      <c r="O1235" s="367" t="s">
        <v>1321</v>
      </c>
      <c r="P1235" s="371">
        <v>43738</v>
      </c>
      <c r="Q1235" s="372">
        <v>41763729.859999999</v>
      </c>
      <c r="R1235" s="372">
        <v>55311915.948531747</v>
      </c>
      <c r="S1235" s="367">
        <v>46</v>
      </c>
      <c r="T1235" s="369">
        <v>4.4159004271345337E-2</v>
      </c>
      <c r="U1235" s="369">
        <v>0.57085206723054516</v>
      </c>
      <c r="V1235" s="369">
        <v>3.1031711341810819E-2</v>
      </c>
      <c r="W1235" s="369">
        <v>0.30421453297816309</v>
      </c>
      <c r="X1235" s="369">
        <v>6.7333569574669738E-2</v>
      </c>
      <c r="Y1235" s="369">
        <v>0.51060268993799629</v>
      </c>
      <c r="Z1235" s="369" t="s">
        <v>1419</v>
      </c>
      <c r="AA1235" s="369" t="s">
        <v>1419</v>
      </c>
      <c r="AB1235" s="369">
        <v>5.4580021706091539E-2</v>
      </c>
      <c r="AC1235" s="373">
        <v>-1.1928413303928753</v>
      </c>
      <c r="AD1235" s="541">
        <v>0</v>
      </c>
      <c r="AE1235" s="370" t="s">
        <v>2314</v>
      </c>
      <c r="AF1235" s="370" t="s">
        <v>719</v>
      </c>
      <c r="AG1235" s="374" t="s">
        <v>719</v>
      </c>
      <c r="AH1235" s="374" t="s">
        <v>2245</v>
      </c>
      <c r="AI1235" s="374">
        <v>500</v>
      </c>
      <c r="AJ1235" s="374">
        <v>500</v>
      </c>
      <c r="AK1235" s="374">
        <v>500</v>
      </c>
      <c r="AL1235" s="369">
        <v>0.01</v>
      </c>
      <c r="AM1235" s="369" t="s">
        <v>34</v>
      </c>
      <c r="AN1235" s="369" t="s">
        <v>2257</v>
      </c>
      <c r="AO1235" s="367" t="s">
        <v>1324</v>
      </c>
      <c r="AP1235" s="370" t="s">
        <v>13</v>
      </c>
      <c r="AQ1235" s="376" t="s">
        <v>668</v>
      </c>
      <c r="AR1235" s="369">
        <v>2.6666666666666666E-3</v>
      </c>
      <c r="AS1235" s="369">
        <v>2.6666666666666666E-3</v>
      </c>
      <c r="AT1235" s="369"/>
      <c r="AX1235" s="662"/>
      <c r="AY1235" s="663"/>
      <c r="AZ1235" s="663"/>
      <c r="BA1235" s="663"/>
      <c r="BB1235" s="664"/>
      <c r="BC1235" s="663"/>
      <c r="BD1235" s="663"/>
      <c r="BE1235" s="663"/>
      <c r="BF1235" s="663"/>
      <c r="BG1235" s="664"/>
      <c r="BH1235" s="664"/>
      <c r="BI1235" s="665"/>
      <c r="BJ1235" s="665"/>
      <c r="BK1235" s="665"/>
      <c r="BL1235" s="664"/>
      <c r="BM1235" s="664"/>
      <c r="BN1235" s="664"/>
      <c r="BO1235" s="664"/>
      <c r="BP1235" s="664"/>
      <c r="BQ1235" s="664"/>
      <c r="BR1235" s="664"/>
      <c r="BS1235" s="664"/>
      <c r="BT1235" s="667"/>
      <c r="BU1235" s="668"/>
      <c r="BV1235" s="666"/>
      <c r="BW1235" s="669"/>
    </row>
    <row r="1236" spans="2:75" ht="15.75" customHeight="1">
      <c r="B1236" s="363" t="s">
        <v>1583</v>
      </c>
      <c r="C1236" s="364">
        <v>21595870000120</v>
      </c>
      <c r="D1236" s="365" t="s">
        <v>13</v>
      </c>
      <c r="E1236" s="365" t="s">
        <v>615</v>
      </c>
      <c r="F1236" s="365" t="s">
        <v>619</v>
      </c>
      <c r="G1236" s="366"/>
      <c r="H1236" s="366" t="s">
        <v>34</v>
      </c>
      <c r="I1236" s="366"/>
      <c r="J1236" s="366" t="s">
        <v>611</v>
      </c>
      <c r="K1236" s="367" t="s">
        <v>48</v>
      </c>
      <c r="L1236" s="368"/>
      <c r="M1236" s="368"/>
      <c r="N1236" s="367">
        <v>392111</v>
      </c>
      <c r="O1236" s="367" t="s">
        <v>1321</v>
      </c>
      <c r="P1236" s="371">
        <v>42095</v>
      </c>
      <c r="Q1236" s="372">
        <v>20720148.969999999</v>
      </c>
      <c r="R1236" s="372">
        <v>21525764.671388894</v>
      </c>
      <c r="S1236" s="367">
        <v>46</v>
      </c>
      <c r="T1236" s="369">
        <v>7.2636912079146132E-2</v>
      </c>
      <c r="U1236" s="369">
        <v>0.8170137055770097</v>
      </c>
      <c r="V1236" s="369">
        <v>8.3699945664308162E-2</v>
      </c>
      <c r="W1236" s="369">
        <v>0.76817369541772074</v>
      </c>
      <c r="X1236" s="369">
        <v>0.10800345514498466</v>
      </c>
      <c r="Y1236" s="369">
        <v>0.75945766432684991</v>
      </c>
      <c r="Z1236" s="369">
        <v>0.2256921410895989</v>
      </c>
      <c r="AA1236" s="369">
        <v>1.2333090790689123</v>
      </c>
      <c r="AB1236" s="369">
        <v>5.5330531766148744E-2</v>
      </c>
      <c r="AC1236" s="373">
        <v>-0.38904079989486196</v>
      </c>
      <c r="AD1236" s="541">
        <v>21862646000158</v>
      </c>
      <c r="AE1236" s="370" t="s">
        <v>1561</v>
      </c>
      <c r="AF1236" s="370" t="s">
        <v>2256</v>
      </c>
      <c r="AG1236" s="374" t="s">
        <v>1561</v>
      </c>
      <c r="AH1236" s="374" t="s">
        <v>726</v>
      </c>
      <c r="AI1236" s="374">
        <v>500000</v>
      </c>
      <c r="AJ1236" s="374">
        <v>100000</v>
      </c>
      <c r="AK1236" s="374">
        <v>500000</v>
      </c>
      <c r="AL1236" s="369">
        <v>0</v>
      </c>
      <c r="AM1236" s="369" t="s">
        <v>34</v>
      </c>
      <c r="AN1236" s="369" t="s">
        <v>64</v>
      </c>
      <c r="AO1236" s="367" t="s">
        <v>1324</v>
      </c>
      <c r="AP1236" s="370" t="s">
        <v>13</v>
      </c>
      <c r="AQ1236" s="376" t="s">
        <v>679</v>
      </c>
      <c r="AR1236" s="369" t="s">
        <v>34</v>
      </c>
      <c r="AS1236" s="369" t="s">
        <v>34</v>
      </c>
      <c r="AT1236" s="369"/>
      <c r="AX1236" s="662"/>
      <c r="AY1236" s="663"/>
      <c r="AZ1236" s="663"/>
      <c r="BA1236" s="663"/>
      <c r="BB1236" s="664"/>
      <c r="BC1236" s="663"/>
      <c r="BD1236" s="663"/>
      <c r="BE1236" s="663"/>
      <c r="BF1236" s="663"/>
      <c r="BG1236" s="664"/>
      <c r="BH1236" s="664"/>
      <c r="BI1236" s="665"/>
      <c r="BJ1236" s="665"/>
      <c r="BK1236" s="665"/>
      <c r="BL1236" s="664"/>
      <c r="BM1236" s="664"/>
      <c r="BN1236" s="664"/>
      <c r="BO1236" s="664"/>
      <c r="BP1236" s="664"/>
      <c r="BQ1236" s="664"/>
      <c r="BR1236" s="664"/>
      <c r="BS1236" s="664"/>
      <c r="BT1236" s="667"/>
      <c r="BU1236" s="668"/>
      <c r="BV1236" s="666"/>
      <c r="BW1236" s="669"/>
    </row>
    <row r="1237" spans="2:75" ht="15.75" customHeight="1">
      <c r="B1237" s="363" t="s">
        <v>1611</v>
      </c>
      <c r="C1237" s="364">
        <v>39992349000192</v>
      </c>
      <c r="D1237" s="365" t="s">
        <v>14</v>
      </c>
      <c r="E1237" s="365" t="s">
        <v>607</v>
      </c>
      <c r="F1237" s="365"/>
      <c r="G1237" s="366"/>
      <c r="H1237" s="366" t="s">
        <v>34</v>
      </c>
      <c r="I1237" s="366" t="s">
        <v>34</v>
      </c>
      <c r="J1237" s="366" t="s">
        <v>608</v>
      </c>
      <c r="K1237" s="367" t="s">
        <v>48</v>
      </c>
      <c r="L1237" s="368"/>
      <c r="M1237" s="368"/>
      <c r="N1237" s="367">
        <v>567876</v>
      </c>
      <c r="O1237" s="367" t="s">
        <v>1321</v>
      </c>
      <c r="P1237" s="371">
        <v>44193</v>
      </c>
      <c r="Q1237" s="372">
        <v>71679886.040000007</v>
      </c>
      <c r="R1237" s="372">
        <v>99811188.182063445</v>
      </c>
      <c r="S1237" s="367">
        <v>47</v>
      </c>
      <c r="T1237" s="369">
        <v>-0.10644250702417157</v>
      </c>
      <c r="U1237" s="369">
        <v>-1.1972561140810489</v>
      </c>
      <c r="V1237" s="369">
        <v>-0.27651878361697835</v>
      </c>
      <c r="W1237" s="369">
        <v>-2.5378087665120956</v>
      </c>
      <c r="X1237" s="369" t="s">
        <v>1419</v>
      </c>
      <c r="Y1237" s="369" t="s">
        <v>1419</v>
      </c>
      <c r="Z1237" s="369" t="s">
        <v>1419</v>
      </c>
      <c r="AA1237" s="369" t="s">
        <v>1419</v>
      </c>
      <c r="AB1237" s="369">
        <v>0.31886384511291449</v>
      </c>
      <c r="AC1237" s="373">
        <v>-1.1792316963348048</v>
      </c>
      <c r="AD1237" s="541">
        <v>40040288000142</v>
      </c>
      <c r="AE1237" s="370" t="s">
        <v>2412</v>
      </c>
      <c r="AF1237" s="370" t="s">
        <v>2244</v>
      </c>
      <c r="AG1237" s="374" t="s">
        <v>1438</v>
      </c>
      <c r="AH1237" s="374" t="s">
        <v>2248</v>
      </c>
      <c r="AI1237" s="374">
        <v>5000</v>
      </c>
      <c r="AJ1237" s="374">
        <v>1000</v>
      </c>
      <c r="AK1237" s="374">
        <v>1000</v>
      </c>
      <c r="AL1237" s="369">
        <v>1.4999999999999999E-2</v>
      </c>
      <c r="AM1237" s="369">
        <v>0.2</v>
      </c>
      <c r="AN1237" s="369" t="s">
        <v>34</v>
      </c>
      <c r="AO1237" s="367" t="s">
        <v>1324</v>
      </c>
      <c r="AP1237" s="370" t="s">
        <v>716</v>
      </c>
      <c r="AQ1237" s="376" t="s">
        <v>659</v>
      </c>
      <c r="AR1237" s="369" t="s">
        <v>34</v>
      </c>
      <c r="AS1237" s="369" t="s">
        <v>34</v>
      </c>
      <c r="AT1237" s="369"/>
      <c r="AX1237" s="662"/>
      <c r="AY1237" s="663"/>
      <c r="AZ1237" s="663"/>
      <c r="BA1237" s="663"/>
      <c r="BB1237" s="664"/>
      <c r="BC1237" s="663"/>
      <c r="BD1237" s="663"/>
      <c r="BE1237" s="663"/>
      <c r="BF1237" s="663"/>
      <c r="BG1237" s="664"/>
      <c r="BH1237" s="664"/>
      <c r="BI1237" s="665"/>
      <c r="BJ1237" s="665"/>
      <c r="BK1237" s="665"/>
      <c r="BL1237" s="664"/>
      <c r="BM1237" s="664"/>
      <c r="BN1237" s="664"/>
      <c r="BO1237" s="664"/>
      <c r="BP1237" s="664"/>
      <c r="BQ1237" s="664"/>
      <c r="BR1237" s="664"/>
      <c r="BS1237" s="664"/>
      <c r="BT1237" s="667"/>
      <c r="BU1237" s="668"/>
      <c r="BV1237" s="666"/>
      <c r="BW1237" s="669"/>
    </row>
    <row r="1238" spans="2:75" ht="15.75" customHeight="1">
      <c r="B1238" s="363" t="s">
        <v>1598</v>
      </c>
      <c r="C1238" s="364">
        <v>18197429000186</v>
      </c>
      <c r="D1238" s="365" t="s">
        <v>13</v>
      </c>
      <c r="E1238" s="365" t="s">
        <v>615</v>
      </c>
      <c r="F1238" s="365" t="s">
        <v>619</v>
      </c>
      <c r="G1238" s="366"/>
      <c r="H1238" s="366" t="s">
        <v>34</v>
      </c>
      <c r="I1238" s="366"/>
      <c r="J1238" s="366" t="s">
        <v>611</v>
      </c>
      <c r="K1238" s="367" t="s">
        <v>48</v>
      </c>
      <c r="L1238" s="368"/>
      <c r="M1238" s="368"/>
      <c r="N1238" s="367">
        <v>343889</v>
      </c>
      <c r="O1238" s="367" t="s">
        <v>1321</v>
      </c>
      <c r="P1238" s="371">
        <v>41494</v>
      </c>
      <c r="Q1238" s="372">
        <v>11588609.17</v>
      </c>
      <c r="R1238" s="372">
        <v>16017374.352976184</v>
      </c>
      <c r="S1238" s="367">
        <v>48</v>
      </c>
      <c r="T1238" s="369">
        <v>3.2320205885854048E-3</v>
      </c>
      <c r="U1238" s="369">
        <v>3.6353488081983874E-2</v>
      </c>
      <c r="V1238" s="369">
        <v>2.3341736631513843E-2</v>
      </c>
      <c r="W1238" s="369">
        <v>0.21422365263664925</v>
      </c>
      <c r="X1238" s="369">
        <v>3.0137627659444055E-2</v>
      </c>
      <c r="Y1238" s="369">
        <v>0.21192148232543381</v>
      </c>
      <c r="Z1238" s="369">
        <v>0.51527160275960271</v>
      </c>
      <c r="AA1238" s="369">
        <v>2.8157344903627872</v>
      </c>
      <c r="AB1238" s="369">
        <v>0.16358944455556054</v>
      </c>
      <c r="AC1238" s="373">
        <v>-0.40999441813783993</v>
      </c>
      <c r="AD1238" s="541">
        <v>15212548000172</v>
      </c>
      <c r="AE1238" s="370" t="s">
        <v>2354</v>
      </c>
      <c r="AF1238" s="370" t="s">
        <v>2256</v>
      </c>
      <c r="AG1238" s="374" t="s">
        <v>59</v>
      </c>
      <c r="AH1238" s="374" t="s">
        <v>726</v>
      </c>
      <c r="AI1238" s="374">
        <v>500000</v>
      </c>
      <c r="AJ1238" s="374">
        <v>100000</v>
      </c>
      <c r="AK1238" s="374">
        <v>500000</v>
      </c>
      <c r="AL1238" s="369">
        <v>0</v>
      </c>
      <c r="AM1238" s="369" t="s">
        <v>34</v>
      </c>
      <c r="AN1238" s="369" t="s">
        <v>2257</v>
      </c>
      <c r="AO1238" s="367" t="s">
        <v>1324</v>
      </c>
      <c r="AP1238" s="370" t="s">
        <v>13</v>
      </c>
      <c r="AQ1238" s="376" t="s">
        <v>679</v>
      </c>
      <c r="AR1238" s="369" t="s">
        <v>34</v>
      </c>
      <c r="AS1238" s="369" t="s">
        <v>34</v>
      </c>
      <c r="AT1238" s="369"/>
      <c r="AX1238" s="662"/>
      <c r="AY1238" s="663"/>
      <c r="AZ1238" s="663"/>
      <c r="BA1238" s="663"/>
      <c r="BB1238" s="664"/>
      <c r="BC1238" s="663"/>
      <c r="BD1238" s="663"/>
      <c r="BE1238" s="663"/>
      <c r="BF1238" s="663"/>
      <c r="BG1238" s="664"/>
      <c r="BH1238" s="664"/>
      <c r="BI1238" s="665"/>
      <c r="BJ1238" s="665"/>
      <c r="BK1238" s="665"/>
      <c r="BL1238" s="664"/>
      <c r="BM1238" s="664"/>
      <c r="BN1238" s="664"/>
      <c r="BO1238" s="664"/>
      <c r="BP1238" s="664"/>
      <c r="BQ1238" s="664"/>
      <c r="BR1238" s="664"/>
      <c r="BS1238" s="664"/>
      <c r="BT1238" s="667"/>
      <c r="BU1238" s="668"/>
      <c r="BV1238" s="666"/>
      <c r="BW1238" s="669"/>
    </row>
    <row r="1239" spans="2:75" ht="15.75" customHeight="1">
      <c r="B1239" s="363" t="s">
        <v>1721</v>
      </c>
      <c r="C1239" s="364">
        <v>18239849000188</v>
      </c>
      <c r="D1239" s="365" t="s">
        <v>13</v>
      </c>
      <c r="E1239" s="365" t="s">
        <v>616</v>
      </c>
      <c r="F1239" s="365" t="s">
        <v>619</v>
      </c>
      <c r="G1239" s="366" t="s">
        <v>34</v>
      </c>
      <c r="H1239" s="366" t="s">
        <v>1338</v>
      </c>
      <c r="I1239" s="366" t="s">
        <v>34</v>
      </c>
      <c r="J1239" s="366" t="s">
        <v>611</v>
      </c>
      <c r="K1239" s="367" t="s">
        <v>48</v>
      </c>
      <c r="L1239" s="368"/>
      <c r="M1239" s="368"/>
      <c r="N1239" s="367">
        <v>342319</v>
      </c>
      <c r="O1239" s="367" t="s">
        <v>1324</v>
      </c>
      <c r="P1239" s="371">
        <v>41470</v>
      </c>
      <c r="Q1239" s="372" t="s">
        <v>1392</v>
      </c>
      <c r="R1239" s="372" t="s">
        <v>1419</v>
      </c>
      <c r="S1239" s="367">
        <v>48</v>
      </c>
      <c r="T1239" s="369" t="s">
        <v>1419</v>
      </c>
      <c r="U1239" s="369" t="s">
        <v>1419</v>
      </c>
      <c r="V1239" s="369" t="s">
        <v>1419</v>
      </c>
      <c r="W1239" s="369" t="s">
        <v>1419</v>
      </c>
      <c r="X1239" s="369" t="s">
        <v>1419</v>
      </c>
      <c r="Y1239" s="369" t="s">
        <v>1419</v>
      </c>
      <c r="Z1239" s="369" t="s">
        <v>1419</v>
      </c>
      <c r="AA1239" s="369" t="s">
        <v>1419</v>
      </c>
      <c r="AB1239" s="369" t="s">
        <v>1419</v>
      </c>
      <c r="AC1239" s="373" t="s">
        <v>1419</v>
      </c>
      <c r="AD1239" s="541">
        <v>22188059000198</v>
      </c>
      <c r="AE1239" s="370" t="s">
        <v>2354</v>
      </c>
      <c r="AF1239" s="370" t="s">
        <v>2247</v>
      </c>
      <c r="AG1239" s="374" t="s">
        <v>59</v>
      </c>
      <c r="AH1239" s="374" t="s">
        <v>726</v>
      </c>
      <c r="AI1239" s="374">
        <v>1000000</v>
      </c>
      <c r="AJ1239" s="374">
        <v>100000</v>
      </c>
      <c r="AK1239" s="374">
        <v>1000000</v>
      </c>
      <c r="AL1239" s="369">
        <v>0</v>
      </c>
      <c r="AM1239" s="369" t="s">
        <v>34</v>
      </c>
      <c r="AN1239" s="369" t="s">
        <v>64</v>
      </c>
      <c r="AO1239" s="367" t="s">
        <v>1324</v>
      </c>
      <c r="AP1239" s="370" t="s">
        <v>13</v>
      </c>
      <c r="AQ1239" s="376" t="s">
        <v>679</v>
      </c>
      <c r="AR1239" s="369" t="s">
        <v>34</v>
      </c>
      <c r="AS1239" s="369" t="s">
        <v>34</v>
      </c>
      <c r="AT1239" s="369"/>
      <c r="AX1239" s="662"/>
      <c r="AY1239" s="663"/>
      <c r="AZ1239" s="663"/>
      <c r="BA1239" s="663"/>
      <c r="BB1239" s="664"/>
      <c r="BC1239" s="663"/>
      <c r="BD1239" s="663"/>
      <c r="BE1239" s="663"/>
      <c r="BF1239" s="663"/>
      <c r="BG1239" s="664"/>
      <c r="BH1239" s="664"/>
      <c r="BI1239" s="665"/>
      <c r="BJ1239" s="665"/>
      <c r="BK1239" s="665"/>
      <c r="BL1239" s="664"/>
      <c r="BM1239" s="664"/>
      <c r="BN1239" s="664"/>
      <c r="BO1239" s="664"/>
      <c r="BP1239" s="664"/>
      <c r="BQ1239" s="664"/>
      <c r="BR1239" s="664"/>
      <c r="BS1239" s="664"/>
      <c r="BT1239" s="667"/>
      <c r="BU1239" s="668"/>
      <c r="BV1239" s="666"/>
      <c r="BW1239" s="669"/>
    </row>
    <row r="1240" spans="2:75" ht="15.75" customHeight="1">
      <c r="B1240" s="363" t="s">
        <v>1247</v>
      </c>
      <c r="C1240" s="364">
        <v>18679873000138</v>
      </c>
      <c r="D1240" s="365" t="s">
        <v>13</v>
      </c>
      <c r="E1240" s="365" t="s">
        <v>616</v>
      </c>
      <c r="F1240" s="365" t="s">
        <v>619</v>
      </c>
      <c r="G1240" s="366" t="s">
        <v>34</v>
      </c>
      <c r="H1240" s="366" t="s">
        <v>1338</v>
      </c>
      <c r="I1240" s="366" t="s">
        <v>34</v>
      </c>
      <c r="J1240" s="366" t="s">
        <v>611</v>
      </c>
      <c r="K1240" s="367" t="s">
        <v>48</v>
      </c>
      <c r="L1240" s="368"/>
      <c r="M1240" s="368" t="s">
        <v>1416</v>
      </c>
      <c r="N1240" s="367">
        <v>357308</v>
      </c>
      <c r="O1240" s="367" t="s">
        <v>1321</v>
      </c>
      <c r="P1240" s="371">
        <v>41607</v>
      </c>
      <c r="Q1240" s="372">
        <v>11292521.51</v>
      </c>
      <c r="R1240" s="372">
        <v>16211731.154285714</v>
      </c>
      <c r="S1240" s="367">
        <v>48</v>
      </c>
      <c r="T1240" s="369">
        <v>-3.5237002928112382E-4</v>
      </c>
      <c r="U1240" s="369">
        <v>-4.5551561445814513E-3</v>
      </c>
      <c r="V1240" s="369">
        <v>7.0054586427387378E-2</v>
      </c>
      <c r="W1240" s="369">
        <v>0.68676919098147293</v>
      </c>
      <c r="X1240" s="369">
        <v>6.166650443876609E-2</v>
      </c>
      <c r="Y1240" s="369">
        <v>0.46762830553026996</v>
      </c>
      <c r="Z1240" s="369">
        <v>0.49593988529321886</v>
      </c>
      <c r="AA1240" s="369">
        <v>2.8190830858963367</v>
      </c>
      <c r="AB1240" s="369">
        <v>0.15921744435591115</v>
      </c>
      <c r="AC1240" s="373">
        <v>-0.10570167150168927</v>
      </c>
      <c r="AD1240" s="541">
        <v>22187896000100</v>
      </c>
      <c r="AE1240" s="370" t="s">
        <v>2354</v>
      </c>
      <c r="AF1240" s="370" t="s">
        <v>2247</v>
      </c>
      <c r="AG1240" s="374" t="s">
        <v>59</v>
      </c>
      <c r="AH1240" s="374" t="s">
        <v>2345</v>
      </c>
      <c r="AI1240" s="374">
        <v>500000</v>
      </c>
      <c r="AJ1240" s="374">
        <v>100000</v>
      </c>
      <c r="AK1240" s="374">
        <v>500000</v>
      </c>
      <c r="AL1240" s="369">
        <v>0</v>
      </c>
      <c r="AM1240" s="369" t="s">
        <v>34</v>
      </c>
      <c r="AN1240" s="369" t="s">
        <v>64</v>
      </c>
      <c r="AO1240" s="367" t="s">
        <v>1324</v>
      </c>
      <c r="AP1240" s="370" t="s">
        <v>13</v>
      </c>
      <c r="AQ1240" s="376" t="s">
        <v>679</v>
      </c>
      <c r="AR1240" s="369">
        <v>2.6666666666666666E-3</v>
      </c>
      <c r="AS1240" s="369">
        <v>2.6666666666666666E-3</v>
      </c>
      <c r="AT1240" s="369"/>
      <c r="AX1240" s="662"/>
      <c r="AY1240" s="663"/>
      <c r="AZ1240" s="663"/>
      <c r="BA1240" s="663"/>
      <c r="BB1240" s="664"/>
      <c r="BC1240" s="663"/>
      <c r="BD1240" s="663"/>
      <c r="BE1240" s="663"/>
      <c r="BF1240" s="663"/>
      <c r="BG1240" s="664"/>
      <c r="BH1240" s="664"/>
      <c r="BI1240" s="665"/>
      <c r="BJ1240" s="665"/>
      <c r="BK1240" s="665"/>
      <c r="BL1240" s="664"/>
      <c r="BM1240" s="664"/>
      <c r="BN1240" s="664"/>
      <c r="BO1240" s="664"/>
      <c r="BP1240" s="664"/>
      <c r="BQ1240" s="664"/>
      <c r="BR1240" s="664"/>
      <c r="BS1240" s="664"/>
      <c r="BT1240" s="667"/>
      <c r="BU1240" s="668"/>
      <c r="BV1240" s="666"/>
      <c r="BW1240" s="669"/>
    </row>
    <row r="1241" spans="2:75" ht="15.75" customHeight="1">
      <c r="B1241" s="363" t="s">
        <v>584</v>
      </c>
      <c r="C1241" s="364">
        <v>11145210000194</v>
      </c>
      <c r="D1241" s="365" t="s">
        <v>14</v>
      </c>
      <c r="E1241" s="365" t="s">
        <v>607</v>
      </c>
      <c r="F1241" s="365"/>
      <c r="G1241" s="366"/>
      <c r="H1241" s="366" t="s">
        <v>34</v>
      </c>
      <c r="I1241" s="366" t="s">
        <v>34</v>
      </c>
      <c r="J1241" s="366" t="s">
        <v>611</v>
      </c>
      <c r="K1241" s="367"/>
      <c r="L1241" s="368"/>
      <c r="M1241" s="368" t="s">
        <v>34</v>
      </c>
      <c r="N1241" s="367">
        <v>235911</v>
      </c>
      <c r="O1241" s="367" t="s">
        <v>1321</v>
      </c>
      <c r="P1241" s="371">
        <v>40085</v>
      </c>
      <c r="Q1241" s="372">
        <v>10981864.710000001</v>
      </c>
      <c r="R1241" s="372">
        <v>13775608.597539684</v>
      </c>
      <c r="S1241" s="367">
        <v>50</v>
      </c>
      <c r="T1241" s="369">
        <v>-0.20166146812842656</v>
      </c>
      <c r="U1241" s="369">
        <v>-2.6069171590573958</v>
      </c>
      <c r="V1241" s="369">
        <v>-0.17251722455941532</v>
      </c>
      <c r="W1241" s="369">
        <v>-1.6912456526146868</v>
      </c>
      <c r="X1241" s="369">
        <v>-1.8722929161201218E-3</v>
      </c>
      <c r="Y1241" s="369">
        <v>-1.41979373046996E-2</v>
      </c>
      <c r="Z1241" s="369">
        <v>0.39419217778532922</v>
      </c>
      <c r="AA1241" s="369">
        <v>2.2407161310089889</v>
      </c>
      <c r="AB1241" s="369">
        <v>0.18881150978887676</v>
      </c>
      <c r="AC1241" s="373">
        <v>-1.4230115343211611</v>
      </c>
      <c r="AD1241" s="541">
        <v>0</v>
      </c>
      <c r="AE1241" s="370" t="s">
        <v>2474</v>
      </c>
      <c r="AF1241" s="370" t="s">
        <v>2253</v>
      </c>
      <c r="AG1241" s="374" t="s">
        <v>1439</v>
      </c>
      <c r="AH1241" s="374" t="s">
        <v>2245</v>
      </c>
      <c r="AI1241" s="374">
        <v>100000</v>
      </c>
      <c r="AJ1241" s="374">
        <v>20000</v>
      </c>
      <c r="AK1241" s="374">
        <v>100000</v>
      </c>
      <c r="AL1241" s="369">
        <v>1.6E-2</v>
      </c>
      <c r="AM1241" s="369">
        <v>0.15</v>
      </c>
      <c r="AN1241" s="369" t="s">
        <v>2262</v>
      </c>
      <c r="AO1241" s="367" t="s">
        <v>1324</v>
      </c>
      <c r="AP1241" s="370" t="s">
        <v>716</v>
      </c>
      <c r="AQ1241" s="376" t="s">
        <v>687</v>
      </c>
      <c r="AR1241" s="369">
        <v>4.2671999999999996E-3</v>
      </c>
      <c r="AS1241" s="369">
        <v>4.2671999999999996E-3</v>
      </c>
      <c r="AT1241" s="369"/>
      <c r="AX1241" s="662"/>
      <c r="AY1241" s="663"/>
      <c r="AZ1241" s="663"/>
      <c r="BA1241" s="663"/>
      <c r="BB1241" s="664"/>
      <c r="BC1241" s="663"/>
      <c r="BD1241" s="663"/>
      <c r="BE1241" s="663"/>
      <c r="BF1241" s="663"/>
      <c r="BG1241" s="664"/>
      <c r="BH1241" s="664"/>
      <c r="BI1241" s="665"/>
      <c r="BJ1241" s="665"/>
      <c r="BK1241" s="665"/>
      <c r="BL1241" s="664"/>
      <c r="BM1241" s="664"/>
      <c r="BN1241" s="664"/>
      <c r="BO1241" s="664"/>
      <c r="BP1241" s="664"/>
      <c r="BQ1241" s="664"/>
      <c r="BR1241" s="664"/>
      <c r="BS1241" s="664"/>
      <c r="BT1241" s="667"/>
      <c r="BU1241" s="668"/>
      <c r="BV1241" s="666"/>
      <c r="BW1241" s="669"/>
    </row>
    <row r="1242" spans="2:75" ht="15.75" customHeight="1">
      <c r="B1242" s="363" t="s">
        <v>570</v>
      </c>
      <c r="C1242" s="364">
        <v>19496576000110</v>
      </c>
      <c r="D1242" s="365" t="s">
        <v>14</v>
      </c>
      <c r="E1242" s="365" t="s">
        <v>614</v>
      </c>
      <c r="F1242" s="365"/>
      <c r="G1242" s="366"/>
      <c r="H1242" s="366" t="s">
        <v>865</v>
      </c>
      <c r="I1242" s="366" t="s">
        <v>34</v>
      </c>
      <c r="J1242" s="366" t="s">
        <v>608</v>
      </c>
      <c r="K1242" s="367" t="s">
        <v>48</v>
      </c>
      <c r="L1242" s="368"/>
      <c r="M1242" s="368" t="s">
        <v>1416</v>
      </c>
      <c r="N1242" s="367">
        <v>375756</v>
      </c>
      <c r="O1242" s="367" t="s">
        <v>1321</v>
      </c>
      <c r="P1242" s="371">
        <v>41705</v>
      </c>
      <c r="Q1242" s="372">
        <v>190520779.27000001</v>
      </c>
      <c r="R1242" s="372">
        <v>217975140.24440476</v>
      </c>
      <c r="S1242" s="367">
        <v>51</v>
      </c>
      <c r="T1242" s="369">
        <v>5.8407557884210703E-2</v>
      </c>
      <c r="U1242" s="369">
        <v>0.75504590083624223</v>
      </c>
      <c r="V1242" s="369">
        <v>-2.2763571860069609E-2</v>
      </c>
      <c r="W1242" s="369">
        <v>-0.22315911958730636</v>
      </c>
      <c r="X1242" s="369">
        <v>8.4096283021078078E-2</v>
      </c>
      <c r="Y1242" s="369">
        <v>0.63771739112585313</v>
      </c>
      <c r="Z1242" s="369">
        <v>0.14917148335829467</v>
      </c>
      <c r="AA1242" s="369">
        <v>0.84793907105254018</v>
      </c>
      <c r="AB1242" s="369">
        <v>0.17060623148572948</v>
      </c>
      <c r="AC1242" s="373">
        <v>-0.61939437125081864</v>
      </c>
      <c r="AD1242" s="541">
        <v>19418024000193</v>
      </c>
      <c r="AE1242" s="370" t="s">
        <v>2480</v>
      </c>
      <c r="AF1242" s="370" t="s">
        <v>2253</v>
      </c>
      <c r="AG1242" s="374" t="s">
        <v>1439</v>
      </c>
      <c r="AH1242" s="374" t="s">
        <v>2248</v>
      </c>
      <c r="AI1242" s="374">
        <v>50000</v>
      </c>
      <c r="AJ1242" s="374">
        <v>10000</v>
      </c>
      <c r="AK1242" s="374">
        <v>10000</v>
      </c>
      <c r="AL1242" s="369">
        <v>0.02</v>
      </c>
      <c r="AM1242" s="369">
        <v>0.15</v>
      </c>
      <c r="AN1242" s="369" t="s">
        <v>34</v>
      </c>
      <c r="AO1242" s="367" t="s">
        <v>1324</v>
      </c>
      <c r="AP1242" s="370" t="s">
        <v>13</v>
      </c>
      <c r="AQ1242" s="376" t="s">
        <v>668</v>
      </c>
      <c r="AR1242" s="369">
        <v>3.3333333333333331E-3</v>
      </c>
      <c r="AS1242" s="369">
        <v>3.3333333333333331E-3</v>
      </c>
      <c r="AT1242" s="369"/>
      <c r="AX1242" s="662"/>
      <c r="AY1242" s="663"/>
      <c r="AZ1242" s="663"/>
      <c r="BA1242" s="663"/>
      <c r="BB1242" s="664"/>
      <c r="BC1242" s="663"/>
      <c r="BD1242" s="663"/>
      <c r="BE1242" s="663"/>
      <c r="BF1242" s="663"/>
      <c r="BG1242" s="664"/>
      <c r="BH1242" s="664"/>
      <c r="BI1242" s="665"/>
      <c r="BJ1242" s="665"/>
      <c r="BK1242" s="665"/>
      <c r="BL1242" s="664"/>
      <c r="BM1242" s="664"/>
      <c r="BN1242" s="664"/>
      <c r="BO1242" s="664"/>
      <c r="BP1242" s="664"/>
      <c r="BQ1242" s="664"/>
      <c r="BR1242" s="664"/>
      <c r="BS1242" s="664"/>
      <c r="BT1242" s="667"/>
      <c r="BU1242" s="668"/>
      <c r="BV1242" s="666"/>
      <c r="BW1242" s="669"/>
    </row>
    <row r="1243" spans="2:75" ht="15.75" customHeight="1">
      <c r="B1243" s="363" t="s">
        <v>1671</v>
      </c>
      <c r="C1243" s="364">
        <v>32669614000157</v>
      </c>
      <c r="D1243" s="365" t="s">
        <v>14</v>
      </c>
      <c r="E1243" s="365" t="s">
        <v>614</v>
      </c>
      <c r="F1243" s="365"/>
      <c r="G1243" s="366"/>
      <c r="H1243" s="366" t="s">
        <v>865</v>
      </c>
      <c r="I1243" s="366" t="s">
        <v>34</v>
      </c>
      <c r="J1243" s="366" t="s">
        <v>608</v>
      </c>
      <c r="K1243" s="367" t="s">
        <v>48</v>
      </c>
      <c r="L1243" s="368"/>
      <c r="M1243" s="368"/>
      <c r="N1243" s="367">
        <v>500321</v>
      </c>
      <c r="O1243" s="367" t="s">
        <v>1321</v>
      </c>
      <c r="P1243" s="371">
        <v>43650</v>
      </c>
      <c r="Q1243" s="372">
        <v>97487922.780000001</v>
      </c>
      <c r="R1243" s="372">
        <v>152187437.27257955</v>
      </c>
      <c r="S1243" s="367">
        <v>52</v>
      </c>
      <c r="T1243" s="369">
        <v>6.674006189058157E-2</v>
      </c>
      <c r="U1243" s="369">
        <v>0.75068644460338685</v>
      </c>
      <c r="V1243" s="369">
        <v>2.5833679799724729E-2</v>
      </c>
      <c r="W1243" s="369">
        <v>0.23709398041407556</v>
      </c>
      <c r="X1243" s="369">
        <v>0.13486920971745331</v>
      </c>
      <c r="Y1243" s="369">
        <v>0.94837202072957549</v>
      </c>
      <c r="Z1243" s="369">
        <v>0.130765690719016</v>
      </c>
      <c r="AA1243" s="369">
        <v>0.71457744525740696</v>
      </c>
      <c r="AB1243" s="369">
        <v>0.16793460839840518</v>
      </c>
      <c r="AC1243" s="373">
        <v>-0.38040850915728397</v>
      </c>
      <c r="AD1243" s="541">
        <v>32346274000123</v>
      </c>
      <c r="AE1243" s="370" t="s">
        <v>2453</v>
      </c>
      <c r="AF1243" s="370" t="s">
        <v>2453</v>
      </c>
      <c r="AG1243" s="374" t="s">
        <v>1442</v>
      </c>
      <c r="AH1243" s="374" t="s">
        <v>2248</v>
      </c>
      <c r="AI1243" s="374">
        <v>50000</v>
      </c>
      <c r="AJ1243" s="374">
        <v>10000</v>
      </c>
      <c r="AK1243" s="374">
        <v>50000</v>
      </c>
      <c r="AL1243" s="369">
        <v>0</v>
      </c>
      <c r="AM1243" s="369" t="s">
        <v>34</v>
      </c>
      <c r="AN1243" s="369" t="s">
        <v>64</v>
      </c>
      <c r="AO1243" s="367" t="s">
        <v>1324</v>
      </c>
      <c r="AP1243" s="370" t="s">
        <v>13</v>
      </c>
      <c r="AQ1243" s="376" t="s">
        <v>671</v>
      </c>
      <c r="AR1243" s="369" t="s">
        <v>34</v>
      </c>
      <c r="AS1243" s="369" t="s">
        <v>34</v>
      </c>
      <c r="AT1243" s="369"/>
      <c r="AX1243" s="662"/>
      <c r="AY1243" s="663"/>
      <c r="AZ1243" s="663"/>
      <c r="BA1243" s="663"/>
      <c r="BB1243" s="664"/>
      <c r="BC1243" s="663"/>
      <c r="BD1243" s="663"/>
      <c r="BE1243" s="663"/>
      <c r="BF1243" s="663"/>
      <c r="BG1243" s="664"/>
      <c r="BH1243" s="664"/>
      <c r="BI1243" s="665"/>
      <c r="BJ1243" s="665"/>
      <c r="BK1243" s="665"/>
      <c r="BL1243" s="664"/>
      <c r="BM1243" s="664"/>
      <c r="BN1243" s="664"/>
      <c r="BO1243" s="664"/>
      <c r="BP1243" s="664"/>
      <c r="BQ1243" s="664"/>
      <c r="BR1243" s="664"/>
      <c r="BS1243" s="664"/>
      <c r="BT1243" s="667"/>
      <c r="BU1243" s="668"/>
      <c r="BV1243" s="666"/>
      <c r="BW1243" s="669"/>
    </row>
    <row r="1244" spans="2:75" ht="15.75" customHeight="1">
      <c r="B1244" s="363" t="s">
        <v>569</v>
      </c>
      <c r="C1244" s="364">
        <v>12823624000198</v>
      </c>
      <c r="D1244" s="365" t="s">
        <v>14</v>
      </c>
      <c r="E1244" s="365" t="s">
        <v>614</v>
      </c>
      <c r="F1244" s="365"/>
      <c r="G1244" s="366"/>
      <c r="H1244" s="366" t="s">
        <v>865</v>
      </c>
      <c r="I1244" s="366" t="s">
        <v>34</v>
      </c>
      <c r="J1244" s="366" t="s">
        <v>608</v>
      </c>
      <c r="K1244" s="367" t="s">
        <v>48</v>
      </c>
      <c r="L1244" s="368"/>
      <c r="M1244" s="368" t="s">
        <v>1416</v>
      </c>
      <c r="N1244" s="367">
        <v>265519</v>
      </c>
      <c r="O1244" s="367" t="s">
        <v>1321</v>
      </c>
      <c r="P1244" s="371">
        <v>40532</v>
      </c>
      <c r="Q1244" s="372">
        <v>337243672.35000002</v>
      </c>
      <c r="R1244" s="372">
        <v>374175326.75158757</v>
      </c>
      <c r="S1244" s="367">
        <v>52</v>
      </c>
      <c r="T1244" s="369">
        <v>5.8983020011032616E-2</v>
      </c>
      <c r="U1244" s="369">
        <v>0.7624850120691542</v>
      </c>
      <c r="V1244" s="369">
        <v>-2.2118158588095072E-2</v>
      </c>
      <c r="W1244" s="369">
        <v>-0.21683191143081978</v>
      </c>
      <c r="X1244" s="369">
        <v>8.5680307380143095E-2</v>
      </c>
      <c r="Y1244" s="369">
        <v>0.64972933559537926</v>
      </c>
      <c r="Z1244" s="369">
        <v>0.15448125574441196</v>
      </c>
      <c r="AA1244" s="369">
        <v>0.87812153866111464</v>
      </c>
      <c r="AB1244" s="369">
        <v>0.16985324048072889</v>
      </c>
      <c r="AC1244" s="373">
        <v>-0.61900543731340751</v>
      </c>
      <c r="AD1244" s="541">
        <v>15174615000101</v>
      </c>
      <c r="AE1244" s="370" t="s">
        <v>2480</v>
      </c>
      <c r="AF1244" s="370" t="s">
        <v>2253</v>
      </c>
      <c r="AG1244" s="374" t="s">
        <v>1439</v>
      </c>
      <c r="AH1244" s="374" t="s">
        <v>2245</v>
      </c>
      <c r="AI1244" s="374">
        <v>50000</v>
      </c>
      <c r="AJ1244" s="374">
        <v>10000</v>
      </c>
      <c r="AK1244" s="374">
        <v>10000</v>
      </c>
      <c r="AL1244" s="369">
        <v>0.02</v>
      </c>
      <c r="AM1244" s="369">
        <v>0.15</v>
      </c>
      <c r="AN1244" s="369" t="s">
        <v>2262</v>
      </c>
      <c r="AO1244" s="367" t="s">
        <v>1324</v>
      </c>
      <c r="AP1244" s="370" t="s">
        <v>716</v>
      </c>
      <c r="AQ1244" s="376" t="s">
        <v>659</v>
      </c>
      <c r="AR1244" s="369">
        <v>3.3333333333333331E-3</v>
      </c>
      <c r="AS1244" s="369">
        <v>3.3333333333333331E-3</v>
      </c>
      <c r="AT1244" s="369"/>
      <c r="AX1244" s="662"/>
      <c r="AY1244" s="663"/>
      <c r="AZ1244" s="663"/>
      <c r="BA1244" s="663"/>
      <c r="BB1244" s="664"/>
      <c r="BC1244" s="663"/>
      <c r="BD1244" s="663"/>
      <c r="BE1244" s="663"/>
      <c r="BF1244" s="663"/>
      <c r="BG1244" s="664"/>
      <c r="BH1244" s="664"/>
      <c r="BI1244" s="665"/>
      <c r="BJ1244" s="665"/>
      <c r="BK1244" s="665"/>
      <c r="BL1244" s="664"/>
      <c r="BM1244" s="664"/>
      <c r="BN1244" s="664"/>
      <c r="BO1244" s="664"/>
      <c r="BP1244" s="664"/>
      <c r="BQ1244" s="664"/>
      <c r="BR1244" s="664"/>
      <c r="BS1244" s="664"/>
      <c r="BT1244" s="667"/>
      <c r="BU1244" s="668"/>
      <c r="BV1244" s="666"/>
      <c r="BW1244" s="669"/>
    </row>
    <row r="1245" spans="2:75" ht="15.75" customHeight="1">
      <c r="B1245" s="363" t="s">
        <v>1545</v>
      </c>
      <c r="C1245" s="364">
        <v>26822061000128</v>
      </c>
      <c r="D1245" s="365" t="s">
        <v>14</v>
      </c>
      <c r="E1245" s="365" t="s">
        <v>614</v>
      </c>
      <c r="F1245" s="365"/>
      <c r="G1245" s="366"/>
      <c r="H1245" s="366" t="s">
        <v>865</v>
      </c>
      <c r="I1245" s="366" t="s">
        <v>34</v>
      </c>
      <c r="J1245" s="366" t="s">
        <v>608</v>
      </c>
      <c r="K1245" s="367" t="s">
        <v>48</v>
      </c>
      <c r="L1245" s="368"/>
      <c r="M1245" s="368"/>
      <c r="N1245" s="367">
        <v>448370</v>
      </c>
      <c r="O1245" s="367" t="s">
        <v>1321</v>
      </c>
      <c r="P1245" s="371">
        <v>42821</v>
      </c>
      <c r="Q1245" s="372">
        <v>41018679.549999997</v>
      </c>
      <c r="R1245" s="372">
        <v>43415842.090436511</v>
      </c>
      <c r="S1245" s="367">
        <v>53</v>
      </c>
      <c r="T1245" s="369">
        <v>6.799659532826019E-2</v>
      </c>
      <c r="U1245" s="369">
        <v>0.7648198240479952</v>
      </c>
      <c r="V1245" s="369">
        <v>2.7357677495360555E-2</v>
      </c>
      <c r="W1245" s="369">
        <v>0.2510807868853715</v>
      </c>
      <c r="X1245" s="369">
        <v>0.13895810298665201</v>
      </c>
      <c r="Y1245" s="369">
        <v>0.9771242613661254</v>
      </c>
      <c r="Z1245" s="369">
        <v>0.12821564021096044</v>
      </c>
      <c r="AA1245" s="369">
        <v>0.70064253184621883</v>
      </c>
      <c r="AB1245" s="369">
        <v>0.1692758435701848</v>
      </c>
      <c r="AC1245" s="373">
        <v>-0.36729664473680129</v>
      </c>
      <c r="AD1245" s="541">
        <v>19496576000110</v>
      </c>
      <c r="AE1245" s="370" t="s">
        <v>2258</v>
      </c>
      <c r="AF1245" s="370" t="s">
        <v>2244</v>
      </c>
      <c r="AG1245" s="374" t="s">
        <v>1438</v>
      </c>
      <c r="AH1245" s="374" t="s">
        <v>2248</v>
      </c>
      <c r="AI1245" s="374">
        <v>5000</v>
      </c>
      <c r="AJ1245" s="374">
        <v>5000</v>
      </c>
      <c r="AK1245" s="374">
        <v>5000</v>
      </c>
      <c r="AL1245" s="369">
        <v>0</v>
      </c>
      <c r="AM1245" s="369" t="s">
        <v>34</v>
      </c>
      <c r="AN1245" s="369" t="s">
        <v>34</v>
      </c>
      <c r="AO1245" s="367" t="s">
        <v>1324</v>
      </c>
      <c r="AP1245" s="370" t="s">
        <v>13</v>
      </c>
      <c r="AQ1245" s="376" t="s">
        <v>674</v>
      </c>
      <c r="AR1245" s="369">
        <v>3.3333333333333331E-3</v>
      </c>
      <c r="AS1245" s="369">
        <v>3.3333333333333331E-3</v>
      </c>
      <c r="AT1245" s="369"/>
      <c r="AX1245" s="662"/>
      <c r="AY1245" s="663"/>
      <c r="AZ1245" s="663"/>
      <c r="BA1245" s="663"/>
      <c r="BB1245" s="664"/>
      <c r="BC1245" s="663"/>
      <c r="BD1245" s="663"/>
      <c r="BE1245" s="663"/>
      <c r="BF1245" s="663"/>
      <c r="BG1245" s="664"/>
      <c r="BH1245" s="664"/>
      <c r="BI1245" s="665"/>
      <c r="BJ1245" s="665"/>
      <c r="BK1245" s="665"/>
      <c r="BL1245" s="664"/>
      <c r="BM1245" s="664"/>
      <c r="BN1245" s="664"/>
      <c r="BO1245" s="664"/>
      <c r="BP1245" s="664"/>
      <c r="BQ1245" s="664"/>
      <c r="BR1245" s="664"/>
      <c r="BS1245" s="664"/>
      <c r="BT1245" s="667"/>
      <c r="BU1245" s="668"/>
      <c r="BV1245" s="666"/>
      <c r="BW1245" s="669"/>
    </row>
    <row r="1246" spans="2:75" ht="15.75" customHeight="1">
      <c r="B1246" s="363" t="s">
        <v>1670</v>
      </c>
      <c r="C1246" s="364">
        <v>28144844000125</v>
      </c>
      <c r="D1246" s="365" t="s">
        <v>14</v>
      </c>
      <c r="E1246" s="365" t="s">
        <v>614</v>
      </c>
      <c r="F1246" s="365"/>
      <c r="G1246" s="366"/>
      <c r="H1246" s="366" t="s">
        <v>865</v>
      </c>
      <c r="I1246" s="366" t="s">
        <v>34</v>
      </c>
      <c r="J1246" s="366" t="s">
        <v>608</v>
      </c>
      <c r="K1246" s="367" t="s">
        <v>48</v>
      </c>
      <c r="L1246" s="368"/>
      <c r="M1246" s="368"/>
      <c r="N1246" s="367">
        <v>446981</v>
      </c>
      <c r="O1246" s="367" t="s">
        <v>1321</v>
      </c>
      <c r="P1246" s="371">
        <v>42965</v>
      </c>
      <c r="Q1246" s="372">
        <v>43959847.43</v>
      </c>
      <c r="R1246" s="372">
        <v>71049117.3628968</v>
      </c>
      <c r="S1246" s="367">
        <v>53</v>
      </c>
      <c r="T1246" s="369">
        <v>6.8100255109449837E-2</v>
      </c>
      <c r="U1246" s="369">
        <v>0.76598578030253384</v>
      </c>
      <c r="V1246" s="369">
        <v>2.7350271940208115E-2</v>
      </c>
      <c r="W1246" s="369">
        <v>0.25101282085955251</v>
      </c>
      <c r="X1246" s="369">
        <v>0.13557204948799084</v>
      </c>
      <c r="Y1246" s="369">
        <v>0.95331424271508436</v>
      </c>
      <c r="Z1246" s="369">
        <v>0.13085684067145942</v>
      </c>
      <c r="AA1246" s="369">
        <v>0.71507553997777451</v>
      </c>
      <c r="AB1246" s="369">
        <v>0.16803724670879888</v>
      </c>
      <c r="AC1246" s="373">
        <v>-0.37128365553287496</v>
      </c>
      <c r="AD1246" s="541">
        <v>32346274000123</v>
      </c>
      <c r="AE1246" s="370" t="s">
        <v>2453</v>
      </c>
      <c r="AF1246" s="370" t="s">
        <v>2453</v>
      </c>
      <c r="AG1246" s="374" t="s">
        <v>1442</v>
      </c>
      <c r="AH1246" s="374" t="s">
        <v>2248</v>
      </c>
      <c r="AI1246" s="374">
        <v>50000</v>
      </c>
      <c r="AJ1246" s="374">
        <v>10000</v>
      </c>
      <c r="AK1246" s="374">
        <v>50000</v>
      </c>
      <c r="AL1246" s="369">
        <v>0</v>
      </c>
      <c r="AM1246" s="369" t="s">
        <v>34</v>
      </c>
      <c r="AN1246" s="369" t="s">
        <v>64</v>
      </c>
      <c r="AO1246" s="367" t="s">
        <v>1324</v>
      </c>
      <c r="AP1246" s="370" t="s">
        <v>13</v>
      </c>
      <c r="AQ1246" s="376" t="s">
        <v>671</v>
      </c>
      <c r="AR1246" s="369" t="s">
        <v>34</v>
      </c>
      <c r="AS1246" s="369" t="s">
        <v>34</v>
      </c>
      <c r="AT1246" s="369"/>
      <c r="AX1246" s="662"/>
      <c r="AY1246" s="663"/>
      <c r="AZ1246" s="663"/>
      <c r="BA1246" s="663"/>
      <c r="BB1246" s="664"/>
      <c r="BC1246" s="663"/>
      <c r="BD1246" s="663"/>
      <c r="BE1246" s="663"/>
      <c r="BF1246" s="663"/>
      <c r="BG1246" s="664"/>
      <c r="BH1246" s="664"/>
      <c r="BI1246" s="665"/>
      <c r="BJ1246" s="665"/>
      <c r="BK1246" s="665"/>
      <c r="BL1246" s="664"/>
      <c r="BM1246" s="664"/>
      <c r="BN1246" s="664"/>
      <c r="BO1246" s="664"/>
      <c r="BP1246" s="664"/>
      <c r="BQ1246" s="664"/>
      <c r="BR1246" s="664"/>
      <c r="BS1246" s="664"/>
      <c r="BT1246" s="667"/>
      <c r="BU1246" s="668"/>
      <c r="BV1246" s="666"/>
      <c r="BW1246" s="669"/>
    </row>
    <row r="1247" spans="2:75" ht="15.75" customHeight="1">
      <c r="B1247" s="363" t="s">
        <v>318</v>
      </c>
      <c r="C1247" s="364">
        <v>33146540000137</v>
      </c>
      <c r="D1247" s="365" t="s">
        <v>14</v>
      </c>
      <c r="E1247" s="365" t="s">
        <v>614</v>
      </c>
      <c r="F1247" s="365"/>
      <c r="G1247" s="366"/>
      <c r="H1247" s="366" t="s">
        <v>865</v>
      </c>
      <c r="I1247" s="366" t="s">
        <v>34</v>
      </c>
      <c r="J1247" s="366" t="s">
        <v>608</v>
      </c>
      <c r="K1247" s="367" t="s">
        <v>48</v>
      </c>
      <c r="L1247" s="368"/>
      <c r="M1247" s="368" t="s">
        <v>1416</v>
      </c>
      <c r="N1247" s="367">
        <v>499374</v>
      </c>
      <c r="O1247" s="367" t="s">
        <v>1321</v>
      </c>
      <c r="P1247" s="371">
        <v>43612</v>
      </c>
      <c r="Q1247" s="372">
        <v>113015929.09</v>
      </c>
      <c r="R1247" s="372">
        <v>103699329.19892855</v>
      </c>
      <c r="S1247" s="367">
        <v>53</v>
      </c>
      <c r="T1247" s="369">
        <v>5.923408712326883E-2</v>
      </c>
      <c r="U1247" s="369">
        <v>0.76573060563265427</v>
      </c>
      <c r="V1247" s="369">
        <v>-2.1270786078095072E-2</v>
      </c>
      <c r="W1247" s="369">
        <v>-0.20852482744345177</v>
      </c>
      <c r="X1247" s="369">
        <v>8.2593519874638144E-2</v>
      </c>
      <c r="Y1247" s="369">
        <v>0.62632166519361954</v>
      </c>
      <c r="Z1247" s="369">
        <v>0.15554817835800661</v>
      </c>
      <c r="AA1247" s="369">
        <v>0.88418627268057481</v>
      </c>
      <c r="AB1247" s="369">
        <v>0.1678842881159455</v>
      </c>
      <c r="AC1247" s="373">
        <v>-0.62307725140095338</v>
      </c>
      <c r="AD1247" s="541">
        <v>32786258000151</v>
      </c>
      <c r="AE1247" s="370" t="s">
        <v>2258</v>
      </c>
      <c r="AF1247" s="370" t="s">
        <v>2244</v>
      </c>
      <c r="AG1247" s="374" t="s">
        <v>1438</v>
      </c>
      <c r="AH1247" s="374" t="s">
        <v>2245</v>
      </c>
      <c r="AI1247" s="374">
        <v>5000</v>
      </c>
      <c r="AJ1247" s="374">
        <v>5000</v>
      </c>
      <c r="AK1247" s="374">
        <v>0</v>
      </c>
      <c r="AL1247" s="369">
        <v>0</v>
      </c>
      <c r="AM1247" s="369" t="s">
        <v>34</v>
      </c>
      <c r="AN1247" s="369" t="s">
        <v>34</v>
      </c>
      <c r="AO1247" s="367" t="s">
        <v>1324</v>
      </c>
      <c r="AP1247" s="370" t="s">
        <v>716</v>
      </c>
      <c r="AQ1247" s="376" t="s">
        <v>659</v>
      </c>
      <c r="AR1247" s="369">
        <v>3.3333333333333331E-3</v>
      </c>
      <c r="AS1247" s="369">
        <v>3.3333333333333331E-3</v>
      </c>
      <c r="AT1247" s="369"/>
      <c r="AX1247" s="662"/>
      <c r="AY1247" s="663"/>
      <c r="AZ1247" s="663"/>
      <c r="BA1247" s="663"/>
      <c r="BB1247" s="664"/>
      <c r="BC1247" s="663"/>
      <c r="BD1247" s="663"/>
      <c r="BE1247" s="663"/>
      <c r="BF1247" s="663"/>
      <c r="BG1247" s="664"/>
      <c r="BH1247" s="664"/>
      <c r="BI1247" s="665"/>
      <c r="BJ1247" s="665"/>
      <c r="BK1247" s="665"/>
      <c r="BL1247" s="664"/>
      <c r="BM1247" s="664"/>
      <c r="BN1247" s="664"/>
      <c r="BO1247" s="664"/>
      <c r="BP1247" s="664"/>
      <c r="BQ1247" s="664"/>
      <c r="BR1247" s="664"/>
      <c r="BS1247" s="664"/>
      <c r="BT1247" s="667"/>
      <c r="BU1247" s="668"/>
      <c r="BV1247" s="666"/>
      <c r="BW1247" s="669"/>
    </row>
    <row r="1248" spans="2:75" ht="15.75" customHeight="1">
      <c r="B1248" s="363" t="s">
        <v>1303</v>
      </c>
      <c r="C1248" s="364">
        <v>42405028000159</v>
      </c>
      <c r="D1248" s="365" t="s">
        <v>11</v>
      </c>
      <c r="E1248" s="365" t="s">
        <v>620</v>
      </c>
      <c r="F1248" s="365" t="s">
        <v>663</v>
      </c>
      <c r="G1248" s="366" t="s">
        <v>738</v>
      </c>
      <c r="H1248" s="366" t="s">
        <v>34</v>
      </c>
      <c r="I1248" s="366" t="s">
        <v>1304</v>
      </c>
      <c r="J1248" s="366" t="s">
        <v>608</v>
      </c>
      <c r="K1248" s="367" t="s">
        <v>48</v>
      </c>
      <c r="L1248" s="368"/>
      <c r="M1248" s="368" t="s">
        <v>34</v>
      </c>
      <c r="N1248" s="367">
        <v>632260</v>
      </c>
      <c r="O1248" s="367" t="s">
        <v>1321</v>
      </c>
      <c r="P1248" s="371">
        <v>44560</v>
      </c>
      <c r="Q1248" s="372">
        <v>41184847.049999997</v>
      </c>
      <c r="R1248" s="372" t="s">
        <v>1419</v>
      </c>
      <c r="S1248" s="367">
        <v>60</v>
      </c>
      <c r="T1248" s="369">
        <v>9.2402039092937427E-2</v>
      </c>
      <c r="U1248" s="369">
        <v>1.1944991945107999</v>
      </c>
      <c r="V1248" s="369" t="s">
        <v>1419</v>
      </c>
      <c r="W1248" s="369" t="s">
        <v>1419</v>
      </c>
      <c r="X1248" s="369" t="s">
        <v>1419</v>
      </c>
      <c r="Y1248" s="369" t="s">
        <v>1419</v>
      </c>
      <c r="Z1248" s="369" t="s">
        <v>1419</v>
      </c>
      <c r="AA1248" s="369" t="s">
        <v>1419</v>
      </c>
      <c r="AB1248" s="369" t="s">
        <v>1419</v>
      </c>
      <c r="AC1248" s="373" t="s">
        <v>1419</v>
      </c>
      <c r="AD1248" s="541">
        <v>0</v>
      </c>
      <c r="AE1248" s="370" t="s">
        <v>2333</v>
      </c>
      <c r="AF1248" s="370" t="s">
        <v>2253</v>
      </c>
      <c r="AG1248" s="374" t="s">
        <v>1439</v>
      </c>
      <c r="AH1248" s="374" t="s">
        <v>2245</v>
      </c>
      <c r="AI1248" s="374">
        <v>5000</v>
      </c>
      <c r="AJ1248" s="374" t="s">
        <v>1429</v>
      </c>
      <c r="AK1248" s="374">
        <v>50000</v>
      </c>
      <c r="AL1248" s="369">
        <v>1.04E-2</v>
      </c>
      <c r="AM1248" s="369">
        <v>0.2</v>
      </c>
      <c r="AN1248" s="369" t="s">
        <v>64</v>
      </c>
      <c r="AO1248" s="367" t="s">
        <v>1324</v>
      </c>
      <c r="AP1248" s="370" t="s">
        <v>13</v>
      </c>
      <c r="AQ1248" s="376" t="s">
        <v>686</v>
      </c>
      <c r="AR1248" s="369">
        <v>1.0666666666666667E-4</v>
      </c>
      <c r="AS1248" s="369">
        <v>1.0666666666666667E-4</v>
      </c>
      <c r="AT1248" s="369"/>
      <c r="AX1248" s="662"/>
      <c r="AY1248" s="663"/>
      <c r="AZ1248" s="663"/>
      <c r="BA1248" s="663"/>
      <c r="BB1248" s="664"/>
      <c r="BC1248" s="663"/>
      <c r="BD1248" s="663"/>
      <c r="BE1248" s="663"/>
      <c r="BF1248" s="663"/>
      <c r="BG1248" s="664"/>
      <c r="BH1248" s="664"/>
      <c r="BI1248" s="665"/>
      <c r="BJ1248" s="665"/>
      <c r="BK1248" s="665"/>
      <c r="BL1248" s="664"/>
      <c r="BM1248" s="664"/>
      <c r="BN1248" s="664"/>
      <c r="BO1248" s="664"/>
      <c r="BP1248" s="664"/>
      <c r="BQ1248" s="664"/>
      <c r="BR1248" s="664"/>
      <c r="BS1248" s="664"/>
      <c r="BT1248" s="667"/>
      <c r="BU1248" s="668"/>
      <c r="BV1248" s="666"/>
      <c r="BW1248" s="669"/>
    </row>
    <row r="1249" spans="2:75" ht="15.75" customHeight="1">
      <c r="B1249" s="363" t="s">
        <v>1189</v>
      </c>
      <c r="C1249" s="364">
        <v>13054728000148</v>
      </c>
      <c r="D1249" s="365" t="s">
        <v>11</v>
      </c>
      <c r="E1249" s="365" t="s">
        <v>620</v>
      </c>
      <c r="F1249" s="365" t="s">
        <v>685</v>
      </c>
      <c r="G1249" s="366" t="s">
        <v>738</v>
      </c>
      <c r="H1249" s="366" t="s">
        <v>34</v>
      </c>
      <c r="I1249" s="366" t="s">
        <v>1319</v>
      </c>
      <c r="J1249" s="366" t="s">
        <v>608</v>
      </c>
      <c r="K1249" s="367" t="s">
        <v>48</v>
      </c>
      <c r="L1249" s="368"/>
      <c r="M1249" s="368" t="s">
        <v>34</v>
      </c>
      <c r="N1249" s="367">
        <v>301426</v>
      </c>
      <c r="O1249" s="367" t="s">
        <v>1321</v>
      </c>
      <c r="P1249" s="371">
        <v>41018</v>
      </c>
      <c r="Q1249" s="372">
        <v>149533380.91</v>
      </c>
      <c r="R1249" s="372">
        <v>68542307.20948413</v>
      </c>
      <c r="S1249" s="367">
        <v>60</v>
      </c>
      <c r="T1249" s="369">
        <v>9.3957386534859078E-2</v>
      </c>
      <c r="U1249" s="369">
        <v>1.2146054744673627</v>
      </c>
      <c r="V1249" s="369">
        <v>0.12892586751284174</v>
      </c>
      <c r="W1249" s="369">
        <v>1.2639045955992376</v>
      </c>
      <c r="X1249" s="369">
        <v>0.18065768368860913</v>
      </c>
      <c r="Y1249" s="369">
        <v>1.3699600337848854</v>
      </c>
      <c r="Z1249" s="369">
        <v>0.24093723173512638</v>
      </c>
      <c r="AA1249" s="369">
        <v>1.3695653342049681</v>
      </c>
      <c r="AB1249" s="369">
        <v>1.5989913530040476E-3</v>
      </c>
      <c r="AC1249" s="373">
        <v>15.100146857032978</v>
      </c>
      <c r="AD1249" s="541">
        <v>13054656000139</v>
      </c>
      <c r="AE1249" s="370" t="s">
        <v>2531</v>
      </c>
      <c r="AF1249" s="370" t="s">
        <v>2244</v>
      </c>
      <c r="AG1249" s="374" t="s">
        <v>1438</v>
      </c>
      <c r="AH1249" s="374" t="s">
        <v>2245</v>
      </c>
      <c r="AI1249" s="374">
        <v>10000</v>
      </c>
      <c r="AJ1249" s="374">
        <v>1000</v>
      </c>
      <c r="AK1249" s="374">
        <v>0</v>
      </c>
      <c r="AL1249" s="369">
        <v>4.0000000000000001E-3</v>
      </c>
      <c r="AM1249" s="369">
        <v>0.2</v>
      </c>
      <c r="AN1249" s="369" t="s">
        <v>64</v>
      </c>
      <c r="AO1249" s="367" t="s">
        <v>1324</v>
      </c>
      <c r="AP1249" s="370" t="s">
        <v>13</v>
      </c>
      <c r="AQ1249" s="376" t="s">
        <v>671</v>
      </c>
      <c r="AR1249" s="369">
        <v>1.92E-3</v>
      </c>
      <c r="AS1249" s="369">
        <v>1.92E-3</v>
      </c>
      <c r="AT1249" s="369"/>
      <c r="AX1249" s="662"/>
      <c r="AY1249" s="663"/>
      <c r="AZ1249" s="663"/>
      <c r="BA1249" s="663"/>
      <c r="BB1249" s="664"/>
      <c r="BC1249" s="663"/>
      <c r="BD1249" s="663"/>
      <c r="BE1249" s="663"/>
      <c r="BF1249" s="663"/>
      <c r="BG1249" s="664"/>
      <c r="BH1249" s="664"/>
      <c r="BI1249" s="665"/>
      <c r="BJ1249" s="665"/>
      <c r="BK1249" s="665"/>
      <c r="BL1249" s="664"/>
      <c r="BM1249" s="664"/>
      <c r="BN1249" s="664"/>
      <c r="BO1249" s="664"/>
      <c r="BP1249" s="664"/>
      <c r="BQ1249" s="664"/>
      <c r="BR1249" s="664"/>
      <c r="BS1249" s="664"/>
      <c r="BT1249" s="667"/>
      <c r="BU1249" s="668"/>
      <c r="BV1249" s="666"/>
      <c r="BW1249" s="669"/>
    </row>
    <row r="1250" spans="2:75" ht="15.75" customHeight="1">
      <c r="B1250" s="363" t="s">
        <v>152</v>
      </c>
      <c r="C1250" s="364">
        <v>34096227000102</v>
      </c>
      <c r="D1250" s="365" t="s">
        <v>13</v>
      </c>
      <c r="E1250" s="365" t="s">
        <v>615</v>
      </c>
      <c r="F1250" s="365" t="s">
        <v>619</v>
      </c>
      <c r="G1250" s="366" t="s">
        <v>34</v>
      </c>
      <c r="H1250" s="366" t="s">
        <v>1337</v>
      </c>
      <c r="I1250" s="366" t="s">
        <v>34</v>
      </c>
      <c r="J1250" s="366"/>
      <c r="K1250" s="367" t="s">
        <v>48</v>
      </c>
      <c r="L1250" s="368"/>
      <c r="M1250" s="368" t="s">
        <v>34</v>
      </c>
      <c r="N1250" s="367">
        <v>503606</v>
      </c>
      <c r="O1250" s="367" t="s">
        <v>1321</v>
      </c>
      <c r="P1250" s="371">
        <v>43677</v>
      </c>
      <c r="Q1250" s="372">
        <v>32473070.100000001</v>
      </c>
      <c r="R1250" s="372">
        <v>63172545.05218251</v>
      </c>
      <c r="S1250" s="367">
        <v>60</v>
      </c>
      <c r="T1250" s="369">
        <v>0.13022017394768182</v>
      </c>
      <c r="U1250" s="369">
        <v>1.6833816051733776</v>
      </c>
      <c r="V1250" s="369">
        <v>8.9847688059225161E-2</v>
      </c>
      <c r="W1250" s="369">
        <v>0.88080776986596843</v>
      </c>
      <c r="X1250" s="369">
        <v>0.10621226595765298</v>
      </c>
      <c r="Y1250" s="369">
        <v>0.80542690733552247</v>
      </c>
      <c r="Z1250" s="369">
        <v>9.4539100576247259E-2</v>
      </c>
      <c r="AA1250" s="369">
        <v>0.53739089614213642</v>
      </c>
      <c r="AB1250" s="369">
        <v>3.9226201868363182E-2</v>
      </c>
      <c r="AC1250" s="373">
        <v>-0.26340804973282622</v>
      </c>
      <c r="AD1250" s="541">
        <v>33598974000178</v>
      </c>
      <c r="AE1250" s="370" t="s">
        <v>2279</v>
      </c>
      <c r="AF1250" s="370" t="s">
        <v>2244</v>
      </c>
      <c r="AG1250" s="374" t="s">
        <v>1438</v>
      </c>
      <c r="AH1250" s="374" t="s">
        <v>2245</v>
      </c>
      <c r="AI1250" s="374">
        <v>25000</v>
      </c>
      <c r="AJ1250" s="374">
        <v>10000</v>
      </c>
      <c r="AK1250" s="374">
        <v>25000</v>
      </c>
      <c r="AL1250" s="369">
        <v>0.02</v>
      </c>
      <c r="AM1250" s="369">
        <v>0.2</v>
      </c>
      <c r="AN1250" s="369" t="s">
        <v>34</v>
      </c>
      <c r="AO1250" s="367" t="s">
        <v>1324</v>
      </c>
      <c r="AP1250" s="370" t="s">
        <v>13</v>
      </c>
      <c r="AQ1250" s="376" t="s">
        <v>668</v>
      </c>
      <c r="AR1250" s="369">
        <v>6.9999999999999993E-3</v>
      </c>
      <c r="AS1250" s="369">
        <v>6.9999999999999993E-3</v>
      </c>
      <c r="AT1250" s="369"/>
      <c r="AX1250" s="662"/>
      <c r="AY1250" s="663"/>
      <c r="AZ1250" s="663"/>
      <c r="BA1250" s="663"/>
      <c r="BB1250" s="664"/>
      <c r="BC1250" s="663"/>
      <c r="BD1250" s="663"/>
      <c r="BE1250" s="663"/>
      <c r="BF1250" s="663"/>
      <c r="BG1250" s="664"/>
      <c r="BH1250" s="664"/>
      <c r="BI1250" s="665"/>
      <c r="BJ1250" s="665"/>
      <c r="BK1250" s="665"/>
      <c r="BL1250" s="664"/>
      <c r="BM1250" s="664"/>
      <c r="BN1250" s="664"/>
      <c r="BO1250" s="664"/>
      <c r="BP1250" s="664"/>
      <c r="BQ1250" s="664"/>
      <c r="BR1250" s="664"/>
      <c r="BS1250" s="664"/>
      <c r="BT1250" s="667"/>
      <c r="BU1250" s="668"/>
      <c r="BV1250" s="666"/>
      <c r="BW1250" s="669"/>
    </row>
    <row r="1251" spans="2:75" ht="15.75" customHeight="1">
      <c r="B1251" s="363" t="s">
        <v>1582</v>
      </c>
      <c r="C1251" s="364">
        <v>25682084000111</v>
      </c>
      <c r="D1251" s="365" t="s">
        <v>13</v>
      </c>
      <c r="E1251" s="365" t="s">
        <v>615</v>
      </c>
      <c r="F1251" s="365" t="s">
        <v>619</v>
      </c>
      <c r="G1251" s="366" t="s">
        <v>34</v>
      </c>
      <c r="H1251" s="366" t="s">
        <v>1338</v>
      </c>
      <c r="I1251" s="366" t="s">
        <v>34</v>
      </c>
      <c r="J1251" s="366" t="s">
        <v>611</v>
      </c>
      <c r="K1251" s="367" t="s">
        <v>48</v>
      </c>
      <c r="L1251" s="368"/>
      <c r="M1251" s="368"/>
      <c r="N1251" s="367">
        <v>433004</v>
      </c>
      <c r="O1251" s="367" t="s">
        <v>1321</v>
      </c>
      <c r="P1251" s="371">
        <v>42724</v>
      </c>
      <c r="Q1251" s="372">
        <v>1206841298.72</v>
      </c>
      <c r="R1251" s="372">
        <v>1492696524.1755545</v>
      </c>
      <c r="S1251" s="367">
        <v>60</v>
      </c>
      <c r="T1251" s="369">
        <v>0.10818898323442538</v>
      </c>
      <c r="U1251" s="369">
        <v>1.21690032746235</v>
      </c>
      <c r="V1251" s="369">
        <v>7.826393696697842E-2</v>
      </c>
      <c r="W1251" s="369">
        <v>0.71828359266785324</v>
      </c>
      <c r="X1251" s="369">
        <v>0.15168697027959488</v>
      </c>
      <c r="Y1251" s="369">
        <v>1.0666309888207954</v>
      </c>
      <c r="Z1251" s="369">
        <v>0.15864607060501124</v>
      </c>
      <c r="AA1251" s="369">
        <v>0.86693155681522782</v>
      </c>
      <c r="AB1251" s="369">
        <v>8.2181503335587658E-2</v>
      </c>
      <c r="AC1251" s="373">
        <v>-0.30079046906001494</v>
      </c>
      <c r="AD1251" s="541">
        <v>30756847000161</v>
      </c>
      <c r="AE1251" s="370" t="s">
        <v>1561</v>
      </c>
      <c r="AF1251" s="370" t="s">
        <v>2256</v>
      </c>
      <c r="AG1251" s="374" t="s">
        <v>1561</v>
      </c>
      <c r="AH1251" s="374" t="s">
        <v>2248</v>
      </c>
      <c r="AI1251" s="374">
        <v>200000</v>
      </c>
      <c r="AJ1251" s="374">
        <v>50000</v>
      </c>
      <c r="AK1251" s="374">
        <v>200000</v>
      </c>
      <c r="AL1251" s="369">
        <v>0</v>
      </c>
      <c r="AM1251" s="369" t="s">
        <v>34</v>
      </c>
      <c r="AN1251" s="369" t="s">
        <v>64</v>
      </c>
      <c r="AO1251" s="367" t="s">
        <v>1324</v>
      </c>
      <c r="AP1251" s="370" t="s">
        <v>13</v>
      </c>
      <c r="AQ1251" s="376" t="s">
        <v>664</v>
      </c>
      <c r="AR1251" s="369" t="s">
        <v>34</v>
      </c>
      <c r="AS1251" s="369" t="s">
        <v>34</v>
      </c>
      <c r="AT1251" s="369"/>
      <c r="AX1251" s="662"/>
      <c r="AY1251" s="663"/>
      <c r="AZ1251" s="663"/>
      <c r="BA1251" s="663"/>
      <c r="BB1251" s="664"/>
      <c r="BC1251" s="663"/>
      <c r="BD1251" s="663"/>
      <c r="BE1251" s="663"/>
      <c r="BF1251" s="663"/>
      <c r="BG1251" s="664"/>
      <c r="BH1251" s="664"/>
      <c r="BI1251" s="665"/>
      <c r="BJ1251" s="665"/>
      <c r="BK1251" s="665"/>
      <c r="BL1251" s="664"/>
      <c r="BM1251" s="664"/>
      <c r="BN1251" s="664"/>
      <c r="BO1251" s="664"/>
      <c r="BP1251" s="664"/>
      <c r="BQ1251" s="664"/>
      <c r="BR1251" s="664"/>
      <c r="BS1251" s="664"/>
      <c r="BT1251" s="667"/>
      <c r="BU1251" s="668"/>
      <c r="BV1251" s="666"/>
      <c r="BW1251" s="669"/>
    </row>
    <row r="1252" spans="2:75" ht="15.75" customHeight="1">
      <c r="B1252" s="363" t="s">
        <v>1691</v>
      </c>
      <c r="C1252" s="364">
        <v>30658954000157</v>
      </c>
      <c r="D1252" s="365" t="s">
        <v>13</v>
      </c>
      <c r="E1252" s="365" t="s">
        <v>615</v>
      </c>
      <c r="F1252" s="365" t="s">
        <v>619</v>
      </c>
      <c r="G1252" s="366" t="s">
        <v>34</v>
      </c>
      <c r="H1252" s="366" t="s">
        <v>1338</v>
      </c>
      <c r="I1252" s="366" t="s">
        <v>34</v>
      </c>
      <c r="J1252" s="366" t="s">
        <v>611</v>
      </c>
      <c r="K1252" s="367" t="s">
        <v>48</v>
      </c>
      <c r="L1252" s="368"/>
      <c r="M1252" s="368"/>
      <c r="N1252" s="367">
        <v>477044</v>
      </c>
      <c r="O1252" s="367" t="s">
        <v>1321</v>
      </c>
      <c r="P1252" s="371">
        <v>43375</v>
      </c>
      <c r="Q1252" s="372">
        <v>238431330.34999999</v>
      </c>
      <c r="R1252" s="372">
        <v>324064528.82297617</v>
      </c>
      <c r="S1252" s="367">
        <v>60</v>
      </c>
      <c r="T1252" s="369">
        <v>0.10611627933215395</v>
      </c>
      <c r="U1252" s="369">
        <v>1.1935867332127277</v>
      </c>
      <c r="V1252" s="369">
        <v>7.6086680425029085E-2</v>
      </c>
      <c r="W1252" s="369">
        <v>0.69830136698745082</v>
      </c>
      <c r="X1252" s="369">
        <v>0.14732142323221598</v>
      </c>
      <c r="Y1252" s="369">
        <v>1.0359333767892112</v>
      </c>
      <c r="Z1252" s="369">
        <v>0.15176313417173271</v>
      </c>
      <c r="AA1252" s="369">
        <v>0.82931931230890898</v>
      </c>
      <c r="AB1252" s="369">
        <v>8.1787586150812885E-2</v>
      </c>
      <c r="AC1252" s="373">
        <v>-0.32735291452389403</v>
      </c>
      <c r="AD1252" s="541">
        <v>30658606000180</v>
      </c>
      <c r="AE1252" s="370" t="s">
        <v>2453</v>
      </c>
      <c r="AF1252" s="370" t="s">
        <v>2453</v>
      </c>
      <c r="AG1252" s="374" t="s">
        <v>1442</v>
      </c>
      <c r="AH1252" s="374" t="s">
        <v>2248</v>
      </c>
      <c r="AI1252" s="374">
        <v>50000</v>
      </c>
      <c r="AJ1252" s="374">
        <v>10000</v>
      </c>
      <c r="AK1252" s="374">
        <v>50000</v>
      </c>
      <c r="AL1252" s="369">
        <v>2E-3</v>
      </c>
      <c r="AM1252" s="369" t="s">
        <v>34</v>
      </c>
      <c r="AN1252" s="369" t="s">
        <v>64</v>
      </c>
      <c r="AO1252" s="367" t="s">
        <v>1324</v>
      </c>
      <c r="AP1252" s="370" t="s">
        <v>13</v>
      </c>
      <c r="AQ1252" s="376" t="s">
        <v>664</v>
      </c>
      <c r="AR1252" s="369" t="s">
        <v>34</v>
      </c>
      <c r="AS1252" s="369" t="s">
        <v>34</v>
      </c>
      <c r="AT1252" s="369"/>
      <c r="AX1252" s="662"/>
      <c r="AY1252" s="663"/>
      <c r="AZ1252" s="663"/>
      <c r="BA1252" s="663"/>
      <c r="BB1252" s="664"/>
      <c r="BC1252" s="663"/>
      <c r="BD1252" s="663"/>
      <c r="BE1252" s="663"/>
      <c r="BF1252" s="663"/>
      <c r="BG1252" s="664"/>
      <c r="BH1252" s="664"/>
      <c r="BI1252" s="665"/>
      <c r="BJ1252" s="665"/>
      <c r="BK1252" s="665"/>
      <c r="BL1252" s="664"/>
      <c r="BM1252" s="664"/>
      <c r="BN1252" s="664"/>
      <c r="BO1252" s="664"/>
      <c r="BP1252" s="664"/>
      <c r="BQ1252" s="664"/>
      <c r="BR1252" s="664"/>
      <c r="BS1252" s="664"/>
      <c r="BT1252" s="667"/>
      <c r="BU1252" s="668"/>
      <c r="BV1252" s="666"/>
      <c r="BW1252" s="669"/>
    </row>
    <row r="1253" spans="2:75" ht="15.75" customHeight="1">
      <c r="B1253" s="363" t="s">
        <v>1692</v>
      </c>
      <c r="C1253" s="364">
        <v>30658606000180</v>
      </c>
      <c r="D1253" s="365" t="s">
        <v>13</v>
      </c>
      <c r="E1253" s="365" t="s">
        <v>615</v>
      </c>
      <c r="F1253" s="365" t="s">
        <v>619</v>
      </c>
      <c r="G1253" s="366" t="s">
        <v>34</v>
      </c>
      <c r="H1253" s="366" t="s">
        <v>1338</v>
      </c>
      <c r="I1253" s="366" t="s">
        <v>34</v>
      </c>
      <c r="J1253" s="366" t="s">
        <v>611</v>
      </c>
      <c r="K1253" s="367" t="s">
        <v>48</v>
      </c>
      <c r="L1253" s="368"/>
      <c r="M1253" s="368"/>
      <c r="N1253" s="367">
        <v>476366</v>
      </c>
      <c r="O1253" s="367" t="s">
        <v>1321</v>
      </c>
      <c r="P1253" s="371">
        <v>43368</v>
      </c>
      <c r="Q1253" s="372">
        <v>793573243.48000002</v>
      </c>
      <c r="R1253" s="372">
        <v>1214661783.1484125</v>
      </c>
      <c r="S1253" s="367">
        <v>60</v>
      </c>
      <c r="T1253" s="369">
        <v>0.10830404266266713</v>
      </c>
      <c r="U1253" s="369">
        <v>1.218194505961113</v>
      </c>
      <c r="V1253" s="369">
        <v>7.8450691692553587E-2</v>
      </c>
      <c r="W1253" s="369">
        <v>0.71999757308376855</v>
      </c>
      <c r="X1253" s="369">
        <v>0.1524695821706572</v>
      </c>
      <c r="Y1253" s="369">
        <v>1.0721341516414917</v>
      </c>
      <c r="Z1253" s="369">
        <v>0.15931182677737499</v>
      </c>
      <c r="AA1253" s="369">
        <v>0.8705696238203896</v>
      </c>
      <c r="AB1253" s="369">
        <v>8.2379751815019206E-2</v>
      </c>
      <c r="AC1253" s="373">
        <v>-0.2977670262102225</v>
      </c>
      <c r="AD1253" s="541">
        <v>30592665000100</v>
      </c>
      <c r="AE1253" s="370" t="s">
        <v>2453</v>
      </c>
      <c r="AF1253" s="370" t="s">
        <v>2453</v>
      </c>
      <c r="AG1253" s="374" t="s">
        <v>1442</v>
      </c>
      <c r="AH1253" s="374" t="s">
        <v>2248</v>
      </c>
      <c r="AI1253" s="374">
        <v>50000</v>
      </c>
      <c r="AJ1253" s="374">
        <v>10000</v>
      </c>
      <c r="AK1253" s="374">
        <v>50000</v>
      </c>
      <c r="AL1253" s="369">
        <v>0</v>
      </c>
      <c r="AM1253" s="369" t="s">
        <v>34</v>
      </c>
      <c r="AN1253" s="369" t="s">
        <v>64</v>
      </c>
      <c r="AO1253" s="367" t="s">
        <v>1324</v>
      </c>
      <c r="AP1253" s="370" t="s">
        <v>13</v>
      </c>
      <c r="AQ1253" s="376" t="s">
        <v>664</v>
      </c>
      <c r="AR1253" s="369" t="s">
        <v>34</v>
      </c>
      <c r="AS1253" s="369" t="s">
        <v>34</v>
      </c>
      <c r="AT1253" s="369"/>
      <c r="AX1253" s="662"/>
      <c r="AY1253" s="663"/>
      <c r="AZ1253" s="663"/>
      <c r="BA1253" s="663"/>
      <c r="BB1253" s="664"/>
      <c r="BC1253" s="663"/>
      <c r="BD1253" s="663"/>
      <c r="BE1253" s="663"/>
      <c r="BF1253" s="663"/>
      <c r="BG1253" s="664"/>
      <c r="BH1253" s="664"/>
      <c r="BI1253" s="665"/>
      <c r="BJ1253" s="665"/>
      <c r="BK1253" s="665"/>
      <c r="BL1253" s="664"/>
      <c r="BM1253" s="664"/>
      <c r="BN1253" s="664"/>
      <c r="BO1253" s="664"/>
      <c r="BP1253" s="664"/>
      <c r="BQ1253" s="664"/>
      <c r="BR1253" s="664"/>
      <c r="BS1253" s="664"/>
      <c r="BT1253" s="667"/>
      <c r="BU1253" s="668"/>
      <c r="BV1253" s="666"/>
      <c r="BW1253" s="669"/>
    </row>
    <row r="1254" spans="2:75" ht="15.75" customHeight="1">
      <c r="B1254" s="363" t="s">
        <v>40</v>
      </c>
      <c r="C1254" s="364">
        <v>40716583000176</v>
      </c>
      <c r="D1254" s="365" t="s">
        <v>13</v>
      </c>
      <c r="E1254" s="365" t="s">
        <v>615</v>
      </c>
      <c r="F1254" s="365" t="s">
        <v>619</v>
      </c>
      <c r="G1254" s="366" t="s">
        <v>34</v>
      </c>
      <c r="H1254" s="366" t="s">
        <v>1338</v>
      </c>
      <c r="I1254" s="366" t="s">
        <v>34</v>
      </c>
      <c r="J1254" s="366" t="s">
        <v>611</v>
      </c>
      <c r="K1254" s="367" t="s">
        <v>48</v>
      </c>
      <c r="L1254" s="368"/>
      <c r="M1254" s="368" t="s">
        <v>1416</v>
      </c>
      <c r="N1254" s="367">
        <v>575879</v>
      </c>
      <c r="O1254" s="367" t="s">
        <v>1321</v>
      </c>
      <c r="P1254" s="371">
        <v>44249</v>
      </c>
      <c r="Q1254" s="372">
        <v>149237369.80000001</v>
      </c>
      <c r="R1254" s="372">
        <v>156135696.54039684</v>
      </c>
      <c r="S1254" s="367">
        <v>60</v>
      </c>
      <c r="T1254" s="369">
        <v>0.11109958774110851</v>
      </c>
      <c r="U1254" s="369">
        <v>1.4362060552988314</v>
      </c>
      <c r="V1254" s="369">
        <v>8.0296744690736332E-2</v>
      </c>
      <c r="W1254" s="369">
        <v>0.78717658902835475</v>
      </c>
      <c r="X1254" s="369" t="s">
        <v>1419</v>
      </c>
      <c r="Y1254" s="369" t="s">
        <v>1419</v>
      </c>
      <c r="Z1254" s="369" t="s">
        <v>1419</v>
      </c>
      <c r="AA1254" s="369" t="s">
        <v>1419</v>
      </c>
      <c r="AB1254" s="369">
        <v>8.0704680895669345E-2</v>
      </c>
      <c r="AC1254" s="373">
        <v>-0.20645720446304192</v>
      </c>
      <c r="AD1254" s="541">
        <v>40697810000163</v>
      </c>
      <c r="AE1254" s="370" t="s">
        <v>2258</v>
      </c>
      <c r="AF1254" s="370" t="s">
        <v>2244</v>
      </c>
      <c r="AG1254" s="374" t="s">
        <v>1438</v>
      </c>
      <c r="AH1254" s="374" t="s">
        <v>2248</v>
      </c>
      <c r="AI1254" s="374">
        <v>50000</v>
      </c>
      <c r="AJ1254" s="374">
        <v>10000</v>
      </c>
      <c r="AK1254" s="374">
        <v>10000</v>
      </c>
      <c r="AL1254" s="369">
        <v>0</v>
      </c>
      <c r="AM1254" s="369" t="s">
        <v>34</v>
      </c>
      <c r="AN1254" s="369" t="s">
        <v>64</v>
      </c>
      <c r="AO1254" s="367" t="s">
        <v>1324</v>
      </c>
      <c r="AP1254" s="370" t="s">
        <v>13</v>
      </c>
      <c r="AQ1254" s="376" t="s">
        <v>664</v>
      </c>
      <c r="AR1254" s="369" t="s">
        <v>34</v>
      </c>
      <c r="AS1254" s="369" t="s">
        <v>34</v>
      </c>
      <c r="AT1254" s="369"/>
      <c r="AX1254" s="662"/>
      <c r="AY1254" s="663"/>
      <c r="AZ1254" s="663"/>
      <c r="BA1254" s="663"/>
      <c r="BB1254" s="664"/>
      <c r="BC1254" s="663"/>
      <c r="BD1254" s="663"/>
      <c r="BE1254" s="663"/>
      <c r="BF1254" s="663"/>
      <c r="BG1254" s="664"/>
      <c r="BH1254" s="664"/>
      <c r="BI1254" s="665"/>
      <c r="BJ1254" s="665"/>
      <c r="BK1254" s="665"/>
      <c r="BL1254" s="664"/>
      <c r="BM1254" s="664"/>
      <c r="BN1254" s="664"/>
      <c r="BO1254" s="664"/>
      <c r="BP1254" s="664"/>
      <c r="BQ1254" s="664"/>
      <c r="BR1254" s="664"/>
      <c r="BS1254" s="664"/>
      <c r="BT1254" s="667"/>
      <c r="BU1254" s="668"/>
      <c r="BV1254" s="666"/>
      <c r="BW1254" s="669"/>
    </row>
    <row r="1255" spans="2:75" ht="15.75" customHeight="1">
      <c r="B1255" s="363" t="s">
        <v>1182</v>
      </c>
      <c r="C1255" s="364">
        <v>34507252000123</v>
      </c>
      <c r="D1255" s="365" t="s">
        <v>14</v>
      </c>
      <c r="E1255" s="365" t="s">
        <v>607</v>
      </c>
      <c r="F1255" s="365"/>
      <c r="G1255" s="366"/>
      <c r="H1255" s="366" t="s">
        <v>34</v>
      </c>
      <c r="I1255" s="366" t="s">
        <v>34</v>
      </c>
      <c r="J1255" s="366" t="s">
        <v>608</v>
      </c>
      <c r="K1255" s="367" t="s">
        <v>48</v>
      </c>
      <c r="L1255" s="368"/>
      <c r="M1255" s="368" t="s">
        <v>1416</v>
      </c>
      <c r="N1255" s="367">
        <v>534374</v>
      </c>
      <c r="O1255" s="367" t="s">
        <v>1321</v>
      </c>
      <c r="P1255" s="371">
        <v>43935</v>
      </c>
      <c r="Q1255" s="372">
        <v>22487966.82</v>
      </c>
      <c r="R1255" s="372">
        <v>18981268.706984121</v>
      </c>
      <c r="S1255" s="367">
        <v>60</v>
      </c>
      <c r="T1255" s="369">
        <v>0.16445517894516604</v>
      </c>
      <c r="U1255" s="369">
        <v>2.1259441968109658</v>
      </c>
      <c r="V1255" s="369">
        <v>-7.9163051480770186E-2</v>
      </c>
      <c r="W1255" s="369">
        <v>-0.77606260480068889</v>
      </c>
      <c r="X1255" s="369">
        <v>4.7702108721726422E-2</v>
      </c>
      <c r="Y1255" s="369">
        <v>0.36173375602815322</v>
      </c>
      <c r="Z1255" s="369" t="s">
        <v>1419</v>
      </c>
      <c r="AA1255" s="369" t="s">
        <v>1419</v>
      </c>
      <c r="AB1255" s="369">
        <v>0.26840930085007941</v>
      </c>
      <c r="AC1255" s="373">
        <v>-0.535318732900671</v>
      </c>
      <c r="AD1255" s="541">
        <v>31713596000109</v>
      </c>
      <c r="AE1255" s="370" t="s">
        <v>2525</v>
      </c>
      <c r="AF1255" s="370" t="s">
        <v>2253</v>
      </c>
      <c r="AG1255" s="374" t="s">
        <v>1439</v>
      </c>
      <c r="AH1255" s="374" t="s">
        <v>2245</v>
      </c>
      <c r="AI1255" s="374">
        <v>1000</v>
      </c>
      <c r="AJ1255" s="374">
        <v>1000</v>
      </c>
      <c r="AK1255" s="374">
        <v>1000</v>
      </c>
      <c r="AL1255" s="369">
        <v>1.8500000000000003E-2</v>
      </c>
      <c r="AM1255" s="369">
        <v>0.2</v>
      </c>
      <c r="AN1255" s="369" t="s">
        <v>34</v>
      </c>
      <c r="AO1255" s="367" t="s">
        <v>1324</v>
      </c>
      <c r="AP1255" s="370" t="s">
        <v>716</v>
      </c>
      <c r="AQ1255" s="376" t="s">
        <v>659</v>
      </c>
      <c r="AR1255" s="369">
        <v>3.7000000000000002E-3</v>
      </c>
      <c r="AS1255" s="369">
        <v>3.7000000000000002E-3</v>
      </c>
      <c r="AT1255" s="369"/>
      <c r="AX1255" s="662"/>
      <c r="AY1255" s="663"/>
      <c r="AZ1255" s="663"/>
      <c r="BA1255" s="663"/>
      <c r="BB1255" s="664"/>
      <c r="BC1255" s="663"/>
      <c r="BD1255" s="663"/>
      <c r="BE1255" s="663"/>
      <c r="BF1255" s="663"/>
      <c r="BG1255" s="664"/>
      <c r="BH1255" s="664"/>
      <c r="BI1255" s="665"/>
      <c r="BJ1255" s="665"/>
      <c r="BK1255" s="665"/>
      <c r="BL1255" s="664"/>
      <c r="BM1255" s="664"/>
      <c r="BN1255" s="664"/>
      <c r="BO1255" s="664"/>
      <c r="BP1255" s="664"/>
      <c r="BQ1255" s="664"/>
      <c r="BR1255" s="664"/>
      <c r="BS1255" s="664"/>
      <c r="BT1255" s="667"/>
      <c r="BU1255" s="668"/>
      <c r="BV1255" s="666"/>
      <c r="BW1255" s="669"/>
    </row>
    <row r="1256" spans="2:75" ht="15.75" customHeight="1">
      <c r="B1256" s="363" t="s">
        <v>1237</v>
      </c>
      <c r="C1256" s="364">
        <v>31188723000190</v>
      </c>
      <c r="D1256" s="365" t="s">
        <v>14</v>
      </c>
      <c r="E1256" s="365" t="s">
        <v>607</v>
      </c>
      <c r="F1256" s="365"/>
      <c r="G1256" s="366"/>
      <c r="H1256" s="366" t="s">
        <v>34</v>
      </c>
      <c r="I1256" s="366" t="s">
        <v>34</v>
      </c>
      <c r="J1256" s="366" t="s">
        <v>608</v>
      </c>
      <c r="K1256" s="367" t="s">
        <v>48</v>
      </c>
      <c r="L1256" s="368"/>
      <c r="M1256" s="368" t="s">
        <v>1416</v>
      </c>
      <c r="N1256" s="367">
        <v>479667</v>
      </c>
      <c r="O1256" s="367" t="s">
        <v>1321</v>
      </c>
      <c r="P1256" s="371">
        <v>43402</v>
      </c>
      <c r="Q1256" s="372">
        <v>60084470.75</v>
      </c>
      <c r="R1256" s="372">
        <v>62404665.189920679</v>
      </c>
      <c r="S1256" s="367">
        <v>60</v>
      </c>
      <c r="T1256" s="369">
        <v>3.4279108953398918E-3</v>
      </c>
      <c r="U1256" s="369">
        <v>4.4313273208396779E-2</v>
      </c>
      <c r="V1256" s="369">
        <v>-0.27301436295774617</v>
      </c>
      <c r="W1256" s="369">
        <v>-2.6764536447468417</v>
      </c>
      <c r="X1256" s="369">
        <v>-0.25671938347247825</v>
      </c>
      <c r="Y1256" s="369">
        <v>-1.9467497206561739</v>
      </c>
      <c r="Z1256" s="369">
        <v>0.19564614204999153</v>
      </c>
      <c r="AA1256" s="369">
        <v>1.1121160975949933</v>
      </c>
      <c r="AB1256" s="369">
        <v>0.39452741998689728</v>
      </c>
      <c r="AC1256" s="373">
        <v>-0.85633976909124787</v>
      </c>
      <c r="AD1256" s="541">
        <v>0</v>
      </c>
      <c r="AE1256" s="370" t="s">
        <v>2355</v>
      </c>
      <c r="AF1256" s="370" t="s">
        <v>741</v>
      </c>
      <c r="AG1256" s="374" t="s">
        <v>741</v>
      </c>
      <c r="AH1256" s="374" t="s">
        <v>2248</v>
      </c>
      <c r="AI1256" s="374">
        <v>5000</v>
      </c>
      <c r="AJ1256" s="374">
        <v>0</v>
      </c>
      <c r="AK1256" s="374">
        <v>1000</v>
      </c>
      <c r="AL1256" s="369">
        <v>9.7999999999999997E-3</v>
      </c>
      <c r="AM1256" s="369">
        <v>0.3</v>
      </c>
      <c r="AN1256" s="369" t="s">
        <v>2276</v>
      </c>
      <c r="AO1256" s="367" t="s">
        <v>1324</v>
      </c>
      <c r="AP1256" s="370" t="s">
        <v>716</v>
      </c>
      <c r="AQ1256" s="376" t="s">
        <v>659</v>
      </c>
      <c r="AR1256" s="369">
        <v>1.9599999999999999E-3</v>
      </c>
      <c r="AS1256" s="369">
        <v>1.9599999999999999E-3</v>
      </c>
      <c r="AT1256" s="369"/>
      <c r="AX1256" s="662"/>
      <c r="AY1256" s="663"/>
      <c r="AZ1256" s="663"/>
      <c r="BA1256" s="663"/>
      <c r="BB1256" s="664"/>
      <c r="BC1256" s="663"/>
      <c r="BD1256" s="663"/>
      <c r="BE1256" s="663"/>
      <c r="BF1256" s="663"/>
      <c r="BG1256" s="664"/>
      <c r="BH1256" s="664"/>
      <c r="BI1256" s="665"/>
      <c r="BJ1256" s="665"/>
      <c r="BK1256" s="665"/>
      <c r="BL1256" s="664"/>
      <c r="BM1256" s="664"/>
      <c r="BN1256" s="664"/>
      <c r="BO1256" s="664"/>
      <c r="BP1256" s="664"/>
      <c r="BQ1256" s="664"/>
      <c r="BR1256" s="664"/>
      <c r="BS1256" s="664"/>
      <c r="BT1256" s="667"/>
      <c r="BU1256" s="668"/>
      <c r="BV1256" s="666"/>
      <c r="BW1256" s="669"/>
    </row>
    <row r="1257" spans="2:75" ht="15.75" customHeight="1">
      <c r="B1257" s="363" t="s">
        <v>984</v>
      </c>
      <c r="C1257" s="364">
        <v>37227745000106</v>
      </c>
      <c r="D1257" s="365" t="s">
        <v>11</v>
      </c>
      <c r="E1257" s="365" t="s">
        <v>620</v>
      </c>
      <c r="F1257" s="365" t="s">
        <v>663</v>
      </c>
      <c r="G1257" s="366" t="s">
        <v>738</v>
      </c>
      <c r="H1257" s="366" t="s">
        <v>34</v>
      </c>
      <c r="I1257" s="366"/>
      <c r="J1257" s="366" t="s">
        <v>608</v>
      </c>
      <c r="K1257" s="367" t="s">
        <v>48</v>
      </c>
      <c r="L1257" s="368"/>
      <c r="M1257" s="368" t="s">
        <v>34</v>
      </c>
      <c r="N1257" s="367">
        <v>541753</v>
      </c>
      <c r="O1257" s="367" t="s">
        <v>1321</v>
      </c>
      <c r="P1257" s="371">
        <v>44008</v>
      </c>
      <c r="Q1257" s="372">
        <v>23208532.449999999</v>
      </c>
      <c r="R1257" s="372">
        <v>25098284.245079353</v>
      </c>
      <c r="S1257" s="367">
        <v>61</v>
      </c>
      <c r="T1257" s="369">
        <v>9.3144907085031203E-2</v>
      </c>
      <c r="U1257" s="369">
        <v>1.2041023940385871</v>
      </c>
      <c r="V1257" s="369">
        <v>0.12706224005431377</v>
      </c>
      <c r="W1257" s="369">
        <v>1.2456348150287575</v>
      </c>
      <c r="X1257" s="369">
        <v>0.18914215458185057</v>
      </c>
      <c r="Y1257" s="369">
        <v>1.4342993178619834</v>
      </c>
      <c r="Z1257" s="369" t="s">
        <v>1419</v>
      </c>
      <c r="AA1257" s="369" t="s">
        <v>1419</v>
      </c>
      <c r="AB1257" s="369">
        <v>4.4773206822099369E-3</v>
      </c>
      <c r="AC1257" s="373">
        <v>5.0254969344460054</v>
      </c>
      <c r="AD1257" s="541">
        <v>0</v>
      </c>
      <c r="AE1257" s="370" t="s">
        <v>2413</v>
      </c>
      <c r="AF1257" s="370" t="s">
        <v>2244</v>
      </c>
      <c r="AG1257" s="374" t="s">
        <v>1438</v>
      </c>
      <c r="AH1257" s="374" t="s">
        <v>2245</v>
      </c>
      <c r="AI1257" s="374">
        <v>1000</v>
      </c>
      <c r="AJ1257" s="374">
        <v>1000</v>
      </c>
      <c r="AK1257" s="374">
        <v>1000</v>
      </c>
      <c r="AL1257" s="369">
        <v>4.0000000000000001E-3</v>
      </c>
      <c r="AM1257" s="369">
        <v>0.15</v>
      </c>
      <c r="AN1257" s="369" t="s">
        <v>34</v>
      </c>
      <c r="AO1257" s="367" t="s">
        <v>1324</v>
      </c>
      <c r="AP1257" s="370" t="s">
        <v>11</v>
      </c>
      <c r="AQ1257" s="376" t="s">
        <v>675</v>
      </c>
      <c r="AR1257" s="369">
        <v>1.6000000000000001E-3</v>
      </c>
      <c r="AS1257" s="369">
        <v>1.6000000000000001E-3</v>
      </c>
      <c r="AT1257" s="369"/>
      <c r="AX1257" s="662"/>
      <c r="AY1257" s="663"/>
      <c r="AZ1257" s="663"/>
      <c r="BA1257" s="663"/>
      <c r="BB1257" s="664"/>
      <c r="BC1257" s="663"/>
      <c r="BD1257" s="663"/>
      <c r="BE1257" s="663"/>
      <c r="BF1257" s="663"/>
      <c r="BG1257" s="664"/>
      <c r="BH1257" s="664"/>
      <c r="BI1257" s="665"/>
      <c r="BJ1257" s="665"/>
      <c r="BK1257" s="665"/>
      <c r="BL1257" s="664"/>
      <c r="BM1257" s="664"/>
      <c r="BN1257" s="664"/>
      <c r="BO1257" s="664"/>
      <c r="BP1257" s="664"/>
      <c r="BQ1257" s="664"/>
      <c r="BR1257" s="664"/>
      <c r="BS1257" s="664"/>
      <c r="BT1257" s="667"/>
      <c r="BU1257" s="668"/>
      <c r="BV1257" s="666"/>
      <c r="BW1257" s="669"/>
    </row>
    <row r="1258" spans="2:75" ht="15.75" customHeight="1">
      <c r="B1258" s="363" t="s">
        <v>1063</v>
      </c>
      <c r="C1258" s="364">
        <v>32228412000170</v>
      </c>
      <c r="D1258" s="365" t="s">
        <v>11</v>
      </c>
      <c r="E1258" s="365" t="s">
        <v>620</v>
      </c>
      <c r="F1258" s="365" t="s">
        <v>663</v>
      </c>
      <c r="G1258" s="366" t="s">
        <v>738</v>
      </c>
      <c r="H1258" s="366" t="s">
        <v>34</v>
      </c>
      <c r="I1258" s="366"/>
      <c r="J1258" s="366" t="s">
        <v>608</v>
      </c>
      <c r="K1258" s="367" t="s">
        <v>48</v>
      </c>
      <c r="L1258" s="368"/>
      <c r="M1258" s="368" t="s">
        <v>34</v>
      </c>
      <c r="N1258" s="367">
        <v>496596</v>
      </c>
      <c r="O1258" s="367" t="s">
        <v>1321</v>
      </c>
      <c r="P1258" s="371">
        <v>43608</v>
      </c>
      <c r="Q1258" s="372">
        <v>23973057.91</v>
      </c>
      <c r="R1258" s="372">
        <v>23914529.320992079</v>
      </c>
      <c r="S1258" s="367">
        <v>61</v>
      </c>
      <c r="T1258" s="369">
        <v>8.5013215373873852E-2</v>
      </c>
      <c r="U1258" s="369">
        <v>1.0989824281337437</v>
      </c>
      <c r="V1258" s="369">
        <v>0.12256772410815753</v>
      </c>
      <c r="W1258" s="369">
        <v>1.201573530284832</v>
      </c>
      <c r="X1258" s="369">
        <v>0.2018777825836533</v>
      </c>
      <c r="Y1258" s="369">
        <v>1.5308758985608395</v>
      </c>
      <c r="Z1258" s="369">
        <v>0.22415408050870766</v>
      </c>
      <c r="AA1258" s="369">
        <v>1.2741644617333701</v>
      </c>
      <c r="AB1258" s="369">
        <v>3.7433786091323066E-3</v>
      </c>
      <c r="AC1258" s="373">
        <v>4.9420861864375567</v>
      </c>
      <c r="AD1258" s="541">
        <v>32236271000137</v>
      </c>
      <c r="AE1258" s="370" t="s">
        <v>2452</v>
      </c>
      <c r="AF1258" s="370" t="s">
        <v>2253</v>
      </c>
      <c r="AG1258" s="374" t="s">
        <v>1439</v>
      </c>
      <c r="AH1258" s="374" t="s">
        <v>2245</v>
      </c>
      <c r="AI1258" s="374">
        <v>3000</v>
      </c>
      <c r="AJ1258" s="374">
        <v>1000</v>
      </c>
      <c r="AK1258" s="374">
        <v>1000</v>
      </c>
      <c r="AL1258" s="369">
        <v>7.4999999999999997E-3</v>
      </c>
      <c r="AM1258" s="369">
        <v>0.2</v>
      </c>
      <c r="AN1258" s="369" t="s">
        <v>64</v>
      </c>
      <c r="AO1258" s="367" t="s">
        <v>1324</v>
      </c>
      <c r="AP1258" s="370" t="s">
        <v>11</v>
      </c>
      <c r="AQ1258" s="376" t="s">
        <v>675</v>
      </c>
      <c r="AR1258" s="369">
        <v>2.4999999999999996E-3</v>
      </c>
      <c r="AS1258" s="369">
        <v>2.4999999999999996E-3</v>
      </c>
      <c r="AT1258" s="369"/>
      <c r="AX1258" s="662"/>
      <c r="AY1258" s="663"/>
      <c r="AZ1258" s="663"/>
      <c r="BA1258" s="663"/>
      <c r="BB1258" s="664"/>
      <c r="BC1258" s="663"/>
      <c r="BD1258" s="663"/>
      <c r="BE1258" s="663"/>
      <c r="BF1258" s="663"/>
      <c r="BG1258" s="664"/>
      <c r="BH1258" s="664"/>
      <c r="BI1258" s="665"/>
      <c r="BJ1258" s="665"/>
      <c r="BK1258" s="665"/>
      <c r="BL1258" s="664"/>
      <c r="BM1258" s="664"/>
      <c r="BN1258" s="664"/>
      <c r="BO1258" s="664"/>
      <c r="BP1258" s="664"/>
      <c r="BQ1258" s="664"/>
      <c r="BR1258" s="664"/>
      <c r="BS1258" s="664"/>
      <c r="BT1258" s="667"/>
      <c r="BU1258" s="668"/>
      <c r="BV1258" s="666"/>
      <c r="BW1258" s="669"/>
    </row>
    <row r="1259" spans="2:75" ht="15.75" customHeight="1">
      <c r="B1259" s="363" t="s">
        <v>357</v>
      </c>
      <c r="C1259" s="364">
        <v>36015100000139</v>
      </c>
      <c r="D1259" s="365" t="s">
        <v>11</v>
      </c>
      <c r="E1259" s="365" t="s">
        <v>620</v>
      </c>
      <c r="F1259" s="365" t="s">
        <v>663</v>
      </c>
      <c r="G1259" s="366" t="s">
        <v>738</v>
      </c>
      <c r="H1259" s="366" t="s">
        <v>34</v>
      </c>
      <c r="I1259" s="366" t="s">
        <v>1304</v>
      </c>
      <c r="J1259" s="366" t="s">
        <v>608</v>
      </c>
      <c r="K1259" s="367" t="s">
        <v>48</v>
      </c>
      <c r="L1259" s="368"/>
      <c r="M1259" s="368" t="s">
        <v>34</v>
      </c>
      <c r="N1259" s="367">
        <v>526827</v>
      </c>
      <c r="O1259" s="367" t="s">
        <v>1321</v>
      </c>
      <c r="P1259" s="371">
        <v>43875</v>
      </c>
      <c r="Q1259" s="372">
        <v>27749319</v>
      </c>
      <c r="R1259" s="372">
        <v>25791476.032658719</v>
      </c>
      <c r="S1259" s="367">
        <v>61</v>
      </c>
      <c r="T1259" s="369">
        <v>0.12792861103062036</v>
      </c>
      <c r="U1259" s="369">
        <v>1.653758124074139</v>
      </c>
      <c r="V1259" s="369">
        <v>0.15710417505853114</v>
      </c>
      <c r="W1259" s="369">
        <v>1.5401462303484326</v>
      </c>
      <c r="X1259" s="369">
        <v>0.22122244024404369</v>
      </c>
      <c r="Y1259" s="369">
        <v>1.6775699517607281</v>
      </c>
      <c r="Z1259" s="369" t="s">
        <v>1419</v>
      </c>
      <c r="AA1259" s="369" t="s">
        <v>1419</v>
      </c>
      <c r="AB1259" s="369">
        <v>2.8976771355923713E-2</v>
      </c>
      <c r="AC1259" s="373">
        <v>1.698894795540008</v>
      </c>
      <c r="AD1259" s="541">
        <v>36247749000185</v>
      </c>
      <c r="AE1259" s="370" t="s">
        <v>2515</v>
      </c>
      <c r="AF1259" s="370" t="s">
        <v>2244</v>
      </c>
      <c r="AG1259" s="374" t="s">
        <v>1438</v>
      </c>
      <c r="AH1259" s="374" t="s">
        <v>2248</v>
      </c>
      <c r="AI1259" s="374">
        <v>500</v>
      </c>
      <c r="AJ1259" s="374">
        <v>100</v>
      </c>
      <c r="AK1259" s="374">
        <v>100</v>
      </c>
      <c r="AL1259" s="369">
        <v>8.0000000000000002E-3</v>
      </c>
      <c r="AM1259" s="369">
        <v>0.2</v>
      </c>
      <c r="AN1259" s="369" t="s">
        <v>34</v>
      </c>
      <c r="AO1259" s="367" t="s">
        <v>1324</v>
      </c>
      <c r="AP1259" s="370" t="s">
        <v>13</v>
      </c>
      <c r="AQ1259" s="376" t="s">
        <v>664</v>
      </c>
      <c r="AR1259" s="369">
        <v>2.1333333333333334E-3</v>
      </c>
      <c r="AS1259" s="369">
        <v>2.1333333333333334E-3</v>
      </c>
      <c r="AT1259" s="369"/>
      <c r="AX1259" s="662"/>
      <c r="AY1259" s="663"/>
      <c r="AZ1259" s="663"/>
      <c r="BA1259" s="663"/>
      <c r="BB1259" s="664"/>
      <c r="BC1259" s="663"/>
      <c r="BD1259" s="663"/>
      <c r="BE1259" s="663"/>
      <c r="BF1259" s="663"/>
      <c r="BG1259" s="664"/>
      <c r="BH1259" s="664"/>
      <c r="BI1259" s="665"/>
      <c r="BJ1259" s="665"/>
      <c r="BK1259" s="665"/>
      <c r="BL1259" s="664"/>
      <c r="BM1259" s="664"/>
      <c r="BN1259" s="664"/>
      <c r="BO1259" s="664"/>
      <c r="BP1259" s="664"/>
      <c r="BQ1259" s="664"/>
      <c r="BR1259" s="664"/>
      <c r="BS1259" s="664"/>
      <c r="BT1259" s="667"/>
      <c r="BU1259" s="668"/>
      <c r="BV1259" s="666"/>
      <c r="BW1259" s="669"/>
    </row>
    <row r="1260" spans="2:75" ht="15.75" customHeight="1">
      <c r="B1260" s="363" t="s">
        <v>279</v>
      </c>
      <c r="C1260" s="364">
        <v>23711364000185</v>
      </c>
      <c r="D1260" s="365" t="s">
        <v>11</v>
      </c>
      <c r="E1260" s="365" t="s">
        <v>620</v>
      </c>
      <c r="F1260" s="365" t="s">
        <v>685</v>
      </c>
      <c r="G1260" s="366" t="s">
        <v>738</v>
      </c>
      <c r="H1260" s="366" t="s">
        <v>34</v>
      </c>
      <c r="I1260" s="366" t="s">
        <v>1319</v>
      </c>
      <c r="J1260" s="366" t="s">
        <v>608</v>
      </c>
      <c r="K1260" s="367" t="s">
        <v>48</v>
      </c>
      <c r="L1260" s="368"/>
      <c r="M1260" s="368" t="s">
        <v>34</v>
      </c>
      <c r="N1260" s="367">
        <v>421960</v>
      </c>
      <c r="O1260" s="367" t="s">
        <v>1321</v>
      </c>
      <c r="P1260" s="371">
        <v>42597</v>
      </c>
      <c r="Q1260" s="372">
        <v>279350571.41000003</v>
      </c>
      <c r="R1260" s="372">
        <v>209373835.29027775</v>
      </c>
      <c r="S1260" s="367">
        <v>61</v>
      </c>
      <c r="T1260" s="369">
        <v>9.8528430409487777E-2</v>
      </c>
      <c r="U1260" s="369">
        <v>1.2736962508172844</v>
      </c>
      <c r="V1260" s="369">
        <v>0.135455327258448</v>
      </c>
      <c r="W1260" s="369">
        <v>1.327915133891175</v>
      </c>
      <c r="X1260" s="369">
        <v>0.20203308203878922</v>
      </c>
      <c r="Y1260" s="369">
        <v>1.5320535625409197</v>
      </c>
      <c r="Z1260" s="369">
        <v>0.26593983577686209</v>
      </c>
      <c r="AA1260" s="369">
        <v>1.5116882411289543</v>
      </c>
      <c r="AB1260" s="369">
        <v>1.5003402749485322E-3</v>
      </c>
      <c r="AC1260" s="373">
        <v>19.938685505077871</v>
      </c>
      <c r="AD1260" s="541">
        <v>0</v>
      </c>
      <c r="AE1260" s="370" t="s">
        <v>2446</v>
      </c>
      <c r="AF1260" s="370" t="s">
        <v>2244</v>
      </c>
      <c r="AG1260" s="374" t="s">
        <v>1438</v>
      </c>
      <c r="AH1260" s="374" t="s">
        <v>2245</v>
      </c>
      <c r="AI1260" s="374">
        <v>100</v>
      </c>
      <c r="AJ1260" s="374">
        <v>100</v>
      </c>
      <c r="AK1260" s="374">
        <v>100</v>
      </c>
      <c r="AL1260" s="369">
        <v>0.01</v>
      </c>
      <c r="AM1260" s="369" t="s">
        <v>34</v>
      </c>
      <c r="AN1260" s="369" t="s">
        <v>64</v>
      </c>
      <c r="AO1260" s="367" t="s">
        <v>1324</v>
      </c>
      <c r="AP1260" s="370" t="s">
        <v>13</v>
      </c>
      <c r="AQ1260" s="376" t="s">
        <v>671</v>
      </c>
      <c r="AR1260" s="369">
        <v>3.0000000000000001E-3</v>
      </c>
      <c r="AS1260" s="369">
        <v>3.0000000000000001E-3</v>
      </c>
      <c r="AT1260" s="369"/>
      <c r="AX1260" s="662"/>
      <c r="AY1260" s="663"/>
      <c r="AZ1260" s="663"/>
      <c r="BA1260" s="663"/>
      <c r="BB1260" s="664"/>
      <c r="BC1260" s="663"/>
      <c r="BD1260" s="663"/>
      <c r="BE1260" s="663"/>
      <c r="BF1260" s="663"/>
      <c r="BG1260" s="664"/>
      <c r="BH1260" s="664"/>
      <c r="BI1260" s="665"/>
      <c r="BJ1260" s="665"/>
      <c r="BK1260" s="665"/>
      <c r="BL1260" s="664"/>
      <c r="BM1260" s="664"/>
      <c r="BN1260" s="664"/>
      <c r="BO1260" s="664"/>
      <c r="BP1260" s="664"/>
      <c r="BQ1260" s="664"/>
      <c r="BR1260" s="664"/>
      <c r="BS1260" s="664"/>
      <c r="BT1260" s="667"/>
      <c r="BU1260" s="668"/>
      <c r="BV1260" s="666"/>
      <c r="BW1260" s="669"/>
    </row>
    <row r="1261" spans="2:75" ht="15.75" customHeight="1">
      <c r="B1261" s="363" t="s">
        <v>1505</v>
      </c>
      <c r="C1261" s="364">
        <v>28951272000196</v>
      </c>
      <c r="D1261" s="365" t="s">
        <v>13</v>
      </c>
      <c r="E1261" s="365" t="s">
        <v>615</v>
      </c>
      <c r="F1261" s="365" t="s">
        <v>619</v>
      </c>
      <c r="G1261" s="366" t="s">
        <v>34</v>
      </c>
      <c r="H1261" s="366" t="s">
        <v>1338</v>
      </c>
      <c r="I1261" s="366" t="s">
        <v>34</v>
      </c>
      <c r="J1261" s="366" t="s">
        <v>611</v>
      </c>
      <c r="K1261" s="367" t="s">
        <v>48</v>
      </c>
      <c r="L1261" s="368"/>
      <c r="M1261" s="368"/>
      <c r="N1261" s="367">
        <v>459526</v>
      </c>
      <c r="O1261" s="367" t="s">
        <v>1321</v>
      </c>
      <c r="P1261" s="371">
        <v>43158</v>
      </c>
      <c r="Q1261" s="372">
        <v>4730504.67</v>
      </c>
      <c r="R1261" s="372">
        <v>10476280.498690465</v>
      </c>
      <c r="S1261" s="367">
        <v>61</v>
      </c>
      <c r="T1261" s="369">
        <v>-1.1297375506192364E-2</v>
      </c>
      <c r="U1261" s="369">
        <v>-0.1270719027200925</v>
      </c>
      <c r="V1261" s="369">
        <v>1.93990261591237E-2</v>
      </c>
      <c r="W1261" s="369">
        <v>0.17803860556762119</v>
      </c>
      <c r="X1261" s="369">
        <v>6.3082243015297079E-2</v>
      </c>
      <c r="Y1261" s="369">
        <v>0.44358111392439992</v>
      </c>
      <c r="Z1261" s="369">
        <v>6.7584299534789061E-2</v>
      </c>
      <c r="AA1261" s="369">
        <v>0.36931870917772747</v>
      </c>
      <c r="AB1261" s="369">
        <v>0.10180501559140109</v>
      </c>
      <c r="AC1261" s="373">
        <v>-0.77649913410245763</v>
      </c>
      <c r="AD1261" s="541">
        <v>26744792000100</v>
      </c>
      <c r="AE1261" s="370" t="s">
        <v>2265</v>
      </c>
      <c r="AF1261" s="370" t="s">
        <v>2256</v>
      </c>
      <c r="AG1261" s="374" t="s">
        <v>59</v>
      </c>
      <c r="AH1261" s="374" t="s">
        <v>2266</v>
      </c>
      <c r="AI1261" s="374">
        <v>50000</v>
      </c>
      <c r="AJ1261" s="374">
        <v>50000</v>
      </c>
      <c r="AK1261" s="374">
        <v>50000</v>
      </c>
      <c r="AL1261" s="673">
        <v>1.9E-2</v>
      </c>
      <c r="AM1261" s="673">
        <v>0.2</v>
      </c>
      <c r="AN1261" s="369" t="s">
        <v>64</v>
      </c>
      <c r="AO1261" s="367" t="s">
        <v>1324</v>
      </c>
      <c r="AP1261" s="370" t="s">
        <v>13</v>
      </c>
      <c r="AQ1261" s="376" t="s">
        <v>664</v>
      </c>
      <c r="AR1261" s="369" t="s">
        <v>34</v>
      </c>
      <c r="AS1261" s="369" t="s">
        <v>34</v>
      </c>
      <c r="AT1261" s="369"/>
      <c r="AX1261" s="662"/>
      <c r="AY1261" s="663"/>
      <c r="AZ1261" s="663"/>
      <c r="BA1261" s="663"/>
      <c r="BB1261" s="664"/>
      <c r="BC1261" s="663"/>
      <c r="BD1261" s="663"/>
      <c r="BE1261" s="663"/>
      <c r="BF1261" s="663"/>
      <c r="BG1261" s="664"/>
      <c r="BH1261" s="664"/>
      <c r="BI1261" s="665"/>
      <c r="BJ1261" s="665"/>
      <c r="BK1261" s="665"/>
      <c r="BL1261" s="664"/>
      <c r="BM1261" s="664"/>
      <c r="BN1261" s="664"/>
      <c r="BO1261" s="664"/>
      <c r="BP1261" s="664"/>
      <c r="BQ1261" s="664"/>
      <c r="BR1261" s="664"/>
      <c r="BS1261" s="664"/>
      <c r="BT1261" s="667"/>
      <c r="BU1261" s="668"/>
      <c r="BV1261" s="666"/>
      <c r="BW1261" s="669"/>
    </row>
    <row r="1262" spans="2:75" ht="15.75" customHeight="1">
      <c r="B1262" s="363" t="s">
        <v>74</v>
      </c>
      <c r="C1262" s="364">
        <v>29286406000164</v>
      </c>
      <c r="D1262" s="365" t="s">
        <v>13</v>
      </c>
      <c r="E1262" s="365" t="s">
        <v>615</v>
      </c>
      <c r="F1262" s="365" t="s">
        <v>619</v>
      </c>
      <c r="G1262" s="366" t="s">
        <v>34</v>
      </c>
      <c r="H1262" s="366" t="s">
        <v>1338</v>
      </c>
      <c r="I1262" s="366" t="s">
        <v>34</v>
      </c>
      <c r="J1262" s="366" t="s">
        <v>611</v>
      </c>
      <c r="K1262" s="367" t="s">
        <v>48</v>
      </c>
      <c r="L1262" s="368"/>
      <c r="M1262" s="368" t="s">
        <v>34</v>
      </c>
      <c r="N1262" s="367">
        <v>459518</v>
      </c>
      <c r="O1262" s="367" t="s">
        <v>1321</v>
      </c>
      <c r="P1262" s="371">
        <v>43158</v>
      </c>
      <c r="Q1262" s="372">
        <v>120071294.14</v>
      </c>
      <c r="R1262" s="372">
        <v>181664911.95123014</v>
      </c>
      <c r="S1262" s="367">
        <v>61</v>
      </c>
      <c r="T1262" s="369">
        <v>-3.964071269022984E-3</v>
      </c>
      <c r="U1262" s="369">
        <v>-5.1244323007513325E-2</v>
      </c>
      <c r="V1262" s="369">
        <v>9.286076010297073E-3</v>
      </c>
      <c r="W1262" s="369">
        <v>9.1034595081000813E-2</v>
      </c>
      <c r="X1262" s="369">
        <v>4.9552932844920239E-2</v>
      </c>
      <c r="Y1262" s="369">
        <v>0.37576889157605992</v>
      </c>
      <c r="Z1262" s="369">
        <v>7.5806447628356644E-2</v>
      </c>
      <c r="AA1262" s="369">
        <v>0.43090842388011641</v>
      </c>
      <c r="AB1262" s="369">
        <v>0.100965530540813</v>
      </c>
      <c r="AC1262" s="373">
        <v>-0.82022964137935606</v>
      </c>
      <c r="AD1262" s="541">
        <v>26744792000100</v>
      </c>
      <c r="AE1262" s="370" t="s">
        <v>2265</v>
      </c>
      <c r="AF1262" s="370" t="s">
        <v>2253</v>
      </c>
      <c r="AG1262" s="374" t="s">
        <v>1439</v>
      </c>
      <c r="AH1262" s="374" t="s">
        <v>2248</v>
      </c>
      <c r="AI1262" s="374">
        <v>5000</v>
      </c>
      <c r="AJ1262" s="374">
        <v>5000</v>
      </c>
      <c r="AK1262" s="374">
        <v>5000</v>
      </c>
      <c r="AL1262" s="673">
        <v>1.9E-2</v>
      </c>
      <c r="AM1262" s="673">
        <v>0.2</v>
      </c>
      <c r="AN1262" s="369" t="s">
        <v>64</v>
      </c>
      <c r="AO1262" s="367" t="s">
        <v>1324</v>
      </c>
      <c r="AP1262" s="370" t="s">
        <v>13</v>
      </c>
      <c r="AQ1262" s="376" t="s">
        <v>664</v>
      </c>
      <c r="AR1262" s="369">
        <v>3.8E-3</v>
      </c>
      <c r="AS1262" s="369">
        <v>3.8E-3</v>
      </c>
      <c r="AT1262" s="369"/>
      <c r="AX1262" s="662"/>
      <c r="AY1262" s="663"/>
      <c r="AZ1262" s="663"/>
      <c r="BA1262" s="663"/>
      <c r="BB1262" s="664"/>
      <c r="BC1262" s="663"/>
      <c r="BD1262" s="663"/>
      <c r="BE1262" s="663"/>
      <c r="BF1262" s="663"/>
      <c r="BG1262" s="664"/>
      <c r="BH1262" s="664"/>
      <c r="BI1262" s="665"/>
      <c r="BJ1262" s="665"/>
      <c r="BK1262" s="665"/>
      <c r="BL1262" s="664"/>
      <c r="BM1262" s="664"/>
      <c r="BN1262" s="664"/>
      <c r="BO1262" s="664"/>
      <c r="BP1262" s="664"/>
      <c r="BQ1262" s="664"/>
      <c r="BR1262" s="664"/>
      <c r="BS1262" s="664"/>
      <c r="BT1262" s="667"/>
      <c r="BU1262" s="668"/>
      <c r="BV1262" s="666"/>
      <c r="BW1262" s="669"/>
    </row>
    <row r="1263" spans="2:75" ht="15.75" customHeight="1">
      <c r="B1263" s="363" t="s">
        <v>835</v>
      </c>
      <c r="C1263" s="364">
        <v>26623189000162</v>
      </c>
      <c r="D1263" s="365" t="s">
        <v>13</v>
      </c>
      <c r="E1263" s="365" t="s">
        <v>615</v>
      </c>
      <c r="F1263" s="365" t="s">
        <v>619</v>
      </c>
      <c r="G1263" s="366" t="s">
        <v>34</v>
      </c>
      <c r="H1263" s="366" t="s">
        <v>1337</v>
      </c>
      <c r="I1263" s="366" t="s">
        <v>34</v>
      </c>
      <c r="J1263" s="366"/>
      <c r="K1263" s="367" t="s">
        <v>48</v>
      </c>
      <c r="L1263" s="368"/>
      <c r="M1263" s="368" t="s">
        <v>34</v>
      </c>
      <c r="N1263" s="367">
        <v>433772</v>
      </c>
      <c r="O1263" s="367" t="s">
        <v>1321</v>
      </c>
      <c r="P1263" s="371">
        <v>42761</v>
      </c>
      <c r="Q1263" s="372">
        <v>308139252.75</v>
      </c>
      <c r="R1263" s="372">
        <v>338721607.73182577</v>
      </c>
      <c r="S1263" s="367">
        <v>61</v>
      </c>
      <c r="T1263" s="369">
        <v>0.11786698831743347</v>
      </c>
      <c r="U1263" s="369">
        <v>1.5236895634194865</v>
      </c>
      <c r="V1263" s="369">
        <v>0.10186614577441877</v>
      </c>
      <c r="W1263" s="369">
        <v>0.99862884201609592</v>
      </c>
      <c r="X1263" s="369">
        <v>0.14694409965049182</v>
      </c>
      <c r="Y1263" s="369">
        <v>1.1143038015956264</v>
      </c>
      <c r="Z1263" s="369">
        <v>0.24397763286734064</v>
      </c>
      <c r="AA1263" s="369">
        <v>1.386847959902834</v>
      </c>
      <c r="AB1263" s="369">
        <v>4.8008703760925232E-2</v>
      </c>
      <c r="AC1263" s="373">
        <v>2.1244019344184954E-2</v>
      </c>
      <c r="AD1263" s="541">
        <v>0</v>
      </c>
      <c r="AE1263" s="370" t="s">
        <v>2258</v>
      </c>
      <c r="AF1263" s="370" t="s">
        <v>2244</v>
      </c>
      <c r="AG1263" s="374" t="s">
        <v>1438</v>
      </c>
      <c r="AH1263" s="374" t="s">
        <v>2245</v>
      </c>
      <c r="AI1263" s="374">
        <v>5000</v>
      </c>
      <c r="AJ1263" s="374">
        <v>1000</v>
      </c>
      <c r="AK1263" s="374">
        <v>5000</v>
      </c>
      <c r="AL1263" s="369">
        <v>5.0000000000000001E-3</v>
      </c>
      <c r="AM1263" s="369">
        <v>0.1</v>
      </c>
      <c r="AN1263" s="369" t="s">
        <v>34</v>
      </c>
      <c r="AO1263" s="367" t="s">
        <v>1324</v>
      </c>
      <c r="AP1263" s="370" t="s">
        <v>13</v>
      </c>
      <c r="AQ1263" s="376" t="s">
        <v>668</v>
      </c>
      <c r="AR1263" s="369">
        <v>4.0000000000000001E-3</v>
      </c>
      <c r="AS1263" s="369">
        <v>4.0000000000000001E-3</v>
      </c>
      <c r="AT1263" s="369"/>
      <c r="AX1263" s="662"/>
      <c r="AY1263" s="663"/>
      <c r="AZ1263" s="663"/>
      <c r="BA1263" s="663"/>
      <c r="BB1263" s="664"/>
      <c r="BC1263" s="663"/>
      <c r="BD1263" s="663"/>
      <c r="BE1263" s="663"/>
      <c r="BF1263" s="663"/>
      <c r="BG1263" s="664"/>
      <c r="BH1263" s="664"/>
      <c r="BI1263" s="665"/>
      <c r="BJ1263" s="665"/>
      <c r="BK1263" s="665"/>
      <c r="BL1263" s="664"/>
      <c r="BM1263" s="664"/>
      <c r="BN1263" s="664"/>
      <c r="BO1263" s="664"/>
      <c r="BP1263" s="664"/>
      <c r="BQ1263" s="664"/>
      <c r="BR1263" s="664"/>
      <c r="BS1263" s="664"/>
      <c r="BT1263" s="667"/>
      <c r="BU1263" s="668"/>
      <c r="BV1263" s="666"/>
      <c r="BW1263" s="669"/>
    </row>
    <row r="1264" spans="2:75" ht="15.75" customHeight="1">
      <c r="B1264" s="363" t="s">
        <v>1546</v>
      </c>
      <c r="C1264" s="364">
        <v>17408524000119</v>
      </c>
      <c r="D1264" s="365" t="s">
        <v>13</v>
      </c>
      <c r="E1264" s="365" t="s">
        <v>615</v>
      </c>
      <c r="F1264" s="365" t="s">
        <v>619</v>
      </c>
      <c r="G1264" s="366" t="s">
        <v>34</v>
      </c>
      <c r="H1264" s="366" t="s">
        <v>1338</v>
      </c>
      <c r="I1264" s="366" t="s">
        <v>34</v>
      </c>
      <c r="J1264" s="366" t="s">
        <v>611</v>
      </c>
      <c r="K1264" s="367" t="s">
        <v>48</v>
      </c>
      <c r="L1264" s="368"/>
      <c r="M1264" s="368"/>
      <c r="N1264" s="367">
        <v>327840</v>
      </c>
      <c r="O1264" s="367" t="s">
        <v>1321</v>
      </c>
      <c r="P1264" s="371">
        <v>41313</v>
      </c>
      <c r="Q1264" s="372" t="s">
        <v>1392</v>
      </c>
      <c r="R1264" s="372" t="s">
        <v>1419</v>
      </c>
      <c r="S1264" s="367">
        <v>61</v>
      </c>
      <c r="T1264" s="369" t="s">
        <v>1419</v>
      </c>
      <c r="U1264" s="369" t="s">
        <v>1419</v>
      </c>
      <c r="V1264" s="369" t="s">
        <v>1419</v>
      </c>
      <c r="W1264" s="369" t="s">
        <v>1419</v>
      </c>
      <c r="X1264" s="369" t="s">
        <v>1419</v>
      </c>
      <c r="Y1264" s="369" t="s">
        <v>1419</v>
      </c>
      <c r="Z1264" s="369" t="s">
        <v>1419</v>
      </c>
      <c r="AA1264" s="369" t="s">
        <v>1419</v>
      </c>
      <c r="AB1264" s="369" t="s">
        <v>1419</v>
      </c>
      <c r="AC1264" s="373" t="s">
        <v>1419</v>
      </c>
      <c r="AD1264" s="541">
        <v>17417026000132</v>
      </c>
      <c r="AE1264" s="370" t="s">
        <v>2258</v>
      </c>
      <c r="AF1264" s="370" t="s">
        <v>2244</v>
      </c>
      <c r="AG1264" s="374" t="s">
        <v>1438</v>
      </c>
      <c r="AH1264" s="374" t="s">
        <v>2245</v>
      </c>
      <c r="AI1264" s="374">
        <v>5000</v>
      </c>
      <c r="AJ1264" s="374">
        <v>5000</v>
      </c>
      <c r="AK1264" s="374">
        <v>5000</v>
      </c>
      <c r="AL1264" s="369">
        <v>0</v>
      </c>
      <c r="AM1264" s="369" t="s">
        <v>34</v>
      </c>
      <c r="AN1264" s="369" t="s">
        <v>2262</v>
      </c>
      <c r="AO1264" s="367" t="s">
        <v>1324</v>
      </c>
      <c r="AP1264" s="370" t="s">
        <v>13</v>
      </c>
      <c r="AQ1264" s="376" t="s">
        <v>664</v>
      </c>
      <c r="AR1264" s="369">
        <v>3.3333333333333331E-3</v>
      </c>
      <c r="AS1264" s="369">
        <v>3.3333333333333331E-3</v>
      </c>
      <c r="AT1264" s="369"/>
      <c r="AX1264" s="662"/>
      <c r="AY1264" s="663"/>
      <c r="AZ1264" s="663"/>
      <c r="BA1264" s="663"/>
      <c r="BB1264" s="664"/>
      <c r="BC1264" s="663"/>
      <c r="BD1264" s="663"/>
      <c r="BE1264" s="663"/>
      <c r="BF1264" s="663"/>
      <c r="BG1264" s="664"/>
      <c r="BH1264" s="664"/>
      <c r="BI1264" s="665"/>
      <c r="BJ1264" s="665"/>
      <c r="BK1264" s="665"/>
      <c r="BL1264" s="664"/>
      <c r="BM1264" s="664"/>
      <c r="BN1264" s="664"/>
      <c r="BO1264" s="664"/>
      <c r="BP1264" s="664"/>
      <c r="BQ1264" s="664"/>
      <c r="BR1264" s="664"/>
      <c r="BS1264" s="664"/>
      <c r="BT1264" s="667"/>
      <c r="BU1264" s="668"/>
      <c r="BV1264" s="666"/>
      <c r="BW1264" s="669"/>
    </row>
    <row r="1265" spans="2:75" ht="15.75" customHeight="1">
      <c r="B1265" s="363" t="s">
        <v>1575</v>
      </c>
      <c r="C1265" s="364">
        <v>12469170000107</v>
      </c>
      <c r="D1265" s="365" t="s">
        <v>13</v>
      </c>
      <c r="E1265" s="365" t="s">
        <v>615</v>
      </c>
      <c r="F1265" s="365" t="s">
        <v>619</v>
      </c>
      <c r="G1265" s="366" t="s">
        <v>34</v>
      </c>
      <c r="H1265" s="366" t="s">
        <v>1338</v>
      </c>
      <c r="I1265" s="366" t="s">
        <v>34</v>
      </c>
      <c r="J1265" s="366" t="s">
        <v>611</v>
      </c>
      <c r="K1265" s="367" t="s">
        <v>48</v>
      </c>
      <c r="L1265" s="368"/>
      <c r="M1265" s="368"/>
      <c r="N1265" s="367">
        <v>262358</v>
      </c>
      <c r="O1265" s="367" t="s">
        <v>1324</v>
      </c>
      <c r="P1265" s="371">
        <v>40512</v>
      </c>
      <c r="Q1265" s="372">
        <v>54323329.670000002</v>
      </c>
      <c r="R1265" s="372">
        <v>64588664.896071404</v>
      </c>
      <c r="S1265" s="367">
        <v>61</v>
      </c>
      <c r="T1265" s="369">
        <v>0.17944111685503272</v>
      </c>
      <c r="U1265" s="369">
        <v>2.018338164690479</v>
      </c>
      <c r="V1265" s="369">
        <v>0.20911451190451169</v>
      </c>
      <c r="W1265" s="369">
        <v>1.9191920150034361</v>
      </c>
      <c r="X1265" s="369">
        <v>0.31822882176806488</v>
      </c>
      <c r="Y1265" s="369">
        <v>2.237718389444348</v>
      </c>
      <c r="Z1265" s="369">
        <v>0.40239340284255976</v>
      </c>
      <c r="AA1265" s="369">
        <v>2.198904377827422</v>
      </c>
      <c r="AB1265" s="369">
        <v>3.8539159553890194E-2</v>
      </c>
      <c r="AC1265" s="373">
        <v>2.2640449450056588</v>
      </c>
      <c r="AD1265" s="541">
        <v>38452321000108</v>
      </c>
      <c r="AE1265" s="370" t="s">
        <v>1561</v>
      </c>
      <c r="AF1265" s="370" t="s">
        <v>2256</v>
      </c>
      <c r="AG1265" s="374" t="s">
        <v>59</v>
      </c>
      <c r="AH1265" s="374" t="s">
        <v>2248</v>
      </c>
      <c r="AI1265" s="374">
        <v>50000</v>
      </c>
      <c r="AJ1265" s="374">
        <v>50000</v>
      </c>
      <c r="AK1265" s="374">
        <v>50000</v>
      </c>
      <c r="AL1265" s="369">
        <v>0</v>
      </c>
      <c r="AM1265" s="369" t="s">
        <v>34</v>
      </c>
      <c r="AN1265" s="369" t="s">
        <v>64</v>
      </c>
      <c r="AO1265" s="367" t="s">
        <v>1324</v>
      </c>
      <c r="AP1265" s="370" t="s">
        <v>13</v>
      </c>
      <c r="AQ1265" s="376" t="s">
        <v>664</v>
      </c>
      <c r="AR1265" s="369" t="s">
        <v>34</v>
      </c>
      <c r="AS1265" s="369" t="s">
        <v>34</v>
      </c>
      <c r="AT1265" s="369"/>
      <c r="AX1265" s="662"/>
      <c r="AY1265" s="663"/>
      <c r="AZ1265" s="663"/>
      <c r="BA1265" s="663"/>
      <c r="BB1265" s="664"/>
      <c r="BC1265" s="663"/>
      <c r="BD1265" s="663"/>
      <c r="BE1265" s="663"/>
      <c r="BF1265" s="663"/>
      <c r="BG1265" s="664"/>
      <c r="BH1265" s="664"/>
      <c r="BI1265" s="665"/>
      <c r="BJ1265" s="665"/>
      <c r="BK1265" s="665"/>
      <c r="BL1265" s="664"/>
      <c r="BM1265" s="664"/>
      <c r="BN1265" s="664"/>
      <c r="BO1265" s="664"/>
      <c r="BP1265" s="664"/>
      <c r="BQ1265" s="664"/>
      <c r="BR1265" s="664"/>
      <c r="BS1265" s="664"/>
      <c r="BT1265" s="667"/>
      <c r="BU1265" s="668"/>
      <c r="BV1265" s="666"/>
      <c r="BW1265" s="669"/>
    </row>
    <row r="1266" spans="2:75" ht="15.75" customHeight="1">
      <c r="B1266" s="363" t="s">
        <v>1031</v>
      </c>
      <c r="C1266" s="364">
        <v>35088117000153</v>
      </c>
      <c r="D1266" s="365" t="s">
        <v>13</v>
      </c>
      <c r="E1266" s="365" t="s">
        <v>615</v>
      </c>
      <c r="F1266" s="365" t="s">
        <v>619</v>
      </c>
      <c r="G1266" s="366" t="s">
        <v>34</v>
      </c>
      <c r="H1266" s="366" t="s">
        <v>865</v>
      </c>
      <c r="I1266" s="366" t="s">
        <v>34</v>
      </c>
      <c r="J1266" s="366" t="s">
        <v>611</v>
      </c>
      <c r="K1266" s="367" t="s">
        <v>48</v>
      </c>
      <c r="L1266" s="368"/>
      <c r="M1266" s="368" t="s">
        <v>1416</v>
      </c>
      <c r="N1266" s="367">
        <v>519650</v>
      </c>
      <c r="O1266" s="367" t="s">
        <v>1324</v>
      </c>
      <c r="P1266" s="371">
        <v>43822</v>
      </c>
      <c r="Q1266" s="372">
        <v>200916560.03999999</v>
      </c>
      <c r="R1266" s="372">
        <v>147020084.92166674</v>
      </c>
      <c r="S1266" s="367">
        <v>61</v>
      </c>
      <c r="T1266" s="369">
        <v>0.14758328758191275</v>
      </c>
      <c r="U1266" s="369">
        <v>1.907837964079353</v>
      </c>
      <c r="V1266" s="369">
        <v>0.19704663782874343</v>
      </c>
      <c r="W1266" s="369">
        <v>1.9317159225189686</v>
      </c>
      <c r="X1266" s="369">
        <v>0.3571170022476613</v>
      </c>
      <c r="Y1266" s="369">
        <v>2.7080831021150225</v>
      </c>
      <c r="Z1266" s="369" t="s">
        <v>1419</v>
      </c>
      <c r="AA1266" s="369" t="s">
        <v>1419</v>
      </c>
      <c r="AB1266" s="369">
        <v>6.9794952406872252E-2</v>
      </c>
      <c r="AC1266" s="373">
        <v>1.2206500866429597</v>
      </c>
      <c r="AD1266" s="541">
        <v>35002571000140</v>
      </c>
      <c r="AE1266" s="370" t="s">
        <v>2258</v>
      </c>
      <c r="AF1266" s="370" t="s">
        <v>2244</v>
      </c>
      <c r="AG1266" s="374" t="s">
        <v>1438</v>
      </c>
      <c r="AH1266" s="374" t="s">
        <v>2245</v>
      </c>
      <c r="AI1266" s="374">
        <v>10000</v>
      </c>
      <c r="AJ1266" s="374">
        <v>10000</v>
      </c>
      <c r="AK1266" s="374">
        <v>10000</v>
      </c>
      <c r="AL1266" s="369">
        <v>0</v>
      </c>
      <c r="AM1266" s="369" t="s">
        <v>34</v>
      </c>
      <c r="AN1266" s="369" t="s">
        <v>34</v>
      </c>
      <c r="AO1266" s="367" t="s">
        <v>1324</v>
      </c>
      <c r="AP1266" s="370" t="s">
        <v>13</v>
      </c>
      <c r="AQ1266" s="376" t="s">
        <v>664</v>
      </c>
      <c r="AR1266" s="369" t="s">
        <v>34</v>
      </c>
      <c r="AS1266" s="369" t="s">
        <v>34</v>
      </c>
      <c r="AT1266" s="369"/>
      <c r="AX1266" s="662"/>
      <c r="AY1266" s="663"/>
      <c r="AZ1266" s="663"/>
      <c r="BA1266" s="663"/>
      <c r="BB1266" s="664"/>
      <c r="BC1266" s="663"/>
      <c r="BD1266" s="663"/>
      <c r="BE1266" s="663"/>
      <c r="BF1266" s="663"/>
      <c r="BG1266" s="664"/>
      <c r="BH1266" s="664"/>
      <c r="BI1266" s="665"/>
      <c r="BJ1266" s="665"/>
      <c r="BK1266" s="665"/>
      <c r="BL1266" s="664"/>
      <c r="BM1266" s="664"/>
      <c r="BN1266" s="664"/>
      <c r="BO1266" s="664"/>
      <c r="BP1266" s="664"/>
      <c r="BQ1266" s="664"/>
      <c r="BR1266" s="664"/>
      <c r="BS1266" s="664"/>
      <c r="BT1266" s="667"/>
      <c r="BU1266" s="668"/>
      <c r="BV1266" s="666"/>
      <c r="BW1266" s="669"/>
    </row>
    <row r="1267" spans="2:75" ht="15.75" customHeight="1">
      <c r="B1267" s="363" t="s">
        <v>272</v>
      </c>
      <c r="C1267" s="364">
        <v>35711552000192</v>
      </c>
      <c r="D1267" s="365" t="s">
        <v>13</v>
      </c>
      <c r="E1267" s="365" t="s">
        <v>615</v>
      </c>
      <c r="F1267" s="365" t="s">
        <v>619</v>
      </c>
      <c r="G1267" s="366" t="s">
        <v>34</v>
      </c>
      <c r="H1267" s="366" t="s">
        <v>865</v>
      </c>
      <c r="I1267" s="366" t="s">
        <v>34</v>
      </c>
      <c r="J1267" s="366" t="s">
        <v>611</v>
      </c>
      <c r="K1267" s="367" t="s">
        <v>48</v>
      </c>
      <c r="L1267" s="368"/>
      <c r="M1267" s="368" t="s">
        <v>1416</v>
      </c>
      <c r="N1267" s="367">
        <v>524468</v>
      </c>
      <c r="O1267" s="367" t="s">
        <v>1324</v>
      </c>
      <c r="P1267" s="371">
        <v>43872</v>
      </c>
      <c r="Q1267" s="372">
        <v>323778289.69999999</v>
      </c>
      <c r="R1267" s="372">
        <v>352151789.71174592</v>
      </c>
      <c r="S1267" s="367">
        <v>61</v>
      </c>
      <c r="T1267" s="369">
        <v>0.18466856921992192</v>
      </c>
      <c r="U1267" s="369">
        <v>2.3872466381699011</v>
      </c>
      <c r="V1267" s="369">
        <v>0.22697693532588881</v>
      </c>
      <c r="W1267" s="369">
        <v>2.2251329169830658</v>
      </c>
      <c r="X1267" s="369">
        <v>0.27857721265932978</v>
      </c>
      <c r="Y1267" s="369">
        <v>2.1125016100853387</v>
      </c>
      <c r="Z1267" s="369" t="s">
        <v>1419</v>
      </c>
      <c r="AA1267" s="369" t="s">
        <v>1419</v>
      </c>
      <c r="AB1267" s="369">
        <v>5.5942837861717769E-2</v>
      </c>
      <c r="AC1267" s="373">
        <v>1.9491678448238392</v>
      </c>
      <c r="AD1267" s="541">
        <v>29236556000163</v>
      </c>
      <c r="AE1267" s="370" t="s">
        <v>2440</v>
      </c>
      <c r="AF1267" s="370" t="s">
        <v>2253</v>
      </c>
      <c r="AG1267" s="374" t="s">
        <v>1439</v>
      </c>
      <c r="AH1267" s="374" t="s">
        <v>2248</v>
      </c>
      <c r="AI1267" s="374">
        <v>25000</v>
      </c>
      <c r="AJ1267" s="374">
        <v>5000</v>
      </c>
      <c r="AK1267" s="374">
        <v>10000</v>
      </c>
      <c r="AL1267" s="369">
        <v>1.9E-2</v>
      </c>
      <c r="AM1267" s="369">
        <v>0.2</v>
      </c>
      <c r="AN1267" s="369" t="s">
        <v>34</v>
      </c>
      <c r="AO1267" s="367" t="s">
        <v>1324</v>
      </c>
      <c r="AP1267" s="370" t="s">
        <v>13</v>
      </c>
      <c r="AQ1267" s="376" t="s">
        <v>664</v>
      </c>
      <c r="AR1267" s="369">
        <v>2.5333333333333332E-3</v>
      </c>
      <c r="AS1267" s="369">
        <v>2.5333333333333332E-3</v>
      </c>
      <c r="AT1267" s="369"/>
      <c r="AX1267" s="662"/>
      <c r="AY1267" s="663"/>
      <c r="AZ1267" s="663"/>
      <c r="BA1267" s="663"/>
      <c r="BB1267" s="664"/>
      <c r="BC1267" s="663"/>
      <c r="BD1267" s="663"/>
      <c r="BE1267" s="663"/>
      <c r="BF1267" s="663"/>
      <c r="BG1267" s="664"/>
      <c r="BH1267" s="664"/>
      <c r="BI1267" s="665"/>
      <c r="BJ1267" s="665"/>
      <c r="BK1267" s="665"/>
      <c r="BL1267" s="664"/>
      <c r="BM1267" s="664"/>
      <c r="BN1267" s="664"/>
      <c r="BO1267" s="664"/>
      <c r="BP1267" s="664"/>
      <c r="BQ1267" s="664"/>
      <c r="BR1267" s="664"/>
      <c r="BS1267" s="664"/>
      <c r="BT1267" s="667"/>
      <c r="BU1267" s="668"/>
      <c r="BV1267" s="666"/>
      <c r="BW1267" s="669"/>
    </row>
    <row r="1268" spans="2:75" ht="15.75" customHeight="1">
      <c r="B1268" s="363" t="s">
        <v>1631</v>
      </c>
      <c r="C1268" s="364">
        <v>28651580000104</v>
      </c>
      <c r="D1268" s="365" t="s">
        <v>13</v>
      </c>
      <c r="E1268" s="365" t="s">
        <v>615</v>
      </c>
      <c r="F1268" s="365" t="s">
        <v>619</v>
      </c>
      <c r="G1268" s="366" t="s">
        <v>34</v>
      </c>
      <c r="H1268" s="366" t="s">
        <v>1338</v>
      </c>
      <c r="I1268" s="366" t="s">
        <v>34</v>
      </c>
      <c r="J1268" s="366" t="s">
        <v>611</v>
      </c>
      <c r="K1268" s="367" t="s">
        <v>48</v>
      </c>
      <c r="L1268" s="368"/>
      <c r="M1268" s="368"/>
      <c r="N1268" s="367">
        <v>460486</v>
      </c>
      <c r="O1268" s="367" t="s">
        <v>1321</v>
      </c>
      <c r="P1268" s="371">
        <v>43167</v>
      </c>
      <c r="Q1268" s="372">
        <v>2141399.61</v>
      </c>
      <c r="R1268" s="372">
        <v>2597302.8455555541</v>
      </c>
      <c r="S1268" s="367">
        <v>61</v>
      </c>
      <c r="T1268" s="369">
        <v>-1.0877482804413696E-2</v>
      </c>
      <c r="U1268" s="369">
        <v>-0.12234898592193441</v>
      </c>
      <c r="V1268" s="369">
        <v>1.9303463124922926E-2</v>
      </c>
      <c r="W1268" s="369">
        <v>0.17716155590474855</v>
      </c>
      <c r="X1268" s="369">
        <v>6.2578058253145885E-2</v>
      </c>
      <c r="Y1268" s="369">
        <v>0.44003579232947027</v>
      </c>
      <c r="Z1268" s="369">
        <v>5.990149939660161E-2</v>
      </c>
      <c r="AA1268" s="369">
        <v>0.32733555851349216</v>
      </c>
      <c r="AB1268" s="369">
        <v>9.8331117746616348E-2</v>
      </c>
      <c r="AC1268" s="373">
        <v>-0.80842453423453708</v>
      </c>
      <c r="AD1268" s="541">
        <v>29286406000164</v>
      </c>
      <c r="AE1268" s="370" t="s">
        <v>2453</v>
      </c>
      <c r="AF1268" s="370" t="s">
        <v>2453</v>
      </c>
      <c r="AG1268" s="374" t="s">
        <v>1442</v>
      </c>
      <c r="AH1268" s="374" t="s">
        <v>2248</v>
      </c>
      <c r="AI1268" s="374">
        <v>1000</v>
      </c>
      <c r="AJ1268" s="374">
        <v>100</v>
      </c>
      <c r="AK1268" s="374">
        <v>1000</v>
      </c>
      <c r="AL1268" s="369">
        <v>0</v>
      </c>
      <c r="AM1268" s="369" t="s">
        <v>34</v>
      </c>
      <c r="AN1268" s="369" t="s">
        <v>64</v>
      </c>
      <c r="AO1268" s="367" t="s">
        <v>1324</v>
      </c>
      <c r="AP1268" s="370" t="s">
        <v>13</v>
      </c>
      <c r="AQ1268" s="376" t="s">
        <v>664</v>
      </c>
      <c r="AR1268" s="369" t="s">
        <v>34</v>
      </c>
      <c r="AS1268" s="369" t="s">
        <v>34</v>
      </c>
      <c r="AT1268" s="369"/>
      <c r="AX1268" s="662"/>
      <c r="AY1268" s="663"/>
      <c r="AZ1268" s="663"/>
      <c r="BA1268" s="663"/>
      <c r="BB1268" s="664"/>
      <c r="BC1268" s="663"/>
      <c r="BD1268" s="663"/>
      <c r="BE1268" s="663"/>
      <c r="BF1268" s="663"/>
      <c r="BG1268" s="664"/>
      <c r="BH1268" s="664"/>
      <c r="BI1268" s="665"/>
      <c r="BJ1268" s="665"/>
      <c r="BK1268" s="665"/>
      <c r="BL1268" s="664"/>
      <c r="BM1268" s="664"/>
      <c r="BN1268" s="664"/>
      <c r="BO1268" s="664"/>
      <c r="BP1268" s="664"/>
      <c r="BQ1268" s="664"/>
      <c r="BR1268" s="664"/>
      <c r="BS1268" s="664"/>
      <c r="BT1268" s="667"/>
      <c r="BU1268" s="668"/>
      <c r="BV1268" s="666"/>
      <c r="BW1268" s="669"/>
    </row>
    <row r="1269" spans="2:75" ht="15.75" customHeight="1">
      <c r="B1269" s="363" t="s">
        <v>1656</v>
      </c>
      <c r="C1269" s="364">
        <v>27782855000178</v>
      </c>
      <c r="D1269" s="365" t="s">
        <v>13</v>
      </c>
      <c r="E1269" s="365" t="s">
        <v>615</v>
      </c>
      <c r="F1269" s="365" t="s">
        <v>619</v>
      </c>
      <c r="G1269" s="366" t="s">
        <v>34</v>
      </c>
      <c r="H1269" s="366" t="s">
        <v>1338</v>
      </c>
      <c r="I1269" s="366" t="s">
        <v>34</v>
      </c>
      <c r="J1269" s="366" t="s">
        <v>611</v>
      </c>
      <c r="K1269" s="367" t="s">
        <v>48</v>
      </c>
      <c r="L1269" s="368"/>
      <c r="M1269" s="368"/>
      <c r="N1269" s="367">
        <v>443298</v>
      </c>
      <c r="O1269" s="367" t="s">
        <v>1321</v>
      </c>
      <c r="P1269" s="371">
        <v>42913</v>
      </c>
      <c r="Q1269" s="372">
        <v>452193314.27999997</v>
      </c>
      <c r="R1269" s="372">
        <v>571441490.29111171</v>
      </c>
      <c r="S1269" s="367">
        <v>61</v>
      </c>
      <c r="T1269" s="369">
        <v>0.14281897664112253</v>
      </c>
      <c r="U1269" s="369">
        <v>1.6064154985710066</v>
      </c>
      <c r="V1269" s="369">
        <v>0.15750833487771687</v>
      </c>
      <c r="W1269" s="369">
        <v>1.4455655699870129</v>
      </c>
      <c r="X1269" s="369">
        <v>0.40837085547102348</v>
      </c>
      <c r="Y1269" s="369">
        <v>2.8715782810730106</v>
      </c>
      <c r="Z1269" s="369">
        <v>0.32387196397687923</v>
      </c>
      <c r="AA1269" s="369">
        <v>1.7698189742016361</v>
      </c>
      <c r="AB1269" s="369">
        <v>6.4297415455575768E-2</v>
      </c>
      <c r="AC1269" s="373">
        <v>0.6987523694447566</v>
      </c>
      <c r="AD1269" s="541">
        <v>0</v>
      </c>
      <c r="AE1269" s="370" t="s">
        <v>2453</v>
      </c>
      <c r="AF1269" s="370" t="s">
        <v>2453</v>
      </c>
      <c r="AG1269" s="374" t="s">
        <v>1442</v>
      </c>
      <c r="AH1269" s="374" t="s">
        <v>2245</v>
      </c>
      <c r="AI1269" s="374">
        <v>100000</v>
      </c>
      <c r="AJ1269" s="374">
        <v>50000</v>
      </c>
      <c r="AK1269" s="374">
        <v>100000</v>
      </c>
      <c r="AL1269" s="369">
        <v>0</v>
      </c>
      <c r="AM1269" s="369" t="s">
        <v>34</v>
      </c>
      <c r="AN1269" s="369" t="s">
        <v>64</v>
      </c>
      <c r="AO1269" s="367" t="s">
        <v>1324</v>
      </c>
      <c r="AP1269" s="370" t="s">
        <v>13</v>
      </c>
      <c r="AQ1269" s="376" t="s">
        <v>668</v>
      </c>
      <c r="AR1269" s="369" t="s">
        <v>34</v>
      </c>
      <c r="AS1269" s="369" t="s">
        <v>34</v>
      </c>
      <c r="AT1269" s="369"/>
      <c r="AX1269" s="662"/>
      <c r="AY1269" s="663"/>
      <c r="AZ1269" s="663"/>
      <c r="BA1269" s="663"/>
      <c r="BB1269" s="664"/>
      <c r="BC1269" s="663"/>
      <c r="BD1269" s="663"/>
      <c r="BE1269" s="663"/>
      <c r="BF1269" s="663"/>
      <c r="BG1269" s="664"/>
      <c r="BH1269" s="664"/>
      <c r="BI1269" s="665"/>
      <c r="BJ1269" s="665"/>
      <c r="BK1269" s="665"/>
      <c r="BL1269" s="664"/>
      <c r="BM1269" s="664"/>
      <c r="BN1269" s="664"/>
      <c r="BO1269" s="664"/>
      <c r="BP1269" s="664"/>
      <c r="BQ1269" s="664"/>
      <c r="BR1269" s="664"/>
      <c r="BS1269" s="664"/>
      <c r="BT1269" s="667"/>
      <c r="BU1269" s="668"/>
      <c r="BV1269" s="666"/>
      <c r="BW1269" s="669"/>
    </row>
    <row r="1270" spans="2:75" ht="15.75" customHeight="1">
      <c r="B1270" s="363" t="s">
        <v>1680</v>
      </c>
      <c r="C1270" s="364">
        <v>12483948000124</v>
      </c>
      <c r="D1270" s="365" t="s">
        <v>13</v>
      </c>
      <c r="E1270" s="365" t="s">
        <v>615</v>
      </c>
      <c r="F1270" s="365" t="s">
        <v>619</v>
      </c>
      <c r="G1270" s="366" t="s">
        <v>34</v>
      </c>
      <c r="H1270" s="366" t="s">
        <v>1338</v>
      </c>
      <c r="I1270" s="366" t="s">
        <v>34</v>
      </c>
      <c r="J1270" s="366" t="s">
        <v>611</v>
      </c>
      <c r="K1270" s="367" t="s">
        <v>48</v>
      </c>
      <c r="L1270" s="368"/>
      <c r="M1270" s="368"/>
      <c r="N1270" s="367">
        <v>267805</v>
      </c>
      <c r="O1270" s="367" t="s">
        <v>1324</v>
      </c>
      <c r="P1270" s="371">
        <v>40582</v>
      </c>
      <c r="Q1270" s="372" t="s">
        <v>1392</v>
      </c>
      <c r="R1270" s="372" t="s">
        <v>1419</v>
      </c>
      <c r="S1270" s="367">
        <v>61</v>
      </c>
      <c r="T1270" s="369" t="s">
        <v>1419</v>
      </c>
      <c r="U1270" s="369" t="s">
        <v>1419</v>
      </c>
      <c r="V1270" s="369" t="s">
        <v>1419</v>
      </c>
      <c r="W1270" s="369" t="s">
        <v>1419</v>
      </c>
      <c r="X1270" s="369" t="s">
        <v>1419</v>
      </c>
      <c r="Y1270" s="369" t="s">
        <v>1419</v>
      </c>
      <c r="Z1270" s="369" t="s">
        <v>1419</v>
      </c>
      <c r="AA1270" s="369" t="s">
        <v>1419</v>
      </c>
      <c r="AB1270" s="369" t="s">
        <v>1419</v>
      </c>
      <c r="AC1270" s="373" t="s">
        <v>1419</v>
      </c>
      <c r="AD1270" s="541">
        <v>38452255000168</v>
      </c>
      <c r="AE1270" s="370" t="s">
        <v>2453</v>
      </c>
      <c r="AF1270" s="370" t="s">
        <v>2453</v>
      </c>
      <c r="AG1270" s="374" t="s">
        <v>1442</v>
      </c>
      <c r="AH1270" s="374" t="s">
        <v>2454</v>
      </c>
      <c r="AI1270" s="374">
        <v>5000</v>
      </c>
      <c r="AJ1270" s="374">
        <v>1000</v>
      </c>
      <c r="AK1270" s="374">
        <v>5000</v>
      </c>
      <c r="AL1270" s="369">
        <v>0</v>
      </c>
      <c r="AM1270" s="369" t="s">
        <v>34</v>
      </c>
      <c r="AN1270" s="369" t="s">
        <v>64</v>
      </c>
      <c r="AO1270" s="367" t="s">
        <v>1324</v>
      </c>
      <c r="AP1270" s="370" t="s">
        <v>13</v>
      </c>
      <c r="AQ1270" s="376" t="s">
        <v>668</v>
      </c>
      <c r="AR1270" s="369" t="s">
        <v>34</v>
      </c>
      <c r="AS1270" s="369" t="s">
        <v>34</v>
      </c>
      <c r="AT1270" s="369"/>
      <c r="AX1270" s="662"/>
      <c r="AY1270" s="663"/>
      <c r="AZ1270" s="663"/>
      <c r="BA1270" s="663"/>
      <c r="BB1270" s="664"/>
      <c r="BC1270" s="663"/>
      <c r="BD1270" s="663"/>
      <c r="BE1270" s="663"/>
      <c r="BF1270" s="663"/>
      <c r="BG1270" s="664"/>
      <c r="BH1270" s="664"/>
      <c r="BI1270" s="665"/>
      <c r="BJ1270" s="665"/>
      <c r="BK1270" s="665"/>
      <c r="BL1270" s="664"/>
      <c r="BM1270" s="664"/>
      <c r="BN1270" s="664"/>
      <c r="BO1270" s="664"/>
      <c r="BP1270" s="664"/>
      <c r="BQ1270" s="664"/>
      <c r="BR1270" s="664"/>
      <c r="BS1270" s="664"/>
      <c r="BT1270" s="667"/>
      <c r="BU1270" s="668"/>
      <c r="BV1270" s="666"/>
      <c r="BW1270" s="669"/>
    </row>
    <row r="1271" spans="2:75" ht="15.75" customHeight="1">
      <c r="B1271" s="363" t="s">
        <v>1706</v>
      </c>
      <c r="C1271" s="364">
        <v>29127763000180</v>
      </c>
      <c r="D1271" s="365" t="s">
        <v>13</v>
      </c>
      <c r="E1271" s="365" t="s">
        <v>615</v>
      </c>
      <c r="F1271" s="365" t="s">
        <v>619</v>
      </c>
      <c r="G1271" s="366" t="s">
        <v>34</v>
      </c>
      <c r="H1271" s="366" t="s">
        <v>1338</v>
      </c>
      <c r="I1271" s="366" t="s">
        <v>34</v>
      </c>
      <c r="J1271" s="366" t="s">
        <v>611</v>
      </c>
      <c r="K1271" s="367" t="s">
        <v>48</v>
      </c>
      <c r="L1271" s="368"/>
      <c r="M1271" s="368"/>
      <c r="N1271" s="367">
        <v>459542</v>
      </c>
      <c r="O1271" s="367" t="s">
        <v>1321</v>
      </c>
      <c r="P1271" s="371">
        <v>43159</v>
      </c>
      <c r="Q1271" s="372" t="s">
        <v>1392</v>
      </c>
      <c r="R1271" s="372" t="s">
        <v>1419</v>
      </c>
      <c r="S1271" s="367">
        <v>61</v>
      </c>
      <c r="T1271" s="369" t="s">
        <v>1419</v>
      </c>
      <c r="U1271" s="369" t="s">
        <v>1419</v>
      </c>
      <c r="V1271" s="369" t="s">
        <v>1419</v>
      </c>
      <c r="W1271" s="369" t="s">
        <v>1419</v>
      </c>
      <c r="X1271" s="369" t="s">
        <v>1419</v>
      </c>
      <c r="Y1271" s="369" t="s">
        <v>1419</v>
      </c>
      <c r="Z1271" s="369" t="s">
        <v>1419</v>
      </c>
      <c r="AA1271" s="369" t="s">
        <v>1419</v>
      </c>
      <c r="AB1271" s="369" t="s">
        <v>1419</v>
      </c>
      <c r="AC1271" s="373" t="s">
        <v>1419</v>
      </c>
      <c r="AD1271" s="541">
        <v>17417026000132</v>
      </c>
      <c r="AE1271" s="370" t="s">
        <v>2258</v>
      </c>
      <c r="AF1271" s="370" t="s">
        <v>2244</v>
      </c>
      <c r="AG1271" s="374" t="s">
        <v>1438</v>
      </c>
      <c r="AH1271" s="374" t="s">
        <v>2245</v>
      </c>
      <c r="AI1271" s="374">
        <v>5000</v>
      </c>
      <c r="AJ1271" s="374">
        <v>5000</v>
      </c>
      <c r="AK1271" s="374">
        <v>5000</v>
      </c>
      <c r="AL1271" s="369">
        <v>0</v>
      </c>
      <c r="AM1271" s="369" t="s">
        <v>34</v>
      </c>
      <c r="AN1271" s="369" t="s">
        <v>34</v>
      </c>
      <c r="AO1271" s="367" t="s">
        <v>1324</v>
      </c>
      <c r="AP1271" s="370" t="s">
        <v>13</v>
      </c>
      <c r="AQ1271" s="376" t="s">
        <v>664</v>
      </c>
      <c r="AR1271" s="369">
        <v>3.3333333333333331E-3</v>
      </c>
      <c r="AS1271" s="369">
        <v>3.3333333333333331E-3</v>
      </c>
      <c r="AT1271" s="369"/>
      <c r="AX1271" s="662"/>
      <c r="AY1271" s="663"/>
      <c r="AZ1271" s="663"/>
      <c r="BA1271" s="663"/>
      <c r="BB1271" s="664"/>
      <c r="BC1271" s="663"/>
      <c r="BD1271" s="663"/>
      <c r="BE1271" s="663"/>
      <c r="BF1271" s="663"/>
      <c r="BG1271" s="664"/>
      <c r="BH1271" s="664"/>
      <c r="BI1271" s="665"/>
      <c r="BJ1271" s="665"/>
      <c r="BK1271" s="665"/>
      <c r="BL1271" s="664"/>
      <c r="BM1271" s="664"/>
      <c r="BN1271" s="664"/>
      <c r="BO1271" s="664"/>
      <c r="BP1271" s="664"/>
      <c r="BQ1271" s="664"/>
      <c r="BR1271" s="664"/>
      <c r="BS1271" s="664"/>
      <c r="BT1271" s="667"/>
      <c r="BU1271" s="668"/>
      <c r="BV1271" s="666"/>
      <c r="BW1271" s="669"/>
    </row>
    <row r="1272" spans="2:75" ht="15.75" customHeight="1">
      <c r="B1272" s="363" t="s">
        <v>541</v>
      </c>
      <c r="C1272" s="364">
        <v>43508144000166</v>
      </c>
      <c r="D1272" s="365" t="s">
        <v>13</v>
      </c>
      <c r="E1272" s="365" t="s">
        <v>615</v>
      </c>
      <c r="F1272" s="365" t="s">
        <v>619</v>
      </c>
      <c r="G1272" s="366" t="s">
        <v>34</v>
      </c>
      <c r="H1272" s="366" t="s">
        <v>1338</v>
      </c>
      <c r="I1272" s="366" t="s">
        <v>34</v>
      </c>
      <c r="J1272" s="366"/>
      <c r="K1272" s="367" t="s">
        <v>48</v>
      </c>
      <c r="L1272" s="368"/>
      <c r="M1272" s="368" t="s">
        <v>1416</v>
      </c>
      <c r="N1272" s="367">
        <v>617040</v>
      </c>
      <c r="O1272" s="367" t="s">
        <v>1321</v>
      </c>
      <c r="P1272" s="371">
        <v>44476</v>
      </c>
      <c r="Q1272" s="372">
        <v>14968954.27</v>
      </c>
      <c r="R1272" s="372" t="s">
        <v>1419</v>
      </c>
      <c r="S1272" s="367">
        <v>61</v>
      </c>
      <c r="T1272" s="369">
        <v>9.8465958012000865E-2</v>
      </c>
      <c r="U1272" s="369">
        <v>1.2728886579415233</v>
      </c>
      <c r="V1272" s="369" t="s">
        <v>1419</v>
      </c>
      <c r="W1272" s="369" t="s">
        <v>1419</v>
      </c>
      <c r="X1272" s="369" t="s">
        <v>1419</v>
      </c>
      <c r="Y1272" s="369" t="s">
        <v>1419</v>
      </c>
      <c r="Z1272" s="369" t="s">
        <v>1419</v>
      </c>
      <c r="AA1272" s="369" t="s">
        <v>1419</v>
      </c>
      <c r="AB1272" s="369" t="s">
        <v>1419</v>
      </c>
      <c r="AC1272" s="373" t="s">
        <v>1419</v>
      </c>
      <c r="AD1272" s="541">
        <v>0</v>
      </c>
      <c r="AE1272" s="370" t="s">
        <v>2554</v>
      </c>
      <c r="AF1272" s="370" t="s">
        <v>2244</v>
      </c>
      <c r="AG1272" s="374" t="s">
        <v>1438</v>
      </c>
      <c r="AH1272" s="374" t="s">
        <v>2245</v>
      </c>
      <c r="AI1272" s="374">
        <v>0</v>
      </c>
      <c r="AJ1272" s="374">
        <v>0</v>
      </c>
      <c r="AK1272" s="374">
        <v>0</v>
      </c>
      <c r="AL1272" s="369">
        <v>1.4999999999999999E-2</v>
      </c>
      <c r="AM1272" s="369" t="s">
        <v>34</v>
      </c>
      <c r="AN1272" s="369" t="s">
        <v>64</v>
      </c>
      <c r="AO1272" s="367" t="s">
        <v>1324</v>
      </c>
      <c r="AP1272" s="370" t="s">
        <v>13</v>
      </c>
      <c r="AQ1272" s="376" t="s">
        <v>671</v>
      </c>
      <c r="AR1272" s="369" t="s">
        <v>34</v>
      </c>
      <c r="AS1272" s="369" t="s">
        <v>34</v>
      </c>
      <c r="AT1272" s="369"/>
      <c r="AX1272" s="662"/>
      <c r="AY1272" s="663"/>
      <c r="AZ1272" s="663"/>
      <c r="BA1272" s="663"/>
      <c r="BB1272" s="664"/>
      <c r="BC1272" s="663"/>
      <c r="BD1272" s="663"/>
      <c r="BE1272" s="663"/>
      <c r="BF1272" s="663"/>
      <c r="BG1272" s="664"/>
      <c r="BH1272" s="664"/>
      <c r="BI1272" s="665"/>
      <c r="BJ1272" s="665"/>
      <c r="BK1272" s="665"/>
      <c r="BL1272" s="664"/>
      <c r="BM1272" s="664"/>
      <c r="BN1272" s="664"/>
      <c r="BO1272" s="664"/>
      <c r="BP1272" s="664"/>
      <c r="BQ1272" s="664"/>
      <c r="BR1272" s="664"/>
      <c r="BS1272" s="664"/>
      <c r="BT1272" s="667"/>
      <c r="BU1272" s="668"/>
      <c r="BV1272" s="666"/>
      <c r="BW1272" s="669"/>
    </row>
    <row r="1273" spans="2:75" ht="15.75" customHeight="1">
      <c r="B1273" s="363" t="s">
        <v>1263</v>
      </c>
      <c r="C1273" s="364">
        <v>35820605000103</v>
      </c>
      <c r="D1273" s="365" t="s">
        <v>13</v>
      </c>
      <c r="E1273" s="365" t="s">
        <v>615</v>
      </c>
      <c r="F1273" s="365" t="s">
        <v>619</v>
      </c>
      <c r="G1273" s="366" t="s">
        <v>34</v>
      </c>
      <c r="H1273" s="366" t="s">
        <v>865</v>
      </c>
      <c r="I1273" s="366" t="s">
        <v>34</v>
      </c>
      <c r="J1273" s="366"/>
      <c r="K1273" s="367" t="s">
        <v>48</v>
      </c>
      <c r="L1273" s="368"/>
      <c r="M1273" s="368" t="s">
        <v>1416</v>
      </c>
      <c r="N1273" s="367">
        <v>537527</v>
      </c>
      <c r="O1273" s="367" t="s">
        <v>1321</v>
      </c>
      <c r="P1273" s="371">
        <v>43943</v>
      </c>
      <c r="Q1273" s="372">
        <v>53935960.170000002</v>
      </c>
      <c r="R1273" s="372">
        <v>63103473.71920637</v>
      </c>
      <c r="S1273" s="367">
        <v>61</v>
      </c>
      <c r="T1273" s="369">
        <v>3.9090106275416758E-3</v>
      </c>
      <c r="U1273" s="369">
        <v>5.0532543348273125E-2</v>
      </c>
      <c r="V1273" s="369">
        <v>-2.6952216328036682E-3</v>
      </c>
      <c r="W1273" s="369">
        <v>-2.6422184109172124E-2</v>
      </c>
      <c r="X1273" s="369">
        <v>8.5165157135263625E-2</v>
      </c>
      <c r="Y1273" s="369">
        <v>0.64582285770598147</v>
      </c>
      <c r="Z1273" s="369" t="s">
        <v>1419</v>
      </c>
      <c r="AA1273" s="369" t="s">
        <v>1419</v>
      </c>
      <c r="AB1273" s="369">
        <v>5.3030082992525616E-2</v>
      </c>
      <c r="AC1273" s="373">
        <v>-1.8564898600845241</v>
      </c>
      <c r="AD1273" s="541">
        <v>0</v>
      </c>
      <c r="AE1273" s="370" t="s">
        <v>2364</v>
      </c>
      <c r="AF1273" s="370" t="s">
        <v>736</v>
      </c>
      <c r="AG1273" s="374" t="s">
        <v>736</v>
      </c>
      <c r="AH1273" s="374" t="s">
        <v>2248</v>
      </c>
      <c r="AI1273" s="374">
        <v>1000</v>
      </c>
      <c r="AJ1273" s="374">
        <v>100</v>
      </c>
      <c r="AK1273" s="374">
        <v>100</v>
      </c>
      <c r="AL1273" s="369">
        <v>0</v>
      </c>
      <c r="AM1273" s="369" t="s">
        <v>34</v>
      </c>
      <c r="AN1273" s="369" t="s">
        <v>64</v>
      </c>
      <c r="AO1273" s="367" t="s">
        <v>1324</v>
      </c>
      <c r="AP1273" s="370" t="s">
        <v>13</v>
      </c>
      <c r="AQ1273" s="376" t="s">
        <v>668</v>
      </c>
      <c r="AR1273" s="369">
        <v>0</v>
      </c>
      <c r="AS1273" s="369">
        <v>0</v>
      </c>
      <c r="AT1273" s="369"/>
      <c r="AX1273" s="662"/>
      <c r="AY1273" s="663"/>
      <c r="AZ1273" s="663"/>
      <c r="BA1273" s="663"/>
      <c r="BB1273" s="664"/>
      <c r="BC1273" s="663"/>
      <c r="BD1273" s="663"/>
      <c r="BE1273" s="663"/>
      <c r="BF1273" s="663"/>
      <c r="BG1273" s="664"/>
      <c r="BH1273" s="664"/>
      <c r="BI1273" s="665"/>
      <c r="BJ1273" s="665"/>
      <c r="BK1273" s="665"/>
      <c r="BL1273" s="664"/>
      <c r="BM1273" s="664"/>
      <c r="BN1273" s="664"/>
      <c r="BO1273" s="664"/>
      <c r="BP1273" s="664"/>
      <c r="BQ1273" s="664"/>
      <c r="BR1273" s="664"/>
      <c r="BS1273" s="664"/>
      <c r="BT1273" s="667"/>
      <c r="BU1273" s="668"/>
      <c r="BV1273" s="666"/>
      <c r="BW1273" s="669"/>
    </row>
    <row r="1274" spans="2:75" ht="15.75" customHeight="1">
      <c r="B1274" s="363" t="s">
        <v>545</v>
      </c>
      <c r="C1274" s="364">
        <v>30509286000104</v>
      </c>
      <c r="D1274" s="365" t="s">
        <v>13</v>
      </c>
      <c r="E1274" s="365" t="s">
        <v>615</v>
      </c>
      <c r="F1274" s="365" t="s">
        <v>619</v>
      </c>
      <c r="G1274" s="366" t="s">
        <v>34</v>
      </c>
      <c r="H1274" s="366" t="s">
        <v>865</v>
      </c>
      <c r="I1274" s="366" t="s">
        <v>34</v>
      </c>
      <c r="J1274" s="366"/>
      <c r="K1274" s="367" t="s">
        <v>48</v>
      </c>
      <c r="L1274" s="368"/>
      <c r="M1274" s="368" t="s">
        <v>1416</v>
      </c>
      <c r="N1274" s="367">
        <v>495255</v>
      </c>
      <c r="O1274" s="367" t="s">
        <v>1321</v>
      </c>
      <c r="P1274" s="371">
        <v>43563</v>
      </c>
      <c r="Q1274" s="372">
        <v>737243822.61000001</v>
      </c>
      <c r="R1274" s="372">
        <v>873413709.483055</v>
      </c>
      <c r="S1274" s="367">
        <v>61</v>
      </c>
      <c r="T1274" s="369">
        <v>3.7719283100094758E-2</v>
      </c>
      <c r="U1274" s="369">
        <v>0.48760453473620108</v>
      </c>
      <c r="V1274" s="369">
        <v>1.0861001592880504E-2</v>
      </c>
      <c r="W1274" s="369">
        <v>0.10647413192457283</v>
      </c>
      <c r="X1274" s="369">
        <v>0.1104698255686507</v>
      </c>
      <c r="Y1274" s="369">
        <v>0.83771275529633837</v>
      </c>
      <c r="Z1274" s="369">
        <v>0.22761671848535414</v>
      </c>
      <c r="AA1274" s="369">
        <v>1.2938472185392176</v>
      </c>
      <c r="AB1274" s="369">
        <v>6.5725512099167285E-2</v>
      </c>
      <c r="AC1274" s="373">
        <v>-1.2810337310846966</v>
      </c>
      <c r="AD1274" s="541">
        <v>0</v>
      </c>
      <c r="AE1274" s="370" t="s">
        <v>2364</v>
      </c>
      <c r="AF1274" s="370" t="s">
        <v>736</v>
      </c>
      <c r="AG1274" s="374" t="s">
        <v>736</v>
      </c>
      <c r="AH1274" s="374" t="s">
        <v>2248</v>
      </c>
      <c r="AI1274" s="374">
        <v>1000</v>
      </c>
      <c r="AJ1274" s="374">
        <v>100</v>
      </c>
      <c r="AK1274" s="374">
        <v>100</v>
      </c>
      <c r="AL1274" s="369">
        <v>7.4999999999999997E-3</v>
      </c>
      <c r="AM1274" s="369">
        <v>0.1</v>
      </c>
      <c r="AN1274" s="369" t="s">
        <v>64</v>
      </c>
      <c r="AO1274" s="367" t="s">
        <v>1324</v>
      </c>
      <c r="AP1274" s="370" t="s">
        <v>13</v>
      </c>
      <c r="AQ1274" s="376" t="s">
        <v>668</v>
      </c>
      <c r="AR1274" s="369">
        <v>2.4997499999999998E-3</v>
      </c>
      <c r="AS1274" s="369">
        <v>2.4997499999999998E-3</v>
      </c>
      <c r="AT1274" s="369"/>
      <c r="AX1274" s="662"/>
      <c r="AY1274" s="663"/>
      <c r="AZ1274" s="663"/>
      <c r="BA1274" s="663"/>
      <c r="BB1274" s="664"/>
      <c r="BC1274" s="663"/>
      <c r="BD1274" s="663"/>
      <c r="BE1274" s="663"/>
      <c r="BF1274" s="663"/>
      <c r="BG1274" s="664"/>
      <c r="BH1274" s="664"/>
      <c r="BI1274" s="665"/>
      <c r="BJ1274" s="665"/>
      <c r="BK1274" s="665"/>
      <c r="BL1274" s="664"/>
      <c r="BM1274" s="664"/>
      <c r="BN1274" s="664"/>
      <c r="BO1274" s="664"/>
      <c r="BP1274" s="664"/>
      <c r="BQ1274" s="664"/>
      <c r="BR1274" s="664"/>
      <c r="BS1274" s="664"/>
      <c r="BT1274" s="667"/>
      <c r="BU1274" s="668"/>
      <c r="BV1274" s="666"/>
      <c r="BW1274" s="669"/>
    </row>
    <row r="1275" spans="2:75" ht="15.75" customHeight="1">
      <c r="B1275" s="363" t="s">
        <v>974</v>
      </c>
      <c r="C1275" s="364">
        <v>7317588000150</v>
      </c>
      <c r="D1275" s="365" t="s">
        <v>14</v>
      </c>
      <c r="E1275" s="365" t="s">
        <v>607</v>
      </c>
      <c r="F1275" s="365"/>
      <c r="G1275" s="366"/>
      <c r="H1275" s="366" t="s">
        <v>34</v>
      </c>
      <c r="I1275" s="366" t="s">
        <v>34</v>
      </c>
      <c r="J1275" s="366" t="s">
        <v>608</v>
      </c>
      <c r="K1275" s="367" t="s">
        <v>48</v>
      </c>
      <c r="L1275" s="368"/>
      <c r="M1275" s="368" t="s">
        <v>34</v>
      </c>
      <c r="N1275" s="367">
        <v>323950</v>
      </c>
      <c r="O1275" s="367" t="s">
        <v>1321</v>
      </c>
      <c r="P1275" s="371">
        <v>41145</v>
      </c>
      <c r="Q1275" s="372">
        <v>285237160.08999997</v>
      </c>
      <c r="R1275" s="372">
        <v>357984434.92186469</v>
      </c>
      <c r="S1275" s="367">
        <v>61</v>
      </c>
      <c r="T1275" s="369">
        <v>-0.1265348690764071</v>
      </c>
      <c r="U1275" s="369">
        <v>-1.635740949799563</v>
      </c>
      <c r="V1275" s="369">
        <v>-0.24594664543922684</v>
      </c>
      <c r="W1275" s="369">
        <v>-2.4110995057829832</v>
      </c>
      <c r="X1275" s="369">
        <v>-0.15468411966263962</v>
      </c>
      <c r="Y1275" s="369">
        <v>-1.1729977794040349</v>
      </c>
      <c r="Z1275" s="369">
        <v>5.3997348987493643E-2</v>
      </c>
      <c r="AA1275" s="369">
        <v>0.30693843695165768</v>
      </c>
      <c r="AB1275" s="369">
        <v>0.25938507450878401</v>
      </c>
      <c r="AC1275" s="373">
        <v>-1.332796896120785</v>
      </c>
      <c r="AD1275" s="541">
        <v>28767201000138</v>
      </c>
      <c r="AE1275" s="370" t="s">
        <v>2406</v>
      </c>
      <c r="AF1275" s="370" t="s">
        <v>2253</v>
      </c>
      <c r="AG1275" s="374" t="s">
        <v>1439</v>
      </c>
      <c r="AH1275" s="374" t="s">
        <v>2245</v>
      </c>
      <c r="AI1275" s="374">
        <v>1000</v>
      </c>
      <c r="AJ1275" s="374">
        <v>100</v>
      </c>
      <c r="AK1275" s="374">
        <v>1000</v>
      </c>
      <c r="AL1275" s="369">
        <v>1.9400000000000001E-2</v>
      </c>
      <c r="AM1275" s="369">
        <v>0.2</v>
      </c>
      <c r="AN1275" s="369" t="s">
        <v>2276</v>
      </c>
      <c r="AO1275" s="367" t="s">
        <v>1324</v>
      </c>
      <c r="AP1275" s="370" t="s">
        <v>716</v>
      </c>
      <c r="AQ1275" s="376" t="s">
        <v>659</v>
      </c>
      <c r="AR1275" s="369">
        <v>5.8199999999999997E-3</v>
      </c>
      <c r="AS1275" s="369">
        <v>5.8199999999999997E-3</v>
      </c>
      <c r="AT1275" s="369"/>
      <c r="AX1275" s="662"/>
      <c r="AY1275" s="663"/>
      <c r="AZ1275" s="663"/>
      <c r="BA1275" s="663"/>
      <c r="BB1275" s="664"/>
      <c r="BC1275" s="663"/>
      <c r="BD1275" s="663"/>
      <c r="BE1275" s="663"/>
      <c r="BF1275" s="663"/>
      <c r="BG1275" s="664"/>
      <c r="BH1275" s="664"/>
      <c r="BI1275" s="665"/>
      <c r="BJ1275" s="665"/>
      <c r="BK1275" s="665"/>
      <c r="BL1275" s="664"/>
      <c r="BM1275" s="664"/>
      <c r="BN1275" s="664"/>
      <c r="BO1275" s="664"/>
      <c r="BP1275" s="664"/>
      <c r="BQ1275" s="664"/>
      <c r="BR1275" s="664"/>
      <c r="BS1275" s="664"/>
      <c r="BT1275" s="667"/>
      <c r="BU1275" s="668"/>
      <c r="BV1275" s="666"/>
      <c r="BW1275" s="669"/>
    </row>
    <row r="1276" spans="2:75" ht="15.75" customHeight="1">
      <c r="B1276" s="363" t="s">
        <v>1501</v>
      </c>
      <c r="C1276" s="364">
        <v>34581178000195</v>
      </c>
      <c r="D1276" s="365" t="s">
        <v>14</v>
      </c>
      <c r="E1276" s="365" t="s">
        <v>607</v>
      </c>
      <c r="F1276" s="365" t="s">
        <v>1317</v>
      </c>
      <c r="G1276" s="366"/>
      <c r="H1276" s="366" t="s">
        <v>34</v>
      </c>
      <c r="I1276" s="366" t="s">
        <v>34</v>
      </c>
      <c r="J1276" s="366" t="s">
        <v>608</v>
      </c>
      <c r="K1276" s="367" t="s">
        <v>48</v>
      </c>
      <c r="L1276" s="368"/>
      <c r="M1276" s="368"/>
      <c r="N1276" s="367">
        <v>507083</v>
      </c>
      <c r="O1276" s="367" t="s">
        <v>1321</v>
      </c>
      <c r="P1276" s="371">
        <v>43725</v>
      </c>
      <c r="Q1276" s="372">
        <v>478677366.93000001</v>
      </c>
      <c r="R1276" s="372">
        <v>555674760.4011904</v>
      </c>
      <c r="S1276" s="367">
        <v>62</v>
      </c>
      <c r="T1276" s="369">
        <v>-5.4603276371558818E-2</v>
      </c>
      <c r="U1276" s="369">
        <v>-0.61417293064941192</v>
      </c>
      <c r="V1276" s="369">
        <v>-0.22150070075801209</v>
      </c>
      <c r="W1276" s="369">
        <v>-2.0328688446383749</v>
      </c>
      <c r="X1276" s="369">
        <v>-0.18676161317524098</v>
      </c>
      <c r="Y1276" s="369">
        <v>-1.3132685277297782</v>
      </c>
      <c r="Z1276" s="369">
        <v>0.13982294949569729</v>
      </c>
      <c r="AA1276" s="369">
        <v>0.76407141268945422</v>
      </c>
      <c r="AB1276" s="369">
        <v>0.26001035384453169</v>
      </c>
      <c r="AC1276" s="373">
        <v>-1.230697389799688</v>
      </c>
      <c r="AD1276" s="541">
        <v>34172637000187</v>
      </c>
      <c r="AE1276" s="370" t="s">
        <v>2259</v>
      </c>
      <c r="AF1276" s="370" t="s">
        <v>2244</v>
      </c>
      <c r="AG1276" s="374" t="s">
        <v>1438</v>
      </c>
      <c r="AH1276" s="374" t="s">
        <v>2245</v>
      </c>
      <c r="AI1276" s="374">
        <v>200000</v>
      </c>
      <c r="AJ1276" s="374">
        <v>10000</v>
      </c>
      <c r="AK1276" s="374">
        <v>50000</v>
      </c>
      <c r="AL1276" s="673">
        <v>1.8500000000000003E-2</v>
      </c>
      <c r="AM1276" s="673">
        <v>0.2</v>
      </c>
      <c r="AN1276" s="369" t="s">
        <v>34</v>
      </c>
      <c r="AO1276" s="367" t="s">
        <v>1324</v>
      </c>
      <c r="AP1276" s="370" t="s">
        <v>716</v>
      </c>
      <c r="AQ1276" s="376" t="s">
        <v>659</v>
      </c>
      <c r="AR1276" s="369" t="s">
        <v>34</v>
      </c>
      <c r="AS1276" s="369" t="s">
        <v>34</v>
      </c>
      <c r="AT1276" s="369"/>
      <c r="AX1276" s="662"/>
      <c r="AY1276" s="663"/>
      <c r="AZ1276" s="663"/>
      <c r="BA1276" s="663"/>
      <c r="BB1276" s="664"/>
      <c r="BC1276" s="663"/>
      <c r="BD1276" s="663"/>
      <c r="BE1276" s="663"/>
      <c r="BF1276" s="663"/>
      <c r="BG1276" s="664"/>
      <c r="BH1276" s="664"/>
      <c r="BI1276" s="665"/>
      <c r="BJ1276" s="665"/>
      <c r="BK1276" s="665"/>
      <c r="BL1276" s="664"/>
      <c r="BM1276" s="664"/>
      <c r="BN1276" s="664"/>
      <c r="BO1276" s="664"/>
      <c r="BP1276" s="664"/>
      <c r="BQ1276" s="664"/>
      <c r="BR1276" s="664"/>
      <c r="BS1276" s="664"/>
      <c r="BT1276" s="667"/>
      <c r="BU1276" s="668"/>
      <c r="BV1276" s="666"/>
      <c r="BW1276" s="669"/>
    </row>
    <row r="1277" spans="2:75" ht="15.75" customHeight="1">
      <c r="B1277" s="363" t="s">
        <v>1502</v>
      </c>
      <c r="C1277" s="364">
        <v>38065123000183</v>
      </c>
      <c r="D1277" s="365" t="s">
        <v>14</v>
      </c>
      <c r="E1277" s="365" t="s">
        <v>607</v>
      </c>
      <c r="F1277" s="365" t="s">
        <v>1317</v>
      </c>
      <c r="G1277" s="366"/>
      <c r="H1277" s="366" t="s">
        <v>34</v>
      </c>
      <c r="I1277" s="366" t="s">
        <v>34</v>
      </c>
      <c r="J1277" s="366" t="s">
        <v>608</v>
      </c>
      <c r="K1277" s="367" t="s">
        <v>48</v>
      </c>
      <c r="L1277" s="368"/>
      <c r="M1277" s="368"/>
      <c r="N1277" s="367">
        <v>555886</v>
      </c>
      <c r="O1277" s="367" t="s">
        <v>1321</v>
      </c>
      <c r="P1277" s="371">
        <v>44084</v>
      </c>
      <c r="Q1277" s="372">
        <v>113865391.77</v>
      </c>
      <c r="R1277" s="372">
        <v>106401127.50039677</v>
      </c>
      <c r="S1277" s="367">
        <v>62</v>
      </c>
      <c r="T1277" s="369">
        <v>-6.0728695643546771E-2</v>
      </c>
      <c r="U1277" s="369">
        <v>-0.68307111690720157</v>
      </c>
      <c r="V1277" s="369">
        <v>-0.22284780187218667</v>
      </c>
      <c r="W1277" s="369">
        <v>-2.0452321458659175</v>
      </c>
      <c r="X1277" s="369">
        <v>-0.17169237242376145</v>
      </c>
      <c r="Y1277" s="369">
        <v>-1.2073047845427245</v>
      </c>
      <c r="Z1277" s="369" t="s">
        <v>1419</v>
      </c>
      <c r="AA1277" s="369" t="s">
        <v>1419</v>
      </c>
      <c r="AB1277" s="369">
        <v>0.25477366757238812</v>
      </c>
      <c r="AC1277" s="373">
        <v>-1.2680758755432222</v>
      </c>
      <c r="AD1277" s="541">
        <v>38173724000100</v>
      </c>
      <c r="AE1277" s="370" t="s">
        <v>2259</v>
      </c>
      <c r="AF1277" s="370" t="s">
        <v>2244</v>
      </c>
      <c r="AG1277" s="374" t="s">
        <v>1438</v>
      </c>
      <c r="AH1277" s="374" t="s">
        <v>2245</v>
      </c>
      <c r="AI1277" s="374">
        <v>200000</v>
      </c>
      <c r="AJ1277" s="374">
        <v>10000</v>
      </c>
      <c r="AK1277" s="374">
        <v>50000</v>
      </c>
      <c r="AL1277" s="673">
        <v>0.03</v>
      </c>
      <c r="AM1277" s="673" t="s">
        <v>34</v>
      </c>
      <c r="AN1277" s="369" t="s">
        <v>34</v>
      </c>
      <c r="AO1277" s="367" t="s">
        <v>1324</v>
      </c>
      <c r="AP1277" s="370" t="s">
        <v>716</v>
      </c>
      <c r="AQ1277" s="376" t="s">
        <v>659</v>
      </c>
      <c r="AR1277" s="369" t="s">
        <v>34</v>
      </c>
      <c r="AS1277" s="369" t="s">
        <v>34</v>
      </c>
      <c r="AT1277" s="369"/>
      <c r="AX1277" s="662"/>
      <c r="AY1277" s="663"/>
      <c r="AZ1277" s="663"/>
      <c r="BA1277" s="663"/>
      <c r="BB1277" s="664"/>
      <c r="BC1277" s="663"/>
      <c r="BD1277" s="663"/>
      <c r="BE1277" s="663"/>
      <c r="BF1277" s="663"/>
      <c r="BG1277" s="664"/>
      <c r="BH1277" s="664"/>
      <c r="BI1277" s="665"/>
      <c r="BJ1277" s="665"/>
      <c r="BK1277" s="665"/>
      <c r="BL1277" s="664"/>
      <c r="BM1277" s="664"/>
      <c r="BN1277" s="664"/>
      <c r="BO1277" s="664"/>
      <c r="BP1277" s="664"/>
      <c r="BQ1277" s="664"/>
      <c r="BR1277" s="664"/>
      <c r="BS1277" s="664"/>
      <c r="BT1277" s="667"/>
      <c r="BU1277" s="668"/>
      <c r="BV1277" s="666"/>
      <c r="BW1277" s="669"/>
    </row>
    <row r="1278" spans="2:75" ht="15.75" customHeight="1">
      <c r="B1278" s="363" t="s">
        <v>911</v>
      </c>
      <c r="C1278" s="364">
        <v>11977572000141</v>
      </c>
      <c r="D1278" s="365" t="s">
        <v>14</v>
      </c>
      <c r="E1278" s="365" t="s">
        <v>607</v>
      </c>
      <c r="F1278" s="365" t="s">
        <v>1317</v>
      </c>
      <c r="G1278" s="366"/>
      <c r="H1278" s="366" t="s">
        <v>34</v>
      </c>
      <c r="I1278" s="366" t="s">
        <v>34</v>
      </c>
      <c r="J1278" s="366" t="s">
        <v>608</v>
      </c>
      <c r="K1278" s="367" t="s">
        <v>48</v>
      </c>
      <c r="L1278" s="368"/>
      <c r="M1278" s="368" t="s">
        <v>34</v>
      </c>
      <c r="N1278" s="367">
        <v>264611</v>
      </c>
      <c r="O1278" s="367" t="s">
        <v>1324</v>
      </c>
      <c r="P1278" s="371">
        <v>40534</v>
      </c>
      <c r="Q1278" s="372">
        <v>23100143.710000001</v>
      </c>
      <c r="R1278" s="372">
        <v>47744402.705436535</v>
      </c>
      <c r="S1278" s="367">
        <v>62</v>
      </c>
      <c r="T1278" s="369">
        <v>-9.0945135699436741E-2</v>
      </c>
      <c r="U1278" s="369">
        <v>-1.1756655199826191</v>
      </c>
      <c r="V1278" s="369">
        <v>-0.33256445429206583</v>
      </c>
      <c r="W1278" s="369">
        <v>-3.2602436595652726</v>
      </c>
      <c r="X1278" s="369">
        <v>-0.29698456430194953</v>
      </c>
      <c r="Y1278" s="369">
        <v>-2.2520879014809458</v>
      </c>
      <c r="Z1278" s="369">
        <v>-0.12232866763592609</v>
      </c>
      <c r="AA1278" s="369">
        <v>-0.69535580436080957</v>
      </c>
      <c r="AB1278" s="369">
        <v>0.26589479446556369</v>
      </c>
      <c r="AC1278" s="373">
        <v>-1.7519856888553733</v>
      </c>
      <c r="AD1278" s="541">
        <v>38386961000159</v>
      </c>
      <c r="AE1278" s="370" t="s">
        <v>2350</v>
      </c>
      <c r="AF1278" s="370" t="s">
        <v>2253</v>
      </c>
      <c r="AG1278" s="374" t="s">
        <v>1439</v>
      </c>
      <c r="AH1278" s="374" t="s">
        <v>2245</v>
      </c>
      <c r="AI1278" s="374">
        <v>50000</v>
      </c>
      <c r="AJ1278" s="374">
        <v>5000</v>
      </c>
      <c r="AK1278" s="374">
        <v>5000</v>
      </c>
      <c r="AL1278" s="369">
        <v>0.02</v>
      </c>
      <c r="AM1278" s="369">
        <v>0.2</v>
      </c>
      <c r="AN1278" s="369" t="s">
        <v>2276</v>
      </c>
      <c r="AO1278" s="367" t="s">
        <v>1324</v>
      </c>
      <c r="AP1278" s="370" t="s">
        <v>716</v>
      </c>
      <c r="AQ1278" s="376" t="s">
        <v>665</v>
      </c>
      <c r="AR1278" s="369">
        <v>5.3333333333333332E-3</v>
      </c>
      <c r="AS1278" s="369">
        <v>5.3333333333333332E-3</v>
      </c>
      <c r="AT1278" s="369"/>
      <c r="AX1278" s="662"/>
      <c r="AY1278" s="663"/>
      <c r="AZ1278" s="663"/>
      <c r="BA1278" s="663"/>
      <c r="BB1278" s="664"/>
      <c r="BC1278" s="663"/>
      <c r="BD1278" s="663"/>
      <c r="BE1278" s="663"/>
      <c r="BF1278" s="663"/>
      <c r="BG1278" s="664"/>
      <c r="BH1278" s="664"/>
      <c r="BI1278" s="665"/>
      <c r="BJ1278" s="665"/>
      <c r="BK1278" s="665"/>
      <c r="BL1278" s="664"/>
      <c r="BM1278" s="664"/>
      <c r="BN1278" s="664"/>
      <c r="BO1278" s="664"/>
      <c r="BP1278" s="664"/>
      <c r="BQ1278" s="664"/>
      <c r="BR1278" s="664"/>
      <c r="BS1278" s="664"/>
      <c r="BT1278" s="667"/>
      <c r="BU1278" s="668"/>
      <c r="BV1278" s="666"/>
      <c r="BW1278" s="669"/>
    </row>
    <row r="1279" spans="2:75" ht="15.75" customHeight="1">
      <c r="B1279" s="363" t="s">
        <v>914</v>
      </c>
      <c r="C1279" s="364">
        <v>36352596000136</v>
      </c>
      <c r="D1279" s="365" t="s">
        <v>14</v>
      </c>
      <c r="E1279" s="365" t="s">
        <v>607</v>
      </c>
      <c r="F1279" s="365" t="s">
        <v>1317</v>
      </c>
      <c r="G1279" s="366"/>
      <c r="H1279" s="366" t="s">
        <v>34</v>
      </c>
      <c r="I1279" s="366" t="s">
        <v>34</v>
      </c>
      <c r="J1279" s="366" t="s">
        <v>608</v>
      </c>
      <c r="K1279" s="367" t="s">
        <v>48</v>
      </c>
      <c r="L1279" s="368"/>
      <c r="M1279" s="368" t="s">
        <v>1416</v>
      </c>
      <c r="N1279" s="367">
        <v>539082</v>
      </c>
      <c r="O1279" s="367" t="s">
        <v>1321</v>
      </c>
      <c r="P1279" s="371">
        <v>43990</v>
      </c>
      <c r="Q1279" s="372">
        <v>28296304.239999998</v>
      </c>
      <c r="R1279" s="372">
        <v>83480578.224880964</v>
      </c>
      <c r="S1279" s="367">
        <v>62</v>
      </c>
      <c r="T1279" s="369">
        <v>-0.27383608331334841</v>
      </c>
      <c r="U1279" s="369">
        <v>-3.5399324966930088</v>
      </c>
      <c r="V1279" s="369">
        <v>-0.46302155406396672</v>
      </c>
      <c r="W1279" s="369">
        <v>-4.5391594513386364</v>
      </c>
      <c r="X1279" s="369">
        <v>-0.24900995166570195</v>
      </c>
      <c r="Y1279" s="369">
        <v>-1.8882876987657677</v>
      </c>
      <c r="Z1279" s="369" t="s">
        <v>1419</v>
      </c>
      <c r="AA1279" s="369" t="s">
        <v>1419</v>
      </c>
      <c r="AB1279" s="369">
        <v>0.32886646611455106</v>
      </c>
      <c r="AC1279" s="373">
        <v>-2.01925060850404</v>
      </c>
      <c r="AD1279" s="541">
        <v>42870670000109</v>
      </c>
      <c r="AE1279" s="370" t="s">
        <v>2350</v>
      </c>
      <c r="AF1279" s="370" t="s">
        <v>2253</v>
      </c>
      <c r="AG1279" s="374" t="s">
        <v>1439</v>
      </c>
      <c r="AH1279" s="374" t="s">
        <v>2245</v>
      </c>
      <c r="AI1279" s="374">
        <v>5000</v>
      </c>
      <c r="AJ1279" s="374">
        <v>1000</v>
      </c>
      <c r="AK1279" s="374">
        <v>5000</v>
      </c>
      <c r="AL1279" s="369">
        <v>0.02</v>
      </c>
      <c r="AM1279" s="369">
        <v>0.2</v>
      </c>
      <c r="AN1279" s="369" t="s">
        <v>34</v>
      </c>
      <c r="AO1279" s="367" t="s">
        <v>1324</v>
      </c>
      <c r="AP1279" s="370" t="s">
        <v>716</v>
      </c>
      <c r="AQ1279" s="376" t="s">
        <v>659</v>
      </c>
      <c r="AR1279" s="369">
        <v>2E-3</v>
      </c>
      <c r="AS1279" s="369">
        <v>2E-3</v>
      </c>
      <c r="AT1279" s="369"/>
      <c r="AX1279" s="662"/>
      <c r="AY1279" s="663"/>
      <c r="AZ1279" s="663"/>
      <c r="BA1279" s="663"/>
      <c r="BB1279" s="664"/>
      <c r="BC1279" s="663"/>
      <c r="BD1279" s="663"/>
      <c r="BE1279" s="663"/>
      <c r="BF1279" s="663"/>
      <c r="BG1279" s="664"/>
      <c r="BH1279" s="664"/>
      <c r="BI1279" s="665"/>
      <c r="BJ1279" s="665"/>
      <c r="BK1279" s="665"/>
      <c r="BL1279" s="664"/>
      <c r="BM1279" s="664"/>
      <c r="BN1279" s="664"/>
      <c r="BO1279" s="664"/>
      <c r="BP1279" s="664"/>
      <c r="BQ1279" s="664"/>
      <c r="BR1279" s="664"/>
      <c r="BS1279" s="664"/>
      <c r="BT1279" s="667"/>
      <c r="BU1279" s="668"/>
      <c r="BV1279" s="666"/>
      <c r="BW1279" s="669"/>
    </row>
    <row r="1280" spans="2:75" ht="15.75" customHeight="1">
      <c r="B1280" s="363" t="s">
        <v>179</v>
      </c>
      <c r="C1280" s="364">
        <v>16948298000104</v>
      </c>
      <c r="D1280" s="365" t="s">
        <v>14</v>
      </c>
      <c r="E1280" s="365" t="s">
        <v>607</v>
      </c>
      <c r="F1280" s="365" t="s">
        <v>1317</v>
      </c>
      <c r="G1280" s="366"/>
      <c r="H1280" s="366" t="s">
        <v>34</v>
      </c>
      <c r="I1280" s="366" t="s">
        <v>34</v>
      </c>
      <c r="J1280" s="366" t="s">
        <v>608</v>
      </c>
      <c r="K1280" s="367" t="s">
        <v>48</v>
      </c>
      <c r="L1280" s="368"/>
      <c r="M1280" s="368" t="s">
        <v>34</v>
      </c>
      <c r="N1280" s="367">
        <v>320757</v>
      </c>
      <c r="O1280" s="367" t="s">
        <v>1321</v>
      </c>
      <c r="P1280" s="371">
        <v>41249</v>
      </c>
      <c r="Q1280" s="372">
        <v>413942417.26999998</v>
      </c>
      <c r="R1280" s="372">
        <v>713335411.06579387</v>
      </c>
      <c r="S1280" s="367">
        <v>62</v>
      </c>
      <c r="T1280" s="369">
        <v>-8.8286086670300135E-2</v>
      </c>
      <c r="U1280" s="369">
        <v>-1.1412914741861431</v>
      </c>
      <c r="V1280" s="369">
        <v>-0.32918162130318174</v>
      </c>
      <c r="W1280" s="369">
        <v>-3.2270805849761528</v>
      </c>
      <c r="X1280" s="369">
        <v>-0.2813549558410865</v>
      </c>
      <c r="Y1280" s="369">
        <v>-2.1335657412389537</v>
      </c>
      <c r="Z1280" s="369">
        <v>-0.10414750108614867</v>
      </c>
      <c r="AA1280" s="369">
        <v>-0.5920081595710821</v>
      </c>
      <c r="AB1280" s="369">
        <v>0.26562357464935682</v>
      </c>
      <c r="AC1280" s="373">
        <v>-1.7350470350743794</v>
      </c>
      <c r="AD1280" s="541">
        <v>11225860000140</v>
      </c>
      <c r="AE1280" s="370" t="s">
        <v>2350</v>
      </c>
      <c r="AF1280" s="370" t="s">
        <v>2253</v>
      </c>
      <c r="AG1280" s="374" t="s">
        <v>1439</v>
      </c>
      <c r="AH1280" s="374" t="s">
        <v>2248</v>
      </c>
      <c r="AI1280" s="374">
        <v>50000</v>
      </c>
      <c r="AJ1280" s="374">
        <v>1000</v>
      </c>
      <c r="AK1280" s="374">
        <v>1000</v>
      </c>
      <c r="AL1280" s="369">
        <v>0.02</v>
      </c>
      <c r="AM1280" s="369">
        <v>0.2</v>
      </c>
      <c r="AN1280" s="369" t="s">
        <v>34</v>
      </c>
      <c r="AO1280" s="367" t="s">
        <v>1324</v>
      </c>
      <c r="AP1280" s="370" t="s">
        <v>716</v>
      </c>
      <c r="AQ1280" s="376" t="s">
        <v>665</v>
      </c>
      <c r="AR1280" s="369">
        <v>5.3333333333333332E-3</v>
      </c>
      <c r="AS1280" s="369">
        <v>5.3333333333333332E-3</v>
      </c>
      <c r="AT1280" s="369"/>
      <c r="AX1280" s="662"/>
      <c r="AY1280" s="663"/>
      <c r="AZ1280" s="663"/>
      <c r="BA1280" s="663"/>
      <c r="BB1280" s="664"/>
      <c r="BC1280" s="663"/>
      <c r="BD1280" s="663"/>
      <c r="BE1280" s="663"/>
      <c r="BF1280" s="663"/>
      <c r="BG1280" s="664"/>
      <c r="BH1280" s="664"/>
      <c r="BI1280" s="665"/>
      <c r="BJ1280" s="665"/>
      <c r="BK1280" s="665"/>
      <c r="BL1280" s="664"/>
      <c r="BM1280" s="664"/>
      <c r="BN1280" s="664"/>
      <c r="BO1280" s="664"/>
      <c r="BP1280" s="664"/>
      <c r="BQ1280" s="664"/>
      <c r="BR1280" s="664"/>
      <c r="BS1280" s="664"/>
      <c r="BT1280" s="667"/>
      <c r="BU1280" s="668"/>
      <c r="BV1280" s="666"/>
      <c r="BW1280" s="669"/>
    </row>
    <row r="1281" spans="2:75" ht="15.75" customHeight="1">
      <c r="B1281" s="363" t="s">
        <v>553</v>
      </c>
      <c r="C1281" s="364">
        <v>35343074000105</v>
      </c>
      <c r="D1281" s="365" t="s">
        <v>14</v>
      </c>
      <c r="E1281" s="365" t="s">
        <v>607</v>
      </c>
      <c r="F1281" s="365" t="s">
        <v>1317</v>
      </c>
      <c r="G1281" s="366"/>
      <c r="H1281" s="366" t="s">
        <v>34</v>
      </c>
      <c r="I1281" s="366" t="s">
        <v>34</v>
      </c>
      <c r="J1281" s="366" t="s">
        <v>608</v>
      </c>
      <c r="K1281" s="367" t="s">
        <v>48</v>
      </c>
      <c r="L1281" s="368"/>
      <c r="M1281" s="368" t="s">
        <v>1416</v>
      </c>
      <c r="N1281" s="367">
        <v>534757</v>
      </c>
      <c r="O1281" s="367" t="s">
        <v>1321</v>
      </c>
      <c r="P1281" s="371">
        <v>43941</v>
      </c>
      <c r="Q1281" s="372">
        <v>22992033.600000001</v>
      </c>
      <c r="R1281" s="372">
        <v>29318536.954920653</v>
      </c>
      <c r="S1281" s="367">
        <v>62</v>
      </c>
      <c r="T1281" s="369">
        <v>-9.0184477785158812E-2</v>
      </c>
      <c r="U1281" s="369">
        <v>-1.1658323466584961</v>
      </c>
      <c r="V1281" s="369">
        <v>-0.33174879131675694</v>
      </c>
      <c r="W1281" s="369">
        <v>-3.2522474350461676</v>
      </c>
      <c r="X1281" s="369">
        <v>-0.28161656892152709</v>
      </c>
      <c r="Y1281" s="369">
        <v>-2.1355496007527108</v>
      </c>
      <c r="Z1281" s="369" t="s">
        <v>1419</v>
      </c>
      <c r="AA1281" s="369" t="s">
        <v>1419</v>
      </c>
      <c r="AB1281" s="369">
        <v>0.26592514042845872</v>
      </c>
      <c r="AC1281" s="373">
        <v>-1.7471727492778206</v>
      </c>
      <c r="AD1281" s="541">
        <v>38386961000159</v>
      </c>
      <c r="AE1281" s="370" t="s">
        <v>2350</v>
      </c>
      <c r="AF1281" s="370" t="s">
        <v>2244</v>
      </c>
      <c r="AG1281" s="374" t="s">
        <v>1438</v>
      </c>
      <c r="AH1281" s="374" t="s">
        <v>2266</v>
      </c>
      <c r="AI1281" s="374">
        <v>0</v>
      </c>
      <c r="AJ1281" s="374">
        <v>0</v>
      </c>
      <c r="AK1281" s="374">
        <v>0</v>
      </c>
      <c r="AL1281" s="369">
        <v>0.02</v>
      </c>
      <c r="AM1281" s="369">
        <v>0.2</v>
      </c>
      <c r="AN1281" s="369" t="s">
        <v>34</v>
      </c>
      <c r="AO1281" s="367" t="s">
        <v>1324</v>
      </c>
      <c r="AP1281" s="370" t="s">
        <v>716</v>
      </c>
      <c r="AQ1281" s="376" t="s">
        <v>665</v>
      </c>
      <c r="AR1281" s="369">
        <v>3.3333333333333331E-3</v>
      </c>
      <c r="AS1281" s="369">
        <v>3.3333333333333331E-3</v>
      </c>
      <c r="AT1281" s="369"/>
      <c r="AX1281" s="662"/>
      <c r="AY1281" s="663"/>
      <c r="AZ1281" s="663"/>
      <c r="BA1281" s="663"/>
      <c r="BB1281" s="664"/>
      <c r="BC1281" s="663"/>
      <c r="BD1281" s="663"/>
      <c r="BE1281" s="663"/>
      <c r="BF1281" s="663"/>
      <c r="BG1281" s="664"/>
      <c r="BH1281" s="664"/>
      <c r="BI1281" s="665"/>
      <c r="BJ1281" s="665"/>
      <c r="BK1281" s="665"/>
      <c r="BL1281" s="664"/>
      <c r="BM1281" s="664"/>
      <c r="BN1281" s="664"/>
      <c r="BO1281" s="664"/>
      <c r="BP1281" s="664"/>
      <c r="BQ1281" s="664"/>
      <c r="BR1281" s="664"/>
      <c r="BS1281" s="664"/>
      <c r="BT1281" s="667"/>
      <c r="BU1281" s="668"/>
      <c r="BV1281" s="666"/>
      <c r="BW1281" s="669"/>
    </row>
    <row r="1282" spans="2:75" ht="15.75" customHeight="1">
      <c r="B1282" s="363" t="s">
        <v>1627</v>
      </c>
      <c r="C1282" s="364">
        <v>34200563000145</v>
      </c>
      <c r="D1282" s="365" t="s">
        <v>14</v>
      </c>
      <c r="E1282" s="365" t="s">
        <v>607</v>
      </c>
      <c r="F1282" s="365" t="s">
        <v>1317</v>
      </c>
      <c r="G1282" s="366"/>
      <c r="H1282" s="366" t="s">
        <v>34</v>
      </c>
      <c r="I1282" s="366" t="s">
        <v>34</v>
      </c>
      <c r="J1282" s="366" t="s">
        <v>608</v>
      </c>
      <c r="K1282" s="367" t="s">
        <v>48</v>
      </c>
      <c r="L1282" s="368"/>
      <c r="M1282" s="368"/>
      <c r="N1282" s="367">
        <v>504580</v>
      </c>
      <c r="O1282" s="367" t="s">
        <v>1321</v>
      </c>
      <c r="P1282" s="371">
        <v>43692</v>
      </c>
      <c r="Q1282" s="372">
        <v>11962770.33</v>
      </c>
      <c r="R1282" s="372">
        <v>14731552.485317461</v>
      </c>
      <c r="S1282" s="367">
        <v>62</v>
      </c>
      <c r="T1282" s="369">
        <v>-5.5030683628296662E-2</v>
      </c>
      <c r="U1282" s="369">
        <v>-0.61898037051190768</v>
      </c>
      <c r="V1282" s="369">
        <v>-0.22004633481400626</v>
      </c>
      <c r="W1282" s="369">
        <v>-2.0195210980797644</v>
      </c>
      <c r="X1282" s="369">
        <v>-0.18101403065495825</v>
      </c>
      <c r="Y1282" s="369">
        <v>-1.2728527318599139</v>
      </c>
      <c r="Z1282" s="369">
        <v>0.19210605566037553</v>
      </c>
      <c r="AA1282" s="369">
        <v>1.0497757761799964</v>
      </c>
      <c r="AB1282" s="369">
        <v>0.25583086983455422</v>
      </c>
      <c r="AC1282" s="373">
        <v>-1.2477146680269235</v>
      </c>
      <c r="AD1282" s="541">
        <v>34258716000105</v>
      </c>
      <c r="AE1282" s="370" t="s">
        <v>2453</v>
      </c>
      <c r="AF1282" s="370" t="s">
        <v>2453</v>
      </c>
      <c r="AG1282" s="374" t="s">
        <v>1442</v>
      </c>
      <c r="AH1282" s="374" t="s">
        <v>2245</v>
      </c>
      <c r="AI1282" s="374">
        <v>50000</v>
      </c>
      <c r="AJ1282" s="374">
        <v>10000</v>
      </c>
      <c r="AK1282" s="374">
        <v>10000</v>
      </c>
      <c r="AL1282" s="369">
        <v>0</v>
      </c>
      <c r="AM1282" s="369" t="s">
        <v>34</v>
      </c>
      <c r="AN1282" s="369" t="s">
        <v>666</v>
      </c>
      <c r="AO1282" s="367" t="s">
        <v>1324</v>
      </c>
      <c r="AP1282" s="370" t="s">
        <v>716</v>
      </c>
      <c r="AQ1282" s="376" t="s">
        <v>659</v>
      </c>
      <c r="AR1282" s="369" t="s">
        <v>34</v>
      </c>
      <c r="AS1282" s="369" t="s">
        <v>34</v>
      </c>
      <c r="AT1282" s="369"/>
      <c r="AX1282" s="662"/>
      <c r="AY1282" s="663"/>
      <c r="AZ1282" s="663"/>
      <c r="BA1282" s="663"/>
      <c r="BB1282" s="664"/>
      <c r="BC1282" s="663"/>
      <c r="BD1282" s="663"/>
      <c r="BE1282" s="663"/>
      <c r="BF1282" s="663"/>
      <c r="BG1282" s="664"/>
      <c r="BH1282" s="664"/>
      <c r="BI1282" s="665"/>
      <c r="BJ1282" s="665"/>
      <c r="BK1282" s="665"/>
      <c r="BL1282" s="664"/>
      <c r="BM1282" s="664"/>
      <c r="BN1282" s="664"/>
      <c r="BO1282" s="664"/>
      <c r="BP1282" s="664"/>
      <c r="BQ1282" s="664"/>
      <c r="BR1282" s="664"/>
      <c r="BS1282" s="664"/>
      <c r="BT1282" s="667"/>
      <c r="BU1282" s="668"/>
      <c r="BV1282" s="666"/>
      <c r="BW1282" s="669"/>
    </row>
    <row r="1283" spans="2:75" ht="15.75" customHeight="1">
      <c r="B1283" s="363" t="s">
        <v>1628</v>
      </c>
      <c r="C1283" s="364">
        <v>34674552000105</v>
      </c>
      <c r="D1283" s="365" t="s">
        <v>14</v>
      </c>
      <c r="E1283" s="365" t="s">
        <v>607</v>
      </c>
      <c r="F1283" s="365" t="s">
        <v>1317</v>
      </c>
      <c r="G1283" s="366"/>
      <c r="H1283" s="366" t="s">
        <v>34</v>
      </c>
      <c r="I1283" s="366" t="s">
        <v>34</v>
      </c>
      <c r="J1283" s="366" t="s">
        <v>608</v>
      </c>
      <c r="K1283" s="367" t="s">
        <v>48</v>
      </c>
      <c r="L1283" s="368"/>
      <c r="M1283" s="368"/>
      <c r="N1283" s="367">
        <v>511455</v>
      </c>
      <c r="O1283" s="367" t="s">
        <v>1321</v>
      </c>
      <c r="P1283" s="371">
        <v>43759</v>
      </c>
      <c r="Q1283" s="372">
        <v>98559731.299999997</v>
      </c>
      <c r="R1283" s="372">
        <v>251197355.08984134</v>
      </c>
      <c r="S1283" s="367">
        <v>62</v>
      </c>
      <c r="T1283" s="369">
        <v>-4.9849420393040633E-2</v>
      </c>
      <c r="U1283" s="369">
        <v>-0.56070196970662645</v>
      </c>
      <c r="V1283" s="369">
        <v>-0.21706044834215987</v>
      </c>
      <c r="W1283" s="369">
        <v>-1.9921175026894498</v>
      </c>
      <c r="X1283" s="369">
        <v>-0.18278706220907937</v>
      </c>
      <c r="Y1283" s="369">
        <v>-1.2853203182076194</v>
      </c>
      <c r="Z1283" s="369" t="s">
        <v>1419</v>
      </c>
      <c r="AA1283" s="369" t="s">
        <v>1419</v>
      </c>
      <c r="AB1283" s="369">
        <v>0.25338620636213049</v>
      </c>
      <c r="AC1283" s="373">
        <v>-1.2471328837659517</v>
      </c>
      <c r="AD1283" s="541">
        <v>34581222000167</v>
      </c>
      <c r="AE1283" s="370" t="s">
        <v>2453</v>
      </c>
      <c r="AF1283" s="370" t="s">
        <v>2453</v>
      </c>
      <c r="AG1283" s="374" t="s">
        <v>1442</v>
      </c>
      <c r="AH1283" s="374" t="s">
        <v>2245</v>
      </c>
      <c r="AI1283" s="374">
        <v>50000</v>
      </c>
      <c r="AJ1283" s="374">
        <v>10000</v>
      </c>
      <c r="AK1283" s="374">
        <v>10000</v>
      </c>
      <c r="AL1283" s="369">
        <v>0</v>
      </c>
      <c r="AM1283" s="369" t="s">
        <v>34</v>
      </c>
      <c r="AN1283" s="369" t="s">
        <v>666</v>
      </c>
      <c r="AO1283" s="367" t="s">
        <v>1324</v>
      </c>
      <c r="AP1283" s="370" t="s">
        <v>716</v>
      </c>
      <c r="AQ1283" s="376" t="s">
        <v>659</v>
      </c>
      <c r="AR1283" s="369" t="s">
        <v>34</v>
      </c>
      <c r="AS1283" s="369" t="s">
        <v>34</v>
      </c>
      <c r="AT1283" s="369"/>
      <c r="AX1283" s="662"/>
      <c r="AY1283" s="663"/>
      <c r="AZ1283" s="663"/>
      <c r="BA1283" s="663"/>
      <c r="BB1283" s="664"/>
      <c r="BC1283" s="663"/>
      <c r="BD1283" s="663"/>
      <c r="BE1283" s="663"/>
      <c r="BF1283" s="663"/>
      <c r="BG1283" s="664"/>
      <c r="BH1283" s="664"/>
      <c r="BI1283" s="665"/>
      <c r="BJ1283" s="665"/>
      <c r="BK1283" s="665"/>
      <c r="BL1283" s="664"/>
      <c r="BM1283" s="664"/>
      <c r="BN1283" s="664"/>
      <c r="BO1283" s="664"/>
      <c r="BP1283" s="664"/>
      <c r="BQ1283" s="664"/>
      <c r="BR1283" s="664"/>
      <c r="BS1283" s="664"/>
      <c r="BT1283" s="667"/>
      <c r="BU1283" s="668"/>
      <c r="BV1283" s="666"/>
      <c r="BW1283" s="669"/>
    </row>
    <row r="1284" spans="2:75" ht="15.75" customHeight="1">
      <c r="B1284" s="363" t="s">
        <v>1225</v>
      </c>
      <c r="C1284" s="364">
        <v>35471498000155</v>
      </c>
      <c r="D1284" s="365" t="s">
        <v>14</v>
      </c>
      <c r="E1284" s="365" t="s">
        <v>607</v>
      </c>
      <c r="F1284" s="365" t="s">
        <v>1317</v>
      </c>
      <c r="G1284" s="366"/>
      <c r="H1284" s="366" t="s">
        <v>34</v>
      </c>
      <c r="I1284" s="366" t="s">
        <v>34</v>
      </c>
      <c r="J1284" s="366" t="s">
        <v>608</v>
      </c>
      <c r="K1284" s="367" t="s">
        <v>48</v>
      </c>
      <c r="L1284" s="368"/>
      <c r="M1284" s="368" t="s">
        <v>34</v>
      </c>
      <c r="N1284" s="367">
        <v>529478</v>
      </c>
      <c r="O1284" s="367" t="s">
        <v>1321</v>
      </c>
      <c r="P1284" s="371">
        <v>43896</v>
      </c>
      <c r="Q1284" s="372">
        <v>575605236.67999995</v>
      </c>
      <c r="R1284" s="372">
        <v>575692570.7237699</v>
      </c>
      <c r="S1284" s="367">
        <v>62</v>
      </c>
      <c r="T1284" s="369">
        <v>6.6221561566536469E-2</v>
      </c>
      <c r="U1284" s="369">
        <v>0.85605905158559581</v>
      </c>
      <c r="V1284" s="369">
        <v>-4.7959387822627098E-2</v>
      </c>
      <c r="W1284" s="369">
        <v>-0.47016236415944074</v>
      </c>
      <c r="X1284" s="369">
        <v>0.79757194278827592</v>
      </c>
      <c r="Y1284" s="369">
        <v>6.0481329295212074</v>
      </c>
      <c r="Z1284" s="369" t="s">
        <v>1419</v>
      </c>
      <c r="AA1284" s="369" t="s">
        <v>1419</v>
      </c>
      <c r="AB1284" s="369">
        <v>0.25737788615662338</v>
      </c>
      <c r="AC1284" s="373">
        <v>-0.44006194741590204</v>
      </c>
      <c r="AD1284" s="541">
        <v>29088425000186</v>
      </c>
      <c r="AE1284" s="370" t="s">
        <v>2395</v>
      </c>
      <c r="AF1284" s="370" t="s">
        <v>2244</v>
      </c>
      <c r="AG1284" s="374" t="s">
        <v>1438</v>
      </c>
      <c r="AH1284" s="374" t="s">
        <v>2248</v>
      </c>
      <c r="AI1284" s="374">
        <v>50</v>
      </c>
      <c r="AJ1284" s="374">
        <v>50</v>
      </c>
      <c r="AK1284" s="374">
        <v>30</v>
      </c>
      <c r="AL1284" s="369">
        <v>0.02</v>
      </c>
      <c r="AM1284" s="369">
        <v>0.2</v>
      </c>
      <c r="AN1284" s="369" t="s">
        <v>2295</v>
      </c>
      <c r="AO1284" s="367" t="s">
        <v>1324</v>
      </c>
      <c r="AP1284" s="370" t="s">
        <v>716</v>
      </c>
      <c r="AQ1284" s="376" t="s">
        <v>681</v>
      </c>
      <c r="AR1284" s="369">
        <v>5.3333333333333332E-3</v>
      </c>
      <c r="AS1284" s="369">
        <v>5.3333333333333332E-3</v>
      </c>
      <c r="AT1284" s="369"/>
      <c r="AX1284" s="662"/>
      <c r="AY1284" s="663"/>
      <c r="AZ1284" s="663"/>
      <c r="BA1284" s="663"/>
      <c r="BB1284" s="664"/>
      <c r="BC1284" s="663"/>
      <c r="BD1284" s="663"/>
      <c r="BE1284" s="663"/>
      <c r="BF1284" s="663"/>
      <c r="BG1284" s="664"/>
      <c r="BH1284" s="664"/>
      <c r="BI1284" s="665"/>
      <c r="BJ1284" s="665"/>
      <c r="BK1284" s="665"/>
      <c r="BL1284" s="664"/>
      <c r="BM1284" s="664"/>
      <c r="BN1284" s="664"/>
      <c r="BO1284" s="664"/>
      <c r="BP1284" s="664"/>
      <c r="BQ1284" s="664"/>
      <c r="BR1284" s="664"/>
      <c r="BS1284" s="664"/>
      <c r="BT1284" s="667"/>
      <c r="BU1284" s="668"/>
      <c r="BV1284" s="666"/>
      <c r="BW1284" s="669"/>
    </row>
    <row r="1285" spans="2:75" ht="15.75" customHeight="1">
      <c r="B1285" s="363" t="s">
        <v>337</v>
      </c>
      <c r="C1285" s="364">
        <v>20142615000160</v>
      </c>
      <c r="D1285" s="365" t="s">
        <v>11</v>
      </c>
      <c r="E1285" s="365" t="s">
        <v>620</v>
      </c>
      <c r="F1285" s="365" t="s">
        <v>685</v>
      </c>
      <c r="G1285" s="366" t="s">
        <v>738</v>
      </c>
      <c r="H1285" s="366" t="s">
        <v>34</v>
      </c>
      <c r="I1285" s="366" t="s">
        <v>1319</v>
      </c>
      <c r="J1285" s="366" t="s">
        <v>608</v>
      </c>
      <c r="K1285" s="367" t="s">
        <v>48</v>
      </c>
      <c r="L1285" s="368"/>
      <c r="M1285" s="368" t="s">
        <v>34</v>
      </c>
      <c r="N1285" s="367">
        <v>370797</v>
      </c>
      <c r="O1285" s="367" t="s">
        <v>1321</v>
      </c>
      <c r="P1285" s="371">
        <v>41796</v>
      </c>
      <c r="Q1285" s="372">
        <v>1377412.53</v>
      </c>
      <c r="R1285" s="372">
        <v>1463338.3840476193</v>
      </c>
      <c r="S1285" s="367">
        <v>62</v>
      </c>
      <c r="T1285" s="369">
        <v>-6.0197833994987349E-2</v>
      </c>
      <c r="U1285" s="369">
        <v>-0.77818914954879237</v>
      </c>
      <c r="V1285" s="369">
        <v>-0.19987837386972285</v>
      </c>
      <c r="W1285" s="369">
        <v>-1.9594764042963078</v>
      </c>
      <c r="X1285" s="369">
        <v>-0.27876138800970529</v>
      </c>
      <c r="Y1285" s="369">
        <v>-2.1138982452246315</v>
      </c>
      <c r="Z1285" s="369">
        <v>0.12423955316449753</v>
      </c>
      <c r="AA1285" s="369">
        <v>0.70621789719186878</v>
      </c>
      <c r="AB1285" s="369">
        <v>0.28102357695880381</v>
      </c>
      <c r="AC1285" s="373">
        <v>-0.99885864804752711</v>
      </c>
      <c r="AD1285" s="541">
        <v>0</v>
      </c>
      <c r="AE1285" s="370" t="s">
        <v>2498</v>
      </c>
      <c r="AF1285" s="370" t="s">
        <v>2244</v>
      </c>
      <c r="AG1285" s="374" t="s">
        <v>1438</v>
      </c>
      <c r="AH1285" s="374" t="s">
        <v>2248</v>
      </c>
      <c r="AI1285" s="374">
        <v>20000</v>
      </c>
      <c r="AJ1285" s="374">
        <v>10000</v>
      </c>
      <c r="AK1285" s="374">
        <v>20000</v>
      </c>
      <c r="AL1285" s="369">
        <v>0.02</v>
      </c>
      <c r="AM1285" s="369">
        <v>0.2</v>
      </c>
      <c r="AN1285" s="369" t="s">
        <v>34</v>
      </c>
      <c r="AO1285" s="367" t="s">
        <v>1324</v>
      </c>
      <c r="AP1285" s="370" t="s">
        <v>13</v>
      </c>
      <c r="AQ1285" s="376" t="s">
        <v>668</v>
      </c>
      <c r="AR1285" s="369">
        <v>5.3333333333333332E-3</v>
      </c>
      <c r="AS1285" s="369">
        <v>5.3333333333333332E-3</v>
      </c>
      <c r="AT1285" s="369"/>
      <c r="AX1285" s="662"/>
      <c r="AY1285" s="663"/>
      <c r="AZ1285" s="663"/>
      <c r="BA1285" s="663"/>
      <c r="BB1285" s="664"/>
      <c r="BC1285" s="663"/>
      <c r="BD1285" s="663"/>
      <c r="BE1285" s="663"/>
      <c r="BF1285" s="663"/>
      <c r="BG1285" s="664"/>
      <c r="BH1285" s="664"/>
      <c r="BI1285" s="665"/>
      <c r="BJ1285" s="665"/>
      <c r="BK1285" s="665"/>
      <c r="BL1285" s="664"/>
      <c r="BM1285" s="664"/>
      <c r="BN1285" s="664"/>
      <c r="BO1285" s="664"/>
      <c r="BP1285" s="664"/>
      <c r="BQ1285" s="664"/>
      <c r="BR1285" s="664"/>
      <c r="BS1285" s="664"/>
      <c r="BT1285" s="667"/>
      <c r="BU1285" s="668"/>
      <c r="BV1285" s="666"/>
      <c r="BW1285" s="669"/>
    </row>
    <row r="1286" spans="2:75" ht="15.75" customHeight="1">
      <c r="B1286" s="363" t="s">
        <v>1296</v>
      </c>
      <c r="C1286" s="364">
        <v>42831231000197</v>
      </c>
      <c r="D1286" s="365" t="s">
        <v>13</v>
      </c>
      <c r="E1286" s="365" t="s">
        <v>615</v>
      </c>
      <c r="F1286" s="365" t="s">
        <v>619</v>
      </c>
      <c r="G1286" s="366" t="s">
        <v>34</v>
      </c>
      <c r="H1286" s="366" t="s">
        <v>1338</v>
      </c>
      <c r="I1286" s="366" t="s">
        <v>34</v>
      </c>
      <c r="J1286" s="366" t="s">
        <v>608</v>
      </c>
      <c r="K1286" s="367" t="s">
        <v>48</v>
      </c>
      <c r="L1286" s="368"/>
      <c r="M1286" s="368" t="s">
        <v>1416</v>
      </c>
      <c r="N1286" s="367">
        <v>645605</v>
      </c>
      <c r="O1286" s="367" t="s">
        <v>1324</v>
      </c>
      <c r="P1286" s="371">
        <v>44676</v>
      </c>
      <c r="Q1286" s="372">
        <v>76463014.430000007</v>
      </c>
      <c r="R1286" s="372" t="s">
        <v>1419</v>
      </c>
      <c r="S1286" s="367">
        <v>62</v>
      </c>
      <c r="T1286" s="369" t="s">
        <v>1419</v>
      </c>
      <c r="U1286" s="369" t="s">
        <v>1419</v>
      </c>
      <c r="V1286" s="369" t="s">
        <v>1419</v>
      </c>
      <c r="W1286" s="369" t="s">
        <v>1419</v>
      </c>
      <c r="X1286" s="369" t="s">
        <v>1419</v>
      </c>
      <c r="Y1286" s="369" t="s">
        <v>1419</v>
      </c>
      <c r="Z1286" s="369" t="s">
        <v>1419</v>
      </c>
      <c r="AA1286" s="369" t="s">
        <v>1419</v>
      </c>
      <c r="AB1286" s="369" t="s">
        <v>1419</v>
      </c>
      <c r="AC1286" s="373" t="s">
        <v>1419</v>
      </c>
      <c r="AD1286" s="541">
        <v>42831201000180</v>
      </c>
      <c r="AE1286" s="370" t="s">
        <v>2429</v>
      </c>
      <c r="AF1286" s="370" t="s">
        <v>2250</v>
      </c>
      <c r="AG1286" s="374" t="s">
        <v>719</v>
      </c>
      <c r="AH1286" s="374" t="s">
        <v>2245</v>
      </c>
      <c r="AI1286" s="374">
        <v>100000</v>
      </c>
      <c r="AJ1286" s="374">
        <v>50000</v>
      </c>
      <c r="AK1286" s="374">
        <v>100000</v>
      </c>
      <c r="AL1286" s="369">
        <v>0.02</v>
      </c>
      <c r="AM1286" s="369">
        <v>0.2</v>
      </c>
      <c r="AN1286" s="369" t="s">
        <v>64</v>
      </c>
      <c r="AO1286" s="367" t="s">
        <v>1324</v>
      </c>
      <c r="AP1286" s="370" t="s">
        <v>13</v>
      </c>
      <c r="AQ1286" s="376" t="s">
        <v>668</v>
      </c>
      <c r="AR1286" s="369" t="s">
        <v>34</v>
      </c>
      <c r="AS1286" s="369" t="s">
        <v>34</v>
      </c>
      <c r="AT1286" s="369"/>
      <c r="AX1286" s="662"/>
      <c r="AY1286" s="663"/>
      <c r="AZ1286" s="663"/>
      <c r="BA1286" s="663"/>
      <c r="BB1286" s="664"/>
      <c r="BC1286" s="663"/>
      <c r="BD1286" s="663"/>
      <c r="BE1286" s="663"/>
      <c r="BF1286" s="663"/>
      <c r="BG1286" s="664"/>
      <c r="BH1286" s="664"/>
      <c r="BI1286" s="665"/>
      <c r="BJ1286" s="665"/>
      <c r="BK1286" s="665"/>
      <c r="BL1286" s="664"/>
      <c r="BM1286" s="664"/>
      <c r="BN1286" s="664"/>
      <c r="BO1286" s="664"/>
      <c r="BP1286" s="664"/>
      <c r="BQ1286" s="664"/>
      <c r="BR1286" s="664"/>
      <c r="BS1286" s="664"/>
      <c r="BT1286" s="667"/>
      <c r="BU1286" s="668"/>
      <c r="BV1286" s="666"/>
      <c r="BW1286" s="669"/>
    </row>
    <row r="1287" spans="2:75" ht="15.75" customHeight="1">
      <c r="B1287" s="363" t="s">
        <v>1264</v>
      </c>
      <c r="C1287" s="364">
        <v>33925183000105</v>
      </c>
      <c r="D1287" s="365" t="s">
        <v>13</v>
      </c>
      <c r="E1287" s="365" t="s">
        <v>616</v>
      </c>
      <c r="F1287" s="365" t="s">
        <v>619</v>
      </c>
      <c r="G1287" s="366" t="s">
        <v>34</v>
      </c>
      <c r="H1287" s="366" t="s">
        <v>1338</v>
      </c>
      <c r="I1287" s="366" t="s">
        <v>34</v>
      </c>
      <c r="J1287" s="366" t="s">
        <v>611</v>
      </c>
      <c r="K1287" s="367" t="s">
        <v>48</v>
      </c>
      <c r="L1287" s="368"/>
      <c r="M1287" s="368" t="s">
        <v>1416</v>
      </c>
      <c r="N1287" s="367">
        <v>532444</v>
      </c>
      <c r="O1287" s="367" t="s">
        <v>1321</v>
      </c>
      <c r="P1287" s="371">
        <v>43909</v>
      </c>
      <c r="Q1287" s="372">
        <v>82706585.900000006</v>
      </c>
      <c r="R1287" s="372">
        <v>108879252.66769844</v>
      </c>
      <c r="S1287" s="367">
        <v>62</v>
      </c>
      <c r="T1287" s="369">
        <v>-0.20164276997660124</v>
      </c>
      <c r="U1287" s="369">
        <v>-2.6066754443992193</v>
      </c>
      <c r="V1287" s="369">
        <v>-0.15096395901337434</v>
      </c>
      <c r="W1287" s="369">
        <v>-1.4799515818487987</v>
      </c>
      <c r="X1287" s="369">
        <v>-9.9415410365993884E-2</v>
      </c>
      <c r="Y1287" s="369">
        <v>-0.75388511666344715</v>
      </c>
      <c r="Z1287" s="369" t="s">
        <v>1419</v>
      </c>
      <c r="AA1287" s="369" t="s">
        <v>1419</v>
      </c>
      <c r="AB1287" s="369">
        <v>0.14210780323403679</v>
      </c>
      <c r="AC1287" s="373">
        <v>-1.7641414613557702</v>
      </c>
      <c r="AD1287" s="541">
        <v>0</v>
      </c>
      <c r="AE1287" s="370" t="s">
        <v>2364</v>
      </c>
      <c r="AF1287" s="370" t="s">
        <v>736</v>
      </c>
      <c r="AG1287" s="374" t="s">
        <v>736</v>
      </c>
      <c r="AH1287" s="374" t="s">
        <v>2245</v>
      </c>
      <c r="AI1287" s="374">
        <v>1000</v>
      </c>
      <c r="AJ1287" s="374" t="s">
        <v>1429</v>
      </c>
      <c r="AK1287" s="374" t="s">
        <v>1429</v>
      </c>
      <c r="AL1287" s="369">
        <v>7.4999999999999997E-3</v>
      </c>
      <c r="AM1287" s="369">
        <v>0.1</v>
      </c>
      <c r="AN1287" s="369" t="s">
        <v>2257</v>
      </c>
      <c r="AO1287" s="367" t="s">
        <v>1324</v>
      </c>
      <c r="AP1287" s="370" t="s">
        <v>13</v>
      </c>
      <c r="AQ1287" s="376" t="s">
        <v>679</v>
      </c>
      <c r="AR1287" s="369">
        <v>2.4997499999999998E-3</v>
      </c>
      <c r="AS1287" s="369">
        <v>2.4997499999999998E-3</v>
      </c>
      <c r="AT1287" s="369"/>
      <c r="AX1287" s="662"/>
      <c r="AY1287" s="663"/>
      <c r="AZ1287" s="663"/>
      <c r="BA1287" s="663"/>
      <c r="BB1287" s="664"/>
      <c r="BC1287" s="663"/>
      <c r="BD1287" s="663"/>
      <c r="BE1287" s="663"/>
      <c r="BF1287" s="663"/>
      <c r="BG1287" s="664"/>
      <c r="BH1287" s="664"/>
      <c r="BI1287" s="665"/>
      <c r="BJ1287" s="665"/>
      <c r="BK1287" s="665"/>
      <c r="BL1287" s="664"/>
      <c r="BM1287" s="664"/>
      <c r="BN1287" s="664"/>
      <c r="BO1287" s="664"/>
      <c r="BP1287" s="664"/>
      <c r="BQ1287" s="664"/>
      <c r="BR1287" s="664"/>
      <c r="BS1287" s="664"/>
      <c r="BT1287" s="667"/>
      <c r="BU1287" s="668"/>
      <c r="BV1287" s="666"/>
      <c r="BW1287" s="669"/>
    </row>
    <row r="1288" spans="2:75" ht="15.75" customHeight="1">
      <c r="B1288" s="363" t="s">
        <v>1265</v>
      </c>
      <c r="C1288" s="364">
        <v>40190965000109</v>
      </c>
      <c r="D1288" s="365" t="s">
        <v>13</v>
      </c>
      <c r="E1288" s="365" t="s">
        <v>615</v>
      </c>
      <c r="F1288" s="365" t="s">
        <v>619</v>
      </c>
      <c r="G1288" s="366" t="s">
        <v>34</v>
      </c>
      <c r="H1288" s="366" t="s">
        <v>865</v>
      </c>
      <c r="I1288" s="366" t="s">
        <v>34</v>
      </c>
      <c r="J1288" s="366"/>
      <c r="K1288" s="367" t="s">
        <v>48</v>
      </c>
      <c r="L1288" s="368"/>
      <c r="M1288" s="368" t="s">
        <v>1416</v>
      </c>
      <c r="N1288" s="367">
        <v>576492</v>
      </c>
      <c r="O1288" s="367" t="s">
        <v>1321</v>
      </c>
      <c r="P1288" s="371">
        <v>44253</v>
      </c>
      <c r="Q1288" s="372">
        <v>18789685.300000001</v>
      </c>
      <c r="R1288" s="372">
        <v>18800208.824007943</v>
      </c>
      <c r="S1288" s="367">
        <v>62</v>
      </c>
      <c r="T1288" s="369">
        <v>6.8144576476958818E-2</v>
      </c>
      <c r="U1288" s="369">
        <v>0.88091824066930646</v>
      </c>
      <c r="V1288" s="369">
        <v>3.8375335207864625E-2</v>
      </c>
      <c r="W1288" s="369">
        <v>0.37620660199979017</v>
      </c>
      <c r="X1288" s="369" t="s">
        <v>1419</v>
      </c>
      <c r="Y1288" s="369" t="s">
        <v>1419</v>
      </c>
      <c r="Z1288" s="369" t="s">
        <v>1419</v>
      </c>
      <c r="AA1288" s="369" t="s">
        <v>1419</v>
      </c>
      <c r="AB1288" s="369">
        <v>6.0651692915620746E-2</v>
      </c>
      <c r="AC1288" s="373">
        <v>-0.95064045743019188</v>
      </c>
      <c r="AD1288" s="541">
        <v>0</v>
      </c>
      <c r="AE1288" s="370" t="s">
        <v>2364</v>
      </c>
      <c r="AF1288" s="370" t="s">
        <v>2244</v>
      </c>
      <c r="AG1288" s="374" t="s">
        <v>1438</v>
      </c>
      <c r="AH1288" s="374" t="s">
        <v>2248</v>
      </c>
      <c r="AI1288" s="374">
        <v>0</v>
      </c>
      <c r="AJ1288" s="374">
        <v>0</v>
      </c>
      <c r="AK1288" s="374">
        <v>0</v>
      </c>
      <c r="AL1288" s="369">
        <v>7.4999999999999997E-3</v>
      </c>
      <c r="AM1288" s="369">
        <v>0.1</v>
      </c>
      <c r="AN1288" s="369" t="s">
        <v>34</v>
      </c>
      <c r="AO1288" s="367" t="s">
        <v>1324</v>
      </c>
      <c r="AP1288" s="370" t="s">
        <v>13</v>
      </c>
      <c r="AQ1288" s="376" t="s">
        <v>668</v>
      </c>
      <c r="AR1288" s="369">
        <v>2.4997499999999998E-3</v>
      </c>
      <c r="AS1288" s="369">
        <v>2.4997499999999998E-3</v>
      </c>
      <c r="AT1288" s="369"/>
      <c r="AX1288" s="662"/>
      <c r="AY1288" s="663"/>
      <c r="AZ1288" s="663"/>
      <c r="BA1288" s="663"/>
      <c r="BB1288" s="664"/>
      <c r="BC1288" s="663"/>
      <c r="BD1288" s="663"/>
      <c r="BE1288" s="663"/>
      <c r="BF1288" s="663"/>
      <c r="BG1288" s="664"/>
      <c r="BH1288" s="664"/>
      <c r="BI1288" s="665"/>
      <c r="BJ1288" s="665"/>
      <c r="BK1288" s="665"/>
      <c r="BL1288" s="664"/>
      <c r="BM1288" s="664"/>
      <c r="BN1288" s="664"/>
      <c r="BO1288" s="664"/>
      <c r="BP1288" s="664"/>
      <c r="BQ1288" s="664"/>
      <c r="BR1288" s="664"/>
      <c r="BS1288" s="664"/>
      <c r="BT1288" s="667"/>
      <c r="BU1288" s="668"/>
      <c r="BV1288" s="666"/>
      <c r="BW1288" s="669"/>
    </row>
    <row r="1289" spans="2:75" ht="15.75" customHeight="1">
      <c r="B1289" s="363" t="s">
        <v>119</v>
      </c>
      <c r="C1289" s="364">
        <v>8892340000186</v>
      </c>
      <c r="D1289" s="365" t="s">
        <v>14</v>
      </c>
      <c r="E1289" s="365" t="s">
        <v>607</v>
      </c>
      <c r="F1289" s="365"/>
      <c r="G1289" s="366"/>
      <c r="H1289" s="366" t="s">
        <v>34</v>
      </c>
      <c r="I1289" s="366" t="s">
        <v>34</v>
      </c>
      <c r="J1289" s="366" t="s">
        <v>608</v>
      </c>
      <c r="K1289" s="367" t="s">
        <v>48</v>
      </c>
      <c r="L1289" s="368"/>
      <c r="M1289" s="368" t="s">
        <v>34</v>
      </c>
      <c r="N1289" s="367">
        <v>210277</v>
      </c>
      <c r="O1289" s="367" t="s">
        <v>1324</v>
      </c>
      <c r="P1289" s="371">
        <v>39598</v>
      </c>
      <c r="Q1289" s="372">
        <v>119594808.06999999</v>
      </c>
      <c r="R1289" s="372">
        <v>168657971.14464271</v>
      </c>
      <c r="S1289" s="367">
        <v>62</v>
      </c>
      <c r="T1289" s="369">
        <v>-3.5863283499536269E-2</v>
      </c>
      <c r="U1289" s="369">
        <v>-0.46361166564324041</v>
      </c>
      <c r="V1289" s="369">
        <v>-0.24727733803635987</v>
      </c>
      <c r="W1289" s="369">
        <v>-2.4241447427186884</v>
      </c>
      <c r="X1289" s="369">
        <v>-0.17623833404221056</v>
      </c>
      <c r="Y1289" s="369">
        <v>-1.3364473025947581</v>
      </c>
      <c r="Z1289" s="369">
        <v>-9.0761063679713705E-2</v>
      </c>
      <c r="AA1289" s="369">
        <v>-0.51591530962702292</v>
      </c>
      <c r="AB1289" s="369">
        <v>0.25615914203515477</v>
      </c>
      <c r="AC1289" s="373">
        <v>-1.3595664644286685</v>
      </c>
      <c r="AD1289" s="541">
        <v>12823607000150</v>
      </c>
      <c r="AE1289" s="370" t="s">
        <v>2301</v>
      </c>
      <c r="AF1289" s="370" t="s">
        <v>2250</v>
      </c>
      <c r="AG1289" s="374" t="s">
        <v>719</v>
      </c>
      <c r="AH1289" s="374" t="s">
        <v>2248</v>
      </c>
      <c r="AI1289" s="374">
        <v>20000</v>
      </c>
      <c r="AJ1289" s="374">
        <v>1000</v>
      </c>
      <c r="AK1289" s="374">
        <v>20000</v>
      </c>
      <c r="AL1289" s="369">
        <v>1.9E-2</v>
      </c>
      <c r="AM1289" s="369">
        <v>0.2</v>
      </c>
      <c r="AN1289" s="369" t="s">
        <v>2257</v>
      </c>
      <c r="AO1289" s="367" t="s">
        <v>1324</v>
      </c>
      <c r="AP1289" s="370" t="s">
        <v>716</v>
      </c>
      <c r="AQ1289" s="376" t="s">
        <v>659</v>
      </c>
      <c r="AR1289" s="369">
        <v>3.8E-3</v>
      </c>
      <c r="AS1289" s="369">
        <v>3.8E-3</v>
      </c>
      <c r="AT1289" s="369"/>
      <c r="AX1289" s="662"/>
      <c r="AY1289" s="663"/>
      <c r="AZ1289" s="663"/>
      <c r="BA1289" s="663"/>
      <c r="BB1289" s="664"/>
      <c r="BC1289" s="663"/>
      <c r="BD1289" s="663"/>
      <c r="BE1289" s="663"/>
      <c r="BF1289" s="663"/>
      <c r="BG1289" s="664"/>
      <c r="BH1289" s="664"/>
      <c r="BI1289" s="665"/>
      <c r="BJ1289" s="665"/>
      <c r="BK1289" s="665"/>
      <c r="BL1289" s="664"/>
      <c r="BM1289" s="664"/>
      <c r="BN1289" s="664"/>
      <c r="BO1289" s="664"/>
      <c r="BP1289" s="664"/>
      <c r="BQ1289" s="664"/>
      <c r="BR1289" s="664"/>
      <c r="BS1289" s="664"/>
      <c r="BT1289" s="667"/>
      <c r="BU1289" s="668"/>
      <c r="BV1289" s="666"/>
      <c r="BW1289" s="669"/>
    </row>
    <row r="1290" spans="2:75" ht="15.75" customHeight="1">
      <c r="B1290" s="363" t="s">
        <v>1574</v>
      </c>
      <c r="C1290" s="364">
        <v>15626322000118</v>
      </c>
      <c r="D1290" s="365" t="s">
        <v>14</v>
      </c>
      <c r="E1290" s="365" t="s">
        <v>614</v>
      </c>
      <c r="F1290" s="365"/>
      <c r="G1290" s="366"/>
      <c r="H1290" s="366" t="s">
        <v>865</v>
      </c>
      <c r="I1290" s="366" t="s">
        <v>34</v>
      </c>
      <c r="J1290" s="366" t="s">
        <v>608</v>
      </c>
      <c r="K1290" s="367" t="s">
        <v>48</v>
      </c>
      <c r="L1290" s="368"/>
      <c r="M1290" s="368"/>
      <c r="N1290" s="367">
        <v>313114</v>
      </c>
      <c r="O1290" s="367" t="s">
        <v>1324</v>
      </c>
      <c r="P1290" s="371">
        <v>41166</v>
      </c>
      <c r="Q1290" s="372">
        <v>206564202.65000001</v>
      </c>
      <c r="R1290" s="372">
        <v>216131118.23869041</v>
      </c>
      <c r="S1290" s="367">
        <v>62</v>
      </c>
      <c r="T1290" s="369">
        <v>0.16724868277071492</v>
      </c>
      <c r="U1290" s="369">
        <v>1.8811987204864378</v>
      </c>
      <c r="V1290" s="369">
        <v>0.12814806587121486</v>
      </c>
      <c r="W1290" s="369">
        <v>1.1761055821437885</v>
      </c>
      <c r="X1290" s="369">
        <v>0.42140929648226555</v>
      </c>
      <c r="Y1290" s="369">
        <v>2.9632618660432195</v>
      </c>
      <c r="Z1290" s="369">
        <v>0.34437774294450474</v>
      </c>
      <c r="AA1290" s="369">
        <v>1.8818741093607858</v>
      </c>
      <c r="AB1290" s="369">
        <v>0.1618095055544721</v>
      </c>
      <c r="AC1290" s="373">
        <v>0.18664764406169757</v>
      </c>
      <c r="AD1290" s="541">
        <v>16617768000149</v>
      </c>
      <c r="AE1290" s="370" t="s">
        <v>1561</v>
      </c>
      <c r="AF1290" s="370" t="s">
        <v>2256</v>
      </c>
      <c r="AG1290" s="374" t="s">
        <v>1561</v>
      </c>
      <c r="AH1290" s="374" t="s">
        <v>2245</v>
      </c>
      <c r="AI1290" s="374">
        <v>100000</v>
      </c>
      <c r="AJ1290" s="374">
        <v>50000</v>
      </c>
      <c r="AK1290" s="374">
        <v>100000</v>
      </c>
      <c r="AL1290" s="369">
        <v>0</v>
      </c>
      <c r="AM1290" s="369" t="s">
        <v>34</v>
      </c>
      <c r="AN1290" s="369" t="s">
        <v>2276</v>
      </c>
      <c r="AO1290" s="367" t="s">
        <v>1324</v>
      </c>
      <c r="AP1290" s="370" t="s">
        <v>716</v>
      </c>
      <c r="AQ1290" s="376" t="s">
        <v>659</v>
      </c>
      <c r="AR1290" s="369" t="s">
        <v>34</v>
      </c>
      <c r="AS1290" s="369" t="s">
        <v>34</v>
      </c>
      <c r="AT1290" s="369"/>
      <c r="AX1290" s="662"/>
      <c r="AY1290" s="663"/>
      <c r="AZ1290" s="663"/>
      <c r="BA1290" s="663"/>
      <c r="BB1290" s="664"/>
      <c r="BC1290" s="663"/>
      <c r="BD1290" s="663"/>
      <c r="BE1290" s="663"/>
      <c r="BF1290" s="663"/>
      <c r="BG1290" s="664"/>
      <c r="BH1290" s="664"/>
      <c r="BI1290" s="665"/>
      <c r="BJ1290" s="665"/>
      <c r="BK1290" s="665"/>
      <c r="BL1290" s="664"/>
      <c r="BM1290" s="664"/>
      <c r="BN1290" s="664"/>
      <c r="BO1290" s="664"/>
      <c r="BP1290" s="664"/>
      <c r="BQ1290" s="664"/>
      <c r="BR1290" s="664"/>
      <c r="BS1290" s="664"/>
      <c r="BT1290" s="667"/>
      <c r="BU1290" s="668"/>
      <c r="BV1290" s="666"/>
      <c r="BW1290" s="669"/>
    </row>
    <row r="1291" spans="2:75" ht="15.75" customHeight="1">
      <c r="B1291" s="363" t="s">
        <v>1577</v>
      </c>
      <c r="C1291" s="364">
        <v>32672386000174</v>
      </c>
      <c r="D1291" s="365" t="s">
        <v>14</v>
      </c>
      <c r="E1291" s="365" t="s">
        <v>614</v>
      </c>
      <c r="F1291" s="365"/>
      <c r="G1291" s="366"/>
      <c r="H1291" s="366" t="s">
        <v>1338</v>
      </c>
      <c r="I1291" s="366" t="s">
        <v>34</v>
      </c>
      <c r="J1291" s="366" t="s">
        <v>608</v>
      </c>
      <c r="K1291" s="367" t="s">
        <v>48</v>
      </c>
      <c r="L1291" s="368"/>
      <c r="M1291" s="368"/>
      <c r="N1291" s="367">
        <v>514144</v>
      </c>
      <c r="O1291" s="367" t="s">
        <v>1321</v>
      </c>
      <c r="P1291" s="371">
        <v>43788</v>
      </c>
      <c r="Q1291" s="372">
        <v>26800973.34</v>
      </c>
      <c r="R1291" s="372">
        <v>45112430.874722205</v>
      </c>
      <c r="S1291" s="367">
        <v>62</v>
      </c>
      <c r="T1291" s="369">
        <v>0.15060879031251773</v>
      </c>
      <c r="U1291" s="369">
        <v>1.6940346490999598</v>
      </c>
      <c r="V1291" s="369">
        <v>-6.9099394272621795E-2</v>
      </c>
      <c r="W1291" s="369">
        <v>-0.63417409208857833</v>
      </c>
      <c r="X1291" s="369">
        <v>6.6762887603234233E-2</v>
      </c>
      <c r="Y1291" s="369">
        <v>0.46946263538331612</v>
      </c>
      <c r="Z1291" s="369" t="s">
        <v>1419</v>
      </c>
      <c r="AA1291" s="369" t="s">
        <v>1419</v>
      </c>
      <c r="AB1291" s="369">
        <v>0.2549986356122545</v>
      </c>
      <c r="AC1291" s="373">
        <v>-0.559313655253452</v>
      </c>
      <c r="AD1291" s="541">
        <v>34429833000194</v>
      </c>
      <c r="AE1291" s="370" t="s">
        <v>1561</v>
      </c>
      <c r="AF1291" s="370" t="s">
        <v>2256</v>
      </c>
      <c r="AG1291" s="374" t="s">
        <v>1561</v>
      </c>
      <c r="AH1291" s="374" t="s">
        <v>2245</v>
      </c>
      <c r="AI1291" s="374">
        <v>100000</v>
      </c>
      <c r="AJ1291" s="374" t="s">
        <v>1429</v>
      </c>
      <c r="AK1291" s="374">
        <v>100000</v>
      </c>
      <c r="AL1291" s="369">
        <v>0</v>
      </c>
      <c r="AM1291" s="369" t="s">
        <v>34</v>
      </c>
      <c r="AN1291" s="369" t="s">
        <v>666</v>
      </c>
      <c r="AO1291" s="367" t="s">
        <v>1324</v>
      </c>
      <c r="AP1291" s="370" t="s">
        <v>716</v>
      </c>
      <c r="AQ1291" s="376" t="s">
        <v>659</v>
      </c>
      <c r="AR1291" s="369" t="s">
        <v>34</v>
      </c>
      <c r="AS1291" s="369" t="s">
        <v>34</v>
      </c>
      <c r="AT1291" s="369"/>
      <c r="AX1291" s="662"/>
      <c r="AY1291" s="663"/>
      <c r="AZ1291" s="663"/>
      <c r="BA1291" s="663"/>
      <c r="BB1291" s="664"/>
      <c r="BC1291" s="663"/>
      <c r="BD1291" s="663"/>
      <c r="BE1291" s="663"/>
      <c r="BF1291" s="663"/>
      <c r="BG1291" s="664"/>
      <c r="BH1291" s="664"/>
      <c r="BI1291" s="665"/>
      <c r="BJ1291" s="665"/>
      <c r="BK1291" s="665"/>
      <c r="BL1291" s="664"/>
      <c r="BM1291" s="664"/>
      <c r="BN1291" s="664"/>
      <c r="BO1291" s="664"/>
      <c r="BP1291" s="664"/>
      <c r="BQ1291" s="664"/>
      <c r="BR1291" s="664"/>
      <c r="BS1291" s="664"/>
      <c r="BT1291" s="667"/>
      <c r="BU1291" s="668"/>
      <c r="BV1291" s="666"/>
      <c r="BW1291" s="669"/>
    </row>
    <row r="1292" spans="2:75" ht="15.75" customHeight="1">
      <c r="B1292" s="363" t="s">
        <v>975</v>
      </c>
      <c r="C1292" s="364">
        <v>22662135000155</v>
      </c>
      <c r="D1292" s="365" t="s">
        <v>14</v>
      </c>
      <c r="E1292" s="365" t="s">
        <v>607</v>
      </c>
      <c r="F1292" s="365"/>
      <c r="G1292" s="366"/>
      <c r="H1292" s="366" t="s">
        <v>34</v>
      </c>
      <c r="I1292" s="366" t="s">
        <v>34</v>
      </c>
      <c r="J1292" s="366" t="s">
        <v>608</v>
      </c>
      <c r="K1292" s="367" t="s">
        <v>48</v>
      </c>
      <c r="L1292" s="368"/>
      <c r="M1292" s="368" t="s">
        <v>34</v>
      </c>
      <c r="N1292" s="367">
        <v>407496</v>
      </c>
      <c r="O1292" s="367" t="s">
        <v>1321</v>
      </c>
      <c r="P1292" s="371">
        <v>42311</v>
      </c>
      <c r="Q1292" s="372">
        <v>401693093.39999998</v>
      </c>
      <c r="R1292" s="372">
        <v>444879007.71825415</v>
      </c>
      <c r="S1292" s="367">
        <v>62</v>
      </c>
      <c r="T1292" s="369">
        <v>-0.11552435913012138</v>
      </c>
      <c r="U1292" s="369">
        <v>-1.4934059386775336</v>
      </c>
      <c r="V1292" s="369">
        <v>-0.2377067672924027</v>
      </c>
      <c r="W1292" s="369">
        <v>-2.3303211479727368</v>
      </c>
      <c r="X1292" s="369">
        <v>-0.15797201661969218</v>
      </c>
      <c r="Y1292" s="369">
        <v>-1.1979304993105335</v>
      </c>
      <c r="Z1292" s="369">
        <v>8.1130989629599082E-2</v>
      </c>
      <c r="AA1292" s="369">
        <v>0.46117484676919801</v>
      </c>
      <c r="AB1292" s="369">
        <v>0.25914839652916127</v>
      </c>
      <c r="AC1292" s="373">
        <v>-1.2923486445454688</v>
      </c>
      <c r="AD1292" s="541">
        <v>35939458000195</v>
      </c>
      <c r="AE1292" s="370" t="s">
        <v>2406</v>
      </c>
      <c r="AF1292" s="370" t="s">
        <v>2253</v>
      </c>
      <c r="AG1292" s="374" t="s">
        <v>1439</v>
      </c>
      <c r="AH1292" s="374" t="s">
        <v>2248</v>
      </c>
      <c r="AI1292" s="374">
        <v>1000</v>
      </c>
      <c r="AJ1292" s="374">
        <v>100</v>
      </c>
      <c r="AK1292" s="374">
        <v>1000</v>
      </c>
      <c r="AL1292" s="369">
        <v>1.9400000000000001E-2</v>
      </c>
      <c r="AM1292" s="369">
        <v>0.2</v>
      </c>
      <c r="AN1292" s="369" t="s">
        <v>666</v>
      </c>
      <c r="AO1292" s="367" t="s">
        <v>1324</v>
      </c>
      <c r="AP1292" s="370" t="s">
        <v>716</v>
      </c>
      <c r="AQ1292" s="376" t="s">
        <v>659</v>
      </c>
      <c r="AR1292" s="369">
        <v>4.0000000000000001E-3</v>
      </c>
      <c r="AS1292" s="369">
        <v>4.0000000000000001E-3</v>
      </c>
      <c r="AT1292" s="369"/>
      <c r="AX1292" s="662"/>
      <c r="AY1292" s="663"/>
      <c r="AZ1292" s="663"/>
      <c r="BA1292" s="663"/>
      <c r="BB1292" s="664"/>
      <c r="BC1292" s="663"/>
      <c r="BD1292" s="663"/>
      <c r="BE1292" s="663"/>
      <c r="BF1292" s="663"/>
      <c r="BG1292" s="664"/>
      <c r="BH1292" s="664"/>
      <c r="BI1292" s="665"/>
      <c r="BJ1292" s="665"/>
      <c r="BK1292" s="665"/>
      <c r="BL1292" s="664"/>
      <c r="BM1292" s="664"/>
      <c r="BN1292" s="664"/>
      <c r="BO1292" s="664"/>
      <c r="BP1292" s="664"/>
      <c r="BQ1292" s="664"/>
      <c r="BR1292" s="664"/>
      <c r="BS1292" s="664"/>
      <c r="BT1292" s="667"/>
      <c r="BU1292" s="668"/>
      <c r="BV1292" s="666"/>
      <c r="BW1292" s="669"/>
    </row>
    <row r="1293" spans="2:75" ht="15.75" customHeight="1">
      <c r="B1293" s="363" t="s">
        <v>236</v>
      </c>
      <c r="C1293" s="364">
        <v>39363151000140</v>
      </c>
      <c r="D1293" s="365" t="s">
        <v>14</v>
      </c>
      <c r="E1293" s="365" t="s">
        <v>607</v>
      </c>
      <c r="F1293" s="365"/>
      <c r="G1293" s="366"/>
      <c r="H1293" s="366" t="s">
        <v>34</v>
      </c>
      <c r="I1293" s="366" t="s">
        <v>34</v>
      </c>
      <c r="J1293" s="366" t="s">
        <v>608</v>
      </c>
      <c r="K1293" s="367" t="s">
        <v>48</v>
      </c>
      <c r="L1293" s="368"/>
      <c r="M1293" s="368" t="s">
        <v>1416</v>
      </c>
      <c r="N1293" s="367">
        <v>559989</v>
      </c>
      <c r="O1293" s="367" t="s">
        <v>1321</v>
      </c>
      <c r="P1293" s="371">
        <v>44141</v>
      </c>
      <c r="Q1293" s="372">
        <v>5728353.7400000002</v>
      </c>
      <c r="R1293" s="372">
        <v>8828728.7333730236</v>
      </c>
      <c r="S1293" s="367">
        <v>62</v>
      </c>
      <c r="T1293" s="369">
        <v>-0.25065611880999672</v>
      </c>
      <c r="U1293" s="369">
        <v>-3.2402805712609992</v>
      </c>
      <c r="V1293" s="369">
        <v>-0.32556387333827397</v>
      </c>
      <c r="W1293" s="369">
        <v>-3.1916145581285051</v>
      </c>
      <c r="X1293" s="369" t="s">
        <v>1419</v>
      </c>
      <c r="Y1293" s="369" t="s">
        <v>1419</v>
      </c>
      <c r="Z1293" s="369" t="s">
        <v>1419</v>
      </c>
      <c r="AA1293" s="369" t="s">
        <v>1419</v>
      </c>
      <c r="AB1293" s="369">
        <v>0.3320744163153182</v>
      </c>
      <c r="AC1293" s="373">
        <v>-1.3117101819752368</v>
      </c>
      <c r="AD1293" s="541">
        <v>0</v>
      </c>
      <c r="AE1293" s="370" t="s">
        <v>2412</v>
      </c>
      <c r="AF1293" s="370" t="s">
        <v>2244</v>
      </c>
      <c r="AG1293" s="374" t="s">
        <v>1438</v>
      </c>
      <c r="AH1293" s="374" t="s">
        <v>2245</v>
      </c>
      <c r="AI1293" s="374">
        <v>50000</v>
      </c>
      <c r="AJ1293" s="374">
        <v>10000</v>
      </c>
      <c r="AK1293" s="374">
        <v>10000</v>
      </c>
      <c r="AL1293" s="369">
        <v>5.0000000000000001E-3</v>
      </c>
      <c r="AM1293" s="369">
        <v>0.25</v>
      </c>
      <c r="AN1293" s="369" t="s">
        <v>34</v>
      </c>
      <c r="AO1293" s="367" t="s">
        <v>1324</v>
      </c>
      <c r="AP1293" s="370" t="s">
        <v>716</v>
      </c>
      <c r="AQ1293" s="376" t="s">
        <v>659</v>
      </c>
      <c r="AR1293" s="369" t="s">
        <v>34</v>
      </c>
      <c r="AS1293" s="369" t="s">
        <v>34</v>
      </c>
      <c r="AT1293" s="369"/>
      <c r="AX1293" s="662"/>
      <c r="AY1293" s="663"/>
      <c r="AZ1293" s="663"/>
      <c r="BA1293" s="663"/>
      <c r="BB1293" s="664"/>
      <c r="BC1293" s="663"/>
      <c r="BD1293" s="663"/>
      <c r="BE1293" s="663"/>
      <c r="BF1293" s="663"/>
      <c r="BG1293" s="664"/>
      <c r="BH1293" s="664"/>
      <c r="BI1293" s="665"/>
      <c r="BJ1293" s="665"/>
      <c r="BK1293" s="665"/>
      <c r="BL1293" s="664"/>
      <c r="BM1293" s="664"/>
      <c r="BN1293" s="664"/>
      <c r="BO1293" s="664"/>
      <c r="BP1293" s="664"/>
      <c r="BQ1293" s="664"/>
      <c r="BR1293" s="664"/>
      <c r="BS1293" s="664"/>
      <c r="BT1293" s="667"/>
      <c r="BU1293" s="668"/>
      <c r="BV1293" s="666"/>
      <c r="BW1293" s="669"/>
    </row>
    <row r="1294" spans="2:75" ht="15.75" customHeight="1">
      <c r="B1294" s="363" t="s">
        <v>268</v>
      </c>
      <c r="C1294" s="364">
        <v>36828894000150</v>
      </c>
      <c r="D1294" s="365" t="s">
        <v>14</v>
      </c>
      <c r="E1294" s="365" t="s">
        <v>607</v>
      </c>
      <c r="F1294" s="365"/>
      <c r="G1294" s="366"/>
      <c r="H1294" s="366" t="s">
        <v>34</v>
      </c>
      <c r="I1294" s="366" t="s">
        <v>34</v>
      </c>
      <c r="J1294" s="366" t="s">
        <v>608</v>
      </c>
      <c r="K1294" s="367" t="s">
        <v>48</v>
      </c>
      <c r="L1294" s="368"/>
      <c r="M1294" s="368" t="s">
        <v>1416</v>
      </c>
      <c r="N1294" s="367">
        <v>542385</v>
      </c>
      <c r="O1294" s="367" t="s">
        <v>1321</v>
      </c>
      <c r="P1294" s="371">
        <v>43986</v>
      </c>
      <c r="Q1294" s="372">
        <v>10980366.949999999</v>
      </c>
      <c r="R1294" s="372">
        <v>9678767.5700396802</v>
      </c>
      <c r="S1294" s="367">
        <v>62</v>
      </c>
      <c r="T1294" s="369">
        <v>-0.12801328442625515</v>
      </c>
      <c r="U1294" s="369">
        <v>-1.6548527135861792</v>
      </c>
      <c r="V1294" s="369">
        <v>-0.19489881276004184</v>
      </c>
      <c r="W1294" s="369">
        <v>-1.9106600550872077</v>
      </c>
      <c r="X1294" s="369">
        <v>-0.24847509394140854</v>
      </c>
      <c r="Y1294" s="369">
        <v>-1.8842317754799027</v>
      </c>
      <c r="Z1294" s="369" t="s">
        <v>1419</v>
      </c>
      <c r="AA1294" s="369" t="s">
        <v>1419</v>
      </c>
      <c r="AB1294" s="369">
        <v>0.26354759892628621</v>
      </c>
      <c r="AC1294" s="373">
        <v>-1.0594932706213536</v>
      </c>
      <c r="AD1294" s="541">
        <v>18324976000185</v>
      </c>
      <c r="AE1294" s="370" t="s">
        <v>2437</v>
      </c>
      <c r="AF1294" s="370" t="s">
        <v>2244</v>
      </c>
      <c r="AG1294" s="374" t="s">
        <v>1438</v>
      </c>
      <c r="AH1294" s="374" t="s">
        <v>2245</v>
      </c>
      <c r="AI1294" s="374">
        <v>5000</v>
      </c>
      <c r="AJ1294" s="374">
        <v>1000</v>
      </c>
      <c r="AK1294" s="374">
        <v>5000</v>
      </c>
      <c r="AL1294" s="369">
        <v>0.02</v>
      </c>
      <c r="AM1294" s="369">
        <v>0.2</v>
      </c>
      <c r="AN1294" s="369" t="s">
        <v>34</v>
      </c>
      <c r="AO1294" s="367" t="s">
        <v>1324</v>
      </c>
      <c r="AP1294" s="370" t="s">
        <v>716</v>
      </c>
      <c r="AQ1294" s="376" t="s">
        <v>659</v>
      </c>
      <c r="AR1294" s="369">
        <v>3.5999999999999999E-3</v>
      </c>
      <c r="AS1294" s="369">
        <v>3.5999999999999999E-3</v>
      </c>
      <c r="AT1294" s="369"/>
      <c r="AX1294" s="662"/>
      <c r="AY1294" s="663"/>
      <c r="AZ1294" s="663"/>
      <c r="BA1294" s="663"/>
      <c r="BB1294" s="664"/>
      <c r="BC1294" s="663"/>
      <c r="BD1294" s="663"/>
      <c r="BE1294" s="663"/>
      <c r="BF1294" s="663"/>
      <c r="BG1294" s="664"/>
      <c r="BH1294" s="664"/>
      <c r="BI1294" s="665"/>
      <c r="BJ1294" s="665"/>
      <c r="BK1294" s="665"/>
      <c r="BL1294" s="664"/>
      <c r="BM1294" s="664"/>
      <c r="BN1294" s="664"/>
      <c r="BO1294" s="664"/>
      <c r="BP1294" s="664"/>
      <c r="BQ1294" s="664"/>
      <c r="BR1294" s="664"/>
      <c r="BS1294" s="664"/>
      <c r="BT1294" s="667"/>
      <c r="BU1294" s="668"/>
      <c r="BV1294" s="666"/>
      <c r="BW1294" s="669"/>
    </row>
    <row r="1295" spans="2:75" ht="15.75" customHeight="1">
      <c r="B1295" s="363" t="s">
        <v>1635</v>
      </c>
      <c r="C1295" s="364">
        <v>30129289000104</v>
      </c>
      <c r="D1295" s="365" t="s">
        <v>14</v>
      </c>
      <c r="E1295" s="365"/>
      <c r="F1295" s="365"/>
      <c r="G1295" s="366"/>
      <c r="H1295" s="366" t="s">
        <v>34</v>
      </c>
      <c r="I1295" s="366"/>
      <c r="J1295" s="366"/>
      <c r="K1295" s="367"/>
      <c r="L1295" s="368"/>
      <c r="M1295" s="368"/>
      <c r="N1295" s="367">
        <v>471860</v>
      </c>
      <c r="O1295" s="367" t="s">
        <v>1321</v>
      </c>
      <c r="P1295" s="371">
        <v>43308</v>
      </c>
      <c r="Q1295" s="372">
        <v>423844806.48000002</v>
      </c>
      <c r="R1295" s="372">
        <v>525379351.62428546</v>
      </c>
      <c r="S1295" s="367">
        <v>62</v>
      </c>
      <c r="T1295" s="369">
        <v>-0.10980149090752289</v>
      </c>
      <c r="U1295" s="369">
        <v>-1.2350376743230378</v>
      </c>
      <c r="V1295" s="369">
        <v>-0.19849512476087872</v>
      </c>
      <c r="W1295" s="369">
        <v>-1.8217303762837043</v>
      </c>
      <c r="X1295" s="369">
        <v>-2.1623024610418096E-2</v>
      </c>
      <c r="Y1295" s="369">
        <v>-0.15204857792989501</v>
      </c>
      <c r="Z1295" s="369">
        <v>3.2794736420034498E-2</v>
      </c>
      <c r="AA1295" s="369">
        <v>0.17920892582805326</v>
      </c>
      <c r="AB1295" s="369">
        <v>0.25868470278315936</v>
      </c>
      <c r="AC1295" s="373">
        <v>-1.1257155950371329</v>
      </c>
      <c r="AD1295" s="541">
        <v>30566208000133</v>
      </c>
      <c r="AE1295" s="370" t="s">
        <v>2453</v>
      </c>
      <c r="AF1295" s="370" t="s">
        <v>2453</v>
      </c>
      <c r="AG1295" s="374" t="s">
        <v>1442</v>
      </c>
      <c r="AH1295" s="374" t="s">
        <v>2245</v>
      </c>
      <c r="AI1295" s="374">
        <v>100000</v>
      </c>
      <c r="AJ1295" s="374">
        <v>20000</v>
      </c>
      <c r="AK1295" s="374">
        <v>20000</v>
      </c>
      <c r="AL1295" s="369">
        <v>0</v>
      </c>
      <c r="AM1295" s="369" t="s">
        <v>34</v>
      </c>
      <c r="AN1295" s="369" t="s">
        <v>2276</v>
      </c>
      <c r="AO1295" s="367" t="s">
        <v>1324</v>
      </c>
      <c r="AP1295" s="370" t="s">
        <v>716</v>
      </c>
      <c r="AQ1295" s="376" t="s">
        <v>659</v>
      </c>
      <c r="AR1295" s="369" t="s">
        <v>34</v>
      </c>
      <c r="AS1295" s="369" t="s">
        <v>34</v>
      </c>
      <c r="AT1295" s="369"/>
      <c r="AX1295" s="662"/>
      <c r="AY1295" s="663"/>
      <c r="AZ1295" s="663"/>
      <c r="BA1295" s="663"/>
      <c r="BB1295" s="664"/>
      <c r="BC1295" s="663"/>
      <c r="BD1295" s="663"/>
      <c r="BE1295" s="663"/>
      <c r="BF1295" s="663"/>
      <c r="BG1295" s="664"/>
      <c r="BH1295" s="664"/>
      <c r="BI1295" s="665"/>
      <c r="BJ1295" s="665"/>
      <c r="BK1295" s="665"/>
      <c r="BL1295" s="664"/>
      <c r="BM1295" s="664"/>
      <c r="BN1295" s="664"/>
      <c r="BO1295" s="664"/>
      <c r="BP1295" s="664"/>
      <c r="BQ1295" s="664"/>
      <c r="BR1295" s="664"/>
      <c r="BS1295" s="664"/>
      <c r="BT1295" s="667"/>
      <c r="BU1295" s="668"/>
      <c r="BV1295" s="666"/>
      <c r="BW1295" s="669"/>
    </row>
    <row r="1296" spans="2:75" ht="15.75" customHeight="1">
      <c r="B1296" s="363" t="s">
        <v>1641</v>
      </c>
      <c r="C1296" s="364">
        <v>35591357000176</v>
      </c>
      <c r="D1296" s="365" t="s">
        <v>14</v>
      </c>
      <c r="E1296" s="365"/>
      <c r="F1296" s="365"/>
      <c r="G1296" s="366"/>
      <c r="H1296" s="366" t="s">
        <v>34</v>
      </c>
      <c r="I1296" s="366"/>
      <c r="J1296" s="366"/>
      <c r="K1296" s="367"/>
      <c r="L1296" s="368"/>
      <c r="M1296" s="368"/>
      <c r="N1296" s="367">
        <v>539406</v>
      </c>
      <c r="O1296" s="367" t="s">
        <v>1321</v>
      </c>
      <c r="P1296" s="371">
        <v>43994</v>
      </c>
      <c r="Q1296" s="372">
        <v>18865786.43</v>
      </c>
      <c r="R1296" s="372">
        <v>28217795.893253986</v>
      </c>
      <c r="S1296" s="367">
        <v>62</v>
      </c>
      <c r="T1296" s="369">
        <v>-8.691041254693288E-2</v>
      </c>
      <c r="U1296" s="369">
        <v>-0.97756080449601312</v>
      </c>
      <c r="V1296" s="369">
        <v>-0.26876389912914089</v>
      </c>
      <c r="W1296" s="369">
        <v>-2.466636697913013</v>
      </c>
      <c r="X1296" s="369">
        <v>-0.2277668555283372</v>
      </c>
      <c r="Y1296" s="369">
        <v>-1.6016087992593693</v>
      </c>
      <c r="Z1296" s="369" t="s">
        <v>1419</v>
      </c>
      <c r="AA1296" s="369" t="s">
        <v>1419</v>
      </c>
      <c r="AB1296" s="369">
        <v>0.25963852571710561</v>
      </c>
      <c r="AC1296" s="373">
        <v>-1.4736471748631566</v>
      </c>
      <c r="AD1296" s="541">
        <v>35410788000199</v>
      </c>
      <c r="AE1296" s="370" t="s">
        <v>2453</v>
      </c>
      <c r="AF1296" s="370" t="s">
        <v>2453</v>
      </c>
      <c r="AG1296" s="374" t="s">
        <v>1442</v>
      </c>
      <c r="AH1296" s="374" t="s">
        <v>2245</v>
      </c>
      <c r="AI1296" s="374">
        <v>5000</v>
      </c>
      <c r="AJ1296" s="374">
        <v>1000</v>
      </c>
      <c r="AK1296" s="374">
        <v>1000</v>
      </c>
      <c r="AL1296" s="369">
        <v>0</v>
      </c>
      <c r="AM1296" s="369" t="s">
        <v>34</v>
      </c>
      <c r="AN1296" s="369" t="s">
        <v>666</v>
      </c>
      <c r="AO1296" s="367" t="s">
        <v>1324</v>
      </c>
      <c r="AP1296" s="370" t="s">
        <v>716</v>
      </c>
      <c r="AQ1296" s="376" t="s">
        <v>665</v>
      </c>
      <c r="AR1296" s="369" t="s">
        <v>34</v>
      </c>
      <c r="AS1296" s="369" t="s">
        <v>34</v>
      </c>
      <c r="AT1296" s="369"/>
      <c r="AX1296" s="662"/>
      <c r="AY1296" s="663"/>
      <c r="AZ1296" s="663"/>
      <c r="BA1296" s="663"/>
      <c r="BB1296" s="664"/>
      <c r="BC1296" s="663"/>
      <c r="BD1296" s="663"/>
      <c r="BE1296" s="663"/>
      <c r="BF1296" s="663"/>
      <c r="BG1296" s="664"/>
      <c r="BH1296" s="664"/>
      <c r="BI1296" s="665"/>
      <c r="BJ1296" s="665"/>
      <c r="BK1296" s="665"/>
      <c r="BL1296" s="664"/>
      <c r="BM1296" s="664"/>
      <c r="BN1296" s="664"/>
      <c r="BO1296" s="664"/>
      <c r="BP1296" s="664"/>
      <c r="BQ1296" s="664"/>
      <c r="BR1296" s="664"/>
      <c r="BS1296" s="664"/>
      <c r="BT1296" s="667"/>
      <c r="BU1296" s="668"/>
      <c r="BV1296" s="666"/>
      <c r="BW1296" s="669"/>
    </row>
    <row r="1297" spans="2:75" ht="15.75" customHeight="1">
      <c r="B1297" s="363" t="s">
        <v>1649</v>
      </c>
      <c r="C1297" s="364">
        <v>32666469000150</v>
      </c>
      <c r="D1297" s="365" t="s">
        <v>14</v>
      </c>
      <c r="E1297" s="365" t="s">
        <v>607</v>
      </c>
      <c r="F1297" s="365"/>
      <c r="G1297" s="366"/>
      <c r="H1297" s="366" t="s">
        <v>34</v>
      </c>
      <c r="I1297" s="366" t="s">
        <v>34</v>
      </c>
      <c r="J1297" s="366" t="s">
        <v>608</v>
      </c>
      <c r="K1297" s="367" t="s">
        <v>48</v>
      </c>
      <c r="L1297" s="368"/>
      <c r="M1297" s="368"/>
      <c r="N1297" s="367">
        <v>494275</v>
      </c>
      <c r="O1297" s="367" t="s">
        <v>1321</v>
      </c>
      <c r="P1297" s="371">
        <v>43587</v>
      </c>
      <c r="Q1297" s="372">
        <v>17810232.420000002</v>
      </c>
      <c r="R1297" s="372">
        <v>26351467.824404757</v>
      </c>
      <c r="S1297" s="367">
        <v>62</v>
      </c>
      <c r="T1297" s="369">
        <v>-0.10368462565292957</v>
      </c>
      <c r="U1297" s="369">
        <v>-1.1662357029131694</v>
      </c>
      <c r="V1297" s="369">
        <v>-0.17368322627851529</v>
      </c>
      <c r="W1297" s="369">
        <v>-1.5940140068613278</v>
      </c>
      <c r="X1297" s="369">
        <v>-4.5545715871266101E-2</v>
      </c>
      <c r="Y1297" s="369">
        <v>-0.32026792984772712</v>
      </c>
      <c r="Z1297" s="369">
        <v>2.5852226864706118E-2</v>
      </c>
      <c r="AA1297" s="369">
        <v>0.14127114020214623</v>
      </c>
      <c r="AB1297" s="369">
        <v>0.2520938890149762</v>
      </c>
      <c r="AC1297" s="373">
        <v>-1.0410548374474229</v>
      </c>
      <c r="AD1297" s="541">
        <v>7317588000150</v>
      </c>
      <c r="AE1297" s="370" t="s">
        <v>2453</v>
      </c>
      <c r="AF1297" s="370" t="s">
        <v>2453</v>
      </c>
      <c r="AG1297" s="374" t="s">
        <v>1442</v>
      </c>
      <c r="AH1297" s="374" t="s">
        <v>2245</v>
      </c>
      <c r="AI1297" s="374">
        <v>1000</v>
      </c>
      <c r="AJ1297" s="374">
        <v>1000</v>
      </c>
      <c r="AK1297" s="374">
        <v>1000</v>
      </c>
      <c r="AL1297" s="369">
        <v>0</v>
      </c>
      <c r="AM1297" s="369" t="s">
        <v>34</v>
      </c>
      <c r="AN1297" s="369" t="s">
        <v>666</v>
      </c>
      <c r="AO1297" s="367" t="s">
        <v>1324</v>
      </c>
      <c r="AP1297" s="370" t="s">
        <v>716</v>
      </c>
      <c r="AQ1297" s="376" t="s">
        <v>659</v>
      </c>
      <c r="AR1297" s="369" t="s">
        <v>34</v>
      </c>
      <c r="AS1297" s="369" t="s">
        <v>34</v>
      </c>
      <c r="AT1297" s="369"/>
      <c r="AX1297" s="662"/>
      <c r="AY1297" s="663"/>
      <c r="AZ1297" s="663"/>
      <c r="BA1297" s="663"/>
      <c r="BB1297" s="664"/>
      <c r="BC1297" s="663"/>
      <c r="BD1297" s="663"/>
      <c r="BE1297" s="663"/>
      <c r="BF1297" s="663"/>
      <c r="BG1297" s="664"/>
      <c r="BH1297" s="664"/>
      <c r="BI1297" s="665"/>
      <c r="BJ1297" s="665"/>
      <c r="BK1297" s="665"/>
      <c r="BL1297" s="664"/>
      <c r="BM1297" s="664"/>
      <c r="BN1297" s="664"/>
      <c r="BO1297" s="664"/>
      <c r="BP1297" s="664"/>
      <c r="BQ1297" s="664"/>
      <c r="BR1297" s="664"/>
      <c r="BS1297" s="664"/>
      <c r="BT1297" s="667"/>
      <c r="BU1297" s="668"/>
      <c r="BV1297" s="666"/>
      <c r="BW1297" s="669"/>
    </row>
    <row r="1298" spans="2:75" ht="15.75" customHeight="1">
      <c r="B1298" s="363" t="s">
        <v>1683</v>
      </c>
      <c r="C1298" s="364">
        <v>34887358000108</v>
      </c>
      <c r="D1298" s="365" t="s">
        <v>14</v>
      </c>
      <c r="E1298" s="365" t="s">
        <v>614</v>
      </c>
      <c r="F1298" s="365"/>
      <c r="G1298" s="366"/>
      <c r="H1298" s="366" t="s">
        <v>1338</v>
      </c>
      <c r="I1298" s="366" t="s">
        <v>34</v>
      </c>
      <c r="J1298" s="366" t="s">
        <v>608</v>
      </c>
      <c r="K1298" s="367" t="s">
        <v>48</v>
      </c>
      <c r="L1298" s="368"/>
      <c r="M1298" s="368"/>
      <c r="N1298" s="367">
        <v>516856</v>
      </c>
      <c r="O1298" s="367" t="s">
        <v>1321</v>
      </c>
      <c r="P1298" s="371">
        <v>43804</v>
      </c>
      <c r="Q1298" s="372">
        <v>37874977.93</v>
      </c>
      <c r="R1298" s="372">
        <v>80293745.836071417</v>
      </c>
      <c r="S1298" s="367">
        <v>62</v>
      </c>
      <c r="T1298" s="369">
        <v>0.14520462932271028</v>
      </c>
      <c r="U1298" s="369">
        <v>1.6332491136272187</v>
      </c>
      <c r="V1298" s="369">
        <v>-7.1749051220868831E-2</v>
      </c>
      <c r="W1298" s="369">
        <v>-0.65849187095175044</v>
      </c>
      <c r="X1298" s="369">
        <v>6.3666040367743149E-2</v>
      </c>
      <c r="Y1298" s="369">
        <v>0.44768625457137007</v>
      </c>
      <c r="Z1298" s="369" t="s">
        <v>1419</v>
      </c>
      <c r="AA1298" s="369" t="s">
        <v>1419</v>
      </c>
      <c r="AB1298" s="369">
        <v>0.25150459426222987</v>
      </c>
      <c r="AC1298" s="373">
        <v>-0.58191040761418567</v>
      </c>
      <c r="AD1298" s="541">
        <v>34849937000158</v>
      </c>
      <c r="AE1298" s="370" t="s">
        <v>2453</v>
      </c>
      <c r="AF1298" s="370" t="s">
        <v>2453</v>
      </c>
      <c r="AG1298" s="374" t="s">
        <v>1442</v>
      </c>
      <c r="AH1298" s="374" t="s">
        <v>2245</v>
      </c>
      <c r="AI1298" s="374">
        <v>1000</v>
      </c>
      <c r="AJ1298" s="374">
        <v>100</v>
      </c>
      <c r="AK1298" s="374">
        <v>1000</v>
      </c>
      <c r="AL1298" s="369">
        <v>0</v>
      </c>
      <c r="AM1298" s="369" t="s">
        <v>34</v>
      </c>
      <c r="AN1298" s="369" t="s">
        <v>666</v>
      </c>
      <c r="AO1298" s="367" t="s">
        <v>1324</v>
      </c>
      <c r="AP1298" s="370" t="s">
        <v>716</v>
      </c>
      <c r="AQ1298" s="376" t="s">
        <v>659</v>
      </c>
      <c r="AR1298" s="369" t="s">
        <v>34</v>
      </c>
      <c r="AS1298" s="369" t="s">
        <v>34</v>
      </c>
      <c r="AT1298" s="369"/>
      <c r="AX1298" s="662"/>
      <c r="AY1298" s="663"/>
      <c r="AZ1298" s="663"/>
      <c r="BA1298" s="663"/>
      <c r="BB1298" s="664"/>
      <c r="BC1298" s="663"/>
      <c r="BD1298" s="663"/>
      <c r="BE1298" s="663"/>
      <c r="BF1298" s="663"/>
      <c r="BG1298" s="664"/>
      <c r="BH1298" s="664"/>
      <c r="BI1298" s="665"/>
      <c r="BJ1298" s="665"/>
      <c r="BK1298" s="665"/>
      <c r="BL1298" s="664"/>
      <c r="BM1298" s="664"/>
      <c r="BN1298" s="664"/>
      <c r="BO1298" s="664"/>
      <c r="BP1298" s="664"/>
      <c r="BQ1298" s="664"/>
      <c r="BR1298" s="664"/>
      <c r="BS1298" s="664"/>
      <c r="BT1298" s="667"/>
      <c r="BU1298" s="668"/>
      <c r="BV1298" s="666"/>
      <c r="BW1298" s="669"/>
    </row>
    <row r="1299" spans="2:75" ht="15.75" customHeight="1">
      <c r="B1299" s="363" t="s">
        <v>563</v>
      </c>
      <c r="C1299" s="364">
        <v>34633411000136</v>
      </c>
      <c r="D1299" s="365" t="s">
        <v>14</v>
      </c>
      <c r="E1299" s="365" t="s">
        <v>607</v>
      </c>
      <c r="F1299" s="365"/>
      <c r="G1299" s="366"/>
      <c r="H1299" s="366" t="s">
        <v>34</v>
      </c>
      <c r="I1299" s="366" t="s">
        <v>34</v>
      </c>
      <c r="J1299" s="366" t="s">
        <v>608</v>
      </c>
      <c r="K1299" s="367" t="s">
        <v>48</v>
      </c>
      <c r="L1299" s="368"/>
      <c r="M1299" s="368" t="s">
        <v>1416</v>
      </c>
      <c r="N1299" s="367">
        <v>511676</v>
      </c>
      <c r="O1299" s="367" t="s">
        <v>1321</v>
      </c>
      <c r="P1299" s="371">
        <v>43768</v>
      </c>
      <c r="Q1299" s="372">
        <v>175413749.59999999</v>
      </c>
      <c r="R1299" s="372">
        <v>145640643.71833345</v>
      </c>
      <c r="S1299" s="367">
        <v>62</v>
      </c>
      <c r="T1299" s="369">
        <v>0.18557530091763175</v>
      </c>
      <c r="U1299" s="369">
        <v>2.398968135803329</v>
      </c>
      <c r="V1299" s="369">
        <v>0.10159427533115606</v>
      </c>
      <c r="W1299" s="369">
        <v>0.99596360260932515</v>
      </c>
      <c r="X1299" s="369">
        <v>0.264973485508331</v>
      </c>
      <c r="Y1299" s="369">
        <v>2.0093420758387603</v>
      </c>
      <c r="Z1299" s="369" t="s">
        <v>1419</v>
      </c>
      <c r="AA1299" s="369" t="s">
        <v>1419</v>
      </c>
      <c r="AB1299" s="369">
        <v>0.13193312098441332</v>
      </c>
      <c r="AC1299" s="373">
        <v>6.308627290470574E-2</v>
      </c>
      <c r="AD1299" s="541">
        <v>34546288000116</v>
      </c>
      <c r="AE1299" s="370" t="s">
        <v>2466</v>
      </c>
      <c r="AF1299" s="370" t="s">
        <v>2250</v>
      </c>
      <c r="AG1299" s="374" t="s">
        <v>719</v>
      </c>
      <c r="AH1299" s="374" t="s">
        <v>2245</v>
      </c>
      <c r="AI1299" s="374">
        <v>50000</v>
      </c>
      <c r="AJ1299" s="374">
        <v>10000</v>
      </c>
      <c r="AK1299" s="374">
        <v>10000</v>
      </c>
      <c r="AL1299" s="369">
        <v>0.02</v>
      </c>
      <c r="AM1299" s="369">
        <v>0.2</v>
      </c>
      <c r="AN1299" s="369" t="s">
        <v>2257</v>
      </c>
      <c r="AO1299" s="367" t="s">
        <v>1324</v>
      </c>
      <c r="AP1299" s="370" t="s">
        <v>716</v>
      </c>
      <c r="AQ1299" s="376" t="s">
        <v>659</v>
      </c>
      <c r="AR1299" s="369">
        <v>3.3333333333333331E-3</v>
      </c>
      <c r="AS1299" s="369">
        <v>3.3333333333333331E-3</v>
      </c>
      <c r="AT1299" s="369"/>
      <c r="AX1299" s="662"/>
      <c r="AY1299" s="663"/>
      <c r="AZ1299" s="663"/>
      <c r="BA1299" s="663"/>
      <c r="BB1299" s="664"/>
      <c r="BC1299" s="663"/>
      <c r="BD1299" s="663"/>
      <c r="BE1299" s="663"/>
      <c r="BF1299" s="663"/>
      <c r="BG1299" s="664"/>
      <c r="BH1299" s="664"/>
      <c r="BI1299" s="665"/>
      <c r="BJ1299" s="665"/>
      <c r="BK1299" s="665"/>
      <c r="BL1299" s="664"/>
      <c r="BM1299" s="664"/>
      <c r="BN1299" s="664"/>
      <c r="BO1299" s="664"/>
      <c r="BP1299" s="664"/>
      <c r="BQ1299" s="664"/>
      <c r="BR1299" s="664"/>
      <c r="BS1299" s="664"/>
      <c r="BT1299" s="667"/>
      <c r="BU1299" s="668"/>
      <c r="BV1299" s="666"/>
      <c r="BW1299" s="669"/>
    </row>
    <row r="1300" spans="2:75" ht="15.75" customHeight="1">
      <c r="B1300" s="363" t="s">
        <v>304</v>
      </c>
      <c r="C1300" s="364">
        <v>26680221000141</v>
      </c>
      <c r="D1300" s="365" t="s">
        <v>14</v>
      </c>
      <c r="E1300" s="365" t="s">
        <v>614</v>
      </c>
      <c r="F1300" s="365"/>
      <c r="G1300" s="366"/>
      <c r="H1300" s="366" t="s">
        <v>865</v>
      </c>
      <c r="I1300" s="366" t="s">
        <v>34</v>
      </c>
      <c r="J1300" s="366" t="s">
        <v>608</v>
      </c>
      <c r="K1300" s="367" t="s">
        <v>48</v>
      </c>
      <c r="L1300" s="368"/>
      <c r="M1300" s="368" t="s">
        <v>1416</v>
      </c>
      <c r="N1300" s="367">
        <v>431214</v>
      </c>
      <c r="O1300" s="367" t="s">
        <v>1324</v>
      </c>
      <c r="P1300" s="371">
        <v>42731</v>
      </c>
      <c r="Q1300" s="372">
        <v>432246327.69</v>
      </c>
      <c r="R1300" s="372">
        <v>528539948.14384943</v>
      </c>
      <c r="S1300" s="367">
        <v>62</v>
      </c>
      <c r="T1300" s="369">
        <v>0.18694040318253236</v>
      </c>
      <c r="U1300" s="369">
        <v>2.4166150792242269</v>
      </c>
      <c r="V1300" s="369">
        <v>0.10135235011423815</v>
      </c>
      <c r="W1300" s="369">
        <v>0.99359192654964357</v>
      </c>
      <c r="X1300" s="369">
        <v>0.26758817464384466</v>
      </c>
      <c r="Y1300" s="369">
        <v>2.0291697385392262</v>
      </c>
      <c r="Z1300" s="369">
        <v>0.37504024049165774</v>
      </c>
      <c r="AA1300" s="369">
        <v>2.131850310598487</v>
      </c>
      <c r="AB1300" s="369">
        <v>0.13306519663220326</v>
      </c>
      <c r="AC1300" s="373">
        <v>6.2024630990974744E-2</v>
      </c>
      <c r="AD1300" s="541">
        <v>32812459000186</v>
      </c>
      <c r="AE1300" s="370" t="s">
        <v>2466</v>
      </c>
      <c r="AF1300" s="370" t="s">
        <v>2250</v>
      </c>
      <c r="AG1300" s="374" t="s">
        <v>719</v>
      </c>
      <c r="AH1300" s="374" t="s">
        <v>2245</v>
      </c>
      <c r="AI1300" s="374">
        <v>50000</v>
      </c>
      <c r="AJ1300" s="374">
        <v>10000</v>
      </c>
      <c r="AK1300" s="374">
        <v>10000</v>
      </c>
      <c r="AL1300" s="369">
        <v>0.02</v>
      </c>
      <c r="AM1300" s="369">
        <v>0.2</v>
      </c>
      <c r="AN1300" s="369" t="s">
        <v>64</v>
      </c>
      <c r="AO1300" s="367" t="s">
        <v>1324</v>
      </c>
      <c r="AP1300" s="370" t="s">
        <v>13</v>
      </c>
      <c r="AQ1300" s="376" t="s">
        <v>668</v>
      </c>
      <c r="AR1300" s="369">
        <v>3.3333333333333331E-3</v>
      </c>
      <c r="AS1300" s="369">
        <v>3.3333333333333331E-3</v>
      </c>
      <c r="AT1300" s="369"/>
      <c r="AX1300" s="662"/>
      <c r="AY1300" s="663"/>
      <c r="AZ1300" s="663"/>
      <c r="BA1300" s="663"/>
      <c r="BB1300" s="664"/>
      <c r="BC1300" s="663"/>
      <c r="BD1300" s="663"/>
      <c r="BE1300" s="663"/>
      <c r="BF1300" s="663"/>
      <c r="BG1300" s="664"/>
      <c r="BH1300" s="664"/>
      <c r="BI1300" s="665"/>
      <c r="BJ1300" s="665"/>
      <c r="BK1300" s="665"/>
      <c r="BL1300" s="664"/>
      <c r="BM1300" s="664"/>
      <c r="BN1300" s="664"/>
      <c r="BO1300" s="664"/>
      <c r="BP1300" s="664"/>
      <c r="BQ1300" s="664"/>
      <c r="BR1300" s="664"/>
      <c r="BS1300" s="664"/>
      <c r="BT1300" s="667"/>
      <c r="BU1300" s="668"/>
      <c r="BV1300" s="666"/>
      <c r="BW1300" s="669"/>
    </row>
    <row r="1301" spans="2:75" ht="15.75" customHeight="1">
      <c r="B1301" s="363" t="s">
        <v>382</v>
      </c>
      <c r="C1301" s="364">
        <v>16617768000149</v>
      </c>
      <c r="D1301" s="365" t="s">
        <v>14</v>
      </c>
      <c r="E1301" s="365" t="s">
        <v>614</v>
      </c>
      <c r="F1301" s="365"/>
      <c r="G1301" s="366"/>
      <c r="H1301" s="366" t="s">
        <v>865</v>
      </c>
      <c r="I1301" s="366" t="s">
        <v>34</v>
      </c>
      <c r="J1301" s="366" t="s">
        <v>608</v>
      </c>
      <c r="K1301" s="367" t="s">
        <v>48</v>
      </c>
      <c r="L1301" s="368"/>
      <c r="M1301" s="368" t="s">
        <v>1416</v>
      </c>
      <c r="N1301" s="367">
        <v>313947</v>
      </c>
      <c r="O1301" s="367" t="s">
        <v>1324</v>
      </c>
      <c r="P1301" s="371">
        <v>41169</v>
      </c>
      <c r="Q1301" s="372">
        <v>432510176.06</v>
      </c>
      <c r="R1301" s="372">
        <v>444464279.84365106</v>
      </c>
      <c r="S1301" s="367">
        <v>62</v>
      </c>
      <c r="T1301" s="369">
        <v>0.13538076468050519</v>
      </c>
      <c r="U1301" s="369">
        <v>1.7500935688277444</v>
      </c>
      <c r="V1301" s="369">
        <v>8.1723532343197069E-2</v>
      </c>
      <c r="W1301" s="369">
        <v>0.80116387882269924</v>
      </c>
      <c r="X1301" s="369">
        <v>0.33862317762972416</v>
      </c>
      <c r="Y1301" s="369">
        <v>2.5678410704388552</v>
      </c>
      <c r="Z1301" s="369">
        <v>0.330696270494925</v>
      </c>
      <c r="AA1301" s="369">
        <v>1.8797848093424758</v>
      </c>
      <c r="AB1301" s="369">
        <v>0.16488238424482116</v>
      </c>
      <c r="AC1301" s="373">
        <v>-3.0536414480747676E-2</v>
      </c>
      <c r="AD1301" s="541">
        <v>15831948000166</v>
      </c>
      <c r="AE1301" s="370" t="s">
        <v>2534</v>
      </c>
      <c r="AF1301" s="370" t="s">
        <v>2247</v>
      </c>
      <c r="AG1301" s="374" t="s">
        <v>59</v>
      </c>
      <c r="AH1301" s="374" t="s">
        <v>2245</v>
      </c>
      <c r="AI1301" s="374">
        <v>50000</v>
      </c>
      <c r="AJ1301" s="374">
        <v>10000</v>
      </c>
      <c r="AK1301" s="374">
        <v>50000</v>
      </c>
      <c r="AL1301" s="369">
        <v>6.9999999999999993E-3</v>
      </c>
      <c r="AM1301" s="369">
        <v>0.2</v>
      </c>
      <c r="AN1301" s="369" t="s">
        <v>2276</v>
      </c>
      <c r="AO1301" s="367" t="s">
        <v>1324</v>
      </c>
      <c r="AP1301" s="370" t="s">
        <v>716</v>
      </c>
      <c r="AQ1301" s="376" t="s">
        <v>659</v>
      </c>
      <c r="AR1301" s="369">
        <v>3.16666E-3</v>
      </c>
      <c r="AS1301" s="369">
        <v>3.16666E-3</v>
      </c>
      <c r="AT1301" s="369"/>
      <c r="AX1301" s="662"/>
      <c r="AY1301" s="663"/>
      <c r="AZ1301" s="663"/>
      <c r="BA1301" s="663"/>
      <c r="BB1301" s="664"/>
      <c r="BC1301" s="663"/>
      <c r="BD1301" s="663"/>
      <c r="BE1301" s="663"/>
      <c r="BF1301" s="663"/>
      <c r="BG1301" s="664"/>
      <c r="BH1301" s="664"/>
      <c r="BI1301" s="665"/>
      <c r="BJ1301" s="665"/>
      <c r="BK1301" s="665"/>
      <c r="BL1301" s="664"/>
      <c r="BM1301" s="664"/>
      <c r="BN1301" s="664"/>
      <c r="BO1301" s="664"/>
      <c r="BP1301" s="664"/>
      <c r="BQ1301" s="664"/>
      <c r="BR1301" s="664"/>
      <c r="BS1301" s="664"/>
      <c r="BT1301" s="667"/>
      <c r="BU1301" s="668"/>
      <c r="BV1301" s="666"/>
      <c r="BW1301" s="669"/>
    </row>
    <row r="1302" spans="2:75" ht="15.75" customHeight="1">
      <c r="B1302" s="363" t="s">
        <v>384</v>
      </c>
      <c r="C1302" s="364">
        <v>32300293000119</v>
      </c>
      <c r="D1302" s="365" t="s">
        <v>14</v>
      </c>
      <c r="E1302" s="365" t="s">
        <v>614</v>
      </c>
      <c r="F1302" s="365"/>
      <c r="G1302" s="366"/>
      <c r="H1302" s="366" t="s">
        <v>1338</v>
      </c>
      <c r="I1302" s="366" t="s">
        <v>34</v>
      </c>
      <c r="J1302" s="366" t="s">
        <v>608</v>
      </c>
      <c r="K1302" s="367" t="s">
        <v>48</v>
      </c>
      <c r="L1302" s="368"/>
      <c r="M1302" s="368" t="s">
        <v>1416</v>
      </c>
      <c r="N1302" s="367">
        <v>496286</v>
      </c>
      <c r="O1302" s="367" t="s">
        <v>1324</v>
      </c>
      <c r="P1302" s="371">
        <v>43501</v>
      </c>
      <c r="Q1302" s="372">
        <v>160791513.30000001</v>
      </c>
      <c r="R1302" s="372">
        <v>154681144.45884919</v>
      </c>
      <c r="S1302" s="367">
        <v>62</v>
      </c>
      <c r="T1302" s="369">
        <v>0.11348156637134088</v>
      </c>
      <c r="U1302" s="369">
        <v>1.4669983579696928</v>
      </c>
      <c r="V1302" s="369">
        <v>-5.6209186203608152E-2</v>
      </c>
      <c r="W1302" s="369">
        <v>-0.551037973435062</v>
      </c>
      <c r="X1302" s="369">
        <v>9.6452971554781497E-2</v>
      </c>
      <c r="Y1302" s="369">
        <v>0.73142040499976013</v>
      </c>
      <c r="Z1302" s="369">
        <v>0.26742113993408023</v>
      </c>
      <c r="AA1302" s="369">
        <v>1.520108454180003</v>
      </c>
      <c r="AB1302" s="369">
        <v>0.21012045481451003</v>
      </c>
      <c r="AC1302" s="373">
        <v>-0.63296644276409619</v>
      </c>
      <c r="AD1302" s="541">
        <v>9285146000103</v>
      </c>
      <c r="AE1302" s="370" t="s">
        <v>2258</v>
      </c>
      <c r="AF1302" s="370" t="s">
        <v>2244</v>
      </c>
      <c r="AG1302" s="374" t="s">
        <v>1438</v>
      </c>
      <c r="AH1302" s="374" t="s">
        <v>2245</v>
      </c>
      <c r="AI1302" s="374">
        <v>10000</v>
      </c>
      <c r="AJ1302" s="374">
        <v>10000</v>
      </c>
      <c r="AK1302" s="374">
        <v>10000</v>
      </c>
      <c r="AL1302" s="369">
        <v>0</v>
      </c>
      <c r="AM1302" s="369" t="s">
        <v>34</v>
      </c>
      <c r="AN1302" s="369" t="s">
        <v>34</v>
      </c>
      <c r="AO1302" s="367" t="s">
        <v>1324</v>
      </c>
      <c r="AP1302" s="370" t="s">
        <v>716</v>
      </c>
      <c r="AQ1302" s="376" t="s">
        <v>659</v>
      </c>
      <c r="AR1302" s="369" t="s">
        <v>34</v>
      </c>
      <c r="AS1302" s="369" t="s">
        <v>34</v>
      </c>
      <c r="AT1302" s="369"/>
      <c r="AX1302" s="662"/>
      <c r="AY1302" s="663"/>
      <c r="AZ1302" s="663"/>
      <c r="BA1302" s="663"/>
      <c r="BB1302" s="664"/>
      <c r="BC1302" s="663"/>
      <c r="BD1302" s="663"/>
      <c r="BE1302" s="663"/>
      <c r="BF1302" s="663"/>
      <c r="BG1302" s="664"/>
      <c r="BH1302" s="664"/>
      <c r="BI1302" s="665"/>
      <c r="BJ1302" s="665"/>
      <c r="BK1302" s="665"/>
      <c r="BL1302" s="664"/>
      <c r="BM1302" s="664"/>
      <c r="BN1302" s="664"/>
      <c r="BO1302" s="664"/>
      <c r="BP1302" s="664"/>
      <c r="BQ1302" s="664"/>
      <c r="BR1302" s="664"/>
      <c r="BS1302" s="664"/>
      <c r="BT1302" s="667"/>
      <c r="BU1302" s="668"/>
      <c r="BV1302" s="666"/>
      <c r="BW1302" s="669"/>
    </row>
    <row r="1303" spans="2:75" ht="15.75" customHeight="1">
      <c r="B1303" s="363" t="s">
        <v>1709</v>
      </c>
      <c r="C1303" s="364">
        <v>9285146000103</v>
      </c>
      <c r="D1303" s="365" t="s">
        <v>14</v>
      </c>
      <c r="E1303" s="365" t="s">
        <v>614</v>
      </c>
      <c r="F1303" s="365"/>
      <c r="G1303" s="366"/>
      <c r="H1303" s="366" t="s">
        <v>1338</v>
      </c>
      <c r="I1303" s="366" t="s">
        <v>34</v>
      </c>
      <c r="J1303" s="366" t="s">
        <v>608</v>
      </c>
      <c r="K1303" s="367" t="s">
        <v>48</v>
      </c>
      <c r="L1303" s="368"/>
      <c r="M1303" s="368"/>
      <c r="N1303" s="367">
        <v>206891</v>
      </c>
      <c r="O1303" s="367" t="s">
        <v>1324</v>
      </c>
      <c r="P1303" s="371">
        <v>39538</v>
      </c>
      <c r="Q1303" s="372">
        <v>1060109060.95</v>
      </c>
      <c r="R1303" s="372">
        <v>1051430766.2565875</v>
      </c>
      <c r="S1303" s="367">
        <v>62</v>
      </c>
      <c r="T1303" s="369">
        <v>0.12365890589857642</v>
      </c>
      <c r="U1303" s="369">
        <v>1.3909046797819535</v>
      </c>
      <c r="V1303" s="369">
        <v>-2.6940389726021974E-2</v>
      </c>
      <c r="W1303" s="369">
        <v>-0.24725104141443593</v>
      </c>
      <c r="X1303" s="369">
        <v>0.17866435273492809</v>
      </c>
      <c r="Y1303" s="369">
        <v>1.2563302891040689</v>
      </c>
      <c r="Z1303" s="369">
        <v>0.27476144570625793</v>
      </c>
      <c r="AA1303" s="369">
        <v>1.5014514193168096</v>
      </c>
      <c r="AB1303" s="369">
        <v>0.21188456548281343</v>
      </c>
      <c r="AC1303" s="373">
        <v>-0.51153101459337202</v>
      </c>
      <c r="AD1303" s="541">
        <v>9412648000140</v>
      </c>
      <c r="AE1303" s="370" t="s">
        <v>2535</v>
      </c>
      <c r="AF1303" s="370" t="s">
        <v>2244</v>
      </c>
      <c r="AG1303" s="374" t="s">
        <v>1438</v>
      </c>
      <c r="AH1303" s="374" t="s">
        <v>2245</v>
      </c>
      <c r="AI1303" s="374">
        <v>100000</v>
      </c>
      <c r="AJ1303" s="374">
        <v>5000</v>
      </c>
      <c r="AK1303" s="374">
        <v>100000</v>
      </c>
      <c r="AL1303" s="369">
        <v>1.8000000000000002E-2</v>
      </c>
      <c r="AM1303" s="369">
        <v>0.2</v>
      </c>
      <c r="AN1303" s="369" t="s">
        <v>2262</v>
      </c>
      <c r="AO1303" s="367" t="s">
        <v>1324</v>
      </c>
      <c r="AP1303" s="370" t="s">
        <v>716</v>
      </c>
      <c r="AQ1303" s="376" t="s">
        <v>665</v>
      </c>
      <c r="AR1303" s="369" t="s">
        <v>34</v>
      </c>
      <c r="AS1303" s="369" t="s">
        <v>34</v>
      </c>
      <c r="AT1303" s="369"/>
      <c r="AX1303" s="662"/>
      <c r="AY1303" s="663"/>
      <c r="AZ1303" s="663"/>
      <c r="BA1303" s="663"/>
      <c r="BB1303" s="664"/>
      <c r="BC1303" s="663"/>
      <c r="BD1303" s="663"/>
      <c r="BE1303" s="663"/>
      <c r="BF1303" s="663"/>
      <c r="BG1303" s="664"/>
      <c r="BH1303" s="664"/>
      <c r="BI1303" s="665"/>
      <c r="BJ1303" s="665"/>
      <c r="BK1303" s="665"/>
      <c r="BL1303" s="664"/>
      <c r="BM1303" s="664"/>
      <c r="BN1303" s="664"/>
      <c r="BO1303" s="664"/>
      <c r="BP1303" s="664"/>
      <c r="BQ1303" s="664"/>
      <c r="BR1303" s="664"/>
      <c r="BS1303" s="664"/>
      <c r="BT1303" s="667"/>
      <c r="BU1303" s="668"/>
      <c r="BV1303" s="666"/>
      <c r="BW1303" s="669"/>
    </row>
    <row r="1304" spans="2:75" ht="15.75" customHeight="1">
      <c r="B1304" s="363" t="s">
        <v>1710</v>
      </c>
      <c r="C1304" s="364">
        <v>9412822000154</v>
      </c>
      <c r="D1304" s="365" t="s">
        <v>14</v>
      </c>
      <c r="E1304" s="365" t="s">
        <v>607</v>
      </c>
      <c r="F1304" s="365"/>
      <c r="G1304" s="366"/>
      <c r="H1304" s="366" t="s">
        <v>34</v>
      </c>
      <c r="I1304" s="366" t="s">
        <v>34</v>
      </c>
      <c r="J1304" s="366" t="s">
        <v>608</v>
      </c>
      <c r="K1304" s="367" t="s">
        <v>48</v>
      </c>
      <c r="L1304" s="368"/>
      <c r="M1304" s="368"/>
      <c r="N1304" s="367">
        <v>206881</v>
      </c>
      <c r="O1304" s="367" t="s">
        <v>1321</v>
      </c>
      <c r="P1304" s="371">
        <v>39538</v>
      </c>
      <c r="Q1304" s="372">
        <v>269249206.20999998</v>
      </c>
      <c r="R1304" s="372">
        <v>259547377.126508</v>
      </c>
      <c r="S1304" s="367">
        <v>62</v>
      </c>
      <c r="T1304" s="369">
        <v>-1.1539269838520605E-2</v>
      </c>
      <c r="U1304" s="369">
        <v>-0.12979270925160133</v>
      </c>
      <c r="V1304" s="369">
        <v>-0.16292870781891489</v>
      </c>
      <c r="W1304" s="369">
        <v>-1.4953121723263003</v>
      </c>
      <c r="X1304" s="369">
        <v>-8.2859070450841399E-3</v>
      </c>
      <c r="Y1304" s="369">
        <v>-5.8264762019339979E-2</v>
      </c>
      <c r="Z1304" s="369">
        <v>-7.5563601433171756E-3</v>
      </c>
      <c r="AA1304" s="369">
        <v>-4.1292211259442137E-2</v>
      </c>
      <c r="AB1304" s="369">
        <v>0.24111477317052349</v>
      </c>
      <c r="AC1304" s="373">
        <v>-1.0460272893702427</v>
      </c>
      <c r="AD1304" s="541">
        <v>9288254000121</v>
      </c>
      <c r="AE1304" s="370" t="s">
        <v>2535</v>
      </c>
      <c r="AF1304" s="370" t="s">
        <v>2244</v>
      </c>
      <c r="AG1304" s="374" t="s">
        <v>1438</v>
      </c>
      <c r="AH1304" s="374" t="s">
        <v>2248</v>
      </c>
      <c r="AI1304" s="374">
        <v>100000</v>
      </c>
      <c r="AJ1304" s="374">
        <v>5000</v>
      </c>
      <c r="AK1304" s="374">
        <v>100000</v>
      </c>
      <c r="AL1304" s="369">
        <v>2.7999999999999997E-2</v>
      </c>
      <c r="AM1304" s="369" t="s">
        <v>34</v>
      </c>
      <c r="AN1304" s="369" t="s">
        <v>2262</v>
      </c>
      <c r="AO1304" s="367" t="s">
        <v>1324</v>
      </c>
      <c r="AP1304" s="370" t="s">
        <v>716</v>
      </c>
      <c r="AQ1304" s="376" t="s">
        <v>659</v>
      </c>
      <c r="AR1304" s="369" t="s">
        <v>34</v>
      </c>
      <c r="AS1304" s="369" t="s">
        <v>34</v>
      </c>
      <c r="AT1304" s="369"/>
      <c r="AX1304" s="662"/>
      <c r="AY1304" s="663"/>
      <c r="AZ1304" s="663"/>
      <c r="BA1304" s="663"/>
      <c r="BB1304" s="664"/>
      <c r="BC1304" s="663"/>
      <c r="BD1304" s="663"/>
      <c r="BE1304" s="663"/>
      <c r="BF1304" s="663"/>
      <c r="BG1304" s="664"/>
      <c r="BH1304" s="664"/>
      <c r="BI1304" s="665"/>
      <c r="BJ1304" s="665"/>
      <c r="BK1304" s="665"/>
      <c r="BL1304" s="664"/>
      <c r="BM1304" s="664"/>
      <c r="BN1304" s="664"/>
      <c r="BO1304" s="664"/>
      <c r="BP1304" s="664"/>
      <c r="BQ1304" s="664"/>
      <c r="BR1304" s="664"/>
      <c r="BS1304" s="664"/>
      <c r="BT1304" s="667"/>
      <c r="BU1304" s="668"/>
      <c r="BV1304" s="666"/>
      <c r="BW1304" s="669"/>
    </row>
    <row r="1305" spans="2:75" ht="15.75" customHeight="1">
      <c r="B1305" s="363" t="s">
        <v>1213</v>
      </c>
      <c r="C1305" s="364">
        <v>41269079000138</v>
      </c>
      <c r="D1305" s="365" t="s">
        <v>14</v>
      </c>
      <c r="E1305" s="365" t="s">
        <v>607</v>
      </c>
      <c r="F1305" s="365"/>
      <c r="G1305" s="366"/>
      <c r="H1305" s="366" t="s">
        <v>34</v>
      </c>
      <c r="I1305" s="366" t="s">
        <v>34</v>
      </c>
      <c r="J1305" s="366" t="s">
        <v>690</v>
      </c>
      <c r="K1305" s="367"/>
      <c r="L1305" s="368"/>
      <c r="M1305" s="368" t="s">
        <v>1416</v>
      </c>
      <c r="N1305" s="367">
        <v>624926</v>
      </c>
      <c r="O1305" s="367" t="s">
        <v>1321</v>
      </c>
      <c r="P1305" s="371">
        <v>44483</v>
      </c>
      <c r="Q1305" s="372">
        <v>13021613.310000001</v>
      </c>
      <c r="R1305" s="372" t="s">
        <v>1419</v>
      </c>
      <c r="S1305" s="367">
        <v>62</v>
      </c>
      <c r="T1305" s="369">
        <v>-0.32716127981631049</v>
      </c>
      <c r="U1305" s="369">
        <v>-4.229277719971603</v>
      </c>
      <c r="V1305" s="369" t="s">
        <v>1419</v>
      </c>
      <c r="W1305" s="369" t="s">
        <v>1419</v>
      </c>
      <c r="X1305" s="369" t="s">
        <v>1419</v>
      </c>
      <c r="Y1305" s="369" t="s">
        <v>1419</v>
      </c>
      <c r="Z1305" s="369" t="s">
        <v>1419</v>
      </c>
      <c r="AA1305" s="369" t="s">
        <v>1419</v>
      </c>
      <c r="AB1305" s="369" t="s">
        <v>1419</v>
      </c>
      <c r="AC1305" s="373" t="s">
        <v>1419</v>
      </c>
      <c r="AD1305" s="541">
        <v>0</v>
      </c>
      <c r="AE1305" s="370" t="s">
        <v>2543</v>
      </c>
      <c r="AF1305" s="370" t="s">
        <v>741</v>
      </c>
      <c r="AG1305" s="374" t="s">
        <v>741</v>
      </c>
      <c r="AH1305" s="374" t="s">
        <v>2245</v>
      </c>
      <c r="AI1305" s="374">
        <v>50000</v>
      </c>
      <c r="AJ1305" s="374">
        <v>10000</v>
      </c>
      <c r="AK1305" s="374">
        <v>50000</v>
      </c>
      <c r="AL1305" s="369">
        <v>1.4999999999999999E-2</v>
      </c>
      <c r="AM1305" s="369">
        <v>0.2</v>
      </c>
      <c r="AN1305" s="369" t="s">
        <v>2257</v>
      </c>
      <c r="AO1305" s="367" t="s">
        <v>1324</v>
      </c>
      <c r="AP1305" s="370" t="s">
        <v>716</v>
      </c>
      <c r="AQ1305" s="376" t="s">
        <v>659</v>
      </c>
      <c r="AR1305" s="369">
        <v>3.4995E-3</v>
      </c>
      <c r="AS1305" s="369">
        <v>3.4995E-3</v>
      </c>
      <c r="AT1305" s="369"/>
      <c r="AX1305" s="662"/>
      <c r="AY1305" s="663"/>
      <c r="AZ1305" s="663"/>
      <c r="BA1305" s="663"/>
      <c r="BB1305" s="664"/>
      <c r="BC1305" s="663"/>
      <c r="BD1305" s="663"/>
      <c r="BE1305" s="663"/>
      <c r="BF1305" s="663"/>
      <c r="BG1305" s="664"/>
      <c r="BH1305" s="664"/>
      <c r="BI1305" s="665"/>
      <c r="BJ1305" s="665"/>
      <c r="BK1305" s="665"/>
      <c r="BL1305" s="664"/>
      <c r="BM1305" s="664"/>
      <c r="BN1305" s="664"/>
      <c r="BO1305" s="664"/>
      <c r="BP1305" s="664"/>
      <c r="BQ1305" s="664"/>
      <c r="BR1305" s="664"/>
      <c r="BS1305" s="664"/>
      <c r="BT1305" s="667"/>
      <c r="BU1305" s="668"/>
      <c r="BV1305" s="666"/>
      <c r="BW1305" s="669"/>
    </row>
    <row r="1306" spans="2:75" ht="15.75" customHeight="1">
      <c r="B1306" s="363" t="s">
        <v>401</v>
      </c>
      <c r="C1306" s="364">
        <v>35088081000108</v>
      </c>
      <c r="D1306" s="365" t="s">
        <v>14</v>
      </c>
      <c r="E1306" s="365" t="s">
        <v>614</v>
      </c>
      <c r="F1306" s="365"/>
      <c r="G1306" s="366"/>
      <c r="H1306" s="366" t="s">
        <v>1338</v>
      </c>
      <c r="I1306" s="366" t="s">
        <v>34</v>
      </c>
      <c r="J1306" s="366" t="s">
        <v>608</v>
      </c>
      <c r="K1306" s="367" t="s">
        <v>48</v>
      </c>
      <c r="L1306" s="368"/>
      <c r="M1306" s="368" t="s">
        <v>34</v>
      </c>
      <c r="N1306" s="367">
        <v>516538</v>
      </c>
      <c r="O1306" s="367" t="s">
        <v>1321</v>
      </c>
      <c r="P1306" s="371">
        <v>43798</v>
      </c>
      <c r="Q1306" s="372">
        <v>48765345.969999999</v>
      </c>
      <c r="R1306" s="372">
        <v>67275582.892777771</v>
      </c>
      <c r="S1306" s="367">
        <v>62</v>
      </c>
      <c r="T1306" s="369">
        <v>0.15429750038263168</v>
      </c>
      <c r="U1306" s="369">
        <v>1.9946339034434863</v>
      </c>
      <c r="V1306" s="369">
        <v>-9.8416853699763829E-2</v>
      </c>
      <c r="W1306" s="369">
        <v>-0.96481424616483147</v>
      </c>
      <c r="X1306" s="369">
        <v>-1.4579139358843918E-2</v>
      </c>
      <c r="Y1306" s="369">
        <v>-0.11055626221258641</v>
      </c>
      <c r="Z1306" s="369" t="s">
        <v>1419</v>
      </c>
      <c r="AA1306" s="369" t="s">
        <v>1419</v>
      </c>
      <c r="AB1306" s="369">
        <v>0.2552095261863534</v>
      </c>
      <c r="AC1306" s="373">
        <v>-0.65930856322635556</v>
      </c>
      <c r="AD1306" s="541">
        <v>34429833000194</v>
      </c>
      <c r="AE1306" s="370" t="s">
        <v>2258</v>
      </c>
      <c r="AF1306" s="370" t="s">
        <v>2244</v>
      </c>
      <c r="AG1306" s="374" t="s">
        <v>1438</v>
      </c>
      <c r="AH1306" s="374" t="s">
        <v>2245</v>
      </c>
      <c r="AI1306" s="374">
        <v>100</v>
      </c>
      <c r="AJ1306" s="374">
        <v>100</v>
      </c>
      <c r="AK1306" s="374">
        <v>100</v>
      </c>
      <c r="AL1306" s="369">
        <v>0</v>
      </c>
      <c r="AM1306" s="369" t="s">
        <v>34</v>
      </c>
      <c r="AN1306" s="369" t="s">
        <v>34</v>
      </c>
      <c r="AO1306" s="367" t="s">
        <v>1324</v>
      </c>
      <c r="AP1306" s="370" t="s">
        <v>716</v>
      </c>
      <c r="AQ1306" s="376" t="s">
        <v>659</v>
      </c>
      <c r="AR1306" s="369">
        <v>4.0000000000000001E-3</v>
      </c>
      <c r="AS1306" s="369">
        <v>4.0000000000000001E-3</v>
      </c>
      <c r="AT1306" s="369"/>
      <c r="AX1306" s="662"/>
      <c r="AY1306" s="663"/>
      <c r="AZ1306" s="663"/>
      <c r="BA1306" s="663"/>
      <c r="BB1306" s="664"/>
      <c r="BC1306" s="663"/>
      <c r="BD1306" s="663"/>
      <c r="BE1306" s="663"/>
      <c r="BF1306" s="663"/>
      <c r="BG1306" s="664"/>
      <c r="BH1306" s="664"/>
      <c r="BI1306" s="665"/>
      <c r="BJ1306" s="665"/>
      <c r="BK1306" s="665"/>
      <c r="BL1306" s="664"/>
      <c r="BM1306" s="664"/>
      <c r="BN1306" s="664"/>
      <c r="BO1306" s="664"/>
      <c r="BP1306" s="664"/>
      <c r="BQ1306" s="664"/>
      <c r="BR1306" s="664"/>
      <c r="BS1306" s="664"/>
      <c r="BT1306" s="667"/>
      <c r="BU1306" s="668"/>
      <c r="BV1306" s="666"/>
      <c r="BW1306" s="669"/>
    </row>
    <row r="1307" spans="2:75" ht="15.75" customHeight="1">
      <c r="B1307" s="363" t="s">
        <v>402</v>
      </c>
      <c r="C1307" s="364">
        <v>34429833000194</v>
      </c>
      <c r="D1307" s="365" t="s">
        <v>14</v>
      </c>
      <c r="E1307" s="365" t="s">
        <v>614</v>
      </c>
      <c r="F1307" s="365"/>
      <c r="G1307" s="366"/>
      <c r="H1307" s="366" t="s">
        <v>1338</v>
      </c>
      <c r="I1307" s="366" t="s">
        <v>34</v>
      </c>
      <c r="J1307" s="366" t="s">
        <v>608</v>
      </c>
      <c r="K1307" s="367" t="s">
        <v>48</v>
      </c>
      <c r="L1307" s="368"/>
      <c r="M1307" s="368" t="s">
        <v>34</v>
      </c>
      <c r="N1307" s="367">
        <v>515434</v>
      </c>
      <c r="O1307" s="367" t="s">
        <v>1321</v>
      </c>
      <c r="P1307" s="371">
        <v>43788</v>
      </c>
      <c r="Q1307" s="372">
        <v>207948689.22999999</v>
      </c>
      <c r="R1307" s="372">
        <v>312707568.66678566</v>
      </c>
      <c r="S1307" s="367">
        <v>62</v>
      </c>
      <c r="T1307" s="369">
        <v>0.15547068575990308</v>
      </c>
      <c r="U1307" s="369">
        <v>2.0097998997994004</v>
      </c>
      <c r="V1307" s="369">
        <v>-0.10065956497940687</v>
      </c>
      <c r="W1307" s="369">
        <v>-0.98680031573819116</v>
      </c>
      <c r="X1307" s="369">
        <v>-1.5835595918499368E-2</v>
      </c>
      <c r="Y1307" s="369">
        <v>-0.12008420055304324</v>
      </c>
      <c r="Z1307" s="369" t="s">
        <v>1419</v>
      </c>
      <c r="AA1307" s="369" t="s">
        <v>1419</v>
      </c>
      <c r="AB1307" s="369">
        <v>0.25972521246781183</v>
      </c>
      <c r="AC1307" s="373">
        <v>-0.65297739278844824</v>
      </c>
      <c r="AD1307" s="541">
        <v>31493903000185</v>
      </c>
      <c r="AE1307" s="370" t="s">
        <v>2548</v>
      </c>
      <c r="AF1307" s="370" t="s">
        <v>2244</v>
      </c>
      <c r="AG1307" s="374" t="s">
        <v>1438</v>
      </c>
      <c r="AH1307" s="374" t="s">
        <v>2245</v>
      </c>
      <c r="AI1307" s="374">
        <v>30000</v>
      </c>
      <c r="AJ1307" s="374">
        <v>0</v>
      </c>
      <c r="AK1307" s="374">
        <v>30000</v>
      </c>
      <c r="AL1307" s="369">
        <v>1.9299999999999998E-2</v>
      </c>
      <c r="AM1307" s="369">
        <v>0.2</v>
      </c>
      <c r="AN1307" s="369" t="s">
        <v>34</v>
      </c>
      <c r="AO1307" s="367" t="s">
        <v>1324</v>
      </c>
      <c r="AP1307" s="370" t="s">
        <v>716</v>
      </c>
      <c r="AQ1307" s="376" t="s">
        <v>659</v>
      </c>
      <c r="AR1307" s="369">
        <v>4.0000000000000001E-3</v>
      </c>
      <c r="AS1307" s="369">
        <v>4.0000000000000001E-3</v>
      </c>
      <c r="AT1307" s="369"/>
      <c r="AX1307" s="662"/>
      <c r="AY1307" s="663"/>
      <c r="AZ1307" s="663"/>
      <c r="BA1307" s="663"/>
      <c r="BB1307" s="664"/>
      <c r="BC1307" s="663"/>
      <c r="BD1307" s="663"/>
      <c r="BE1307" s="663"/>
      <c r="BF1307" s="663"/>
      <c r="BG1307" s="664"/>
      <c r="BH1307" s="664"/>
      <c r="BI1307" s="665"/>
      <c r="BJ1307" s="665"/>
      <c r="BK1307" s="665"/>
      <c r="BL1307" s="664"/>
      <c r="BM1307" s="664"/>
      <c r="BN1307" s="664"/>
      <c r="BO1307" s="664"/>
      <c r="BP1307" s="664"/>
      <c r="BQ1307" s="664"/>
      <c r="BR1307" s="664"/>
      <c r="BS1307" s="664"/>
      <c r="BT1307" s="667"/>
      <c r="BU1307" s="668"/>
      <c r="BV1307" s="666"/>
      <c r="BW1307" s="669"/>
    </row>
    <row r="1308" spans="2:75" ht="15.75" customHeight="1">
      <c r="B1308" s="363" t="s">
        <v>596</v>
      </c>
      <c r="C1308" s="364">
        <v>35957054000124</v>
      </c>
      <c r="D1308" s="365" t="s">
        <v>14</v>
      </c>
      <c r="E1308" s="365" t="s">
        <v>607</v>
      </c>
      <c r="F1308" s="365"/>
      <c r="G1308" s="366"/>
      <c r="H1308" s="366" t="s">
        <v>34</v>
      </c>
      <c r="I1308" s="366" t="s">
        <v>34</v>
      </c>
      <c r="J1308" s="366" t="s">
        <v>608</v>
      </c>
      <c r="K1308" s="367" t="s">
        <v>48</v>
      </c>
      <c r="L1308" s="368"/>
      <c r="M1308" s="368" t="s">
        <v>34</v>
      </c>
      <c r="N1308" s="367">
        <v>538264</v>
      </c>
      <c r="O1308" s="367" t="s">
        <v>1321</v>
      </c>
      <c r="P1308" s="371">
        <v>43977</v>
      </c>
      <c r="Q1308" s="372">
        <v>8883861.1799999997</v>
      </c>
      <c r="R1308" s="372">
        <v>13806659.569523802</v>
      </c>
      <c r="S1308" s="367">
        <v>62</v>
      </c>
      <c r="T1308" s="369">
        <v>0.13007518889012704</v>
      </c>
      <c r="U1308" s="369">
        <v>1.6815073550359851</v>
      </c>
      <c r="V1308" s="369">
        <v>-0.11386061002426118</v>
      </c>
      <c r="W1308" s="369">
        <v>-1.1162146979779848</v>
      </c>
      <c r="X1308" s="369">
        <v>-4.7793724003046489E-2</v>
      </c>
      <c r="Y1308" s="369">
        <v>-0.36242849134928568</v>
      </c>
      <c r="Z1308" s="369" t="s">
        <v>1419</v>
      </c>
      <c r="AA1308" s="369" t="s">
        <v>1419</v>
      </c>
      <c r="AB1308" s="369">
        <v>0.26550836570259989</v>
      </c>
      <c r="AC1308" s="373">
        <v>-0.68877286657027881</v>
      </c>
      <c r="AD1308" s="541">
        <v>35957175000176</v>
      </c>
      <c r="AE1308" s="370" t="s">
        <v>2548</v>
      </c>
      <c r="AF1308" s="370" t="s">
        <v>2244</v>
      </c>
      <c r="AG1308" s="374" t="s">
        <v>1438</v>
      </c>
      <c r="AH1308" s="374" t="s">
        <v>2245</v>
      </c>
      <c r="AI1308" s="374">
        <v>30000</v>
      </c>
      <c r="AJ1308" s="374" t="s">
        <v>1429</v>
      </c>
      <c r="AK1308" s="374">
        <v>30000</v>
      </c>
      <c r="AL1308" s="369">
        <v>1.9299999999999998E-2</v>
      </c>
      <c r="AM1308" s="369">
        <v>0.2</v>
      </c>
      <c r="AN1308" s="369" t="s">
        <v>34</v>
      </c>
      <c r="AO1308" s="367" t="s">
        <v>1324</v>
      </c>
      <c r="AP1308" s="370" t="s">
        <v>716</v>
      </c>
      <c r="AQ1308" s="376" t="s">
        <v>659</v>
      </c>
      <c r="AR1308" s="369">
        <v>4.0000000000000001E-3</v>
      </c>
      <c r="AS1308" s="369">
        <v>4.0000000000000001E-3</v>
      </c>
      <c r="AT1308" s="369"/>
      <c r="AX1308" s="662"/>
      <c r="AY1308" s="663"/>
      <c r="AZ1308" s="663"/>
      <c r="BA1308" s="663"/>
      <c r="BB1308" s="664"/>
      <c r="BC1308" s="663"/>
      <c r="BD1308" s="663"/>
      <c r="BE1308" s="663"/>
      <c r="BF1308" s="663"/>
      <c r="BG1308" s="664"/>
      <c r="BH1308" s="664"/>
      <c r="BI1308" s="665"/>
      <c r="BJ1308" s="665"/>
      <c r="BK1308" s="665"/>
      <c r="BL1308" s="664"/>
      <c r="BM1308" s="664"/>
      <c r="BN1308" s="664"/>
      <c r="BO1308" s="664"/>
      <c r="BP1308" s="664"/>
      <c r="BQ1308" s="664"/>
      <c r="BR1308" s="664"/>
      <c r="BS1308" s="664"/>
      <c r="BT1308" s="667"/>
      <c r="BU1308" s="668"/>
      <c r="BV1308" s="666"/>
      <c r="BW1308" s="669"/>
    </row>
    <row r="1309" spans="2:75" ht="15.75" customHeight="1">
      <c r="B1309" s="363" t="s">
        <v>1725</v>
      </c>
      <c r="C1309" s="364">
        <v>44515852000197</v>
      </c>
      <c r="D1309" s="365" t="s">
        <v>14</v>
      </c>
      <c r="E1309" s="365" t="s">
        <v>607</v>
      </c>
      <c r="F1309" s="365"/>
      <c r="G1309" s="366"/>
      <c r="H1309" s="366" t="s">
        <v>34</v>
      </c>
      <c r="I1309" s="366"/>
      <c r="J1309" s="366" t="s">
        <v>611</v>
      </c>
      <c r="K1309" s="367" t="s">
        <v>48</v>
      </c>
      <c r="L1309" s="368"/>
      <c r="M1309" s="368"/>
      <c r="N1309" s="367">
        <v>636932</v>
      </c>
      <c r="O1309" s="367" t="s">
        <v>1321</v>
      </c>
      <c r="P1309" s="371">
        <v>44592</v>
      </c>
      <c r="Q1309" s="372" t="s">
        <v>1392</v>
      </c>
      <c r="R1309" s="372" t="s">
        <v>1419</v>
      </c>
      <c r="S1309" s="367">
        <v>62</v>
      </c>
      <c r="T1309" s="369" t="s">
        <v>1419</v>
      </c>
      <c r="U1309" s="369" t="s">
        <v>1419</v>
      </c>
      <c r="V1309" s="369" t="s">
        <v>1419</v>
      </c>
      <c r="W1309" s="369" t="s">
        <v>1419</v>
      </c>
      <c r="X1309" s="369" t="s">
        <v>1419</v>
      </c>
      <c r="Y1309" s="369" t="s">
        <v>1419</v>
      </c>
      <c r="Z1309" s="369" t="s">
        <v>1419</v>
      </c>
      <c r="AA1309" s="369" t="s">
        <v>1419</v>
      </c>
      <c r="AB1309" s="369" t="s">
        <v>1419</v>
      </c>
      <c r="AC1309" s="373" t="s">
        <v>1419</v>
      </c>
      <c r="AD1309" s="541">
        <v>0</v>
      </c>
      <c r="AE1309" s="370" t="s">
        <v>2364</v>
      </c>
      <c r="AF1309" s="370" t="s">
        <v>2244</v>
      </c>
      <c r="AG1309" s="374" t="s">
        <v>1438</v>
      </c>
      <c r="AH1309" s="374" t="s">
        <v>2248</v>
      </c>
      <c r="AI1309" s="374">
        <v>1000</v>
      </c>
      <c r="AJ1309" s="374">
        <v>100</v>
      </c>
      <c r="AK1309" s="374">
        <v>100</v>
      </c>
      <c r="AL1309" s="369">
        <v>1.4999999999999999E-2</v>
      </c>
      <c r="AM1309" s="369">
        <v>0.2</v>
      </c>
      <c r="AN1309" s="369" t="s">
        <v>2262</v>
      </c>
      <c r="AO1309" s="367" t="s">
        <v>1324</v>
      </c>
      <c r="AP1309" s="370" t="s">
        <v>716</v>
      </c>
      <c r="AQ1309" s="376" t="s">
        <v>659</v>
      </c>
      <c r="AR1309" s="369">
        <v>4.9994999999999996E-3</v>
      </c>
      <c r="AS1309" s="369">
        <v>4.9994999999999996E-3</v>
      </c>
      <c r="AT1309" s="369"/>
      <c r="AX1309" s="662"/>
      <c r="AY1309" s="663"/>
      <c r="AZ1309" s="663"/>
      <c r="BA1309" s="663"/>
      <c r="BB1309" s="664"/>
      <c r="BC1309" s="663"/>
      <c r="BD1309" s="663"/>
      <c r="BE1309" s="663"/>
      <c r="BF1309" s="663"/>
      <c r="BG1309" s="664"/>
      <c r="BH1309" s="664"/>
      <c r="BI1309" s="665"/>
      <c r="BJ1309" s="665"/>
      <c r="BK1309" s="665"/>
      <c r="BL1309" s="664"/>
      <c r="BM1309" s="664"/>
      <c r="BN1309" s="664"/>
      <c r="BO1309" s="664"/>
      <c r="BP1309" s="664"/>
      <c r="BQ1309" s="664"/>
      <c r="BR1309" s="664"/>
      <c r="BS1309" s="664"/>
      <c r="BT1309" s="667"/>
      <c r="BU1309" s="668"/>
      <c r="BV1309" s="666"/>
      <c r="BW1309" s="669"/>
    </row>
    <row r="1310" spans="2:75" ht="15.75" customHeight="1">
      <c r="B1310" s="363" t="s">
        <v>1268</v>
      </c>
      <c r="C1310" s="364">
        <v>34218763000125</v>
      </c>
      <c r="D1310" s="365" t="s">
        <v>14</v>
      </c>
      <c r="E1310" s="365" t="s">
        <v>607</v>
      </c>
      <c r="F1310" s="365"/>
      <c r="G1310" s="366"/>
      <c r="H1310" s="366" t="s">
        <v>34</v>
      </c>
      <c r="I1310" s="366" t="s">
        <v>34</v>
      </c>
      <c r="J1310" s="366" t="s">
        <v>608</v>
      </c>
      <c r="K1310" s="367" t="s">
        <v>48</v>
      </c>
      <c r="L1310" s="368"/>
      <c r="M1310" s="368" t="s">
        <v>34</v>
      </c>
      <c r="N1310" s="367">
        <v>519979</v>
      </c>
      <c r="O1310" s="367" t="s">
        <v>1321</v>
      </c>
      <c r="P1310" s="371">
        <v>43829</v>
      </c>
      <c r="Q1310" s="372">
        <v>178982154.31999999</v>
      </c>
      <c r="R1310" s="372">
        <v>196217988.20325395</v>
      </c>
      <c r="S1310" s="367">
        <v>62</v>
      </c>
      <c r="T1310" s="369">
        <v>1.1017307686089772E-4</v>
      </c>
      <c r="U1310" s="369">
        <v>1.4242288683126855E-3</v>
      </c>
      <c r="V1310" s="369">
        <v>-0.20547016349340397</v>
      </c>
      <c r="W1310" s="369">
        <v>-2.0142946400726989</v>
      </c>
      <c r="X1310" s="369">
        <v>-7.6788400330767614E-2</v>
      </c>
      <c r="Y1310" s="369">
        <v>-0.58230038913124083</v>
      </c>
      <c r="Z1310" s="369" t="s">
        <v>1419</v>
      </c>
      <c r="AA1310" s="369" t="s">
        <v>1419</v>
      </c>
      <c r="AB1310" s="369">
        <v>0.27877682955934407</v>
      </c>
      <c r="AC1310" s="373">
        <v>-1.0339832238461224</v>
      </c>
      <c r="AD1310" s="541">
        <v>0</v>
      </c>
      <c r="AE1310" s="370" t="s">
        <v>2364</v>
      </c>
      <c r="AF1310" s="370" t="s">
        <v>2244</v>
      </c>
      <c r="AG1310" s="374" t="s">
        <v>1438</v>
      </c>
      <c r="AH1310" s="374" t="s">
        <v>2248</v>
      </c>
      <c r="AI1310" s="374">
        <v>1000</v>
      </c>
      <c r="AJ1310" s="374">
        <v>100</v>
      </c>
      <c r="AK1310" s="374">
        <v>100</v>
      </c>
      <c r="AL1310" s="369">
        <v>1.3999999999999999E-2</v>
      </c>
      <c r="AM1310" s="369">
        <v>0.2</v>
      </c>
      <c r="AN1310" s="369" t="s">
        <v>2262</v>
      </c>
      <c r="AO1310" s="367" t="s">
        <v>1324</v>
      </c>
      <c r="AP1310" s="370" t="s">
        <v>716</v>
      </c>
      <c r="AQ1310" s="376" t="s">
        <v>659</v>
      </c>
      <c r="AR1310" s="369">
        <v>4.6661999999999997E-3</v>
      </c>
      <c r="AS1310" s="369">
        <v>4.6661999999999997E-3</v>
      </c>
      <c r="AT1310" s="369"/>
      <c r="AX1310" s="662"/>
      <c r="AY1310" s="663"/>
      <c r="AZ1310" s="663"/>
      <c r="BA1310" s="663"/>
      <c r="BB1310" s="664"/>
      <c r="BC1310" s="663"/>
      <c r="BD1310" s="663"/>
      <c r="BE1310" s="663"/>
      <c r="BF1310" s="663"/>
      <c r="BG1310" s="664"/>
      <c r="BH1310" s="664"/>
      <c r="BI1310" s="665"/>
      <c r="BJ1310" s="665"/>
      <c r="BK1310" s="665"/>
      <c r="BL1310" s="664"/>
      <c r="BM1310" s="664"/>
      <c r="BN1310" s="664"/>
      <c r="BO1310" s="664"/>
      <c r="BP1310" s="664"/>
      <c r="BQ1310" s="664"/>
      <c r="BR1310" s="664"/>
      <c r="BS1310" s="664"/>
      <c r="BT1310" s="667"/>
      <c r="BU1310" s="668"/>
      <c r="BV1310" s="666"/>
      <c r="BW1310" s="669"/>
    </row>
    <row r="1311" spans="2:75" ht="15.75" customHeight="1">
      <c r="B1311" s="363" t="s">
        <v>878</v>
      </c>
      <c r="C1311" s="364">
        <v>37953241000165</v>
      </c>
      <c r="D1311" s="365" t="s">
        <v>13</v>
      </c>
      <c r="E1311" s="365" t="s">
        <v>615</v>
      </c>
      <c r="F1311" s="365" t="s">
        <v>619</v>
      </c>
      <c r="G1311" s="366" t="s">
        <v>34</v>
      </c>
      <c r="H1311" s="366" t="s">
        <v>1337</v>
      </c>
      <c r="I1311" s="366" t="s">
        <v>34</v>
      </c>
      <c r="J1311" s="366" t="s">
        <v>690</v>
      </c>
      <c r="K1311" s="367" t="s">
        <v>48</v>
      </c>
      <c r="L1311" s="368"/>
      <c r="M1311" s="368" t="s">
        <v>1416</v>
      </c>
      <c r="N1311" s="367">
        <v>552275</v>
      </c>
      <c r="O1311" s="367" t="s">
        <v>1324</v>
      </c>
      <c r="P1311" s="371">
        <v>44089</v>
      </c>
      <c r="Q1311" s="372">
        <v>28685898.75</v>
      </c>
      <c r="R1311" s="372">
        <v>44930052.902738124</v>
      </c>
      <c r="S1311" s="367">
        <v>63</v>
      </c>
      <c r="T1311" s="369">
        <v>6.0751963917736962E-2</v>
      </c>
      <c r="U1311" s="369">
        <v>0.78535249521601302</v>
      </c>
      <c r="V1311" s="369">
        <v>7.9865636067740997E-2</v>
      </c>
      <c r="W1311" s="369">
        <v>0.78295028300988267</v>
      </c>
      <c r="X1311" s="369" t="s">
        <v>1419</v>
      </c>
      <c r="Y1311" s="369" t="s">
        <v>1419</v>
      </c>
      <c r="Z1311" s="369" t="s">
        <v>1419</v>
      </c>
      <c r="AA1311" s="369" t="s">
        <v>1419</v>
      </c>
      <c r="AB1311" s="369">
        <v>1.5567556359471421E-2</v>
      </c>
      <c r="AC1311" s="373">
        <v>-1.2964783101455595</v>
      </c>
      <c r="AD1311" s="541">
        <v>0</v>
      </c>
      <c r="AE1311" s="370" t="s">
        <v>2279</v>
      </c>
      <c r="AF1311" s="370" t="s">
        <v>2244</v>
      </c>
      <c r="AG1311" s="374" t="s">
        <v>1438</v>
      </c>
      <c r="AH1311" s="374" t="s">
        <v>726</v>
      </c>
      <c r="AI1311" s="374">
        <v>50000</v>
      </c>
      <c r="AJ1311" s="374">
        <v>5000</v>
      </c>
      <c r="AK1311" s="374">
        <v>5000</v>
      </c>
      <c r="AL1311" s="369">
        <v>0</v>
      </c>
      <c r="AM1311" s="369" t="s">
        <v>34</v>
      </c>
      <c r="AN1311" s="369" t="s">
        <v>34</v>
      </c>
      <c r="AO1311" s="367" t="s">
        <v>1324</v>
      </c>
      <c r="AP1311" s="370" t="s">
        <v>13</v>
      </c>
      <c r="AQ1311" s="376" t="s">
        <v>679</v>
      </c>
      <c r="AR1311" s="369" t="s">
        <v>34</v>
      </c>
      <c r="AS1311" s="369" t="s">
        <v>34</v>
      </c>
      <c r="AT1311" s="369"/>
      <c r="AX1311" s="662"/>
      <c r="AY1311" s="663"/>
      <c r="AZ1311" s="663"/>
      <c r="BA1311" s="663"/>
      <c r="BB1311" s="664"/>
      <c r="BC1311" s="663"/>
      <c r="BD1311" s="663"/>
      <c r="BE1311" s="663"/>
      <c r="BF1311" s="663"/>
      <c r="BG1311" s="664"/>
      <c r="BH1311" s="664"/>
      <c r="BI1311" s="665"/>
      <c r="BJ1311" s="665"/>
      <c r="BK1311" s="665"/>
      <c r="BL1311" s="664"/>
      <c r="BM1311" s="664"/>
      <c r="BN1311" s="664"/>
      <c r="BO1311" s="664"/>
      <c r="BP1311" s="664"/>
      <c r="BQ1311" s="664"/>
      <c r="BR1311" s="664"/>
      <c r="BS1311" s="664"/>
      <c r="BT1311" s="667"/>
      <c r="BU1311" s="668"/>
      <c r="BV1311" s="666"/>
      <c r="BW1311" s="669"/>
    </row>
    <row r="1312" spans="2:75" ht="15.75" customHeight="1">
      <c r="B1312" s="363" t="s">
        <v>1679</v>
      </c>
      <c r="C1312" s="364">
        <v>19436830000194</v>
      </c>
      <c r="D1312" s="365" t="s">
        <v>14</v>
      </c>
      <c r="E1312" s="365" t="s">
        <v>614</v>
      </c>
      <c r="F1312" s="365"/>
      <c r="G1312" s="366"/>
      <c r="H1312" s="366" t="s">
        <v>865</v>
      </c>
      <c r="I1312" s="366" t="s">
        <v>34</v>
      </c>
      <c r="J1312" s="366" t="s">
        <v>608</v>
      </c>
      <c r="K1312" s="367" t="s">
        <v>48</v>
      </c>
      <c r="L1312" s="368"/>
      <c r="M1312" s="368"/>
      <c r="N1312" s="367">
        <v>365981</v>
      </c>
      <c r="O1312" s="367" t="s">
        <v>1321</v>
      </c>
      <c r="P1312" s="371">
        <v>41757</v>
      </c>
      <c r="Q1312" s="372">
        <v>196525409.11000001</v>
      </c>
      <c r="R1312" s="372">
        <v>288112365.26988071</v>
      </c>
      <c r="S1312" s="367">
        <v>63</v>
      </c>
      <c r="T1312" s="369">
        <v>0.16475730971685243</v>
      </c>
      <c r="U1312" s="369">
        <v>1.8531759718253573</v>
      </c>
      <c r="V1312" s="369">
        <v>0.12526683123844862</v>
      </c>
      <c r="W1312" s="369">
        <v>1.1496624508173441</v>
      </c>
      <c r="X1312" s="369">
        <v>0.40892751286065088</v>
      </c>
      <c r="Y1312" s="369">
        <v>2.8754925791886516</v>
      </c>
      <c r="Z1312" s="369">
        <v>0.33071049205297887</v>
      </c>
      <c r="AA1312" s="369">
        <v>1.8071885464118314</v>
      </c>
      <c r="AB1312" s="369">
        <v>0.16172215879844706</v>
      </c>
      <c r="AC1312" s="373">
        <v>0.17084847999212557</v>
      </c>
      <c r="AD1312" s="541">
        <v>26218464000162</v>
      </c>
      <c r="AE1312" s="370" t="s">
        <v>2453</v>
      </c>
      <c r="AF1312" s="370" t="s">
        <v>2453</v>
      </c>
      <c r="AG1312" s="374" t="s">
        <v>1442</v>
      </c>
      <c r="AH1312" s="374" t="s">
        <v>2454</v>
      </c>
      <c r="AI1312" s="374">
        <v>10000</v>
      </c>
      <c r="AJ1312" s="374">
        <v>10000</v>
      </c>
      <c r="AK1312" s="374">
        <v>10000</v>
      </c>
      <c r="AL1312" s="369">
        <v>0</v>
      </c>
      <c r="AM1312" s="369" t="s">
        <v>34</v>
      </c>
      <c r="AN1312" s="369" t="s">
        <v>2257</v>
      </c>
      <c r="AO1312" s="367" t="s">
        <v>1324</v>
      </c>
      <c r="AP1312" s="370" t="s">
        <v>716</v>
      </c>
      <c r="AQ1312" s="376" t="s">
        <v>659</v>
      </c>
      <c r="AR1312" s="369" t="s">
        <v>34</v>
      </c>
      <c r="AS1312" s="369" t="s">
        <v>34</v>
      </c>
      <c r="AT1312" s="369"/>
      <c r="AX1312" s="662"/>
      <c r="AY1312" s="663"/>
      <c r="AZ1312" s="663"/>
      <c r="BA1312" s="663"/>
      <c r="BB1312" s="664"/>
      <c r="BC1312" s="663"/>
      <c r="BD1312" s="663"/>
      <c r="BE1312" s="663"/>
      <c r="BF1312" s="663"/>
      <c r="BG1312" s="664"/>
      <c r="BH1312" s="664"/>
      <c r="BI1312" s="665"/>
      <c r="BJ1312" s="665"/>
      <c r="BK1312" s="665"/>
      <c r="BL1312" s="664"/>
      <c r="BM1312" s="664"/>
      <c r="BN1312" s="664"/>
      <c r="BO1312" s="664"/>
      <c r="BP1312" s="664"/>
      <c r="BQ1312" s="664"/>
      <c r="BR1312" s="664"/>
      <c r="BS1312" s="664"/>
      <c r="BT1312" s="667"/>
      <c r="BU1312" s="668"/>
      <c r="BV1312" s="666"/>
      <c r="BW1312" s="669"/>
    </row>
    <row r="1313" spans="2:75" ht="15.75" customHeight="1">
      <c r="B1313" s="363" t="s">
        <v>307</v>
      </c>
      <c r="C1313" s="364">
        <v>29994491000115</v>
      </c>
      <c r="D1313" s="365" t="s">
        <v>14</v>
      </c>
      <c r="E1313" s="365" t="s">
        <v>607</v>
      </c>
      <c r="F1313" s="365"/>
      <c r="G1313" s="366"/>
      <c r="H1313" s="366" t="s">
        <v>34</v>
      </c>
      <c r="I1313" s="366" t="s">
        <v>34</v>
      </c>
      <c r="J1313" s="366" t="s">
        <v>608</v>
      </c>
      <c r="K1313" s="367" t="s">
        <v>48</v>
      </c>
      <c r="L1313" s="368"/>
      <c r="M1313" s="368" t="s">
        <v>34</v>
      </c>
      <c r="N1313" s="367">
        <v>483729</v>
      </c>
      <c r="O1313" s="367" t="s">
        <v>1324</v>
      </c>
      <c r="P1313" s="371">
        <v>43453</v>
      </c>
      <c r="Q1313" s="372">
        <v>36916117.799999997</v>
      </c>
      <c r="R1313" s="372">
        <v>53990802.468214266</v>
      </c>
      <c r="S1313" s="367">
        <v>63</v>
      </c>
      <c r="T1313" s="369">
        <v>-0.25291541755246594</v>
      </c>
      <c r="U1313" s="369">
        <v>-3.2694869670779179</v>
      </c>
      <c r="V1313" s="369">
        <v>-0.3857939888661458</v>
      </c>
      <c r="W1313" s="369">
        <v>-3.7820710838646439</v>
      </c>
      <c r="X1313" s="369">
        <v>-0.20478081202445053</v>
      </c>
      <c r="Y1313" s="369">
        <v>-1.5528900981763296</v>
      </c>
      <c r="Z1313" s="369">
        <v>-9.1678313467489336E-2</v>
      </c>
      <c r="AA1313" s="369">
        <v>-0.5211292547823545</v>
      </c>
      <c r="AB1313" s="369">
        <v>0.33003778700716063</v>
      </c>
      <c r="AC1313" s="373">
        <v>-1.6057303142887762</v>
      </c>
      <c r="AD1313" s="541">
        <v>29994412000176</v>
      </c>
      <c r="AE1313" s="370" t="s">
        <v>2469</v>
      </c>
      <c r="AF1313" s="370" t="s">
        <v>2247</v>
      </c>
      <c r="AG1313" s="374" t="s">
        <v>59</v>
      </c>
      <c r="AH1313" s="374" t="s">
        <v>2248</v>
      </c>
      <c r="AI1313" s="374">
        <v>25000</v>
      </c>
      <c r="AJ1313" s="374">
        <v>1000</v>
      </c>
      <c r="AK1313" s="374">
        <v>1000</v>
      </c>
      <c r="AL1313" s="369">
        <v>0.02</v>
      </c>
      <c r="AM1313" s="369">
        <v>0.2</v>
      </c>
      <c r="AN1313" s="369" t="s">
        <v>666</v>
      </c>
      <c r="AO1313" s="367" t="s">
        <v>1324</v>
      </c>
      <c r="AP1313" s="370" t="s">
        <v>716</v>
      </c>
      <c r="AQ1313" s="376" t="s">
        <v>659</v>
      </c>
      <c r="AR1313" s="369">
        <v>5.3333333333333332E-3</v>
      </c>
      <c r="AS1313" s="369">
        <v>5.3333333333333332E-3</v>
      </c>
      <c r="AT1313" s="369"/>
      <c r="AX1313" s="662"/>
      <c r="AY1313" s="663"/>
      <c r="AZ1313" s="663"/>
      <c r="BA1313" s="663"/>
      <c r="BB1313" s="664"/>
      <c r="BC1313" s="663"/>
      <c r="BD1313" s="663"/>
      <c r="BE1313" s="663"/>
      <c r="BF1313" s="663"/>
      <c r="BG1313" s="664"/>
      <c r="BH1313" s="664"/>
      <c r="BI1313" s="665"/>
      <c r="BJ1313" s="665"/>
      <c r="BK1313" s="665"/>
      <c r="BL1313" s="664"/>
      <c r="BM1313" s="664"/>
      <c r="BN1313" s="664"/>
      <c r="BO1313" s="664"/>
      <c r="BP1313" s="664"/>
      <c r="BQ1313" s="664"/>
      <c r="BR1313" s="664"/>
      <c r="BS1313" s="664"/>
      <c r="BT1313" s="667"/>
      <c r="BU1313" s="668"/>
      <c r="BV1313" s="666"/>
      <c r="BW1313" s="669"/>
    </row>
    <row r="1314" spans="2:75" ht="15.75" customHeight="1">
      <c r="B1314" s="363" t="s">
        <v>1013</v>
      </c>
      <c r="C1314" s="364">
        <v>18628905000176</v>
      </c>
      <c r="D1314" s="365" t="s">
        <v>14</v>
      </c>
      <c r="E1314" s="365" t="s">
        <v>607</v>
      </c>
      <c r="F1314" s="365" t="s">
        <v>860</v>
      </c>
      <c r="G1314" s="366"/>
      <c r="H1314" s="366" t="s">
        <v>34</v>
      </c>
      <c r="I1314" s="366" t="s">
        <v>34</v>
      </c>
      <c r="J1314" s="366" t="s">
        <v>611</v>
      </c>
      <c r="K1314" s="367"/>
      <c r="L1314" s="368"/>
      <c r="M1314" s="368" t="s">
        <v>1416</v>
      </c>
      <c r="N1314" s="367">
        <v>416703</v>
      </c>
      <c r="O1314" s="367" t="s">
        <v>1321</v>
      </c>
      <c r="P1314" s="371">
        <v>42457</v>
      </c>
      <c r="Q1314" s="372">
        <v>25957530.280000001</v>
      </c>
      <c r="R1314" s="372">
        <v>30717548.242063507</v>
      </c>
      <c r="S1314" s="367">
        <v>65</v>
      </c>
      <c r="T1314" s="369">
        <v>-0.21396861270573442</v>
      </c>
      <c r="U1314" s="369">
        <v>-2.7660140191335696</v>
      </c>
      <c r="V1314" s="369">
        <v>-0.17856254719504505</v>
      </c>
      <c r="W1314" s="369">
        <v>-1.750510028402513</v>
      </c>
      <c r="X1314" s="369">
        <v>-5.601129737640187E-2</v>
      </c>
      <c r="Y1314" s="369">
        <v>-0.42474384304833734</v>
      </c>
      <c r="Z1314" s="369">
        <v>0.52214393896979838</v>
      </c>
      <c r="AA1314" s="369">
        <v>2.9680354220406442</v>
      </c>
      <c r="AB1314" s="369">
        <v>0.24061904932273381</v>
      </c>
      <c r="AC1314" s="373">
        <v>-1.1011965194560152</v>
      </c>
      <c r="AD1314" s="541">
        <v>23668075000140</v>
      </c>
      <c r="AE1314" s="370" t="s">
        <v>2423</v>
      </c>
      <c r="AF1314" s="370" t="s">
        <v>2253</v>
      </c>
      <c r="AG1314" s="374" t="s">
        <v>1439</v>
      </c>
      <c r="AH1314" s="374" t="s">
        <v>2245</v>
      </c>
      <c r="AI1314" s="374">
        <v>100000</v>
      </c>
      <c r="AJ1314" s="374">
        <v>50000</v>
      </c>
      <c r="AK1314" s="374">
        <v>100000</v>
      </c>
      <c r="AL1314" s="369">
        <v>1.7500000000000002E-2</v>
      </c>
      <c r="AM1314" s="369" t="s">
        <v>34</v>
      </c>
      <c r="AN1314" s="369" t="s">
        <v>2262</v>
      </c>
      <c r="AO1314" s="367" t="s">
        <v>1324</v>
      </c>
      <c r="AP1314" s="370" t="s">
        <v>716</v>
      </c>
      <c r="AQ1314" s="376" t="s">
        <v>687</v>
      </c>
      <c r="AR1314" s="369">
        <v>3.5000000000000005E-3</v>
      </c>
      <c r="AS1314" s="369">
        <v>3.5000000000000005E-3</v>
      </c>
      <c r="AT1314" s="369"/>
      <c r="AX1314" s="662"/>
      <c r="AY1314" s="663"/>
      <c r="AZ1314" s="663"/>
      <c r="BA1314" s="663"/>
      <c r="BB1314" s="664"/>
      <c r="BC1314" s="663"/>
      <c r="BD1314" s="663"/>
      <c r="BE1314" s="663"/>
      <c r="BF1314" s="663"/>
      <c r="BG1314" s="664"/>
      <c r="BH1314" s="664"/>
      <c r="BI1314" s="665"/>
      <c r="BJ1314" s="665"/>
      <c r="BK1314" s="665"/>
      <c r="BL1314" s="664"/>
      <c r="BM1314" s="664"/>
      <c r="BN1314" s="664"/>
      <c r="BO1314" s="664"/>
      <c r="BP1314" s="664"/>
      <c r="BQ1314" s="664"/>
      <c r="BR1314" s="664"/>
      <c r="BS1314" s="664"/>
      <c r="BT1314" s="667"/>
      <c r="BU1314" s="668"/>
      <c r="BV1314" s="666"/>
      <c r="BW1314" s="669"/>
    </row>
    <row r="1315" spans="2:75" ht="15.75" customHeight="1">
      <c r="B1315" s="363" t="s">
        <v>1115</v>
      </c>
      <c r="C1315" s="364">
        <v>14171578000115</v>
      </c>
      <c r="D1315" s="365" t="s">
        <v>11</v>
      </c>
      <c r="E1315" s="365" t="s">
        <v>620</v>
      </c>
      <c r="F1315" s="365" t="s">
        <v>685</v>
      </c>
      <c r="G1315" s="366" t="s">
        <v>738</v>
      </c>
      <c r="H1315" s="366" t="s">
        <v>34</v>
      </c>
      <c r="I1315" s="366" t="s">
        <v>1319</v>
      </c>
      <c r="J1315" s="366" t="s">
        <v>608</v>
      </c>
      <c r="K1315" s="367" t="s">
        <v>48</v>
      </c>
      <c r="L1315" s="368"/>
      <c r="M1315" s="368" t="s">
        <v>34</v>
      </c>
      <c r="N1315" s="367">
        <v>308110</v>
      </c>
      <c r="O1315" s="367" t="s">
        <v>1321</v>
      </c>
      <c r="P1315" s="371">
        <v>41087</v>
      </c>
      <c r="Q1315" s="372">
        <v>286796805.67000002</v>
      </c>
      <c r="R1315" s="372">
        <v>195768511.98301581</v>
      </c>
      <c r="S1315" s="367">
        <v>71</v>
      </c>
      <c r="T1315" s="369">
        <v>9.7526496795511397E-2</v>
      </c>
      <c r="U1315" s="369">
        <v>1.2607440594306385</v>
      </c>
      <c r="V1315" s="369">
        <v>0.13666301577635798</v>
      </c>
      <c r="W1315" s="369">
        <v>1.339754519557413</v>
      </c>
      <c r="X1315" s="369">
        <v>0.21063389639037333</v>
      </c>
      <c r="Y1315" s="369">
        <v>1.5972751001976466</v>
      </c>
      <c r="Z1315" s="369">
        <v>0.27883184447122678</v>
      </c>
      <c r="AA1315" s="369">
        <v>1.5849705979856208</v>
      </c>
      <c r="AB1315" s="369">
        <v>1.2473505055766092E-3</v>
      </c>
      <c r="AC1315" s="373">
        <v>24.835085095789768</v>
      </c>
      <c r="AD1315" s="541">
        <v>0</v>
      </c>
      <c r="AE1315" s="370" t="s">
        <v>2488</v>
      </c>
      <c r="AF1315" s="370" t="s">
        <v>761</v>
      </c>
      <c r="AG1315" s="374" t="s">
        <v>761</v>
      </c>
      <c r="AH1315" s="374" t="s">
        <v>2245</v>
      </c>
      <c r="AI1315" s="374">
        <v>1000</v>
      </c>
      <c r="AJ1315" s="374">
        <v>1000</v>
      </c>
      <c r="AK1315" s="374">
        <v>1000</v>
      </c>
      <c r="AL1315" s="369">
        <v>0.01</v>
      </c>
      <c r="AM1315" s="369">
        <v>0.2</v>
      </c>
      <c r="AN1315" s="369" t="s">
        <v>64</v>
      </c>
      <c r="AO1315" s="367" t="s">
        <v>1324</v>
      </c>
      <c r="AP1315" s="370" t="s">
        <v>13</v>
      </c>
      <c r="AQ1315" s="376" t="s">
        <v>668</v>
      </c>
      <c r="AR1315" s="369">
        <v>4.6666666666666662E-3</v>
      </c>
      <c r="AS1315" s="369">
        <v>4.6666666666666662E-3</v>
      </c>
      <c r="AT1315" s="369"/>
      <c r="AX1315" s="662"/>
      <c r="AY1315" s="663"/>
      <c r="AZ1315" s="663"/>
      <c r="BA1315" s="663"/>
      <c r="BB1315" s="664"/>
      <c r="BC1315" s="663"/>
      <c r="BD1315" s="663"/>
      <c r="BE1315" s="663"/>
      <c r="BF1315" s="663"/>
      <c r="BG1315" s="664"/>
      <c r="BH1315" s="664"/>
      <c r="BI1315" s="665"/>
      <c r="BJ1315" s="665"/>
      <c r="BK1315" s="665"/>
      <c r="BL1315" s="664"/>
      <c r="BM1315" s="664"/>
      <c r="BN1315" s="664"/>
      <c r="BO1315" s="664"/>
      <c r="BP1315" s="664"/>
      <c r="BQ1315" s="664"/>
      <c r="BR1315" s="664"/>
      <c r="BS1315" s="664"/>
      <c r="BT1315" s="667"/>
      <c r="BU1315" s="668"/>
      <c r="BV1315" s="666"/>
      <c r="BW1315" s="669"/>
    </row>
    <row r="1316" spans="2:75" ht="15.75" customHeight="1">
      <c r="B1316" s="363" t="s">
        <v>1188</v>
      </c>
      <c r="C1316" s="364">
        <v>30934725000118</v>
      </c>
      <c r="D1316" s="365" t="s">
        <v>13</v>
      </c>
      <c r="E1316" s="365" t="s">
        <v>616</v>
      </c>
      <c r="F1316" s="365" t="s">
        <v>617</v>
      </c>
      <c r="G1316" s="366" t="s">
        <v>34</v>
      </c>
      <c r="H1316" s="366" t="s">
        <v>1338</v>
      </c>
      <c r="I1316" s="366" t="s">
        <v>34</v>
      </c>
      <c r="J1316" s="366" t="s">
        <v>608</v>
      </c>
      <c r="K1316" s="367" t="s">
        <v>48</v>
      </c>
      <c r="L1316" s="368"/>
      <c r="M1316" s="368" t="s">
        <v>34</v>
      </c>
      <c r="N1316" s="367">
        <v>476072</v>
      </c>
      <c r="O1316" s="367" t="s">
        <v>1321</v>
      </c>
      <c r="P1316" s="371">
        <v>43370</v>
      </c>
      <c r="Q1316" s="372">
        <v>11105498.560000001</v>
      </c>
      <c r="R1316" s="372">
        <v>14558166.659484122</v>
      </c>
      <c r="S1316" s="367">
        <v>77</v>
      </c>
      <c r="T1316" s="369">
        <v>0.10382798416945627</v>
      </c>
      <c r="U1316" s="369">
        <v>1.34220461664655</v>
      </c>
      <c r="V1316" s="369">
        <v>8.3154715768195109E-2</v>
      </c>
      <c r="W1316" s="369">
        <v>0.81519426188620903</v>
      </c>
      <c r="X1316" s="369">
        <v>0.22017296184902269</v>
      </c>
      <c r="Y1316" s="369">
        <v>1.6696115664424616</v>
      </c>
      <c r="Z1316" s="369">
        <v>0.38369423735302455</v>
      </c>
      <c r="AA1316" s="369">
        <v>2.1810424342827015</v>
      </c>
      <c r="AB1316" s="369">
        <v>0.10126171428067401</v>
      </c>
      <c r="AC1316" s="373">
        <v>-0.11997959938605482</v>
      </c>
      <c r="AD1316" s="541">
        <v>0</v>
      </c>
      <c r="AE1316" s="370" t="s">
        <v>2258</v>
      </c>
      <c r="AF1316" s="370" t="s">
        <v>2244</v>
      </c>
      <c r="AG1316" s="374" t="s">
        <v>1438</v>
      </c>
      <c r="AH1316" s="374" t="s">
        <v>2245</v>
      </c>
      <c r="AI1316" s="374">
        <v>5000</v>
      </c>
      <c r="AJ1316" s="374">
        <v>5000</v>
      </c>
      <c r="AK1316" s="374">
        <v>5000</v>
      </c>
      <c r="AL1316" s="369">
        <v>6.5000000000000006E-3</v>
      </c>
      <c r="AM1316" s="369" t="s">
        <v>34</v>
      </c>
      <c r="AN1316" s="369" t="s">
        <v>34</v>
      </c>
      <c r="AO1316" s="367" t="s">
        <v>1324</v>
      </c>
      <c r="AP1316" s="370" t="s">
        <v>13</v>
      </c>
      <c r="AQ1316" s="376" t="s">
        <v>668</v>
      </c>
      <c r="AR1316" s="369">
        <v>4.3333333333333331E-3</v>
      </c>
      <c r="AS1316" s="369">
        <v>4.3333333333333331E-3</v>
      </c>
      <c r="AT1316" s="369"/>
      <c r="AX1316" s="662"/>
      <c r="AY1316" s="663"/>
      <c r="AZ1316" s="663"/>
      <c r="BA1316" s="663"/>
      <c r="BB1316" s="664"/>
      <c r="BC1316" s="663"/>
      <c r="BD1316" s="663"/>
      <c r="BE1316" s="663"/>
      <c r="BF1316" s="663"/>
      <c r="BG1316" s="664"/>
      <c r="BH1316" s="664"/>
      <c r="BI1316" s="665"/>
      <c r="BJ1316" s="665"/>
      <c r="BK1316" s="665"/>
      <c r="BL1316" s="664"/>
      <c r="BM1316" s="664"/>
      <c r="BN1316" s="664"/>
      <c r="BO1316" s="664"/>
      <c r="BP1316" s="664"/>
      <c r="BQ1316" s="664"/>
      <c r="BR1316" s="664"/>
      <c r="BS1316" s="664"/>
      <c r="BT1316" s="667"/>
      <c r="BU1316" s="668"/>
      <c r="BV1316" s="666"/>
      <c r="BW1316" s="669"/>
    </row>
    <row r="1317" spans="2:75" ht="15.75" customHeight="1">
      <c r="B1317" s="363" t="s">
        <v>111</v>
      </c>
      <c r="C1317" s="364">
        <v>36352498000107</v>
      </c>
      <c r="D1317" s="365" t="s">
        <v>11</v>
      </c>
      <c r="E1317" s="365" t="s">
        <v>620</v>
      </c>
      <c r="F1317" s="365" t="s">
        <v>663</v>
      </c>
      <c r="G1317" s="366" t="s">
        <v>738</v>
      </c>
      <c r="H1317" s="366" t="s">
        <v>34</v>
      </c>
      <c r="I1317" s="366"/>
      <c r="J1317" s="366" t="s">
        <v>608</v>
      </c>
      <c r="K1317" s="367" t="s">
        <v>48</v>
      </c>
      <c r="L1317" s="368"/>
      <c r="M1317" s="368" t="s">
        <v>34</v>
      </c>
      <c r="N1317" s="367">
        <v>539643</v>
      </c>
      <c r="O1317" s="367" t="s">
        <v>1321</v>
      </c>
      <c r="P1317" s="371">
        <v>43997</v>
      </c>
      <c r="Q1317" s="372">
        <v>224498707.55000001</v>
      </c>
      <c r="R1317" s="372">
        <v>140817501.48269841</v>
      </c>
      <c r="S1317" s="367">
        <v>90</v>
      </c>
      <c r="T1317" s="369">
        <v>8.5692889383693238E-2</v>
      </c>
      <c r="U1317" s="369">
        <v>1.1077687067183819</v>
      </c>
      <c r="V1317" s="369">
        <v>0.10739770791913283</v>
      </c>
      <c r="W1317" s="369">
        <v>1.0528566471138627</v>
      </c>
      <c r="X1317" s="369">
        <v>0.19895858364708663</v>
      </c>
      <c r="Y1317" s="369">
        <v>1.5087390827215703</v>
      </c>
      <c r="Z1317" s="369" t="s">
        <v>1419</v>
      </c>
      <c r="AA1317" s="369" t="s">
        <v>1419</v>
      </c>
      <c r="AB1317" s="369">
        <v>1.285754665061923E-2</v>
      </c>
      <c r="AC1317" s="373">
        <v>0.38605637449917912</v>
      </c>
      <c r="AD1317" s="541">
        <v>36352509000140</v>
      </c>
      <c r="AE1317" s="370" t="s">
        <v>2299</v>
      </c>
      <c r="AF1317" s="370" t="s">
        <v>2253</v>
      </c>
      <c r="AG1317" s="374" t="s">
        <v>1439</v>
      </c>
      <c r="AH1317" s="374" t="s">
        <v>2245</v>
      </c>
      <c r="AI1317" s="374">
        <v>10000</v>
      </c>
      <c r="AJ1317" s="374">
        <v>5000</v>
      </c>
      <c r="AK1317" s="374">
        <v>10000</v>
      </c>
      <c r="AL1317" s="673">
        <v>1.2E-2</v>
      </c>
      <c r="AM1317" s="673">
        <v>0.2</v>
      </c>
      <c r="AN1317" s="369" t="s">
        <v>34</v>
      </c>
      <c r="AO1317" s="367" t="s">
        <v>1324</v>
      </c>
      <c r="AP1317" s="370" t="s">
        <v>13</v>
      </c>
      <c r="AQ1317" s="376" t="s">
        <v>668</v>
      </c>
      <c r="AR1317" s="369">
        <v>3.2000000000000002E-3</v>
      </c>
      <c r="AS1317" s="369">
        <v>3.2000000000000002E-3</v>
      </c>
      <c r="AT1317" s="369"/>
      <c r="AX1317" s="662"/>
      <c r="AY1317" s="663"/>
      <c r="AZ1317" s="663"/>
      <c r="BA1317" s="663"/>
      <c r="BB1317" s="664"/>
      <c r="BC1317" s="663"/>
      <c r="BD1317" s="663"/>
      <c r="BE1317" s="663"/>
      <c r="BF1317" s="663"/>
      <c r="BG1317" s="664"/>
      <c r="BH1317" s="664"/>
      <c r="BI1317" s="665"/>
      <c r="BJ1317" s="665"/>
      <c r="BK1317" s="665"/>
      <c r="BL1317" s="664"/>
      <c r="BM1317" s="664"/>
      <c r="BN1317" s="664"/>
      <c r="BO1317" s="664"/>
      <c r="BP1317" s="664"/>
      <c r="BQ1317" s="664"/>
      <c r="BR1317" s="664"/>
      <c r="BS1317" s="664"/>
      <c r="BT1317" s="667"/>
      <c r="BU1317" s="668"/>
      <c r="BV1317" s="666"/>
      <c r="BW1317" s="669"/>
    </row>
    <row r="1318" spans="2:75" ht="15.75" customHeight="1">
      <c r="B1318" s="363" t="s">
        <v>897</v>
      </c>
      <c r="C1318" s="364">
        <v>23272391000107</v>
      </c>
      <c r="D1318" s="365" t="s">
        <v>11</v>
      </c>
      <c r="E1318" s="365" t="s">
        <v>620</v>
      </c>
      <c r="F1318" s="365" t="s">
        <v>663</v>
      </c>
      <c r="G1318" s="366" t="s">
        <v>738</v>
      </c>
      <c r="H1318" s="366" t="s">
        <v>34</v>
      </c>
      <c r="I1318" s="366" t="s">
        <v>1304</v>
      </c>
      <c r="J1318" s="366" t="s">
        <v>608</v>
      </c>
      <c r="K1318" s="367" t="s">
        <v>48</v>
      </c>
      <c r="L1318" s="368"/>
      <c r="M1318" s="368" t="s">
        <v>34</v>
      </c>
      <c r="N1318" s="367">
        <v>410942</v>
      </c>
      <c r="O1318" s="367" t="s">
        <v>1321</v>
      </c>
      <c r="P1318" s="371">
        <v>42347</v>
      </c>
      <c r="Q1318" s="372">
        <v>563398230.75999999</v>
      </c>
      <c r="R1318" s="372">
        <v>137899445.68309528</v>
      </c>
      <c r="S1318" s="367">
        <v>90</v>
      </c>
      <c r="T1318" s="369">
        <v>0.10641054425753071</v>
      </c>
      <c r="U1318" s="369">
        <v>1.3755898749726994</v>
      </c>
      <c r="V1318" s="369">
        <v>0.14389222629971621</v>
      </c>
      <c r="W1318" s="369">
        <v>1.4106249552526915</v>
      </c>
      <c r="X1318" s="369">
        <v>0.23145159475226129</v>
      </c>
      <c r="Y1318" s="369">
        <v>1.7551394886303751</v>
      </c>
      <c r="Z1318" s="369">
        <v>0.29502846405102101</v>
      </c>
      <c r="AA1318" s="369">
        <v>1.6770374344311301</v>
      </c>
      <c r="AB1318" s="369">
        <v>1.0932837027307681E-2</v>
      </c>
      <c r="AC1318" s="373">
        <v>3.4190518353237112</v>
      </c>
      <c r="AD1318" s="541">
        <v>0</v>
      </c>
      <c r="AE1318" s="370" t="s">
        <v>2334</v>
      </c>
      <c r="AF1318" s="370" t="s">
        <v>2253</v>
      </c>
      <c r="AG1318" s="374" t="s">
        <v>1439</v>
      </c>
      <c r="AH1318" s="374" t="s">
        <v>2245</v>
      </c>
      <c r="AI1318" s="374">
        <v>20000</v>
      </c>
      <c r="AJ1318" s="374">
        <v>1000</v>
      </c>
      <c r="AK1318" s="374">
        <v>10000</v>
      </c>
      <c r="AL1318" s="369">
        <v>7.4999999999999997E-3</v>
      </c>
      <c r="AM1318" s="369">
        <v>0.2</v>
      </c>
      <c r="AN1318" s="369" t="s">
        <v>64</v>
      </c>
      <c r="AO1318" s="367" t="s">
        <v>1324</v>
      </c>
      <c r="AP1318" s="370" t="s">
        <v>13</v>
      </c>
      <c r="AQ1318" s="376" t="s">
        <v>668</v>
      </c>
      <c r="AR1318" s="369">
        <v>1.7499999999999998E-3</v>
      </c>
      <c r="AS1318" s="369">
        <v>1.7499999999999998E-3</v>
      </c>
      <c r="AT1318" s="369"/>
      <c r="AX1318" s="662"/>
      <c r="AY1318" s="663"/>
      <c r="AZ1318" s="663"/>
      <c r="BA1318" s="663"/>
      <c r="BB1318" s="664"/>
      <c r="BC1318" s="663"/>
      <c r="BD1318" s="663"/>
      <c r="BE1318" s="663"/>
      <c r="BF1318" s="663"/>
      <c r="BG1318" s="664"/>
      <c r="BH1318" s="664"/>
      <c r="BI1318" s="665"/>
      <c r="BJ1318" s="665"/>
      <c r="BK1318" s="665"/>
      <c r="BL1318" s="664"/>
      <c r="BM1318" s="664"/>
      <c r="BN1318" s="664"/>
      <c r="BO1318" s="664"/>
      <c r="BP1318" s="664"/>
      <c r="BQ1318" s="664"/>
      <c r="BR1318" s="664"/>
      <c r="BS1318" s="664"/>
      <c r="BT1318" s="667"/>
      <c r="BU1318" s="668"/>
      <c r="BV1318" s="666"/>
      <c r="BW1318" s="669"/>
    </row>
    <row r="1319" spans="2:75" ht="15.75" customHeight="1">
      <c r="B1319" s="363" t="s">
        <v>898</v>
      </c>
      <c r="C1319" s="364">
        <v>38377094000195</v>
      </c>
      <c r="D1319" s="365" t="s">
        <v>11</v>
      </c>
      <c r="E1319" s="365" t="s">
        <v>620</v>
      </c>
      <c r="F1319" s="365" t="s">
        <v>663</v>
      </c>
      <c r="G1319" s="366" t="s">
        <v>738</v>
      </c>
      <c r="H1319" s="366" t="s">
        <v>34</v>
      </c>
      <c r="I1319" s="366"/>
      <c r="J1319" s="366" t="s">
        <v>608</v>
      </c>
      <c r="K1319" s="367" t="s">
        <v>48</v>
      </c>
      <c r="L1319" s="368"/>
      <c r="M1319" s="368" t="s">
        <v>34</v>
      </c>
      <c r="N1319" s="367">
        <v>579076</v>
      </c>
      <c r="O1319" s="367" t="s">
        <v>1321</v>
      </c>
      <c r="P1319" s="371">
        <v>44260</v>
      </c>
      <c r="Q1319" s="372">
        <v>102951474.98999999</v>
      </c>
      <c r="R1319" s="372">
        <v>98323404.367698416</v>
      </c>
      <c r="S1319" s="367">
        <v>90</v>
      </c>
      <c r="T1319" s="369">
        <v>9.7011949978689671E-2</v>
      </c>
      <c r="U1319" s="369">
        <v>1.2540924122996324</v>
      </c>
      <c r="V1319" s="369">
        <v>0.12753356391593007</v>
      </c>
      <c r="W1319" s="369">
        <v>1.2502553648548278</v>
      </c>
      <c r="X1319" s="369" t="s">
        <v>1419</v>
      </c>
      <c r="Y1319" s="369" t="s">
        <v>1419</v>
      </c>
      <c r="Z1319" s="369" t="s">
        <v>1419</v>
      </c>
      <c r="AA1319" s="369" t="s">
        <v>1419</v>
      </c>
      <c r="AB1319" s="369">
        <v>8.0307738697824142E-3</v>
      </c>
      <c r="AC1319" s="373">
        <v>2.8566592788007226</v>
      </c>
      <c r="AD1319" s="541">
        <v>0</v>
      </c>
      <c r="AE1319" s="370" t="s">
        <v>2334</v>
      </c>
      <c r="AF1319" s="370" t="s">
        <v>2253</v>
      </c>
      <c r="AG1319" s="374" t="s">
        <v>1439</v>
      </c>
      <c r="AH1319" s="374" t="s">
        <v>726</v>
      </c>
      <c r="AI1319" s="374">
        <v>1000000</v>
      </c>
      <c r="AJ1319" s="374" t="s">
        <v>1429</v>
      </c>
      <c r="AK1319" s="374">
        <v>1000000</v>
      </c>
      <c r="AL1319" s="369">
        <v>6.5000000000000006E-3</v>
      </c>
      <c r="AM1319" s="369" t="s">
        <v>34</v>
      </c>
      <c r="AN1319" s="369" t="s">
        <v>64</v>
      </c>
      <c r="AO1319" s="367" t="s">
        <v>1324</v>
      </c>
      <c r="AP1319" s="370" t="s">
        <v>11</v>
      </c>
      <c r="AQ1319" s="376" t="s">
        <v>675</v>
      </c>
      <c r="AR1319" s="369">
        <v>1.5166666666666664E-3</v>
      </c>
      <c r="AS1319" s="369">
        <v>1.5166666666666664E-3</v>
      </c>
      <c r="AT1319" s="369"/>
      <c r="AX1319" s="662"/>
      <c r="AY1319" s="663"/>
      <c r="AZ1319" s="663"/>
      <c r="BA1319" s="663"/>
      <c r="BB1319" s="664"/>
      <c r="BC1319" s="663"/>
      <c r="BD1319" s="663"/>
      <c r="BE1319" s="663"/>
      <c r="BF1319" s="663"/>
      <c r="BG1319" s="664"/>
      <c r="BH1319" s="664"/>
      <c r="BI1319" s="665"/>
      <c r="BJ1319" s="665"/>
      <c r="BK1319" s="665"/>
      <c r="BL1319" s="664"/>
      <c r="BM1319" s="664"/>
      <c r="BN1319" s="664"/>
      <c r="BO1319" s="664"/>
      <c r="BP1319" s="664"/>
      <c r="BQ1319" s="664"/>
      <c r="BR1319" s="664"/>
      <c r="BS1319" s="664"/>
      <c r="BT1319" s="667"/>
      <c r="BU1319" s="668"/>
      <c r="BV1319" s="666"/>
      <c r="BW1319" s="669"/>
    </row>
    <row r="1320" spans="2:75" ht="15.75" customHeight="1">
      <c r="B1320" s="363" t="s">
        <v>899</v>
      </c>
      <c r="C1320" s="364">
        <v>26605199000175</v>
      </c>
      <c r="D1320" s="365" t="s">
        <v>11</v>
      </c>
      <c r="E1320" s="365" t="s">
        <v>620</v>
      </c>
      <c r="F1320" s="365" t="s">
        <v>663</v>
      </c>
      <c r="G1320" s="366" t="s">
        <v>738</v>
      </c>
      <c r="H1320" s="366" t="s">
        <v>34</v>
      </c>
      <c r="I1320" s="366"/>
      <c r="J1320" s="366"/>
      <c r="K1320" s="367" t="s">
        <v>48</v>
      </c>
      <c r="L1320" s="368"/>
      <c r="M1320" s="368" t="s">
        <v>34</v>
      </c>
      <c r="N1320" s="367">
        <v>484504</v>
      </c>
      <c r="O1320" s="367" t="s">
        <v>1321</v>
      </c>
      <c r="P1320" s="371">
        <v>43461</v>
      </c>
      <c r="Q1320" s="372">
        <v>71566781.239999995</v>
      </c>
      <c r="R1320" s="372">
        <v>64891119.84801583</v>
      </c>
      <c r="S1320" s="367">
        <v>90</v>
      </c>
      <c r="T1320" s="369">
        <v>6.4032694742381491E-2</v>
      </c>
      <c r="U1320" s="369">
        <v>0.82776314292372322</v>
      </c>
      <c r="V1320" s="369">
        <v>0.10073210047354797</v>
      </c>
      <c r="W1320" s="369">
        <v>0.98751140612026567</v>
      </c>
      <c r="X1320" s="369">
        <v>0.19659576363208275</v>
      </c>
      <c r="Y1320" s="369">
        <v>1.4908213893166129</v>
      </c>
      <c r="Z1320" s="369">
        <v>0.24965375402585122</v>
      </c>
      <c r="AA1320" s="369">
        <v>1.4191128726996638</v>
      </c>
      <c r="AB1320" s="369">
        <v>5.7681988835970956E-2</v>
      </c>
      <c r="AC1320" s="373">
        <v>8.5868364627237643E-3</v>
      </c>
      <c r="AD1320" s="541">
        <v>27923072000167</v>
      </c>
      <c r="AE1320" s="370" t="s">
        <v>2334</v>
      </c>
      <c r="AF1320" s="370" t="s">
        <v>2253</v>
      </c>
      <c r="AG1320" s="374" t="s">
        <v>1439</v>
      </c>
      <c r="AH1320" s="374" t="s">
        <v>2248</v>
      </c>
      <c r="AI1320" s="374">
        <v>1000</v>
      </c>
      <c r="AJ1320" s="374">
        <v>1000</v>
      </c>
      <c r="AK1320" s="374">
        <v>1000</v>
      </c>
      <c r="AL1320" s="369">
        <v>9.0000000000000011E-3</v>
      </c>
      <c r="AM1320" s="369" t="s">
        <v>34</v>
      </c>
      <c r="AN1320" s="369" t="s">
        <v>2262</v>
      </c>
      <c r="AO1320" s="367" t="s">
        <v>1324</v>
      </c>
      <c r="AP1320" s="370" t="s">
        <v>11</v>
      </c>
      <c r="AQ1320" s="376" t="s">
        <v>2335</v>
      </c>
      <c r="AR1320" s="369">
        <v>2.0999999999999994E-3</v>
      </c>
      <c r="AS1320" s="369">
        <v>2.0999999999999994E-3</v>
      </c>
      <c r="AT1320" s="369"/>
      <c r="AX1320" s="662"/>
      <c r="AY1320" s="663"/>
      <c r="AZ1320" s="663"/>
      <c r="BA1320" s="663"/>
      <c r="BB1320" s="664"/>
      <c r="BC1320" s="663"/>
      <c r="BD1320" s="663"/>
      <c r="BE1320" s="663"/>
      <c r="BF1320" s="663"/>
      <c r="BG1320" s="664"/>
      <c r="BH1320" s="664"/>
      <c r="BI1320" s="665"/>
      <c r="BJ1320" s="665"/>
      <c r="BK1320" s="665"/>
      <c r="BL1320" s="664"/>
      <c r="BM1320" s="664"/>
      <c r="BN1320" s="664"/>
      <c r="BO1320" s="664"/>
      <c r="BP1320" s="664"/>
      <c r="BQ1320" s="664"/>
      <c r="BR1320" s="664"/>
      <c r="BS1320" s="664"/>
      <c r="BT1320" s="667"/>
      <c r="BU1320" s="668"/>
      <c r="BV1320" s="666"/>
      <c r="BW1320" s="669"/>
    </row>
    <row r="1321" spans="2:75" ht="15.75" customHeight="1">
      <c r="B1321" s="363" t="s">
        <v>900</v>
      </c>
      <c r="C1321" s="364">
        <v>31120037000187</v>
      </c>
      <c r="D1321" s="365" t="s">
        <v>14</v>
      </c>
      <c r="E1321" s="365" t="s">
        <v>15</v>
      </c>
      <c r="F1321" s="365" t="s">
        <v>16</v>
      </c>
      <c r="G1321" s="366"/>
      <c r="H1321" s="366" t="s">
        <v>34</v>
      </c>
      <c r="I1321" s="366" t="s">
        <v>34</v>
      </c>
      <c r="J1321" s="366" t="s">
        <v>690</v>
      </c>
      <c r="K1321" s="367" t="s">
        <v>48</v>
      </c>
      <c r="L1321" s="368"/>
      <c r="M1321" s="368" t="s">
        <v>1416</v>
      </c>
      <c r="N1321" s="367">
        <v>481467</v>
      </c>
      <c r="O1321" s="367" t="s">
        <v>1321</v>
      </c>
      <c r="P1321" s="371">
        <v>43439</v>
      </c>
      <c r="Q1321" s="372">
        <v>15708880.140000001</v>
      </c>
      <c r="R1321" s="372">
        <v>26861680.559642836</v>
      </c>
      <c r="S1321" s="367">
        <v>90</v>
      </c>
      <c r="T1321" s="369">
        <v>4.5584086607936003E-2</v>
      </c>
      <c r="U1321" s="369">
        <v>0.58927438474517269</v>
      </c>
      <c r="V1321" s="369">
        <v>4.9723857172156771E-2</v>
      </c>
      <c r="W1321" s="369">
        <v>0.48746006370326905</v>
      </c>
      <c r="X1321" s="369">
        <v>9.7594472659784159E-2</v>
      </c>
      <c r="Y1321" s="369">
        <v>0.7400766152447138</v>
      </c>
      <c r="Z1321" s="369">
        <v>0.22184851032712105</v>
      </c>
      <c r="AA1321" s="369">
        <v>1.2610588533824405</v>
      </c>
      <c r="AB1321" s="369">
        <v>4.9773815611637823E-2</v>
      </c>
      <c r="AC1321" s="373">
        <v>-0.9521004661609308</v>
      </c>
      <c r="AD1321" s="541">
        <v>37121949000150</v>
      </c>
      <c r="AE1321" s="370" t="s">
        <v>2334</v>
      </c>
      <c r="AF1321" s="370" t="s">
        <v>2253</v>
      </c>
      <c r="AG1321" s="374" t="s">
        <v>1439</v>
      </c>
      <c r="AH1321" s="374" t="s">
        <v>2245</v>
      </c>
      <c r="AI1321" s="374">
        <v>5000</v>
      </c>
      <c r="AJ1321" s="374">
        <v>5000</v>
      </c>
      <c r="AK1321" s="374">
        <v>5000</v>
      </c>
      <c r="AL1321" s="369">
        <v>0.01</v>
      </c>
      <c r="AM1321" s="369">
        <v>0.15</v>
      </c>
      <c r="AN1321" s="369" t="s">
        <v>2257</v>
      </c>
      <c r="AO1321" s="367" t="s">
        <v>1324</v>
      </c>
      <c r="AP1321" s="370" t="s">
        <v>13</v>
      </c>
      <c r="AQ1321" s="376" t="s">
        <v>671</v>
      </c>
      <c r="AR1321" s="369">
        <v>2.5000000000000001E-3</v>
      </c>
      <c r="AS1321" s="369">
        <v>2.5000000000000001E-3</v>
      </c>
      <c r="AT1321" s="369"/>
      <c r="AX1321" s="662"/>
      <c r="AY1321" s="663"/>
      <c r="AZ1321" s="663"/>
      <c r="BA1321" s="663"/>
      <c r="BB1321" s="664"/>
      <c r="BC1321" s="663"/>
      <c r="BD1321" s="663"/>
      <c r="BE1321" s="663"/>
      <c r="BF1321" s="663"/>
      <c r="BG1321" s="664"/>
      <c r="BH1321" s="664"/>
      <c r="BI1321" s="665"/>
      <c r="BJ1321" s="665"/>
      <c r="BK1321" s="665"/>
      <c r="BL1321" s="664"/>
      <c r="BM1321" s="664"/>
      <c r="BN1321" s="664"/>
      <c r="BO1321" s="664"/>
      <c r="BP1321" s="664"/>
      <c r="BQ1321" s="664"/>
      <c r="BR1321" s="664"/>
      <c r="BS1321" s="664"/>
      <c r="BT1321" s="667"/>
      <c r="BU1321" s="668"/>
      <c r="BV1321" s="666"/>
      <c r="BW1321" s="669"/>
    </row>
    <row r="1322" spans="2:75" ht="15.75" customHeight="1">
      <c r="B1322" s="363" t="s">
        <v>769</v>
      </c>
      <c r="C1322" s="364">
        <v>18302338000163</v>
      </c>
      <c r="D1322" s="365" t="s">
        <v>14</v>
      </c>
      <c r="E1322" s="365" t="s">
        <v>607</v>
      </c>
      <c r="F1322" s="365"/>
      <c r="G1322" s="366"/>
      <c r="H1322" s="366" t="s">
        <v>34</v>
      </c>
      <c r="I1322" s="366" t="s">
        <v>34</v>
      </c>
      <c r="J1322" s="366" t="s">
        <v>608</v>
      </c>
      <c r="K1322" s="367" t="s">
        <v>48</v>
      </c>
      <c r="L1322" s="368"/>
      <c r="M1322" s="368" t="s">
        <v>1416</v>
      </c>
      <c r="N1322" s="367">
        <v>514594</v>
      </c>
      <c r="O1322" s="367" t="s">
        <v>1321</v>
      </c>
      <c r="P1322" s="371">
        <v>43735</v>
      </c>
      <c r="Q1322" s="372">
        <v>182771735.78999999</v>
      </c>
      <c r="R1322" s="372">
        <v>159026181.18924603</v>
      </c>
      <c r="S1322" s="367">
        <v>90</v>
      </c>
      <c r="T1322" s="369">
        <v>-8.5556894101294301E-2</v>
      </c>
      <c r="U1322" s="369">
        <v>-1.1060106691590654</v>
      </c>
      <c r="V1322" s="369">
        <v>-0.10778034888888832</v>
      </c>
      <c r="W1322" s="369">
        <v>-1.0566078080675816</v>
      </c>
      <c r="X1322" s="369">
        <v>0.28045100044895155</v>
      </c>
      <c r="Y1322" s="369">
        <v>2.1267108832873611</v>
      </c>
      <c r="Z1322" s="369" t="s">
        <v>1419</v>
      </c>
      <c r="AA1322" s="369" t="s">
        <v>1419</v>
      </c>
      <c r="AB1322" s="369">
        <v>0.18504289066803292</v>
      </c>
      <c r="AC1322" s="373">
        <v>-1.0491467181418863</v>
      </c>
      <c r="AD1322" s="541">
        <v>0</v>
      </c>
      <c r="AE1322" s="370" t="s">
        <v>2286</v>
      </c>
      <c r="AF1322" s="370" t="s">
        <v>2244</v>
      </c>
      <c r="AG1322" s="374" t="s">
        <v>1438</v>
      </c>
      <c r="AH1322" s="374" t="s">
        <v>2245</v>
      </c>
      <c r="AI1322" s="374">
        <v>20000</v>
      </c>
      <c r="AJ1322" s="374">
        <v>1000</v>
      </c>
      <c r="AK1322" s="374">
        <v>10000</v>
      </c>
      <c r="AL1322" s="673">
        <v>0.02</v>
      </c>
      <c r="AM1322" s="673">
        <v>0.2</v>
      </c>
      <c r="AN1322" s="369" t="s">
        <v>34</v>
      </c>
      <c r="AO1322" s="367" t="s">
        <v>1324</v>
      </c>
      <c r="AP1322" s="370" t="s">
        <v>716</v>
      </c>
      <c r="AQ1322" s="376" t="s">
        <v>659</v>
      </c>
      <c r="AR1322" s="369" t="s">
        <v>34</v>
      </c>
      <c r="AS1322" s="369" t="s">
        <v>34</v>
      </c>
      <c r="AT1322" s="369"/>
      <c r="AX1322" s="662"/>
      <c r="AY1322" s="663"/>
      <c r="AZ1322" s="663"/>
      <c r="BA1322" s="663"/>
      <c r="BB1322" s="664"/>
      <c r="BC1322" s="663"/>
      <c r="BD1322" s="663"/>
      <c r="BE1322" s="663"/>
      <c r="BF1322" s="663"/>
      <c r="BG1322" s="664"/>
      <c r="BH1322" s="664"/>
      <c r="BI1322" s="665"/>
      <c r="BJ1322" s="665"/>
      <c r="BK1322" s="665"/>
      <c r="BL1322" s="664"/>
      <c r="BM1322" s="664"/>
      <c r="BN1322" s="664"/>
      <c r="BO1322" s="664"/>
      <c r="BP1322" s="664"/>
      <c r="BQ1322" s="664"/>
      <c r="BR1322" s="664"/>
      <c r="BS1322" s="664"/>
      <c r="BT1322" s="667"/>
      <c r="BU1322" s="668"/>
      <c r="BV1322" s="666"/>
      <c r="BW1322" s="669"/>
    </row>
    <row r="1323" spans="2:75" ht="15.75" customHeight="1">
      <c r="B1323" s="363" t="s">
        <v>1690</v>
      </c>
      <c r="C1323" s="364">
        <v>34674530000137</v>
      </c>
      <c r="D1323" s="365" t="s">
        <v>14</v>
      </c>
      <c r="E1323" s="365" t="s">
        <v>607</v>
      </c>
      <c r="F1323" s="365"/>
      <c r="G1323" s="366"/>
      <c r="H1323" s="366" t="s">
        <v>34</v>
      </c>
      <c r="I1323" s="366" t="s">
        <v>34</v>
      </c>
      <c r="J1323" s="366" t="s">
        <v>608</v>
      </c>
      <c r="K1323" s="367" t="s">
        <v>48</v>
      </c>
      <c r="L1323" s="368"/>
      <c r="M1323" s="368"/>
      <c r="N1323" s="367">
        <v>513474</v>
      </c>
      <c r="O1323" s="367" t="s">
        <v>1321</v>
      </c>
      <c r="P1323" s="371">
        <v>43775</v>
      </c>
      <c r="Q1323" s="372">
        <v>152594164.38999999</v>
      </c>
      <c r="R1323" s="372">
        <v>310592428.59428573</v>
      </c>
      <c r="S1323" s="367">
        <v>90</v>
      </c>
      <c r="T1323" s="369">
        <v>-9.8932790820702499E-2</v>
      </c>
      <c r="U1323" s="369">
        <v>-1.1127874756490816</v>
      </c>
      <c r="V1323" s="369">
        <v>-0.25061815171766821</v>
      </c>
      <c r="W1323" s="369">
        <v>-2.3001003192504457</v>
      </c>
      <c r="X1323" s="369">
        <v>-0.21036513401296197</v>
      </c>
      <c r="Y1323" s="369">
        <v>-1.4792435401147235</v>
      </c>
      <c r="Z1323" s="369" t="s">
        <v>1419</v>
      </c>
      <c r="AA1323" s="369" t="s">
        <v>1419</v>
      </c>
      <c r="AB1323" s="369">
        <v>0.25629400697526616</v>
      </c>
      <c r="AC1323" s="373">
        <v>-1.4009513184639604</v>
      </c>
      <c r="AD1323" s="541">
        <v>0</v>
      </c>
      <c r="AE1323" s="370" t="s">
        <v>2453</v>
      </c>
      <c r="AF1323" s="370" t="s">
        <v>2453</v>
      </c>
      <c r="AG1323" s="374" t="s">
        <v>1442</v>
      </c>
      <c r="AH1323" s="374" t="s">
        <v>2245</v>
      </c>
      <c r="AI1323" s="374">
        <v>0</v>
      </c>
      <c r="AJ1323" s="374">
        <v>0</v>
      </c>
      <c r="AK1323" s="374">
        <v>0</v>
      </c>
      <c r="AL1323" s="369">
        <v>0</v>
      </c>
      <c r="AM1323" s="369" t="s">
        <v>34</v>
      </c>
      <c r="AN1323" s="369" t="s">
        <v>666</v>
      </c>
      <c r="AO1323" s="367" t="s">
        <v>1324</v>
      </c>
      <c r="AP1323" s="370" t="s">
        <v>716</v>
      </c>
      <c r="AQ1323" s="376" t="s">
        <v>659</v>
      </c>
      <c r="AR1323" s="369" t="s">
        <v>34</v>
      </c>
      <c r="AS1323" s="369" t="s">
        <v>34</v>
      </c>
      <c r="AT1323" s="369"/>
      <c r="AX1323" s="662"/>
      <c r="AY1323" s="663"/>
      <c r="AZ1323" s="663"/>
      <c r="BA1323" s="663"/>
      <c r="BB1323" s="664"/>
      <c r="BC1323" s="663"/>
      <c r="BD1323" s="663"/>
      <c r="BE1323" s="663"/>
      <c r="BF1323" s="663"/>
      <c r="BG1323" s="664"/>
      <c r="BH1323" s="664"/>
      <c r="BI1323" s="665"/>
      <c r="BJ1323" s="665"/>
      <c r="BK1323" s="665"/>
      <c r="BL1323" s="664"/>
      <c r="BM1323" s="664"/>
      <c r="BN1323" s="664"/>
      <c r="BO1323" s="664"/>
      <c r="BP1323" s="664"/>
      <c r="BQ1323" s="664"/>
      <c r="BR1323" s="664"/>
      <c r="BS1323" s="664"/>
      <c r="BT1323" s="667"/>
      <c r="BU1323" s="668"/>
      <c r="BV1323" s="666"/>
      <c r="BW1323" s="669"/>
    </row>
    <row r="1324" spans="2:75" ht="15.75" customHeight="1">
      <c r="B1324" s="363" t="s">
        <v>1245</v>
      </c>
      <c r="C1324" s="364">
        <v>36436851000129</v>
      </c>
      <c r="D1324" s="365" t="s">
        <v>14</v>
      </c>
      <c r="E1324" s="365" t="s">
        <v>607</v>
      </c>
      <c r="F1324" s="365"/>
      <c r="G1324" s="366"/>
      <c r="H1324" s="366" t="s">
        <v>34</v>
      </c>
      <c r="I1324" s="366" t="s">
        <v>34</v>
      </c>
      <c r="J1324" s="366" t="s">
        <v>608</v>
      </c>
      <c r="K1324" s="367" t="s">
        <v>48</v>
      </c>
      <c r="L1324" s="368"/>
      <c r="M1324" s="368" t="s">
        <v>1416</v>
      </c>
      <c r="N1324" s="367">
        <v>533610</v>
      </c>
      <c r="O1324" s="367" t="s">
        <v>1321</v>
      </c>
      <c r="P1324" s="371">
        <v>43929</v>
      </c>
      <c r="Q1324" s="372">
        <v>220627105.41</v>
      </c>
      <c r="R1324" s="372">
        <v>260316644.41055539</v>
      </c>
      <c r="S1324" s="367">
        <v>90</v>
      </c>
      <c r="T1324" s="369">
        <v>-0.10730273599323037</v>
      </c>
      <c r="U1324" s="369">
        <v>-1.3871234116792923</v>
      </c>
      <c r="V1324" s="369">
        <v>-0.31666873897956604</v>
      </c>
      <c r="W1324" s="369">
        <v>-3.1044124984384762</v>
      </c>
      <c r="X1324" s="369">
        <v>-0.25855861636954303</v>
      </c>
      <c r="Y1324" s="369">
        <v>-1.9606969578306757</v>
      </c>
      <c r="Z1324" s="369" t="s">
        <v>1419</v>
      </c>
      <c r="AA1324" s="369" t="s">
        <v>1419</v>
      </c>
      <c r="AB1324" s="369">
        <v>0.25820950026072309</v>
      </c>
      <c r="AC1324" s="373">
        <v>-1.7211195007607372</v>
      </c>
      <c r="AD1324" s="541">
        <v>0</v>
      </c>
      <c r="AE1324" s="370" t="s">
        <v>2258</v>
      </c>
      <c r="AF1324" s="370" t="s">
        <v>2244</v>
      </c>
      <c r="AG1324" s="374" t="s">
        <v>1438</v>
      </c>
      <c r="AH1324" s="374" t="s">
        <v>2245</v>
      </c>
      <c r="AI1324" s="374">
        <v>0</v>
      </c>
      <c r="AJ1324" s="374">
        <v>0</v>
      </c>
      <c r="AK1324" s="374">
        <v>0</v>
      </c>
      <c r="AL1324" s="369">
        <v>0</v>
      </c>
      <c r="AM1324" s="369" t="s">
        <v>34</v>
      </c>
      <c r="AN1324" s="369" t="s">
        <v>34</v>
      </c>
      <c r="AO1324" s="367" t="s">
        <v>1324</v>
      </c>
      <c r="AP1324" s="370" t="s">
        <v>716</v>
      </c>
      <c r="AQ1324" s="376" t="s">
        <v>659</v>
      </c>
      <c r="AR1324" s="369" t="s">
        <v>34</v>
      </c>
      <c r="AS1324" s="369" t="s">
        <v>34</v>
      </c>
      <c r="AT1324" s="369"/>
      <c r="AX1324" s="662"/>
      <c r="AY1324" s="663"/>
      <c r="AZ1324" s="663"/>
      <c r="BA1324" s="663"/>
      <c r="BB1324" s="664"/>
      <c r="BC1324" s="663"/>
      <c r="BD1324" s="663"/>
      <c r="BE1324" s="663"/>
      <c r="BF1324" s="663"/>
      <c r="BG1324" s="664"/>
      <c r="BH1324" s="664"/>
      <c r="BI1324" s="665"/>
      <c r="BJ1324" s="665"/>
      <c r="BK1324" s="665"/>
      <c r="BL1324" s="664"/>
      <c r="BM1324" s="664"/>
      <c r="BN1324" s="664"/>
      <c r="BO1324" s="664"/>
      <c r="BP1324" s="664"/>
      <c r="BQ1324" s="664"/>
      <c r="BR1324" s="664"/>
      <c r="BS1324" s="664"/>
      <c r="BT1324" s="667"/>
      <c r="BU1324" s="668"/>
      <c r="BV1324" s="666"/>
      <c r="BW1324" s="669"/>
    </row>
    <row r="1325" spans="2:75" ht="15.75" customHeight="1">
      <c r="B1325" s="363" t="s">
        <v>82</v>
      </c>
      <c r="C1325" s="364">
        <v>37227754000199</v>
      </c>
      <c r="D1325" s="365" t="s">
        <v>11</v>
      </c>
      <c r="E1325" s="365" t="s">
        <v>620</v>
      </c>
      <c r="F1325" s="365" t="s">
        <v>663</v>
      </c>
      <c r="G1325" s="366" t="s">
        <v>738</v>
      </c>
      <c r="H1325" s="366" t="s">
        <v>34</v>
      </c>
      <c r="I1325" s="366"/>
      <c r="J1325" s="366" t="s">
        <v>608</v>
      </c>
      <c r="K1325" s="367" t="s">
        <v>48</v>
      </c>
      <c r="L1325" s="368"/>
      <c r="M1325" s="368" t="s">
        <v>34</v>
      </c>
      <c r="N1325" s="367">
        <v>541079</v>
      </c>
      <c r="O1325" s="367" t="s">
        <v>1321</v>
      </c>
      <c r="P1325" s="371">
        <v>44005</v>
      </c>
      <c r="Q1325" s="372">
        <v>21824332.460000001</v>
      </c>
      <c r="R1325" s="372">
        <v>19858885.907420628</v>
      </c>
      <c r="S1325" s="367">
        <v>91</v>
      </c>
      <c r="T1325" s="369">
        <v>8.7548008126171251E-2</v>
      </c>
      <c r="U1325" s="369">
        <v>1.1317501887870092</v>
      </c>
      <c r="V1325" s="369">
        <v>0.11833183021304428</v>
      </c>
      <c r="W1325" s="369">
        <v>1.1600476064048075</v>
      </c>
      <c r="X1325" s="369">
        <v>0.17081986587944042</v>
      </c>
      <c r="Y1325" s="369">
        <v>1.2953580741945661</v>
      </c>
      <c r="Z1325" s="369" t="s">
        <v>1419</v>
      </c>
      <c r="AA1325" s="369" t="s">
        <v>1419</v>
      </c>
      <c r="AB1325" s="369">
        <v>3.0007324527112169E-3</v>
      </c>
      <c r="AC1325" s="373">
        <v>4.9039249685377921</v>
      </c>
      <c r="AD1325" s="541">
        <v>0</v>
      </c>
      <c r="AE1325" s="370" t="s">
        <v>2277</v>
      </c>
      <c r="AF1325" s="370" t="s">
        <v>2244</v>
      </c>
      <c r="AG1325" s="374" t="s">
        <v>1438</v>
      </c>
      <c r="AH1325" s="374" t="s">
        <v>2245</v>
      </c>
      <c r="AI1325" s="374">
        <v>5000</v>
      </c>
      <c r="AJ1325" s="374">
        <v>5000</v>
      </c>
      <c r="AK1325" s="374">
        <v>5000</v>
      </c>
      <c r="AL1325" s="673">
        <v>1.4999999999999999E-2</v>
      </c>
      <c r="AM1325" s="673">
        <v>0.2</v>
      </c>
      <c r="AN1325" s="369" t="s">
        <v>34</v>
      </c>
      <c r="AO1325" s="367" t="s">
        <v>1324</v>
      </c>
      <c r="AP1325" s="370" t="s">
        <v>13</v>
      </c>
      <c r="AQ1325" s="376" t="s">
        <v>668</v>
      </c>
      <c r="AR1325" s="369">
        <v>2.9999999999999996E-3</v>
      </c>
      <c r="AS1325" s="369">
        <v>2.9999999999999996E-3</v>
      </c>
      <c r="AT1325" s="369"/>
      <c r="AX1325" s="662"/>
      <c r="AY1325" s="663"/>
      <c r="AZ1325" s="663"/>
      <c r="BA1325" s="663"/>
      <c r="BB1325" s="664"/>
      <c r="BC1325" s="663"/>
      <c r="BD1325" s="663"/>
      <c r="BE1325" s="663"/>
      <c r="BF1325" s="663"/>
      <c r="BG1325" s="664"/>
      <c r="BH1325" s="664"/>
      <c r="BI1325" s="665"/>
      <c r="BJ1325" s="665"/>
      <c r="BK1325" s="665"/>
      <c r="BL1325" s="664"/>
      <c r="BM1325" s="664"/>
      <c r="BN1325" s="664"/>
      <c r="BO1325" s="664"/>
      <c r="BP1325" s="664"/>
      <c r="BQ1325" s="664"/>
      <c r="BR1325" s="664"/>
      <c r="BS1325" s="664"/>
      <c r="BT1325" s="667"/>
      <c r="BU1325" s="668"/>
      <c r="BV1325" s="666"/>
      <c r="BW1325" s="669"/>
    </row>
    <row r="1326" spans="2:75" ht="15.75" customHeight="1">
      <c r="B1326" s="363" t="s">
        <v>891</v>
      </c>
      <c r="C1326" s="364">
        <v>18623754000163</v>
      </c>
      <c r="D1326" s="365" t="s">
        <v>11</v>
      </c>
      <c r="E1326" s="365" t="s">
        <v>620</v>
      </c>
      <c r="F1326" s="365" t="s">
        <v>663</v>
      </c>
      <c r="G1326" s="366" t="s">
        <v>738</v>
      </c>
      <c r="H1326" s="366" t="s">
        <v>34</v>
      </c>
      <c r="I1326" s="366"/>
      <c r="J1326" s="366" t="s">
        <v>608</v>
      </c>
      <c r="K1326" s="367" t="s">
        <v>48</v>
      </c>
      <c r="L1326" s="368"/>
      <c r="M1326" s="368" t="s">
        <v>34</v>
      </c>
      <c r="N1326" s="367">
        <v>450944</v>
      </c>
      <c r="O1326" s="367" t="s">
        <v>1321</v>
      </c>
      <c r="P1326" s="371">
        <v>43010</v>
      </c>
      <c r="Q1326" s="372">
        <v>8213476.8200000003</v>
      </c>
      <c r="R1326" s="372">
        <v>8988191.784007933</v>
      </c>
      <c r="S1326" s="367">
        <v>91</v>
      </c>
      <c r="T1326" s="369">
        <v>7.9296088067409176E-2</v>
      </c>
      <c r="U1326" s="369">
        <v>1.0250760075663459</v>
      </c>
      <c r="V1326" s="369">
        <v>0.10354255978368831</v>
      </c>
      <c r="W1326" s="369">
        <v>1.015063304791626</v>
      </c>
      <c r="X1326" s="369">
        <v>0.14865146447362765</v>
      </c>
      <c r="Y1326" s="369">
        <v>1.127251059210298</v>
      </c>
      <c r="Z1326" s="369">
        <v>0.19850144639247969</v>
      </c>
      <c r="AA1326" s="369">
        <v>1.1283465731338493</v>
      </c>
      <c r="AB1326" s="369">
        <v>6.5365339550275021E-3</v>
      </c>
      <c r="AC1326" s="373">
        <v>0.21631507183287216</v>
      </c>
      <c r="AD1326" s="541">
        <v>18652141000154</v>
      </c>
      <c r="AE1326" s="370" t="s">
        <v>2330</v>
      </c>
      <c r="AF1326" s="370" t="s">
        <v>2330</v>
      </c>
      <c r="AG1326" s="374" t="s">
        <v>719</v>
      </c>
      <c r="AH1326" s="374" t="s">
        <v>2245</v>
      </c>
      <c r="AI1326" s="374">
        <v>1000</v>
      </c>
      <c r="AJ1326" s="374">
        <v>1000</v>
      </c>
      <c r="AK1326" s="374">
        <v>1000</v>
      </c>
      <c r="AL1326" s="369">
        <v>8.0000000000000002E-3</v>
      </c>
      <c r="AM1326" s="369">
        <v>0.2</v>
      </c>
      <c r="AN1326" s="369" t="s">
        <v>64</v>
      </c>
      <c r="AO1326" s="367" t="s">
        <v>1324</v>
      </c>
      <c r="AP1326" s="370" t="s">
        <v>13</v>
      </c>
      <c r="AQ1326" s="376" t="s">
        <v>686</v>
      </c>
      <c r="AR1326" s="369">
        <v>1.8666666666666664E-3</v>
      </c>
      <c r="AS1326" s="369">
        <v>1.8666666666666664E-3</v>
      </c>
      <c r="AT1326" s="369"/>
      <c r="AX1326" s="662"/>
      <c r="AY1326" s="663"/>
      <c r="AZ1326" s="663"/>
      <c r="BA1326" s="663"/>
      <c r="BB1326" s="664"/>
      <c r="BC1326" s="663"/>
      <c r="BD1326" s="663"/>
      <c r="BE1326" s="663"/>
      <c r="BF1326" s="663"/>
      <c r="BG1326" s="664"/>
      <c r="BH1326" s="664"/>
      <c r="BI1326" s="665"/>
      <c r="BJ1326" s="665"/>
      <c r="BK1326" s="665"/>
      <c r="BL1326" s="664"/>
      <c r="BM1326" s="664"/>
      <c r="BN1326" s="664"/>
      <c r="BO1326" s="664"/>
      <c r="BP1326" s="664"/>
      <c r="BQ1326" s="664"/>
      <c r="BR1326" s="664"/>
      <c r="BS1326" s="664"/>
      <c r="BT1326" s="667"/>
      <c r="BU1326" s="668"/>
      <c r="BV1326" s="666"/>
      <c r="BW1326" s="669"/>
    </row>
    <row r="1327" spans="2:75" ht="15.75" customHeight="1">
      <c r="B1327" s="363" t="s">
        <v>922</v>
      </c>
      <c r="C1327" s="364">
        <v>17251743000137</v>
      </c>
      <c r="D1327" s="365" t="s">
        <v>11</v>
      </c>
      <c r="E1327" s="365" t="s">
        <v>620</v>
      </c>
      <c r="F1327" s="365" t="s">
        <v>663</v>
      </c>
      <c r="G1327" s="366" t="s">
        <v>738</v>
      </c>
      <c r="H1327" s="366" t="s">
        <v>34</v>
      </c>
      <c r="I1327" s="366"/>
      <c r="J1327" s="366" t="s">
        <v>608</v>
      </c>
      <c r="K1327" s="367" t="s">
        <v>48</v>
      </c>
      <c r="L1327" s="368"/>
      <c r="M1327" s="368" t="s">
        <v>34</v>
      </c>
      <c r="N1327" s="367">
        <v>352349</v>
      </c>
      <c r="O1327" s="367" t="s">
        <v>1321</v>
      </c>
      <c r="P1327" s="371">
        <v>41578</v>
      </c>
      <c r="Q1327" s="372">
        <v>761902169.69000006</v>
      </c>
      <c r="R1327" s="372">
        <v>520811833.84849209</v>
      </c>
      <c r="S1327" s="367">
        <v>91</v>
      </c>
      <c r="T1327" s="369">
        <v>9.1296889906417489E-2</v>
      </c>
      <c r="U1327" s="369">
        <v>1.1802127152721267</v>
      </c>
      <c r="V1327" s="369">
        <v>0.12543413009110638</v>
      </c>
      <c r="W1327" s="369">
        <v>1.22967389342058</v>
      </c>
      <c r="X1327" s="369">
        <v>0.17926478169481586</v>
      </c>
      <c r="Y1327" s="369">
        <v>1.3593974049306088</v>
      </c>
      <c r="Z1327" s="369">
        <v>0.2472336633792791</v>
      </c>
      <c r="AA1327" s="369">
        <v>1.4053562928995662</v>
      </c>
      <c r="AB1327" s="369">
        <v>2.1301643595827702E-3</v>
      </c>
      <c r="AC1327" s="373">
        <v>9.880341706763998</v>
      </c>
      <c r="AD1327" s="541">
        <v>0</v>
      </c>
      <c r="AE1327" s="370" t="s">
        <v>2363</v>
      </c>
      <c r="AF1327" s="370" t="s">
        <v>2244</v>
      </c>
      <c r="AG1327" s="374" t="s">
        <v>1438</v>
      </c>
      <c r="AH1327" s="374" t="s">
        <v>2245</v>
      </c>
      <c r="AI1327" s="374">
        <v>1000</v>
      </c>
      <c r="AJ1327" s="374">
        <v>100</v>
      </c>
      <c r="AK1327" s="374">
        <v>1000</v>
      </c>
      <c r="AL1327" s="369">
        <v>8.0000000000000002E-3</v>
      </c>
      <c r="AM1327" s="369">
        <v>0.2</v>
      </c>
      <c r="AN1327" s="369" t="s">
        <v>64</v>
      </c>
      <c r="AO1327" s="367" t="s">
        <v>1324</v>
      </c>
      <c r="AP1327" s="370" t="s">
        <v>13</v>
      </c>
      <c r="AQ1327" s="376" t="s">
        <v>671</v>
      </c>
      <c r="AR1327" s="369">
        <v>2.3466666666666666E-3</v>
      </c>
      <c r="AS1327" s="369">
        <v>2.3466666666666666E-3</v>
      </c>
      <c r="AT1327" s="369"/>
      <c r="AX1327" s="662"/>
      <c r="AY1327" s="663"/>
      <c r="AZ1327" s="663"/>
      <c r="BA1327" s="663"/>
      <c r="BB1327" s="664"/>
      <c r="BC1327" s="663"/>
      <c r="BD1327" s="663"/>
      <c r="BE1327" s="663"/>
      <c r="BF1327" s="663"/>
      <c r="BG1327" s="664"/>
      <c r="BH1327" s="664"/>
      <c r="BI1327" s="665"/>
      <c r="BJ1327" s="665"/>
      <c r="BK1327" s="665"/>
      <c r="BL1327" s="664"/>
      <c r="BM1327" s="664"/>
      <c r="BN1327" s="664"/>
      <c r="BO1327" s="664"/>
      <c r="BP1327" s="664"/>
      <c r="BQ1327" s="664"/>
      <c r="BR1327" s="664"/>
      <c r="BS1327" s="664"/>
      <c r="BT1327" s="667"/>
      <c r="BU1327" s="668"/>
      <c r="BV1327" s="666"/>
      <c r="BW1327" s="669"/>
    </row>
    <row r="1328" spans="2:75" ht="15.75" customHeight="1">
      <c r="B1328" s="363" t="s">
        <v>260</v>
      </c>
      <c r="C1328" s="364">
        <v>32990051000102</v>
      </c>
      <c r="D1328" s="365" t="s">
        <v>11</v>
      </c>
      <c r="E1328" s="365" t="s">
        <v>620</v>
      </c>
      <c r="F1328" s="365" t="s">
        <v>663</v>
      </c>
      <c r="G1328" s="366" t="s">
        <v>738</v>
      </c>
      <c r="H1328" s="366" t="s">
        <v>34</v>
      </c>
      <c r="I1328" s="366"/>
      <c r="J1328" s="366" t="s">
        <v>608</v>
      </c>
      <c r="K1328" s="367" t="s">
        <v>48</v>
      </c>
      <c r="L1328" s="368"/>
      <c r="M1328" s="368" t="s">
        <v>34</v>
      </c>
      <c r="N1328" s="367">
        <v>534536</v>
      </c>
      <c r="O1328" s="367" t="s">
        <v>1321</v>
      </c>
      <c r="P1328" s="371">
        <v>43935</v>
      </c>
      <c r="Q1328" s="372">
        <v>109010666.04000001</v>
      </c>
      <c r="R1328" s="372">
        <v>100183474.77099207</v>
      </c>
      <c r="S1328" s="367">
        <v>91</v>
      </c>
      <c r="T1328" s="369">
        <v>8.681078687384991E-2</v>
      </c>
      <c r="U1328" s="369">
        <v>1.1222199857663986</v>
      </c>
      <c r="V1328" s="369">
        <v>0.11849517471480842</v>
      </c>
      <c r="W1328" s="369">
        <v>1.1616489287028715</v>
      </c>
      <c r="X1328" s="369">
        <v>0.18339000129421135</v>
      </c>
      <c r="Y1328" s="369">
        <v>1.3906796945424857</v>
      </c>
      <c r="Z1328" s="369" t="s">
        <v>1419</v>
      </c>
      <c r="AA1328" s="369" t="s">
        <v>1419</v>
      </c>
      <c r="AB1328" s="369">
        <v>3.7921990229686326E-3</v>
      </c>
      <c r="AC1328" s="373">
        <v>3.9196675880639855</v>
      </c>
      <c r="AD1328" s="541">
        <v>0</v>
      </c>
      <c r="AE1328" s="370" t="s">
        <v>2430</v>
      </c>
      <c r="AF1328" s="370" t="s">
        <v>2247</v>
      </c>
      <c r="AG1328" s="374" t="s">
        <v>59</v>
      </c>
      <c r="AH1328" s="374" t="s">
        <v>2245</v>
      </c>
      <c r="AI1328" s="374">
        <v>100</v>
      </c>
      <c r="AJ1328" s="374" t="s">
        <v>1429</v>
      </c>
      <c r="AK1328" s="374" t="s">
        <v>1429</v>
      </c>
      <c r="AL1328" s="369">
        <v>8.0000000000000002E-3</v>
      </c>
      <c r="AM1328" s="369" t="s">
        <v>34</v>
      </c>
      <c r="AN1328" s="369" t="s">
        <v>64</v>
      </c>
      <c r="AO1328" s="367" t="s">
        <v>1324</v>
      </c>
      <c r="AP1328" s="370" t="s">
        <v>11</v>
      </c>
      <c r="AQ1328" s="376" t="s">
        <v>675</v>
      </c>
      <c r="AR1328" s="369">
        <v>1.92E-3</v>
      </c>
      <c r="AS1328" s="369">
        <v>1.92E-3</v>
      </c>
      <c r="AT1328" s="369"/>
      <c r="AX1328" s="662"/>
      <c r="AY1328" s="663"/>
      <c r="AZ1328" s="663"/>
      <c r="BA1328" s="663"/>
      <c r="BB1328" s="664"/>
      <c r="BC1328" s="663"/>
      <c r="BD1328" s="663"/>
      <c r="BE1328" s="663"/>
      <c r="BF1328" s="663"/>
      <c r="BG1328" s="664"/>
      <c r="BH1328" s="664"/>
      <c r="BI1328" s="665"/>
      <c r="BJ1328" s="665"/>
      <c r="BK1328" s="665"/>
      <c r="BL1328" s="664"/>
      <c r="BM1328" s="664"/>
      <c r="BN1328" s="664"/>
      <c r="BO1328" s="664"/>
      <c r="BP1328" s="664"/>
      <c r="BQ1328" s="664"/>
      <c r="BR1328" s="664"/>
      <c r="BS1328" s="664"/>
      <c r="BT1328" s="667"/>
      <c r="BU1328" s="668"/>
      <c r="BV1328" s="666"/>
      <c r="BW1328" s="669"/>
    </row>
    <row r="1329" spans="2:75" ht="15.75" customHeight="1">
      <c r="B1329" s="363" t="s">
        <v>287</v>
      </c>
      <c r="C1329" s="364">
        <v>37970369000137</v>
      </c>
      <c r="D1329" s="365" t="s">
        <v>11</v>
      </c>
      <c r="E1329" s="365" t="s">
        <v>620</v>
      </c>
      <c r="F1329" s="365" t="s">
        <v>663</v>
      </c>
      <c r="G1329" s="366" t="s">
        <v>738</v>
      </c>
      <c r="H1329" s="366" t="s">
        <v>34</v>
      </c>
      <c r="I1329" s="366" t="s">
        <v>1304</v>
      </c>
      <c r="J1329" s="366" t="s">
        <v>608</v>
      </c>
      <c r="K1329" s="367" t="s">
        <v>48</v>
      </c>
      <c r="L1329" s="368"/>
      <c r="M1329" s="368" t="s">
        <v>34</v>
      </c>
      <c r="N1329" s="367">
        <v>550779</v>
      </c>
      <c r="O1329" s="367" t="s">
        <v>1321</v>
      </c>
      <c r="P1329" s="371">
        <v>44074</v>
      </c>
      <c r="Q1329" s="372">
        <v>96947551.140000001</v>
      </c>
      <c r="R1329" s="372">
        <v>70688066.399960309</v>
      </c>
      <c r="S1329" s="367">
        <v>91</v>
      </c>
      <c r="T1329" s="369">
        <v>0.10240771745558597</v>
      </c>
      <c r="U1329" s="369">
        <v>1.3238445516267485</v>
      </c>
      <c r="V1329" s="369">
        <v>0.14220721502839972</v>
      </c>
      <c r="W1329" s="369">
        <v>1.3941062105621329</v>
      </c>
      <c r="X1329" s="369" t="s">
        <v>1419</v>
      </c>
      <c r="Y1329" s="369" t="s">
        <v>1419</v>
      </c>
      <c r="Z1329" s="369" t="s">
        <v>1419</v>
      </c>
      <c r="AA1329" s="369" t="s">
        <v>1419</v>
      </c>
      <c r="AB1329" s="369">
        <v>1.4116949514718232E-3</v>
      </c>
      <c r="AC1329" s="373">
        <v>25.392559289912995</v>
      </c>
      <c r="AD1329" s="541">
        <v>0</v>
      </c>
      <c r="AE1329" s="370" t="s">
        <v>2446</v>
      </c>
      <c r="AF1329" s="370" t="s">
        <v>2244</v>
      </c>
      <c r="AG1329" s="374" t="s">
        <v>1438</v>
      </c>
      <c r="AH1329" s="374" t="s">
        <v>2245</v>
      </c>
      <c r="AI1329" s="374">
        <v>100</v>
      </c>
      <c r="AJ1329" s="374">
        <v>0</v>
      </c>
      <c r="AK1329" s="374">
        <v>0</v>
      </c>
      <c r="AL1329" s="369">
        <v>5.0000000000000001E-3</v>
      </c>
      <c r="AM1329" s="369">
        <v>0.2</v>
      </c>
      <c r="AN1329" s="369" t="s">
        <v>34</v>
      </c>
      <c r="AO1329" s="367" t="s">
        <v>1324</v>
      </c>
      <c r="AP1329" s="370" t="s">
        <v>13</v>
      </c>
      <c r="AQ1329" s="376" t="s">
        <v>668</v>
      </c>
      <c r="AR1329" s="369">
        <v>3.3334999999999997E-3</v>
      </c>
      <c r="AS1329" s="369">
        <v>3.3334999999999997E-3</v>
      </c>
      <c r="AT1329" s="369"/>
      <c r="AX1329" s="662"/>
      <c r="AY1329" s="663"/>
      <c r="AZ1329" s="663"/>
      <c r="BA1329" s="663"/>
      <c r="BB1329" s="664"/>
      <c r="BC1329" s="663"/>
      <c r="BD1329" s="663"/>
      <c r="BE1329" s="663"/>
      <c r="BF1329" s="663"/>
      <c r="BG1329" s="664"/>
      <c r="BH1329" s="664"/>
      <c r="BI1329" s="665"/>
      <c r="BJ1329" s="665"/>
      <c r="BK1329" s="665"/>
      <c r="BL1329" s="664"/>
      <c r="BM1329" s="664"/>
      <c r="BN1329" s="664"/>
      <c r="BO1329" s="664"/>
      <c r="BP1329" s="664"/>
      <c r="BQ1329" s="664"/>
      <c r="BR1329" s="664"/>
      <c r="BS1329" s="664"/>
      <c r="BT1329" s="667"/>
      <c r="BU1329" s="668"/>
      <c r="BV1329" s="666"/>
      <c r="BW1329" s="669"/>
    </row>
    <row r="1330" spans="2:75" ht="15.75" customHeight="1">
      <c r="B1330" s="363" t="s">
        <v>768</v>
      </c>
      <c r="C1330" s="364">
        <v>20441301000168</v>
      </c>
      <c r="D1330" s="365" t="s">
        <v>11</v>
      </c>
      <c r="E1330" s="365" t="s">
        <v>620</v>
      </c>
      <c r="F1330" s="365" t="s">
        <v>685</v>
      </c>
      <c r="G1330" s="366" t="s">
        <v>738</v>
      </c>
      <c r="H1330" s="366" t="s">
        <v>34</v>
      </c>
      <c r="I1330" s="366" t="s">
        <v>1319</v>
      </c>
      <c r="J1330" s="366" t="s">
        <v>608</v>
      </c>
      <c r="K1330" s="367" t="s">
        <v>48</v>
      </c>
      <c r="L1330" s="368"/>
      <c r="M1330" s="368" t="s">
        <v>34</v>
      </c>
      <c r="N1330" s="367">
        <v>371688</v>
      </c>
      <c r="O1330" s="367" t="s">
        <v>1321</v>
      </c>
      <c r="P1330" s="371">
        <v>41838</v>
      </c>
      <c r="Q1330" s="372">
        <v>682515998.00999999</v>
      </c>
      <c r="R1330" s="372">
        <v>486807081.08726203</v>
      </c>
      <c r="S1330" s="367">
        <v>91</v>
      </c>
      <c r="T1330" s="369">
        <v>9.4738038684430537E-2</v>
      </c>
      <c r="U1330" s="369">
        <v>1.2246971171736274</v>
      </c>
      <c r="V1330" s="369">
        <v>0.13259015115175954</v>
      </c>
      <c r="W1330" s="369">
        <v>1.2998268276551592</v>
      </c>
      <c r="X1330" s="369">
        <v>0.2105723245245299</v>
      </c>
      <c r="Y1330" s="369">
        <v>1.5968081895537769</v>
      </c>
      <c r="Z1330" s="369">
        <v>0.29166430752908945</v>
      </c>
      <c r="AA1330" s="369">
        <v>1.6579144781404136</v>
      </c>
      <c r="AB1330" s="369">
        <v>1.3041254198817257E-3</v>
      </c>
      <c r="AC1330" s="373">
        <v>21.000063536027646</v>
      </c>
      <c r="AD1330" s="541">
        <v>30576260000170</v>
      </c>
      <c r="AE1330" s="370" t="s">
        <v>2285</v>
      </c>
      <c r="AF1330" s="370" t="s">
        <v>761</v>
      </c>
      <c r="AG1330" s="374" t="s">
        <v>1440</v>
      </c>
      <c r="AH1330" s="374" t="s">
        <v>2245</v>
      </c>
      <c r="AI1330" s="374">
        <v>25000</v>
      </c>
      <c r="AJ1330" s="374">
        <v>5000</v>
      </c>
      <c r="AK1330" s="374">
        <v>5000</v>
      </c>
      <c r="AL1330" s="673">
        <v>0.02</v>
      </c>
      <c r="AM1330" s="673">
        <v>0.2</v>
      </c>
      <c r="AN1330" s="369" t="s">
        <v>64</v>
      </c>
      <c r="AO1330" s="367" t="s">
        <v>1324</v>
      </c>
      <c r="AP1330" s="370" t="s">
        <v>13</v>
      </c>
      <c r="AQ1330" s="376" t="s">
        <v>668</v>
      </c>
      <c r="AR1330" s="369">
        <v>6.6666666666666662E-3</v>
      </c>
      <c r="AS1330" s="369">
        <v>6.6666666666666662E-3</v>
      </c>
      <c r="AT1330" s="369"/>
      <c r="AX1330" s="662"/>
      <c r="AY1330" s="663"/>
      <c r="AZ1330" s="663"/>
      <c r="BA1330" s="663"/>
      <c r="BB1330" s="664"/>
      <c r="BC1330" s="663"/>
      <c r="BD1330" s="663"/>
      <c r="BE1330" s="663"/>
      <c r="BF1330" s="663"/>
      <c r="BG1330" s="664"/>
      <c r="BH1330" s="664"/>
      <c r="BI1330" s="665"/>
      <c r="BJ1330" s="665"/>
      <c r="BK1330" s="665"/>
      <c r="BL1330" s="664"/>
      <c r="BM1330" s="664"/>
      <c r="BN1330" s="664"/>
      <c r="BO1330" s="664"/>
      <c r="BP1330" s="664"/>
      <c r="BQ1330" s="664"/>
      <c r="BR1330" s="664"/>
      <c r="BS1330" s="664"/>
      <c r="BT1330" s="667"/>
      <c r="BU1330" s="668"/>
      <c r="BV1330" s="666"/>
      <c r="BW1330" s="669"/>
    </row>
    <row r="1331" spans="2:75" ht="15.75" customHeight="1">
      <c r="B1331" s="363" t="s">
        <v>139</v>
      </c>
      <c r="C1331" s="364">
        <v>35726300000137</v>
      </c>
      <c r="D1331" s="365" t="s">
        <v>11</v>
      </c>
      <c r="E1331" s="365" t="s">
        <v>620</v>
      </c>
      <c r="F1331" s="365" t="s">
        <v>685</v>
      </c>
      <c r="G1331" s="366" t="s">
        <v>738</v>
      </c>
      <c r="H1331" s="366" t="s">
        <v>34</v>
      </c>
      <c r="I1331" s="366" t="s">
        <v>1319</v>
      </c>
      <c r="J1331" s="366" t="s">
        <v>608</v>
      </c>
      <c r="K1331" s="367" t="s">
        <v>48</v>
      </c>
      <c r="L1331" s="368"/>
      <c r="M1331" s="368" t="s">
        <v>34</v>
      </c>
      <c r="N1331" s="367">
        <v>534331</v>
      </c>
      <c r="O1331" s="367" t="s">
        <v>1321</v>
      </c>
      <c r="P1331" s="371">
        <v>43873</v>
      </c>
      <c r="Q1331" s="372">
        <v>398869779.70999998</v>
      </c>
      <c r="R1331" s="372">
        <v>223576061.10801584</v>
      </c>
      <c r="S1331" s="367">
        <v>91</v>
      </c>
      <c r="T1331" s="369">
        <v>9.8781349384104544E-2</v>
      </c>
      <c r="U1331" s="369">
        <v>1.276965783767227</v>
      </c>
      <c r="V1331" s="369">
        <v>0.13678814568235165</v>
      </c>
      <c r="W1331" s="369">
        <v>1.340981211037434</v>
      </c>
      <c r="X1331" s="369">
        <v>0.20447017912382659</v>
      </c>
      <c r="Y1331" s="369">
        <v>1.5505345124611547</v>
      </c>
      <c r="Z1331" s="369" t="s">
        <v>1419</v>
      </c>
      <c r="AA1331" s="369" t="s">
        <v>1419</v>
      </c>
      <c r="AB1331" s="369">
        <v>1.3876945531213756E-3</v>
      </c>
      <c r="AC1331" s="373">
        <v>22.402894941148126</v>
      </c>
      <c r="AD1331" s="541">
        <v>0</v>
      </c>
      <c r="AE1331" s="370" t="s">
        <v>2320</v>
      </c>
      <c r="AF1331" s="370" t="s">
        <v>2244</v>
      </c>
      <c r="AG1331" s="374" t="s">
        <v>1438</v>
      </c>
      <c r="AH1331" s="374" t="s">
        <v>2245</v>
      </c>
      <c r="AI1331" s="374">
        <v>1000</v>
      </c>
      <c r="AJ1331" s="374">
        <v>1000</v>
      </c>
      <c r="AK1331" s="374">
        <v>1000</v>
      </c>
      <c r="AL1331" s="369">
        <v>9.0000000000000011E-3</v>
      </c>
      <c r="AM1331" s="369" t="s">
        <v>34</v>
      </c>
      <c r="AN1331" s="369" t="s">
        <v>64</v>
      </c>
      <c r="AO1331" s="367" t="s">
        <v>1324</v>
      </c>
      <c r="AP1331" s="370" t="s">
        <v>13</v>
      </c>
      <c r="AQ1331" s="376" t="s">
        <v>686</v>
      </c>
      <c r="AR1331" s="369">
        <v>1.4999999999999998E-3</v>
      </c>
      <c r="AS1331" s="369">
        <v>1.4999999999999998E-3</v>
      </c>
      <c r="AT1331" s="369"/>
      <c r="AX1331" s="662"/>
      <c r="AY1331" s="663"/>
      <c r="AZ1331" s="663"/>
      <c r="BA1331" s="663"/>
      <c r="BB1331" s="664"/>
      <c r="BC1331" s="663"/>
      <c r="BD1331" s="663"/>
      <c r="BE1331" s="663"/>
      <c r="BF1331" s="663"/>
      <c r="BG1331" s="664"/>
      <c r="BH1331" s="664"/>
      <c r="BI1331" s="665"/>
      <c r="BJ1331" s="665"/>
      <c r="BK1331" s="665"/>
      <c r="BL1331" s="664"/>
      <c r="BM1331" s="664"/>
      <c r="BN1331" s="664"/>
      <c r="BO1331" s="664"/>
      <c r="BP1331" s="664"/>
      <c r="BQ1331" s="664"/>
      <c r="BR1331" s="664"/>
      <c r="BS1331" s="664"/>
      <c r="BT1331" s="667"/>
      <c r="BU1331" s="668"/>
      <c r="BV1331" s="666"/>
      <c r="BW1331" s="669"/>
    </row>
    <row r="1332" spans="2:75" ht="15.75" customHeight="1">
      <c r="B1332" s="363" t="s">
        <v>846</v>
      </c>
      <c r="C1332" s="364">
        <v>37287717000176</v>
      </c>
      <c r="D1332" s="365" t="s">
        <v>11</v>
      </c>
      <c r="E1332" s="365" t="s">
        <v>620</v>
      </c>
      <c r="F1332" s="365" t="s">
        <v>685</v>
      </c>
      <c r="G1332" s="366" t="s">
        <v>738</v>
      </c>
      <c r="H1332" s="366" t="s">
        <v>34</v>
      </c>
      <c r="I1332" s="366" t="s">
        <v>1319</v>
      </c>
      <c r="J1332" s="366" t="s">
        <v>608</v>
      </c>
      <c r="K1332" s="367" t="s">
        <v>48</v>
      </c>
      <c r="L1332" s="368"/>
      <c r="M1332" s="368" t="s">
        <v>34</v>
      </c>
      <c r="N1332" s="367">
        <v>543128</v>
      </c>
      <c r="O1332" s="367" t="s">
        <v>1321</v>
      </c>
      <c r="P1332" s="371">
        <v>44015</v>
      </c>
      <c r="Q1332" s="372">
        <v>50422330.060000002</v>
      </c>
      <c r="R1332" s="372">
        <v>32887528.973412707</v>
      </c>
      <c r="S1332" s="367">
        <v>91</v>
      </c>
      <c r="T1332" s="369">
        <v>9.287000098016418E-2</v>
      </c>
      <c r="U1332" s="369">
        <v>1.2005486291644216</v>
      </c>
      <c r="V1332" s="369">
        <v>0.12980041858540381</v>
      </c>
      <c r="W1332" s="369">
        <v>1.272478120377633</v>
      </c>
      <c r="X1332" s="369">
        <v>0.1858553264712548</v>
      </c>
      <c r="Y1332" s="369">
        <v>1.4093747032123336</v>
      </c>
      <c r="Z1332" s="369" t="s">
        <v>1419</v>
      </c>
      <c r="AA1332" s="369" t="s">
        <v>1419</v>
      </c>
      <c r="AB1332" s="369">
        <v>4.3972634356422733E-3</v>
      </c>
      <c r="AC1332" s="373">
        <v>5.6690047177599112</v>
      </c>
      <c r="AD1332" s="541">
        <v>0</v>
      </c>
      <c r="AE1332" s="370" t="s">
        <v>2279</v>
      </c>
      <c r="AF1332" s="370" t="s">
        <v>2244</v>
      </c>
      <c r="AG1332" s="374" t="s">
        <v>1438</v>
      </c>
      <c r="AH1332" s="374" t="s">
        <v>2245</v>
      </c>
      <c r="AI1332" s="374">
        <v>5000</v>
      </c>
      <c r="AJ1332" s="374">
        <v>1000</v>
      </c>
      <c r="AK1332" s="374">
        <v>1000</v>
      </c>
      <c r="AL1332" s="369">
        <v>0.01</v>
      </c>
      <c r="AM1332" s="369">
        <v>0.2</v>
      </c>
      <c r="AN1332" s="369" t="s">
        <v>64</v>
      </c>
      <c r="AO1332" s="367" t="s">
        <v>1324</v>
      </c>
      <c r="AP1332" s="370" t="s">
        <v>13</v>
      </c>
      <c r="AQ1332" s="376" t="s">
        <v>671</v>
      </c>
      <c r="AR1332" s="369">
        <v>3.4999999999999996E-3</v>
      </c>
      <c r="AS1332" s="369">
        <v>3.4999999999999996E-3</v>
      </c>
      <c r="AT1332" s="369"/>
      <c r="AX1332" s="662"/>
      <c r="AY1332" s="663"/>
      <c r="AZ1332" s="663"/>
      <c r="BA1332" s="663"/>
      <c r="BB1332" s="664"/>
      <c r="BC1332" s="663"/>
      <c r="BD1332" s="663"/>
      <c r="BE1332" s="663"/>
      <c r="BF1332" s="663"/>
      <c r="BG1332" s="664"/>
      <c r="BH1332" s="664"/>
      <c r="BI1332" s="665"/>
      <c r="BJ1332" s="665"/>
      <c r="BK1332" s="665"/>
      <c r="BL1332" s="664"/>
      <c r="BM1332" s="664"/>
      <c r="BN1332" s="664"/>
      <c r="BO1332" s="664"/>
      <c r="BP1332" s="664"/>
      <c r="BQ1332" s="664"/>
      <c r="BR1332" s="664"/>
      <c r="BS1332" s="664"/>
      <c r="BT1332" s="667"/>
      <c r="BU1332" s="668"/>
      <c r="BV1332" s="666"/>
      <c r="BW1332" s="669"/>
    </row>
    <row r="1333" spans="2:75" ht="15.75" customHeight="1">
      <c r="B1333" s="363" t="s">
        <v>198</v>
      </c>
      <c r="C1333" s="364">
        <v>38065069000176</v>
      </c>
      <c r="D1333" s="365" t="s">
        <v>11</v>
      </c>
      <c r="E1333" s="365" t="s">
        <v>620</v>
      </c>
      <c r="F1333" s="365" t="s">
        <v>685</v>
      </c>
      <c r="G1333" s="366" t="s">
        <v>738</v>
      </c>
      <c r="H1333" s="366" t="s">
        <v>34</v>
      </c>
      <c r="I1333" s="366" t="s">
        <v>1319</v>
      </c>
      <c r="J1333" s="366" t="s">
        <v>608</v>
      </c>
      <c r="K1333" s="367" t="s">
        <v>48</v>
      </c>
      <c r="L1333" s="368"/>
      <c r="M1333" s="368" t="s">
        <v>34</v>
      </c>
      <c r="N1333" s="367">
        <v>560081</v>
      </c>
      <c r="O1333" s="367" t="s">
        <v>1321</v>
      </c>
      <c r="P1333" s="371">
        <v>44147</v>
      </c>
      <c r="Q1333" s="372">
        <v>20687276.489999998</v>
      </c>
      <c r="R1333" s="372">
        <v>8917759.7807936464</v>
      </c>
      <c r="S1333" s="367">
        <v>91</v>
      </c>
      <c r="T1333" s="369">
        <v>0.10007068392674823</v>
      </c>
      <c r="U1333" s="369">
        <v>1.2936332630540617</v>
      </c>
      <c r="V1333" s="369">
        <v>0.13579961172804644</v>
      </c>
      <c r="W1333" s="369">
        <v>1.3312902728893714</v>
      </c>
      <c r="X1333" s="369" t="s">
        <v>1419</v>
      </c>
      <c r="Y1333" s="369" t="s">
        <v>1419</v>
      </c>
      <c r="Z1333" s="369" t="s">
        <v>1419</v>
      </c>
      <c r="AA1333" s="369" t="s">
        <v>1419</v>
      </c>
      <c r="AB1333" s="369">
        <v>4.161887552523111E-3</v>
      </c>
      <c r="AC1333" s="373">
        <v>7.262480896293483</v>
      </c>
      <c r="AD1333" s="541">
        <v>0</v>
      </c>
      <c r="AE1333" s="370" t="s">
        <v>2371</v>
      </c>
      <c r="AF1333" s="370" t="s">
        <v>2244</v>
      </c>
      <c r="AG1333" s="374" t="s">
        <v>1438</v>
      </c>
      <c r="AH1333" s="374" t="s">
        <v>2245</v>
      </c>
      <c r="AI1333" s="374">
        <v>5000</v>
      </c>
      <c r="AJ1333" s="374">
        <v>1000</v>
      </c>
      <c r="AK1333" s="374">
        <v>1000</v>
      </c>
      <c r="AL1333" s="369">
        <v>0.01</v>
      </c>
      <c r="AM1333" s="369" t="s">
        <v>34</v>
      </c>
      <c r="AN1333" s="369" t="s">
        <v>34</v>
      </c>
      <c r="AO1333" s="367" t="s">
        <v>1324</v>
      </c>
      <c r="AP1333" s="370" t="s">
        <v>13</v>
      </c>
      <c r="AQ1333" s="376" t="s">
        <v>668</v>
      </c>
      <c r="AR1333" s="369">
        <v>3.3333333333333331E-3</v>
      </c>
      <c r="AS1333" s="369">
        <v>3.3333333333333331E-3</v>
      </c>
      <c r="AT1333" s="369"/>
      <c r="AX1333" s="662"/>
      <c r="AY1333" s="663"/>
      <c r="AZ1333" s="663"/>
      <c r="BA1333" s="663"/>
      <c r="BB1333" s="664"/>
      <c r="BC1333" s="663"/>
      <c r="BD1333" s="663"/>
      <c r="BE1333" s="663"/>
      <c r="BF1333" s="663"/>
      <c r="BG1333" s="664"/>
      <c r="BH1333" s="664"/>
      <c r="BI1333" s="665"/>
      <c r="BJ1333" s="665"/>
      <c r="BK1333" s="665"/>
      <c r="BL1333" s="664"/>
      <c r="BM1333" s="664"/>
      <c r="BN1333" s="664"/>
      <c r="BO1333" s="664"/>
      <c r="BP1333" s="664"/>
      <c r="BQ1333" s="664"/>
      <c r="BR1333" s="664"/>
      <c r="BS1333" s="664"/>
      <c r="BT1333" s="667"/>
      <c r="BU1333" s="668"/>
      <c r="BV1333" s="666"/>
      <c r="BW1333" s="669"/>
    </row>
    <row r="1334" spans="2:75" ht="15.75" customHeight="1">
      <c r="B1334" s="363" t="s">
        <v>948</v>
      </c>
      <c r="C1334" s="364">
        <v>36729755000179</v>
      </c>
      <c r="D1334" s="365" t="s">
        <v>11</v>
      </c>
      <c r="E1334" s="365" t="s">
        <v>620</v>
      </c>
      <c r="F1334" s="365" t="s">
        <v>685</v>
      </c>
      <c r="G1334" s="366" t="s">
        <v>738</v>
      </c>
      <c r="H1334" s="366" t="s">
        <v>34</v>
      </c>
      <c r="I1334" s="366" t="s">
        <v>1319</v>
      </c>
      <c r="J1334" s="366" t="s">
        <v>608</v>
      </c>
      <c r="K1334" s="367" t="s">
        <v>48</v>
      </c>
      <c r="L1334" s="368"/>
      <c r="M1334" s="368" t="s">
        <v>34</v>
      </c>
      <c r="N1334" s="367">
        <v>555061</v>
      </c>
      <c r="O1334" s="367" t="s">
        <v>1321</v>
      </c>
      <c r="P1334" s="371">
        <v>44105</v>
      </c>
      <c r="Q1334" s="372">
        <v>140500033.11000001</v>
      </c>
      <c r="R1334" s="372">
        <v>58979814.045238107</v>
      </c>
      <c r="S1334" s="367">
        <v>91</v>
      </c>
      <c r="T1334" s="369">
        <v>0.10813818361352623</v>
      </c>
      <c r="U1334" s="369">
        <v>1.3979234061306662</v>
      </c>
      <c r="V1334" s="369">
        <v>0.15121438651243513</v>
      </c>
      <c r="W1334" s="369">
        <v>1.4824066087028616</v>
      </c>
      <c r="X1334" s="369" t="s">
        <v>1419</v>
      </c>
      <c r="Y1334" s="369" t="s">
        <v>1419</v>
      </c>
      <c r="Z1334" s="369" t="s">
        <v>1419</v>
      </c>
      <c r="AA1334" s="369" t="s">
        <v>1419</v>
      </c>
      <c r="AB1334" s="369">
        <v>6.8544170592602597E-3</v>
      </c>
      <c r="AC1334" s="373">
        <v>6.379540490896269</v>
      </c>
      <c r="AD1334" s="541">
        <v>0</v>
      </c>
      <c r="AE1334" s="370" t="s">
        <v>2313</v>
      </c>
      <c r="AF1334" s="370" t="s">
        <v>2244</v>
      </c>
      <c r="AG1334" s="374" t="s">
        <v>1438</v>
      </c>
      <c r="AH1334" s="374" t="s">
        <v>2245</v>
      </c>
      <c r="AI1334" s="374">
        <v>1000</v>
      </c>
      <c r="AJ1334" s="374">
        <v>1000</v>
      </c>
      <c r="AK1334" s="374">
        <v>1000</v>
      </c>
      <c r="AL1334" s="369">
        <v>9.0000000000000011E-3</v>
      </c>
      <c r="AM1334" s="369">
        <v>0.2</v>
      </c>
      <c r="AN1334" s="369" t="s">
        <v>34</v>
      </c>
      <c r="AO1334" s="367" t="s">
        <v>1324</v>
      </c>
      <c r="AP1334" s="370" t="s">
        <v>13</v>
      </c>
      <c r="AQ1334" s="376" t="s">
        <v>668</v>
      </c>
      <c r="AR1334" s="369">
        <v>4.0000000000000001E-3</v>
      </c>
      <c r="AS1334" s="369">
        <v>4.0000000000000001E-3</v>
      </c>
      <c r="AT1334" s="369"/>
      <c r="AX1334" s="662"/>
      <c r="AY1334" s="663"/>
      <c r="AZ1334" s="663"/>
      <c r="BA1334" s="663"/>
      <c r="BB1334" s="664"/>
      <c r="BC1334" s="663"/>
      <c r="BD1334" s="663"/>
      <c r="BE1334" s="663"/>
      <c r="BF1334" s="663"/>
      <c r="BG1334" s="664"/>
      <c r="BH1334" s="664"/>
      <c r="BI1334" s="665"/>
      <c r="BJ1334" s="665"/>
      <c r="BK1334" s="665"/>
      <c r="BL1334" s="664"/>
      <c r="BM1334" s="664"/>
      <c r="BN1334" s="664"/>
      <c r="BO1334" s="664"/>
      <c r="BP1334" s="664"/>
      <c r="BQ1334" s="664"/>
      <c r="BR1334" s="664"/>
      <c r="BS1334" s="664"/>
      <c r="BT1334" s="667"/>
      <c r="BU1334" s="668"/>
      <c r="BV1334" s="666"/>
      <c r="BW1334" s="669"/>
    </row>
    <row r="1335" spans="2:75" ht="15.75" customHeight="1">
      <c r="B1335" s="363" t="s">
        <v>1037</v>
      </c>
      <c r="C1335" s="364">
        <v>28903657000188</v>
      </c>
      <c r="D1335" s="365" t="s">
        <v>11</v>
      </c>
      <c r="E1335" s="365" t="s">
        <v>620</v>
      </c>
      <c r="F1335" s="365" t="s">
        <v>685</v>
      </c>
      <c r="G1335" s="366" t="s">
        <v>738</v>
      </c>
      <c r="H1335" s="366" t="s">
        <v>34</v>
      </c>
      <c r="I1335" s="366" t="s">
        <v>1319</v>
      </c>
      <c r="J1335" s="366" t="s">
        <v>608</v>
      </c>
      <c r="K1335" s="367" t="s">
        <v>48</v>
      </c>
      <c r="L1335" s="368"/>
      <c r="M1335" s="368" t="s">
        <v>34</v>
      </c>
      <c r="N1335" s="367">
        <v>452599</v>
      </c>
      <c r="O1335" s="367" t="s">
        <v>1321</v>
      </c>
      <c r="P1335" s="371">
        <v>43042</v>
      </c>
      <c r="Q1335" s="372">
        <v>197016133.44</v>
      </c>
      <c r="R1335" s="372">
        <v>151296367.33646828</v>
      </c>
      <c r="S1335" s="367">
        <v>91</v>
      </c>
      <c r="T1335" s="369">
        <v>9.6887938004802443E-2</v>
      </c>
      <c r="U1335" s="369">
        <v>1.2524892853083653</v>
      </c>
      <c r="V1335" s="369">
        <v>0.13415416591668139</v>
      </c>
      <c r="W1335" s="369">
        <v>1.3151594020027617</v>
      </c>
      <c r="X1335" s="369">
        <v>0.20497209486916912</v>
      </c>
      <c r="Y1335" s="369">
        <v>1.5543406307363774</v>
      </c>
      <c r="Z1335" s="369">
        <v>0.28829321290129872</v>
      </c>
      <c r="AA1335" s="369">
        <v>1.6387520834067413</v>
      </c>
      <c r="AB1335" s="369">
        <v>1.3635364242577793E-3</v>
      </c>
      <c r="AC1335" s="373">
        <v>21.097674254454862</v>
      </c>
      <c r="AD1335" s="541">
        <v>0</v>
      </c>
      <c r="AE1335" s="370" t="s">
        <v>2434</v>
      </c>
      <c r="AF1335" s="370" t="s">
        <v>761</v>
      </c>
      <c r="AG1335" s="374" t="s">
        <v>719</v>
      </c>
      <c r="AH1335" s="374" t="s">
        <v>2245</v>
      </c>
      <c r="AI1335" s="374">
        <v>10000</v>
      </c>
      <c r="AJ1335" s="374" t="s">
        <v>1429</v>
      </c>
      <c r="AK1335" s="374" t="s">
        <v>1429</v>
      </c>
      <c r="AL1335" s="369">
        <v>0.02</v>
      </c>
      <c r="AM1335" s="369">
        <v>0.2</v>
      </c>
      <c r="AN1335" s="369" t="s">
        <v>64</v>
      </c>
      <c r="AO1335" s="367" t="s">
        <v>1324</v>
      </c>
      <c r="AP1335" s="370" t="s">
        <v>13</v>
      </c>
      <c r="AQ1335" s="376" t="s">
        <v>668</v>
      </c>
      <c r="AR1335" s="369">
        <v>6.6666666666666662E-3</v>
      </c>
      <c r="AS1335" s="369">
        <v>6.6666666666666662E-3</v>
      </c>
      <c r="AT1335" s="369"/>
      <c r="AX1335" s="662"/>
      <c r="AY1335" s="663"/>
      <c r="AZ1335" s="663"/>
      <c r="BA1335" s="663"/>
      <c r="BB1335" s="664"/>
      <c r="BC1335" s="663"/>
      <c r="BD1335" s="663"/>
      <c r="BE1335" s="663"/>
      <c r="BF1335" s="663"/>
      <c r="BG1335" s="664"/>
      <c r="BH1335" s="664"/>
      <c r="BI1335" s="665"/>
      <c r="BJ1335" s="665"/>
      <c r="BK1335" s="665"/>
      <c r="BL1335" s="664"/>
      <c r="BM1335" s="664"/>
      <c r="BN1335" s="664"/>
      <c r="BO1335" s="664"/>
      <c r="BP1335" s="664"/>
      <c r="BQ1335" s="664"/>
      <c r="BR1335" s="664"/>
      <c r="BS1335" s="664"/>
      <c r="BT1335" s="667"/>
      <c r="BU1335" s="668"/>
      <c r="BV1335" s="666"/>
      <c r="BW1335" s="669"/>
    </row>
    <row r="1336" spans="2:75" ht="15.75" customHeight="1">
      <c r="B1336" s="363" t="s">
        <v>280</v>
      </c>
      <c r="C1336" s="364">
        <v>26841302000186</v>
      </c>
      <c r="D1336" s="365" t="s">
        <v>11</v>
      </c>
      <c r="E1336" s="365" t="s">
        <v>620</v>
      </c>
      <c r="F1336" s="365" t="s">
        <v>685</v>
      </c>
      <c r="G1336" s="366" t="s">
        <v>738</v>
      </c>
      <c r="H1336" s="366" t="s">
        <v>34</v>
      </c>
      <c r="I1336" s="366" t="s">
        <v>1319</v>
      </c>
      <c r="J1336" s="366" t="s">
        <v>608</v>
      </c>
      <c r="K1336" s="367" t="s">
        <v>48</v>
      </c>
      <c r="L1336" s="368"/>
      <c r="M1336" s="368" t="s">
        <v>34</v>
      </c>
      <c r="N1336" s="367">
        <v>446701</v>
      </c>
      <c r="O1336" s="367" t="s">
        <v>1321</v>
      </c>
      <c r="P1336" s="371">
        <v>42927</v>
      </c>
      <c r="Q1336" s="372">
        <v>251966648.78</v>
      </c>
      <c r="R1336" s="372">
        <v>132766470.7224603</v>
      </c>
      <c r="S1336" s="367">
        <v>91</v>
      </c>
      <c r="T1336" s="369">
        <v>0.10235850682570824</v>
      </c>
      <c r="U1336" s="369">
        <v>1.3232083962093211</v>
      </c>
      <c r="V1336" s="369">
        <v>0.14063564792668193</v>
      </c>
      <c r="W1336" s="369">
        <v>1.3786995980609151</v>
      </c>
      <c r="X1336" s="369">
        <v>0.20628573666389816</v>
      </c>
      <c r="Y1336" s="369">
        <v>1.5643022151026984</v>
      </c>
      <c r="Z1336" s="369">
        <v>0.27100186712140717</v>
      </c>
      <c r="AA1336" s="369">
        <v>1.5404624683424943</v>
      </c>
      <c r="AB1336" s="369">
        <v>1.5574822873405528E-3</v>
      </c>
      <c r="AC1336" s="373">
        <v>22.131352327831799</v>
      </c>
      <c r="AD1336" s="541">
        <v>0</v>
      </c>
      <c r="AE1336" s="370" t="s">
        <v>2449</v>
      </c>
      <c r="AF1336" s="370" t="s">
        <v>2244</v>
      </c>
      <c r="AG1336" s="374" t="s">
        <v>1438</v>
      </c>
      <c r="AH1336" s="374" t="s">
        <v>2245</v>
      </c>
      <c r="AI1336" s="374">
        <v>10000</v>
      </c>
      <c r="AJ1336" s="374">
        <v>1000</v>
      </c>
      <c r="AK1336" s="374">
        <v>10000</v>
      </c>
      <c r="AL1336" s="369">
        <v>9.7000000000000003E-3</v>
      </c>
      <c r="AM1336" s="369" t="s">
        <v>34</v>
      </c>
      <c r="AN1336" s="369" t="s">
        <v>2262</v>
      </c>
      <c r="AO1336" s="367" t="s">
        <v>1324</v>
      </c>
      <c r="AP1336" s="370" t="s">
        <v>13</v>
      </c>
      <c r="AQ1336" s="376" t="s">
        <v>668</v>
      </c>
      <c r="AR1336" s="369">
        <v>3.2333333333333333E-3</v>
      </c>
      <c r="AS1336" s="369">
        <v>3.2333333333333333E-3</v>
      </c>
      <c r="AT1336" s="369"/>
      <c r="AX1336" s="662"/>
      <c r="AY1336" s="663"/>
      <c r="AZ1336" s="663"/>
      <c r="BA1336" s="663"/>
      <c r="BB1336" s="664"/>
      <c r="BC1336" s="663"/>
      <c r="BD1336" s="663"/>
      <c r="BE1336" s="663"/>
      <c r="BF1336" s="663"/>
      <c r="BG1336" s="664"/>
      <c r="BH1336" s="664"/>
      <c r="BI1336" s="665"/>
      <c r="BJ1336" s="665"/>
      <c r="BK1336" s="665"/>
      <c r="BL1336" s="664"/>
      <c r="BM1336" s="664"/>
      <c r="BN1336" s="664"/>
      <c r="BO1336" s="664"/>
      <c r="BP1336" s="664"/>
      <c r="BQ1336" s="664"/>
      <c r="BR1336" s="664"/>
      <c r="BS1336" s="664"/>
      <c r="BT1336" s="667"/>
      <c r="BU1336" s="668"/>
      <c r="BV1336" s="666"/>
      <c r="BW1336" s="669"/>
    </row>
    <row r="1337" spans="2:75" ht="15.75" customHeight="1">
      <c r="B1337" s="363" t="s">
        <v>521</v>
      </c>
      <c r="C1337" s="364">
        <v>39806561000118</v>
      </c>
      <c r="D1337" s="365" t="s">
        <v>11</v>
      </c>
      <c r="E1337" s="365" t="s">
        <v>620</v>
      </c>
      <c r="F1337" s="365" t="s">
        <v>685</v>
      </c>
      <c r="G1337" s="366" t="s">
        <v>738</v>
      </c>
      <c r="H1337" s="366" t="s">
        <v>34</v>
      </c>
      <c r="I1337" s="366" t="s">
        <v>1319</v>
      </c>
      <c r="J1337" s="366" t="s">
        <v>608</v>
      </c>
      <c r="K1337" s="367" t="s">
        <v>48</v>
      </c>
      <c r="L1337" s="368"/>
      <c r="M1337" s="368" t="s">
        <v>34</v>
      </c>
      <c r="N1337" s="367">
        <v>581674</v>
      </c>
      <c r="O1337" s="367" t="s">
        <v>1321</v>
      </c>
      <c r="P1337" s="371">
        <v>44281</v>
      </c>
      <c r="Q1337" s="372">
        <v>69301418.980000004</v>
      </c>
      <c r="R1337" s="372">
        <v>39789543.322658725</v>
      </c>
      <c r="S1337" s="367">
        <v>91</v>
      </c>
      <c r="T1337" s="369">
        <v>9.6070522538010072E-2</v>
      </c>
      <c r="U1337" s="369">
        <v>1.2419223960248715</v>
      </c>
      <c r="V1337" s="369">
        <v>0.12976939510859609</v>
      </c>
      <c r="W1337" s="369">
        <v>1.272173986570623</v>
      </c>
      <c r="X1337" s="369" t="s">
        <v>1419</v>
      </c>
      <c r="Y1337" s="369" t="s">
        <v>1419</v>
      </c>
      <c r="Z1337" s="369" t="s">
        <v>1419</v>
      </c>
      <c r="AA1337" s="369" t="s">
        <v>1419</v>
      </c>
      <c r="AB1337" s="369">
        <v>1.778355569240486E-3</v>
      </c>
      <c r="AC1337" s="373">
        <v>13.997528212472082</v>
      </c>
      <c r="AD1337" s="541">
        <v>0</v>
      </c>
      <c r="AE1337" s="370" t="s">
        <v>2471</v>
      </c>
      <c r="AF1337" s="370" t="s">
        <v>741</v>
      </c>
      <c r="AG1337" s="374" t="s">
        <v>741</v>
      </c>
      <c r="AH1337" s="374" t="s">
        <v>2245</v>
      </c>
      <c r="AI1337" s="374">
        <v>1000</v>
      </c>
      <c r="AJ1337" s="374">
        <v>500</v>
      </c>
      <c r="AK1337" s="374">
        <v>500</v>
      </c>
      <c r="AL1337" s="369">
        <v>1.0700000000000001E-2</v>
      </c>
      <c r="AM1337" s="369">
        <v>0.1</v>
      </c>
      <c r="AN1337" s="369" t="s">
        <v>64</v>
      </c>
      <c r="AO1337" s="367" t="s">
        <v>1324</v>
      </c>
      <c r="AP1337" s="370" t="s">
        <v>13</v>
      </c>
      <c r="AQ1337" s="376" t="s">
        <v>668</v>
      </c>
      <c r="AR1337" s="369">
        <v>1.7836899999999997E-3</v>
      </c>
      <c r="AS1337" s="369">
        <v>1.7836899999999997E-3</v>
      </c>
      <c r="AT1337" s="369"/>
      <c r="AX1337" s="662"/>
      <c r="AY1337" s="663"/>
      <c r="AZ1337" s="663"/>
      <c r="BA1337" s="663"/>
      <c r="BB1337" s="664"/>
      <c r="BC1337" s="663"/>
      <c r="BD1337" s="663"/>
      <c r="BE1337" s="663"/>
      <c r="BF1337" s="663"/>
      <c r="BG1337" s="664"/>
      <c r="BH1337" s="664"/>
      <c r="BI1337" s="665"/>
      <c r="BJ1337" s="665"/>
      <c r="BK1337" s="665"/>
      <c r="BL1337" s="664"/>
      <c r="BM1337" s="664"/>
      <c r="BN1337" s="664"/>
      <c r="BO1337" s="664"/>
      <c r="BP1337" s="664"/>
      <c r="BQ1337" s="664"/>
      <c r="BR1337" s="664"/>
      <c r="BS1337" s="664"/>
      <c r="BT1337" s="667"/>
      <c r="BU1337" s="668"/>
      <c r="BV1337" s="666"/>
      <c r="BW1337" s="669"/>
    </row>
    <row r="1338" spans="2:75" ht="15.75" customHeight="1">
      <c r="B1338" s="363" t="s">
        <v>418</v>
      </c>
      <c r="C1338" s="364">
        <v>11701985000107</v>
      </c>
      <c r="D1338" s="365" t="s">
        <v>11</v>
      </c>
      <c r="E1338" s="365" t="s">
        <v>620</v>
      </c>
      <c r="F1338" s="365" t="s">
        <v>685</v>
      </c>
      <c r="G1338" s="366" t="s">
        <v>738</v>
      </c>
      <c r="H1338" s="366" t="s">
        <v>34</v>
      </c>
      <c r="I1338" s="366" t="s">
        <v>1319</v>
      </c>
      <c r="J1338" s="366" t="s">
        <v>608</v>
      </c>
      <c r="K1338" s="367" t="s">
        <v>48</v>
      </c>
      <c r="L1338" s="368"/>
      <c r="M1338" s="368" t="s">
        <v>34</v>
      </c>
      <c r="N1338" s="367">
        <v>248738</v>
      </c>
      <c r="O1338" s="367" t="s">
        <v>1321</v>
      </c>
      <c r="P1338" s="371">
        <v>40319</v>
      </c>
      <c r="Q1338" s="372">
        <v>197675971.12</v>
      </c>
      <c r="R1338" s="372">
        <v>118802121.77714288</v>
      </c>
      <c r="S1338" s="367">
        <v>91</v>
      </c>
      <c r="T1338" s="369">
        <v>9.891484687831098E-2</v>
      </c>
      <c r="U1338" s="369">
        <v>1.278691531931057</v>
      </c>
      <c r="V1338" s="369">
        <v>0.13726858370618089</v>
      </c>
      <c r="W1338" s="369">
        <v>1.3456911101285369</v>
      </c>
      <c r="X1338" s="369">
        <v>0.19501492798334863</v>
      </c>
      <c r="Y1338" s="369">
        <v>1.4788336254167886</v>
      </c>
      <c r="Z1338" s="369">
        <v>0.25501323002964194</v>
      </c>
      <c r="AA1338" s="369">
        <v>1.4495778717844234</v>
      </c>
      <c r="AB1338" s="369">
        <v>1.6860174403163744E-3</v>
      </c>
      <c r="AC1338" s="373">
        <v>18.689952196884533</v>
      </c>
      <c r="AD1338" s="541">
        <v>22128298000152</v>
      </c>
      <c r="AE1338" s="370" t="s">
        <v>2379</v>
      </c>
      <c r="AF1338" s="370" t="s">
        <v>2253</v>
      </c>
      <c r="AG1338" s="374" t="s">
        <v>1439</v>
      </c>
      <c r="AH1338" s="374" t="s">
        <v>2245</v>
      </c>
      <c r="AI1338" s="374">
        <v>1000</v>
      </c>
      <c r="AJ1338" s="374">
        <v>0</v>
      </c>
      <c r="AK1338" s="374">
        <v>0</v>
      </c>
      <c r="AL1338" s="369">
        <v>5.0000000000000001E-3</v>
      </c>
      <c r="AM1338" s="369">
        <v>0.2</v>
      </c>
      <c r="AN1338" s="369" t="s">
        <v>64</v>
      </c>
      <c r="AO1338" s="367" t="s">
        <v>1324</v>
      </c>
      <c r="AP1338" s="370" t="s">
        <v>13</v>
      </c>
      <c r="AQ1338" s="376" t="s">
        <v>686</v>
      </c>
      <c r="AR1338" s="369">
        <v>8.0000000000000004E-4</v>
      </c>
      <c r="AS1338" s="369">
        <v>8.0000000000000004E-4</v>
      </c>
      <c r="AT1338" s="369"/>
      <c r="AX1338" s="662"/>
      <c r="AY1338" s="663"/>
      <c r="AZ1338" s="663"/>
      <c r="BA1338" s="663"/>
      <c r="BB1338" s="664"/>
      <c r="BC1338" s="663"/>
      <c r="BD1338" s="663"/>
      <c r="BE1338" s="663"/>
      <c r="BF1338" s="663"/>
      <c r="BG1338" s="664"/>
      <c r="BH1338" s="664"/>
      <c r="BI1338" s="665"/>
      <c r="BJ1338" s="665"/>
      <c r="BK1338" s="665"/>
      <c r="BL1338" s="664"/>
      <c r="BM1338" s="664"/>
      <c r="BN1338" s="664"/>
      <c r="BO1338" s="664"/>
      <c r="BP1338" s="664"/>
      <c r="BQ1338" s="664"/>
      <c r="BR1338" s="664"/>
      <c r="BS1338" s="664"/>
      <c r="BT1338" s="667"/>
      <c r="BU1338" s="668"/>
      <c r="BV1338" s="666"/>
      <c r="BW1338" s="669"/>
    </row>
    <row r="1339" spans="2:75" ht="15.75" customHeight="1">
      <c r="B1339" s="363" t="s">
        <v>419</v>
      </c>
      <c r="C1339" s="364">
        <v>23729525000168</v>
      </c>
      <c r="D1339" s="365" t="s">
        <v>11</v>
      </c>
      <c r="E1339" s="365" t="s">
        <v>620</v>
      </c>
      <c r="F1339" s="365" t="s">
        <v>685</v>
      </c>
      <c r="G1339" s="366" t="s">
        <v>738</v>
      </c>
      <c r="H1339" s="366" t="s">
        <v>34</v>
      </c>
      <c r="I1339" s="366" t="s">
        <v>1319</v>
      </c>
      <c r="J1339" s="366" t="s">
        <v>608</v>
      </c>
      <c r="K1339" s="367" t="s">
        <v>48</v>
      </c>
      <c r="L1339" s="368"/>
      <c r="M1339" s="368" t="s">
        <v>34</v>
      </c>
      <c r="N1339" s="367">
        <v>424854</v>
      </c>
      <c r="O1339" s="367" t="s">
        <v>1321</v>
      </c>
      <c r="P1339" s="371">
        <v>42552</v>
      </c>
      <c r="Q1339" s="372">
        <v>77771880.790000007</v>
      </c>
      <c r="R1339" s="372">
        <v>35476261.605595239</v>
      </c>
      <c r="S1339" s="367">
        <v>91</v>
      </c>
      <c r="T1339" s="369">
        <v>9.6377733496774587E-2</v>
      </c>
      <c r="U1339" s="369">
        <v>1.2458937720506755</v>
      </c>
      <c r="V1339" s="369">
        <v>0.13320742113852413</v>
      </c>
      <c r="W1339" s="369">
        <v>1.3058781375128923</v>
      </c>
      <c r="X1339" s="369">
        <v>0.18665721031651117</v>
      </c>
      <c r="Y1339" s="369">
        <v>1.4154555340815729</v>
      </c>
      <c r="Z1339" s="369">
        <v>0.2426159062136739</v>
      </c>
      <c r="AA1339" s="369">
        <v>1.3791074641475947</v>
      </c>
      <c r="AB1339" s="369">
        <v>1.6897248609835122E-3</v>
      </c>
      <c r="AC1339" s="373">
        <v>16.530750491182406</v>
      </c>
      <c r="AD1339" s="541">
        <v>22128298000152</v>
      </c>
      <c r="AE1339" s="370" t="s">
        <v>2379</v>
      </c>
      <c r="AF1339" s="370" t="s">
        <v>2253</v>
      </c>
      <c r="AG1339" s="374" t="s">
        <v>1439</v>
      </c>
      <c r="AH1339" s="374" t="s">
        <v>2245</v>
      </c>
      <c r="AI1339" s="374">
        <v>1000</v>
      </c>
      <c r="AJ1339" s="374">
        <v>1000</v>
      </c>
      <c r="AK1339" s="374">
        <v>1000</v>
      </c>
      <c r="AL1339" s="369">
        <v>8.0000000000000002E-3</v>
      </c>
      <c r="AM1339" s="369">
        <v>0.2</v>
      </c>
      <c r="AN1339" s="369" t="s">
        <v>64</v>
      </c>
      <c r="AO1339" s="367" t="s">
        <v>1324</v>
      </c>
      <c r="AP1339" s="370" t="s">
        <v>13</v>
      </c>
      <c r="AQ1339" s="376" t="s">
        <v>686</v>
      </c>
      <c r="AR1339" s="369">
        <v>2.3999999999999998E-3</v>
      </c>
      <c r="AS1339" s="369">
        <v>2.3999999999999998E-3</v>
      </c>
      <c r="AT1339" s="369"/>
      <c r="AX1339" s="662"/>
      <c r="AY1339" s="663"/>
      <c r="AZ1339" s="663"/>
      <c r="BA1339" s="663"/>
      <c r="BB1339" s="664"/>
      <c r="BC1339" s="663"/>
      <c r="BD1339" s="663"/>
      <c r="BE1339" s="663"/>
      <c r="BF1339" s="663"/>
      <c r="BG1339" s="664"/>
      <c r="BH1339" s="664"/>
      <c r="BI1339" s="665"/>
      <c r="BJ1339" s="665"/>
      <c r="BK1339" s="665"/>
      <c r="BL1339" s="664"/>
      <c r="BM1339" s="664"/>
      <c r="BN1339" s="664"/>
      <c r="BO1339" s="664"/>
      <c r="BP1339" s="664"/>
      <c r="BQ1339" s="664"/>
      <c r="BR1339" s="664"/>
      <c r="BS1339" s="664"/>
      <c r="BT1339" s="667"/>
      <c r="BU1339" s="668"/>
      <c r="BV1339" s="666"/>
      <c r="BW1339" s="669"/>
    </row>
    <row r="1340" spans="2:75" ht="15.75" customHeight="1">
      <c r="B1340" s="363" t="s">
        <v>1676</v>
      </c>
      <c r="C1340" s="364">
        <v>21940710000171</v>
      </c>
      <c r="D1340" s="365" t="s">
        <v>13</v>
      </c>
      <c r="E1340" s="365" t="s">
        <v>616</v>
      </c>
      <c r="F1340" s="365" t="s">
        <v>617</v>
      </c>
      <c r="G1340" s="366" t="s">
        <v>34</v>
      </c>
      <c r="H1340" s="366" t="s">
        <v>1337</v>
      </c>
      <c r="I1340" s="366" t="s">
        <v>34</v>
      </c>
      <c r="J1340" s="366" t="s">
        <v>608</v>
      </c>
      <c r="K1340" s="367" t="s">
        <v>48</v>
      </c>
      <c r="L1340" s="368"/>
      <c r="M1340" s="368"/>
      <c r="N1340" s="367">
        <v>397520</v>
      </c>
      <c r="O1340" s="367" t="s">
        <v>1321</v>
      </c>
      <c r="P1340" s="371">
        <v>42163</v>
      </c>
      <c r="Q1340" s="372">
        <v>354774641.12</v>
      </c>
      <c r="R1340" s="372">
        <v>329757691.50460327</v>
      </c>
      <c r="S1340" s="367">
        <v>91</v>
      </c>
      <c r="T1340" s="369">
        <v>0.11797548865910601</v>
      </c>
      <c r="U1340" s="369">
        <v>1.3269780941625038</v>
      </c>
      <c r="V1340" s="369">
        <v>0.12944035519027097</v>
      </c>
      <c r="W1340" s="369">
        <v>1.1879658366981889</v>
      </c>
      <c r="X1340" s="369">
        <v>0.20836296501683482</v>
      </c>
      <c r="Y1340" s="369">
        <v>1.4651647072908556</v>
      </c>
      <c r="Z1340" s="369">
        <v>0.43933946894735931</v>
      </c>
      <c r="AA1340" s="369">
        <v>2.4007985091115058</v>
      </c>
      <c r="AB1340" s="369">
        <v>2.928439320426764E-2</v>
      </c>
      <c r="AC1340" s="373">
        <v>0.63972951723792837</v>
      </c>
      <c r="AD1340" s="541">
        <v>19366052000104</v>
      </c>
      <c r="AE1340" s="370" t="s">
        <v>2453</v>
      </c>
      <c r="AF1340" s="370" t="s">
        <v>2453</v>
      </c>
      <c r="AG1340" s="374" t="s">
        <v>1442</v>
      </c>
      <c r="AH1340" s="374" t="s">
        <v>2454</v>
      </c>
      <c r="AI1340" s="374">
        <v>50000</v>
      </c>
      <c r="AJ1340" s="374">
        <v>5000</v>
      </c>
      <c r="AK1340" s="374">
        <v>5000</v>
      </c>
      <c r="AL1340" s="369">
        <v>0</v>
      </c>
      <c r="AM1340" s="369" t="s">
        <v>34</v>
      </c>
      <c r="AN1340" s="369" t="s">
        <v>64</v>
      </c>
      <c r="AO1340" s="367" t="s">
        <v>1324</v>
      </c>
      <c r="AP1340" s="370" t="s">
        <v>13</v>
      </c>
      <c r="AQ1340" s="376" t="s">
        <v>668</v>
      </c>
      <c r="AR1340" s="369" t="s">
        <v>34</v>
      </c>
      <c r="AS1340" s="369" t="s">
        <v>34</v>
      </c>
      <c r="AT1340" s="369"/>
      <c r="AX1340" s="662"/>
      <c r="AY1340" s="663"/>
      <c r="AZ1340" s="663"/>
      <c r="BA1340" s="663"/>
      <c r="BB1340" s="664"/>
      <c r="BC1340" s="663"/>
      <c r="BD1340" s="663"/>
      <c r="BE1340" s="663"/>
      <c r="BF1340" s="663"/>
      <c r="BG1340" s="664"/>
      <c r="BH1340" s="664"/>
      <c r="BI1340" s="665"/>
      <c r="BJ1340" s="665"/>
      <c r="BK1340" s="665"/>
      <c r="BL1340" s="664"/>
      <c r="BM1340" s="664"/>
      <c r="BN1340" s="664"/>
      <c r="BO1340" s="664"/>
      <c r="BP1340" s="664"/>
      <c r="BQ1340" s="664"/>
      <c r="BR1340" s="664"/>
      <c r="BS1340" s="664"/>
      <c r="BT1340" s="667"/>
      <c r="BU1340" s="668"/>
      <c r="BV1340" s="666"/>
      <c r="BW1340" s="669"/>
    </row>
    <row r="1341" spans="2:75" ht="15.75" customHeight="1">
      <c r="B1341" s="363" t="s">
        <v>73</v>
      </c>
      <c r="C1341" s="364">
        <v>36498353000100</v>
      </c>
      <c r="D1341" s="365" t="s">
        <v>13</v>
      </c>
      <c r="E1341" s="365" t="s">
        <v>615</v>
      </c>
      <c r="F1341" s="365" t="s">
        <v>619</v>
      </c>
      <c r="G1341" s="366" t="s">
        <v>34</v>
      </c>
      <c r="H1341" s="366" t="s">
        <v>1338</v>
      </c>
      <c r="I1341" s="366" t="s">
        <v>34</v>
      </c>
      <c r="J1341" s="366" t="s">
        <v>611</v>
      </c>
      <c r="K1341" s="367" t="s">
        <v>48</v>
      </c>
      <c r="L1341" s="368"/>
      <c r="M1341" s="368" t="s">
        <v>1416</v>
      </c>
      <c r="N1341" s="367">
        <v>533432</v>
      </c>
      <c r="O1341" s="367" t="s">
        <v>1321</v>
      </c>
      <c r="P1341" s="371">
        <v>43928</v>
      </c>
      <c r="Q1341" s="372">
        <v>15636920.42</v>
      </c>
      <c r="R1341" s="372">
        <v>27402740.703928549</v>
      </c>
      <c r="S1341" s="367">
        <v>91</v>
      </c>
      <c r="T1341" s="369">
        <v>-6.909866402520215E-2</v>
      </c>
      <c r="U1341" s="369">
        <v>-0.89325191662556092</v>
      </c>
      <c r="V1341" s="369">
        <v>-7.3735240680520286E-2</v>
      </c>
      <c r="W1341" s="369">
        <v>-0.72285190979570313</v>
      </c>
      <c r="X1341" s="369">
        <v>-4.6349735869766873E-2</v>
      </c>
      <c r="Y1341" s="369">
        <v>-0.35147846701894797</v>
      </c>
      <c r="Z1341" s="369" t="s">
        <v>1419</v>
      </c>
      <c r="AA1341" s="369" t="s">
        <v>1419</v>
      </c>
      <c r="AB1341" s="369">
        <v>0.20347489403718752</v>
      </c>
      <c r="AC1341" s="373">
        <v>-0.75179655825614333</v>
      </c>
      <c r="AD1341" s="541">
        <v>36498324000149</v>
      </c>
      <c r="AE1341" s="370" t="s">
        <v>2258</v>
      </c>
      <c r="AF1341" s="370" t="s">
        <v>2244</v>
      </c>
      <c r="AG1341" s="374" t="s">
        <v>1438</v>
      </c>
      <c r="AH1341" s="374" t="s">
        <v>726</v>
      </c>
      <c r="AI1341" s="374">
        <v>10000</v>
      </c>
      <c r="AJ1341" s="374">
        <v>10000</v>
      </c>
      <c r="AK1341" s="374">
        <v>10000</v>
      </c>
      <c r="AL1341" s="673">
        <v>0</v>
      </c>
      <c r="AM1341" s="673" t="s">
        <v>34</v>
      </c>
      <c r="AN1341" s="369" t="s">
        <v>64</v>
      </c>
      <c r="AO1341" s="367" t="s">
        <v>1324</v>
      </c>
      <c r="AP1341" s="370" t="s">
        <v>13</v>
      </c>
      <c r="AQ1341" s="376" t="s">
        <v>679</v>
      </c>
      <c r="AR1341" s="369" t="s">
        <v>34</v>
      </c>
      <c r="AS1341" s="369" t="s">
        <v>34</v>
      </c>
      <c r="AT1341" s="369"/>
      <c r="AX1341" s="662"/>
      <c r="AY1341" s="663"/>
      <c r="AZ1341" s="663"/>
      <c r="BA1341" s="663"/>
      <c r="BB1341" s="664"/>
      <c r="BC1341" s="663"/>
      <c r="BD1341" s="663"/>
      <c r="BE1341" s="663"/>
      <c r="BF1341" s="663"/>
      <c r="BG1341" s="664"/>
      <c r="BH1341" s="664"/>
      <c r="BI1341" s="665"/>
      <c r="BJ1341" s="665"/>
      <c r="BK1341" s="665"/>
      <c r="BL1341" s="664"/>
      <c r="BM1341" s="664"/>
      <c r="BN1341" s="664"/>
      <c r="BO1341" s="664"/>
      <c r="BP1341" s="664"/>
      <c r="BQ1341" s="664"/>
      <c r="BR1341" s="664"/>
      <c r="BS1341" s="664"/>
      <c r="BT1341" s="667"/>
      <c r="BU1341" s="668"/>
      <c r="BV1341" s="666"/>
      <c r="BW1341" s="669"/>
    </row>
    <row r="1342" spans="2:75" ht="15.75" customHeight="1">
      <c r="B1342" s="363" t="s">
        <v>732</v>
      </c>
      <c r="C1342" s="364">
        <v>24018977000102</v>
      </c>
      <c r="D1342" s="365" t="s">
        <v>13</v>
      </c>
      <c r="E1342" s="365" t="s">
        <v>615</v>
      </c>
      <c r="F1342" s="365" t="s">
        <v>619</v>
      </c>
      <c r="G1342" s="366" t="s">
        <v>34</v>
      </c>
      <c r="H1342" s="366" t="s">
        <v>1338</v>
      </c>
      <c r="I1342" s="366" t="s">
        <v>34</v>
      </c>
      <c r="J1342" s="366" t="s">
        <v>611</v>
      </c>
      <c r="K1342" s="367" t="s">
        <v>48</v>
      </c>
      <c r="L1342" s="368"/>
      <c r="M1342" s="368" t="s">
        <v>1416</v>
      </c>
      <c r="N1342" s="367">
        <v>416762</v>
      </c>
      <c r="O1342" s="367" t="s">
        <v>1321</v>
      </c>
      <c r="P1342" s="371">
        <v>42489</v>
      </c>
      <c r="Q1342" s="372">
        <v>77747867.670000002</v>
      </c>
      <c r="R1342" s="372">
        <v>219893921.13642871</v>
      </c>
      <c r="S1342" s="367">
        <v>91</v>
      </c>
      <c r="T1342" s="369">
        <v>-7.6891838244685817E-2</v>
      </c>
      <c r="U1342" s="369">
        <v>-0.99399580084323158</v>
      </c>
      <c r="V1342" s="369">
        <v>-8.3338920926709581E-2</v>
      </c>
      <c r="W1342" s="369">
        <v>-0.81700008837294047</v>
      </c>
      <c r="X1342" s="369">
        <v>-5.5010589004383603E-2</v>
      </c>
      <c r="Y1342" s="369">
        <v>-0.41715528967408966</v>
      </c>
      <c r="Z1342" s="369">
        <v>-1.3580577097798807E-2</v>
      </c>
      <c r="AA1342" s="369">
        <v>-7.7196402887580479E-2</v>
      </c>
      <c r="AB1342" s="369">
        <v>0.20868896360913203</v>
      </c>
      <c r="AC1342" s="373">
        <v>-0.77774237407836122</v>
      </c>
      <c r="AD1342" s="541">
        <v>23884625000169</v>
      </c>
      <c r="AE1342" s="370" t="s">
        <v>2265</v>
      </c>
      <c r="AF1342" s="370" t="s">
        <v>2253</v>
      </c>
      <c r="AG1342" s="374" t="s">
        <v>1439</v>
      </c>
      <c r="AH1342" s="374" t="s">
        <v>726</v>
      </c>
      <c r="AI1342" s="374">
        <v>500000</v>
      </c>
      <c r="AJ1342" s="374">
        <v>50000</v>
      </c>
      <c r="AK1342" s="374">
        <v>50000</v>
      </c>
      <c r="AL1342" s="673">
        <v>1.9E-2</v>
      </c>
      <c r="AM1342" s="673">
        <v>0.2</v>
      </c>
      <c r="AN1342" s="369" t="s">
        <v>64</v>
      </c>
      <c r="AO1342" s="367" t="s">
        <v>1324</v>
      </c>
      <c r="AP1342" s="370" t="s">
        <v>13</v>
      </c>
      <c r="AQ1342" s="376" t="s">
        <v>679</v>
      </c>
      <c r="AR1342" s="369" t="s">
        <v>34</v>
      </c>
      <c r="AS1342" s="369" t="s">
        <v>34</v>
      </c>
      <c r="AT1342" s="369"/>
      <c r="AX1342" s="662"/>
      <c r="AY1342" s="663"/>
      <c r="AZ1342" s="663"/>
      <c r="BA1342" s="663"/>
      <c r="BB1342" s="664"/>
      <c r="BC1342" s="663"/>
      <c r="BD1342" s="663"/>
      <c r="BE1342" s="663"/>
      <c r="BF1342" s="663"/>
      <c r="BG1342" s="664"/>
      <c r="BH1342" s="664"/>
      <c r="BI1342" s="665"/>
      <c r="BJ1342" s="665"/>
      <c r="BK1342" s="665"/>
      <c r="BL1342" s="664"/>
      <c r="BM1342" s="664"/>
      <c r="BN1342" s="664"/>
      <c r="BO1342" s="664"/>
      <c r="BP1342" s="664"/>
      <c r="BQ1342" s="664"/>
      <c r="BR1342" s="664"/>
      <c r="BS1342" s="664"/>
      <c r="BT1342" s="667"/>
      <c r="BU1342" s="668"/>
      <c r="BV1342" s="666"/>
      <c r="BW1342" s="669"/>
    </row>
    <row r="1343" spans="2:75" ht="15.75" customHeight="1">
      <c r="B1343" s="363" t="s">
        <v>836</v>
      </c>
      <c r="C1343" s="364">
        <v>35726720000113</v>
      </c>
      <c r="D1343" s="365" t="s">
        <v>13</v>
      </c>
      <c r="E1343" s="365" t="s">
        <v>615</v>
      </c>
      <c r="F1343" s="365" t="s">
        <v>619</v>
      </c>
      <c r="G1343" s="366" t="s">
        <v>34</v>
      </c>
      <c r="H1343" s="366" t="s">
        <v>865</v>
      </c>
      <c r="I1343" s="366" t="s">
        <v>34</v>
      </c>
      <c r="J1343" s="366"/>
      <c r="K1343" s="367" t="s">
        <v>48</v>
      </c>
      <c r="L1343" s="368"/>
      <c r="M1343" s="368" t="s">
        <v>34</v>
      </c>
      <c r="N1343" s="367">
        <v>520111</v>
      </c>
      <c r="O1343" s="367" t="s">
        <v>1321</v>
      </c>
      <c r="P1343" s="371">
        <v>43829</v>
      </c>
      <c r="Q1343" s="372">
        <v>21739922.899999999</v>
      </c>
      <c r="R1343" s="372">
        <v>36533802.436309524</v>
      </c>
      <c r="S1343" s="367">
        <v>91</v>
      </c>
      <c r="T1343" s="369">
        <v>0.13376353303767474</v>
      </c>
      <c r="U1343" s="369">
        <v>1.7291872997273907</v>
      </c>
      <c r="V1343" s="369">
        <v>0.11350729385042646</v>
      </c>
      <c r="W1343" s="369">
        <v>1.1127510180786446</v>
      </c>
      <c r="X1343" s="369">
        <v>0.18554371522125557</v>
      </c>
      <c r="Y1343" s="369">
        <v>1.4070116984961185</v>
      </c>
      <c r="Z1343" s="369" t="s">
        <v>1419</v>
      </c>
      <c r="AA1343" s="369" t="s">
        <v>1419</v>
      </c>
      <c r="AB1343" s="369">
        <v>6.5345533262200939E-2</v>
      </c>
      <c r="AC1343" s="373">
        <v>0.19148169513697452</v>
      </c>
      <c r="AD1343" s="541">
        <v>35343618000139</v>
      </c>
      <c r="AE1343" s="370" t="s">
        <v>2258</v>
      </c>
      <c r="AF1343" s="370" t="s">
        <v>2244</v>
      </c>
      <c r="AG1343" s="374" t="s">
        <v>1438</v>
      </c>
      <c r="AH1343" s="374" t="s">
        <v>726</v>
      </c>
      <c r="AI1343" s="374">
        <v>100000</v>
      </c>
      <c r="AJ1343" s="374">
        <v>10000</v>
      </c>
      <c r="AK1343" s="374">
        <v>100000</v>
      </c>
      <c r="AL1343" s="369">
        <v>0.01</v>
      </c>
      <c r="AM1343" s="369">
        <v>0.1</v>
      </c>
      <c r="AN1343" s="369" t="s">
        <v>34</v>
      </c>
      <c r="AO1343" s="367" t="s">
        <v>1324</v>
      </c>
      <c r="AP1343" s="370" t="s">
        <v>13</v>
      </c>
      <c r="AQ1343" s="376" t="s">
        <v>679</v>
      </c>
      <c r="AR1343" s="369">
        <v>8.0000000000000002E-3</v>
      </c>
      <c r="AS1343" s="369">
        <v>8.0000000000000002E-3</v>
      </c>
      <c r="AT1343" s="369"/>
      <c r="AX1343" s="662"/>
      <c r="AY1343" s="663"/>
      <c r="AZ1343" s="663"/>
      <c r="BA1343" s="663"/>
      <c r="BB1343" s="664"/>
      <c r="BC1343" s="663"/>
      <c r="BD1343" s="663"/>
      <c r="BE1343" s="663"/>
      <c r="BF1343" s="663"/>
      <c r="BG1343" s="664"/>
      <c r="BH1343" s="664"/>
      <c r="BI1343" s="665"/>
      <c r="BJ1343" s="665"/>
      <c r="BK1343" s="665"/>
      <c r="BL1343" s="664"/>
      <c r="BM1343" s="664"/>
      <c r="BN1343" s="664"/>
      <c r="BO1343" s="664"/>
      <c r="BP1343" s="664"/>
      <c r="BQ1343" s="664"/>
      <c r="BR1343" s="664"/>
      <c r="BS1343" s="664"/>
      <c r="BT1343" s="667"/>
      <c r="BU1343" s="668"/>
      <c r="BV1343" s="666"/>
      <c r="BW1343" s="669"/>
    </row>
    <row r="1344" spans="2:75" ht="15.75" customHeight="1">
      <c r="B1344" s="363" t="s">
        <v>960</v>
      </c>
      <c r="C1344" s="364">
        <v>23686321000197</v>
      </c>
      <c r="D1344" s="365" t="s">
        <v>13</v>
      </c>
      <c r="E1344" s="365" t="s">
        <v>615</v>
      </c>
      <c r="F1344" s="365" t="s">
        <v>619</v>
      </c>
      <c r="G1344" s="366" t="s">
        <v>34</v>
      </c>
      <c r="H1344" s="366" t="s">
        <v>1337</v>
      </c>
      <c r="I1344" s="366" t="s">
        <v>34</v>
      </c>
      <c r="J1344" s="366"/>
      <c r="K1344" s="367" t="s">
        <v>48</v>
      </c>
      <c r="L1344" s="368"/>
      <c r="M1344" s="368" t="s">
        <v>34</v>
      </c>
      <c r="N1344" s="367">
        <v>415391</v>
      </c>
      <c r="O1344" s="367" t="s">
        <v>1321</v>
      </c>
      <c r="P1344" s="371">
        <v>42426</v>
      </c>
      <c r="Q1344" s="372">
        <v>647458.25</v>
      </c>
      <c r="R1344" s="372">
        <v>96225000.719880998</v>
      </c>
      <c r="S1344" s="367">
        <v>91</v>
      </c>
      <c r="T1344" s="369">
        <v>2.2174832955861312E-3</v>
      </c>
      <c r="U1344" s="369">
        <v>2.8665839373465108E-2</v>
      </c>
      <c r="V1344" s="369">
        <v>-2.4936465313650791E-2</v>
      </c>
      <c r="W1344" s="369">
        <v>-0.24446074101293069</v>
      </c>
      <c r="X1344" s="369">
        <v>-3.9855859928247694E-2</v>
      </c>
      <c r="Y1344" s="369">
        <v>-0.30223422607333356</v>
      </c>
      <c r="Z1344" s="369">
        <v>6.8724571255969202E-3</v>
      </c>
      <c r="AA1344" s="369">
        <v>3.906527427182703E-2</v>
      </c>
      <c r="AB1344" s="369">
        <v>4.7295064418211512E-2</v>
      </c>
      <c r="AC1344" s="373">
        <v>-2.5640040049371753</v>
      </c>
      <c r="AD1344" s="541">
        <v>0</v>
      </c>
      <c r="AE1344" s="370" t="s">
        <v>2279</v>
      </c>
      <c r="AF1344" s="370" t="s">
        <v>2244</v>
      </c>
      <c r="AG1344" s="374" t="s">
        <v>1438</v>
      </c>
      <c r="AH1344" s="374" t="s">
        <v>726</v>
      </c>
      <c r="AI1344" s="374">
        <v>100000</v>
      </c>
      <c r="AJ1344" s="374">
        <v>1000</v>
      </c>
      <c r="AK1344" s="374">
        <v>100000</v>
      </c>
      <c r="AL1344" s="369">
        <v>0.02</v>
      </c>
      <c r="AM1344" s="369">
        <v>0.2</v>
      </c>
      <c r="AN1344" s="369" t="s">
        <v>34</v>
      </c>
      <c r="AO1344" s="367" t="s">
        <v>1324</v>
      </c>
      <c r="AP1344" s="370" t="s">
        <v>13</v>
      </c>
      <c r="AQ1344" s="376" t="s">
        <v>679</v>
      </c>
      <c r="AR1344" s="369">
        <v>6.9999999999999993E-3</v>
      </c>
      <c r="AS1344" s="369">
        <v>6.9999999999999993E-3</v>
      </c>
      <c r="AT1344" s="369"/>
      <c r="AX1344" s="662"/>
      <c r="AY1344" s="663"/>
      <c r="AZ1344" s="663"/>
      <c r="BA1344" s="663"/>
      <c r="BB1344" s="664"/>
      <c r="BC1344" s="663"/>
      <c r="BD1344" s="663"/>
      <c r="BE1344" s="663"/>
      <c r="BF1344" s="663"/>
      <c r="BG1344" s="664"/>
      <c r="BH1344" s="664"/>
      <c r="BI1344" s="665"/>
      <c r="BJ1344" s="665"/>
      <c r="BK1344" s="665"/>
      <c r="BL1344" s="664"/>
      <c r="BM1344" s="664"/>
      <c r="BN1344" s="664"/>
      <c r="BO1344" s="664"/>
      <c r="BP1344" s="664"/>
      <c r="BQ1344" s="664"/>
      <c r="BR1344" s="664"/>
      <c r="BS1344" s="664"/>
      <c r="BT1344" s="667"/>
      <c r="BU1344" s="668"/>
      <c r="BV1344" s="666"/>
      <c r="BW1344" s="669"/>
    </row>
    <row r="1345" spans="2:75" ht="15.75" customHeight="1">
      <c r="B1345" s="363" t="s">
        <v>935</v>
      </c>
      <c r="C1345" s="364">
        <v>14115121000193</v>
      </c>
      <c r="D1345" s="365" t="s">
        <v>11</v>
      </c>
      <c r="E1345" s="365" t="s">
        <v>620</v>
      </c>
      <c r="F1345" s="365" t="s">
        <v>663</v>
      </c>
      <c r="G1345" s="366" t="s">
        <v>738</v>
      </c>
      <c r="H1345" s="366" t="s">
        <v>34</v>
      </c>
      <c r="I1345" s="366" t="s">
        <v>1304</v>
      </c>
      <c r="J1345" s="366" t="s">
        <v>608</v>
      </c>
      <c r="K1345" s="367" t="s">
        <v>48</v>
      </c>
      <c r="L1345" s="368"/>
      <c r="M1345" s="368" t="s">
        <v>34</v>
      </c>
      <c r="N1345" s="367">
        <v>295183</v>
      </c>
      <c r="O1345" s="367" t="s">
        <v>1321</v>
      </c>
      <c r="P1345" s="371">
        <v>40924</v>
      </c>
      <c r="Q1345" s="372">
        <v>296304011.11000001</v>
      </c>
      <c r="R1345" s="372">
        <v>240928816.48428568</v>
      </c>
      <c r="S1345" s="367">
        <v>92</v>
      </c>
      <c r="T1345" s="369">
        <v>9.826089463130816E-2</v>
      </c>
      <c r="U1345" s="369">
        <v>1.2702377635947575</v>
      </c>
      <c r="V1345" s="369">
        <v>0.13847304623369716</v>
      </c>
      <c r="W1345" s="369">
        <v>1.3574988703020587</v>
      </c>
      <c r="X1345" s="369">
        <v>0.19953844361478357</v>
      </c>
      <c r="Y1345" s="369">
        <v>1.5131362661942969</v>
      </c>
      <c r="Z1345" s="369">
        <v>0.25980748987632363</v>
      </c>
      <c r="AA1345" s="369">
        <v>1.4768299989957314</v>
      </c>
      <c r="AB1345" s="369">
        <v>1.9752260112355837E-3</v>
      </c>
      <c r="AC1345" s="373">
        <v>16.48984877653719</v>
      </c>
      <c r="AD1345" s="541">
        <v>0</v>
      </c>
      <c r="AE1345" s="370" t="s">
        <v>2379</v>
      </c>
      <c r="AF1345" s="370" t="s">
        <v>2244</v>
      </c>
      <c r="AG1345" s="374" t="s">
        <v>1438</v>
      </c>
      <c r="AH1345" s="374" t="s">
        <v>2266</v>
      </c>
      <c r="AI1345" s="374">
        <v>0</v>
      </c>
      <c r="AJ1345" s="374">
        <v>0</v>
      </c>
      <c r="AK1345" s="374">
        <v>0</v>
      </c>
      <c r="AL1345" s="369">
        <v>1.1000000000000001E-2</v>
      </c>
      <c r="AM1345" s="369">
        <v>0.15</v>
      </c>
      <c r="AN1345" s="369" t="s">
        <v>64</v>
      </c>
      <c r="AO1345" s="367" t="s">
        <v>1324</v>
      </c>
      <c r="AP1345" s="370" t="s">
        <v>13</v>
      </c>
      <c r="AQ1345" s="376" t="s">
        <v>686</v>
      </c>
      <c r="AR1345" s="369">
        <v>3.6666666666666662E-3</v>
      </c>
      <c r="AS1345" s="369">
        <v>3.6666666666666662E-3</v>
      </c>
      <c r="AT1345" s="369"/>
      <c r="AX1345" s="662"/>
      <c r="AY1345" s="663"/>
      <c r="AZ1345" s="663"/>
      <c r="BA1345" s="663"/>
      <c r="BB1345" s="664"/>
      <c r="BC1345" s="663"/>
      <c r="BD1345" s="663"/>
      <c r="BE1345" s="663"/>
      <c r="BF1345" s="663"/>
      <c r="BG1345" s="664"/>
      <c r="BH1345" s="664"/>
      <c r="BI1345" s="665"/>
      <c r="BJ1345" s="665"/>
      <c r="BK1345" s="665"/>
      <c r="BL1345" s="664"/>
      <c r="BM1345" s="664"/>
      <c r="BN1345" s="664"/>
      <c r="BO1345" s="664"/>
      <c r="BP1345" s="664"/>
      <c r="BQ1345" s="664"/>
      <c r="BR1345" s="664"/>
      <c r="BS1345" s="664"/>
      <c r="BT1345" s="667"/>
      <c r="BU1345" s="668"/>
      <c r="BV1345" s="666"/>
      <c r="BW1345" s="669"/>
    </row>
    <row r="1346" spans="2:75" ht="15.75" customHeight="1">
      <c r="B1346" s="363" t="s">
        <v>1503</v>
      </c>
      <c r="C1346" s="364">
        <v>45295229000139</v>
      </c>
      <c r="D1346" s="365" t="s">
        <v>14</v>
      </c>
      <c r="E1346" s="365" t="s">
        <v>607</v>
      </c>
      <c r="F1346" s="365"/>
      <c r="G1346" s="366"/>
      <c r="H1346" s="366" t="s">
        <v>34</v>
      </c>
      <c r="I1346" s="366" t="s">
        <v>34</v>
      </c>
      <c r="J1346" s="366" t="s">
        <v>612</v>
      </c>
      <c r="K1346" s="367" t="s">
        <v>48</v>
      </c>
      <c r="L1346" s="368"/>
      <c r="M1346" s="368"/>
      <c r="N1346" s="367">
        <v>639605</v>
      </c>
      <c r="O1346" s="367" t="s">
        <v>1321</v>
      </c>
      <c r="P1346" s="371">
        <v>44614</v>
      </c>
      <c r="Q1346" s="372">
        <v>8175814.3600000003</v>
      </c>
      <c r="R1346" s="372" t="s">
        <v>1419</v>
      </c>
      <c r="S1346" s="367">
        <v>92</v>
      </c>
      <c r="T1346" s="369" t="s">
        <v>1419</v>
      </c>
      <c r="U1346" s="369" t="s">
        <v>1419</v>
      </c>
      <c r="V1346" s="369" t="s">
        <v>1419</v>
      </c>
      <c r="W1346" s="369" t="s">
        <v>1419</v>
      </c>
      <c r="X1346" s="369" t="s">
        <v>1419</v>
      </c>
      <c r="Y1346" s="369" t="s">
        <v>1419</v>
      </c>
      <c r="Z1346" s="369" t="s">
        <v>1419</v>
      </c>
      <c r="AA1346" s="369" t="s">
        <v>1419</v>
      </c>
      <c r="AB1346" s="369" t="s">
        <v>1419</v>
      </c>
      <c r="AC1346" s="373" t="s">
        <v>1419</v>
      </c>
      <c r="AD1346" s="541">
        <v>0</v>
      </c>
      <c r="AE1346" s="370" t="s">
        <v>2258</v>
      </c>
      <c r="AF1346" s="370" t="s">
        <v>2244</v>
      </c>
      <c r="AG1346" s="374" t="s">
        <v>1438</v>
      </c>
      <c r="AH1346" s="374" t="s">
        <v>726</v>
      </c>
      <c r="AI1346" s="374">
        <v>0</v>
      </c>
      <c r="AJ1346" s="374">
        <v>0</v>
      </c>
      <c r="AK1346" s="374">
        <v>0</v>
      </c>
      <c r="AL1346" s="673">
        <v>7.4999999999999997E-3</v>
      </c>
      <c r="AM1346" s="673" t="s">
        <v>34</v>
      </c>
      <c r="AN1346" s="369" t="s">
        <v>2262</v>
      </c>
      <c r="AO1346" s="367" t="s">
        <v>1324</v>
      </c>
      <c r="AP1346" s="370" t="s">
        <v>716</v>
      </c>
      <c r="AQ1346" s="376" t="s">
        <v>687</v>
      </c>
      <c r="AR1346" s="369">
        <v>4.9999999999999992E-3</v>
      </c>
      <c r="AS1346" s="369">
        <v>4.9999999999999992E-3</v>
      </c>
      <c r="AT1346" s="369"/>
      <c r="AX1346" s="662"/>
      <c r="AY1346" s="663"/>
      <c r="AZ1346" s="663"/>
      <c r="BA1346" s="663"/>
      <c r="BB1346" s="664"/>
      <c r="BC1346" s="663"/>
      <c r="BD1346" s="663"/>
      <c r="BE1346" s="663"/>
      <c r="BF1346" s="663"/>
      <c r="BG1346" s="664"/>
      <c r="BH1346" s="664"/>
      <c r="BI1346" s="665"/>
      <c r="BJ1346" s="665"/>
      <c r="BK1346" s="665"/>
      <c r="BL1346" s="664"/>
      <c r="BM1346" s="664"/>
      <c r="BN1346" s="664"/>
      <c r="BO1346" s="664"/>
      <c r="BP1346" s="664"/>
      <c r="BQ1346" s="664"/>
      <c r="BR1346" s="664"/>
      <c r="BS1346" s="664"/>
      <c r="BT1346" s="667"/>
      <c r="BU1346" s="668"/>
      <c r="BV1346" s="666"/>
      <c r="BW1346" s="669"/>
    </row>
    <row r="1347" spans="2:75" ht="15.75" customHeight="1">
      <c r="B1347" s="363" t="s">
        <v>1524</v>
      </c>
      <c r="C1347" s="364">
        <v>40779790000170</v>
      </c>
      <c r="D1347" s="365" t="s">
        <v>14</v>
      </c>
      <c r="E1347" s="365" t="s">
        <v>607</v>
      </c>
      <c r="F1347" s="365"/>
      <c r="G1347" s="366"/>
      <c r="H1347" s="366" t="s">
        <v>34</v>
      </c>
      <c r="I1347" s="366" t="s">
        <v>34</v>
      </c>
      <c r="J1347" s="366" t="s">
        <v>608</v>
      </c>
      <c r="K1347" s="367" t="s">
        <v>48</v>
      </c>
      <c r="L1347" s="368"/>
      <c r="M1347" s="368"/>
      <c r="N1347" s="367">
        <v>593397</v>
      </c>
      <c r="O1347" s="367" t="s">
        <v>1321</v>
      </c>
      <c r="P1347" s="371">
        <v>44271</v>
      </c>
      <c r="Q1347" s="372">
        <v>112910867.77</v>
      </c>
      <c r="R1347" s="372">
        <v>96142028.133055538</v>
      </c>
      <c r="S1347" s="367">
        <v>92</v>
      </c>
      <c r="T1347" s="369">
        <v>-3.6712479046050905E-2</v>
      </c>
      <c r="U1347" s="369">
        <v>-0.41293878949107671</v>
      </c>
      <c r="V1347" s="369">
        <v>-0.16841770032054437</v>
      </c>
      <c r="W1347" s="369">
        <v>-1.5456885449825959</v>
      </c>
      <c r="X1347" s="369" t="s">
        <v>1419</v>
      </c>
      <c r="Y1347" s="369" t="s">
        <v>1419</v>
      </c>
      <c r="Z1347" s="369" t="s">
        <v>1419</v>
      </c>
      <c r="AA1347" s="369" t="s">
        <v>1419</v>
      </c>
      <c r="AB1347" s="369">
        <v>0.22902944282317109</v>
      </c>
      <c r="AC1347" s="373">
        <v>-1.1423733179945583</v>
      </c>
      <c r="AD1347" s="541">
        <v>11176045000138</v>
      </c>
      <c r="AE1347" s="370" t="s">
        <v>2315</v>
      </c>
      <c r="AF1347" s="370" t="s">
        <v>2253</v>
      </c>
      <c r="AG1347" s="374" t="s">
        <v>1439</v>
      </c>
      <c r="AH1347" s="374" t="s">
        <v>2266</v>
      </c>
      <c r="AI1347" s="374">
        <v>0</v>
      </c>
      <c r="AJ1347" s="374" t="s">
        <v>1429</v>
      </c>
      <c r="AK1347" s="374">
        <v>0</v>
      </c>
      <c r="AL1347" s="369">
        <v>0</v>
      </c>
      <c r="AM1347" s="369" t="s">
        <v>34</v>
      </c>
      <c r="AN1347" s="369" t="s">
        <v>34</v>
      </c>
      <c r="AO1347" s="367" t="s">
        <v>1324</v>
      </c>
      <c r="AP1347" s="370" t="s">
        <v>716</v>
      </c>
      <c r="AQ1347" s="376" t="s">
        <v>659</v>
      </c>
      <c r="AR1347" s="369" t="s">
        <v>34</v>
      </c>
      <c r="AS1347" s="369" t="s">
        <v>34</v>
      </c>
      <c r="AT1347" s="369"/>
      <c r="AX1347" s="662"/>
      <c r="AY1347" s="663"/>
      <c r="AZ1347" s="663"/>
      <c r="BA1347" s="663"/>
      <c r="BB1347" s="664"/>
      <c r="BC1347" s="663"/>
      <c r="BD1347" s="663"/>
      <c r="BE1347" s="663"/>
      <c r="BF1347" s="663"/>
      <c r="BG1347" s="664"/>
      <c r="BH1347" s="664"/>
      <c r="BI1347" s="665"/>
      <c r="BJ1347" s="665"/>
      <c r="BK1347" s="665"/>
      <c r="BL1347" s="664"/>
      <c r="BM1347" s="664"/>
      <c r="BN1347" s="664"/>
      <c r="BO1347" s="664"/>
      <c r="BP1347" s="664"/>
      <c r="BQ1347" s="664"/>
      <c r="BR1347" s="664"/>
      <c r="BS1347" s="664"/>
      <c r="BT1347" s="667"/>
      <c r="BU1347" s="668"/>
      <c r="BV1347" s="666"/>
      <c r="BW1347" s="669"/>
    </row>
    <row r="1348" spans="2:75" ht="15.75" customHeight="1">
      <c r="B1348" s="363" t="s">
        <v>1573</v>
      </c>
      <c r="C1348" s="364">
        <v>31608483000135</v>
      </c>
      <c r="D1348" s="365" t="s">
        <v>14</v>
      </c>
      <c r="E1348" s="365" t="s">
        <v>614</v>
      </c>
      <c r="F1348" s="365"/>
      <c r="G1348" s="366"/>
      <c r="H1348" s="366" t="s">
        <v>865</v>
      </c>
      <c r="I1348" s="366" t="s">
        <v>34</v>
      </c>
      <c r="J1348" s="366" t="s">
        <v>608</v>
      </c>
      <c r="K1348" s="367" t="s">
        <v>48</v>
      </c>
      <c r="L1348" s="368"/>
      <c r="M1348" s="368"/>
      <c r="N1348" s="367">
        <v>487600</v>
      </c>
      <c r="O1348" s="367" t="s">
        <v>1321</v>
      </c>
      <c r="P1348" s="371">
        <v>43523</v>
      </c>
      <c r="Q1348" s="372">
        <v>360078257.73000002</v>
      </c>
      <c r="R1348" s="372">
        <v>389253918.7048015</v>
      </c>
      <c r="S1348" s="367">
        <v>92</v>
      </c>
      <c r="T1348" s="369">
        <v>0.10658229417932108</v>
      </c>
      <c r="U1348" s="369">
        <v>1.1988284279136678</v>
      </c>
      <c r="V1348" s="369">
        <v>1.2190115431576221E-2</v>
      </c>
      <c r="W1348" s="369">
        <v>0.11187732494115102</v>
      </c>
      <c r="X1348" s="369">
        <v>0.15642348161042885</v>
      </c>
      <c r="Y1348" s="369">
        <v>1.0999371439576284</v>
      </c>
      <c r="Z1348" s="369">
        <v>0.53255279056300542</v>
      </c>
      <c r="AA1348" s="369">
        <v>2.9101686417343684</v>
      </c>
      <c r="AB1348" s="369">
        <v>0.16223956579316837</v>
      </c>
      <c r="AC1348" s="373">
        <v>-0.48213634573960734</v>
      </c>
      <c r="AD1348" s="541">
        <v>32068007000131</v>
      </c>
      <c r="AE1348" s="370" t="s">
        <v>1561</v>
      </c>
      <c r="AF1348" s="370" t="s">
        <v>2256</v>
      </c>
      <c r="AG1348" s="374" t="s">
        <v>1561</v>
      </c>
      <c r="AH1348" s="374" t="s">
        <v>2266</v>
      </c>
      <c r="AI1348" s="374">
        <v>100000</v>
      </c>
      <c r="AJ1348" s="374">
        <v>50000</v>
      </c>
      <c r="AK1348" s="374">
        <v>100000</v>
      </c>
      <c r="AL1348" s="369">
        <v>0</v>
      </c>
      <c r="AM1348" s="369" t="s">
        <v>34</v>
      </c>
      <c r="AN1348" s="369" t="s">
        <v>64</v>
      </c>
      <c r="AO1348" s="367" t="s">
        <v>1324</v>
      </c>
      <c r="AP1348" s="370" t="s">
        <v>716</v>
      </c>
      <c r="AQ1348" s="376" t="s">
        <v>659</v>
      </c>
      <c r="AR1348" s="369" t="s">
        <v>34</v>
      </c>
      <c r="AS1348" s="369" t="s">
        <v>34</v>
      </c>
      <c r="AT1348" s="369"/>
      <c r="AX1348" s="662"/>
      <c r="AY1348" s="663"/>
      <c r="AZ1348" s="663"/>
      <c r="BA1348" s="663"/>
      <c r="BB1348" s="664"/>
      <c r="BC1348" s="663"/>
      <c r="BD1348" s="663"/>
      <c r="BE1348" s="663"/>
      <c r="BF1348" s="663"/>
      <c r="BG1348" s="664"/>
      <c r="BH1348" s="664"/>
      <c r="BI1348" s="665"/>
      <c r="BJ1348" s="665"/>
      <c r="BK1348" s="665"/>
      <c r="BL1348" s="664"/>
      <c r="BM1348" s="664"/>
      <c r="BN1348" s="664"/>
      <c r="BO1348" s="664"/>
      <c r="BP1348" s="664"/>
      <c r="BQ1348" s="664"/>
      <c r="BR1348" s="664"/>
      <c r="BS1348" s="664"/>
      <c r="BT1348" s="667"/>
      <c r="BU1348" s="668"/>
      <c r="BV1348" s="666"/>
      <c r="BW1348" s="669"/>
    </row>
    <row r="1349" spans="2:75" ht="15.75" customHeight="1">
      <c r="B1349" s="363" t="s">
        <v>237</v>
      </c>
      <c r="C1349" s="364">
        <v>40982906000173</v>
      </c>
      <c r="D1349" s="365" t="s">
        <v>14</v>
      </c>
      <c r="E1349" s="365" t="s">
        <v>607</v>
      </c>
      <c r="F1349" s="365"/>
      <c r="G1349" s="366"/>
      <c r="H1349" s="366" t="s">
        <v>34</v>
      </c>
      <c r="I1349" s="366" t="s">
        <v>34</v>
      </c>
      <c r="J1349" s="366" t="s">
        <v>608</v>
      </c>
      <c r="K1349" s="367" t="s">
        <v>48</v>
      </c>
      <c r="L1349" s="368"/>
      <c r="M1349" s="368" t="s">
        <v>1416</v>
      </c>
      <c r="N1349" s="367">
        <v>633860</v>
      </c>
      <c r="O1349" s="367" t="s">
        <v>1324</v>
      </c>
      <c r="P1349" s="371">
        <v>44295</v>
      </c>
      <c r="Q1349" s="372">
        <v>2591337.65</v>
      </c>
      <c r="R1349" s="372">
        <v>4175060.9538888903</v>
      </c>
      <c r="S1349" s="367">
        <v>92</v>
      </c>
      <c r="T1349" s="369">
        <v>-0.57656242620077958</v>
      </c>
      <c r="U1349" s="369">
        <v>-7.4533350177405717</v>
      </c>
      <c r="V1349" s="369">
        <v>-0.64755950082088098</v>
      </c>
      <c r="W1349" s="369">
        <v>-6.3482483756018722</v>
      </c>
      <c r="X1349" s="369" t="s">
        <v>1419</v>
      </c>
      <c r="Y1349" s="369" t="s">
        <v>1419</v>
      </c>
      <c r="Z1349" s="369" t="s">
        <v>1419</v>
      </c>
      <c r="AA1349" s="369" t="s">
        <v>1419</v>
      </c>
      <c r="AB1349" s="369">
        <v>0.88863867812428132</v>
      </c>
      <c r="AC1349" s="373">
        <v>-0.85800313543835038</v>
      </c>
      <c r="AD1349" s="541">
        <v>0</v>
      </c>
      <c r="AE1349" s="370" t="s">
        <v>2412</v>
      </c>
      <c r="AF1349" s="370" t="s">
        <v>2244</v>
      </c>
      <c r="AG1349" s="374" t="s">
        <v>1438</v>
      </c>
      <c r="AH1349" s="374" t="s">
        <v>2245</v>
      </c>
      <c r="AI1349" s="374">
        <v>50000</v>
      </c>
      <c r="AJ1349" s="374">
        <v>10000</v>
      </c>
      <c r="AK1349" s="374">
        <v>10000</v>
      </c>
      <c r="AL1349" s="369">
        <v>5.0000000000000001E-3</v>
      </c>
      <c r="AM1349" s="369">
        <v>0.2</v>
      </c>
      <c r="AN1349" s="369" t="s">
        <v>2276</v>
      </c>
      <c r="AO1349" s="367" t="s">
        <v>1324</v>
      </c>
      <c r="AP1349" s="370" t="s">
        <v>716</v>
      </c>
      <c r="AQ1349" s="376" t="s">
        <v>659</v>
      </c>
      <c r="AR1349" s="369" t="s">
        <v>34</v>
      </c>
      <c r="AS1349" s="369" t="s">
        <v>34</v>
      </c>
      <c r="AT1349" s="369"/>
      <c r="AX1349" s="662"/>
      <c r="AY1349" s="663"/>
      <c r="AZ1349" s="663"/>
      <c r="BA1349" s="663"/>
      <c r="BB1349" s="664"/>
      <c r="BC1349" s="663"/>
      <c r="BD1349" s="663"/>
      <c r="BE1349" s="663"/>
      <c r="BF1349" s="663"/>
      <c r="BG1349" s="664"/>
      <c r="BH1349" s="664"/>
      <c r="BI1349" s="665"/>
      <c r="BJ1349" s="665"/>
      <c r="BK1349" s="665"/>
      <c r="BL1349" s="664"/>
      <c r="BM1349" s="664"/>
      <c r="BN1349" s="664"/>
      <c r="BO1349" s="664"/>
      <c r="BP1349" s="664"/>
      <c r="BQ1349" s="664"/>
      <c r="BR1349" s="664"/>
      <c r="BS1349" s="664"/>
      <c r="BT1349" s="667"/>
      <c r="BU1349" s="668"/>
      <c r="BV1349" s="666"/>
      <c r="BW1349" s="669"/>
    </row>
    <row r="1350" spans="2:75" ht="15.75" customHeight="1">
      <c r="B1350" s="363" t="s">
        <v>238</v>
      </c>
      <c r="C1350" s="364">
        <v>41673186000127</v>
      </c>
      <c r="D1350" s="365" t="s">
        <v>14</v>
      </c>
      <c r="E1350" s="365" t="s">
        <v>607</v>
      </c>
      <c r="F1350" s="365"/>
      <c r="G1350" s="366"/>
      <c r="H1350" s="366" t="s">
        <v>34</v>
      </c>
      <c r="I1350" s="366" t="s">
        <v>34</v>
      </c>
      <c r="J1350" s="366" t="s">
        <v>608</v>
      </c>
      <c r="K1350" s="367" t="s">
        <v>48</v>
      </c>
      <c r="L1350" s="368"/>
      <c r="M1350" s="368" t="s">
        <v>1416</v>
      </c>
      <c r="N1350" s="367">
        <v>589438</v>
      </c>
      <c r="O1350" s="367" t="s">
        <v>1321</v>
      </c>
      <c r="P1350" s="371">
        <v>44330</v>
      </c>
      <c r="Q1350" s="372">
        <v>3915066.86</v>
      </c>
      <c r="R1350" s="372">
        <v>7429838.2403571401</v>
      </c>
      <c r="S1350" s="367">
        <v>92</v>
      </c>
      <c r="T1350" s="369">
        <v>-0.47686784880404254</v>
      </c>
      <c r="U1350" s="369">
        <v>-6.1645637572089518</v>
      </c>
      <c r="V1350" s="369">
        <v>-0.83492058256825086</v>
      </c>
      <c r="W1350" s="369">
        <v>-8.185013462587678</v>
      </c>
      <c r="X1350" s="369" t="s">
        <v>1419</v>
      </c>
      <c r="Y1350" s="369" t="s">
        <v>1419</v>
      </c>
      <c r="Z1350" s="369" t="s">
        <v>1419</v>
      </c>
      <c r="AA1350" s="369" t="s">
        <v>1419</v>
      </c>
      <c r="AB1350" s="369">
        <v>0.73664033258883832</v>
      </c>
      <c r="AC1350" s="373">
        <v>-2.2055186080232105</v>
      </c>
      <c r="AD1350" s="541">
        <v>0</v>
      </c>
      <c r="AE1350" s="370" t="s">
        <v>2412</v>
      </c>
      <c r="AF1350" s="370" t="s">
        <v>2244</v>
      </c>
      <c r="AG1350" s="374" t="s">
        <v>1438</v>
      </c>
      <c r="AH1350" s="374" t="s">
        <v>2245</v>
      </c>
      <c r="AI1350" s="374">
        <v>50000</v>
      </c>
      <c r="AJ1350" s="374">
        <v>10000</v>
      </c>
      <c r="AK1350" s="374">
        <v>10000</v>
      </c>
      <c r="AL1350" s="369">
        <v>5.0000000000000001E-3</v>
      </c>
      <c r="AM1350" s="369">
        <v>0.2</v>
      </c>
      <c r="AN1350" s="369" t="s">
        <v>2276</v>
      </c>
      <c r="AO1350" s="367" t="s">
        <v>1324</v>
      </c>
      <c r="AP1350" s="370" t="s">
        <v>716</v>
      </c>
      <c r="AQ1350" s="376" t="s">
        <v>659</v>
      </c>
      <c r="AR1350" s="369" t="s">
        <v>34</v>
      </c>
      <c r="AS1350" s="369" t="s">
        <v>34</v>
      </c>
      <c r="AT1350" s="369"/>
      <c r="AX1350" s="662"/>
      <c r="AY1350" s="663"/>
      <c r="AZ1350" s="663"/>
      <c r="BA1350" s="663"/>
      <c r="BB1350" s="664"/>
      <c r="BC1350" s="663"/>
      <c r="BD1350" s="663"/>
      <c r="BE1350" s="663"/>
      <c r="BF1350" s="663"/>
      <c r="BG1350" s="664"/>
      <c r="BH1350" s="664"/>
      <c r="BI1350" s="665"/>
      <c r="BJ1350" s="665"/>
      <c r="BK1350" s="665"/>
      <c r="BL1350" s="664"/>
      <c r="BM1350" s="664"/>
      <c r="BN1350" s="664"/>
      <c r="BO1350" s="664"/>
      <c r="BP1350" s="664"/>
      <c r="BQ1350" s="664"/>
      <c r="BR1350" s="664"/>
      <c r="BS1350" s="664"/>
      <c r="BT1350" s="667"/>
      <c r="BU1350" s="668"/>
      <c r="BV1350" s="666"/>
      <c r="BW1350" s="669"/>
    </row>
    <row r="1351" spans="2:75" ht="15.75" customHeight="1">
      <c r="B1351" s="363" t="s">
        <v>1666</v>
      </c>
      <c r="C1351" s="364">
        <v>33019398000167</v>
      </c>
      <c r="D1351" s="365" t="s">
        <v>14</v>
      </c>
      <c r="E1351" s="365" t="s">
        <v>607</v>
      </c>
      <c r="F1351" s="365"/>
      <c r="G1351" s="366"/>
      <c r="H1351" s="366" t="s">
        <v>34</v>
      </c>
      <c r="I1351" s="366" t="s">
        <v>34</v>
      </c>
      <c r="J1351" s="366" t="s">
        <v>608</v>
      </c>
      <c r="K1351" s="367" t="s">
        <v>48</v>
      </c>
      <c r="L1351" s="368"/>
      <c r="M1351" s="368"/>
      <c r="N1351" s="367">
        <v>498262</v>
      </c>
      <c r="O1351" s="367" t="s">
        <v>1321</v>
      </c>
      <c r="P1351" s="371">
        <v>43620</v>
      </c>
      <c r="Q1351" s="372">
        <v>121542664.7</v>
      </c>
      <c r="R1351" s="372">
        <v>251067219.04757917</v>
      </c>
      <c r="S1351" s="367">
        <v>92</v>
      </c>
      <c r="T1351" s="369">
        <v>-5.4341145458004281E-2</v>
      </c>
      <c r="U1351" s="369">
        <v>-0.61122450480228718</v>
      </c>
      <c r="V1351" s="369">
        <v>-0.13975465894402106</v>
      </c>
      <c r="W1351" s="369">
        <v>-1.2826275090241928</v>
      </c>
      <c r="X1351" s="369">
        <v>-3.6119098737636968E-3</v>
      </c>
      <c r="Y1351" s="369">
        <v>-2.5398193352289666E-2</v>
      </c>
      <c r="Z1351" s="369">
        <v>0.14278131906552027</v>
      </c>
      <c r="AA1351" s="369">
        <v>0.78023761161906335</v>
      </c>
      <c r="AB1351" s="369">
        <v>0.25215425148708931</v>
      </c>
      <c r="AC1351" s="373">
        <v>-0.88152256837564613</v>
      </c>
      <c r="AD1351" s="541">
        <v>0</v>
      </c>
      <c r="AE1351" s="370" t="s">
        <v>2453</v>
      </c>
      <c r="AF1351" s="370" t="s">
        <v>2453</v>
      </c>
      <c r="AG1351" s="374" t="s">
        <v>1442</v>
      </c>
      <c r="AH1351" s="374" t="s">
        <v>2245</v>
      </c>
      <c r="AI1351" s="374">
        <v>500000</v>
      </c>
      <c r="AJ1351" s="374">
        <v>10000</v>
      </c>
      <c r="AK1351" s="374">
        <v>500000</v>
      </c>
      <c r="AL1351" s="369">
        <v>0</v>
      </c>
      <c r="AM1351" s="369" t="s">
        <v>34</v>
      </c>
      <c r="AN1351" s="369" t="s">
        <v>666</v>
      </c>
      <c r="AO1351" s="367" t="s">
        <v>1324</v>
      </c>
      <c r="AP1351" s="370" t="s">
        <v>716</v>
      </c>
      <c r="AQ1351" s="376" t="s">
        <v>659</v>
      </c>
      <c r="AR1351" s="369" t="s">
        <v>34</v>
      </c>
      <c r="AS1351" s="369" t="s">
        <v>34</v>
      </c>
      <c r="AT1351" s="369"/>
      <c r="AX1351" s="662"/>
      <c r="AY1351" s="663"/>
      <c r="AZ1351" s="663"/>
      <c r="BA1351" s="663"/>
      <c r="BB1351" s="664"/>
      <c r="BC1351" s="663"/>
      <c r="BD1351" s="663"/>
      <c r="BE1351" s="663"/>
      <c r="BF1351" s="663"/>
      <c r="BG1351" s="664"/>
      <c r="BH1351" s="664"/>
      <c r="BI1351" s="665"/>
      <c r="BJ1351" s="665"/>
      <c r="BK1351" s="665"/>
      <c r="BL1351" s="664"/>
      <c r="BM1351" s="664"/>
      <c r="BN1351" s="664"/>
      <c r="BO1351" s="664"/>
      <c r="BP1351" s="664"/>
      <c r="BQ1351" s="664"/>
      <c r="BR1351" s="664"/>
      <c r="BS1351" s="664"/>
      <c r="BT1351" s="667"/>
      <c r="BU1351" s="668"/>
      <c r="BV1351" s="666"/>
      <c r="BW1351" s="669"/>
    </row>
    <row r="1352" spans="2:75" ht="15.75" customHeight="1">
      <c r="B1352" s="363" t="s">
        <v>371</v>
      </c>
      <c r="C1352" s="364">
        <v>40265128000100</v>
      </c>
      <c r="D1352" s="365" t="s">
        <v>14</v>
      </c>
      <c r="E1352" s="365" t="s">
        <v>614</v>
      </c>
      <c r="F1352" s="365"/>
      <c r="G1352" s="366"/>
      <c r="H1352" s="366" t="s">
        <v>865</v>
      </c>
      <c r="I1352" s="366" t="s">
        <v>34</v>
      </c>
      <c r="J1352" s="366" t="s">
        <v>608</v>
      </c>
      <c r="K1352" s="367" t="s">
        <v>48</v>
      </c>
      <c r="L1352" s="368"/>
      <c r="M1352" s="368" t="s">
        <v>1416</v>
      </c>
      <c r="N1352" s="367">
        <v>576190</v>
      </c>
      <c r="O1352" s="367" t="s">
        <v>1321</v>
      </c>
      <c r="P1352" s="371">
        <v>44252</v>
      </c>
      <c r="Q1352" s="372">
        <v>100611936.29000001</v>
      </c>
      <c r="R1352" s="372">
        <v>79283293.853968263</v>
      </c>
      <c r="S1352" s="367">
        <v>92</v>
      </c>
      <c r="T1352" s="369">
        <v>8.6456408164095278E-2</v>
      </c>
      <c r="U1352" s="369">
        <v>1.1176388630172791</v>
      </c>
      <c r="V1352" s="369">
        <v>-2.1480521489230409E-2</v>
      </c>
      <c r="W1352" s="369">
        <v>-0.21058093577227446</v>
      </c>
      <c r="X1352" s="369" t="s">
        <v>1419</v>
      </c>
      <c r="Y1352" s="369" t="s">
        <v>1419</v>
      </c>
      <c r="Z1352" s="369" t="s">
        <v>1419</v>
      </c>
      <c r="AA1352" s="369" t="s">
        <v>1419</v>
      </c>
      <c r="AB1352" s="369">
        <v>0.15897950180454987</v>
      </c>
      <c r="AC1352" s="373">
        <v>-0.66849910120626188</v>
      </c>
      <c r="AD1352" s="541">
        <v>39959914000110</v>
      </c>
      <c r="AE1352" s="370" t="s">
        <v>2258</v>
      </c>
      <c r="AF1352" s="370" t="s">
        <v>2244</v>
      </c>
      <c r="AG1352" s="374" t="s">
        <v>1438</v>
      </c>
      <c r="AH1352" s="374" t="s">
        <v>2245</v>
      </c>
      <c r="AI1352" s="374">
        <v>5000</v>
      </c>
      <c r="AJ1352" s="374">
        <v>5000</v>
      </c>
      <c r="AK1352" s="374">
        <v>5000</v>
      </c>
      <c r="AL1352" s="369">
        <v>0</v>
      </c>
      <c r="AM1352" s="369" t="s">
        <v>34</v>
      </c>
      <c r="AN1352" s="369" t="s">
        <v>34</v>
      </c>
      <c r="AO1352" s="367" t="s">
        <v>1324</v>
      </c>
      <c r="AP1352" s="370" t="s">
        <v>716</v>
      </c>
      <c r="AQ1352" s="376" t="s">
        <v>659</v>
      </c>
      <c r="AR1352" s="369">
        <v>3.2506499999999999E-3</v>
      </c>
      <c r="AS1352" s="369">
        <v>3.2506499999999999E-3</v>
      </c>
      <c r="AT1352" s="369"/>
      <c r="AX1352" s="662"/>
      <c r="AY1352" s="663"/>
      <c r="AZ1352" s="663"/>
      <c r="BA1352" s="663"/>
      <c r="BB1352" s="664"/>
      <c r="BC1352" s="663"/>
      <c r="BD1352" s="663"/>
      <c r="BE1352" s="663"/>
      <c r="BF1352" s="663"/>
      <c r="BG1352" s="664"/>
      <c r="BH1352" s="664"/>
      <c r="BI1352" s="665"/>
      <c r="BJ1352" s="665"/>
      <c r="BK1352" s="665"/>
      <c r="BL1352" s="664"/>
      <c r="BM1352" s="664"/>
      <c r="BN1352" s="664"/>
      <c r="BO1352" s="664"/>
      <c r="BP1352" s="664"/>
      <c r="BQ1352" s="664"/>
      <c r="BR1352" s="664"/>
      <c r="BS1352" s="664"/>
      <c r="BT1352" s="667"/>
      <c r="BU1352" s="668"/>
      <c r="BV1352" s="666"/>
      <c r="BW1352" s="669"/>
    </row>
    <row r="1353" spans="2:75" ht="15.75" customHeight="1">
      <c r="B1353" s="363" t="s">
        <v>1210</v>
      </c>
      <c r="C1353" s="364">
        <v>42922205000174</v>
      </c>
      <c r="D1353" s="365" t="s">
        <v>14</v>
      </c>
      <c r="E1353" s="365" t="s">
        <v>607</v>
      </c>
      <c r="F1353" s="365"/>
      <c r="G1353" s="366"/>
      <c r="H1353" s="366" t="s">
        <v>34</v>
      </c>
      <c r="I1353" s="366" t="s">
        <v>34</v>
      </c>
      <c r="J1353" s="366" t="s">
        <v>608</v>
      </c>
      <c r="K1353" s="367" t="s">
        <v>48</v>
      </c>
      <c r="L1353" s="368"/>
      <c r="M1353" s="368" t="s">
        <v>1416</v>
      </c>
      <c r="N1353" s="367">
        <v>646581</v>
      </c>
      <c r="O1353" s="367" t="s">
        <v>1321</v>
      </c>
      <c r="P1353" s="371">
        <v>44650</v>
      </c>
      <c r="Q1353" s="372">
        <v>33880792.439999998</v>
      </c>
      <c r="R1353" s="372" t="s">
        <v>1419</v>
      </c>
      <c r="S1353" s="367">
        <v>92</v>
      </c>
      <c r="T1353" s="369" t="s">
        <v>1419</v>
      </c>
      <c r="U1353" s="369" t="s">
        <v>1419</v>
      </c>
      <c r="V1353" s="369" t="s">
        <v>1419</v>
      </c>
      <c r="W1353" s="369" t="s">
        <v>1419</v>
      </c>
      <c r="X1353" s="369" t="s">
        <v>1419</v>
      </c>
      <c r="Y1353" s="369" t="s">
        <v>1419</v>
      </c>
      <c r="Z1353" s="369" t="s">
        <v>1419</v>
      </c>
      <c r="AA1353" s="369" t="s">
        <v>1419</v>
      </c>
      <c r="AB1353" s="369" t="s">
        <v>1419</v>
      </c>
      <c r="AC1353" s="373" t="s">
        <v>1419</v>
      </c>
      <c r="AD1353" s="541">
        <v>27389566000103</v>
      </c>
      <c r="AE1353" s="370" t="s">
        <v>2543</v>
      </c>
      <c r="AF1353" s="370" t="s">
        <v>741</v>
      </c>
      <c r="AG1353" s="374" t="s">
        <v>741</v>
      </c>
      <c r="AH1353" s="374" t="s">
        <v>2248</v>
      </c>
      <c r="AI1353" s="374">
        <v>1000</v>
      </c>
      <c r="AJ1353" s="374">
        <v>1000</v>
      </c>
      <c r="AK1353" s="374">
        <v>0</v>
      </c>
      <c r="AL1353" s="369">
        <v>0.02</v>
      </c>
      <c r="AM1353" s="369">
        <v>0.2</v>
      </c>
      <c r="AN1353" s="369" t="s">
        <v>2257</v>
      </c>
      <c r="AO1353" s="367" t="s">
        <v>1324</v>
      </c>
      <c r="AP1353" s="370" t="s">
        <v>716</v>
      </c>
      <c r="AQ1353" s="376" t="s">
        <v>659</v>
      </c>
      <c r="AR1353" s="369">
        <v>2.333E-3</v>
      </c>
      <c r="AS1353" s="369">
        <v>2.333E-3</v>
      </c>
      <c r="AT1353" s="369"/>
      <c r="AX1353" s="662"/>
      <c r="AY1353" s="663"/>
      <c r="AZ1353" s="663"/>
      <c r="BA1353" s="663"/>
      <c r="BB1353" s="664"/>
      <c r="BC1353" s="663"/>
      <c r="BD1353" s="663"/>
      <c r="BE1353" s="663"/>
      <c r="BF1353" s="663"/>
      <c r="BG1353" s="664"/>
      <c r="BH1353" s="664"/>
      <c r="BI1353" s="665"/>
      <c r="BJ1353" s="665"/>
      <c r="BK1353" s="665"/>
      <c r="BL1353" s="664"/>
      <c r="BM1353" s="664"/>
      <c r="BN1353" s="664"/>
      <c r="BO1353" s="664"/>
      <c r="BP1353" s="664"/>
      <c r="BQ1353" s="664"/>
      <c r="BR1353" s="664"/>
      <c r="BS1353" s="664"/>
      <c r="BT1353" s="667"/>
      <c r="BU1353" s="668"/>
      <c r="BV1353" s="666"/>
      <c r="BW1353" s="669"/>
    </row>
    <row r="1354" spans="2:75" ht="15.75" customHeight="1">
      <c r="B1354" s="363" t="s">
        <v>1211</v>
      </c>
      <c r="C1354" s="364">
        <v>39346123000114</v>
      </c>
      <c r="D1354" s="365" t="s">
        <v>14</v>
      </c>
      <c r="E1354" s="365" t="s">
        <v>607</v>
      </c>
      <c r="F1354" s="365"/>
      <c r="G1354" s="366"/>
      <c r="H1354" s="366" t="s">
        <v>34</v>
      </c>
      <c r="I1354" s="366" t="s">
        <v>34</v>
      </c>
      <c r="J1354" s="366" t="s">
        <v>608</v>
      </c>
      <c r="K1354" s="367" t="s">
        <v>48</v>
      </c>
      <c r="L1354" s="368"/>
      <c r="M1354" s="368" t="s">
        <v>1416</v>
      </c>
      <c r="N1354" s="367">
        <v>560162</v>
      </c>
      <c r="O1354" s="367" t="s">
        <v>1321</v>
      </c>
      <c r="P1354" s="371">
        <v>44146</v>
      </c>
      <c r="Q1354" s="372">
        <v>181521538.66999999</v>
      </c>
      <c r="R1354" s="372">
        <v>131809061.22996029</v>
      </c>
      <c r="S1354" s="367">
        <v>92</v>
      </c>
      <c r="T1354" s="369">
        <v>0.16944923974837889</v>
      </c>
      <c r="U1354" s="369">
        <v>2.1905033955617177</v>
      </c>
      <c r="V1354" s="369">
        <v>0.15520530027144952</v>
      </c>
      <c r="W1354" s="369">
        <v>1.52153090810039</v>
      </c>
      <c r="X1354" s="369" t="s">
        <v>1419</v>
      </c>
      <c r="Y1354" s="369" t="s">
        <v>1419</v>
      </c>
      <c r="Z1354" s="369" t="s">
        <v>1419</v>
      </c>
      <c r="AA1354" s="369" t="s">
        <v>1419</v>
      </c>
      <c r="AB1354" s="369">
        <v>0.20223571168618246</v>
      </c>
      <c r="AC1354" s="373">
        <v>0.33389708741213087</v>
      </c>
      <c r="AD1354" s="541">
        <v>39344744000169</v>
      </c>
      <c r="AE1354" s="370" t="s">
        <v>2543</v>
      </c>
      <c r="AF1354" s="370" t="s">
        <v>741</v>
      </c>
      <c r="AG1354" s="374" t="s">
        <v>741</v>
      </c>
      <c r="AH1354" s="374" t="s">
        <v>2245</v>
      </c>
      <c r="AI1354" s="374">
        <v>1000</v>
      </c>
      <c r="AJ1354" s="374">
        <v>1000</v>
      </c>
      <c r="AK1354" s="374">
        <v>1000</v>
      </c>
      <c r="AL1354" s="369">
        <v>0.02</v>
      </c>
      <c r="AM1354" s="369">
        <v>0.2</v>
      </c>
      <c r="AN1354" s="369" t="s">
        <v>666</v>
      </c>
      <c r="AO1354" s="367" t="s">
        <v>1324</v>
      </c>
      <c r="AP1354" s="370" t="s">
        <v>716</v>
      </c>
      <c r="AQ1354" s="376" t="s">
        <v>659</v>
      </c>
      <c r="AR1354" s="369" t="s">
        <v>34</v>
      </c>
      <c r="AS1354" s="369" t="s">
        <v>34</v>
      </c>
      <c r="AT1354" s="369"/>
      <c r="AX1354" s="662"/>
      <c r="AY1354" s="663"/>
      <c r="AZ1354" s="663"/>
      <c r="BA1354" s="663"/>
      <c r="BB1354" s="664"/>
      <c r="BC1354" s="663"/>
      <c r="BD1354" s="663"/>
      <c r="BE1354" s="663"/>
      <c r="BF1354" s="663"/>
      <c r="BG1354" s="664"/>
      <c r="BH1354" s="664"/>
      <c r="BI1354" s="665"/>
      <c r="BJ1354" s="665"/>
      <c r="BK1354" s="665"/>
      <c r="BL1354" s="664"/>
      <c r="BM1354" s="664"/>
      <c r="BN1354" s="664"/>
      <c r="BO1354" s="664"/>
      <c r="BP1354" s="664"/>
      <c r="BQ1354" s="664"/>
      <c r="BR1354" s="664"/>
      <c r="BS1354" s="664"/>
      <c r="BT1354" s="667"/>
      <c r="BU1354" s="668"/>
      <c r="BV1354" s="666"/>
      <c r="BW1354" s="669"/>
    </row>
    <row r="1355" spans="2:75" ht="15.75" customHeight="1">
      <c r="B1355" s="363" t="s">
        <v>597</v>
      </c>
      <c r="C1355" s="364">
        <v>41574875000184</v>
      </c>
      <c r="D1355" s="365" t="s">
        <v>14</v>
      </c>
      <c r="E1355" s="365" t="s">
        <v>607</v>
      </c>
      <c r="F1355" s="365"/>
      <c r="G1355" s="366"/>
      <c r="H1355" s="366" t="s">
        <v>34</v>
      </c>
      <c r="I1355" s="366" t="s">
        <v>34</v>
      </c>
      <c r="J1355" s="366" t="s">
        <v>608</v>
      </c>
      <c r="K1355" s="367" t="s">
        <v>48</v>
      </c>
      <c r="L1355" s="368"/>
      <c r="M1355" s="368" t="s">
        <v>34</v>
      </c>
      <c r="N1355" s="367">
        <v>624438</v>
      </c>
      <c r="O1355" s="367" t="s">
        <v>1321</v>
      </c>
      <c r="P1355" s="371">
        <v>44355</v>
      </c>
      <c r="Q1355" s="372">
        <v>1313299.49</v>
      </c>
      <c r="R1355" s="372">
        <v>1161445.4335317465</v>
      </c>
      <c r="S1355" s="367">
        <v>92</v>
      </c>
      <c r="T1355" s="369">
        <v>4.1650050562613394E-2</v>
      </c>
      <c r="U1355" s="369">
        <v>0.53841833293675023</v>
      </c>
      <c r="V1355" s="369">
        <v>-0.1013695909350677</v>
      </c>
      <c r="W1355" s="369">
        <v>-0.99376094424251415</v>
      </c>
      <c r="X1355" s="369" t="s">
        <v>1419</v>
      </c>
      <c r="Y1355" s="369" t="s">
        <v>1419</v>
      </c>
      <c r="Z1355" s="369" t="s">
        <v>1419</v>
      </c>
      <c r="AA1355" s="369" t="s">
        <v>1419</v>
      </c>
      <c r="AB1355" s="369">
        <v>0.26291768092307594</v>
      </c>
      <c r="AC1355" s="373">
        <v>-0.64449549948324258</v>
      </c>
      <c r="AD1355" s="541">
        <v>29088425000186</v>
      </c>
      <c r="AE1355" s="370" t="s">
        <v>2395</v>
      </c>
      <c r="AF1355" s="370" t="s">
        <v>2244</v>
      </c>
      <c r="AG1355" s="374" t="s">
        <v>1438</v>
      </c>
      <c r="AH1355" s="374" t="s">
        <v>2248</v>
      </c>
      <c r="AI1355" s="374">
        <v>50</v>
      </c>
      <c r="AJ1355" s="374">
        <v>50</v>
      </c>
      <c r="AK1355" s="374">
        <v>30</v>
      </c>
      <c r="AL1355" s="369">
        <v>0.02</v>
      </c>
      <c r="AM1355" s="369">
        <v>0.2</v>
      </c>
      <c r="AN1355" s="369" t="s">
        <v>34</v>
      </c>
      <c r="AO1355" s="367" t="s">
        <v>1324</v>
      </c>
      <c r="AP1355" s="370" t="s">
        <v>716</v>
      </c>
      <c r="AQ1355" s="376" t="s">
        <v>681</v>
      </c>
      <c r="AR1355" s="369">
        <v>5.3333333333333332E-3</v>
      </c>
      <c r="AS1355" s="369">
        <v>5.3333333333333332E-3</v>
      </c>
      <c r="AT1355" s="369"/>
      <c r="AX1355" s="662"/>
      <c r="AY1355" s="663"/>
      <c r="AZ1355" s="663"/>
      <c r="BA1355" s="663"/>
      <c r="BB1355" s="664"/>
      <c r="BC1355" s="663"/>
      <c r="BD1355" s="663"/>
      <c r="BE1355" s="663"/>
      <c r="BF1355" s="663"/>
      <c r="BG1355" s="664"/>
      <c r="BH1355" s="664"/>
      <c r="BI1355" s="665"/>
      <c r="BJ1355" s="665"/>
      <c r="BK1355" s="665"/>
      <c r="BL1355" s="664"/>
      <c r="BM1355" s="664"/>
      <c r="BN1355" s="664"/>
      <c r="BO1355" s="664"/>
      <c r="BP1355" s="664"/>
      <c r="BQ1355" s="664"/>
      <c r="BR1355" s="664"/>
      <c r="BS1355" s="664"/>
      <c r="BT1355" s="667"/>
      <c r="BU1355" s="668"/>
      <c r="BV1355" s="666"/>
      <c r="BW1355" s="669"/>
    </row>
    <row r="1356" spans="2:75" ht="15.75" customHeight="1">
      <c r="B1356" s="363" t="s">
        <v>599</v>
      </c>
      <c r="C1356" s="364">
        <v>14163402000111</v>
      </c>
      <c r="D1356" s="365" t="s">
        <v>14</v>
      </c>
      <c r="E1356" s="365" t="s">
        <v>607</v>
      </c>
      <c r="F1356" s="365"/>
      <c r="G1356" s="366"/>
      <c r="H1356" s="366" t="s">
        <v>34</v>
      </c>
      <c r="I1356" s="366" t="s">
        <v>34</v>
      </c>
      <c r="J1356" s="366" t="s">
        <v>608</v>
      </c>
      <c r="K1356" s="367" t="s">
        <v>48</v>
      </c>
      <c r="L1356" s="368"/>
      <c r="M1356" s="368" t="s">
        <v>1416</v>
      </c>
      <c r="N1356" s="367">
        <v>297593</v>
      </c>
      <c r="O1356" s="367" t="s">
        <v>1321</v>
      </c>
      <c r="P1356" s="371">
        <v>40947</v>
      </c>
      <c r="Q1356" s="372">
        <v>15310578.109999999</v>
      </c>
      <c r="R1356" s="372">
        <v>12060268.053015867</v>
      </c>
      <c r="S1356" s="367">
        <v>92</v>
      </c>
      <c r="T1356" s="369">
        <v>-7.3062131006467301E-2</v>
      </c>
      <c r="U1356" s="369">
        <v>-0.94448842788728304</v>
      </c>
      <c r="V1356" s="369">
        <v>-0.21240658341198693</v>
      </c>
      <c r="W1356" s="369">
        <v>-2.082294748826901</v>
      </c>
      <c r="X1356" s="369">
        <v>-6.5653451839990828E-2</v>
      </c>
      <c r="Y1356" s="369">
        <v>-0.49786205194481448</v>
      </c>
      <c r="Z1356" s="369">
        <v>0.12593357407092709</v>
      </c>
      <c r="AA1356" s="369">
        <v>0.71584726120570863</v>
      </c>
      <c r="AB1356" s="369">
        <v>0.23095147725779025</v>
      </c>
      <c r="AC1356" s="373">
        <v>-1.3389307693146015</v>
      </c>
      <c r="AD1356" s="541">
        <v>0</v>
      </c>
      <c r="AE1356" s="370" t="s">
        <v>2555</v>
      </c>
      <c r="AF1356" s="370" t="s">
        <v>2244</v>
      </c>
      <c r="AG1356" s="374" t="s">
        <v>1438</v>
      </c>
      <c r="AH1356" s="374" t="s">
        <v>2266</v>
      </c>
      <c r="AI1356" s="374">
        <v>25000</v>
      </c>
      <c r="AJ1356" s="374">
        <v>25000</v>
      </c>
      <c r="AK1356" s="374">
        <v>5000</v>
      </c>
      <c r="AL1356" s="369">
        <v>8.0000000000000004E-4</v>
      </c>
      <c r="AM1356" s="369" t="s">
        <v>34</v>
      </c>
      <c r="AN1356" s="369" t="s">
        <v>2262</v>
      </c>
      <c r="AO1356" s="367" t="s">
        <v>1324</v>
      </c>
      <c r="AP1356" s="370" t="s">
        <v>716</v>
      </c>
      <c r="AQ1356" s="376" t="s">
        <v>659</v>
      </c>
      <c r="AR1356" s="369">
        <v>1.3333333333333334E-4</v>
      </c>
      <c r="AS1356" s="369">
        <v>1.3333333333333334E-4</v>
      </c>
      <c r="AT1356" s="369"/>
      <c r="AX1356" s="662"/>
      <c r="AY1356" s="663"/>
      <c r="AZ1356" s="663"/>
      <c r="BA1356" s="663"/>
      <c r="BB1356" s="664"/>
      <c r="BC1356" s="663"/>
      <c r="BD1356" s="663"/>
      <c r="BE1356" s="663"/>
      <c r="BF1356" s="663"/>
      <c r="BG1356" s="664"/>
      <c r="BH1356" s="664"/>
      <c r="BI1356" s="665"/>
      <c r="BJ1356" s="665"/>
      <c r="BK1356" s="665"/>
      <c r="BL1356" s="664"/>
      <c r="BM1356" s="664"/>
      <c r="BN1356" s="664"/>
      <c r="BO1356" s="664"/>
      <c r="BP1356" s="664"/>
      <c r="BQ1356" s="664"/>
      <c r="BR1356" s="664"/>
      <c r="BS1356" s="664"/>
      <c r="BT1356" s="667"/>
      <c r="BU1356" s="668"/>
      <c r="BV1356" s="666"/>
      <c r="BW1356" s="669"/>
    </row>
    <row r="1357" spans="2:75" ht="15.75" customHeight="1">
      <c r="B1357" s="363" t="s">
        <v>717</v>
      </c>
      <c r="C1357" s="364">
        <v>36498567000187</v>
      </c>
      <c r="D1357" s="365" t="s">
        <v>13</v>
      </c>
      <c r="E1357" s="365" t="s">
        <v>615</v>
      </c>
      <c r="F1357" s="365" t="s">
        <v>619</v>
      </c>
      <c r="G1357" s="366" t="s">
        <v>34</v>
      </c>
      <c r="H1357" s="366" t="s">
        <v>865</v>
      </c>
      <c r="I1357" s="366" t="s">
        <v>34</v>
      </c>
      <c r="J1357" s="366"/>
      <c r="K1357" s="367" t="s">
        <v>48</v>
      </c>
      <c r="L1357" s="368"/>
      <c r="M1357" s="368" t="s">
        <v>1416</v>
      </c>
      <c r="N1357" s="367">
        <v>542407</v>
      </c>
      <c r="O1357" s="367" t="s">
        <v>1321</v>
      </c>
      <c r="P1357" s="371">
        <v>43998</v>
      </c>
      <c r="Q1357" s="372">
        <v>2841709.05</v>
      </c>
      <c r="R1357" s="372">
        <v>2891554.5593650797</v>
      </c>
      <c r="S1357" s="367">
        <v>93</v>
      </c>
      <c r="T1357" s="369">
        <v>6.5592877789339976E-2</v>
      </c>
      <c r="U1357" s="369">
        <v>0.84793193369041708</v>
      </c>
      <c r="V1357" s="369">
        <v>5.9608399686911007E-2</v>
      </c>
      <c r="W1357" s="369">
        <v>0.58436163164152266</v>
      </c>
      <c r="X1357" s="369">
        <v>0.11659989425615125</v>
      </c>
      <c r="Y1357" s="369">
        <v>0.88419817974530368</v>
      </c>
      <c r="Z1357" s="369" t="s">
        <v>1419</v>
      </c>
      <c r="AA1357" s="369" t="s">
        <v>1419</v>
      </c>
      <c r="AB1357" s="369">
        <v>5.76286169029133E-2</v>
      </c>
      <c r="AC1357" s="373">
        <v>-0.65220495393414024</v>
      </c>
      <c r="AD1357" s="541">
        <v>36016411000112</v>
      </c>
      <c r="AE1357" s="370" t="s">
        <v>2243</v>
      </c>
      <c r="AF1357" s="370" t="s">
        <v>2244</v>
      </c>
      <c r="AG1357" s="374" t="s">
        <v>1438</v>
      </c>
      <c r="AH1357" s="374" t="s">
        <v>2245</v>
      </c>
      <c r="AI1357" s="374">
        <v>100</v>
      </c>
      <c r="AJ1357" s="374">
        <v>100</v>
      </c>
      <c r="AK1357" s="374">
        <v>100</v>
      </c>
      <c r="AL1357" s="673">
        <v>6.9999999999999993E-3</v>
      </c>
      <c r="AM1357" s="673">
        <v>0.1</v>
      </c>
      <c r="AN1357" s="369" t="s">
        <v>34</v>
      </c>
      <c r="AO1357" s="367" t="s">
        <v>1324</v>
      </c>
      <c r="AP1357" s="370" t="s">
        <v>13</v>
      </c>
      <c r="AQ1357" s="376" t="s">
        <v>668</v>
      </c>
      <c r="AR1357" s="369">
        <v>2.3E-3</v>
      </c>
      <c r="AS1357" s="369">
        <v>2.3E-3</v>
      </c>
      <c r="AT1357" s="369"/>
      <c r="AX1357" s="662"/>
      <c r="AY1357" s="663"/>
      <c r="AZ1357" s="663"/>
      <c r="BA1357" s="663"/>
      <c r="BB1357" s="664"/>
      <c r="BC1357" s="663"/>
      <c r="BD1357" s="663"/>
      <c r="BE1357" s="663"/>
      <c r="BF1357" s="663"/>
      <c r="BG1357" s="664"/>
      <c r="BH1357" s="664"/>
      <c r="BI1357" s="665"/>
      <c r="BJ1357" s="665"/>
      <c r="BK1357" s="665"/>
      <c r="BL1357" s="664"/>
      <c r="BM1357" s="664"/>
      <c r="BN1357" s="664"/>
      <c r="BO1357" s="664"/>
      <c r="BP1357" s="664"/>
      <c r="BQ1357" s="664"/>
      <c r="BR1357" s="664"/>
      <c r="BS1357" s="664"/>
      <c r="BT1357" s="667"/>
      <c r="BU1357" s="668"/>
      <c r="BV1357" s="666"/>
      <c r="BW1357" s="669"/>
    </row>
    <row r="1358" spans="2:75" ht="15.75" customHeight="1">
      <c r="B1358" s="363" t="s">
        <v>840</v>
      </c>
      <c r="C1358" s="364">
        <v>15912241000184</v>
      </c>
      <c r="D1358" s="365" t="s">
        <v>14</v>
      </c>
      <c r="E1358" s="365" t="s">
        <v>607</v>
      </c>
      <c r="F1358" s="365"/>
      <c r="G1358" s="366"/>
      <c r="H1358" s="366" t="s">
        <v>34</v>
      </c>
      <c r="I1358" s="366" t="s">
        <v>34</v>
      </c>
      <c r="J1358" s="366"/>
      <c r="K1358" s="367" t="s">
        <v>48</v>
      </c>
      <c r="L1358" s="368"/>
      <c r="M1358" s="368" t="s">
        <v>34</v>
      </c>
      <c r="N1358" s="367">
        <v>314153</v>
      </c>
      <c r="O1358" s="367" t="s">
        <v>1321</v>
      </c>
      <c r="P1358" s="371">
        <v>41155</v>
      </c>
      <c r="Q1358" s="372">
        <v>55645333.270000003</v>
      </c>
      <c r="R1358" s="372">
        <v>91181592.497420624</v>
      </c>
      <c r="S1358" s="367">
        <v>94</v>
      </c>
      <c r="T1358" s="369">
        <v>-0.17025672674032222</v>
      </c>
      <c r="U1358" s="369">
        <v>-2.2009419375129848</v>
      </c>
      <c r="V1358" s="369">
        <v>-0.32255624898886837</v>
      </c>
      <c r="W1358" s="369">
        <v>-3.1621297828046449</v>
      </c>
      <c r="X1358" s="369">
        <v>-0.31916264899976166</v>
      </c>
      <c r="Y1358" s="369">
        <v>-2.4202683466275174</v>
      </c>
      <c r="Z1358" s="369">
        <v>-0.18232144102213832</v>
      </c>
      <c r="AA1358" s="369">
        <v>-1.036374177241002</v>
      </c>
      <c r="AB1358" s="369">
        <v>0.19146256755564947</v>
      </c>
      <c r="AC1358" s="373">
        <v>-2.4445901063272819</v>
      </c>
      <c r="AD1358" s="541">
        <v>16565058000112</v>
      </c>
      <c r="AE1358" s="370" t="s">
        <v>2258</v>
      </c>
      <c r="AF1358" s="370" t="s">
        <v>2244</v>
      </c>
      <c r="AG1358" s="374" t="s">
        <v>1438</v>
      </c>
      <c r="AH1358" s="374" t="s">
        <v>2248</v>
      </c>
      <c r="AI1358" s="374">
        <v>5000</v>
      </c>
      <c r="AJ1358" s="374">
        <v>5000</v>
      </c>
      <c r="AK1358" s="374">
        <v>5000</v>
      </c>
      <c r="AL1358" s="369">
        <v>7.4999999999999997E-3</v>
      </c>
      <c r="AM1358" s="369">
        <v>0.1</v>
      </c>
      <c r="AN1358" s="369" t="s">
        <v>2262</v>
      </c>
      <c r="AO1358" s="367" t="s">
        <v>1324</v>
      </c>
      <c r="AP1358" s="370" t="s">
        <v>716</v>
      </c>
      <c r="AQ1358" s="376" t="s">
        <v>659</v>
      </c>
      <c r="AR1358" s="369">
        <v>6.0000000000000001E-3</v>
      </c>
      <c r="AS1358" s="369">
        <v>6.0000000000000001E-3</v>
      </c>
      <c r="AT1358" s="369"/>
      <c r="AX1358" s="662"/>
      <c r="AY1358" s="663"/>
      <c r="AZ1358" s="663"/>
      <c r="BA1358" s="663"/>
      <c r="BB1358" s="664"/>
      <c r="BC1358" s="663"/>
      <c r="BD1358" s="663"/>
      <c r="BE1358" s="663"/>
      <c r="BF1358" s="663"/>
      <c r="BG1358" s="664"/>
      <c r="BH1358" s="664"/>
      <c r="BI1358" s="665"/>
      <c r="BJ1358" s="665"/>
      <c r="BK1358" s="665"/>
      <c r="BL1358" s="664"/>
      <c r="BM1358" s="664"/>
      <c r="BN1358" s="664"/>
      <c r="BO1358" s="664"/>
      <c r="BP1358" s="664"/>
      <c r="BQ1358" s="664"/>
      <c r="BR1358" s="664"/>
      <c r="BS1358" s="664"/>
      <c r="BT1358" s="667"/>
      <c r="BU1358" s="668"/>
      <c r="BV1358" s="666"/>
      <c r="BW1358" s="669"/>
    </row>
    <row r="1359" spans="2:75" ht="15.75" customHeight="1">
      <c r="B1359" s="363" t="s">
        <v>267</v>
      </c>
      <c r="C1359" s="364">
        <v>37008385000143</v>
      </c>
      <c r="D1359" s="365" t="s">
        <v>13</v>
      </c>
      <c r="E1359" s="365" t="s">
        <v>616</v>
      </c>
      <c r="F1359" s="365" t="s">
        <v>619</v>
      </c>
      <c r="G1359" s="366" t="s">
        <v>34</v>
      </c>
      <c r="H1359" s="366" t="s">
        <v>1338</v>
      </c>
      <c r="I1359" s="366" t="s">
        <v>34</v>
      </c>
      <c r="J1359" s="366" t="s">
        <v>611</v>
      </c>
      <c r="K1359" s="367" t="s">
        <v>48</v>
      </c>
      <c r="L1359" s="368"/>
      <c r="M1359" s="368" t="s">
        <v>34</v>
      </c>
      <c r="N1359" s="367">
        <v>537764</v>
      </c>
      <c r="O1359" s="367" t="s">
        <v>1321</v>
      </c>
      <c r="P1359" s="371">
        <v>43971</v>
      </c>
      <c r="Q1359" s="372">
        <v>29626361.210000001</v>
      </c>
      <c r="R1359" s="372">
        <v>32820015.829523824</v>
      </c>
      <c r="S1359" s="367">
        <v>95</v>
      </c>
      <c r="T1359" s="369">
        <v>-4.7027864242204287E-2</v>
      </c>
      <c r="U1359" s="369">
        <v>-0.60793838002185263</v>
      </c>
      <c r="V1359" s="369">
        <v>4.9528986857509283E-2</v>
      </c>
      <c r="W1359" s="369">
        <v>0.48554968302497498</v>
      </c>
      <c r="X1359" s="369">
        <v>0.23270704034821099</v>
      </c>
      <c r="Y1359" s="369">
        <v>1.764659760649399</v>
      </c>
      <c r="Z1359" s="369" t="s">
        <v>1419</v>
      </c>
      <c r="AA1359" s="369" t="s">
        <v>1419</v>
      </c>
      <c r="AB1359" s="369">
        <v>0.26220568481661172</v>
      </c>
      <c r="AC1359" s="373">
        <v>-5.5783764745325856E-2</v>
      </c>
      <c r="AD1359" s="541">
        <v>0</v>
      </c>
      <c r="AE1359" s="370" t="s">
        <v>2436</v>
      </c>
      <c r="AF1359" s="370" t="s">
        <v>2244</v>
      </c>
      <c r="AG1359" s="374" t="s">
        <v>1438</v>
      </c>
      <c r="AH1359" s="374" t="s">
        <v>2248</v>
      </c>
      <c r="AI1359" s="374">
        <v>10000</v>
      </c>
      <c r="AJ1359" s="374">
        <v>1000</v>
      </c>
      <c r="AK1359" s="374">
        <v>5000</v>
      </c>
      <c r="AL1359" s="369">
        <v>1.4999999999999999E-2</v>
      </c>
      <c r="AM1359" s="369">
        <v>0.2</v>
      </c>
      <c r="AN1359" s="369" t="s">
        <v>64</v>
      </c>
      <c r="AO1359" s="367" t="s">
        <v>1324</v>
      </c>
      <c r="AP1359" s="370" t="s">
        <v>13</v>
      </c>
      <c r="AQ1359" s="376" t="s">
        <v>668</v>
      </c>
      <c r="AR1359" s="369">
        <v>4.0000000000000001E-3</v>
      </c>
      <c r="AS1359" s="369">
        <v>4.0000000000000001E-3</v>
      </c>
      <c r="AT1359" s="369"/>
      <c r="AX1359" s="662"/>
      <c r="AY1359" s="663"/>
      <c r="AZ1359" s="663"/>
      <c r="BA1359" s="663"/>
      <c r="BB1359" s="664"/>
      <c r="BC1359" s="663"/>
      <c r="BD1359" s="663"/>
      <c r="BE1359" s="663"/>
      <c r="BF1359" s="663"/>
      <c r="BG1359" s="664"/>
      <c r="BH1359" s="664"/>
      <c r="BI1359" s="665"/>
      <c r="BJ1359" s="665"/>
      <c r="BK1359" s="665"/>
      <c r="BL1359" s="664"/>
      <c r="BM1359" s="664"/>
      <c r="BN1359" s="664"/>
      <c r="BO1359" s="664"/>
      <c r="BP1359" s="664"/>
      <c r="BQ1359" s="664"/>
      <c r="BR1359" s="664"/>
      <c r="BS1359" s="664"/>
      <c r="BT1359" s="667"/>
      <c r="BU1359" s="668"/>
      <c r="BV1359" s="666"/>
      <c r="BW1359" s="669"/>
    </row>
    <row r="1360" spans="2:75" ht="15.75" customHeight="1">
      <c r="B1360" s="363" t="s">
        <v>1622</v>
      </c>
      <c r="C1360" s="364">
        <v>44669531000147</v>
      </c>
      <c r="D1360" s="365" t="s">
        <v>11</v>
      </c>
      <c r="E1360" s="365" t="s">
        <v>620</v>
      </c>
      <c r="F1360" s="365" t="s">
        <v>685</v>
      </c>
      <c r="G1360" s="366" t="s">
        <v>738</v>
      </c>
      <c r="H1360" s="366" t="s">
        <v>34</v>
      </c>
      <c r="I1360" s="366" t="s">
        <v>1319</v>
      </c>
      <c r="J1360" s="366" t="s">
        <v>608</v>
      </c>
      <c r="K1360" s="367" t="s">
        <v>48</v>
      </c>
      <c r="L1360" s="368"/>
      <c r="M1360" s="368"/>
      <c r="N1360" s="367">
        <v>640824</v>
      </c>
      <c r="O1360" s="367" t="s">
        <v>1321</v>
      </c>
      <c r="P1360" s="371">
        <v>44610</v>
      </c>
      <c r="Q1360" s="372">
        <v>1109652.98</v>
      </c>
      <c r="R1360" s="372" t="s">
        <v>1419</v>
      </c>
      <c r="S1360" s="367">
        <v>102</v>
      </c>
      <c r="T1360" s="369" t="s">
        <v>1419</v>
      </c>
      <c r="U1360" s="369" t="s">
        <v>1419</v>
      </c>
      <c r="V1360" s="369" t="s">
        <v>1419</v>
      </c>
      <c r="W1360" s="369" t="s">
        <v>1419</v>
      </c>
      <c r="X1360" s="369" t="s">
        <v>1419</v>
      </c>
      <c r="Y1360" s="369" t="s">
        <v>1419</v>
      </c>
      <c r="Z1360" s="369" t="s">
        <v>1419</v>
      </c>
      <c r="AA1360" s="369" t="s">
        <v>1419</v>
      </c>
      <c r="AB1360" s="369" t="s">
        <v>1419</v>
      </c>
      <c r="AC1360" s="373" t="s">
        <v>1419</v>
      </c>
      <c r="AD1360" s="541">
        <v>42592476000109</v>
      </c>
      <c r="AE1360" s="370" t="s">
        <v>2442</v>
      </c>
      <c r="AF1360" s="370" t="s">
        <v>973</v>
      </c>
      <c r="AG1360" s="374" t="s">
        <v>973</v>
      </c>
      <c r="AH1360" s="374" t="s">
        <v>2266</v>
      </c>
      <c r="AI1360" s="374">
        <v>100000</v>
      </c>
      <c r="AJ1360" s="374">
        <v>100000</v>
      </c>
      <c r="AK1360" s="374">
        <v>100000</v>
      </c>
      <c r="AL1360" s="369">
        <v>5.0000000000000001E-4</v>
      </c>
      <c r="AM1360" s="369" t="s">
        <v>34</v>
      </c>
      <c r="AN1360" s="369" t="s">
        <v>2257</v>
      </c>
      <c r="AO1360" s="367" t="s">
        <v>1324</v>
      </c>
      <c r="AP1360" s="370" t="s">
        <v>13</v>
      </c>
      <c r="AQ1360" s="376" t="s">
        <v>671</v>
      </c>
      <c r="AR1360" s="369" t="s">
        <v>34</v>
      </c>
      <c r="AS1360" s="369" t="s">
        <v>34</v>
      </c>
      <c r="AT1360" s="369"/>
      <c r="AX1360" s="662"/>
      <c r="AY1360" s="663"/>
      <c r="AZ1360" s="663"/>
      <c r="BA1360" s="663"/>
      <c r="BB1360" s="664"/>
      <c r="BC1360" s="663"/>
      <c r="BD1360" s="663"/>
      <c r="BE1360" s="663"/>
      <c r="BF1360" s="663"/>
      <c r="BG1360" s="664"/>
      <c r="BH1360" s="664"/>
      <c r="BI1360" s="665"/>
      <c r="BJ1360" s="665"/>
      <c r="BK1360" s="665"/>
      <c r="BL1360" s="664"/>
      <c r="BM1360" s="664"/>
      <c r="BN1360" s="664"/>
      <c r="BO1360" s="664"/>
      <c r="BP1360" s="664"/>
      <c r="BQ1360" s="664"/>
      <c r="BR1360" s="664"/>
      <c r="BS1360" s="664"/>
      <c r="BT1360" s="667"/>
      <c r="BU1360" s="668"/>
      <c r="BV1360" s="666"/>
      <c r="BW1360" s="669"/>
    </row>
    <row r="1361" spans="2:75" ht="15.75" customHeight="1">
      <c r="B1361" s="363" t="s">
        <v>1619</v>
      </c>
      <c r="C1361" s="364">
        <v>35343303000191</v>
      </c>
      <c r="D1361" s="365" t="s">
        <v>14</v>
      </c>
      <c r="E1361" s="365" t="s">
        <v>607</v>
      </c>
      <c r="F1361" s="365"/>
      <c r="G1361" s="366"/>
      <c r="H1361" s="366" t="s">
        <v>34</v>
      </c>
      <c r="I1361" s="366" t="s">
        <v>34</v>
      </c>
      <c r="J1361" s="366" t="s">
        <v>611</v>
      </c>
      <c r="K1361" s="367" t="s">
        <v>48</v>
      </c>
      <c r="L1361" s="368"/>
      <c r="M1361" s="368"/>
      <c r="N1361" s="367">
        <v>519618</v>
      </c>
      <c r="O1361" s="367" t="s">
        <v>1321</v>
      </c>
      <c r="P1361" s="371">
        <v>43822</v>
      </c>
      <c r="Q1361" s="372" t="s">
        <v>1392</v>
      </c>
      <c r="R1361" s="372" t="s">
        <v>1419</v>
      </c>
      <c r="S1361" s="367">
        <v>102</v>
      </c>
      <c r="T1361" s="369" t="s">
        <v>1419</v>
      </c>
      <c r="U1361" s="369" t="s">
        <v>1419</v>
      </c>
      <c r="V1361" s="369" t="s">
        <v>1419</v>
      </c>
      <c r="W1361" s="369" t="s">
        <v>1419</v>
      </c>
      <c r="X1361" s="369" t="s">
        <v>1419</v>
      </c>
      <c r="Y1361" s="369" t="s">
        <v>1419</v>
      </c>
      <c r="Z1361" s="369" t="s">
        <v>1419</v>
      </c>
      <c r="AA1361" s="369" t="s">
        <v>1419</v>
      </c>
      <c r="AB1361" s="369" t="s">
        <v>1419</v>
      </c>
      <c r="AC1361" s="373" t="s">
        <v>1419</v>
      </c>
      <c r="AD1361" s="541">
        <v>35726390000166</v>
      </c>
      <c r="AE1361" s="370" t="s">
        <v>2437</v>
      </c>
      <c r="AF1361" s="370" t="s">
        <v>2244</v>
      </c>
      <c r="AG1361" s="374" t="s">
        <v>1438</v>
      </c>
      <c r="AH1361" s="374" t="s">
        <v>726</v>
      </c>
      <c r="AI1361" s="374">
        <v>100000</v>
      </c>
      <c r="AJ1361" s="374">
        <v>10000</v>
      </c>
      <c r="AK1361" s="374">
        <v>100000</v>
      </c>
      <c r="AL1361" s="369">
        <v>1.6E-2</v>
      </c>
      <c r="AM1361" s="369">
        <v>0.2</v>
      </c>
      <c r="AN1361" s="369" t="s">
        <v>34</v>
      </c>
      <c r="AO1361" s="367" t="s">
        <v>1324</v>
      </c>
      <c r="AP1361" s="370" t="s">
        <v>716</v>
      </c>
      <c r="AQ1361" s="376" t="s">
        <v>687</v>
      </c>
      <c r="AR1361" s="369">
        <v>3.2000000000000002E-3</v>
      </c>
      <c r="AS1361" s="369">
        <v>3.2000000000000002E-3</v>
      </c>
      <c r="AT1361" s="369"/>
      <c r="AX1361" s="662"/>
      <c r="AY1361" s="663"/>
      <c r="AZ1361" s="663"/>
      <c r="BA1361" s="663"/>
      <c r="BB1361" s="664"/>
      <c r="BC1361" s="663"/>
      <c r="BD1361" s="663"/>
      <c r="BE1361" s="663"/>
      <c r="BF1361" s="663"/>
      <c r="BG1361" s="664"/>
      <c r="BH1361" s="664"/>
      <c r="BI1361" s="665"/>
      <c r="BJ1361" s="665"/>
      <c r="BK1361" s="665"/>
      <c r="BL1361" s="664"/>
      <c r="BM1361" s="664"/>
      <c r="BN1361" s="664"/>
      <c r="BO1361" s="664"/>
      <c r="BP1361" s="664"/>
      <c r="BQ1361" s="664"/>
      <c r="BR1361" s="664"/>
      <c r="BS1361" s="664"/>
      <c r="BT1361" s="667"/>
      <c r="BU1361" s="668"/>
      <c r="BV1361" s="666"/>
      <c r="BW1361" s="669"/>
    </row>
    <row r="1362" spans="2:75" ht="15.75" customHeight="1">
      <c r="B1362" s="363" t="s">
        <v>483</v>
      </c>
      <c r="C1362" s="364">
        <v>31353316000190</v>
      </c>
      <c r="D1362" s="365" t="s">
        <v>11</v>
      </c>
      <c r="E1362" s="365" t="s">
        <v>620</v>
      </c>
      <c r="F1362" s="365" t="s">
        <v>663</v>
      </c>
      <c r="G1362" s="366" t="s">
        <v>738</v>
      </c>
      <c r="H1362" s="366" t="s">
        <v>34</v>
      </c>
      <c r="I1362" s="366"/>
      <c r="J1362" s="366" t="s">
        <v>608</v>
      </c>
      <c r="K1362" s="367" t="s">
        <v>48</v>
      </c>
      <c r="L1362" s="368"/>
      <c r="M1362" s="368" t="s">
        <v>34</v>
      </c>
      <c r="N1362" s="367">
        <v>488569</v>
      </c>
      <c r="O1362" s="367" t="s">
        <v>1321</v>
      </c>
      <c r="P1362" s="371">
        <v>43524</v>
      </c>
      <c r="Q1362" s="372">
        <v>10298983.16</v>
      </c>
      <c r="R1362" s="372">
        <v>10423082.839484131</v>
      </c>
      <c r="S1362" s="367">
        <v>121</v>
      </c>
      <c r="T1362" s="369">
        <v>9.0748571941776657E-2</v>
      </c>
      <c r="U1362" s="369">
        <v>1.1731245019217642</v>
      </c>
      <c r="V1362" s="369">
        <v>0.12420091518347287</v>
      </c>
      <c r="W1362" s="369">
        <v>1.217584263781561</v>
      </c>
      <c r="X1362" s="369">
        <v>0.17654074282416166</v>
      </c>
      <c r="Y1362" s="369">
        <v>1.3387405233240388</v>
      </c>
      <c r="Z1362" s="369">
        <v>0.22711795544944757</v>
      </c>
      <c r="AA1362" s="369">
        <v>1.2910120877500026</v>
      </c>
      <c r="AB1362" s="369">
        <v>1.4511157457170929E-3</v>
      </c>
      <c r="AC1362" s="373">
        <v>13.747118841563063</v>
      </c>
      <c r="AD1362" s="541">
        <v>0</v>
      </c>
      <c r="AE1362" s="370" t="s">
        <v>2363</v>
      </c>
      <c r="AF1362" s="370" t="s">
        <v>2244</v>
      </c>
      <c r="AG1362" s="374" t="s">
        <v>1438</v>
      </c>
      <c r="AH1362" s="374" t="s">
        <v>2245</v>
      </c>
      <c r="AI1362" s="374">
        <v>5000</v>
      </c>
      <c r="AJ1362" s="374">
        <v>1000</v>
      </c>
      <c r="AK1362" s="374">
        <v>1000</v>
      </c>
      <c r="AL1362" s="369">
        <v>9.1999999999999998E-3</v>
      </c>
      <c r="AM1362" s="369">
        <v>0.2</v>
      </c>
      <c r="AN1362" s="369" t="s">
        <v>64</v>
      </c>
      <c r="AO1362" s="367" t="s">
        <v>1324</v>
      </c>
      <c r="AP1362" s="370" t="s">
        <v>13</v>
      </c>
      <c r="AQ1362" s="376" t="s">
        <v>671</v>
      </c>
      <c r="AR1362" s="369">
        <v>1.3493333333333332E-3</v>
      </c>
      <c r="AS1362" s="369">
        <v>1.3493333333333332E-3</v>
      </c>
      <c r="AT1362" s="369"/>
      <c r="AX1362" s="662"/>
      <c r="AY1362" s="663"/>
      <c r="AZ1362" s="663"/>
      <c r="BA1362" s="663"/>
      <c r="BB1362" s="664"/>
      <c r="BC1362" s="663"/>
      <c r="BD1362" s="663"/>
      <c r="BE1362" s="663"/>
      <c r="BF1362" s="663"/>
      <c r="BG1362" s="664"/>
      <c r="BH1362" s="664"/>
      <c r="BI1362" s="665"/>
      <c r="BJ1362" s="665"/>
      <c r="BK1362" s="665"/>
      <c r="BL1362" s="664"/>
      <c r="BM1362" s="664"/>
      <c r="BN1362" s="664"/>
      <c r="BO1362" s="664"/>
      <c r="BP1362" s="664"/>
      <c r="BQ1362" s="664"/>
      <c r="BR1362" s="664"/>
      <c r="BS1362" s="664"/>
      <c r="BT1362" s="667"/>
      <c r="BU1362" s="668"/>
      <c r="BV1362" s="666"/>
      <c r="BW1362" s="669"/>
    </row>
    <row r="1363" spans="2:75" ht="15.75" customHeight="1">
      <c r="B1363" s="363" t="s">
        <v>486</v>
      </c>
      <c r="C1363" s="364">
        <v>41574684000112</v>
      </c>
      <c r="D1363" s="365" t="s">
        <v>11</v>
      </c>
      <c r="E1363" s="365" t="s">
        <v>620</v>
      </c>
      <c r="F1363" s="365" t="s">
        <v>663</v>
      </c>
      <c r="G1363" s="366" t="s">
        <v>738</v>
      </c>
      <c r="H1363" s="366" t="s">
        <v>34</v>
      </c>
      <c r="I1363" s="366" t="s">
        <v>1304</v>
      </c>
      <c r="J1363" s="366" t="s">
        <v>690</v>
      </c>
      <c r="K1363" s="367" t="s">
        <v>48</v>
      </c>
      <c r="L1363" s="368"/>
      <c r="M1363" s="368" t="s">
        <v>34</v>
      </c>
      <c r="N1363" s="367">
        <v>592528</v>
      </c>
      <c r="O1363" s="367" t="s">
        <v>1321</v>
      </c>
      <c r="P1363" s="371">
        <v>44341</v>
      </c>
      <c r="Q1363" s="372">
        <v>134163431.03</v>
      </c>
      <c r="R1363" s="372">
        <v>104980421.97444439</v>
      </c>
      <c r="S1363" s="367">
        <v>121</v>
      </c>
      <c r="T1363" s="369">
        <v>0.10611057408935509</v>
      </c>
      <c r="U1363" s="369">
        <v>1.3717121020601053</v>
      </c>
      <c r="V1363" s="369">
        <v>0.14720190470657246</v>
      </c>
      <c r="W1363" s="369">
        <v>1.4430708703283803</v>
      </c>
      <c r="X1363" s="369" t="s">
        <v>1419</v>
      </c>
      <c r="Y1363" s="369" t="s">
        <v>1419</v>
      </c>
      <c r="Z1363" s="369" t="s">
        <v>1419</v>
      </c>
      <c r="AA1363" s="369" t="s">
        <v>1419</v>
      </c>
      <c r="AB1363" s="369">
        <v>1.5449867240191007E-3</v>
      </c>
      <c r="AC1363" s="373">
        <v>26.027661641726112</v>
      </c>
      <c r="AD1363" s="541">
        <v>0</v>
      </c>
      <c r="AE1363" s="370" t="s">
        <v>2363</v>
      </c>
      <c r="AF1363" s="370" t="s">
        <v>2244</v>
      </c>
      <c r="AG1363" s="374" t="s">
        <v>1438</v>
      </c>
      <c r="AH1363" s="374" t="s">
        <v>2245</v>
      </c>
      <c r="AI1363" s="374">
        <v>1000</v>
      </c>
      <c r="AJ1363" s="374">
        <v>100</v>
      </c>
      <c r="AK1363" s="374">
        <v>1000</v>
      </c>
      <c r="AL1363" s="369">
        <v>0.01</v>
      </c>
      <c r="AM1363" s="369">
        <v>0.15</v>
      </c>
      <c r="AN1363" s="369" t="s">
        <v>34</v>
      </c>
      <c r="AO1363" s="367" t="s">
        <v>1324</v>
      </c>
      <c r="AP1363" s="370" t="s">
        <v>13</v>
      </c>
      <c r="AQ1363" s="376" t="s">
        <v>671</v>
      </c>
      <c r="AR1363" s="369">
        <v>2.1333333333333334E-3</v>
      </c>
      <c r="AS1363" s="369">
        <v>2.1333333333333334E-3</v>
      </c>
      <c r="AT1363" s="369"/>
      <c r="AX1363" s="662"/>
      <c r="AY1363" s="663"/>
      <c r="AZ1363" s="663"/>
      <c r="BA1363" s="663"/>
      <c r="BB1363" s="664"/>
      <c r="BC1363" s="663"/>
      <c r="BD1363" s="663"/>
      <c r="BE1363" s="663"/>
      <c r="BF1363" s="663"/>
      <c r="BG1363" s="664"/>
      <c r="BH1363" s="664"/>
      <c r="BI1363" s="665"/>
      <c r="BJ1363" s="665"/>
      <c r="BK1363" s="665"/>
      <c r="BL1363" s="664"/>
      <c r="BM1363" s="664"/>
      <c r="BN1363" s="664"/>
      <c r="BO1363" s="664"/>
      <c r="BP1363" s="664"/>
      <c r="BQ1363" s="664"/>
      <c r="BR1363" s="664"/>
      <c r="BS1363" s="664"/>
      <c r="BT1363" s="667"/>
      <c r="BU1363" s="668"/>
      <c r="BV1363" s="666"/>
      <c r="BW1363" s="669"/>
    </row>
    <row r="1364" spans="2:75" ht="15.75" customHeight="1">
      <c r="B1364" s="363" t="s">
        <v>1719</v>
      </c>
      <c r="C1364" s="364">
        <v>32397281000154</v>
      </c>
      <c r="D1364" s="365" t="s">
        <v>11</v>
      </c>
      <c r="E1364" s="365" t="s">
        <v>620</v>
      </c>
      <c r="F1364" s="365" t="s">
        <v>663</v>
      </c>
      <c r="G1364" s="366" t="s">
        <v>738</v>
      </c>
      <c r="H1364" s="366" t="s">
        <v>34</v>
      </c>
      <c r="I1364" s="366" t="s">
        <v>1319</v>
      </c>
      <c r="J1364" s="366" t="s">
        <v>608</v>
      </c>
      <c r="K1364" s="367" t="s">
        <v>48</v>
      </c>
      <c r="L1364" s="368"/>
      <c r="M1364" s="368"/>
      <c r="N1364" s="367">
        <v>495174</v>
      </c>
      <c r="O1364" s="367" t="s">
        <v>1321</v>
      </c>
      <c r="P1364" s="371">
        <v>43500</v>
      </c>
      <c r="Q1364" s="372">
        <v>39355500.399999999</v>
      </c>
      <c r="R1364" s="372">
        <v>35485652.018928573</v>
      </c>
      <c r="S1364" s="367">
        <v>121</v>
      </c>
      <c r="T1364" s="369">
        <v>0.11241559956501379</v>
      </c>
      <c r="U1364" s="369">
        <v>1.2644409424398106</v>
      </c>
      <c r="V1364" s="369">
        <v>0.14177358530427719</v>
      </c>
      <c r="W1364" s="369">
        <v>1.3011566264641763</v>
      </c>
      <c r="X1364" s="369">
        <v>0.20959373387126723</v>
      </c>
      <c r="Y1364" s="369">
        <v>1.4738192159661447</v>
      </c>
      <c r="Z1364" s="369">
        <v>0.28269749892199014</v>
      </c>
      <c r="AA1364" s="369">
        <v>1.5448184875526987</v>
      </c>
      <c r="AB1364" s="369">
        <v>2.9953718991341275E-3</v>
      </c>
      <c r="AC1364" s="373">
        <v>9.7409237466492389</v>
      </c>
      <c r="AD1364" s="541">
        <v>0</v>
      </c>
      <c r="AE1364" s="370" t="s">
        <v>2379</v>
      </c>
      <c r="AF1364" s="370" t="s">
        <v>2244</v>
      </c>
      <c r="AG1364" s="374" t="s">
        <v>1438</v>
      </c>
      <c r="AH1364" s="374" t="s">
        <v>2245</v>
      </c>
      <c r="AI1364" s="374">
        <v>0</v>
      </c>
      <c r="AJ1364" s="374">
        <v>0</v>
      </c>
      <c r="AK1364" s="374">
        <v>0</v>
      </c>
      <c r="AL1364" s="369">
        <v>9.0000000000000011E-3</v>
      </c>
      <c r="AM1364" s="369">
        <v>0.2</v>
      </c>
      <c r="AN1364" s="369" t="s">
        <v>34</v>
      </c>
      <c r="AO1364" s="367" t="s">
        <v>1324</v>
      </c>
      <c r="AP1364" s="370" t="s">
        <v>13</v>
      </c>
      <c r="AQ1364" s="376" t="s">
        <v>668</v>
      </c>
      <c r="AR1364" s="369" t="s">
        <v>34</v>
      </c>
      <c r="AS1364" s="369" t="s">
        <v>34</v>
      </c>
      <c r="AT1364" s="369"/>
      <c r="AX1364" s="662"/>
      <c r="AY1364" s="663"/>
      <c r="AZ1364" s="663"/>
      <c r="BA1364" s="663"/>
      <c r="BB1364" s="664"/>
      <c r="BC1364" s="663"/>
      <c r="BD1364" s="663"/>
      <c r="BE1364" s="663"/>
      <c r="BF1364" s="663"/>
      <c r="BG1364" s="664"/>
      <c r="BH1364" s="664"/>
      <c r="BI1364" s="665"/>
      <c r="BJ1364" s="665"/>
      <c r="BK1364" s="665"/>
      <c r="BL1364" s="664"/>
      <c r="BM1364" s="664"/>
      <c r="BN1364" s="664"/>
      <c r="BO1364" s="664"/>
      <c r="BP1364" s="664"/>
      <c r="BQ1364" s="664"/>
      <c r="BR1364" s="664"/>
      <c r="BS1364" s="664"/>
      <c r="BT1364" s="667"/>
      <c r="BU1364" s="668"/>
      <c r="BV1364" s="666"/>
      <c r="BW1364" s="669"/>
    </row>
    <row r="1365" spans="2:75" ht="15.75" customHeight="1">
      <c r="B1365" s="363" t="s">
        <v>223</v>
      </c>
      <c r="C1365" s="364">
        <v>29720571000182</v>
      </c>
      <c r="D1365" s="365" t="s">
        <v>14</v>
      </c>
      <c r="E1365" s="365" t="s">
        <v>15</v>
      </c>
      <c r="F1365" s="365" t="s">
        <v>16</v>
      </c>
      <c r="G1365" s="366"/>
      <c r="H1365" s="366" t="s">
        <v>34</v>
      </c>
      <c r="I1365" s="366" t="s">
        <v>34</v>
      </c>
      <c r="J1365" s="366" t="s">
        <v>690</v>
      </c>
      <c r="K1365" s="367" t="s">
        <v>48</v>
      </c>
      <c r="L1365" s="368"/>
      <c r="M1365" s="368" t="s">
        <v>1416</v>
      </c>
      <c r="N1365" s="367">
        <v>484768</v>
      </c>
      <c r="O1365" s="367" t="s">
        <v>1321</v>
      </c>
      <c r="P1365" s="371">
        <v>43193</v>
      </c>
      <c r="Q1365" s="372">
        <v>225416341.66999999</v>
      </c>
      <c r="R1365" s="372">
        <v>185423970.75821432</v>
      </c>
      <c r="S1365" s="367">
        <v>121</v>
      </c>
      <c r="T1365" s="369">
        <v>0.13149037438503686</v>
      </c>
      <c r="U1365" s="369">
        <v>1.6998017341465252</v>
      </c>
      <c r="V1365" s="369">
        <v>0.21047650385895733</v>
      </c>
      <c r="W1365" s="369">
        <v>2.0633735155320911</v>
      </c>
      <c r="X1365" s="369">
        <v>0.39694538508590815</v>
      </c>
      <c r="Y1365" s="369">
        <v>3.0101089644233761</v>
      </c>
      <c r="Z1365" s="369">
        <v>0.58722263119793783</v>
      </c>
      <c r="AA1365" s="369">
        <v>3.3379638064135433</v>
      </c>
      <c r="AB1365" s="369">
        <v>1.8859296013212394E-2</v>
      </c>
      <c r="AC1365" s="373">
        <v>4.990118646901295</v>
      </c>
      <c r="AD1365" s="541">
        <v>0</v>
      </c>
      <c r="AE1365" s="370" t="s">
        <v>2403</v>
      </c>
      <c r="AF1365" s="370" t="s">
        <v>973</v>
      </c>
      <c r="AG1365" s="374" t="s">
        <v>973</v>
      </c>
      <c r="AH1365" s="374" t="s">
        <v>2245</v>
      </c>
      <c r="AI1365" s="374">
        <v>10000</v>
      </c>
      <c r="AJ1365" s="374">
        <v>1000</v>
      </c>
      <c r="AK1365" s="374">
        <v>10000</v>
      </c>
      <c r="AL1365" s="369">
        <v>1.6E-2</v>
      </c>
      <c r="AM1365" s="369">
        <v>0.2</v>
      </c>
      <c r="AN1365" s="369" t="s">
        <v>2257</v>
      </c>
      <c r="AO1365" s="367" t="s">
        <v>1324</v>
      </c>
      <c r="AP1365" s="370" t="s">
        <v>13</v>
      </c>
      <c r="AQ1365" s="376" t="s">
        <v>668</v>
      </c>
      <c r="AR1365" s="369">
        <v>3.1999999999999997E-3</v>
      </c>
      <c r="AS1365" s="369">
        <v>3.1999999999999997E-3</v>
      </c>
      <c r="AT1365" s="369"/>
      <c r="AX1365" s="662"/>
      <c r="AY1365" s="663"/>
      <c r="AZ1365" s="663"/>
      <c r="BA1365" s="663"/>
      <c r="BB1365" s="664"/>
      <c r="BC1365" s="663"/>
      <c r="BD1365" s="663"/>
      <c r="BE1365" s="663"/>
      <c r="BF1365" s="663"/>
      <c r="BG1365" s="664"/>
      <c r="BH1365" s="664"/>
      <c r="BI1365" s="665"/>
      <c r="BJ1365" s="665"/>
      <c r="BK1365" s="665"/>
      <c r="BL1365" s="664"/>
      <c r="BM1365" s="664"/>
      <c r="BN1365" s="664"/>
      <c r="BO1365" s="664"/>
      <c r="BP1365" s="664"/>
      <c r="BQ1365" s="664"/>
      <c r="BR1365" s="664"/>
      <c r="BS1365" s="664"/>
      <c r="BT1365" s="667"/>
      <c r="BU1365" s="668"/>
      <c r="BV1365" s="666"/>
      <c r="BW1365" s="669"/>
    </row>
    <row r="1366" spans="2:75" ht="15.75" customHeight="1">
      <c r="B1366" s="363" t="s">
        <v>89</v>
      </c>
      <c r="C1366" s="364">
        <v>31848209000133</v>
      </c>
      <c r="D1366" s="365" t="s">
        <v>13</v>
      </c>
      <c r="E1366" s="365" t="s">
        <v>615</v>
      </c>
      <c r="F1366" s="365" t="s">
        <v>619</v>
      </c>
      <c r="G1366" s="366" t="s">
        <v>34</v>
      </c>
      <c r="H1366" s="366" t="s">
        <v>1337</v>
      </c>
      <c r="I1366" s="366" t="s">
        <v>34</v>
      </c>
      <c r="J1366" s="366"/>
      <c r="K1366" s="367" t="s">
        <v>48</v>
      </c>
      <c r="L1366" s="368"/>
      <c r="M1366" s="368" t="s">
        <v>34</v>
      </c>
      <c r="N1366" s="367">
        <v>494747</v>
      </c>
      <c r="O1366" s="367" t="s">
        <v>1321</v>
      </c>
      <c r="P1366" s="371">
        <v>43560</v>
      </c>
      <c r="Q1366" s="372">
        <v>33638931.539999999</v>
      </c>
      <c r="R1366" s="372">
        <v>48668635.234722219</v>
      </c>
      <c r="S1366" s="367">
        <v>121</v>
      </c>
      <c r="T1366" s="369">
        <v>6.9805890790207048E-2</v>
      </c>
      <c r="U1366" s="369">
        <v>0.90239437505426667</v>
      </c>
      <c r="V1366" s="369">
        <v>0.11523754069599712</v>
      </c>
      <c r="W1366" s="369">
        <v>1.1297132226526803</v>
      </c>
      <c r="X1366" s="369">
        <v>0.21022952897328917</v>
      </c>
      <c r="Y1366" s="369">
        <v>1.5942087086162902</v>
      </c>
      <c r="Z1366" s="369">
        <v>0.42857134560128562</v>
      </c>
      <c r="AA1366" s="369">
        <v>2.4361384661975629</v>
      </c>
      <c r="AB1366" s="369">
        <v>2.5630517289940955E-2</v>
      </c>
      <c r="AC1366" s="373">
        <v>0.47854705729517744</v>
      </c>
      <c r="AD1366" s="541">
        <v>0</v>
      </c>
      <c r="AE1366" s="370" t="s">
        <v>2285</v>
      </c>
      <c r="AF1366" s="370" t="s">
        <v>761</v>
      </c>
      <c r="AG1366" s="374" t="s">
        <v>1440</v>
      </c>
      <c r="AH1366" s="374" t="s">
        <v>2245</v>
      </c>
      <c r="AI1366" s="374" t="s">
        <v>1429</v>
      </c>
      <c r="AJ1366" s="374" t="s">
        <v>1429</v>
      </c>
      <c r="AK1366" s="374" t="s">
        <v>1429</v>
      </c>
      <c r="AL1366" s="673">
        <v>0.02</v>
      </c>
      <c r="AM1366" s="673">
        <v>0.2</v>
      </c>
      <c r="AN1366" s="369" t="s">
        <v>64</v>
      </c>
      <c r="AO1366" s="367" t="s">
        <v>1324</v>
      </c>
      <c r="AP1366" s="370" t="s">
        <v>13</v>
      </c>
      <c r="AQ1366" s="376" t="s">
        <v>698</v>
      </c>
      <c r="AR1366" s="369">
        <v>6.6666666666666662E-3</v>
      </c>
      <c r="AS1366" s="369">
        <v>6.6666666666666662E-3</v>
      </c>
      <c r="AT1366" s="369"/>
      <c r="AX1366" s="662"/>
      <c r="AY1366" s="663"/>
      <c r="AZ1366" s="663"/>
      <c r="BA1366" s="663"/>
      <c r="BB1366" s="664"/>
      <c r="BC1366" s="663"/>
      <c r="BD1366" s="663"/>
      <c r="BE1366" s="663"/>
      <c r="BF1366" s="663"/>
      <c r="BG1366" s="664"/>
      <c r="BH1366" s="664"/>
      <c r="BI1366" s="665"/>
      <c r="BJ1366" s="665"/>
      <c r="BK1366" s="665"/>
      <c r="BL1366" s="664"/>
      <c r="BM1366" s="664"/>
      <c r="BN1366" s="664"/>
      <c r="BO1366" s="664"/>
      <c r="BP1366" s="664"/>
      <c r="BQ1366" s="664"/>
      <c r="BR1366" s="664"/>
      <c r="BS1366" s="664"/>
      <c r="BT1366" s="667"/>
      <c r="BU1366" s="668"/>
      <c r="BV1366" s="666"/>
      <c r="BW1366" s="669"/>
    </row>
    <row r="1367" spans="2:75" ht="15.75" customHeight="1">
      <c r="B1367" s="363" t="s">
        <v>875</v>
      </c>
      <c r="C1367" s="364">
        <v>39281097000193</v>
      </c>
      <c r="D1367" s="365" t="s">
        <v>13</v>
      </c>
      <c r="E1367" s="365" t="s">
        <v>615</v>
      </c>
      <c r="F1367" s="365" t="s">
        <v>619</v>
      </c>
      <c r="G1367" s="366" t="s">
        <v>34</v>
      </c>
      <c r="H1367" s="366" t="s">
        <v>1337</v>
      </c>
      <c r="I1367" s="366" t="s">
        <v>34</v>
      </c>
      <c r="J1367" s="366" t="s">
        <v>611</v>
      </c>
      <c r="K1367" s="367" t="s">
        <v>48</v>
      </c>
      <c r="L1367" s="368"/>
      <c r="M1367" s="368" t="s">
        <v>1416</v>
      </c>
      <c r="N1367" s="367">
        <v>558885</v>
      </c>
      <c r="O1367" s="367" t="s">
        <v>1321</v>
      </c>
      <c r="P1367" s="371">
        <v>44134</v>
      </c>
      <c r="Q1367" s="372">
        <v>9636137.8200000003</v>
      </c>
      <c r="R1367" s="372">
        <v>8991444.0489285681</v>
      </c>
      <c r="S1367" s="367">
        <v>121</v>
      </c>
      <c r="T1367" s="369">
        <v>3.0263496022392422E-2</v>
      </c>
      <c r="U1367" s="369">
        <v>0.3912221199520215</v>
      </c>
      <c r="V1367" s="369">
        <v>5.5223231318114463E-2</v>
      </c>
      <c r="W1367" s="369">
        <v>0.54137231878507586</v>
      </c>
      <c r="X1367" s="369" t="s">
        <v>1419</v>
      </c>
      <c r="Y1367" s="369" t="s">
        <v>1419</v>
      </c>
      <c r="Z1367" s="369" t="s">
        <v>1419</v>
      </c>
      <c r="AA1367" s="369" t="s">
        <v>1419</v>
      </c>
      <c r="AB1367" s="369">
        <v>3.0352986794339284E-2</v>
      </c>
      <c r="AC1367" s="373">
        <v>-1.4146394531870381</v>
      </c>
      <c r="AD1367" s="541">
        <v>39363097000132</v>
      </c>
      <c r="AE1367" s="370" t="s">
        <v>2258</v>
      </c>
      <c r="AF1367" s="370" t="s">
        <v>2244</v>
      </c>
      <c r="AG1367" s="374" t="s">
        <v>1438</v>
      </c>
      <c r="AH1367" s="374" t="s">
        <v>726</v>
      </c>
      <c r="AI1367" s="374">
        <v>50000</v>
      </c>
      <c r="AJ1367" s="374">
        <v>50000</v>
      </c>
      <c r="AK1367" s="374">
        <v>50000</v>
      </c>
      <c r="AL1367" s="369">
        <v>5.0000000000000001E-3</v>
      </c>
      <c r="AM1367" s="369" t="s">
        <v>34</v>
      </c>
      <c r="AN1367" s="369" t="s">
        <v>34</v>
      </c>
      <c r="AO1367" s="367" t="s">
        <v>1324</v>
      </c>
      <c r="AP1367" s="370" t="s">
        <v>13</v>
      </c>
      <c r="AQ1367" s="376" t="s">
        <v>679</v>
      </c>
      <c r="AR1367" s="369">
        <v>3.3333333333333331E-3</v>
      </c>
      <c r="AS1367" s="369">
        <v>3.3333333333333331E-3</v>
      </c>
      <c r="AT1367" s="369"/>
      <c r="AX1367" s="662"/>
      <c r="AY1367" s="663"/>
      <c r="AZ1367" s="663"/>
      <c r="BA1367" s="663"/>
      <c r="BB1367" s="664"/>
      <c r="BC1367" s="663"/>
      <c r="BD1367" s="663"/>
      <c r="BE1367" s="663"/>
      <c r="BF1367" s="663"/>
      <c r="BG1367" s="664"/>
      <c r="BH1367" s="664"/>
      <c r="BI1367" s="665"/>
      <c r="BJ1367" s="665"/>
      <c r="BK1367" s="665"/>
      <c r="BL1367" s="664"/>
      <c r="BM1367" s="664"/>
      <c r="BN1367" s="664"/>
      <c r="BO1367" s="664"/>
      <c r="BP1367" s="664"/>
      <c r="BQ1367" s="664"/>
      <c r="BR1367" s="664"/>
      <c r="BS1367" s="664"/>
      <c r="BT1367" s="667"/>
      <c r="BU1367" s="668"/>
      <c r="BV1367" s="666"/>
      <c r="BW1367" s="669"/>
    </row>
    <row r="1368" spans="2:75" ht="15.75" customHeight="1">
      <c r="B1368" s="363" t="s">
        <v>1547</v>
      </c>
      <c r="C1368" s="364">
        <v>39363097000132</v>
      </c>
      <c r="D1368" s="365" t="s">
        <v>13</v>
      </c>
      <c r="E1368" s="365" t="s">
        <v>615</v>
      </c>
      <c r="F1368" s="365" t="s">
        <v>619</v>
      </c>
      <c r="G1368" s="366" t="s">
        <v>34</v>
      </c>
      <c r="H1368" s="366" t="s">
        <v>1337</v>
      </c>
      <c r="I1368" s="366" t="s">
        <v>34</v>
      </c>
      <c r="J1368" s="366" t="s">
        <v>611</v>
      </c>
      <c r="K1368" s="367" t="s">
        <v>48</v>
      </c>
      <c r="L1368" s="368"/>
      <c r="M1368" s="368"/>
      <c r="N1368" s="367">
        <v>558877</v>
      </c>
      <c r="O1368" s="367" t="s">
        <v>1321</v>
      </c>
      <c r="P1368" s="371">
        <v>44134</v>
      </c>
      <c r="Q1368" s="372">
        <v>221966950.93000001</v>
      </c>
      <c r="R1368" s="372">
        <v>219721053.22658721</v>
      </c>
      <c r="S1368" s="367">
        <v>121</v>
      </c>
      <c r="T1368" s="369">
        <v>3.8982256656885594E-2</v>
      </c>
      <c r="U1368" s="369">
        <v>0.43846905177209383</v>
      </c>
      <c r="V1368" s="369">
        <v>5.3258484250659599E-2</v>
      </c>
      <c r="W1368" s="369">
        <v>0.48879083892430175</v>
      </c>
      <c r="X1368" s="369" t="s">
        <v>1419</v>
      </c>
      <c r="Y1368" s="369" t="s">
        <v>1419</v>
      </c>
      <c r="Z1368" s="369" t="s">
        <v>1419</v>
      </c>
      <c r="AA1368" s="369" t="s">
        <v>1419</v>
      </c>
      <c r="AB1368" s="369">
        <v>2.8507471806608238E-2</v>
      </c>
      <c r="AC1368" s="373">
        <v>-1.7942193768823795</v>
      </c>
      <c r="AD1368" s="541">
        <v>0</v>
      </c>
      <c r="AE1368" s="370" t="s">
        <v>2258</v>
      </c>
      <c r="AF1368" s="370" t="s">
        <v>2244</v>
      </c>
      <c r="AG1368" s="374" t="s">
        <v>1438</v>
      </c>
      <c r="AH1368" s="374" t="s">
        <v>726</v>
      </c>
      <c r="AI1368" s="374">
        <v>100000</v>
      </c>
      <c r="AJ1368" s="374">
        <v>100000</v>
      </c>
      <c r="AK1368" s="374">
        <v>100000</v>
      </c>
      <c r="AL1368" s="369">
        <v>1E-3</v>
      </c>
      <c r="AM1368" s="369">
        <v>0.1</v>
      </c>
      <c r="AN1368" s="369" t="s">
        <v>34</v>
      </c>
      <c r="AO1368" s="367" t="s">
        <v>1324</v>
      </c>
      <c r="AP1368" s="370" t="s">
        <v>13</v>
      </c>
      <c r="AQ1368" s="376" t="s">
        <v>679</v>
      </c>
      <c r="AR1368" s="369" t="s">
        <v>34</v>
      </c>
      <c r="AS1368" s="369" t="s">
        <v>34</v>
      </c>
      <c r="AT1368" s="369"/>
      <c r="AX1368" s="662"/>
      <c r="AY1368" s="663"/>
      <c r="AZ1368" s="663"/>
      <c r="BA1368" s="663"/>
      <c r="BB1368" s="664"/>
      <c r="BC1368" s="663"/>
      <c r="BD1368" s="663"/>
      <c r="BE1368" s="663"/>
      <c r="BF1368" s="663"/>
      <c r="BG1368" s="664"/>
      <c r="BH1368" s="664"/>
      <c r="BI1368" s="665"/>
      <c r="BJ1368" s="665"/>
      <c r="BK1368" s="665"/>
      <c r="BL1368" s="664"/>
      <c r="BM1368" s="664"/>
      <c r="BN1368" s="664"/>
      <c r="BO1368" s="664"/>
      <c r="BP1368" s="664"/>
      <c r="BQ1368" s="664"/>
      <c r="BR1368" s="664"/>
      <c r="BS1368" s="664"/>
      <c r="BT1368" s="667"/>
      <c r="BU1368" s="668"/>
      <c r="BV1368" s="666"/>
      <c r="BW1368" s="669"/>
    </row>
    <row r="1369" spans="2:75" ht="15.75" customHeight="1">
      <c r="B1369" s="363" t="s">
        <v>1576</v>
      </c>
      <c r="C1369" s="364">
        <v>19009392000188</v>
      </c>
      <c r="D1369" s="365" t="s">
        <v>13</v>
      </c>
      <c r="E1369" s="365" t="s">
        <v>615</v>
      </c>
      <c r="F1369" s="365" t="s">
        <v>619</v>
      </c>
      <c r="G1369" s="366" t="s">
        <v>34</v>
      </c>
      <c r="H1369" s="366" t="s">
        <v>1338</v>
      </c>
      <c r="I1369" s="366" t="s">
        <v>34</v>
      </c>
      <c r="J1369" s="366" t="s">
        <v>611</v>
      </c>
      <c r="K1369" s="367" t="s">
        <v>48</v>
      </c>
      <c r="L1369" s="368"/>
      <c r="M1369" s="368"/>
      <c r="N1369" s="367">
        <v>357898</v>
      </c>
      <c r="O1369" s="367" t="s">
        <v>1321</v>
      </c>
      <c r="P1369" s="371">
        <v>41635</v>
      </c>
      <c r="Q1369" s="372">
        <v>2696885632.1500001</v>
      </c>
      <c r="R1369" s="372">
        <v>2040937267.2300398</v>
      </c>
      <c r="S1369" s="367">
        <v>121</v>
      </c>
      <c r="T1369" s="369">
        <v>0.53230242447486686</v>
      </c>
      <c r="U1369" s="369">
        <v>5.9872916380856935</v>
      </c>
      <c r="V1369" s="369">
        <v>0.6200521510549466</v>
      </c>
      <c r="W1369" s="369">
        <v>5.6906578426931418</v>
      </c>
      <c r="X1369" s="369">
        <v>0.91424175001763119</v>
      </c>
      <c r="Y1369" s="369">
        <v>6.4287564056761974</v>
      </c>
      <c r="Z1369" s="369">
        <v>1.0970474763257285</v>
      </c>
      <c r="AA1369" s="369">
        <v>5.9948858041318474</v>
      </c>
      <c r="AB1369" s="369">
        <v>0.20550334869406661</v>
      </c>
      <c r="AC1369" s="373">
        <v>1.9428064619164858</v>
      </c>
      <c r="AD1369" s="541">
        <v>18764148000168</v>
      </c>
      <c r="AE1369" s="370" t="s">
        <v>1561</v>
      </c>
      <c r="AF1369" s="370" t="s">
        <v>2256</v>
      </c>
      <c r="AG1369" s="374" t="s">
        <v>1561</v>
      </c>
      <c r="AH1369" s="374" t="s">
        <v>726</v>
      </c>
      <c r="AI1369" s="374">
        <v>1000000</v>
      </c>
      <c r="AJ1369" s="374">
        <v>200000</v>
      </c>
      <c r="AK1369" s="374">
        <v>1000000</v>
      </c>
      <c r="AL1369" s="369">
        <v>0</v>
      </c>
      <c r="AM1369" s="369" t="s">
        <v>34</v>
      </c>
      <c r="AN1369" s="369" t="s">
        <v>64</v>
      </c>
      <c r="AO1369" s="367" t="s">
        <v>1324</v>
      </c>
      <c r="AP1369" s="370" t="s">
        <v>13</v>
      </c>
      <c r="AQ1369" s="376" t="s">
        <v>679</v>
      </c>
      <c r="AR1369" s="369" t="s">
        <v>34</v>
      </c>
      <c r="AS1369" s="369" t="s">
        <v>34</v>
      </c>
      <c r="AT1369" s="369"/>
      <c r="AX1369" s="662"/>
      <c r="AY1369" s="663"/>
      <c r="AZ1369" s="663"/>
      <c r="BA1369" s="663"/>
      <c r="BB1369" s="664"/>
      <c r="BC1369" s="663"/>
      <c r="BD1369" s="663"/>
      <c r="BE1369" s="663"/>
      <c r="BF1369" s="663"/>
      <c r="BG1369" s="664"/>
      <c r="BH1369" s="664"/>
      <c r="BI1369" s="665"/>
      <c r="BJ1369" s="665"/>
      <c r="BK1369" s="665"/>
      <c r="BL1369" s="664"/>
      <c r="BM1369" s="664"/>
      <c r="BN1369" s="664"/>
      <c r="BO1369" s="664"/>
      <c r="BP1369" s="664"/>
      <c r="BQ1369" s="664"/>
      <c r="BR1369" s="664"/>
      <c r="BS1369" s="664"/>
      <c r="BT1369" s="667"/>
      <c r="BU1369" s="668"/>
      <c r="BV1369" s="666"/>
      <c r="BW1369" s="669"/>
    </row>
    <row r="1370" spans="2:75" ht="15.75" customHeight="1">
      <c r="B1370" s="363" t="s">
        <v>1432</v>
      </c>
      <c r="C1370" s="364">
        <v>12809201000113</v>
      </c>
      <c r="D1370" s="365" t="s">
        <v>13</v>
      </c>
      <c r="E1370" s="365" t="s">
        <v>615</v>
      </c>
      <c r="F1370" s="365" t="s">
        <v>619</v>
      </c>
      <c r="G1370" s="366" t="s">
        <v>34</v>
      </c>
      <c r="H1370" s="366" t="s">
        <v>1338</v>
      </c>
      <c r="I1370" s="366" t="s">
        <v>34</v>
      </c>
      <c r="J1370" s="366" t="s">
        <v>611</v>
      </c>
      <c r="K1370" s="367" t="s">
        <v>48</v>
      </c>
      <c r="L1370" s="368"/>
      <c r="M1370" s="368" t="s">
        <v>1416</v>
      </c>
      <c r="N1370" s="367">
        <v>263486</v>
      </c>
      <c r="O1370" s="367" t="s">
        <v>1324</v>
      </c>
      <c r="P1370" s="371">
        <v>40513</v>
      </c>
      <c r="Q1370" s="372">
        <v>2971098406.5999999</v>
      </c>
      <c r="R1370" s="372">
        <v>2522458969.1837339</v>
      </c>
      <c r="S1370" s="367">
        <v>121</v>
      </c>
      <c r="T1370" s="369">
        <v>0.40247498650517444</v>
      </c>
      <c r="U1370" s="369">
        <v>5.2028727061708491</v>
      </c>
      <c r="V1370" s="369">
        <v>0.57934673812714865</v>
      </c>
      <c r="W1370" s="369">
        <v>5.6795352157812404</v>
      </c>
      <c r="X1370" s="369">
        <v>0.81104307429972611</v>
      </c>
      <c r="Y1370" s="369">
        <v>6.1502869669456928</v>
      </c>
      <c r="Z1370" s="369">
        <v>0.98033363629301551</v>
      </c>
      <c r="AA1370" s="369">
        <v>5.5725342013476471</v>
      </c>
      <c r="AB1370" s="369">
        <v>0.19479193613858659</v>
      </c>
      <c r="AC1370" s="373">
        <v>1.9409022306114228</v>
      </c>
      <c r="AD1370" s="541">
        <v>12808980000132</v>
      </c>
      <c r="AE1370" s="370" t="s">
        <v>2534</v>
      </c>
      <c r="AF1370" s="370" t="s">
        <v>2247</v>
      </c>
      <c r="AG1370" s="374" t="s">
        <v>59</v>
      </c>
      <c r="AH1370" s="374" t="s">
        <v>726</v>
      </c>
      <c r="AI1370" s="374">
        <v>1000000</v>
      </c>
      <c r="AJ1370" s="374">
        <v>0</v>
      </c>
      <c r="AK1370" s="374">
        <v>0</v>
      </c>
      <c r="AL1370" s="369">
        <v>6.9999999999999993E-3</v>
      </c>
      <c r="AM1370" s="369">
        <v>0.2</v>
      </c>
      <c r="AN1370" s="369" t="s">
        <v>64</v>
      </c>
      <c r="AO1370" s="367" t="s">
        <v>1324</v>
      </c>
      <c r="AP1370" s="370" t="s">
        <v>13</v>
      </c>
      <c r="AQ1370" s="376" t="s">
        <v>679</v>
      </c>
      <c r="AR1370" s="369" t="s">
        <v>34</v>
      </c>
      <c r="AS1370" s="369" t="s">
        <v>34</v>
      </c>
      <c r="AT1370" s="369"/>
      <c r="AX1370" s="662"/>
      <c r="AY1370" s="663"/>
      <c r="AZ1370" s="663"/>
      <c r="BA1370" s="663"/>
      <c r="BB1370" s="664"/>
      <c r="BC1370" s="663"/>
      <c r="BD1370" s="663"/>
      <c r="BE1370" s="663"/>
      <c r="BF1370" s="663"/>
      <c r="BG1370" s="664"/>
      <c r="BH1370" s="664"/>
      <c r="BI1370" s="665"/>
      <c r="BJ1370" s="665"/>
      <c r="BK1370" s="665"/>
      <c r="BL1370" s="664"/>
      <c r="BM1370" s="664"/>
      <c r="BN1370" s="664"/>
      <c r="BO1370" s="664"/>
      <c r="BP1370" s="664"/>
      <c r="BQ1370" s="664"/>
      <c r="BR1370" s="664"/>
      <c r="BS1370" s="664"/>
      <c r="BT1370" s="667"/>
      <c r="BU1370" s="668"/>
      <c r="BV1370" s="666"/>
      <c r="BW1370" s="669"/>
    </row>
    <row r="1371" spans="2:75" ht="15.75" customHeight="1">
      <c r="B1371" s="363" t="s">
        <v>923</v>
      </c>
      <c r="C1371" s="364">
        <v>22652091000182</v>
      </c>
      <c r="D1371" s="365" t="s">
        <v>11</v>
      </c>
      <c r="E1371" s="365" t="s">
        <v>620</v>
      </c>
      <c r="F1371" s="365" t="s">
        <v>672</v>
      </c>
      <c r="G1371" s="366" t="s">
        <v>738</v>
      </c>
      <c r="H1371" s="366" t="s">
        <v>34</v>
      </c>
      <c r="I1371" s="366" t="s">
        <v>1304</v>
      </c>
      <c r="J1371" s="366" t="s">
        <v>608</v>
      </c>
      <c r="K1371" s="367" t="s">
        <v>48</v>
      </c>
      <c r="L1371" s="368"/>
      <c r="M1371" s="368" t="s">
        <v>34</v>
      </c>
      <c r="N1371" s="367">
        <v>412112</v>
      </c>
      <c r="O1371" s="367" t="s">
        <v>1321</v>
      </c>
      <c r="P1371" s="371">
        <v>42354</v>
      </c>
      <c r="Q1371" s="372">
        <v>1591951921.1900001</v>
      </c>
      <c r="R1371" s="372">
        <v>1253408783.1605954</v>
      </c>
      <c r="S1371" s="367">
        <v>121</v>
      </c>
      <c r="T1371" s="369">
        <v>0.1014433731350044</v>
      </c>
      <c r="U1371" s="369">
        <v>1.3113782843725468</v>
      </c>
      <c r="V1371" s="369">
        <v>0.15493056295190999</v>
      </c>
      <c r="W1371" s="369">
        <v>1.5188375637200309</v>
      </c>
      <c r="X1371" s="369">
        <v>0.28598456047970067</v>
      </c>
      <c r="Y1371" s="369">
        <v>2.1686728742300896</v>
      </c>
      <c r="Z1371" s="369">
        <v>0.39950221548749987</v>
      </c>
      <c r="AA1371" s="369">
        <v>2.2709001067600232</v>
      </c>
      <c r="AB1371" s="369">
        <v>3.2111891198131383E-3</v>
      </c>
      <c r="AC1371" s="373">
        <v>14.615911899718048</v>
      </c>
      <c r="AD1371" s="541">
        <v>0</v>
      </c>
      <c r="AE1371" s="370" t="s">
        <v>2363</v>
      </c>
      <c r="AF1371" s="370" t="s">
        <v>2244</v>
      </c>
      <c r="AG1371" s="374" t="s">
        <v>1438</v>
      </c>
      <c r="AH1371" s="374" t="s">
        <v>2245</v>
      </c>
      <c r="AI1371" s="374">
        <v>1000</v>
      </c>
      <c r="AJ1371" s="374">
        <v>100</v>
      </c>
      <c r="AK1371" s="374">
        <v>1000</v>
      </c>
      <c r="AL1371" s="369">
        <v>0.01</v>
      </c>
      <c r="AM1371" s="369" t="s">
        <v>34</v>
      </c>
      <c r="AN1371" s="369" t="s">
        <v>2276</v>
      </c>
      <c r="AO1371" s="367" t="s">
        <v>1324</v>
      </c>
      <c r="AP1371" s="370" t="s">
        <v>13</v>
      </c>
      <c r="AQ1371" s="376" t="s">
        <v>671</v>
      </c>
      <c r="AR1371" s="369">
        <v>3.0000000000000001E-3</v>
      </c>
      <c r="AS1371" s="369">
        <v>3.0000000000000001E-3</v>
      </c>
      <c r="AT1371" s="369"/>
      <c r="AX1371" s="662"/>
      <c r="AY1371" s="663"/>
      <c r="AZ1371" s="663"/>
      <c r="BA1371" s="663"/>
      <c r="BB1371" s="664"/>
      <c r="BC1371" s="663"/>
      <c r="BD1371" s="663"/>
      <c r="BE1371" s="663"/>
      <c r="BF1371" s="663"/>
      <c r="BG1371" s="664"/>
      <c r="BH1371" s="664"/>
      <c r="BI1371" s="665"/>
      <c r="BJ1371" s="665"/>
      <c r="BK1371" s="665"/>
      <c r="BL1371" s="664"/>
      <c r="BM1371" s="664"/>
      <c r="BN1371" s="664"/>
      <c r="BO1371" s="664"/>
      <c r="BP1371" s="664"/>
      <c r="BQ1371" s="664"/>
      <c r="BR1371" s="664"/>
      <c r="BS1371" s="664"/>
      <c r="BT1371" s="667"/>
      <c r="BU1371" s="668"/>
      <c r="BV1371" s="666"/>
      <c r="BW1371" s="669"/>
    </row>
    <row r="1372" spans="2:75" ht="15.75" customHeight="1">
      <c r="B1372" s="363" t="s">
        <v>912</v>
      </c>
      <c r="C1372" s="364">
        <v>38948507000144</v>
      </c>
      <c r="D1372" s="365" t="s">
        <v>14</v>
      </c>
      <c r="E1372" s="365" t="s">
        <v>607</v>
      </c>
      <c r="F1372" s="365" t="s">
        <v>1317</v>
      </c>
      <c r="G1372" s="366"/>
      <c r="H1372" s="366" t="s">
        <v>34</v>
      </c>
      <c r="I1372" s="366" t="s">
        <v>34</v>
      </c>
      <c r="J1372" s="366" t="s">
        <v>608</v>
      </c>
      <c r="K1372" s="367" t="s">
        <v>48</v>
      </c>
      <c r="L1372" s="368"/>
      <c r="M1372" s="368" t="s">
        <v>1416</v>
      </c>
      <c r="N1372" s="367">
        <v>558907</v>
      </c>
      <c r="O1372" s="367" t="s">
        <v>1321</v>
      </c>
      <c r="P1372" s="371">
        <v>44134</v>
      </c>
      <c r="Q1372" s="372">
        <v>9171405.2899999991</v>
      </c>
      <c r="R1372" s="372">
        <v>11982373.347460322</v>
      </c>
      <c r="S1372" s="367">
        <v>122</v>
      </c>
      <c r="T1372" s="369">
        <v>-0.10905011277256604</v>
      </c>
      <c r="U1372" s="369">
        <v>-1.4097120923611548</v>
      </c>
      <c r="V1372" s="369">
        <v>-0.33319062378577702</v>
      </c>
      <c r="W1372" s="369">
        <v>-3.2663822143486776</v>
      </c>
      <c r="X1372" s="369" t="s">
        <v>1419</v>
      </c>
      <c r="Y1372" s="369" t="s">
        <v>1419</v>
      </c>
      <c r="Z1372" s="369" t="s">
        <v>1419</v>
      </c>
      <c r="AA1372" s="369" t="s">
        <v>1419</v>
      </c>
      <c r="AB1372" s="369">
        <v>0.27020566091368164</v>
      </c>
      <c r="AC1372" s="373">
        <v>-1.7234151127700654</v>
      </c>
      <c r="AD1372" s="541">
        <v>18872811000148</v>
      </c>
      <c r="AE1372" s="370" t="s">
        <v>2258</v>
      </c>
      <c r="AF1372" s="370" t="s">
        <v>2244</v>
      </c>
      <c r="AG1372" s="374" t="s">
        <v>1438</v>
      </c>
      <c r="AH1372" s="374" t="s">
        <v>2245</v>
      </c>
      <c r="AI1372" s="374">
        <v>0</v>
      </c>
      <c r="AJ1372" s="374">
        <v>0</v>
      </c>
      <c r="AK1372" s="374">
        <v>0</v>
      </c>
      <c r="AL1372" s="369">
        <v>5.0000000000000001E-3</v>
      </c>
      <c r="AM1372" s="369">
        <v>0.05</v>
      </c>
      <c r="AN1372" s="369" t="s">
        <v>34</v>
      </c>
      <c r="AO1372" s="367" t="s">
        <v>1324</v>
      </c>
      <c r="AP1372" s="370" t="s">
        <v>716</v>
      </c>
      <c r="AQ1372" s="376" t="s">
        <v>659</v>
      </c>
      <c r="AR1372" s="369">
        <v>3.3333333333333331E-3</v>
      </c>
      <c r="AS1372" s="369">
        <v>3.3333333333333331E-3</v>
      </c>
      <c r="AT1372" s="369"/>
      <c r="AX1372" s="662"/>
      <c r="AY1372" s="663"/>
      <c r="AZ1372" s="663"/>
      <c r="BA1372" s="663"/>
      <c r="BB1372" s="664"/>
      <c r="BC1372" s="663"/>
      <c r="BD1372" s="663"/>
      <c r="BE1372" s="663"/>
      <c r="BF1372" s="663"/>
      <c r="BG1372" s="664"/>
      <c r="BH1372" s="664"/>
      <c r="BI1372" s="665"/>
      <c r="BJ1372" s="665"/>
      <c r="BK1372" s="665"/>
      <c r="BL1372" s="664"/>
      <c r="BM1372" s="664"/>
      <c r="BN1372" s="664"/>
      <c r="BO1372" s="664"/>
      <c r="BP1372" s="664"/>
      <c r="BQ1372" s="664"/>
      <c r="BR1372" s="664"/>
      <c r="BS1372" s="664"/>
      <c r="BT1372" s="667"/>
      <c r="BU1372" s="668"/>
      <c r="BV1372" s="666"/>
      <c r="BW1372" s="669"/>
    </row>
    <row r="1373" spans="2:75" ht="15.75" customHeight="1">
      <c r="B1373" s="363" t="s">
        <v>387</v>
      </c>
      <c r="C1373" s="364">
        <v>19727078000130</v>
      </c>
      <c r="D1373" s="365" t="s">
        <v>14</v>
      </c>
      <c r="E1373" s="365" t="s">
        <v>607</v>
      </c>
      <c r="F1373" s="365"/>
      <c r="G1373" s="366"/>
      <c r="H1373" s="366" t="s">
        <v>34</v>
      </c>
      <c r="I1373" s="366" t="s">
        <v>34</v>
      </c>
      <c r="J1373" s="366" t="s">
        <v>608</v>
      </c>
      <c r="K1373" s="367" t="s">
        <v>48</v>
      </c>
      <c r="L1373" s="368"/>
      <c r="M1373" s="368" t="s">
        <v>1416</v>
      </c>
      <c r="N1373" s="367">
        <v>569666</v>
      </c>
      <c r="O1373" s="367" t="s">
        <v>1321</v>
      </c>
      <c r="P1373" s="371">
        <v>44214</v>
      </c>
      <c r="Q1373" s="372">
        <v>110801467.72</v>
      </c>
      <c r="R1373" s="372">
        <v>101954874.17968255</v>
      </c>
      <c r="S1373" s="367">
        <v>122</v>
      </c>
      <c r="T1373" s="369">
        <v>-7.133568559159198E-2</v>
      </c>
      <c r="U1373" s="369">
        <v>-0.92217033103921187</v>
      </c>
      <c r="V1373" s="369">
        <v>-0.23940116984352122</v>
      </c>
      <c r="W1373" s="369">
        <v>-2.3469319586073092</v>
      </c>
      <c r="X1373" s="369" t="s">
        <v>1419</v>
      </c>
      <c r="Y1373" s="369" t="s">
        <v>1419</v>
      </c>
      <c r="Z1373" s="369" t="s">
        <v>1419</v>
      </c>
      <c r="AA1373" s="369" t="s">
        <v>1419</v>
      </c>
      <c r="AB1373" s="369">
        <v>0.35322078464257606</v>
      </c>
      <c r="AC1373" s="373">
        <v>-0.87282115068861843</v>
      </c>
      <c r="AD1373" s="541">
        <v>0</v>
      </c>
      <c r="AE1373" s="370" t="s">
        <v>2484</v>
      </c>
      <c r="AF1373" s="370" t="s">
        <v>2244</v>
      </c>
      <c r="AG1373" s="374" t="s">
        <v>1438</v>
      </c>
      <c r="AH1373" s="374" t="s">
        <v>2248</v>
      </c>
      <c r="AI1373" s="374">
        <v>5000</v>
      </c>
      <c r="AJ1373" s="374">
        <v>100</v>
      </c>
      <c r="AK1373" s="374">
        <v>5000</v>
      </c>
      <c r="AL1373" s="369">
        <v>0.02</v>
      </c>
      <c r="AM1373" s="369">
        <v>0.2</v>
      </c>
      <c r="AN1373" s="369" t="s">
        <v>34</v>
      </c>
      <c r="AO1373" s="367" t="s">
        <v>1324</v>
      </c>
      <c r="AP1373" s="370" t="s">
        <v>716</v>
      </c>
      <c r="AQ1373" s="376" t="s">
        <v>659</v>
      </c>
      <c r="AR1373" s="369">
        <v>2E-3</v>
      </c>
      <c r="AS1373" s="369">
        <v>2E-3</v>
      </c>
      <c r="AT1373" s="369"/>
      <c r="AX1373" s="662"/>
      <c r="AY1373" s="663"/>
      <c r="AZ1373" s="663"/>
      <c r="BA1373" s="663"/>
      <c r="BB1373" s="664"/>
      <c r="BC1373" s="663"/>
      <c r="BD1373" s="663"/>
      <c r="BE1373" s="663"/>
      <c r="BF1373" s="663"/>
      <c r="BG1373" s="664"/>
      <c r="BH1373" s="664"/>
      <c r="BI1373" s="665"/>
      <c r="BJ1373" s="665"/>
      <c r="BK1373" s="665"/>
      <c r="BL1373" s="664"/>
      <c r="BM1373" s="664"/>
      <c r="BN1373" s="664"/>
      <c r="BO1373" s="664"/>
      <c r="BP1373" s="664"/>
      <c r="BQ1373" s="664"/>
      <c r="BR1373" s="664"/>
      <c r="BS1373" s="664"/>
      <c r="BT1373" s="667"/>
      <c r="BU1373" s="668"/>
      <c r="BV1373" s="666"/>
      <c r="BW1373" s="669"/>
    </row>
    <row r="1374" spans="2:75" ht="15.75" customHeight="1">
      <c r="B1374" s="363" t="s">
        <v>102</v>
      </c>
      <c r="C1374" s="364">
        <v>17012208000123</v>
      </c>
      <c r="D1374" s="365" t="s">
        <v>11</v>
      </c>
      <c r="E1374" s="365" t="s">
        <v>620</v>
      </c>
      <c r="F1374" s="365" t="s">
        <v>663</v>
      </c>
      <c r="G1374" s="366" t="s">
        <v>738</v>
      </c>
      <c r="H1374" s="366" t="s">
        <v>34</v>
      </c>
      <c r="I1374" s="366" t="s">
        <v>1304</v>
      </c>
      <c r="J1374" s="366" t="s">
        <v>608</v>
      </c>
      <c r="K1374" s="367" t="s">
        <v>48</v>
      </c>
      <c r="L1374" s="368"/>
      <c r="M1374" s="368" t="s">
        <v>34</v>
      </c>
      <c r="N1374" s="367">
        <v>332232</v>
      </c>
      <c r="O1374" s="367" t="s">
        <v>1321</v>
      </c>
      <c r="P1374" s="371">
        <v>41365</v>
      </c>
      <c r="Q1374" s="372">
        <v>876963393.21000004</v>
      </c>
      <c r="R1374" s="372">
        <v>727167328.21642864</v>
      </c>
      <c r="S1374" s="367">
        <v>179</v>
      </c>
      <c r="T1374" s="369">
        <v>9.5041356475034533E-2</v>
      </c>
      <c r="U1374" s="369">
        <v>1.2286181654547466</v>
      </c>
      <c r="V1374" s="369">
        <v>0.13265674010744788</v>
      </c>
      <c r="W1374" s="369">
        <v>1.3004796220767463</v>
      </c>
      <c r="X1374" s="369">
        <v>0.2118071101717276</v>
      </c>
      <c r="Y1374" s="369">
        <v>1.6061717934283168</v>
      </c>
      <c r="Z1374" s="369">
        <v>0.26643381381143816</v>
      </c>
      <c r="AA1374" s="369">
        <v>1.5144961724193653</v>
      </c>
      <c r="AB1374" s="369">
        <v>3.1966645415137038E-3</v>
      </c>
      <c r="AC1374" s="373">
        <v>8.5870057135460449</v>
      </c>
      <c r="AD1374" s="541">
        <v>0</v>
      </c>
      <c r="AE1374" s="370" t="s">
        <v>101</v>
      </c>
      <c r="AF1374" s="370" t="s">
        <v>736</v>
      </c>
      <c r="AG1374" s="374" t="s">
        <v>736</v>
      </c>
      <c r="AH1374" s="374" t="s">
        <v>2245</v>
      </c>
      <c r="AI1374" s="374">
        <v>5000</v>
      </c>
      <c r="AJ1374" s="374">
        <v>5000</v>
      </c>
      <c r="AK1374" s="374">
        <v>5000</v>
      </c>
      <c r="AL1374" s="673">
        <v>1.1000000000000001E-2</v>
      </c>
      <c r="AM1374" s="673">
        <v>0.2</v>
      </c>
      <c r="AN1374" s="369" t="s">
        <v>64</v>
      </c>
      <c r="AO1374" s="367" t="s">
        <v>1324</v>
      </c>
      <c r="AP1374" s="370" t="s">
        <v>13</v>
      </c>
      <c r="AQ1374" s="376" t="s">
        <v>668</v>
      </c>
      <c r="AR1374" s="369">
        <v>1.8333333333333331E-3</v>
      </c>
      <c r="AS1374" s="369">
        <v>1.8333333333333331E-3</v>
      </c>
      <c r="AT1374" s="369"/>
      <c r="AV1374" t="s">
        <v>1392</v>
      </c>
      <c r="AX1374" s="662"/>
      <c r="AY1374" s="663"/>
      <c r="AZ1374" s="663"/>
      <c r="BA1374" s="663"/>
      <c r="BB1374" s="664"/>
      <c r="BC1374" s="663"/>
      <c r="BD1374" s="663"/>
      <c r="BE1374" s="663"/>
      <c r="BF1374" s="663"/>
      <c r="BG1374" s="664"/>
      <c r="BH1374" s="664"/>
      <c r="BI1374" s="665"/>
      <c r="BJ1374" s="665"/>
      <c r="BK1374" s="665"/>
      <c r="BL1374" s="664"/>
      <c r="BM1374" s="664"/>
      <c r="BN1374" s="664"/>
      <c r="BO1374" s="664"/>
      <c r="BP1374" s="664"/>
      <c r="BQ1374" s="664"/>
      <c r="BR1374" s="664"/>
      <c r="BS1374" s="664"/>
      <c r="BT1374" s="667"/>
      <c r="BU1374" s="668"/>
      <c r="BV1374" s="666"/>
      <c r="BW1374" s="669"/>
    </row>
    <row r="1375" spans="2:75" ht="15.75" customHeight="1">
      <c r="B1375" s="363" t="s">
        <v>36</v>
      </c>
      <c r="C1375" s="364">
        <v>23957096000186</v>
      </c>
      <c r="D1375" s="365" t="s">
        <v>11</v>
      </c>
      <c r="E1375" s="365" t="s">
        <v>620</v>
      </c>
      <c r="F1375" s="365" t="s">
        <v>685</v>
      </c>
      <c r="G1375" s="366" t="s">
        <v>738</v>
      </c>
      <c r="H1375" s="366" t="s">
        <v>34</v>
      </c>
      <c r="I1375" s="366" t="s">
        <v>1319</v>
      </c>
      <c r="J1375" s="366" t="s">
        <v>608</v>
      </c>
      <c r="K1375" s="367" t="s">
        <v>48</v>
      </c>
      <c r="L1375" s="368"/>
      <c r="M1375" s="368" t="s">
        <v>34</v>
      </c>
      <c r="N1375" s="367">
        <v>425559</v>
      </c>
      <c r="O1375" s="367" t="s">
        <v>1321</v>
      </c>
      <c r="P1375" s="371">
        <v>42639</v>
      </c>
      <c r="Q1375" s="372">
        <v>304129523.77999997</v>
      </c>
      <c r="R1375" s="372">
        <v>257230996.85984114</v>
      </c>
      <c r="S1375" s="367">
        <v>180</v>
      </c>
      <c r="T1375" s="369">
        <v>8.1361431103017967E-2</v>
      </c>
      <c r="U1375" s="369">
        <v>1.05177510010414</v>
      </c>
      <c r="V1375" s="369">
        <v>0.11064660678341665</v>
      </c>
      <c r="W1375" s="369">
        <v>1.08470671944164</v>
      </c>
      <c r="X1375" s="369">
        <v>0.17408743305494978</v>
      </c>
      <c r="Y1375" s="369">
        <v>1.3201366296745034</v>
      </c>
      <c r="Z1375" s="369">
        <v>0.24907299364897728</v>
      </c>
      <c r="AA1375" s="369">
        <v>1.415811642441815</v>
      </c>
      <c r="AB1375" s="369">
        <v>3.4296322311162843E-3</v>
      </c>
      <c r="AC1375" s="373">
        <v>2.2795483336471598</v>
      </c>
      <c r="AD1375" s="541">
        <v>0</v>
      </c>
      <c r="AE1375" s="370" t="s">
        <v>2337</v>
      </c>
      <c r="AF1375" s="370" t="s">
        <v>736</v>
      </c>
      <c r="AG1375" s="374" t="s">
        <v>736</v>
      </c>
      <c r="AH1375" s="374" t="s">
        <v>2245</v>
      </c>
      <c r="AI1375" s="374">
        <v>5000</v>
      </c>
      <c r="AJ1375" s="374">
        <v>5000</v>
      </c>
      <c r="AK1375" s="374">
        <v>5000</v>
      </c>
      <c r="AL1375" s="369">
        <v>0.02</v>
      </c>
      <c r="AM1375" s="369">
        <v>0.2</v>
      </c>
      <c r="AN1375" s="369" t="s">
        <v>2257</v>
      </c>
      <c r="AO1375" s="367" t="s">
        <v>1324</v>
      </c>
      <c r="AP1375" s="370" t="s">
        <v>13</v>
      </c>
      <c r="AQ1375" s="376" t="s">
        <v>686</v>
      </c>
      <c r="AR1375" s="369">
        <v>3.3333333333333331E-3</v>
      </c>
      <c r="AS1375" s="369">
        <v>3.3333333333333331E-3</v>
      </c>
      <c r="AT1375" s="369"/>
      <c r="AX1375" s="662"/>
      <c r="AY1375" s="663"/>
      <c r="AZ1375" s="663"/>
      <c r="BA1375" s="663"/>
      <c r="BB1375" s="664"/>
      <c r="BC1375" s="663"/>
      <c r="BD1375" s="663"/>
      <c r="BE1375" s="663"/>
      <c r="BF1375" s="663"/>
      <c r="BG1375" s="664"/>
      <c r="BH1375" s="664"/>
      <c r="BI1375" s="665"/>
      <c r="BJ1375" s="665"/>
      <c r="BK1375" s="665"/>
      <c r="BL1375" s="664"/>
      <c r="BM1375" s="664"/>
      <c r="BN1375" s="664"/>
      <c r="BO1375" s="664"/>
      <c r="BP1375" s="664"/>
      <c r="BQ1375" s="664"/>
      <c r="BR1375" s="664"/>
      <c r="BS1375" s="664"/>
      <c r="BT1375" s="667"/>
      <c r="BU1375" s="668"/>
      <c r="BV1375" s="666"/>
      <c r="BW1375" s="669"/>
    </row>
    <row r="1376" spans="2:75" ht="15.75" customHeight="1">
      <c r="B1376" s="363" t="s">
        <v>549</v>
      </c>
      <c r="C1376" s="364">
        <v>21732670000172</v>
      </c>
      <c r="D1376" s="365" t="s">
        <v>14</v>
      </c>
      <c r="E1376" s="365" t="s">
        <v>15</v>
      </c>
      <c r="F1376" s="365" t="s">
        <v>16</v>
      </c>
      <c r="G1376" s="366"/>
      <c r="H1376" s="366" t="s">
        <v>34</v>
      </c>
      <c r="I1376" s="366" t="s">
        <v>34</v>
      </c>
      <c r="J1376" s="366" t="s">
        <v>608</v>
      </c>
      <c r="K1376" s="367" t="s">
        <v>48</v>
      </c>
      <c r="L1376" s="368"/>
      <c r="M1376" s="368" t="s">
        <v>1416</v>
      </c>
      <c r="N1376" s="367">
        <v>403806</v>
      </c>
      <c r="O1376" s="367" t="s">
        <v>1321</v>
      </c>
      <c r="P1376" s="371">
        <v>42202</v>
      </c>
      <c r="Q1376" s="372">
        <v>329414246.22000003</v>
      </c>
      <c r="R1376" s="372">
        <v>331443184.38166672</v>
      </c>
      <c r="S1376" s="367">
        <v>180</v>
      </c>
      <c r="T1376" s="369">
        <v>6.6622258455968364E-2</v>
      </c>
      <c r="U1376" s="369">
        <v>0.86123893848384891</v>
      </c>
      <c r="V1376" s="369">
        <v>7.4870896720413249E-2</v>
      </c>
      <c r="W1376" s="369">
        <v>0.73398513631983553</v>
      </c>
      <c r="X1376" s="369">
        <v>0.1289353601678711</v>
      </c>
      <c r="Y1376" s="369">
        <v>0.97774025862139613</v>
      </c>
      <c r="Z1376" s="369">
        <v>0.22490510919048612</v>
      </c>
      <c r="AA1376" s="369">
        <v>1.2784335522352821</v>
      </c>
      <c r="AB1376" s="369">
        <v>4.6724666902341873E-2</v>
      </c>
      <c r="AC1376" s="373">
        <v>-0.51058976376748244</v>
      </c>
      <c r="AD1376" s="541">
        <v>18447898000106</v>
      </c>
      <c r="AE1376" s="370" t="s">
        <v>2334</v>
      </c>
      <c r="AF1376" s="370" t="s">
        <v>2253</v>
      </c>
      <c r="AG1376" s="374" t="s">
        <v>1439</v>
      </c>
      <c r="AH1376" s="374" t="s">
        <v>2245</v>
      </c>
      <c r="AI1376" s="374">
        <v>25000</v>
      </c>
      <c r="AJ1376" s="374">
        <v>5000</v>
      </c>
      <c r="AK1376" s="374">
        <v>5000</v>
      </c>
      <c r="AL1376" s="369">
        <v>5.5000000000000005E-3</v>
      </c>
      <c r="AM1376" s="369">
        <v>0.2</v>
      </c>
      <c r="AN1376" s="369" t="s">
        <v>2257</v>
      </c>
      <c r="AO1376" s="367" t="s">
        <v>1324</v>
      </c>
      <c r="AP1376" s="370" t="s">
        <v>13</v>
      </c>
      <c r="AQ1376" s="376" t="s">
        <v>671</v>
      </c>
      <c r="AR1376" s="369">
        <v>1.2833333333333332E-3</v>
      </c>
      <c r="AS1376" s="369">
        <v>1.2833333333333332E-3</v>
      </c>
      <c r="AT1376" s="369"/>
      <c r="AX1376" s="662"/>
      <c r="AY1376" s="663"/>
      <c r="AZ1376" s="663"/>
      <c r="BA1376" s="663"/>
      <c r="BB1376" s="664"/>
      <c r="BC1376" s="663"/>
      <c r="BD1376" s="663"/>
      <c r="BE1376" s="663"/>
      <c r="BF1376" s="663"/>
      <c r="BG1376" s="664"/>
      <c r="BH1376" s="664"/>
      <c r="BI1376" s="665"/>
      <c r="BJ1376" s="665"/>
      <c r="BK1376" s="665"/>
      <c r="BL1376" s="664"/>
      <c r="BM1376" s="664"/>
      <c r="BN1376" s="664"/>
      <c r="BO1376" s="664"/>
      <c r="BP1376" s="664"/>
      <c r="BQ1376" s="664"/>
      <c r="BR1376" s="664"/>
      <c r="BS1376" s="664"/>
      <c r="BT1376" s="667"/>
      <c r="BU1376" s="668"/>
      <c r="BV1376" s="666"/>
      <c r="BW1376" s="669"/>
    </row>
    <row r="1377" spans="2:75" ht="15.75" customHeight="1">
      <c r="B1377" s="363" t="s">
        <v>751</v>
      </c>
      <c r="C1377" s="364">
        <v>30910036000173</v>
      </c>
      <c r="D1377" s="365" t="s">
        <v>11</v>
      </c>
      <c r="E1377" s="365" t="s">
        <v>620</v>
      </c>
      <c r="F1377" s="365" t="s">
        <v>663</v>
      </c>
      <c r="G1377" s="366" t="s">
        <v>738</v>
      </c>
      <c r="H1377" s="366" t="s">
        <v>34</v>
      </c>
      <c r="I1377" s="366" t="s">
        <v>1304</v>
      </c>
      <c r="J1377" s="366" t="s">
        <v>608</v>
      </c>
      <c r="K1377" s="367" t="s">
        <v>48</v>
      </c>
      <c r="L1377" s="368"/>
      <c r="M1377" s="368" t="s">
        <v>1416</v>
      </c>
      <c r="N1377" s="367">
        <v>476250</v>
      </c>
      <c r="O1377" s="367" t="s">
        <v>1321</v>
      </c>
      <c r="P1377" s="371">
        <v>43353</v>
      </c>
      <c r="Q1377" s="372">
        <v>622939546.28999996</v>
      </c>
      <c r="R1377" s="372">
        <v>651616455.87658727</v>
      </c>
      <c r="S1377" s="367">
        <v>181</v>
      </c>
      <c r="T1377" s="369">
        <v>8.094198123306362E-2</v>
      </c>
      <c r="U1377" s="369">
        <v>1.0463527897664406</v>
      </c>
      <c r="V1377" s="369">
        <v>0.10868684133839701</v>
      </c>
      <c r="W1377" s="369">
        <v>1.0654944651435632</v>
      </c>
      <c r="X1377" s="369">
        <v>0.17616592451286461</v>
      </c>
      <c r="Y1377" s="369">
        <v>1.335898207979773</v>
      </c>
      <c r="Z1377" s="369">
        <v>0.29269440987213335</v>
      </c>
      <c r="AA1377" s="369">
        <v>1.6637699138053639</v>
      </c>
      <c r="AB1377" s="369">
        <v>4.2821664747503749E-3</v>
      </c>
      <c r="AC1377" s="373">
        <v>1.4138791613717159</v>
      </c>
      <c r="AD1377" s="541">
        <v>0</v>
      </c>
      <c r="AE1377" s="370" t="s">
        <v>2277</v>
      </c>
      <c r="AF1377" s="370" t="s">
        <v>2244</v>
      </c>
      <c r="AG1377" s="374" t="s">
        <v>1438</v>
      </c>
      <c r="AH1377" s="374" t="s">
        <v>2245</v>
      </c>
      <c r="AI1377" s="374">
        <v>25000</v>
      </c>
      <c r="AJ1377" s="374">
        <v>5000</v>
      </c>
      <c r="AK1377" s="374">
        <v>10000</v>
      </c>
      <c r="AL1377" s="673">
        <v>1.6E-2</v>
      </c>
      <c r="AM1377" s="673">
        <v>0.2</v>
      </c>
      <c r="AN1377" s="369" t="s">
        <v>64</v>
      </c>
      <c r="AO1377" s="367" t="s">
        <v>1324</v>
      </c>
      <c r="AP1377" s="370" t="s">
        <v>11</v>
      </c>
      <c r="AQ1377" s="376" t="s">
        <v>675</v>
      </c>
      <c r="AR1377" s="369" t="s">
        <v>34</v>
      </c>
      <c r="AS1377" s="369" t="s">
        <v>34</v>
      </c>
      <c r="AT1377" s="369"/>
      <c r="AX1377" s="662"/>
      <c r="AY1377" s="663"/>
      <c r="AZ1377" s="663"/>
      <c r="BA1377" s="663"/>
      <c r="BB1377" s="664"/>
      <c r="BC1377" s="663"/>
      <c r="BD1377" s="663"/>
      <c r="BE1377" s="663"/>
      <c r="BF1377" s="663"/>
      <c r="BG1377" s="664"/>
      <c r="BH1377" s="664"/>
      <c r="BI1377" s="665"/>
      <c r="BJ1377" s="665"/>
      <c r="BK1377" s="665"/>
      <c r="BL1377" s="664"/>
      <c r="BM1377" s="664"/>
      <c r="BN1377" s="664"/>
      <c r="BO1377" s="664"/>
      <c r="BP1377" s="664"/>
      <c r="BQ1377" s="664"/>
      <c r="BR1377" s="664"/>
      <c r="BS1377" s="664"/>
      <c r="BT1377" s="667"/>
      <c r="BU1377" s="668"/>
      <c r="BV1377" s="666"/>
      <c r="BW1377" s="669"/>
    </row>
    <row r="1378" spans="2:75" ht="15.75" customHeight="1">
      <c r="B1378" s="363" t="s">
        <v>514</v>
      </c>
      <c r="C1378" s="364">
        <v>37284388000100</v>
      </c>
      <c r="D1378" s="365" t="s">
        <v>11</v>
      </c>
      <c r="E1378" s="365" t="s">
        <v>620</v>
      </c>
      <c r="F1378" s="365" t="s">
        <v>663</v>
      </c>
      <c r="G1378" s="366" t="s">
        <v>738</v>
      </c>
      <c r="H1378" s="366" t="s">
        <v>34</v>
      </c>
      <c r="I1378" s="366"/>
      <c r="J1378" s="366" t="s">
        <v>608</v>
      </c>
      <c r="K1378" s="367" t="s">
        <v>48</v>
      </c>
      <c r="L1378" s="368"/>
      <c r="M1378" s="368" t="s">
        <v>34</v>
      </c>
      <c r="N1378" s="367">
        <v>616826</v>
      </c>
      <c r="O1378" s="367" t="s">
        <v>1321</v>
      </c>
      <c r="P1378" s="371">
        <v>44138</v>
      </c>
      <c r="Q1378" s="372">
        <v>6820718</v>
      </c>
      <c r="R1378" s="372">
        <v>7070161.3465476204</v>
      </c>
      <c r="S1378" s="367">
        <v>181</v>
      </c>
      <c r="T1378" s="369">
        <v>8.0377085293827921E-2</v>
      </c>
      <c r="U1378" s="369">
        <v>1.0390502697027786</v>
      </c>
      <c r="V1378" s="369">
        <v>0.10984777893228981</v>
      </c>
      <c r="W1378" s="369">
        <v>1.0768755354317181</v>
      </c>
      <c r="X1378" s="369" t="s">
        <v>1419</v>
      </c>
      <c r="Y1378" s="369" t="s">
        <v>1419</v>
      </c>
      <c r="Z1378" s="369" t="s">
        <v>1419</v>
      </c>
      <c r="AA1378" s="369" t="s">
        <v>1419</v>
      </c>
      <c r="AB1378" s="369">
        <v>1.6993432369640397E-2</v>
      </c>
      <c r="AC1378" s="373">
        <v>0.42581302435346713</v>
      </c>
      <c r="AD1378" s="541">
        <v>0</v>
      </c>
      <c r="AE1378" s="370" t="s">
        <v>2378</v>
      </c>
      <c r="AF1378" s="370" t="s">
        <v>2244</v>
      </c>
      <c r="AG1378" s="374" t="s">
        <v>1438</v>
      </c>
      <c r="AH1378" s="374" t="s">
        <v>2245</v>
      </c>
      <c r="AI1378" s="374">
        <v>25000</v>
      </c>
      <c r="AJ1378" s="374">
        <v>0</v>
      </c>
      <c r="AK1378" s="374">
        <v>25000</v>
      </c>
      <c r="AL1378" s="369">
        <v>1.2500000000000001E-2</v>
      </c>
      <c r="AM1378" s="369">
        <v>0.2</v>
      </c>
      <c r="AN1378" s="369" t="s">
        <v>2262</v>
      </c>
      <c r="AO1378" s="367" t="s">
        <v>1324</v>
      </c>
      <c r="AP1378" s="370" t="s">
        <v>13</v>
      </c>
      <c r="AQ1378" s="376" t="s">
        <v>668</v>
      </c>
      <c r="AR1378" s="369">
        <v>4.1662499999999998E-3</v>
      </c>
      <c r="AS1378" s="369">
        <v>4.1662499999999998E-3</v>
      </c>
      <c r="AT1378" s="369"/>
      <c r="AX1378" s="662"/>
      <c r="AY1378" s="663"/>
      <c r="AZ1378" s="663"/>
      <c r="BA1378" s="663"/>
      <c r="BB1378" s="664"/>
      <c r="BC1378" s="663"/>
      <c r="BD1378" s="663"/>
      <c r="BE1378" s="663"/>
      <c r="BF1378" s="663"/>
      <c r="BG1378" s="664"/>
      <c r="BH1378" s="664"/>
      <c r="BI1378" s="665"/>
      <c r="BJ1378" s="665"/>
      <c r="BK1378" s="665"/>
      <c r="BL1378" s="664"/>
      <c r="BM1378" s="664"/>
      <c r="BN1378" s="664"/>
      <c r="BO1378" s="664"/>
      <c r="BP1378" s="664"/>
      <c r="BQ1378" s="664"/>
      <c r="BR1378" s="664"/>
      <c r="BS1378" s="664"/>
      <c r="BT1378" s="667"/>
      <c r="BU1378" s="668"/>
      <c r="BV1378" s="666"/>
      <c r="BW1378" s="669"/>
    </row>
    <row r="1379" spans="2:75" ht="15.75" customHeight="1">
      <c r="B1379" s="363" t="s">
        <v>1008</v>
      </c>
      <c r="C1379" s="364">
        <v>38281372000106</v>
      </c>
      <c r="D1379" s="365" t="s">
        <v>11</v>
      </c>
      <c r="E1379" s="365" t="s">
        <v>620</v>
      </c>
      <c r="F1379" s="365" t="s">
        <v>663</v>
      </c>
      <c r="G1379" s="366" t="s">
        <v>738</v>
      </c>
      <c r="H1379" s="366" t="s">
        <v>34</v>
      </c>
      <c r="I1379" s="366"/>
      <c r="J1379" s="366" t="s">
        <v>608</v>
      </c>
      <c r="K1379" s="367" t="s">
        <v>48</v>
      </c>
      <c r="L1379" s="368"/>
      <c r="M1379" s="368" t="s">
        <v>34</v>
      </c>
      <c r="N1379" s="367">
        <v>559806</v>
      </c>
      <c r="O1379" s="367" t="s">
        <v>1321</v>
      </c>
      <c r="P1379" s="371">
        <v>44138</v>
      </c>
      <c r="Q1379" s="372">
        <v>72069233.599999994</v>
      </c>
      <c r="R1379" s="372">
        <v>62863739.442579351</v>
      </c>
      <c r="S1379" s="367">
        <v>181</v>
      </c>
      <c r="T1379" s="369">
        <v>9.9027880538314683E-2</v>
      </c>
      <c r="U1379" s="369">
        <v>1.2801527401159893</v>
      </c>
      <c r="V1379" s="369">
        <v>0.1238376740881908</v>
      </c>
      <c r="W1379" s="369">
        <v>1.2140232864657265</v>
      </c>
      <c r="X1379" s="369" t="s">
        <v>1419</v>
      </c>
      <c r="Y1379" s="369" t="s">
        <v>1419</v>
      </c>
      <c r="Z1379" s="369" t="s">
        <v>1419</v>
      </c>
      <c r="AA1379" s="369" t="s">
        <v>1419</v>
      </c>
      <c r="AB1379" s="369">
        <v>5.8899082017287519E-3</v>
      </c>
      <c r="AC1379" s="373">
        <v>3.3347824389126237</v>
      </c>
      <c r="AD1379" s="541">
        <v>38230040000100</v>
      </c>
      <c r="AE1379" s="370" t="s">
        <v>2423</v>
      </c>
      <c r="AF1379" s="370" t="s">
        <v>2253</v>
      </c>
      <c r="AG1379" s="374" t="s">
        <v>1439</v>
      </c>
      <c r="AH1379" s="374" t="s">
        <v>2245</v>
      </c>
      <c r="AI1379" s="374">
        <v>100000</v>
      </c>
      <c r="AJ1379" s="374" t="s">
        <v>1429</v>
      </c>
      <c r="AK1379" s="374">
        <v>100000</v>
      </c>
      <c r="AL1379" s="369">
        <v>6.0000000000000001E-3</v>
      </c>
      <c r="AM1379" s="369">
        <v>0.2</v>
      </c>
      <c r="AN1379" s="369" t="s">
        <v>34</v>
      </c>
      <c r="AO1379" s="367" t="s">
        <v>1324</v>
      </c>
      <c r="AP1379" s="370" t="s">
        <v>13</v>
      </c>
      <c r="AQ1379" s="376" t="s">
        <v>671</v>
      </c>
      <c r="AR1379" s="369">
        <v>6.0000000000000006E-4</v>
      </c>
      <c r="AS1379" s="369">
        <v>6.0000000000000006E-4</v>
      </c>
      <c r="AT1379" s="369"/>
      <c r="AX1379" s="662"/>
      <c r="AY1379" s="663"/>
      <c r="AZ1379" s="663"/>
      <c r="BA1379" s="663"/>
      <c r="BB1379" s="664"/>
      <c r="BC1379" s="663"/>
      <c r="BD1379" s="663"/>
      <c r="BE1379" s="663"/>
      <c r="BF1379" s="663"/>
      <c r="BG1379" s="664"/>
      <c r="BH1379" s="664"/>
      <c r="BI1379" s="665"/>
      <c r="BJ1379" s="665"/>
      <c r="BK1379" s="665"/>
      <c r="BL1379" s="664"/>
      <c r="BM1379" s="664"/>
      <c r="BN1379" s="664"/>
      <c r="BO1379" s="664"/>
      <c r="BP1379" s="664"/>
      <c r="BQ1379" s="664"/>
      <c r="BR1379" s="664"/>
      <c r="BS1379" s="664"/>
      <c r="BT1379" s="667"/>
      <c r="BU1379" s="668"/>
      <c r="BV1379" s="666"/>
      <c r="BW1379" s="669"/>
    </row>
    <row r="1380" spans="2:75" ht="15.75" customHeight="1">
      <c r="B1380" s="363" t="s">
        <v>830</v>
      </c>
      <c r="C1380" s="364">
        <v>36015243000140</v>
      </c>
      <c r="D1380" s="365" t="s">
        <v>11</v>
      </c>
      <c r="E1380" s="365" t="s">
        <v>620</v>
      </c>
      <c r="F1380" s="365" t="s">
        <v>685</v>
      </c>
      <c r="G1380" s="366" t="s">
        <v>738</v>
      </c>
      <c r="H1380" s="366" t="s">
        <v>34</v>
      </c>
      <c r="I1380" s="366" t="s">
        <v>1319</v>
      </c>
      <c r="J1380" s="366" t="s">
        <v>608</v>
      </c>
      <c r="K1380" s="367" t="s">
        <v>48</v>
      </c>
      <c r="L1380" s="368"/>
      <c r="M1380" s="368" t="s">
        <v>1416</v>
      </c>
      <c r="N1380" s="367">
        <v>528889</v>
      </c>
      <c r="O1380" s="367" t="s">
        <v>1321</v>
      </c>
      <c r="P1380" s="371">
        <v>43892</v>
      </c>
      <c r="Q1380" s="372">
        <v>127168148.98</v>
      </c>
      <c r="R1380" s="372">
        <v>99346979.021627009</v>
      </c>
      <c r="S1380" s="367">
        <v>181</v>
      </c>
      <c r="T1380" s="369">
        <v>0.10843556209197103</v>
      </c>
      <c r="U1380" s="369">
        <v>1.4017676757642605</v>
      </c>
      <c r="V1380" s="369">
        <v>0.1498233899478707</v>
      </c>
      <c r="W1380" s="369">
        <v>1.4687701912458246</v>
      </c>
      <c r="X1380" s="369">
        <v>0.23734422760515406</v>
      </c>
      <c r="Y1380" s="369">
        <v>1.7998243940127854</v>
      </c>
      <c r="Z1380" s="369" t="s">
        <v>1419</v>
      </c>
      <c r="AA1380" s="369" t="s">
        <v>1419</v>
      </c>
      <c r="AB1380" s="369">
        <v>2.3482615731913637E-3</v>
      </c>
      <c r="AC1380" s="373">
        <v>18.097518857848588</v>
      </c>
      <c r="AD1380" s="541">
        <v>0</v>
      </c>
      <c r="AE1380" s="370" t="s">
        <v>2320</v>
      </c>
      <c r="AF1380" s="370" t="s">
        <v>2244</v>
      </c>
      <c r="AG1380" s="374" t="s">
        <v>1438</v>
      </c>
      <c r="AH1380" s="374" t="s">
        <v>2266</v>
      </c>
      <c r="AI1380" s="374">
        <v>1000</v>
      </c>
      <c r="AJ1380" s="374">
        <v>1000</v>
      </c>
      <c r="AK1380" s="374">
        <v>1000</v>
      </c>
      <c r="AL1380" s="369">
        <v>6.0000000000000001E-3</v>
      </c>
      <c r="AM1380" s="369">
        <v>0.2</v>
      </c>
      <c r="AN1380" s="369" t="s">
        <v>64</v>
      </c>
      <c r="AO1380" s="367" t="s">
        <v>1324</v>
      </c>
      <c r="AP1380" s="370" t="s">
        <v>13</v>
      </c>
      <c r="AQ1380" s="376" t="s">
        <v>679</v>
      </c>
      <c r="AR1380" s="369" t="s">
        <v>34</v>
      </c>
      <c r="AS1380" s="369" t="s">
        <v>34</v>
      </c>
      <c r="AT1380" s="369"/>
      <c r="AX1380" s="662"/>
      <c r="AY1380" s="663"/>
      <c r="AZ1380" s="663"/>
      <c r="BA1380" s="663"/>
      <c r="BB1380" s="664"/>
      <c r="BC1380" s="663"/>
      <c r="BD1380" s="663"/>
      <c r="BE1380" s="663"/>
      <c r="BF1380" s="663"/>
      <c r="BG1380" s="664"/>
      <c r="BH1380" s="664"/>
      <c r="BI1380" s="665"/>
      <c r="BJ1380" s="665"/>
      <c r="BK1380" s="665"/>
      <c r="BL1380" s="664"/>
      <c r="BM1380" s="664"/>
      <c r="BN1380" s="664"/>
      <c r="BO1380" s="664"/>
      <c r="BP1380" s="664"/>
      <c r="BQ1380" s="664"/>
      <c r="BR1380" s="664"/>
      <c r="BS1380" s="664"/>
      <c r="BT1380" s="667"/>
      <c r="BU1380" s="668"/>
      <c r="BV1380" s="666"/>
      <c r="BW1380" s="669"/>
    </row>
    <row r="1381" spans="2:75" ht="15.75" customHeight="1">
      <c r="B1381" s="363" t="s">
        <v>482</v>
      </c>
      <c r="C1381" s="364">
        <v>40905548000103</v>
      </c>
      <c r="D1381" s="365" t="s">
        <v>11</v>
      </c>
      <c r="E1381" s="365" t="s">
        <v>620</v>
      </c>
      <c r="F1381" s="365" t="s">
        <v>685</v>
      </c>
      <c r="G1381" s="366" t="s">
        <v>738</v>
      </c>
      <c r="H1381" s="366" t="s">
        <v>34</v>
      </c>
      <c r="I1381" s="366" t="s">
        <v>1319</v>
      </c>
      <c r="J1381" s="366" t="s">
        <v>608</v>
      </c>
      <c r="K1381" s="367" t="s">
        <v>48</v>
      </c>
      <c r="L1381" s="368"/>
      <c r="M1381" s="368" t="s">
        <v>34</v>
      </c>
      <c r="N1381" s="367">
        <v>581259</v>
      </c>
      <c r="O1381" s="367" t="s">
        <v>1321</v>
      </c>
      <c r="P1381" s="371">
        <v>44280</v>
      </c>
      <c r="Q1381" s="372">
        <v>42683766.659999996</v>
      </c>
      <c r="R1381" s="372">
        <v>31118862.374206346</v>
      </c>
      <c r="S1381" s="367">
        <v>181</v>
      </c>
      <c r="T1381" s="369">
        <v>0.10660770863499858</v>
      </c>
      <c r="U1381" s="369">
        <v>1.3781386573630392</v>
      </c>
      <c r="V1381" s="369">
        <v>0.15602037513417333</v>
      </c>
      <c r="W1381" s="369">
        <v>1.5295213671496684</v>
      </c>
      <c r="X1381" s="369" t="s">
        <v>1419</v>
      </c>
      <c r="Y1381" s="369" t="s">
        <v>1419</v>
      </c>
      <c r="Z1381" s="369" t="s">
        <v>1419</v>
      </c>
      <c r="AA1381" s="369" t="s">
        <v>1419</v>
      </c>
      <c r="AB1381" s="369">
        <v>3.1082404841923537E-3</v>
      </c>
      <c r="AC1381" s="373">
        <v>15.403521273048048</v>
      </c>
      <c r="AD1381" s="541">
        <v>0</v>
      </c>
      <c r="AE1381" s="370" t="s">
        <v>2363</v>
      </c>
      <c r="AF1381" s="370" t="s">
        <v>2244</v>
      </c>
      <c r="AG1381" s="374" t="s">
        <v>1438</v>
      </c>
      <c r="AH1381" s="374" t="s">
        <v>2245</v>
      </c>
      <c r="AI1381" s="374">
        <v>1000</v>
      </c>
      <c r="AJ1381" s="374">
        <v>100</v>
      </c>
      <c r="AK1381" s="374">
        <v>1000</v>
      </c>
      <c r="AL1381" s="369">
        <v>0.01</v>
      </c>
      <c r="AM1381" s="369">
        <v>0.15</v>
      </c>
      <c r="AN1381" s="369" t="s">
        <v>34</v>
      </c>
      <c r="AO1381" s="367" t="s">
        <v>1324</v>
      </c>
      <c r="AP1381" s="370" t="s">
        <v>13</v>
      </c>
      <c r="AQ1381" s="376" t="s">
        <v>671</v>
      </c>
      <c r="AR1381" s="369">
        <v>2.1333333333333334E-3</v>
      </c>
      <c r="AS1381" s="369">
        <v>2.1333333333333334E-3</v>
      </c>
      <c r="AT1381" s="369"/>
      <c r="AX1381" s="662"/>
      <c r="AY1381" s="663"/>
      <c r="AZ1381" s="663"/>
      <c r="BA1381" s="663"/>
      <c r="BB1381" s="664"/>
      <c r="BC1381" s="663"/>
      <c r="BD1381" s="663"/>
      <c r="BE1381" s="663"/>
      <c r="BF1381" s="663"/>
      <c r="BG1381" s="664"/>
      <c r="BH1381" s="664"/>
      <c r="BI1381" s="665"/>
      <c r="BJ1381" s="665"/>
      <c r="BK1381" s="665"/>
      <c r="BL1381" s="664"/>
      <c r="BM1381" s="664"/>
      <c r="BN1381" s="664"/>
      <c r="BO1381" s="664"/>
      <c r="BP1381" s="664"/>
      <c r="BQ1381" s="664"/>
      <c r="BR1381" s="664"/>
      <c r="BS1381" s="664"/>
      <c r="BT1381" s="667"/>
      <c r="BU1381" s="668"/>
      <c r="BV1381" s="666"/>
      <c r="BW1381" s="669"/>
    </row>
    <row r="1382" spans="2:75" ht="15.75" customHeight="1">
      <c r="B1382" s="363" t="s">
        <v>1606</v>
      </c>
      <c r="C1382" s="364">
        <v>36440431000116</v>
      </c>
      <c r="D1382" s="365" t="s">
        <v>11</v>
      </c>
      <c r="E1382" s="365" t="s">
        <v>620</v>
      </c>
      <c r="F1382" s="365" t="s">
        <v>685</v>
      </c>
      <c r="G1382" s="366" t="s">
        <v>738</v>
      </c>
      <c r="H1382" s="366" t="s">
        <v>34</v>
      </c>
      <c r="I1382" s="366" t="s">
        <v>1319</v>
      </c>
      <c r="J1382" s="366" t="s">
        <v>608</v>
      </c>
      <c r="K1382" s="367" t="s">
        <v>48</v>
      </c>
      <c r="L1382" s="368"/>
      <c r="M1382" s="368"/>
      <c r="N1382" s="367">
        <v>536547</v>
      </c>
      <c r="O1382" s="367" t="s">
        <v>1321</v>
      </c>
      <c r="P1382" s="371">
        <v>43958</v>
      </c>
      <c r="Q1382" s="372">
        <v>68626152.709999993</v>
      </c>
      <c r="R1382" s="372">
        <v>68165376.965992048</v>
      </c>
      <c r="S1382" s="367">
        <v>181</v>
      </c>
      <c r="T1382" s="369">
        <v>0.12641622133852515</v>
      </c>
      <c r="U1382" s="369">
        <v>1.421918725403587</v>
      </c>
      <c r="V1382" s="369">
        <v>0.16062840198154871</v>
      </c>
      <c r="W1382" s="369">
        <v>1.4742006360922446</v>
      </c>
      <c r="X1382" s="369">
        <v>0.25835932466033396</v>
      </c>
      <c r="Y1382" s="369">
        <v>1.8167286315072213</v>
      </c>
      <c r="Z1382" s="369" t="s">
        <v>1419</v>
      </c>
      <c r="AA1382" s="369" t="s">
        <v>1419</v>
      </c>
      <c r="AB1382" s="369">
        <v>1.5995565459589668E-2</v>
      </c>
      <c r="AC1382" s="373">
        <v>2.8563285628216639</v>
      </c>
      <c r="AD1382" s="541">
        <v>0</v>
      </c>
      <c r="AE1382" s="370" t="s">
        <v>2313</v>
      </c>
      <c r="AF1382" s="370" t="s">
        <v>2244</v>
      </c>
      <c r="AG1382" s="374" t="s">
        <v>1438</v>
      </c>
      <c r="AH1382" s="374" t="s">
        <v>2245</v>
      </c>
      <c r="AI1382" s="374">
        <v>100000</v>
      </c>
      <c r="AJ1382" s="374">
        <v>50000</v>
      </c>
      <c r="AK1382" s="374">
        <v>50000</v>
      </c>
      <c r="AL1382" s="369">
        <v>0.02</v>
      </c>
      <c r="AM1382" s="369">
        <v>0.2</v>
      </c>
      <c r="AN1382" s="369" t="s">
        <v>34</v>
      </c>
      <c r="AO1382" s="367" t="s">
        <v>1324</v>
      </c>
      <c r="AP1382" s="370" t="s">
        <v>13</v>
      </c>
      <c r="AQ1382" s="376" t="s">
        <v>668</v>
      </c>
      <c r="AR1382" s="369">
        <v>4.0000000000000001E-3</v>
      </c>
      <c r="AS1382" s="369">
        <v>4.0000000000000001E-3</v>
      </c>
      <c r="AT1382" s="369"/>
      <c r="AX1382" s="662"/>
      <c r="AY1382" s="663"/>
      <c r="AZ1382" s="663"/>
      <c r="BA1382" s="663"/>
      <c r="BB1382" s="664"/>
      <c r="BC1382" s="663"/>
      <c r="BD1382" s="663"/>
      <c r="BE1382" s="663"/>
      <c r="BF1382" s="663"/>
      <c r="BG1382" s="664"/>
      <c r="BH1382" s="664"/>
      <c r="BI1382" s="665"/>
      <c r="BJ1382" s="665"/>
      <c r="BK1382" s="665"/>
      <c r="BL1382" s="664"/>
      <c r="BM1382" s="664"/>
      <c r="BN1382" s="664"/>
      <c r="BO1382" s="664"/>
      <c r="BP1382" s="664"/>
      <c r="BQ1382" s="664"/>
      <c r="BR1382" s="664"/>
      <c r="BS1382" s="664"/>
      <c r="BT1382" s="667"/>
      <c r="BU1382" s="668"/>
      <c r="BV1382" s="666"/>
      <c r="BW1382" s="669"/>
    </row>
    <row r="1383" spans="2:75" ht="15.75" customHeight="1">
      <c r="B1383" s="363" t="s">
        <v>299</v>
      </c>
      <c r="C1383" s="364">
        <v>15585932000110</v>
      </c>
      <c r="D1383" s="365" t="s">
        <v>11</v>
      </c>
      <c r="E1383" s="365" t="s">
        <v>620</v>
      </c>
      <c r="F1383" s="365" t="s">
        <v>685</v>
      </c>
      <c r="G1383" s="366" t="s">
        <v>738</v>
      </c>
      <c r="H1383" s="366" t="s">
        <v>34</v>
      </c>
      <c r="I1383" s="366" t="s">
        <v>1319</v>
      </c>
      <c r="J1383" s="366" t="s">
        <v>608</v>
      </c>
      <c r="K1383" s="367" t="s">
        <v>48</v>
      </c>
      <c r="L1383" s="368"/>
      <c r="M1383" s="368" t="s">
        <v>34</v>
      </c>
      <c r="N1383" s="367">
        <v>308560</v>
      </c>
      <c r="O1383" s="367" t="s">
        <v>1321</v>
      </c>
      <c r="P1383" s="371">
        <v>41095</v>
      </c>
      <c r="Q1383" s="372">
        <v>127052916.28</v>
      </c>
      <c r="R1383" s="372">
        <v>77552462.631587312</v>
      </c>
      <c r="S1383" s="367">
        <v>181</v>
      </c>
      <c r="T1383" s="369">
        <v>0.10703562471896566</v>
      </c>
      <c r="U1383" s="369">
        <v>1.3836704121017285</v>
      </c>
      <c r="V1383" s="369">
        <v>0.14651950709655681</v>
      </c>
      <c r="W1383" s="369">
        <v>1.4363810919932545</v>
      </c>
      <c r="X1383" s="369">
        <v>0.22018002009670012</v>
      </c>
      <c r="Y1383" s="369">
        <v>1.6696650904168047</v>
      </c>
      <c r="Z1383" s="369">
        <v>0.28711704722785258</v>
      </c>
      <c r="AA1383" s="369">
        <v>1.6320663764197676</v>
      </c>
      <c r="AB1383" s="369">
        <v>1.9182126919812248E-3</v>
      </c>
      <c r="AC1383" s="373">
        <v>20.653443697468028</v>
      </c>
      <c r="AD1383" s="541">
        <v>0</v>
      </c>
      <c r="AE1383" s="370" t="s">
        <v>2446</v>
      </c>
      <c r="AF1383" s="370" t="s">
        <v>2244</v>
      </c>
      <c r="AG1383" s="374" t="s">
        <v>1438</v>
      </c>
      <c r="AH1383" s="374" t="s">
        <v>2245</v>
      </c>
      <c r="AI1383" s="374">
        <v>100</v>
      </c>
      <c r="AJ1383" s="374">
        <v>100</v>
      </c>
      <c r="AK1383" s="374">
        <v>100</v>
      </c>
      <c r="AL1383" s="369">
        <v>1.2E-2</v>
      </c>
      <c r="AM1383" s="369">
        <v>0.2</v>
      </c>
      <c r="AN1383" s="369" t="s">
        <v>2262</v>
      </c>
      <c r="AO1383" s="367" t="s">
        <v>1324</v>
      </c>
      <c r="AP1383" s="370" t="s">
        <v>13</v>
      </c>
      <c r="AQ1383" s="376" t="s">
        <v>671</v>
      </c>
      <c r="AR1383" s="369">
        <v>4.0000000000000001E-3</v>
      </c>
      <c r="AS1383" s="369">
        <v>4.0000000000000001E-3</v>
      </c>
      <c r="AT1383" s="369"/>
      <c r="AX1383" s="662"/>
      <c r="AY1383" s="663"/>
      <c r="AZ1383" s="663"/>
      <c r="BA1383" s="663"/>
      <c r="BB1383" s="664"/>
      <c r="BC1383" s="663"/>
      <c r="BD1383" s="663"/>
      <c r="BE1383" s="663"/>
      <c r="BF1383" s="663"/>
      <c r="BG1383" s="664"/>
      <c r="BH1383" s="664"/>
      <c r="BI1383" s="665"/>
      <c r="BJ1383" s="665"/>
      <c r="BK1383" s="665"/>
      <c r="BL1383" s="664"/>
      <c r="BM1383" s="664"/>
      <c r="BN1383" s="664"/>
      <c r="BO1383" s="664"/>
      <c r="BP1383" s="664"/>
      <c r="BQ1383" s="664"/>
      <c r="BR1383" s="664"/>
      <c r="BS1383" s="664"/>
      <c r="BT1383" s="667"/>
      <c r="BU1383" s="668"/>
      <c r="BV1383" s="666"/>
      <c r="BW1383" s="669"/>
    </row>
    <row r="1384" spans="2:75" ht="15.75" customHeight="1">
      <c r="B1384" s="363" t="s">
        <v>1160</v>
      </c>
      <c r="C1384" s="364">
        <v>40265199000102</v>
      </c>
      <c r="D1384" s="365" t="s">
        <v>11</v>
      </c>
      <c r="E1384" s="365" t="s">
        <v>620</v>
      </c>
      <c r="F1384" s="365" t="s">
        <v>685</v>
      </c>
      <c r="G1384" s="366" t="s">
        <v>738</v>
      </c>
      <c r="H1384" s="366" t="s">
        <v>34</v>
      </c>
      <c r="I1384" s="366" t="s">
        <v>1319</v>
      </c>
      <c r="J1384" s="366" t="s">
        <v>608</v>
      </c>
      <c r="K1384" s="367" t="s">
        <v>48</v>
      </c>
      <c r="L1384" s="368"/>
      <c r="M1384" s="368" t="s">
        <v>34</v>
      </c>
      <c r="N1384" s="367">
        <v>573825</v>
      </c>
      <c r="O1384" s="367" t="s">
        <v>1321</v>
      </c>
      <c r="P1384" s="371">
        <v>44238</v>
      </c>
      <c r="Q1384" s="372">
        <v>87949220.579999998</v>
      </c>
      <c r="R1384" s="372">
        <v>65541628.297063537</v>
      </c>
      <c r="S1384" s="367">
        <v>181</v>
      </c>
      <c r="T1384" s="369">
        <v>0.12145363590165181</v>
      </c>
      <c r="U1384" s="369">
        <v>1.570054856787459</v>
      </c>
      <c r="V1384" s="369">
        <v>0.15712346453387482</v>
      </c>
      <c r="W1384" s="369">
        <v>1.5403353317057</v>
      </c>
      <c r="X1384" s="369" t="s">
        <v>1419</v>
      </c>
      <c r="Y1384" s="369" t="s">
        <v>1419</v>
      </c>
      <c r="Z1384" s="369" t="s">
        <v>1419</v>
      </c>
      <c r="AA1384" s="369" t="s">
        <v>1419</v>
      </c>
      <c r="AB1384" s="369">
        <v>3.2883247819660115E-2</v>
      </c>
      <c r="AC1384" s="373">
        <v>1.5012436736373356</v>
      </c>
      <c r="AD1384" s="541">
        <v>36498197000188</v>
      </c>
      <c r="AE1384" s="370" t="s">
        <v>2515</v>
      </c>
      <c r="AF1384" s="370" t="s">
        <v>2244</v>
      </c>
      <c r="AG1384" s="374" t="s">
        <v>1438</v>
      </c>
      <c r="AH1384" s="374" t="s">
        <v>2245</v>
      </c>
      <c r="AI1384" s="374">
        <v>5000</v>
      </c>
      <c r="AJ1384" s="374">
        <v>1000</v>
      </c>
      <c r="AK1384" s="374">
        <v>1000</v>
      </c>
      <c r="AL1384" s="369">
        <v>1.18E-2</v>
      </c>
      <c r="AM1384" s="369">
        <v>0.1</v>
      </c>
      <c r="AN1384" s="369" t="s">
        <v>34</v>
      </c>
      <c r="AO1384" s="367" t="s">
        <v>1324</v>
      </c>
      <c r="AP1384" s="370" t="s">
        <v>13</v>
      </c>
      <c r="AQ1384" s="376" t="s">
        <v>686</v>
      </c>
      <c r="AR1384" s="369">
        <v>5.5066666666666658E-3</v>
      </c>
      <c r="AS1384" s="369">
        <v>5.5066666666666658E-3</v>
      </c>
      <c r="AT1384" s="369"/>
      <c r="AX1384" s="662"/>
      <c r="AY1384" s="663"/>
      <c r="AZ1384" s="663"/>
      <c r="BA1384" s="663"/>
      <c r="BB1384" s="664"/>
      <c r="BC1384" s="663"/>
      <c r="BD1384" s="663"/>
      <c r="BE1384" s="663"/>
      <c r="BF1384" s="663"/>
      <c r="BG1384" s="664"/>
      <c r="BH1384" s="664"/>
      <c r="BI1384" s="665"/>
      <c r="BJ1384" s="665"/>
      <c r="BK1384" s="665"/>
      <c r="BL1384" s="664"/>
      <c r="BM1384" s="664"/>
      <c r="BN1384" s="664"/>
      <c r="BO1384" s="664"/>
      <c r="BP1384" s="664"/>
      <c r="BQ1384" s="664"/>
      <c r="BR1384" s="664"/>
      <c r="BS1384" s="664"/>
      <c r="BT1384" s="667"/>
      <c r="BU1384" s="668"/>
      <c r="BV1384" s="666"/>
      <c r="BW1384" s="669"/>
    </row>
    <row r="1385" spans="2:75" ht="15.75" customHeight="1">
      <c r="B1385" s="363" t="s">
        <v>1242</v>
      </c>
      <c r="C1385" s="364">
        <v>17313316000136</v>
      </c>
      <c r="D1385" s="365" t="s">
        <v>11</v>
      </c>
      <c r="E1385" s="365" t="s">
        <v>620</v>
      </c>
      <c r="F1385" s="365" t="s">
        <v>685</v>
      </c>
      <c r="G1385" s="366" t="s">
        <v>738</v>
      </c>
      <c r="H1385" s="366" t="s">
        <v>34</v>
      </c>
      <c r="I1385" s="366" t="s">
        <v>1319</v>
      </c>
      <c r="J1385" s="366" t="s">
        <v>608</v>
      </c>
      <c r="K1385" s="367" t="s">
        <v>48</v>
      </c>
      <c r="L1385" s="368"/>
      <c r="M1385" s="368" t="s">
        <v>34</v>
      </c>
      <c r="N1385" s="367">
        <v>333468</v>
      </c>
      <c r="O1385" s="367" t="s">
        <v>1321</v>
      </c>
      <c r="P1385" s="371">
        <v>41359</v>
      </c>
      <c r="Q1385" s="372">
        <v>613565934.88</v>
      </c>
      <c r="R1385" s="372">
        <v>223564835.22519839</v>
      </c>
      <c r="S1385" s="367">
        <v>181</v>
      </c>
      <c r="T1385" s="369">
        <v>0.1008775523165073</v>
      </c>
      <c r="U1385" s="369">
        <v>1.3040638082141534</v>
      </c>
      <c r="V1385" s="369">
        <v>0.14005416693771222</v>
      </c>
      <c r="W1385" s="369">
        <v>1.3729991400505068</v>
      </c>
      <c r="X1385" s="369">
        <v>0.21475894013206775</v>
      </c>
      <c r="Y1385" s="369">
        <v>1.6285560562486299</v>
      </c>
      <c r="Z1385" s="369">
        <v>0.29453949250696354</v>
      </c>
      <c r="AA1385" s="369">
        <v>1.6742579616558722</v>
      </c>
      <c r="AB1385" s="369">
        <v>3.1775801982937028E-3</v>
      </c>
      <c r="AC1385" s="373">
        <v>10.688266484046482</v>
      </c>
      <c r="AD1385" s="541">
        <v>0</v>
      </c>
      <c r="AE1385" s="370" t="s">
        <v>2379</v>
      </c>
      <c r="AF1385" s="370" t="s">
        <v>2244</v>
      </c>
      <c r="AG1385" s="374" t="s">
        <v>1438</v>
      </c>
      <c r="AH1385" s="374" t="s">
        <v>726</v>
      </c>
      <c r="AI1385" s="374">
        <v>0</v>
      </c>
      <c r="AJ1385" s="374">
        <v>0</v>
      </c>
      <c r="AK1385" s="374">
        <v>0</v>
      </c>
      <c r="AL1385" s="369">
        <v>1.15E-2</v>
      </c>
      <c r="AM1385" s="369">
        <v>0.2</v>
      </c>
      <c r="AN1385" s="369" t="s">
        <v>64</v>
      </c>
      <c r="AO1385" s="367" t="s">
        <v>1324</v>
      </c>
      <c r="AP1385" s="370" t="s">
        <v>13</v>
      </c>
      <c r="AQ1385" s="376" t="s">
        <v>668</v>
      </c>
      <c r="AR1385" s="369">
        <v>3.0666666666666668E-3</v>
      </c>
      <c r="AS1385" s="369">
        <v>3.0666666666666668E-3</v>
      </c>
      <c r="AT1385" s="369"/>
      <c r="AX1385" s="662"/>
      <c r="AY1385" s="663"/>
      <c r="AZ1385" s="663"/>
      <c r="BA1385" s="663"/>
      <c r="BB1385" s="664"/>
      <c r="BC1385" s="663"/>
      <c r="BD1385" s="663"/>
      <c r="BE1385" s="663"/>
      <c r="BF1385" s="663"/>
      <c r="BG1385" s="664"/>
      <c r="BH1385" s="664"/>
      <c r="BI1385" s="665"/>
      <c r="BJ1385" s="665"/>
      <c r="BK1385" s="665"/>
      <c r="BL1385" s="664"/>
      <c r="BM1385" s="664"/>
      <c r="BN1385" s="664"/>
      <c r="BO1385" s="664"/>
      <c r="BP1385" s="664"/>
      <c r="BQ1385" s="664"/>
      <c r="BR1385" s="664"/>
      <c r="BS1385" s="664"/>
      <c r="BT1385" s="667"/>
      <c r="BU1385" s="668"/>
      <c r="BV1385" s="666"/>
      <c r="BW1385" s="669"/>
    </row>
    <row r="1386" spans="2:75" ht="15.75" customHeight="1">
      <c r="B1386" s="363" t="s">
        <v>1681</v>
      </c>
      <c r="C1386" s="364">
        <v>36400100000152</v>
      </c>
      <c r="D1386" s="365" t="s">
        <v>13</v>
      </c>
      <c r="E1386" s="365" t="s">
        <v>615</v>
      </c>
      <c r="F1386" s="365" t="s">
        <v>619</v>
      </c>
      <c r="G1386" s="366" t="s">
        <v>34</v>
      </c>
      <c r="H1386" s="366" t="s">
        <v>1338</v>
      </c>
      <c r="I1386" s="366" t="s">
        <v>34</v>
      </c>
      <c r="J1386" s="366" t="s">
        <v>611</v>
      </c>
      <c r="K1386" s="367" t="s">
        <v>48</v>
      </c>
      <c r="L1386" s="368"/>
      <c r="M1386" s="368"/>
      <c r="N1386" s="367">
        <v>541893</v>
      </c>
      <c r="O1386" s="367" t="s">
        <v>1321</v>
      </c>
      <c r="P1386" s="371">
        <v>44011</v>
      </c>
      <c r="Q1386" s="372">
        <v>265938748.34</v>
      </c>
      <c r="R1386" s="372">
        <v>211986612.70948413</v>
      </c>
      <c r="S1386" s="367">
        <v>181</v>
      </c>
      <c r="T1386" s="369">
        <v>0.5302229895798225</v>
      </c>
      <c r="U1386" s="369">
        <v>5.9639023342114434</v>
      </c>
      <c r="V1386" s="369">
        <v>0.61730790745901087</v>
      </c>
      <c r="W1386" s="369">
        <v>5.6654719751578027</v>
      </c>
      <c r="X1386" s="369">
        <v>0.90998409788258017</v>
      </c>
      <c r="Y1386" s="369">
        <v>6.3988174880585946</v>
      </c>
      <c r="Z1386" s="369" t="s">
        <v>1419</v>
      </c>
      <c r="AA1386" s="369" t="s">
        <v>1419</v>
      </c>
      <c r="AB1386" s="369">
        <v>0.20449083406907112</v>
      </c>
      <c r="AC1386" s="373">
        <v>1.94318494658751</v>
      </c>
      <c r="AD1386" s="541">
        <v>36181763000123</v>
      </c>
      <c r="AE1386" s="370" t="s">
        <v>2453</v>
      </c>
      <c r="AF1386" s="370" t="s">
        <v>2453</v>
      </c>
      <c r="AG1386" s="374" t="s">
        <v>1442</v>
      </c>
      <c r="AH1386" s="374" t="s">
        <v>2248</v>
      </c>
      <c r="AI1386" s="374" t="s">
        <v>1429</v>
      </c>
      <c r="AJ1386" s="374" t="s">
        <v>1429</v>
      </c>
      <c r="AK1386" s="374" t="s">
        <v>1429</v>
      </c>
      <c r="AL1386" s="369">
        <v>0</v>
      </c>
      <c r="AM1386" s="369" t="s">
        <v>34</v>
      </c>
      <c r="AN1386" s="369" t="s">
        <v>64</v>
      </c>
      <c r="AO1386" s="367" t="s">
        <v>1324</v>
      </c>
      <c r="AP1386" s="370" t="s">
        <v>13</v>
      </c>
      <c r="AQ1386" s="376" t="s">
        <v>679</v>
      </c>
      <c r="AR1386" s="369" t="s">
        <v>34</v>
      </c>
      <c r="AS1386" s="369" t="s">
        <v>34</v>
      </c>
      <c r="AT1386" s="369"/>
      <c r="AX1386" s="662"/>
      <c r="AY1386" s="663"/>
      <c r="AZ1386" s="663"/>
      <c r="BA1386" s="663"/>
      <c r="BB1386" s="664"/>
      <c r="BC1386" s="663"/>
      <c r="BD1386" s="663"/>
      <c r="BE1386" s="663"/>
      <c r="BF1386" s="663"/>
      <c r="BG1386" s="664"/>
      <c r="BH1386" s="664"/>
      <c r="BI1386" s="665"/>
      <c r="BJ1386" s="665"/>
      <c r="BK1386" s="665"/>
      <c r="BL1386" s="664"/>
      <c r="BM1386" s="664"/>
      <c r="BN1386" s="664"/>
      <c r="BO1386" s="664"/>
      <c r="BP1386" s="664"/>
      <c r="BQ1386" s="664"/>
      <c r="BR1386" s="664"/>
      <c r="BS1386" s="664"/>
      <c r="BT1386" s="667"/>
      <c r="BU1386" s="668"/>
      <c r="BV1386" s="666"/>
      <c r="BW1386" s="669"/>
    </row>
    <row r="1387" spans="2:75" ht="15.75" customHeight="1">
      <c r="B1387" s="363" t="s">
        <v>750</v>
      </c>
      <c r="C1387" s="364">
        <v>32238591000126</v>
      </c>
      <c r="D1387" s="365" t="s">
        <v>11</v>
      </c>
      <c r="E1387" s="365" t="s">
        <v>620</v>
      </c>
      <c r="F1387" s="365" t="s">
        <v>685</v>
      </c>
      <c r="G1387" s="366" t="s">
        <v>738</v>
      </c>
      <c r="H1387" s="366" t="s">
        <v>34</v>
      </c>
      <c r="I1387" s="366" t="s">
        <v>1319</v>
      </c>
      <c r="J1387" s="366" t="s">
        <v>608</v>
      </c>
      <c r="K1387" s="367" t="s">
        <v>48</v>
      </c>
      <c r="L1387" s="368"/>
      <c r="M1387" s="368" t="s">
        <v>34</v>
      </c>
      <c r="N1387" s="367">
        <v>491391</v>
      </c>
      <c r="O1387" s="367" t="s">
        <v>1321</v>
      </c>
      <c r="P1387" s="371">
        <v>43557</v>
      </c>
      <c r="Q1387" s="372">
        <v>42376561.920000002</v>
      </c>
      <c r="R1387" s="372">
        <v>57914953.017222188</v>
      </c>
      <c r="S1387" s="367">
        <v>182</v>
      </c>
      <c r="T1387" s="369">
        <v>7.6702142531243744E-2</v>
      </c>
      <c r="U1387" s="369">
        <v>0.99154356733049709</v>
      </c>
      <c r="V1387" s="369">
        <v>0.10221459396200361</v>
      </c>
      <c r="W1387" s="369">
        <v>1.00204479937293</v>
      </c>
      <c r="X1387" s="369">
        <v>0.16173774780295513</v>
      </c>
      <c r="Y1387" s="369">
        <v>1.2264867229580141</v>
      </c>
      <c r="Z1387" s="369">
        <v>0.26728096742852436</v>
      </c>
      <c r="AA1387" s="369">
        <v>1.5193116682161425</v>
      </c>
      <c r="AB1387" s="369">
        <v>4.2094435675179313E-3</v>
      </c>
      <c r="AC1387" s="373">
        <v>4.6790807214594471E-2</v>
      </c>
      <c r="AD1387" s="541">
        <v>30910036000173</v>
      </c>
      <c r="AE1387" s="370" t="s">
        <v>2277</v>
      </c>
      <c r="AF1387" s="370" t="s">
        <v>2244</v>
      </c>
      <c r="AG1387" s="374" t="s">
        <v>1438</v>
      </c>
      <c r="AH1387" s="374" t="s">
        <v>2245</v>
      </c>
      <c r="AI1387" s="374">
        <v>25000</v>
      </c>
      <c r="AJ1387" s="374">
        <v>5000</v>
      </c>
      <c r="AK1387" s="374">
        <v>10000</v>
      </c>
      <c r="AL1387" s="673">
        <v>5.0000000000000001E-3</v>
      </c>
      <c r="AM1387" s="673" t="s">
        <v>34</v>
      </c>
      <c r="AN1387" s="369" t="s">
        <v>64</v>
      </c>
      <c r="AO1387" s="367" t="s">
        <v>1324</v>
      </c>
      <c r="AP1387" s="370" t="s">
        <v>11</v>
      </c>
      <c r="AQ1387" s="376" t="s">
        <v>675</v>
      </c>
      <c r="AR1387" s="369">
        <v>3.3333333333333331E-3</v>
      </c>
      <c r="AS1387" s="369">
        <v>3.3333333333333331E-3</v>
      </c>
      <c r="AT1387" s="369"/>
      <c r="AX1387" s="662"/>
      <c r="AY1387" s="663"/>
      <c r="AZ1387" s="663"/>
      <c r="BA1387" s="663"/>
      <c r="BB1387" s="664"/>
      <c r="BC1387" s="663"/>
      <c r="BD1387" s="663"/>
      <c r="BE1387" s="663"/>
      <c r="BF1387" s="663"/>
      <c r="BG1387" s="664"/>
      <c r="BH1387" s="664"/>
      <c r="BI1387" s="665"/>
      <c r="BJ1387" s="665"/>
      <c r="BK1387" s="665"/>
      <c r="BL1387" s="664"/>
      <c r="BM1387" s="664"/>
      <c r="BN1387" s="664"/>
      <c r="BO1387" s="664"/>
      <c r="BP1387" s="664"/>
      <c r="BQ1387" s="664"/>
      <c r="BR1387" s="664"/>
      <c r="BS1387" s="664"/>
      <c r="BT1387" s="667"/>
      <c r="BU1387" s="668"/>
      <c r="BV1387" s="666"/>
      <c r="BW1387" s="669"/>
    </row>
    <row r="1388" spans="2:75" ht="15.75" customHeight="1">
      <c r="B1388" s="363" t="s">
        <v>1292</v>
      </c>
      <c r="C1388" s="364">
        <v>46420448000165</v>
      </c>
      <c r="D1388" s="365" t="s">
        <v>13</v>
      </c>
      <c r="E1388" s="365" t="s">
        <v>616</v>
      </c>
      <c r="F1388" s="365" t="s">
        <v>619</v>
      </c>
      <c r="G1388" s="366" t="s">
        <v>34</v>
      </c>
      <c r="H1388" s="366" t="s">
        <v>1338</v>
      </c>
      <c r="I1388" s="366" t="s">
        <v>34</v>
      </c>
      <c r="J1388" s="366" t="s">
        <v>611</v>
      </c>
      <c r="K1388" s="367" t="s">
        <v>48</v>
      </c>
      <c r="L1388" s="368"/>
      <c r="M1388" s="368" t="s">
        <v>34</v>
      </c>
      <c r="N1388" s="367">
        <v>654957</v>
      </c>
      <c r="O1388" s="367" t="s">
        <v>1321</v>
      </c>
      <c r="P1388" s="371">
        <v>44722</v>
      </c>
      <c r="Q1388" s="372">
        <v>49028.76</v>
      </c>
      <c r="R1388" s="372" t="s">
        <v>1419</v>
      </c>
      <c r="S1388" s="367">
        <v>182</v>
      </c>
      <c r="T1388" s="369" t="s">
        <v>1419</v>
      </c>
      <c r="U1388" s="369" t="s">
        <v>1419</v>
      </c>
      <c r="V1388" s="369" t="s">
        <v>1419</v>
      </c>
      <c r="W1388" s="369" t="s">
        <v>1419</v>
      </c>
      <c r="X1388" s="369" t="s">
        <v>1419</v>
      </c>
      <c r="Y1388" s="369" t="s">
        <v>1419</v>
      </c>
      <c r="Z1388" s="369" t="s">
        <v>1419</v>
      </c>
      <c r="AA1388" s="369" t="s">
        <v>1419</v>
      </c>
      <c r="AB1388" s="369" t="s">
        <v>1419</v>
      </c>
      <c r="AC1388" s="373" t="s">
        <v>1419</v>
      </c>
      <c r="AD1388" s="541">
        <v>0</v>
      </c>
      <c r="AE1388" s="370" t="s">
        <v>2364</v>
      </c>
      <c r="AF1388" s="370" t="s">
        <v>2244</v>
      </c>
      <c r="AG1388" s="374" t="s">
        <v>1438</v>
      </c>
      <c r="AH1388" s="374" t="s">
        <v>726</v>
      </c>
      <c r="AI1388" s="374">
        <v>100000</v>
      </c>
      <c r="AJ1388" s="374">
        <v>100000</v>
      </c>
      <c r="AK1388" s="374">
        <v>50000</v>
      </c>
      <c r="AL1388" s="369">
        <v>0.02</v>
      </c>
      <c r="AM1388" s="369">
        <v>0.2</v>
      </c>
      <c r="AN1388" s="369" t="s">
        <v>2262</v>
      </c>
      <c r="AO1388" s="367" t="s">
        <v>1324</v>
      </c>
      <c r="AP1388" s="370" t="s">
        <v>13</v>
      </c>
      <c r="AQ1388" s="376" t="s">
        <v>679</v>
      </c>
      <c r="AR1388" s="369">
        <v>6.6660000000000001E-3</v>
      </c>
      <c r="AS1388" s="369">
        <v>6.6660000000000001E-3</v>
      </c>
      <c r="AT1388" s="369"/>
      <c r="AX1388" s="662"/>
      <c r="AY1388" s="663"/>
      <c r="AZ1388" s="663"/>
      <c r="BA1388" s="663"/>
      <c r="BB1388" s="664"/>
      <c r="BC1388" s="663"/>
      <c r="BD1388" s="663"/>
      <c r="BE1388" s="663"/>
      <c r="BF1388" s="663"/>
      <c r="BG1388" s="664"/>
      <c r="BH1388" s="664"/>
      <c r="BI1388" s="665"/>
      <c r="BJ1388" s="665"/>
      <c r="BK1388" s="665"/>
      <c r="BL1388" s="664"/>
      <c r="BM1388" s="664"/>
      <c r="BN1388" s="664"/>
      <c r="BO1388" s="664"/>
      <c r="BP1388" s="664"/>
      <c r="BQ1388" s="664"/>
      <c r="BR1388" s="664"/>
      <c r="BS1388" s="664"/>
      <c r="BT1388" s="667"/>
      <c r="BU1388" s="668"/>
      <c r="BV1388" s="666"/>
      <c r="BW1388" s="669"/>
    </row>
    <row r="1389" spans="2:75" ht="15.75" customHeight="1">
      <c r="B1389" s="363" t="s">
        <v>1511</v>
      </c>
      <c r="C1389" s="364">
        <v>45124029000113</v>
      </c>
      <c r="D1389" s="365" t="s">
        <v>14</v>
      </c>
      <c r="E1389" s="365" t="s">
        <v>607</v>
      </c>
      <c r="F1389" s="365"/>
      <c r="G1389" s="366"/>
      <c r="H1389" s="366" t="s">
        <v>34</v>
      </c>
      <c r="I1389" s="366" t="s">
        <v>34</v>
      </c>
      <c r="J1389" s="366" t="s">
        <v>608</v>
      </c>
      <c r="K1389" s="367" t="s">
        <v>48</v>
      </c>
      <c r="L1389" s="368"/>
      <c r="M1389" s="368"/>
      <c r="N1389" s="367">
        <v>655521</v>
      </c>
      <c r="O1389" s="367" t="s">
        <v>1324</v>
      </c>
      <c r="P1389" s="371">
        <v>44718</v>
      </c>
      <c r="Q1389" s="372">
        <v>861376935.79999995</v>
      </c>
      <c r="R1389" s="372" t="s">
        <v>1419</v>
      </c>
      <c r="S1389" s="367">
        <v>182</v>
      </c>
      <c r="T1389" s="369" t="s">
        <v>1419</v>
      </c>
      <c r="U1389" s="369" t="s">
        <v>1419</v>
      </c>
      <c r="V1389" s="369" t="s">
        <v>1419</v>
      </c>
      <c r="W1389" s="369" t="s">
        <v>1419</v>
      </c>
      <c r="X1389" s="369" t="s">
        <v>1419</v>
      </c>
      <c r="Y1389" s="369" t="s">
        <v>1419</v>
      </c>
      <c r="Z1389" s="369" t="s">
        <v>1419</v>
      </c>
      <c r="AA1389" s="369" t="s">
        <v>1419</v>
      </c>
      <c r="AB1389" s="369" t="s">
        <v>1419</v>
      </c>
      <c r="AC1389" s="373" t="s">
        <v>1419</v>
      </c>
      <c r="AD1389" s="541">
        <v>11188572000162</v>
      </c>
      <c r="AE1389" s="370" t="s">
        <v>2297</v>
      </c>
      <c r="AF1389" s="370" t="s">
        <v>2244</v>
      </c>
      <c r="AG1389" s="374" t="s">
        <v>1438</v>
      </c>
      <c r="AH1389" s="374" t="s">
        <v>2245</v>
      </c>
      <c r="AI1389" s="374">
        <v>500000</v>
      </c>
      <c r="AJ1389" s="374">
        <v>50000</v>
      </c>
      <c r="AK1389" s="374">
        <v>50000</v>
      </c>
      <c r="AL1389" s="673">
        <v>1.3500000000000002E-2</v>
      </c>
      <c r="AM1389" s="673">
        <v>0.2</v>
      </c>
      <c r="AN1389" s="369" t="s">
        <v>2262</v>
      </c>
      <c r="AO1389" s="367" t="s">
        <v>1324</v>
      </c>
      <c r="AP1389" s="370" t="s">
        <v>716</v>
      </c>
      <c r="AQ1389" s="376" t="s">
        <v>659</v>
      </c>
      <c r="AR1389" s="369" t="s">
        <v>34</v>
      </c>
      <c r="AS1389" s="369" t="s">
        <v>34</v>
      </c>
      <c r="AT1389" s="369"/>
      <c r="AX1389" s="662"/>
      <c r="AY1389" s="663"/>
      <c r="AZ1389" s="663"/>
      <c r="BA1389" s="663"/>
      <c r="BB1389" s="664"/>
      <c r="BC1389" s="663"/>
      <c r="BD1389" s="663"/>
      <c r="BE1389" s="663"/>
      <c r="BF1389" s="663"/>
      <c r="BG1389" s="664"/>
      <c r="BH1389" s="664"/>
      <c r="BI1389" s="665"/>
      <c r="BJ1389" s="665"/>
      <c r="BK1389" s="665"/>
      <c r="BL1389" s="664"/>
      <c r="BM1389" s="664"/>
      <c r="BN1389" s="664"/>
      <c r="BO1389" s="664"/>
      <c r="BP1389" s="664"/>
      <c r="BQ1389" s="664"/>
      <c r="BR1389" s="664"/>
      <c r="BS1389" s="664"/>
      <c r="BT1389" s="667"/>
      <c r="BU1389" s="668"/>
      <c r="BV1389" s="666"/>
      <c r="BW1389" s="669"/>
    </row>
    <row r="1390" spans="2:75" ht="15.75" customHeight="1">
      <c r="B1390" s="363" t="s">
        <v>123</v>
      </c>
      <c r="C1390" s="364">
        <v>39974143000130</v>
      </c>
      <c r="D1390" s="365" t="s">
        <v>14</v>
      </c>
      <c r="E1390" s="365" t="s">
        <v>607</v>
      </c>
      <c r="F1390" s="365"/>
      <c r="G1390" s="366"/>
      <c r="H1390" s="366" t="s">
        <v>34</v>
      </c>
      <c r="I1390" s="366" t="s">
        <v>34</v>
      </c>
      <c r="J1390" s="366" t="s">
        <v>608</v>
      </c>
      <c r="K1390" s="367" t="s">
        <v>48</v>
      </c>
      <c r="L1390" s="368"/>
      <c r="M1390" s="368" t="s">
        <v>1416</v>
      </c>
      <c r="N1390" s="367">
        <v>582670</v>
      </c>
      <c r="O1390" s="367" t="s">
        <v>1321</v>
      </c>
      <c r="P1390" s="371">
        <v>44245</v>
      </c>
      <c r="Q1390" s="372">
        <v>20118383.239999998</v>
      </c>
      <c r="R1390" s="372">
        <v>18025872.933492061</v>
      </c>
      <c r="S1390" s="367">
        <v>182</v>
      </c>
      <c r="T1390" s="369">
        <v>-0.16196071023401848</v>
      </c>
      <c r="U1390" s="369">
        <v>-2.0936977129081455</v>
      </c>
      <c r="V1390" s="369">
        <v>-0.27812339099178407</v>
      </c>
      <c r="W1390" s="369">
        <v>-2.7265392027177633</v>
      </c>
      <c r="X1390" s="369" t="s">
        <v>1419</v>
      </c>
      <c r="Y1390" s="369" t="s">
        <v>1419</v>
      </c>
      <c r="Z1390" s="369" t="s">
        <v>1419</v>
      </c>
      <c r="AA1390" s="369" t="s">
        <v>1419</v>
      </c>
      <c r="AB1390" s="369">
        <v>0.50671900126016078</v>
      </c>
      <c r="AC1390" s="373">
        <v>-0.58135006165197012</v>
      </c>
      <c r="AD1390" s="541">
        <v>0</v>
      </c>
      <c r="AE1390" s="370" t="s">
        <v>2273</v>
      </c>
      <c r="AF1390" s="370" t="s">
        <v>2253</v>
      </c>
      <c r="AG1390" s="374" t="s">
        <v>1439</v>
      </c>
      <c r="AH1390" s="374" t="s">
        <v>726</v>
      </c>
      <c r="AI1390" s="374">
        <v>5000</v>
      </c>
      <c r="AJ1390" s="374" t="s">
        <v>1429</v>
      </c>
      <c r="AK1390" s="374">
        <v>1000</v>
      </c>
      <c r="AL1390" s="369">
        <v>5.0000000000000001E-3</v>
      </c>
      <c r="AM1390" s="369">
        <v>0.25</v>
      </c>
      <c r="AN1390" s="369" t="s">
        <v>34</v>
      </c>
      <c r="AO1390" s="367" t="s">
        <v>1324</v>
      </c>
      <c r="AP1390" s="370" t="s">
        <v>716</v>
      </c>
      <c r="AQ1390" s="376" t="s">
        <v>659</v>
      </c>
      <c r="AR1390" s="369" t="s">
        <v>34</v>
      </c>
      <c r="AS1390" s="369" t="s">
        <v>34</v>
      </c>
      <c r="AT1390" s="369"/>
      <c r="AX1390" s="662"/>
      <c r="AY1390" s="663"/>
      <c r="AZ1390" s="663"/>
      <c r="BA1390" s="663"/>
      <c r="BB1390" s="664"/>
      <c r="BC1390" s="663"/>
      <c r="BD1390" s="663"/>
      <c r="BE1390" s="663"/>
      <c r="BF1390" s="663"/>
      <c r="BG1390" s="664"/>
      <c r="BH1390" s="664"/>
      <c r="BI1390" s="665"/>
      <c r="BJ1390" s="665"/>
      <c r="BK1390" s="665"/>
      <c r="BL1390" s="664"/>
      <c r="BM1390" s="664"/>
      <c r="BN1390" s="664"/>
      <c r="BO1390" s="664"/>
      <c r="BP1390" s="664"/>
      <c r="BQ1390" s="664"/>
      <c r="BR1390" s="664"/>
      <c r="BS1390" s="664"/>
      <c r="BT1390" s="667"/>
      <c r="BU1390" s="668"/>
      <c r="BV1390" s="666"/>
      <c r="BW1390" s="669"/>
    </row>
    <row r="1391" spans="2:75" ht="15.75" customHeight="1">
      <c r="B1391" s="363" t="s">
        <v>1088</v>
      </c>
      <c r="C1391" s="364">
        <v>16816153000141</v>
      </c>
      <c r="D1391" s="365" t="s">
        <v>14</v>
      </c>
      <c r="E1391" s="365" t="s">
        <v>607</v>
      </c>
      <c r="F1391" s="365"/>
      <c r="G1391" s="366"/>
      <c r="H1391" s="366" t="s">
        <v>34</v>
      </c>
      <c r="I1391" s="366" t="s">
        <v>34</v>
      </c>
      <c r="J1391" s="366" t="s">
        <v>608</v>
      </c>
      <c r="K1391" s="367" t="s">
        <v>48</v>
      </c>
      <c r="L1391" s="368"/>
      <c r="M1391" s="368" t="s">
        <v>1416</v>
      </c>
      <c r="N1391" s="367">
        <v>318221</v>
      </c>
      <c r="O1391" s="367" t="s">
        <v>1321</v>
      </c>
      <c r="P1391" s="371">
        <v>41214</v>
      </c>
      <c r="Q1391" s="372">
        <v>417186295.80000001</v>
      </c>
      <c r="R1391" s="372">
        <v>497368012.53400791</v>
      </c>
      <c r="S1391" s="367">
        <v>184</v>
      </c>
      <c r="T1391" s="369">
        <v>-0.24753759527948194</v>
      </c>
      <c r="U1391" s="369">
        <v>-3.1999668089043456</v>
      </c>
      <c r="V1391" s="369">
        <v>-0.37166077629595828</v>
      </c>
      <c r="W1391" s="369">
        <v>-3.6435183429551312</v>
      </c>
      <c r="X1391" s="369">
        <v>-0.19463696380827278</v>
      </c>
      <c r="Y1391" s="369">
        <v>-1.4759674544160086</v>
      </c>
      <c r="Z1391" s="369">
        <v>-7.3277511475544066E-2</v>
      </c>
      <c r="AA1391" s="369">
        <v>-0.41653313093611255</v>
      </c>
      <c r="AB1391" s="369">
        <v>0.32736011614757238</v>
      </c>
      <c r="AC1391" s="373">
        <v>-1.5522114086879935</v>
      </c>
      <c r="AD1391" s="541">
        <v>29994412000176</v>
      </c>
      <c r="AE1391" s="370" t="s">
        <v>2469</v>
      </c>
      <c r="AF1391" s="370" t="s">
        <v>2247</v>
      </c>
      <c r="AG1391" s="374" t="s">
        <v>59</v>
      </c>
      <c r="AH1391" s="374" t="s">
        <v>2245</v>
      </c>
      <c r="AI1391" s="374">
        <v>25000</v>
      </c>
      <c r="AJ1391" s="374">
        <v>1000</v>
      </c>
      <c r="AK1391" s="374">
        <v>1000</v>
      </c>
      <c r="AL1391" s="369">
        <v>0.01</v>
      </c>
      <c r="AM1391" s="369">
        <v>0.3</v>
      </c>
      <c r="AN1391" s="369" t="s">
        <v>1430</v>
      </c>
      <c r="AO1391" s="367" t="s">
        <v>1324</v>
      </c>
      <c r="AP1391" s="370" t="s">
        <v>716</v>
      </c>
      <c r="AQ1391" s="376" t="s">
        <v>659</v>
      </c>
      <c r="AR1391" s="369" t="s">
        <v>34</v>
      </c>
      <c r="AS1391" s="369" t="s">
        <v>34</v>
      </c>
      <c r="AT1391" s="369"/>
      <c r="AX1391" s="662"/>
      <c r="AY1391" s="663"/>
      <c r="AZ1391" s="663"/>
      <c r="BA1391" s="663"/>
      <c r="BB1391" s="664"/>
      <c r="BC1391" s="663"/>
      <c r="BD1391" s="663"/>
      <c r="BE1391" s="663"/>
      <c r="BF1391" s="663"/>
      <c r="BG1391" s="664"/>
      <c r="BH1391" s="664"/>
      <c r="BI1391" s="665"/>
      <c r="BJ1391" s="665"/>
      <c r="BK1391" s="665"/>
      <c r="BL1391" s="664"/>
      <c r="BM1391" s="664"/>
      <c r="BN1391" s="664"/>
      <c r="BO1391" s="664"/>
      <c r="BP1391" s="664"/>
      <c r="BQ1391" s="664"/>
      <c r="BR1391" s="664"/>
      <c r="BS1391" s="664"/>
      <c r="BT1391" s="667"/>
      <c r="BU1391" s="668"/>
      <c r="BV1391" s="666"/>
      <c r="BW1391" s="669"/>
    </row>
    <row r="1392" spans="2:75" ht="15.75" customHeight="1">
      <c r="B1392" s="363" t="s">
        <v>1504</v>
      </c>
      <c r="C1392" s="364">
        <v>38064885000165</v>
      </c>
      <c r="D1392" s="365" t="s">
        <v>14</v>
      </c>
      <c r="E1392" s="365" t="s">
        <v>607</v>
      </c>
      <c r="F1392" s="365"/>
      <c r="G1392" s="366"/>
      <c r="H1392" s="366" t="s">
        <v>34</v>
      </c>
      <c r="I1392" s="366" t="s">
        <v>34</v>
      </c>
      <c r="J1392" s="366" t="s">
        <v>612</v>
      </c>
      <c r="K1392" s="367" t="s">
        <v>48</v>
      </c>
      <c r="L1392" s="368"/>
      <c r="M1392" s="368"/>
      <c r="N1392" s="367">
        <v>550681</v>
      </c>
      <c r="O1392" s="367" t="s">
        <v>1321</v>
      </c>
      <c r="P1392" s="371">
        <v>44071</v>
      </c>
      <c r="Q1392" s="372">
        <v>233501487.78999999</v>
      </c>
      <c r="R1392" s="372">
        <v>288473656.85674614</v>
      </c>
      <c r="S1392" s="367">
        <v>212</v>
      </c>
      <c r="T1392" s="369">
        <v>-0.14453867373181439</v>
      </c>
      <c r="U1392" s="369">
        <v>-1.6257585027312775</v>
      </c>
      <c r="V1392" s="369">
        <v>-8.0360398941420108E-2</v>
      </c>
      <c r="W1392" s="369">
        <v>-0.7375243093663868</v>
      </c>
      <c r="X1392" s="369">
        <v>0.10248963828920621</v>
      </c>
      <c r="Y1392" s="369">
        <v>0.72068565962390618</v>
      </c>
      <c r="Z1392" s="369" t="s">
        <v>1419</v>
      </c>
      <c r="AA1392" s="369" t="s">
        <v>1419</v>
      </c>
      <c r="AB1392" s="369">
        <v>0.16968752533225953</v>
      </c>
      <c r="AC1392" s="373">
        <v>-1.019214423794969</v>
      </c>
      <c r="AD1392" s="541">
        <v>0</v>
      </c>
      <c r="AE1392" s="370" t="s">
        <v>2258</v>
      </c>
      <c r="AF1392" s="370" t="s">
        <v>2244</v>
      </c>
      <c r="AG1392" s="374" t="s">
        <v>1438</v>
      </c>
      <c r="AH1392" s="374" t="s">
        <v>726</v>
      </c>
      <c r="AI1392" s="374">
        <v>25000</v>
      </c>
      <c r="AJ1392" s="374">
        <v>25000</v>
      </c>
      <c r="AK1392" s="374">
        <v>25000</v>
      </c>
      <c r="AL1392" s="673">
        <v>7.4999999999999997E-3</v>
      </c>
      <c r="AM1392" s="673" t="s">
        <v>34</v>
      </c>
      <c r="AN1392" s="369" t="s">
        <v>34</v>
      </c>
      <c r="AO1392" s="367" t="s">
        <v>1324</v>
      </c>
      <c r="AP1392" s="370" t="s">
        <v>13</v>
      </c>
      <c r="AQ1392" s="376" t="s">
        <v>679</v>
      </c>
      <c r="AR1392" s="369">
        <v>5.2499999999999995E-3</v>
      </c>
      <c r="AS1392" s="369">
        <v>5.2499999999999995E-3</v>
      </c>
      <c r="AT1392" s="369"/>
      <c r="AX1392" s="662"/>
      <c r="AY1392" s="663"/>
      <c r="AZ1392" s="663"/>
      <c r="BA1392" s="663"/>
      <c r="BB1392" s="664"/>
      <c r="BC1392" s="663"/>
      <c r="BD1392" s="663"/>
      <c r="BE1392" s="663"/>
      <c r="BF1392" s="663"/>
      <c r="BG1392" s="664"/>
      <c r="BH1392" s="664"/>
      <c r="BI1392" s="665"/>
      <c r="BJ1392" s="665"/>
      <c r="BK1392" s="665"/>
      <c r="BL1392" s="664"/>
      <c r="BM1392" s="664"/>
      <c r="BN1392" s="664"/>
      <c r="BO1392" s="664"/>
      <c r="BP1392" s="664"/>
      <c r="BQ1392" s="664"/>
      <c r="BR1392" s="664"/>
      <c r="BS1392" s="664"/>
      <c r="BT1392" s="667"/>
      <c r="BU1392" s="668"/>
      <c r="BV1392" s="666"/>
      <c r="BW1392" s="669"/>
    </row>
    <row r="1393" spans="2:75" ht="15.75" customHeight="1">
      <c r="B1393" s="363" t="s">
        <v>518</v>
      </c>
      <c r="C1393" s="364">
        <v>27500576000174</v>
      </c>
      <c r="D1393" s="365" t="s">
        <v>11</v>
      </c>
      <c r="E1393" s="365" t="s">
        <v>620</v>
      </c>
      <c r="F1393" s="365" t="s">
        <v>685</v>
      </c>
      <c r="G1393" s="366" t="s">
        <v>738</v>
      </c>
      <c r="H1393" s="366" t="s">
        <v>34</v>
      </c>
      <c r="I1393" s="366" t="s">
        <v>1319</v>
      </c>
      <c r="J1393" s="366" t="s">
        <v>608</v>
      </c>
      <c r="K1393" s="367" t="s">
        <v>48</v>
      </c>
      <c r="L1393" s="368"/>
      <c r="M1393" s="368" t="s">
        <v>34</v>
      </c>
      <c r="N1393" s="367">
        <v>458406</v>
      </c>
      <c r="O1393" s="367" t="s">
        <v>1321</v>
      </c>
      <c r="P1393" s="371">
        <v>43109</v>
      </c>
      <c r="Q1393" s="372">
        <v>323711437.73000002</v>
      </c>
      <c r="R1393" s="372">
        <v>288832276.99718255</v>
      </c>
      <c r="S1393" s="367">
        <v>270</v>
      </c>
      <c r="T1393" s="369">
        <v>0.10414106466887363</v>
      </c>
      <c r="U1393" s="369">
        <v>1.3462518693699983</v>
      </c>
      <c r="V1393" s="369">
        <v>0.14248647371165757</v>
      </c>
      <c r="W1393" s="369">
        <v>1.3968438794251747</v>
      </c>
      <c r="X1393" s="369">
        <v>0.20450480501390444</v>
      </c>
      <c r="Y1393" s="369">
        <v>1.5507970868757732</v>
      </c>
      <c r="Z1393" s="369">
        <v>0.27096020750607264</v>
      </c>
      <c r="AA1393" s="369">
        <v>1.5402256615833745</v>
      </c>
      <c r="AB1393" s="369">
        <v>3.4582688338758443E-3</v>
      </c>
      <c r="AC1393" s="373">
        <v>10.437620917766653</v>
      </c>
      <c r="AD1393" s="541">
        <v>0</v>
      </c>
      <c r="AE1393" s="370" t="s">
        <v>2407</v>
      </c>
      <c r="AF1393" s="370" t="s">
        <v>2408</v>
      </c>
      <c r="AG1393" s="374" t="s">
        <v>1440</v>
      </c>
      <c r="AH1393" s="374" t="s">
        <v>726</v>
      </c>
      <c r="AI1393" s="374">
        <v>1000</v>
      </c>
      <c r="AJ1393" s="374">
        <v>1000</v>
      </c>
      <c r="AK1393" s="374">
        <v>1000</v>
      </c>
      <c r="AL1393" s="369">
        <v>1.1000000000000001E-3</v>
      </c>
      <c r="AM1393" s="369">
        <v>0.2</v>
      </c>
      <c r="AN1393" s="369" t="s">
        <v>64</v>
      </c>
      <c r="AO1393" s="367" t="s">
        <v>1324</v>
      </c>
      <c r="AP1393" s="370" t="s">
        <v>13</v>
      </c>
      <c r="AQ1393" s="376" t="s">
        <v>668</v>
      </c>
      <c r="AR1393" s="369">
        <v>3.8800000000000002E-3</v>
      </c>
      <c r="AS1393" s="369">
        <v>3.8800000000000002E-3</v>
      </c>
      <c r="AT1393" s="369"/>
      <c r="AX1393" s="662"/>
      <c r="AY1393" s="663"/>
      <c r="AZ1393" s="663"/>
      <c r="BA1393" s="663"/>
      <c r="BB1393" s="664"/>
      <c r="BC1393" s="663"/>
      <c r="BD1393" s="663"/>
      <c r="BE1393" s="663"/>
      <c r="BF1393" s="663"/>
      <c r="BG1393" s="664"/>
      <c r="BH1393" s="664"/>
      <c r="BI1393" s="665"/>
      <c r="BJ1393" s="665"/>
      <c r="BK1393" s="665"/>
      <c r="BL1393" s="664"/>
      <c r="BM1393" s="664"/>
      <c r="BN1393" s="664"/>
      <c r="BO1393" s="664"/>
      <c r="BP1393" s="664"/>
      <c r="BQ1393" s="664"/>
      <c r="BR1393" s="664"/>
      <c r="BS1393" s="664"/>
      <c r="BT1393" s="667"/>
      <c r="BU1393" s="668"/>
      <c r="BV1393" s="666"/>
      <c r="BW1393" s="669"/>
    </row>
    <row r="1394" spans="2:75" ht="15.75" customHeight="1">
      <c r="B1394" s="363" t="s">
        <v>645</v>
      </c>
      <c r="C1394" s="364">
        <v>22672424000135</v>
      </c>
      <c r="D1394" s="365" t="s">
        <v>11</v>
      </c>
      <c r="E1394" s="365" t="s">
        <v>620</v>
      </c>
      <c r="F1394" s="365" t="s">
        <v>685</v>
      </c>
      <c r="G1394" s="366" t="s">
        <v>738</v>
      </c>
      <c r="H1394" s="366" t="s">
        <v>34</v>
      </c>
      <c r="I1394" s="366" t="s">
        <v>1319</v>
      </c>
      <c r="J1394" s="366" t="s">
        <v>608</v>
      </c>
      <c r="K1394" s="367" t="s">
        <v>48</v>
      </c>
      <c r="L1394" s="368"/>
      <c r="M1394" s="368" t="s">
        <v>34</v>
      </c>
      <c r="N1394" s="367">
        <v>407410</v>
      </c>
      <c r="O1394" s="367" t="s">
        <v>1321</v>
      </c>
      <c r="P1394" s="371">
        <v>42276</v>
      </c>
      <c r="Q1394" s="372">
        <v>199570797.74000001</v>
      </c>
      <c r="R1394" s="372">
        <v>177978751.69452384</v>
      </c>
      <c r="S1394" s="367">
        <v>271</v>
      </c>
      <c r="T1394" s="369">
        <v>9.4414348984181551E-2</v>
      </c>
      <c r="U1394" s="369">
        <v>1.2205127172403103</v>
      </c>
      <c r="V1394" s="369">
        <v>0.14783691381239028</v>
      </c>
      <c r="W1394" s="369">
        <v>1.4492960828677535</v>
      </c>
      <c r="X1394" s="369">
        <v>0.2362619114116753</v>
      </c>
      <c r="Y1394" s="369">
        <v>1.7916169937034812</v>
      </c>
      <c r="Z1394" s="369">
        <v>0.31327555914223693</v>
      </c>
      <c r="AA1394" s="369">
        <v>1.7807598384236532</v>
      </c>
      <c r="AB1394" s="369">
        <v>7.8645007926543935E-3</v>
      </c>
      <c r="AC1394" s="373">
        <v>5.1873049885537901</v>
      </c>
      <c r="AD1394" s="541">
        <v>0</v>
      </c>
      <c r="AE1394" s="370" t="s">
        <v>2442</v>
      </c>
      <c r="AF1394" s="370" t="s">
        <v>2244</v>
      </c>
      <c r="AG1394" s="374" t="s">
        <v>1438</v>
      </c>
      <c r="AH1394" s="374" t="s">
        <v>726</v>
      </c>
      <c r="AI1394" s="374">
        <v>50000</v>
      </c>
      <c r="AJ1394" s="374">
        <v>10000</v>
      </c>
      <c r="AK1394" s="374">
        <v>30000</v>
      </c>
      <c r="AL1394" s="369">
        <v>0.02</v>
      </c>
      <c r="AM1394" s="369">
        <v>0.2</v>
      </c>
      <c r="AN1394" s="369" t="s">
        <v>34</v>
      </c>
      <c r="AO1394" s="367" t="s">
        <v>1324</v>
      </c>
      <c r="AP1394" s="370" t="s">
        <v>13</v>
      </c>
      <c r="AQ1394" s="376" t="s">
        <v>679</v>
      </c>
      <c r="AR1394" s="369">
        <v>6.6666666666666662E-3</v>
      </c>
      <c r="AS1394" s="369">
        <v>6.6666666666666662E-3</v>
      </c>
      <c r="AT1394" s="369"/>
      <c r="AX1394" s="662"/>
      <c r="AY1394" s="663"/>
      <c r="AZ1394" s="663"/>
      <c r="BA1394" s="663"/>
      <c r="BB1394" s="664"/>
      <c r="BC1394" s="663"/>
      <c r="BD1394" s="663"/>
      <c r="BE1394" s="663"/>
      <c r="BF1394" s="663"/>
      <c r="BG1394" s="664"/>
      <c r="BH1394" s="664"/>
      <c r="BI1394" s="665"/>
      <c r="BJ1394" s="665"/>
      <c r="BK1394" s="665"/>
      <c r="BL1394" s="664"/>
      <c r="BM1394" s="664"/>
      <c r="BN1394" s="664"/>
      <c r="BO1394" s="664"/>
      <c r="BP1394" s="664"/>
      <c r="BQ1394" s="664"/>
      <c r="BR1394" s="664"/>
      <c r="BS1394" s="664"/>
      <c r="BT1394" s="667"/>
      <c r="BU1394" s="668"/>
      <c r="BV1394" s="666"/>
      <c r="BW1394" s="669"/>
    </row>
    <row r="1395" spans="2:75" ht="15.75" customHeight="1">
      <c r="B1395" s="363" t="s">
        <v>877</v>
      </c>
      <c r="C1395" s="364">
        <v>39835826000106</v>
      </c>
      <c r="D1395" s="365" t="s">
        <v>13</v>
      </c>
      <c r="E1395" s="365" t="s">
        <v>615</v>
      </c>
      <c r="F1395" s="365" t="s">
        <v>619</v>
      </c>
      <c r="G1395" s="366" t="s">
        <v>34</v>
      </c>
      <c r="H1395" s="366" t="s">
        <v>1338</v>
      </c>
      <c r="I1395" s="366" t="s">
        <v>34</v>
      </c>
      <c r="J1395" s="366"/>
      <c r="K1395" s="367" t="s">
        <v>48</v>
      </c>
      <c r="L1395" s="368"/>
      <c r="M1395" s="368" t="s">
        <v>1416</v>
      </c>
      <c r="N1395" s="367">
        <v>563471</v>
      </c>
      <c r="O1395" s="367" t="s">
        <v>1321</v>
      </c>
      <c r="P1395" s="371">
        <v>44162</v>
      </c>
      <c r="Q1395" s="372">
        <v>270724653.06999999</v>
      </c>
      <c r="R1395" s="372">
        <v>204663285.8802776</v>
      </c>
      <c r="S1395" s="367">
        <v>271</v>
      </c>
      <c r="T1395" s="369">
        <v>0.39652569111297753</v>
      </c>
      <c r="U1395" s="369">
        <v>5.1259650034443061</v>
      </c>
      <c r="V1395" s="369">
        <v>0.57683142534935561</v>
      </c>
      <c r="W1395" s="369">
        <v>5.6548767400187607</v>
      </c>
      <c r="X1395" s="369" t="s">
        <v>1419</v>
      </c>
      <c r="Y1395" s="369" t="s">
        <v>1419</v>
      </c>
      <c r="Z1395" s="369" t="s">
        <v>1419</v>
      </c>
      <c r="AA1395" s="369" t="s">
        <v>1419</v>
      </c>
      <c r="AB1395" s="369">
        <v>0.19317736510082401</v>
      </c>
      <c r="AC1395" s="373">
        <v>1.9474320983696922</v>
      </c>
      <c r="AD1395" s="541">
        <v>32990098000168</v>
      </c>
      <c r="AE1395" s="370" t="s">
        <v>2258</v>
      </c>
      <c r="AF1395" s="370" t="s">
        <v>2244</v>
      </c>
      <c r="AG1395" s="374" t="s">
        <v>1438</v>
      </c>
      <c r="AH1395" s="374" t="s">
        <v>726</v>
      </c>
      <c r="AI1395" s="374">
        <v>500000</v>
      </c>
      <c r="AJ1395" s="374">
        <v>100000</v>
      </c>
      <c r="AK1395" s="374">
        <v>500000</v>
      </c>
      <c r="AL1395" s="369">
        <v>0</v>
      </c>
      <c r="AM1395" s="369" t="s">
        <v>34</v>
      </c>
      <c r="AN1395" s="369" t="s">
        <v>34</v>
      </c>
      <c r="AO1395" s="367" t="s">
        <v>1324</v>
      </c>
      <c r="AP1395" s="370" t="s">
        <v>13</v>
      </c>
      <c r="AQ1395" s="376" t="s">
        <v>679</v>
      </c>
      <c r="AR1395" s="369" t="s">
        <v>34</v>
      </c>
      <c r="AS1395" s="369" t="s">
        <v>34</v>
      </c>
      <c r="AT1395" s="369"/>
      <c r="AX1395" s="662"/>
      <c r="AY1395" s="663"/>
      <c r="AZ1395" s="663"/>
      <c r="BA1395" s="663"/>
      <c r="BB1395" s="664"/>
      <c r="BC1395" s="663"/>
      <c r="BD1395" s="663"/>
      <c r="BE1395" s="663"/>
      <c r="BF1395" s="663"/>
      <c r="BG1395" s="664"/>
      <c r="BH1395" s="664"/>
      <c r="BI1395" s="665"/>
      <c r="BJ1395" s="665"/>
      <c r="BK1395" s="665"/>
      <c r="BL1395" s="664"/>
      <c r="BM1395" s="664"/>
      <c r="BN1395" s="664"/>
      <c r="BO1395" s="664"/>
      <c r="BP1395" s="664"/>
      <c r="BQ1395" s="664"/>
      <c r="BR1395" s="664"/>
      <c r="BS1395" s="664"/>
      <c r="BT1395" s="667"/>
      <c r="BU1395" s="668"/>
      <c r="BV1395" s="666"/>
      <c r="BW1395" s="669"/>
    </row>
    <row r="1396" spans="2:75" ht="15.75" customHeight="1">
      <c r="B1396" s="363" t="s">
        <v>224</v>
      </c>
      <c r="C1396" s="364">
        <v>22922145000182</v>
      </c>
      <c r="D1396" s="365" t="s">
        <v>11</v>
      </c>
      <c r="E1396" s="365" t="s">
        <v>620</v>
      </c>
      <c r="F1396" s="365" t="s">
        <v>663</v>
      </c>
      <c r="G1396" s="366" t="s">
        <v>738</v>
      </c>
      <c r="H1396" s="366" t="s">
        <v>34</v>
      </c>
      <c r="I1396" s="366" t="s">
        <v>1304</v>
      </c>
      <c r="J1396" s="366"/>
      <c r="K1396" s="367" t="s">
        <v>48</v>
      </c>
      <c r="L1396" s="368"/>
      <c r="M1396" s="368" t="s">
        <v>34</v>
      </c>
      <c r="N1396" s="367">
        <v>417122</v>
      </c>
      <c r="O1396" s="367" t="s">
        <v>1321</v>
      </c>
      <c r="P1396" s="371">
        <v>42230</v>
      </c>
      <c r="Q1396" s="372">
        <v>28344597.379999999</v>
      </c>
      <c r="R1396" s="372">
        <v>27403483.957698416</v>
      </c>
      <c r="S1396" s="367">
        <v>361</v>
      </c>
      <c r="T1396" s="369">
        <v>9.5030492086422225E-2</v>
      </c>
      <c r="U1396" s="369">
        <v>1.2284777193826291</v>
      </c>
      <c r="V1396" s="369">
        <v>0.13543475425673268</v>
      </c>
      <c r="W1396" s="369">
        <v>1.3277134496836929</v>
      </c>
      <c r="X1396" s="369">
        <v>0.3626374639238148</v>
      </c>
      <c r="Y1396" s="369">
        <v>2.7499457658553981</v>
      </c>
      <c r="Z1396" s="369">
        <v>0.60088515399541276</v>
      </c>
      <c r="AA1396" s="369">
        <v>3.4156260152239168</v>
      </c>
      <c r="AB1396" s="369">
        <v>5.0084351505620156E-2</v>
      </c>
      <c r="AC1396" s="373">
        <v>0.62186450106745217</v>
      </c>
      <c r="AD1396" s="541">
        <v>0</v>
      </c>
      <c r="AE1396" s="370" t="s">
        <v>2405</v>
      </c>
      <c r="AF1396" s="370" t="s">
        <v>973</v>
      </c>
      <c r="AG1396" s="374" t="s">
        <v>973</v>
      </c>
      <c r="AH1396" s="374" t="s">
        <v>2245</v>
      </c>
      <c r="AI1396" s="374">
        <v>1000</v>
      </c>
      <c r="AJ1396" s="374">
        <v>1000</v>
      </c>
      <c r="AK1396" s="374">
        <v>1000</v>
      </c>
      <c r="AL1396" s="369">
        <v>5.0000000000000001E-3</v>
      </c>
      <c r="AM1396" s="369">
        <v>0.35</v>
      </c>
      <c r="AN1396" s="369" t="s">
        <v>64</v>
      </c>
      <c r="AO1396" s="367" t="s">
        <v>1324</v>
      </c>
      <c r="AP1396" s="370" t="s">
        <v>13</v>
      </c>
      <c r="AQ1396" s="376" t="s">
        <v>698</v>
      </c>
      <c r="AR1396" s="369">
        <v>1.6666666666666666E-3</v>
      </c>
      <c r="AS1396" s="369">
        <v>1.6666666666666666E-3</v>
      </c>
      <c r="AT1396" s="369"/>
      <c r="AX1396" s="662"/>
      <c r="AY1396" s="663"/>
      <c r="AZ1396" s="663"/>
      <c r="BA1396" s="663"/>
      <c r="BB1396" s="664"/>
      <c r="BC1396" s="663"/>
      <c r="BD1396" s="663"/>
      <c r="BE1396" s="663"/>
      <c r="BF1396" s="663"/>
      <c r="BG1396" s="664"/>
      <c r="BH1396" s="664"/>
      <c r="BI1396" s="665"/>
      <c r="BJ1396" s="665"/>
      <c r="BK1396" s="665"/>
      <c r="BL1396" s="664"/>
      <c r="BM1396" s="664"/>
      <c r="BN1396" s="664"/>
      <c r="BO1396" s="664"/>
      <c r="BP1396" s="664"/>
      <c r="BQ1396" s="664"/>
      <c r="BR1396" s="664"/>
      <c r="BS1396" s="664"/>
      <c r="BT1396" s="667"/>
      <c r="BU1396" s="668"/>
      <c r="BV1396" s="666"/>
      <c r="BW1396" s="669"/>
    </row>
    <row r="1397" spans="2:75" ht="15.75" customHeight="1">
      <c r="B1397" s="363" t="s">
        <v>163</v>
      </c>
      <c r="C1397" s="364">
        <v>34431415000131</v>
      </c>
      <c r="D1397" s="365" t="s">
        <v>11</v>
      </c>
      <c r="E1397" s="365" t="s">
        <v>620</v>
      </c>
      <c r="F1397" s="365" t="s">
        <v>685</v>
      </c>
      <c r="G1397" s="366" t="s">
        <v>738</v>
      </c>
      <c r="H1397" s="366" t="s">
        <v>34</v>
      </c>
      <c r="I1397" s="366" t="s">
        <v>1319</v>
      </c>
      <c r="J1397" s="366" t="s">
        <v>608</v>
      </c>
      <c r="K1397" s="367" t="s">
        <v>48</v>
      </c>
      <c r="L1397" s="368"/>
      <c r="M1397" s="368" t="s">
        <v>34</v>
      </c>
      <c r="N1397" s="367">
        <v>512869</v>
      </c>
      <c r="O1397" s="367" t="s">
        <v>1321</v>
      </c>
      <c r="P1397" s="371">
        <v>43768</v>
      </c>
      <c r="Q1397" s="372">
        <v>193336863.66999999</v>
      </c>
      <c r="R1397" s="372">
        <v>160201619.12503964</v>
      </c>
      <c r="S1397" s="367">
        <v>361</v>
      </c>
      <c r="T1397" s="369">
        <v>9.5407728959454596E-2</v>
      </c>
      <c r="U1397" s="369">
        <v>1.2333543340699273</v>
      </c>
      <c r="V1397" s="369">
        <v>0.1393023405216407</v>
      </c>
      <c r="W1397" s="369">
        <v>1.3656287272644843</v>
      </c>
      <c r="X1397" s="369">
        <v>0.20237456449846425</v>
      </c>
      <c r="Y1397" s="369">
        <v>1.5346430860665268</v>
      </c>
      <c r="Z1397" s="369" t="s">
        <v>1419</v>
      </c>
      <c r="AA1397" s="369" t="s">
        <v>1419</v>
      </c>
      <c r="AB1397" s="369">
        <v>8.4041564595350067E-3</v>
      </c>
      <c r="AC1397" s="373">
        <v>3.9662407144310592</v>
      </c>
      <c r="AD1397" s="541">
        <v>34431868000168</v>
      </c>
      <c r="AE1397" s="370" t="s">
        <v>2333</v>
      </c>
      <c r="AF1397" s="370" t="s">
        <v>2253</v>
      </c>
      <c r="AG1397" s="374" t="s">
        <v>1439</v>
      </c>
      <c r="AH1397" s="374" t="s">
        <v>2245</v>
      </c>
      <c r="AI1397" s="374">
        <v>50000</v>
      </c>
      <c r="AJ1397" s="374">
        <v>5000</v>
      </c>
      <c r="AK1397" s="374">
        <v>50000</v>
      </c>
      <c r="AL1397" s="369">
        <v>1.4499999999999999E-2</v>
      </c>
      <c r="AM1397" s="369">
        <v>0.2</v>
      </c>
      <c r="AN1397" s="369" t="s">
        <v>64</v>
      </c>
      <c r="AO1397" s="367" t="s">
        <v>1324</v>
      </c>
      <c r="AP1397" s="370" t="s">
        <v>13</v>
      </c>
      <c r="AQ1397" s="376" t="s">
        <v>664</v>
      </c>
      <c r="AR1397" s="369">
        <v>2.4166666666666668E-3</v>
      </c>
      <c r="AS1397" s="369">
        <v>2.4166666666666668E-3</v>
      </c>
      <c r="AT1397" s="369"/>
      <c r="AX1397" s="662"/>
      <c r="AY1397" s="663"/>
      <c r="AZ1397" s="663"/>
      <c r="BA1397" s="663"/>
      <c r="BB1397" s="664"/>
      <c r="BC1397" s="663"/>
      <c r="BD1397" s="663"/>
      <c r="BE1397" s="663"/>
      <c r="BF1397" s="663"/>
      <c r="BG1397" s="664"/>
      <c r="BH1397" s="664"/>
      <c r="BI1397" s="665"/>
      <c r="BJ1397" s="665"/>
      <c r="BK1397" s="665"/>
      <c r="BL1397" s="664"/>
      <c r="BM1397" s="664"/>
      <c r="BN1397" s="664"/>
      <c r="BO1397" s="664"/>
      <c r="BP1397" s="664"/>
      <c r="BQ1397" s="664"/>
      <c r="BR1397" s="664"/>
      <c r="BS1397" s="664"/>
      <c r="BT1397" s="667"/>
      <c r="BU1397" s="668"/>
      <c r="BV1397" s="666"/>
      <c r="BW1397" s="669"/>
    </row>
    <row r="1398" spans="2:75" ht="15.75" customHeight="1">
      <c r="B1398" s="363" t="s">
        <v>281</v>
      </c>
      <c r="C1398" s="364">
        <v>32300395000134</v>
      </c>
      <c r="D1398" s="365" t="s">
        <v>11</v>
      </c>
      <c r="E1398" s="365" t="s">
        <v>620</v>
      </c>
      <c r="F1398" s="365" t="s">
        <v>685</v>
      </c>
      <c r="G1398" s="366" t="s">
        <v>738</v>
      </c>
      <c r="H1398" s="366" t="s">
        <v>34</v>
      </c>
      <c r="I1398" s="366" t="s">
        <v>1319</v>
      </c>
      <c r="J1398" s="366" t="s">
        <v>608</v>
      </c>
      <c r="K1398" s="367" t="s">
        <v>48</v>
      </c>
      <c r="L1398" s="368"/>
      <c r="M1398" s="368" t="s">
        <v>34</v>
      </c>
      <c r="N1398" s="367">
        <v>490350</v>
      </c>
      <c r="O1398" s="367" t="s">
        <v>1321</v>
      </c>
      <c r="P1398" s="371">
        <v>43542</v>
      </c>
      <c r="Q1398" s="372">
        <v>85140229.319999993</v>
      </c>
      <c r="R1398" s="372">
        <v>61104145.064047664</v>
      </c>
      <c r="S1398" s="367">
        <v>361</v>
      </c>
      <c r="T1398" s="369">
        <v>0.10296140839706402</v>
      </c>
      <c r="U1398" s="369">
        <v>1.3310022224973908</v>
      </c>
      <c r="V1398" s="369">
        <v>0.15850605283324315</v>
      </c>
      <c r="W1398" s="369">
        <v>1.553889320048802</v>
      </c>
      <c r="X1398" s="369">
        <v>0.29881003821891983</v>
      </c>
      <c r="Y1398" s="369">
        <v>2.2659308018099273</v>
      </c>
      <c r="Z1398" s="369">
        <v>0.41932198325531278</v>
      </c>
      <c r="AA1398" s="369">
        <v>2.3835620920883458</v>
      </c>
      <c r="AB1398" s="369">
        <v>4.4430799942065642E-3</v>
      </c>
      <c r="AC1398" s="373">
        <v>11.260657962221311</v>
      </c>
      <c r="AD1398" s="541">
        <v>0</v>
      </c>
      <c r="AE1398" s="370" t="s">
        <v>2449</v>
      </c>
      <c r="AF1398" s="370" t="s">
        <v>2244</v>
      </c>
      <c r="AG1398" s="374" t="s">
        <v>1438</v>
      </c>
      <c r="AH1398" s="374" t="s">
        <v>726</v>
      </c>
      <c r="AI1398" s="374">
        <v>50000</v>
      </c>
      <c r="AJ1398" s="374">
        <v>10000</v>
      </c>
      <c r="AK1398" s="374">
        <v>50000</v>
      </c>
      <c r="AL1398" s="369">
        <v>0.02</v>
      </c>
      <c r="AM1398" s="369">
        <v>0.2</v>
      </c>
      <c r="AN1398" s="369" t="s">
        <v>2262</v>
      </c>
      <c r="AO1398" s="367" t="s">
        <v>1324</v>
      </c>
      <c r="AP1398" s="370" t="s">
        <v>13</v>
      </c>
      <c r="AQ1398" s="376" t="s">
        <v>668</v>
      </c>
      <c r="AR1398" s="369">
        <v>5.3340000000000002E-3</v>
      </c>
      <c r="AS1398" s="369">
        <v>5.3340000000000002E-3</v>
      </c>
      <c r="AT1398" s="369"/>
      <c r="AX1398" s="662"/>
      <c r="AY1398" s="663"/>
      <c r="AZ1398" s="663"/>
      <c r="BA1398" s="663"/>
      <c r="BB1398" s="664"/>
      <c r="BC1398" s="663"/>
      <c r="BD1398" s="663"/>
      <c r="BE1398" s="663"/>
      <c r="BF1398" s="663"/>
      <c r="BG1398" s="664"/>
      <c r="BH1398" s="664"/>
      <c r="BI1398" s="665"/>
      <c r="BJ1398" s="665"/>
      <c r="BK1398" s="665"/>
      <c r="BL1398" s="664"/>
      <c r="BM1398" s="664"/>
      <c r="BN1398" s="664"/>
      <c r="BO1398" s="664"/>
      <c r="BP1398" s="664"/>
      <c r="BQ1398" s="664"/>
      <c r="BR1398" s="664"/>
      <c r="BS1398" s="664"/>
      <c r="BT1398" s="667"/>
      <c r="BU1398" s="668"/>
      <c r="BV1398" s="666"/>
      <c r="BW1398" s="669"/>
    </row>
    <row r="1399" spans="2:75" ht="15.75" customHeight="1">
      <c r="B1399" s="363" t="s">
        <v>1146</v>
      </c>
      <c r="C1399" s="364">
        <v>43985450000193</v>
      </c>
      <c r="D1399" s="365" t="s">
        <v>11</v>
      </c>
      <c r="E1399" s="365" t="s">
        <v>620</v>
      </c>
      <c r="F1399" s="365" t="s">
        <v>685</v>
      </c>
      <c r="G1399" s="366" t="s">
        <v>738</v>
      </c>
      <c r="H1399" s="366" t="s">
        <v>34</v>
      </c>
      <c r="I1399" s="366" t="s">
        <v>1319</v>
      </c>
      <c r="J1399" s="366" t="s">
        <v>608</v>
      </c>
      <c r="K1399" s="367" t="s">
        <v>48</v>
      </c>
      <c r="L1399" s="368"/>
      <c r="M1399" s="368" t="s">
        <v>1416</v>
      </c>
      <c r="N1399" s="367">
        <v>623156</v>
      </c>
      <c r="O1399" s="367" t="s">
        <v>1321</v>
      </c>
      <c r="P1399" s="371">
        <v>44516</v>
      </c>
      <c r="Q1399" s="372">
        <v>99835983.099999994</v>
      </c>
      <c r="R1399" s="372" t="s">
        <v>1419</v>
      </c>
      <c r="S1399" s="367">
        <v>362</v>
      </c>
      <c r="T1399" s="369">
        <v>0.14154801019404872</v>
      </c>
      <c r="U1399" s="369">
        <v>1.8298187553127379</v>
      </c>
      <c r="V1399" s="369" t="s">
        <v>1419</v>
      </c>
      <c r="W1399" s="369" t="s">
        <v>1419</v>
      </c>
      <c r="X1399" s="369" t="s">
        <v>1419</v>
      </c>
      <c r="Y1399" s="369" t="s">
        <v>1419</v>
      </c>
      <c r="Z1399" s="369" t="s">
        <v>1419</v>
      </c>
      <c r="AA1399" s="369" t="s">
        <v>1419</v>
      </c>
      <c r="AB1399" s="369" t="s">
        <v>1419</v>
      </c>
      <c r="AC1399" s="373" t="s">
        <v>1419</v>
      </c>
      <c r="AD1399" s="541">
        <v>0</v>
      </c>
      <c r="AE1399" s="370" t="s">
        <v>2505</v>
      </c>
      <c r="AF1399" s="370" t="s">
        <v>2244</v>
      </c>
      <c r="AG1399" s="374" t="s">
        <v>1438</v>
      </c>
      <c r="AH1399" s="374" t="s">
        <v>2245</v>
      </c>
      <c r="AI1399" s="374">
        <v>25000</v>
      </c>
      <c r="AJ1399" s="374">
        <v>1000</v>
      </c>
      <c r="AK1399" s="374">
        <v>1000</v>
      </c>
      <c r="AL1399" s="369">
        <v>0.01</v>
      </c>
      <c r="AM1399" s="369">
        <v>0.2</v>
      </c>
      <c r="AN1399" s="369" t="s">
        <v>2262</v>
      </c>
      <c r="AO1399" s="367" t="s">
        <v>1324</v>
      </c>
      <c r="AP1399" s="370" t="s">
        <v>13</v>
      </c>
      <c r="AQ1399" s="376" t="s">
        <v>668</v>
      </c>
      <c r="AR1399" s="369" t="s">
        <v>34</v>
      </c>
      <c r="AS1399" s="369" t="s">
        <v>34</v>
      </c>
      <c r="AT1399" s="369"/>
      <c r="AX1399" s="662"/>
      <c r="AY1399" s="663"/>
      <c r="AZ1399" s="663"/>
      <c r="BA1399" s="663"/>
      <c r="BB1399" s="664"/>
      <c r="BC1399" s="663"/>
      <c r="BD1399" s="663"/>
      <c r="BE1399" s="663"/>
      <c r="BF1399" s="663"/>
      <c r="BG1399" s="664"/>
      <c r="BH1399" s="664"/>
      <c r="BI1399" s="665"/>
      <c r="BJ1399" s="665"/>
      <c r="BK1399" s="665"/>
      <c r="BL1399" s="664"/>
      <c r="BM1399" s="664"/>
      <c r="BN1399" s="664"/>
      <c r="BO1399" s="664"/>
      <c r="BP1399" s="664"/>
      <c r="BQ1399" s="664"/>
      <c r="BR1399" s="664"/>
      <c r="BS1399" s="664"/>
      <c r="BT1399" s="667"/>
      <c r="BU1399" s="668"/>
      <c r="BV1399" s="666"/>
      <c r="BW1399" s="669"/>
    </row>
    <row r="1400" spans="2:75" ht="15.75" customHeight="1">
      <c r="B1400" s="363" t="s">
        <v>291</v>
      </c>
      <c r="C1400" s="364">
        <v>32862291000113</v>
      </c>
      <c r="D1400" s="365" t="s">
        <v>14</v>
      </c>
      <c r="E1400" s="365" t="s">
        <v>607</v>
      </c>
      <c r="F1400" s="365"/>
      <c r="G1400" s="366"/>
      <c r="H1400" s="366" t="s">
        <v>34</v>
      </c>
      <c r="I1400" s="366" t="s">
        <v>34</v>
      </c>
      <c r="J1400" s="366" t="s">
        <v>608</v>
      </c>
      <c r="K1400" s="367" t="s">
        <v>48</v>
      </c>
      <c r="L1400" s="368"/>
      <c r="M1400" s="368" t="s">
        <v>1416</v>
      </c>
      <c r="N1400" s="367">
        <v>518761</v>
      </c>
      <c r="O1400" s="367" t="s">
        <v>1321</v>
      </c>
      <c r="P1400" s="371">
        <v>43684</v>
      </c>
      <c r="Q1400" s="372">
        <v>1843223.08</v>
      </c>
      <c r="R1400" s="372">
        <v>2004317.1335714285</v>
      </c>
      <c r="S1400" s="367">
        <v>366</v>
      </c>
      <c r="T1400" s="369">
        <v>-0.14059321264503966</v>
      </c>
      <c r="U1400" s="369">
        <v>-1.8174759010380057</v>
      </c>
      <c r="V1400" s="369">
        <v>-0.28937823587215761</v>
      </c>
      <c r="W1400" s="369">
        <v>-2.8368743157674685</v>
      </c>
      <c r="X1400" s="369">
        <v>-0.29744301766154335</v>
      </c>
      <c r="Y1400" s="369">
        <v>-2.2555644365896352</v>
      </c>
      <c r="Z1400" s="369">
        <v>-0.19310327247638104</v>
      </c>
      <c r="AA1400" s="369">
        <v>-1.0976616025701225</v>
      </c>
      <c r="AB1400" s="369">
        <v>0.21569171729621578</v>
      </c>
      <c r="AC1400" s="373">
        <v>-1.9250256045415928</v>
      </c>
      <c r="AD1400" s="541">
        <v>0</v>
      </c>
      <c r="AE1400" s="370" t="s">
        <v>2460</v>
      </c>
      <c r="AF1400" s="370" t="s">
        <v>2250</v>
      </c>
      <c r="AG1400" s="374" t="s">
        <v>719</v>
      </c>
      <c r="AH1400" s="374" t="s">
        <v>2248</v>
      </c>
      <c r="AI1400" s="374">
        <v>100000</v>
      </c>
      <c r="AJ1400" s="374">
        <v>10000</v>
      </c>
      <c r="AK1400" s="374">
        <v>10000</v>
      </c>
      <c r="AL1400" s="369">
        <v>5.5000000000000003E-4</v>
      </c>
      <c r="AM1400" s="369">
        <v>0.3</v>
      </c>
      <c r="AN1400" s="369" t="s">
        <v>2257</v>
      </c>
      <c r="AO1400" s="367" t="s">
        <v>1324</v>
      </c>
      <c r="AP1400" s="370" t="s">
        <v>716</v>
      </c>
      <c r="AQ1400" s="376" t="s">
        <v>659</v>
      </c>
      <c r="AR1400" s="369" t="s">
        <v>34</v>
      </c>
      <c r="AS1400" s="369" t="s">
        <v>34</v>
      </c>
      <c r="AT1400" s="369"/>
      <c r="AX1400" s="662"/>
      <c r="AY1400" s="663"/>
      <c r="AZ1400" s="663"/>
      <c r="BA1400" s="663"/>
      <c r="BB1400" s="664"/>
      <c r="BC1400" s="663"/>
      <c r="BD1400" s="663"/>
      <c r="BE1400" s="663"/>
      <c r="BF1400" s="663"/>
      <c r="BG1400" s="664"/>
      <c r="BH1400" s="664"/>
      <c r="BI1400" s="665"/>
      <c r="BJ1400" s="665"/>
      <c r="BK1400" s="665"/>
      <c r="BL1400" s="664"/>
      <c r="BM1400" s="664"/>
      <c r="BN1400" s="664"/>
      <c r="BO1400" s="664"/>
      <c r="BP1400" s="664"/>
      <c r="BQ1400" s="664"/>
      <c r="BR1400" s="664"/>
      <c r="BS1400" s="664"/>
      <c r="BT1400" s="667"/>
      <c r="BU1400" s="668"/>
      <c r="BV1400" s="666"/>
      <c r="BW1400" s="669"/>
    </row>
    <row r="1401" spans="2:75" ht="15.75" customHeight="1">
      <c r="B1401" s="363" t="s">
        <v>929</v>
      </c>
      <c r="C1401" s="364">
        <v>37979878000120</v>
      </c>
      <c r="D1401" s="365" t="s">
        <v>11</v>
      </c>
      <c r="E1401" s="365" t="s">
        <v>620</v>
      </c>
      <c r="F1401" s="365" t="s">
        <v>685</v>
      </c>
      <c r="G1401" s="366" t="s">
        <v>738</v>
      </c>
      <c r="H1401" s="366" t="s">
        <v>34</v>
      </c>
      <c r="I1401" s="366" t="s">
        <v>1319</v>
      </c>
      <c r="J1401" s="366" t="s">
        <v>608</v>
      </c>
      <c r="K1401" s="367" t="s">
        <v>48</v>
      </c>
      <c r="L1401" s="368"/>
      <c r="M1401" s="368" t="s">
        <v>34</v>
      </c>
      <c r="N1401" s="367">
        <v>550175</v>
      </c>
      <c r="O1401" s="367" t="s">
        <v>1321</v>
      </c>
      <c r="P1401" s="371">
        <v>44064</v>
      </c>
      <c r="Q1401" s="372">
        <v>90657231.109999999</v>
      </c>
      <c r="R1401" s="372">
        <v>82601183.243214235</v>
      </c>
      <c r="S1401" s="367">
        <v>367</v>
      </c>
      <c r="T1401" s="369">
        <v>6.9144500619448213E-2</v>
      </c>
      <c r="U1401" s="369">
        <v>0.89384445522582889</v>
      </c>
      <c r="V1401" s="369">
        <v>0.10911495664681681</v>
      </c>
      <c r="W1401" s="369">
        <v>1.0696914266703434</v>
      </c>
      <c r="X1401" s="369">
        <v>0.22322404702831222</v>
      </c>
      <c r="Y1401" s="369">
        <v>1.6927484996188256</v>
      </c>
      <c r="Z1401" s="369" t="s">
        <v>1419</v>
      </c>
      <c r="AA1401" s="369" t="s">
        <v>1419</v>
      </c>
      <c r="AB1401" s="369">
        <v>1.3552864753260785E-2</v>
      </c>
      <c r="AC1401" s="373">
        <v>0.48129608319125955</v>
      </c>
      <c r="AD1401" s="541">
        <v>0</v>
      </c>
      <c r="AE1401" s="370" t="s">
        <v>2370</v>
      </c>
      <c r="AF1401" s="370" t="s">
        <v>928</v>
      </c>
      <c r="AG1401" s="374" t="s">
        <v>928</v>
      </c>
      <c r="AH1401" s="374" t="s">
        <v>2245</v>
      </c>
      <c r="AI1401" s="374">
        <v>50000</v>
      </c>
      <c r="AJ1401" s="374">
        <v>25000</v>
      </c>
      <c r="AK1401" s="374">
        <v>25000</v>
      </c>
      <c r="AL1401" s="369">
        <v>1.95E-2</v>
      </c>
      <c r="AM1401" s="369">
        <v>0.2</v>
      </c>
      <c r="AN1401" s="369" t="s">
        <v>34</v>
      </c>
      <c r="AO1401" s="367" t="s">
        <v>1324</v>
      </c>
      <c r="AP1401" s="370" t="s">
        <v>13</v>
      </c>
      <c r="AQ1401" s="376" t="s">
        <v>668</v>
      </c>
      <c r="AR1401" s="369">
        <v>6.4999999999999997E-3</v>
      </c>
      <c r="AS1401" s="369">
        <v>6.4999999999999997E-3</v>
      </c>
      <c r="AT1401" s="369"/>
      <c r="AX1401" s="662"/>
      <c r="AY1401" s="663"/>
      <c r="AZ1401" s="663"/>
      <c r="BA1401" s="663"/>
      <c r="BB1401" s="664"/>
      <c r="BC1401" s="663"/>
      <c r="BD1401" s="663"/>
      <c r="BE1401" s="663"/>
      <c r="BF1401" s="663"/>
      <c r="BG1401" s="664"/>
      <c r="BH1401" s="664"/>
      <c r="BI1401" s="665"/>
      <c r="BJ1401" s="665"/>
      <c r="BK1401" s="665"/>
      <c r="BL1401" s="664"/>
      <c r="BM1401" s="664"/>
      <c r="BN1401" s="664"/>
      <c r="BO1401" s="664"/>
      <c r="BP1401" s="664"/>
      <c r="BQ1401" s="664"/>
      <c r="BR1401" s="664"/>
      <c r="BS1401" s="664"/>
      <c r="BT1401" s="667"/>
      <c r="BU1401" s="668"/>
      <c r="BV1401" s="666"/>
      <c r="BW1401" s="669"/>
    </row>
    <row r="1402" spans="2:75" ht="15.75" customHeight="1">
      <c r="B1402" s="363" t="s">
        <v>853</v>
      </c>
      <c r="C1402" s="364">
        <v>44967234000188</v>
      </c>
      <c r="D1402" s="365" t="s">
        <v>14</v>
      </c>
      <c r="E1402" s="365" t="s">
        <v>607</v>
      </c>
      <c r="F1402" s="365"/>
      <c r="G1402" s="366"/>
      <c r="H1402" s="366" t="s">
        <v>34</v>
      </c>
      <c r="I1402" s="366" t="s">
        <v>34</v>
      </c>
      <c r="J1402" s="366" t="s">
        <v>608</v>
      </c>
      <c r="K1402" s="367" t="s">
        <v>48</v>
      </c>
      <c r="L1402" s="368"/>
      <c r="M1402" s="368" t="s">
        <v>1416</v>
      </c>
      <c r="N1402" s="367">
        <v>640492</v>
      </c>
      <c r="O1402" s="367" t="s">
        <v>1324</v>
      </c>
      <c r="P1402" s="371">
        <v>44614</v>
      </c>
      <c r="Q1402" s="372">
        <v>36961619.289999999</v>
      </c>
      <c r="R1402" s="372" t="s">
        <v>1419</v>
      </c>
      <c r="S1402" s="367">
        <v>367</v>
      </c>
      <c r="T1402" s="369" t="s">
        <v>1419</v>
      </c>
      <c r="U1402" s="369" t="s">
        <v>1419</v>
      </c>
      <c r="V1402" s="369" t="s">
        <v>1419</v>
      </c>
      <c r="W1402" s="369" t="s">
        <v>1419</v>
      </c>
      <c r="X1402" s="369" t="s">
        <v>1419</v>
      </c>
      <c r="Y1402" s="369" t="s">
        <v>1419</v>
      </c>
      <c r="Z1402" s="369" t="s">
        <v>1419</v>
      </c>
      <c r="AA1402" s="369" t="s">
        <v>1419</v>
      </c>
      <c r="AB1402" s="369" t="s">
        <v>1419</v>
      </c>
      <c r="AC1402" s="373" t="s">
        <v>1419</v>
      </c>
      <c r="AD1402" s="541">
        <v>0</v>
      </c>
      <c r="AE1402" s="370" t="s">
        <v>2326</v>
      </c>
      <c r="AF1402" s="370" t="s">
        <v>2244</v>
      </c>
      <c r="AG1402" s="374" t="s">
        <v>1438</v>
      </c>
      <c r="AH1402" s="374" t="s">
        <v>2248</v>
      </c>
      <c r="AI1402" s="374">
        <v>25000</v>
      </c>
      <c r="AJ1402" s="374">
        <v>10000</v>
      </c>
      <c r="AK1402" s="374">
        <v>10000</v>
      </c>
      <c r="AL1402" s="369">
        <v>0.02</v>
      </c>
      <c r="AM1402" s="369">
        <v>0.2</v>
      </c>
      <c r="AN1402" s="369" t="s">
        <v>2262</v>
      </c>
      <c r="AO1402" s="367" t="s">
        <v>1324</v>
      </c>
      <c r="AP1402" s="370" t="s">
        <v>716</v>
      </c>
      <c r="AQ1402" s="376" t="s">
        <v>659</v>
      </c>
      <c r="AR1402" s="369" t="s">
        <v>34</v>
      </c>
      <c r="AS1402" s="369" t="s">
        <v>34</v>
      </c>
      <c r="AT1402" s="369"/>
      <c r="AX1402" s="662"/>
      <c r="AY1402" s="663"/>
      <c r="AZ1402" s="663"/>
      <c r="BA1402" s="663"/>
      <c r="BB1402" s="664"/>
      <c r="BC1402" s="663"/>
      <c r="BD1402" s="663"/>
      <c r="BE1402" s="663"/>
      <c r="BF1402" s="663"/>
      <c r="BG1402" s="664"/>
      <c r="BH1402" s="664"/>
      <c r="BI1402" s="665"/>
      <c r="BJ1402" s="665"/>
      <c r="BK1402" s="665"/>
      <c r="BL1402" s="664"/>
      <c r="BM1402" s="664"/>
      <c r="BN1402" s="664"/>
      <c r="BO1402" s="664"/>
      <c r="BP1402" s="664"/>
      <c r="BQ1402" s="664"/>
      <c r="BR1402" s="664"/>
      <c r="BS1402" s="664"/>
      <c r="BT1402" s="667"/>
      <c r="BU1402" s="668"/>
      <c r="BV1402" s="666"/>
      <c r="BW1402" s="669"/>
    </row>
    <row r="1403" spans="2:75" ht="15.75" customHeight="1">
      <c r="B1403" s="363" t="s">
        <v>1122</v>
      </c>
      <c r="C1403" s="364">
        <v>32320734000144</v>
      </c>
      <c r="D1403" s="365" t="s">
        <v>14</v>
      </c>
      <c r="E1403" s="365" t="s">
        <v>607</v>
      </c>
      <c r="F1403" s="365"/>
      <c r="G1403" s="366"/>
      <c r="H1403" s="366" t="s">
        <v>34</v>
      </c>
      <c r="I1403" s="366" t="s">
        <v>34</v>
      </c>
      <c r="J1403" s="366" t="s">
        <v>608</v>
      </c>
      <c r="K1403" s="367" t="s">
        <v>48</v>
      </c>
      <c r="L1403" s="368"/>
      <c r="M1403" s="368" t="s">
        <v>34</v>
      </c>
      <c r="N1403" s="367">
        <v>512338</v>
      </c>
      <c r="O1403" s="367" t="s">
        <v>1321</v>
      </c>
      <c r="P1403" s="371">
        <v>43686</v>
      </c>
      <c r="Q1403" s="372">
        <v>39253483.909999996</v>
      </c>
      <c r="R1403" s="372">
        <v>44966213.218333319</v>
      </c>
      <c r="S1403" s="367">
        <v>422</v>
      </c>
      <c r="T1403" s="369">
        <v>-0.20692621778523501</v>
      </c>
      <c r="U1403" s="369">
        <v>-2.6749756054519991</v>
      </c>
      <c r="V1403" s="369">
        <v>-0.33278397315797081</v>
      </c>
      <c r="W1403" s="369">
        <v>-3.2623956784641206</v>
      </c>
      <c r="X1403" s="369">
        <v>-0.40796896542416194</v>
      </c>
      <c r="Y1403" s="369">
        <v>-3.093702776678021</v>
      </c>
      <c r="Z1403" s="369">
        <v>-0.29920608038788254</v>
      </c>
      <c r="AA1403" s="369">
        <v>-1.7007843600240324</v>
      </c>
      <c r="AB1403" s="369">
        <v>0.37182566139507184</v>
      </c>
      <c r="AC1403" s="373">
        <v>-1.1640699511655996</v>
      </c>
      <c r="AD1403" s="541">
        <v>20030712000160</v>
      </c>
      <c r="AE1403" s="370" t="s">
        <v>2494</v>
      </c>
      <c r="AF1403" s="370" t="s">
        <v>2247</v>
      </c>
      <c r="AG1403" s="374" t="s">
        <v>59</v>
      </c>
      <c r="AH1403" s="374" t="s">
        <v>2245</v>
      </c>
      <c r="AI1403" s="374">
        <v>100000</v>
      </c>
      <c r="AJ1403" s="374">
        <v>0</v>
      </c>
      <c r="AK1403" s="374">
        <v>0</v>
      </c>
      <c r="AL1403" s="369">
        <v>0.02</v>
      </c>
      <c r="AM1403" s="369">
        <v>0.2</v>
      </c>
      <c r="AN1403" s="369" t="s">
        <v>2276</v>
      </c>
      <c r="AO1403" s="367" t="s">
        <v>1324</v>
      </c>
      <c r="AP1403" s="370" t="s">
        <v>716</v>
      </c>
      <c r="AQ1403" s="376" t="s">
        <v>659</v>
      </c>
      <c r="AR1403" s="369">
        <v>5.3333333333333332E-3</v>
      </c>
      <c r="AS1403" s="369">
        <v>5.3333333333333332E-3</v>
      </c>
      <c r="AT1403" s="369"/>
      <c r="AX1403" s="662"/>
      <c r="AY1403" s="663"/>
      <c r="AZ1403" s="663"/>
      <c r="BA1403" s="663"/>
      <c r="BB1403" s="664"/>
      <c r="BC1403" s="663"/>
      <c r="BD1403" s="663"/>
      <c r="BE1403" s="663"/>
      <c r="BF1403" s="663"/>
      <c r="BG1403" s="664"/>
      <c r="BH1403" s="664"/>
      <c r="BI1403" s="665"/>
      <c r="BJ1403" s="665"/>
      <c r="BK1403" s="665"/>
      <c r="BL1403" s="664"/>
      <c r="BM1403" s="664"/>
      <c r="BN1403" s="664"/>
      <c r="BO1403" s="664"/>
      <c r="BP1403" s="664"/>
      <c r="BQ1403" s="664"/>
      <c r="BR1403" s="664"/>
      <c r="BS1403" s="664"/>
      <c r="BT1403" s="667"/>
      <c r="BU1403" s="668"/>
      <c r="BV1403" s="666"/>
      <c r="BW1403" s="669"/>
    </row>
    <row r="1404" spans="2:75" ht="15.75" customHeight="1">
      <c r="B1404" s="363" t="s">
        <v>103</v>
      </c>
      <c r="C1404" s="364">
        <v>30353549000120</v>
      </c>
      <c r="D1404" s="365" t="s">
        <v>11</v>
      </c>
      <c r="E1404" s="365" t="s">
        <v>620</v>
      </c>
      <c r="F1404" s="365" t="s">
        <v>685</v>
      </c>
      <c r="G1404" s="366" t="s">
        <v>738</v>
      </c>
      <c r="H1404" s="366" t="s">
        <v>34</v>
      </c>
      <c r="I1404" s="366" t="s">
        <v>1319</v>
      </c>
      <c r="J1404" s="366" t="s">
        <v>608</v>
      </c>
      <c r="K1404" s="367" t="s">
        <v>48</v>
      </c>
      <c r="L1404" s="368"/>
      <c r="M1404" s="368" t="s">
        <v>34</v>
      </c>
      <c r="N1404" s="367">
        <v>492221</v>
      </c>
      <c r="O1404" s="367" t="s">
        <v>1321</v>
      </c>
      <c r="P1404" s="371">
        <v>43525</v>
      </c>
      <c r="Q1404" s="372">
        <v>158383604.28999999</v>
      </c>
      <c r="R1404" s="372">
        <v>107964479.34170638</v>
      </c>
      <c r="S1404" s="367">
        <v>721</v>
      </c>
      <c r="T1404" s="369">
        <v>9.6224930183220314E-2</v>
      </c>
      <c r="U1404" s="369">
        <v>1.2439184537919996</v>
      </c>
      <c r="V1404" s="369">
        <v>0.13632438595159191</v>
      </c>
      <c r="W1404" s="369">
        <v>1.3364348149862093</v>
      </c>
      <c r="X1404" s="369">
        <v>0.22215842993562207</v>
      </c>
      <c r="Y1404" s="369">
        <v>1.684667731624369</v>
      </c>
      <c r="Z1404" s="369">
        <v>0.27525250274567381</v>
      </c>
      <c r="AA1404" s="369">
        <v>1.5646244592370031</v>
      </c>
      <c r="AB1404" s="369">
        <v>3.7171675531995625E-3</v>
      </c>
      <c r="AC1404" s="373">
        <v>8.2552225838843203</v>
      </c>
      <c r="AD1404" s="541">
        <v>0</v>
      </c>
      <c r="AE1404" s="370" t="s">
        <v>101</v>
      </c>
      <c r="AF1404" s="370" t="s">
        <v>736</v>
      </c>
      <c r="AG1404" s="374" t="s">
        <v>736</v>
      </c>
      <c r="AH1404" s="374" t="s">
        <v>726</v>
      </c>
      <c r="AI1404" s="374">
        <v>10000</v>
      </c>
      <c r="AJ1404" s="374" t="s">
        <v>1429</v>
      </c>
      <c r="AK1404" s="374">
        <v>5000</v>
      </c>
      <c r="AL1404" s="673">
        <v>1.55E-2</v>
      </c>
      <c r="AM1404" s="673">
        <v>0.2</v>
      </c>
      <c r="AN1404" s="369" t="s">
        <v>64</v>
      </c>
      <c r="AO1404" s="367" t="s">
        <v>1324</v>
      </c>
      <c r="AP1404" s="370" t="s">
        <v>13</v>
      </c>
      <c r="AQ1404" s="376" t="s">
        <v>668</v>
      </c>
      <c r="AR1404" s="369">
        <v>2.5833333333333333E-3</v>
      </c>
      <c r="AS1404" s="369">
        <v>2.5833333333333333E-3</v>
      </c>
      <c r="AT1404" s="369"/>
      <c r="AX1404" s="662"/>
      <c r="AY1404" s="663"/>
      <c r="AZ1404" s="663"/>
      <c r="BA1404" s="663"/>
      <c r="BB1404" s="664"/>
      <c r="BC1404" s="663"/>
      <c r="BD1404" s="663"/>
      <c r="BE1404" s="663"/>
      <c r="BF1404" s="663"/>
      <c r="BG1404" s="664"/>
      <c r="BH1404" s="664"/>
      <c r="BI1404" s="665"/>
      <c r="BJ1404" s="665"/>
      <c r="BK1404" s="665"/>
      <c r="BL1404" s="664"/>
      <c r="BM1404" s="664"/>
      <c r="BN1404" s="664"/>
      <c r="BO1404" s="664"/>
      <c r="BP1404" s="664"/>
      <c r="BQ1404" s="664"/>
      <c r="BR1404" s="664"/>
      <c r="BS1404" s="664"/>
      <c r="BT1404" s="667"/>
      <c r="BU1404" s="668"/>
      <c r="BV1404" s="666"/>
      <c r="BW1404" s="669"/>
    </row>
    <row r="1405" spans="2:75" ht="15.75" customHeight="1">
      <c r="B1405" s="670"/>
      <c r="C1405" s="670"/>
      <c r="D1405" s="670"/>
      <c r="E1405" s="670"/>
      <c r="F1405" s="670"/>
      <c r="G1405" s="670"/>
      <c r="H1405" s="670"/>
      <c r="I1405" s="670"/>
      <c r="J1405" s="670"/>
      <c r="K1405" s="670"/>
      <c r="L1405" s="670"/>
      <c r="M1405" s="670"/>
      <c r="N1405" s="670"/>
      <c r="O1405" s="670"/>
      <c r="P1405" s="670"/>
      <c r="Q1405" s="672"/>
      <c r="R1405" s="671"/>
      <c r="S1405" s="670"/>
      <c r="T1405" s="672"/>
      <c r="U1405" s="672"/>
      <c r="V1405" s="672"/>
      <c r="W1405" s="672"/>
      <c r="X1405" s="672"/>
      <c r="Y1405" s="672"/>
      <c r="Z1405" s="672"/>
      <c r="AA1405" s="672"/>
      <c r="AB1405" s="672"/>
      <c r="AC1405" s="671"/>
      <c r="AD1405" s="670"/>
      <c r="AE1405" s="670"/>
      <c r="AF1405" s="670"/>
      <c r="AG1405" s="670"/>
      <c r="AH1405" s="670"/>
      <c r="AI1405" s="670"/>
      <c r="AJ1405" s="670"/>
      <c r="AK1405" s="670"/>
      <c r="AL1405" s="671"/>
      <c r="AM1405" s="671"/>
      <c r="AN1405" s="671"/>
      <c r="AO1405" s="670"/>
      <c r="AP1405" s="670"/>
      <c r="AQ1405" s="671"/>
      <c r="AR1405" s="671"/>
      <c r="AS1405" s="670"/>
      <c r="AT1405" s="671"/>
    </row>
    <row r="1406" spans="2:75" ht="15.75" customHeight="1">
      <c r="B1406" s="670" t="s">
        <v>12</v>
      </c>
      <c r="C1406" s="670" t="s">
        <v>12</v>
      </c>
      <c r="D1406" s="670" t="s">
        <v>12</v>
      </c>
      <c r="E1406" s="670" t="s">
        <v>12</v>
      </c>
      <c r="F1406" s="670" t="s">
        <v>12</v>
      </c>
      <c r="G1406" s="670" t="s">
        <v>12</v>
      </c>
      <c r="H1406" s="670" t="s">
        <v>12</v>
      </c>
      <c r="I1406" s="670" t="s">
        <v>12</v>
      </c>
      <c r="J1406" s="670" t="s">
        <v>12</v>
      </c>
      <c r="K1406" s="670" t="s">
        <v>12</v>
      </c>
      <c r="L1406" s="670" t="s">
        <v>12</v>
      </c>
      <c r="M1406" s="670" t="s">
        <v>12</v>
      </c>
      <c r="N1406" s="670" t="s">
        <v>12</v>
      </c>
      <c r="O1406" s="670" t="s">
        <v>12</v>
      </c>
      <c r="P1406" s="670" t="s">
        <v>12</v>
      </c>
      <c r="Q1406" s="672" t="s">
        <v>12</v>
      </c>
      <c r="R1406" s="671" t="s">
        <v>12</v>
      </c>
      <c r="S1406" s="670" t="s">
        <v>12</v>
      </c>
      <c r="T1406" s="672" t="s">
        <v>12</v>
      </c>
      <c r="U1406" s="672" t="s">
        <v>12</v>
      </c>
      <c r="V1406" s="672" t="s">
        <v>12</v>
      </c>
      <c r="W1406" s="672" t="s">
        <v>12</v>
      </c>
      <c r="X1406" s="672" t="s">
        <v>12</v>
      </c>
      <c r="Y1406" s="672" t="s">
        <v>12</v>
      </c>
      <c r="Z1406" s="672" t="s">
        <v>12</v>
      </c>
      <c r="AA1406" s="672" t="s">
        <v>12</v>
      </c>
      <c r="AB1406" s="672" t="s">
        <v>12</v>
      </c>
      <c r="AC1406" s="671" t="s">
        <v>12</v>
      </c>
      <c r="AD1406" s="670" t="s">
        <v>12</v>
      </c>
      <c r="AE1406" s="670" t="s">
        <v>12</v>
      </c>
      <c r="AF1406" s="670" t="s">
        <v>12</v>
      </c>
      <c r="AG1406" s="670" t="s">
        <v>12</v>
      </c>
      <c r="AH1406" s="670" t="s">
        <v>12</v>
      </c>
      <c r="AI1406" s="670" t="s">
        <v>12</v>
      </c>
      <c r="AJ1406" s="670" t="s">
        <v>12</v>
      </c>
      <c r="AK1406" s="670" t="s">
        <v>12</v>
      </c>
      <c r="AL1406" s="671" t="s">
        <v>12</v>
      </c>
      <c r="AM1406" s="671" t="s">
        <v>12</v>
      </c>
      <c r="AN1406" s="671" t="s">
        <v>12</v>
      </c>
      <c r="AO1406" s="670" t="s">
        <v>12</v>
      </c>
      <c r="AP1406" s="670" t="s">
        <v>12</v>
      </c>
      <c r="AQ1406" s="671" t="s">
        <v>12</v>
      </c>
      <c r="AR1406" s="671" t="s">
        <v>12</v>
      </c>
      <c r="AS1406" s="670" t="s">
        <v>12</v>
      </c>
      <c r="AT1406" s="671" t="s">
        <v>12</v>
      </c>
    </row>
  </sheetData>
  <sortState xmlns:xlrd2="http://schemas.microsoft.com/office/spreadsheetml/2017/richdata2" ref="B6:AT1404">
    <sortCondition ref="L4"/>
    <sortCondition ref="S4"/>
    <sortCondition ref="F4"/>
    <sortCondition ref="B4"/>
  </sortState>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2:AX164 BB152:BB164 BB166:BB174 AX166:AX174 AX176:AX185 BB176:BB185 AX201:AX203 BB201:BB203 BB253:BB256 AX253:AX256 AX457:AX461 BB457:BB461 BB495:BB504 AX495:AX504 AX506:AX521 BB506:BB521 BB241:BB250 AX241:AX250 AX717:AX776 BB717:BB776 AX1144:AX1404 BB1144:BB1404">
    <cfRule type="expression" dxfId="990" priority="2223">
      <formula>AND(AX152&lt;&gt;"",#REF!="",OR(COLUMN(AX152)=COLUMN(#REF!),COLUMN(AX152)=COLUMN(#REF!)))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2:BC164 AY166:BC174 AY176:BC185 AY201:BC203 AY253:BC256 AY457:BC461 AY495:BC504 AY506:BC521 AY241:BC250 AY717:BC776 AY1144:BC1404">
    <cfRule type="expression" dxfId="989" priority="2222">
      <formula>AND(AY152&lt;&gt;"",#REF!="",OR(COLUMN(AY152)=COLUMN(#REF!),COLUMN(AY152)=COLUMN(#REF!)))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2:BD164 BD166:BD174 BD176:BD185 BD201:BD203 BD253:BD256 BD457:BD461 BD495:BD504 BD506:BD521 BD241:BD250 BD717:BD776 BD1144:BD1404">
    <cfRule type="expression" dxfId="988" priority="2221">
      <formula>AND(BD152&lt;&gt;"",#REF!="",OR(COLUMN(BD152)=COLUMN(#REF!),COLUMN(BD152)=COLUMN(#REF!)))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2:BE164 BE166:BE174 BE176:BE185 BE201:BE203 BE253:BE256 BE457:BE461 BE495:BE504 BE506:BE521 BE241:BE250 BE717:BE776 BE1144:BE1404">
    <cfRule type="expression" dxfId="987" priority="2220">
      <formula>AND(BE152&lt;&gt;"",#REF!="",OR(COLUMN(BE152)=COLUMN(#REF!),COLUMN(BE152)=COLUMN(#REF!)))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2:AW164 AW166:AW174 AW176:AW185 AW201:AW203 AW253:AW256 AW457:AW461 AW495:AW504 AW506:AW521 AW241:AW250">
    <cfRule type="expression" dxfId="986" priority="2219">
      <formula>AND(AW152&lt;&gt;"",#REF!="",OR(COLUMN(AW152)=COLUMN(#REF!),COLUMN(AW152)=COLUMN(#REF!)))</formula>
    </cfRule>
  </conditionalFormatting>
  <conditionalFormatting sqref="AX1002:BE1002">
    <cfRule type="expression" dxfId="985" priority="2218">
      <formula>AND(AX1002&lt;&gt;"",#REF!="",OR(COLUMN(AX1002)=COLUMN(#REF!),COLUMN(AX1002)=COLUMN(#REF!)))</formula>
    </cfRule>
  </conditionalFormatting>
  <conditionalFormatting sqref="AW1002 BW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AY3:BE3 BW6:BW151 AY6:BE151">
    <cfRule type="expression" dxfId="984" priority="2217">
      <formula>AND(AW3&lt;&gt;"",#REF!="",OR(COLUMN(AW3)=COLUMN(#REF!),COLUMN(AW3)=COLUMN(#REF!)))</formula>
    </cfRule>
  </conditionalFormatting>
  <conditionalFormatting sqref="AW1065">
    <cfRule type="expression" dxfId="983" priority="2216">
      <formula>AND(AW1065&lt;&gt;"",#REF!="",OR(COLUMN(AW1065)=COLUMN(#REF!),COLUMN(AW1065)=COLUMN(#REF!)))</formula>
    </cfRule>
  </conditionalFormatting>
  <conditionalFormatting sqref="AW186">
    <cfRule type="expression" dxfId="982" priority="2215">
      <formula>AND(AW186&lt;&gt;"",#REF!="",OR(COLUMN(AW186)=COLUMN(#REF!),COLUMN(AW186)=COLUMN(#REF!)))</formula>
    </cfRule>
  </conditionalFormatting>
  <conditionalFormatting sqref="AW189">
    <cfRule type="expression" dxfId="981" priority="2214">
      <formula>AND(AW189&lt;&gt;"",#REF!="",OR(COLUMN(AW189)=COLUMN(#REF!),COLUMN(AW189)=COLUMN(#REF!)))</formula>
    </cfRule>
  </conditionalFormatting>
  <conditionalFormatting sqref="AW235">
    <cfRule type="expression" dxfId="980" priority="2213">
      <formula>AND(AW235&lt;&gt;"",#REF!="",OR(COLUMN(AW235)=COLUMN(#REF!),COLUMN(AW235)=COLUMN(#REF!)))</formula>
    </cfRule>
  </conditionalFormatting>
  <conditionalFormatting sqref="AW323">
    <cfRule type="expression" dxfId="979" priority="2212">
      <formula>AND(AW323&lt;&gt;"",#REF!="",OR(COLUMN(AW323)=COLUMN(#REF!),COLUMN(AW323)=COLUMN(#REF!)))</formula>
    </cfRule>
  </conditionalFormatting>
  <conditionalFormatting sqref="AW401">
    <cfRule type="expression" dxfId="978" priority="2211">
      <formula>AND(AW401&lt;&gt;"",#REF!="",OR(COLUMN(AW401)=COLUMN(#REF!),COLUMN(AW401)=COLUMN(#REF!)))</formula>
    </cfRule>
  </conditionalFormatting>
  <conditionalFormatting sqref="AW419">
    <cfRule type="expression" dxfId="977" priority="2210">
      <formula>AND(AW419&lt;&gt;"",#REF!="",OR(COLUMN(AW419)=COLUMN(#REF!),COLUMN(AW419)=COLUMN(#REF!)))</formula>
    </cfRule>
  </conditionalFormatting>
  <conditionalFormatting sqref="AW469">
    <cfRule type="expression" dxfId="976" priority="2209">
      <formula>AND(AW469&lt;&gt;"",#REF!="",OR(COLUMN(AW469)=COLUMN(#REF!),COLUMN(AW469)=COLUMN(#REF!)))</formula>
    </cfRule>
  </conditionalFormatting>
  <conditionalFormatting sqref="AW486">
    <cfRule type="expression" dxfId="975" priority="2208">
      <formula>AND(AW486&lt;&gt;"",#REF!="",OR(COLUMN(AW486)=COLUMN(#REF!),COLUMN(AW486)=COLUMN(#REF!)))</formula>
    </cfRule>
  </conditionalFormatting>
  <conditionalFormatting sqref="AW552">
    <cfRule type="expression" dxfId="974" priority="2207">
      <formula>AND(AW552&lt;&gt;"",#REF!="",OR(COLUMN(AW552)=COLUMN(#REF!),COLUMN(AW552)=COLUMN(#REF!)))</formula>
    </cfRule>
  </conditionalFormatting>
  <conditionalFormatting sqref="AW554">
    <cfRule type="expression" dxfId="973" priority="2206">
      <formula>AND(AW554&lt;&gt;"",#REF!="",OR(COLUMN(AW554)=COLUMN(#REF!),COLUMN(AW554)=COLUMN(#REF!)))</formula>
    </cfRule>
  </conditionalFormatting>
  <conditionalFormatting sqref="AW570">
    <cfRule type="expression" dxfId="972" priority="2205">
      <formula>AND(AW570&lt;&gt;"",#REF!="",OR(COLUMN(AW570)=COLUMN(#REF!),COLUMN(AW570)=COLUMN(#REF!)))</formula>
    </cfRule>
  </conditionalFormatting>
  <conditionalFormatting sqref="AW675">
    <cfRule type="expression" dxfId="971" priority="2204">
      <formula>AND(AW675&lt;&gt;"",#REF!="",OR(COLUMN(AW675)=COLUMN(#REF!),COLUMN(AW675)=COLUMN(#REF!)))</formula>
    </cfRule>
  </conditionalFormatting>
  <conditionalFormatting sqref="AW818">
    <cfRule type="expression" dxfId="970" priority="2203">
      <formula>AND(AW818&lt;&gt;"",#REF!="",OR(COLUMN(AW818)=COLUMN(#REF!),COLUMN(AW818)=COLUMN(#REF!)))</formula>
    </cfRule>
  </conditionalFormatting>
  <conditionalFormatting sqref="AW874">
    <cfRule type="expression" dxfId="969" priority="2202">
      <formula>AND(AW874&lt;&gt;"",#REF!="",OR(COLUMN(AW874)=COLUMN(#REF!),COLUMN(AW874)=COLUMN(#REF!)))</formula>
    </cfRule>
  </conditionalFormatting>
  <conditionalFormatting sqref="AW879">
    <cfRule type="expression" dxfId="968" priority="2201">
      <formula>AND(AW879&lt;&gt;"",#REF!="",OR(COLUMN(AW879)=COLUMN(#REF!),COLUMN(AW879)=COLUMN(#REF!)))</formula>
    </cfRule>
  </conditionalFormatting>
  <conditionalFormatting sqref="AW968">
    <cfRule type="expression" dxfId="967" priority="2200">
      <formula>AND(AW968&lt;&gt;"",#REF!="",OR(COLUMN(AW968)=COLUMN(#REF!),COLUMN(AW968)=COLUMN(#REF!)))</formula>
    </cfRule>
  </conditionalFormatting>
  <conditionalFormatting sqref="AW218">
    <cfRule type="expression" dxfId="966" priority="2199">
      <formula>AND(AW218&lt;&gt;"",#REF!="",OR(COLUMN(AW218)=COLUMN(#REF!),COLUMN(AW218)=COLUMN(#REF!)))</formula>
    </cfRule>
  </conditionalFormatting>
  <conditionalFormatting sqref="AW240">
    <cfRule type="expression" dxfId="965" priority="2198">
      <formula>AND(AW240&lt;&gt;"",#REF!="",OR(COLUMN(AW240)=COLUMN(#REF!),COLUMN(AW240)=COLUMN(#REF!)))</formula>
    </cfRule>
  </conditionalFormatting>
  <conditionalFormatting sqref="AW276">
    <cfRule type="expression" dxfId="964" priority="2197">
      <formula>AND(AW276&lt;&gt;"",#REF!="",OR(COLUMN(AW276)=COLUMN(#REF!),COLUMN(AW276)=COLUMN(#REF!)))</formula>
    </cfRule>
  </conditionalFormatting>
  <conditionalFormatting sqref="AW288">
    <cfRule type="expression" dxfId="963" priority="2196">
      <formula>AND(AW288&lt;&gt;"",#REF!="",OR(COLUMN(AW288)=COLUMN(#REF!),COLUMN(AW288)=COLUMN(#REF!)))</formula>
    </cfRule>
  </conditionalFormatting>
  <conditionalFormatting sqref="AW310">
    <cfRule type="expression" dxfId="962" priority="2195">
      <formula>AND(AW310&lt;&gt;"",#REF!="",OR(COLUMN(AW310)=COLUMN(#REF!),COLUMN(AW310)=COLUMN(#REF!)))</formula>
    </cfRule>
  </conditionalFormatting>
  <conditionalFormatting sqref="AW333">
    <cfRule type="expression" dxfId="961" priority="2194">
      <formula>AND(AW333&lt;&gt;"",#REF!="",OR(COLUMN(AW333)=COLUMN(#REF!),COLUMN(AW333)=COLUMN(#REF!)))</formula>
    </cfRule>
  </conditionalFormatting>
  <conditionalFormatting sqref="AW468">
    <cfRule type="expression" dxfId="960" priority="2193">
      <formula>AND(AW468&lt;&gt;"",#REF!="",OR(COLUMN(AW468)=COLUMN(#REF!),COLUMN(AW468)=COLUMN(#REF!)))</formula>
    </cfRule>
  </conditionalFormatting>
  <conditionalFormatting sqref="AW470">
    <cfRule type="expression" dxfId="959" priority="2192">
      <formula>AND(AW470&lt;&gt;"",#REF!="",OR(COLUMN(AW470)=COLUMN(#REF!),COLUMN(AW470)=COLUMN(#REF!)))</formula>
    </cfRule>
  </conditionalFormatting>
  <conditionalFormatting sqref="AW482">
    <cfRule type="expression" dxfId="958" priority="2191">
      <formula>AND(AW482&lt;&gt;"",#REF!="",OR(COLUMN(AW482)=COLUMN(#REF!),COLUMN(AW482)=COLUMN(#REF!)))</formula>
    </cfRule>
  </conditionalFormatting>
  <conditionalFormatting sqref="AW524">
    <cfRule type="expression" dxfId="957" priority="2190">
      <formula>AND(AW524&lt;&gt;"",#REF!="",OR(COLUMN(AW524)=COLUMN(#REF!),COLUMN(AW524)=COLUMN(#REF!)))</formula>
    </cfRule>
  </conditionalFormatting>
  <conditionalFormatting sqref="AW549">
    <cfRule type="expression" dxfId="956" priority="2189">
      <formula>AND(AW549&lt;&gt;"",#REF!="",OR(COLUMN(AW549)=COLUMN(#REF!),COLUMN(AW549)=COLUMN(#REF!)))</formula>
    </cfRule>
  </conditionalFormatting>
  <conditionalFormatting sqref="AW593">
    <cfRule type="expression" dxfId="955" priority="2188">
      <formula>AND(AW593&lt;&gt;"",#REF!="",OR(COLUMN(AW593)=COLUMN(#REF!),COLUMN(AW593)=COLUMN(#REF!)))</formula>
    </cfRule>
  </conditionalFormatting>
  <conditionalFormatting sqref="AW603">
    <cfRule type="expression" dxfId="954" priority="2187">
      <formula>AND(AW603&lt;&gt;"",#REF!="",OR(COLUMN(AW603)=COLUMN(#REF!),COLUMN(AW603)=COLUMN(#REF!)))</formula>
    </cfRule>
  </conditionalFormatting>
  <conditionalFormatting sqref="AW649">
    <cfRule type="expression" dxfId="953" priority="2186">
      <formula>AND(AW649&lt;&gt;"",#REF!="",OR(COLUMN(AW649)=COLUMN(#REF!),COLUMN(AW649)=COLUMN(#REF!)))</formula>
    </cfRule>
  </conditionalFormatting>
  <conditionalFormatting sqref="AW650">
    <cfRule type="expression" dxfId="952" priority="2185">
      <formula>AND(AW650&lt;&gt;"",#REF!="",OR(COLUMN(AW650)=COLUMN(#REF!),COLUMN(AW650)=COLUMN(#REF!)))</formula>
    </cfRule>
  </conditionalFormatting>
  <conditionalFormatting sqref="AW660">
    <cfRule type="expression" dxfId="951" priority="2184">
      <formula>AND(AW660&lt;&gt;"",#REF!="",OR(COLUMN(AW660)=COLUMN(#REF!),COLUMN(AW660)=COLUMN(#REF!)))</formula>
    </cfRule>
  </conditionalFormatting>
  <conditionalFormatting sqref="AW661">
    <cfRule type="expression" dxfId="950" priority="2183">
      <formula>AND(AW661&lt;&gt;"",#REF!="",OR(COLUMN(AW661)=COLUMN(#REF!),COLUMN(AW661)=COLUMN(#REF!)))</formula>
    </cfRule>
  </conditionalFormatting>
  <conditionalFormatting sqref="AW662">
    <cfRule type="expression" dxfId="949" priority="2182">
      <formula>AND(AW662&lt;&gt;"",#REF!="",OR(COLUMN(AW662)=COLUMN(#REF!),COLUMN(AW662)=COLUMN(#REF!)))</formula>
    </cfRule>
  </conditionalFormatting>
  <conditionalFormatting sqref="AW663">
    <cfRule type="expression" dxfId="948" priority="2181">
      <formula>AND(AW663&lt;&gt;"",#REF!="",OR(COLUMN(AW663)=COLUMN(#REF!),COLUMN(AW663)=COLUMN(#REF!)))</formula>
    </cfRule>
  </conditionalFormatting>
  <conditionalFormatting sqref="AW700">
    <cfRule type="expression" dxfId="947" priority="2180">
      <formula>AND(AW700&lt;&gt;"",#REF!="",OR(COLUMN(AW700)=COLUMN(#REF!),COLUMN(AW700)=COLUMN(#REF!)))</formula>
    </cfRule>
  </conditionalFormatting>
  <conditionalFormatting sqref="AW716">
    <cfRule type="expression" dxfId="946" priority="2179">
      <formula>AND(AW716&lt;&gt;"",#REF!="",OR(COLUMN(AW716)=COLUMN(#REF!),COLUMN(AW716)=COLUMN(#REF!)))</formula>
    </cfRule>
  </conditionalFormatting>
  <conditionalFormatting sqref="AW777">
    <cfRule type="expression" dxfId="945" priority="2178">
      <formula>AND(AW777&lt;&gt;"",#REF!="",OR(COLUMN(AW777)=COLUMN(#REF!),COLUMN(AW777)=COLUMN(#REF!)))</formula>
    </cfRule>
  </conditionalFormatting>
  <conditionalFormatting sqref="AW781">
    <cfRule type="expression" dxfId="944" priority="2177">
      <formula>AND(AW781&lt;&gt;"",#REF!="",OR(COLUMN(AW781)=COLUMN(#REF!),COLUMN(AW781)=COLUMN(#REF!)))</formula>
    </cfRule>
  </conditionalFormatting>
  <conditionalFormatting sqref="AW789">
    <cfRule type="expression" dxfId="943" priority="2176">
      <formula>AND(AW789&lt;&gt;"",#REF!="",OR(COLUMN(AW789)=COLUMN(#REF!),COLUMN(AW789)=COLUMN(#REF!)))</formula>
    </cfRule>
  </conditionalFormatting>
  <conditionalFormatting sqref="AW944">
    <cfRule type="expression" dxfId="942" priority="2175">
      <formula>AND(AW944&lt;&gt;"",#REF!="",OR(COLUMN(AW944)=COLUMN(#REF!),COLUMN(AW944)=COLUMN(#REF!)))</formula>
    </cfRule>
  </conditionalFormatting>
  <conditionalFormatting sqref="AW951">
    <cfRule type="expression" dxfId="941" priority="2174">
      <formula>AND(AW951&lt;&gt;"",#REF!="",OR(COLUMN(AW951)=COLUMN(#REF!),COLUMN(AW951)=COLUMN(#REF!)))</formula>
    </cfRule>
  </conditionalFormatting>
  <conditionalFormatting sqref="AW953">
    <cfRule type="expression" dxfId="940" priority="2173">
      <formula>AND(AW953&lt;&gt;"",#REF!="",OR(COLUMN(AW953)=COLUMN(#REF!),COLUMN(AW953)=COLUMN(#REF!)))</formula>
    </cfRule>
  </conditionalFormatting>
  <conditionalFormatting sqref="AW960">
    <cfRule type="expression" dxfId="939" priority="2172">
      <formula>AND(AW960&lt;&gt;"",#REF!="",OR(COLUMN(AW960)=COLUMN(#REF!),COLUMN(AW960)=COLUMN(#REF!)))</formula>
    </cfRule>
  </conditionalFormatting>
  <conditionalFormatting sqref="AW961">
    <cfRule type="expression" dxfId="938" priority="2171">
      <formula>AND(AW961&lt;&gt;"",#REF!="",OR(COLUMN(AW961)=COLUMN(#REF!),COLUMN(AW961)=COLUMN(#REF!)))</formula>
    </cfRule>
  </conditionalFormatting>
  <conditionalFormatting sqref="AW962">
    <cfRule type="expression" dxfId="937" priority="2170">
      <formula>AND(AW962&lt;&gt;"",#REF!="",OR(COLUMN(AW962)=COLUMN(#REF!),COLUMN(AW962)=COLUMN(#REF!)))</formula>
    </cfRule>
  </conditionalFormatting>
  <conditionalFormatting sqref="AW978">
    <cfRule type="expression" dxfId="936" priority="2169">
      <formula>AND(AW978&lt;&gt;"",#REF!="",OR(COLUMN(AW978)=COLUMN(#REF!),COLUMN(AW978)=COLUMN(#REF!)))</formula>
    </cfRule>
  </conditionalFormatting>
  <conditionalFormatting sqref="AW985">
    <cfRule type="expression" dxfId="935" priority="2168">
      <formula>AND(AW985&lt;&gt;"",#REF!="",OR(COLUMN(AW985)=COLUMN(#REF!),COLUMN(AW985)=COLUMN(#REF!)))</formula>
    </cfRule>
  </conditionalFormatting>
  <conditionalFormatting sqref="AW986">
    <cfRule type="expression" dxfId="934" priority="2167">
      <formula>AND(AW986&lt;&gt;"",#REF!="",OR(COLUMN(AW986)=COLUMN(#REF!),COLUMN(AW986)=COLUMN(#REF!)))</formula>
    </cfRule>
  </conditionalFormatting>
  <conditionalFormatting sqref="AW987">
    <cfRule type="expression" dxfId="933" priority="2166">
      <formula>AND(AW987&lt;&gt;"",#REF!="",OR(COLUMN(AW987)=COLUMN(#REF!),COLUMN(AW987)=COLUMN(#REF!)))</formula>
    </cfRule>
  </conditionalFormatting>
  <conditionalFormatting sqref="AW1035">
    <cfRule type="expression" dxfId="932" priority="2165">
      <formula>AND(AW1035&lt;&gt;"",#REF!="",OR(COLUMN(AW1035)=COLUMN(#REF!),COLUMN(AW1035)=COLUMN(#REF!)))</formula>
    </cfRule>
  </conditionalFormatting>
  <conditionalFormatting sqref="AW1036">
    <cfRule type="expression" dxfId="931" priority="2164">
      <formula>AND(AW1036&lt;&gt;"",#REF!="",OR(COLUMN(AW1036)=COLUMN(#REF!),COLUMN(AW1036)=COLUMN(#REF!)))</formula>
    </cfRule>
  </conditionalFormatting>
  <conditionalFormatting sqref="AW1037">
    <cfRule type="expression" dxfId="930" priority="2163">
      <formula>AND(AW1037&lt;&gt;"",#REF!="",OR(COLUMN(AW1037)=COLUMN(#REF!),COLUMN(AW1037)=COLUMN(#REF!)))</formula>
    </cfRule>
  </conditionalFormatting>
  <conditionalFormatting sqref="AW1058">
    <cfRule type="expression" dxfId="929" priority="2162">
      <formula>AND(AW1058&lt;&gt;"",#REF!="",OR(COLUMN(AW1058)=COLUMN(#REF!),COLUMN(AW1058)=COLUMN(#REF!)))</formula>
    </cfRule>
  </conditionalFormatting>
  <conditionalFormatting sqref="AW1071">
    <cfRule type="expression" dxfId="928" priority="2161">
      <formula>AND(AW1071&lt;&gt;"",#REF!="",OR(COLUMN(AW1071)=COLUMN(#REF!),COLUMN(AW1071)=COLUMN(#REF!)))</formula>
    </cfRule>
  </conditionalFormatting>
  <conditionalFormatting sqref="AW1130">
    <cfRule type="expression" dxfId="927" priority="2160">
      <formula>AND(AW1130&lt;&gt;"",#REF!="",OR(COLUMN(AW1130)=COLUMN(#REF!),COLUMN(AW1130)=COLUMN(#REF!)))</formula>
    </cfRule>
  </conditionalFormatting>
  <conditionalFormatting sqref="AW1143">
    <cfRule type="expression" dxfId="926" priority="2159">
      <formula>AND(AW1143&lt;&gt;"",#REF!="",OR(COLUMN(AW1143)=COLUMN(#REF!),COLUMN(AW1143)=COLUMN(#REF!)))</formula>
    </cfRule>
  </conditionalFormatting>
  <conditionalFormatting sqref="AW474">
    <cfRule type="expression" dxfId="925" priority="2158">
      <formula>AND(AW474&lt;&gt;"",#REF!="",OR(COLUMN(AW474)=COLUMN(#REF!),COLUMN(AW474)=COLUMN(#REF!)))</formula>
    </cfRule>
  </conditionalFormatting>
  <conditionalFormatting sqref="AW475">
    <cfRule type="expression" dxfId="924" priority="2157">
      <formula>AND(AW475&lt;&gt;"",#REF!="",OR(COLUMN(AW475)=COLUMN(#REF!),COLUMN(AW475)=COLUMN(#REF!)))</formula>
    </cfRule>
  </conditionalFormatting>
  <conditionalFormatting sqref="AW483">
    <cfRule type="expression" dxfId="923" priority="2156">
      <formula>AND(AW483&lt;&gt;"",#REF!="",OR(COLUMN(AW483)=COLUMN(#REF!),COLUMN(AW483)=COLUMN(#REF!)))</formula>
    </cfRule>
  </conditionalFormatting>
  <conditionalFormatting sqref="AW522">
    <cfRule type="expression" dxfId="922" priority="2155">
      <formula>AND(AW522&lt;&gt;"",#REF!="",OR(COLUMN(AW522)=COLUMN(#REF!),COLUMN(AW522)=COLUMN(#REF!)))</formula>
    </cfRule>
  </conditionalFormatting>
  <conditionalFormatting sqref="AW523">
    <cfRule type="expression" dxfId="921" priority="2154">
      <formula>AND(AW523&lt;&gt;"",#REF!="",OR(COLUMN(AW523)=COLUMN(#REF!),COLUMN(AW523)=COLUMN(#REF!)))</formula>
    </cfRule>
  </conditionalFormatting>
  <conditionalFormatting sqref="AW568">
    <cfRule type="expression" dxfId="920" priority="2153">
      <formula>AND(AW568&lt;&gt;"",#REF!="",OR(COLUMN(AW568)=COLUMN(#REF!),COLUMN(AW568)=COLUMN(#REF!)))</formula>
    </cfRule>
  </conditionalFormatting>
  <conditionalFormatting sqref="AW952">
    <cfRule type="expression" dxfId="919" priority="2152">
      <formula>AND(AW952&lt;&gt;"",#REF!="",OR(COLUMN(AW952)=COLUMN(#REF!),COLUMN(AW952)=COLUMN(#REF!)))</formula>
    </cfRule>
  </conditionalFormatting>
  <conditionalFormatting sqref="AW982">
    <cfRule type="expression" dxfId="918" priority="2151">
      <formula>AND(AW982&lt;&gt;"",#REF!="",OR(COLUMN(AW982)=COLUMN(#REF!),COLUMN(AW982)=COLUMN(#REF!)))</formula>
    </cfRule>
  </conditionalFormatting>
  <conditionalFormatting sqref="AW983">
    <cfRule type="expression" dxfId="917" priority="2150">
      <formula>AND(AW983&lt;&gt;"",#REF!="",OR(COLUMN(AW983)=COLUMN(#REF!),COLUMN(AW983)=COLUMN(#REF!)))</formula>
    </cfRule>
  </conditionalFormatting>
  <conditionalFormatting sqref="AW1003">
    <cfRule type="expression" dxfId="916" priority="2149">
      <formula>AND(AW1003&lt;&gt;"",#REF!="",OR(COLUMN(AW1003)=COLUMN(#REF!),COLUMN(AW1003)=COLUMN(#REF!)))</formula>
    </cfRule>
  </conditionalFormatting>
  <conditionalFormatting sqref="AW1038">
    <cfRule type="expression" dxfId="915" priority="2148">
      <formula>AND(AW1038&lt;&gt;"",#REF!="",OR(COLUMN(AW1038)=COLUMN(#REF!),COLUMN(AW1038)=COLUMN(#REF!)))</formula>
    </cfRule>
  </conditionalFormatting>
  <conditionalFormatting sqref="AW1051">
    <cfRule type="expression" dxfId="914" priority="2147">
      <formula>AND(AW1051&lt;&gt;"",#REF!="",OR(COLUMN(AW1051)=COLUMN(#REF!),COLUMN(AW1051)=COLUMN(#REF!)))</formula>
    </cfRule>
  </conditionalFormatting>
  <conditionalFormatting sqref="AW1052">
    <cfRule type="expression" dxfId="913" priority="2146">
      <formula>AND(AW1052&lt;&gt;"",#REF!="",OR(COLUMN(AW1052)=COLUMN(#REF!),COLUMN(AW1052)=COLUMN(#REF!)))</formula>
    </cfRule>
  </conditionalFormatting>
  <conditionalFormatting sqref="AW1068">
    <cfRule type="expression" dxfId="912" priority="2145">
      <formula>AND(AW1068&lt;&gt;"",#REF!="",OR(COLUMN(AW1068)=COLUMN(#REF!),COLUMN(AW1068)=COLUMN(#REF!)))</formula>
    </cfRule>
  </conditionalFormatting>
  <conditionalFormatting sqref="AW1125">
    <cfRule type="expression" dxfId="911" priority="2144">
      <formula>AND(AW1125&lt;&gt;"",#REF!="",OR(COLUMN(AW1125)=COLUMN(#REF!),COLUMN(AW1125)=COLUMN(#REF!)))</formula>
    </cfRule>
  </conditionalFormatting>
  <conditionalFormatting sqref="AW1126">
    <cfRule type="expression" dxfId="910" priority="2143">
      <formula>AND(AW1126&lt;&gt;"",#REF!="",OR(COLUMN(AW1126)=COLUMN(#REF!),COLUMN(AW1126)=COLUMN(#REF!)))</formula>
    </cfRule>
  </conditionalFormatting>
  <conditionalFormatting sqref="AW1128">
    <cfRule type="expression" dxfId="909" priority="2142">
      <formula>AND(AW1128&lt;&gt;"",#REF!="",OR(COLUMN(AW1128)=COLUMN(#REF!),COLUMN(AW1128)=COLUMN(#REF!)))</formula>
    </cfRule>
  </conditionalFormatting>
  <conditionalFormatting sqref="AW1129">
    <cfRule type="expression" dxfId="908" priority="2141">
      <formula>AND(AW1129&lt;&gt;"",#REF!="",OR(COLUMN(AW1129)=COLUMN(#REF!),COLUMN(AW1129)=COLUMN(#REF!)))</formula>
    </cfRule>
  </conditionalFormatting>
  <conditionalFormatting sqref="AW230">
    <cfRule type="expression" dxfId="907" priority="2140">
      <formula>AND(AW230&lt;&gt;"",#REF!="",OR(COLUMN(AW230)=COLUMN(#REF!),COLUMN(AW230)=COLUMN(#REF!)))</formula>
    </cfRule>
  </conditionalFormatting>
  <conditionalFormatting sqref="AW413">
    <cfRule type="expression" dxfId="906" priority="2139">
      <formula>AND(AW413&lt;&gt;"",#REF!="",OR(COLUMN(AW413)=COLUMN(#REF!),COLUMN(AW413)=COLUMN(#REF!)))</formula>
    </cfRule>
  </conditionalFormatting>
  <conditionalFormatting sqref="AW415">
    <cfRule type="expression" dxfId="905" priority="2138">
      <formula>AND(AW415&lt;&gt;"",#REF!="",OR(COLUMN(AW415)=COLUMN(#REF!),COLUMN(AW415)=COLUMN(#REF!)))</formula>
    </cfRule>
  </conditionalFormatting>
  <conditionalFormatting sqref="AW802">
    <cfRule type="expression" dxfId="904" priority="2137">
      <formula>AND(AW802&lt;&gt;"",#REF!="",OR(COLUMN(AW802)=COLUMN(#REF!),COLUMN(AW802)=COLUMN(#REF!)))</formula>
    </cfRule>
  </conditionalFormatting>
  <conditionalFormatting sqref="AW809">
    <cfRule type="expression" dxfId="903" priority="2136">
      <formula>AND(AW809&lt;&gt;"",#REF!="",OR(COLUMN(AW809)=COLUMN(#REF!),COLUMN(AW809)=COLUMN(#REF!)))</formula>
    </cfRule>
  </conditionalFormatting>
  <conditionalFormatting sqref="AW204">
    <cfRule type="expression" dxfId="902" priority="2135">
      <formula>AND(AW204&lt;&gt;"",#REF!="",OR(COLUMN(AW204)=COLUMN(#REF!),COLUMN(AW204)=COLUMN(#REF!)))</formula>
    </cfRule>
  </conditionalFormatting>
  <conditionalFormatting sqref="AW205">
    <cfRule type="expression" dxfId="901" priority="2134">
      <formula>AND(AW205&lt;&gt;"",#REF!="",OR(COLUMN(AW205)=COLUMN(#REF!),COLUMN(AW205)=COLUMN(#REF!)))</formula>
    </cfRule>
  </conditionalFormatting>
  <conditionalFormatting sqref="AW206">
    <cfRule type="expression" dxfId="900" priority="2133">
      <formula>AND(AW206&lt;&gt;"",#REF!="",OR(COLUMN(AW206)=COLUMN(#REF!),COLUMN(AW206)=COLUMN(#REF!)))</formula>
    </cfRule>
  </conditionalFormatting>
  <conditionalFormatting sqref="AW207">
    <cfRule type="expression" dxfId="899" priority="2132">
      <formula>AND(AW207&lt;&gt;"",#REF!="",OR(COLUMN(AW207)=COLUMN(#REF!),COLUMN(AW207)=COLUMN(#REF!)))</formula>
    </cfRule>
  </conditionalFormatting>
  <conditionalFormatting sqref="AW208">
    <cfRule type="expression" dxfId="898" priority="2131">
      <formula>AND(AW208&lt;&gt;"",#REF!="",OR(COLUMN(AW208)=COLUMN(#REF!),COLUMN(AW208)=COLUMN(#REF!)))</formula>
    </cfRule>
  </conditionalFormatting>
  <conditionalFormatting sqref="AW209">
    <cfRule type="expression" dxfId="897" priority="2130">
      <formula>AND(AW209&lt;&gt;"",#REF!="",OR(COLUMN(AW209)=COLUMN(#REF!),COLUMN(AW209)=COLUMN(#REF!)))</formula>
    </cfRule>
  </conditionalFormatting>
  <conditionalFormatting sqref="AW259">
    <cfRule type="expression" dxfId="896" priority="2129">
      <formula>AND(AW259&lt;&gt;"",#REF!="",OR(COLUMN(AW259)=COLUMN(#REF!),COLUMN(AW259)=COLUMN(#REF!)))</formula>
    </cfRule>
  </conditionalFormatting>
  <conditionalFormatting sqref="AW289">
    <cfRule type="expression" dxfId="895" priority="2128">
      <formula>AND(AW289&lt;&gt;"",#REF!="",OR(COLUMN(AW289)=COLUMN(#REF!),COLUMN(AW289)=COLUMN(#REF!)))</formula>
    </cfRule>
  </conditionalFormatting>
  <conditionalFormatting sqref="AW290">
    <cfRule type="expression" dxfId="894" priority="2127">
      <formula>AND(AW290&lt;&gt;"",#REF!="",OR(COLUMN(AW290)=COLUMN(#REF!),COLUMN(AW290)=COLUMN(#REF!)))</formula>
    </cfRule>
  </conditionalFormatting>
  <conditionalFormatting sqref="AW291">
    <cfRule type="expression" dxfId="893" priority="2126">
      <formula>AND(AW291&lt;&gt;"",#REF!="",OR(COLUMN(AW291)=COLUMN(#REF!),COLUMN(AW291)=COLUMN(#REF!)))</formula>
    </cfRule>
  </conditionalFormatting>
  <conditionalFormatting sqref="AW292">
    <cfRule type="expression" dxfId="892" priority="2125">
      <formula>AND(AW292&lt;&gt;"",#REF!="",OR(COLUMN(AW292)=COLUMN(#REF!),COLUMN(AW292)=COLUMN(#REF!)))</formula>
    </cfRule>
  </conditionalFormatting>
  <conditionalFormatting sqref="AW293">
    <cfRule type="expression" dxfId="891" priority="2124">
      <formula>AND(AW293&lt;&gt;"",#REF!="",OR(COLUMN(AW293)=COLUMN(#REF!),COLUMN(AW293)=COLUMN(#REF!)))</formula>
    </cfRule>
  </conditionalFormatting>
  <conditionalFormatting sqref="AW294">
    <cfRule type="expression" dxfId="890" priority="2123">
      <formula>AND(AW294&lt;&gt;"",#REF!="",OR(COLUMN(AW294)=COLUMN(#REF!),COLUMN(AW294)=COLUMN(#REF!)))</formula>
    </cfRule>
  </conditionalFormatting>
  <conditionalFormatting sqref="AW295">
    <cfRule type="expression" dxfId="889" priority="2122">
      <formula>AND(AW295&lt;&gt;"",#REF!="",OR(COLUMN(AW295)=COLUMN(#REF!),COLUMN(AW295)=COLUMN(#REF!)))</formula>
    </cfRule>
  </conditionalFormatting>
  <conditionalFormatting sqref="AW296">
    <cfRule type="expression" dxfId="888" priority="2121">
      <formula>AND(AW296&lt;&gt;"",#REF!="",OR(COLUMN(AW296)=COLUMN(#REF!),COLUMN(AW296)=COLUMN(#REF!)))</formula>
    </cfRule>
  </conditionalFormatting>
  <conditionalFormatting sqref="AW345">
    <cfRule type="expression" dxfId="887" priority="2120">
      <formula>AND(AW345&lt;&gt;"",#REF!="",OR(COLUMN(AW345)=COLUMN(#REF!),COLUMN(AW345)=COLUMN(#REF!)))</formula>
    </cfRule>
  </conditionalFormatting>
  <conditionalFormatting sqref="AW346">
    <cfRule type="expression" dxfId="886" priority="2119">
      <formula>AND(AW346&lt;&gt;"",#REF!="",OR(COLUMN(AW346)=COLUMN(#REF!),COLUMN(AW346)=COLUMN(#REF!)))</formula>
    </cfRule>
  </conditionalFormatting>
  <conditionalFormatting sqref="AW347">
    <cfRule type="expression" dxfId="885" priority="2118">
      <formula>AND(AW347&lt;&gt;"",#REF!="",OR(COLUMN(AW347)=COLUMN(#REF!),COLUMN(AW347)=COLUMN(#REF!)))</formula>
    </cfRule>
  </conditionalFormatting>
  <conditionalFormatting sqref="AW348">
    <cfRule type="expression" dxfId="884" priority="2117">
      <formula>AND(AW348&lt;&gt;"",#REF!="",OR(COLUMN(AW348)=COLUMN(#REF!),COLUMN(AW348)=COLUMN(#REF!)))</formula>
    </cfRule>
  </conditionalFormatting>
  <conditionalFormatting sqref="AW349">
    <cfRule type="expression" dxfId="883" priority="2116">
      <formula>AND(AW349&lt;&gt;"",#REF!="",OR(COLUMN(AW349)=COLUMN(#REF!),COLUMN(AW349)=COLUMN(#REF!)))</formula>
    </cfRule>
  </conditionalFormatting>
  <conditionalFormatting sqref="AW350">
    <cfRule type="expression" dxfId="882" priority="2115">
      <formula>AND(AW350&lt;&gt;"",#REF!="",OR(COLUMN(AW350)=COLUMN(#REF!),COLUMN(AW350)=COLUMN(#REF!)))</formula>
    </cfRule>
  </conditionalFormatting>
  <conditionalFormatting sqref="AW351">
    <cfRule type="expression" dxfId="881" priority="2114">
      <formula>AND(AW351&lt;&gt;"",#REF!="",OR(COLUMN(AW351)=COLUMN(#REF!),COLUMN(AW351)=COLUMN(#REF!)))</formula>
    </cfRule>
  </conditionalFormatting>
  <conditionalFormatting sqref="AW352">
    <cfRule type="expression" dxfId="880" priority="2113">
      <formula>AND(AW352&lt;&gt;"",#REF!="",OR(COLUMN(AW352)=COLUMN(#REF!),COLUMN(AW352)=COLUMN(#REF!)))</formula>
    </cfRule>
  </conditionalFormatting>
  <conditionalFormatting sqref="AW353">
    <cfRule type="expression" dxfId="879" priority="2112">
      <formula>AND(AW353&lt;&gt;"",#REF!="",OR(COLUMN(AW353)=COLUMN(#REF!),COLUMN(AW353)=COLUMN(#REF!)))</formula>
    </cfRule>
  </conditionalFormatting>
  <conditionalFormatting sqref="AW354">
    <cfRule type="expression" dxfId="878" priority="2111">
      <formula>AND(AW354&lt;&gt;"",#REF!="",OR(COLUMN(AW354)=COLUMN(#REF!),COLUMN(AW354)=COLUMN(#REF!)))</formula>
    </cfRule>
  </conditionalFormatting>
  <conditionalFormatting sqref="AW355">
    <cfRule type="expression" dxfId="877" priority="2110">
      <formula>AND(AW355&lt;&gt;"",#REF!="",OR(COLUMN(AW355)=COLUMN(#REF!),COLUMN(AW355)=COLUMN(#REF!)))</formula>
    </cfRule>
  </conditionalFormatting>
  <conditionalFormatting sqref="AW356">
    <cfRule type="expression" dxfId="876" priority="2109">
      <formula>AND(AW356&lt;&gt;"",#REF!="",OR(COLUMN(AW356)=COLUMN(#REF!),COLUMN(AW356)=COLUMN(#REF!)))</formula>
    </cfRule>
  </conditionalFormatting>
  <conditionalFormatting sqref="AW357">
    <cfRule type="expression" dxfId="875" priority="2108">
      <formula>AND(AW357&lt;&gt;"",#REF!="",OR(COLUMN(AW357)=COLUMN(#REF!),COLUMN(AW357)=COLUMN(#REF!)))</formula>
    </cfRule>
  </conditionalFormatting>
  <conditionalFormatting sqref="AW358">
    <cfRule type="expression" dxfId="874" priority="2107">
      <formula>AND(AW358&lt;&gt;"",#REF!="",OR(COLUMN(AW358)=COLUMN(#REF!),COLUMN(AW358)=COLUMN(#REF!)))</formula>
    </cfRule>
  </conditionalFormatting>
  <conditionalFormatting sqref="AW359">
    <cfRule type="expression" dxfId="873" priority="2106">
      <formula>AND(AW359&lt;&gt;"",#REF!="",OR(COLUMN(AW359)=COLUMN(#REF!),COLUMN(AW359)=COLUMN(#REF!)))</formula>
    </cfRule>
  </conditionalFormatting>
  <conditionalFormatting sqref="AW360">
    <cfRule type="expression" dxfId="872" priority="2105">
      <formula>AND(AW360&lt;&gt;"",#REF!="",OR(COLUMN(AW360)=COLUMN(#REF!),COLUMN(AW360)=COLUMN(#REF!)))</formula>
    </cfRule>
  </conditionalFormatting>
  <conditionalFormatting sqref="AW361">
    <cfRule type="expression" dxfId="871" priority="2104">
      <formula>AND(AW361&lt;&gt;"",#REF!="",OR(COLUMN(AW361)=COLUMN(#REF!),COLUMN(AW361)=COLUMN(#REF!)))</formula>
    </cfRule>
  </conditionalFormatting>
  <conditionalFormatting sqref="AW362">
    <cfRule type="expression" dxfId="870" priority="2103">
      <formula>AND(AW362&lt;&gt;"",#REF!="",OR(COLUMN(AW362)=COLUMN(#REF!),COLUMN(AW362)=COLUMN(#REF!)))</formula>
    </cfRule>
  </conditionalFormatting>
  <conditionalFormatting sqref="AW363">
    <cfRule type="expression" dxfId="869" priority="2102">
      <formula>AND(AW363&lt;&gt;"",#REF!="",OR(COLUMN(AW363)=COLUMN(#REF!),COLUMN(AW363)=COLUMN(#REF!)))</formula>
    </cfRule>
  </conditionalFormatting>
  <conditionalFormatting sqref="AW364">
    <cfRule type="expression" dxfId="868" priority="2101">
      <formula>AND(AW364&lt;&gt;"",#REF!="",OR(COLUMN(AW364)=COLUMN(#REF!),COLUMN(AW364)=COLUMN(#REF!)))</formula>
    </cfRule>
  </conditionalFormatting>
  <conditionalFormatting sqref="AW365">
    <cfRule type="expression" dxfId="867" priority="2100">
      <formula>AND(AW365&lt;&gt;"",#REF!="",OR(COLUMN(AW365)=COLUMN(#REF!),COLUMN(AW365)=COLUMN(#REF!)))</formula>
    </cfRule>
  </conditionalFormatting>
  <conditionalFormatting sqref="AW613">
    <cfRule type="expression" dxfId="866" priority="2099">
      <formula>AND(AW613&lt;&gt;"",#REF!="",OR(COLUMN(AW613)=COLUMN(#REF!),COLUMN(AW613)=COLUMN(#REF!)))</formula>
    </cfRule>
  </conditionalFormatting>
  <conditionalFormatting sqref="AW614">
    <cfRule type="expression" dxfId="865" priority="2098">
      <formula>AND(AW614&lt;&gt;"",#REF!="",OR(COLUMN(AW614)=COLUMN(#REF!),COLUMN(AW614)=COLUMN(#REF!)))</formula>
    </cfRule>
  </conditionalFormatting>
  <conditionalFormatting sqref="AW615">
    <cfRule type="expression" dxfId="864" priority="2097">
      <formula>AND(AW615&lt;&gt;"",#REF!="",OR(COLUMN(AW615)=COLUMN(#REF!),COLUMN(AW615)=COLUMN(#REF!)))</formula>
    </cfRule>
  </conditionalFormatting>
  <conditionalFormatting sqref="AW616">
    <cfRule type="expression" dxfId="863" priority="2096">
      <formula>AND(AW616&lt;&gt;"",#REF!="",OR(COLUMN(AW616)=COLUMN(#REF!),COLUMN(AW616)=COLUMN(#REF!)))</formula>
    </cfRule>
  </conditionalFormatting>
  <conditionalFormatting sqref="AW636">
    <cfRule type="expression" dxfId="862" priority="2095">
      <formula>AND(AW636&lt;&gt;"",#REF!="",OR(COLUMN(AW636)=COLUMN(#REF!),COLUMN(AW636)=COLUMN(#REF!)))</formula>
    </cfRule>
  </conditionalFormatting>
  <conditionalFormatting sqref="AW637">
    <cfRule type="expression" dxfId="861" priority="2094">
      <formula>AND(AW637&lt;&gt;"",#REF!="",OR(COLUMN(AW637)=COLUMN(#REF!),COLUMN(AW637)=COLUMN(#REF!)))</formula>
    </cfRule>
  </conditionalFormatting>
  <conditionalFormatting sqref="AW638">
    <cfRule type="expression" dxfId="860" priority="2093">
      <formula>AND(AW638&lt;&gt;"",#REF!="",OR(COLUMN(AW638)=COLUMN(#REF!),COLUMN(AW638)=COLUMN(#REF!)))</formula>
    </cfRule>
  </conditionalFormatting>
  <conditionalFormatting sqref="AW639">
    <cfRule type="expression" dxfId="859" priority="2092">
      <formula>AND(AW639&lt;&gt;"",#REF!="",OR(COLUMN(AW639)=COLUMN(#REF!),COLUMN(AW639)=COLUMN(#REF!)))</formula>
    </cfRule>
  </conditionalFormatting>
  <conditionalFormatting sqref="AW640">
    <cfRule type="expression" dxfId="858" priority="2091">
      <formula>AND(AW640&lt;&gt;"",#REF!="",OR(COLUMN(AW640)=COLUMN(#REF!),COLUMN(AW640)=COLUMN(#REF!)))</formula>
    </cfRule>
  </conditionalFormatting>
  <conditionalFormatting sqref="AW693">
    <cfRule type="expression" dxfId="857" priority="2090">
      <formula>AND(AW693&lt;&gt;"",#REF!="",OR(COLUMN(AW693)=COLUMN(#REF!),COLUMN(AW693)=COLUMN(#REF!)))</formula>
    </cfRule>
  </conditionalFormatting>
  <conditionalFormatting sqref="AW694">
    <cfRule type="expression" dxfId="856" priority="2089">
      <formula>AND(AW694&lt;&gt;"",#REF!="",OR(COLUMN(AW694)=COLUMN(#REF!),COLUMN(AW694)=COLUMN(#REF!)))</formula>
    </cfRule>
  </conditionalFormatting>
  <conditionalFormatting sqref="AW695">
    <cfRule type="expression" dxfId="855" priority="2088">
      <formula>AND(AW695&lt;&gt;"",#REF!="",OR(COLUMN(AW695)=COLUMN(#REF!),COLUMN(AW695)=COLUMN(#REF!)))</formula>
    </cfRule>
  </conditionalFormatting>
  <conditionalFormatting sqref="AW696">
    <cfRule type="expression" dxfId="854" priority="2087">
      <formula>AND(AW696&lt;&gt;"",#REF!="",OR(COLUMN(AW696)=COLUMN(#REF!),COLUMN(AW696)=COLUMN(#REF!)))</formula>
    </cfRule>
  </conditionalFormatting>
  <conditionalFormatting sqref="AW697">
    <cfRule type="expression" dxfId="853" priority="2086">
      <formula>AND(AW697&lt;&gt;"",#REF!="",OR(COLUMN(AW697)=COLUMN(#REF!),COLUMN(AW697)=COLUMN(#REF!)))</formula>
    </cfRule>
  </conditionalFormatting>
  <conditionalFormatting sqref="AW698">
    <cfRule type="expression" dxfId="852" priority="2085">
      <formula>AND(AW698&lt;&gt;"",#REF!="",OR(COLUMN(AW698)=COLUMN(#REF!),COLUMN(AW698)=COLUMN(#REF!)))</formula>
    </cfRule>
  </conditionalFormatting>
  <conditionalFormatting sqref="AW710">
    <cfRule type="expression" dxfId="851" priority="2084">
      <formula>AND(AW710&lt;&gt;"",#REF!="",OR(COLUMN(AW710)=COLUMN(#REF!),COLUMN(AW710)=COLUMN(#REF!)))</formula>
    </cfRule>
  </conditionalFormatting>
  <conditionalFormatting sqref="AW711">
    <cfRule type="expression" dxfId="850" priority="2083">
      <formula>AND(AW711&lt;&gt;"",#REF!="",OR(COLUMN(AW711)=COLUMN(#REF!),COLUMN(AW711)=COLUMN(#REF!)))</formula>
    </cfRule>
  </conditionalFormatting>
  <conditionalFormatting sqref="AW712">
    <cfRule type="expression" dxfId="849" priority="2082">
      <formula>AND(AW712&lt;&gt;"",#REF!="",OR(COLUMN(AW712)=COLUMN(#REF!),COLUMN(AW712)=COLUMN(#REF!)))</formula>
    </cfRule>
  </conditionalFormatting>
  <conditionalFormatting sqref="AW713">
    <cfRule type="expression" dxfId="848" priority="2081">
      <formula>AND(AW713&lt;&gt;"",#REF!="",OR(COLUMN(AW713)=COLUMN(#REF!),COLUMN(AW713)=COLUMN(#REF!)))</formula>
    </cfRule>
  </conditionalFormatting>
  <conditionalFormatting sqref="AW3">
    <cfRule type="expression" dxfId="847" priority="2080">
      <formula>AND(AW3&lt;&gt;"",#REF!="",OR(COLUMN(AW3)=COLUMN(#REF!),COLUMN(AW3)=COLUMN(#REF!)))</formula>
    </cfRule>
  </conditionalFormatting>
  <conditionalFormatting sqref="AW165">
    <cfRule type="expression" dxfId="846" priority="2079">
      <formula>AND(AW165&lt;&gt;"",#REF!="",OR(COLUMN(AW165)=COLUMN(#REF!),COLUMN(AW165)=COLUMN(#REF!)))</formula>
    </cfRule>
  </conditionalFormatting>
  <conditionalFormatting sqref="AW175">
    <cfRule type="expression" dxfId="845" priority="2078">
      <formula>AND(AW175&lt;&gt;"",#REF!="",OR(COLUMN(AW175)=COLUMN(#REF!),COLUMN(AW175)=COLUMN(#REF!)))</formula>
    </cfRule>
  </conditionalFormatting>
  <conditionalFormatting sqref="AW199">
    <cfRule type="expression" dxfId="844" priority="2077">
      <formula>AND(AW199&lt;&gt;"",#REF!="",OR(COLUMN(AW199)=COLUMN(#REF!),COLUMN(AW199)=COLUMN(#REF!)))</formula>
    </cfRule>
  </conditionalFormatting>
  <conditionalFormatting sqref="AW200">
    <cfRule type="expression" dxfId="843" priority="2076">
      <formula>AND(AW200&lt;&gt;"",#REF!="",OR(COLUMN(AW200)=COLUMN(#REF!),COLUMN(AW200)=COLUMN(#REF!)))</formula>
    </cfRule>
  </conditionalFormatting>
  <conditionalFormatting sqref="AW251">
    <cfRule type="expression" dxfId="842" priority="2075">
      <formula>AND(AW251&lt;&gt;"",#REF!="",OR(COLUMN(AW251)=COLUMN(#REF!),COLUMN(AW251)=COLUMN(#REF!)))</formula>
    </cfRule>
  </conditionalFormatting>
  <conditionalFormatting sqref="AW252">
    <cfRule type="expression" dxfId="841" priority="2074">
      <formula>AND(AW252&lt;&gt;"",#REF!="",OR(COLUMN(AW252)=COLUMN(#REF!),COLUMN(AW252)=COLUMN(#REF!)))</formula>
    </cfRule>
  </conditionalFormatting>
  <conditionalFormatting sqref="AW257">
    <cfRule type="expression" dxfId="840" priority="2073">
      <formula>AND(AW257&lt;&gt;"",#REF!="",OR(COLUMN(AW257)=COLUMN(#REF!),COLUMN(AW257)=COLUMN(#REF!)))</formula>
    </cfRule>
  </conditionalFormatting>
  <conditionalFormatting sqref="AW263">
    <cfRule type="expression" dxfId="839" priority="2072">
      <formula>AND(AW263&lt;&gt;"",#REF!="",OR(COLUMN(AW263)=COLUMN(#REF!),COLUMN(AW263)=COLUMN(#REF!)))</formula>
    </cfRule>
  </conditionalFormatting>
  <conditionalFormatting sqref="AW285">
    <cfRule type="expression" dxfId="838" priority="2071">
      <formula>AND(AW285&lt;&gt;"",#REF!="",OR(COLUMN(AW285)=COLUMN(#REF!),COLUMN(AW285)=COLUMN(#REF!)))</formula>
    </cfRule>
  </conditionalFormatting>
  <conditionalFormatting sqref="AW311">
    <cfRule type="expression" dxfId="837" priority="2070">
      <formula>AND(AW311&lt;&gt;"",#REF!="",OR(COLUMN(AW311)=COLUMN(#REF!),COLUMN(AW311)=COLUMN(#REF!)))</formula>
    </cfRule>
  </conditionalFormatting>
  <conditionalFormatting sqref="AW312">
    <cfRule type="expression" dxfId="836" priority="2069">
      <formula>AND(AW312&lt;&gt;"",#REF!="",OR(COLUMN(AW312)=COLUMN(#REF!),COLUMN(AW312)=COLUMN(#REF!)))</formula>
    </cfRule>
  </conditionalFormatting>
  <conditionalFormatting sqref="AW313">
    <cfRule type="expression" dxfId="835" priority="2068">
      <formula>AND(AW313&lt;&gt;"",#REF!="",OR(COLUMN(AW313)=COLUMN(#REF!),COLUMN(AW313)=COLUMN(#REF!)))</formula>
    </cfRule>
  </conditionalFormatting>
  <conditionalFormatting sqref="AW314">
    <cfRule type="expression" dxfId="834" priority="2067">
      <formula>AND(AW314&lt;&gt;"",#REF!="",OR(COLUMN(AW314)=COLUMN(#REF!),COLUMN(AW314)=COLUMN(#REF!)))</formula>
    </cfRule>
  </conditionalFormatting>
  <conditionalFormatting sqref="AW315">
    <cfRule type="expression" dxfId="833" priority="2066">
      <formula>AND(AW315&lt;&gt;"",#REF!="",OR(COLUMN(AW315)=COLUMN(#REF!),COLUMN(AW315)=COLUMN(#REF!)))</formula>
    </cfRule>
  </conditionalFormatting>
  <conditionalFormatting sqref="AW316">
    <cfRule type="expression" dxfId="832" priority="2065">
      <formula>AND(AW316&lt;&gt;"",#REF!="",OR(COLUMN(AW316)=COLUMN(#REF!),COLUMN(AW316)=COLUMN(#REF!)))</formula>
    </cfRule>
  </conditionalFormatting>
  <conditionalFormatting sqref="AW317">
    <cfRule type="expression" dxfId="831" priority="2064">
      <formula>AND(AW317&lt;&gt;"",#REF!="",OR(COLUMN(AW317)=COLUMN(#REF!),COLUMN(AW317)=COLUMN(#REF!)))</formula>
    </cfRule>
  </conditionalFormatting>
  <conditionalFormatting sqref="AW318">
    <cfRule type="expression" dxfId="830" priority="2063">
      <formula>AND(AW318&lt;&gt;"",#REF!="",OR(COLUMN(AW318)=COLUMN(#REF!),COLUMN(AW318)=COLUMN(#REF!)))</formula>
    </cfRule>
  </conditionalFormatting>
  <conditionalFormatting sqref="AW366">
    <cfRule type="expression" dxfId="829" priority="2062">
      <formula>AND(AW366&lt;&gt;"",#REF!="",OR(COLUMN(AW366)=COLUMN(#REF!),COLUMN(AW366)=COLUMN(#REF!)))</formula>
    </cfRule>
  </conditionalFormatting>
  <conditionalFormatting sqref="AW367">
    <cfRule type="expression" dxfId="828" priority="2061">
      <formula>AND(AW367&lt;&gt;"",#REF!="",OR(COLUMN(AW367)=COLUMN(#REF!),COLUMN(AW367)=COLUMN(#REF!)))</formula>
    </cfRule>
  </conditionalFormatting>
  <conditionalFormatting sqref="AW368">
    <cfRule type="expression" dxfId="827" priority="2060">
      <formula>AND(AW368&lt;&gt;"",#REF!="",OR(COLUMN(AW368)=COLUMN(#REF!),COLUMN(AW368)=COLUMN(#REF!)))</formula>
    </cfRule>
  </conditionalFormatting>
  <conditionalFormatting sqref="AW369">
    <cfRule type="expression" dxfId="826" priority="2059">
      <formula>AND(AW369&lt;&gt;"",#REF!="",OR(COLUMN(AW369)=COLUMN(#REF!),COLUMN(AW369)=COLUMN(#REF!)))</formula>
    </cfRule>
  </conditionalFormatting>
  <conditionalFormatting sqref="AW370">
    <cfRule type="expression" dxfId="825" priority="2058">
      <formula>AND(AW370&lt;&gt;"",#REF!="",OR(COLUMN(AW370)=COLUMN(#REF!),COLUMN(AW370)=COLUMN(#REF!)))</formula>
    </cfRule>
  </conditionalFormatting>
  <conditionalFormatting sqref="AW371">
    <cfRule type="expression" dxfId="824" priority="2057">
      <formula>AND(AW371&lt;&gt;"",#REF!="",OR(COLUMN(AW371)=COLUMN(#REF!),COLUMN(AW371)=COLUMN(#REF!)))</formula>
    </cfRule>
  </conditionalFormatting>
  <conditionalFormatting sqref="AW372">
    <cfRule type="expression" dxfId="823" priority="2056">
      <formula>AND(AW372&lt;&gt;"",#REF!="",OR(COLUMN(AW372)=COLUMN(#REF!),COLUMN(AW372)=COLUMN(#REF!)))</formula>
    </cfRule>
  </conditionalFormatting>
  <conditionalFormatting sqref="AW373">
    <cfRule type="expression" dxfId="822" priority="2055">
      <formula>AND(AW373&lt;&gt;"",#REF!="",OR(COLUMN(AW373)=COLUMN(#REF!),COLUMN(AW373)=COLUMN(#REF!)))</formula>
    </cfRule>
  </conditionalFormatting>
  <conditionalFormatting sqref="AW374">
    <cfRule type="expression" dxfId="821" priority="2054">
      <formula>AND(AW374&lt;&gt;"",#REF!="",OR(COLUMN(AW374)=COLUMN(#REF!),COLUMN(AW374)=COLUMN(#REF!)))</formula>
    </cfRule>
  </conditionalFormatting>
  <conditionalFormatting sqref="AW375">
    <cfRule type="expression" dxfId="820" priority="2053">
      <formula>AND(AW375&lt;&gt;"",#REF!="",OR(COLUMN(AW375)=COLUMN(#REF!),COLUMN(AW375)=COLUMN(#REF!)))</formula>
    </cfRule>
  </conditionalFormatting>
  <conditionalFormatting sqref="AW376">
    <cfRule type="expression" dxfId="819" priority="2052">
      <formula>AND(AW376&lt;&gt;"",#REF!="",OR(COLUMN(AW376)=COLUMN(#REF!),COLUMN(AW376)=COLUMN(#REF!)))</formula>
    </cfRule>
  </conditionalFormatting>
  <conditionalFormatting sqref="AW377">
    <cfRule type="expression" dxfId="818" priority="2051">
      <formula>AND(AW377&lt;&gt;"",#REF!="",OR(COLUMN(AW377)=COLUMN(#REF!),COLUMN(AW377)=COLUMN(#REF!)))</formula>
    </cfRule>
  </conditionalFormatting>
  <conditionalFormatting sqref="AW378">
    <cfRule type="expression" dxfId="817" priority="2050">
      <formula>AND(AW378&lt;&gt;"",#REF!="",OR(COLUMN(AW378)=COLUMN(#REF!),COLUMN(AW378)=COLUMN(#REF!)))</formula>
    </cfRule>
  </conditionalFormatting>
  <conditionalFormatting sqref="AW379">
    <cfRule type="expression" dxfId="816" priority="2049">
      <formula>AND(AW379&lt;&gt;"",#REF!="",OR(COLUMN(AW379)=COLUMN(#REF!),COLUMN(AW379)=COLUMN(#REF!)))</formula>
    </cfRule>
  </conditionalFormatting>
  <conditionalFormatting sqref="AW380">
    <cfRule type="expression" dxfId="815" priority="2048">
      <formula>AND(AW380&lt;&gt;"",#REF!="",OR(COLUMN(AW380)=COLUMN(#REF!),COLUMN(AW380)=COLUMN(#REF!)))</formula>
    </cfRule>
  </conditionalFormatting>
  <conditionalFormatting sqref="AW381">
    <cfRule type="expression" dxfId="814" priority="2047">
      <formula>AND(AW381&lt;&gt;"",#REF!="",OR(COLUMN(AW381)=COLUMN(#REF!),COLUMN(AW381)=COLUMN(#REF!)))</formula>
    </cfRule>
  </conditionalFormatting>
  <conditionalFormatting sqref="AW382">
    <cfRule type="expression" dxfId="813" priority="2046">
      <formula>AND(AW382&lt;&gt;"",#REF!="",OR(COLUMN(AW382)=COLUMN(#REF!),COLUMN(AW382)=COLUMN(#REF!)))</formula>
    </cfRule>
  </conditionalFormatting>
  <conditionalFormatting sqref="AW383">
    <cfRule type="expression" dxfId="812" priority="2045">
      <formula>AND(AW383&lt;&gt;"",#REF!="",OR(COLUMN(AW383)=COLUMN(#REF!),COLUMN(AW383)=COLUMN(#REF!)))</formula>
    </cfRule>
  </conditionalFormatting>
  <conditionalFormatting sqref="AW384">
    <cfRule type="expression" dxfId="811" priority="2044">
      <formula>AND(AW384&lt;&gt;"",#REF!="",OR(COLUMN(AW384)=COLUMN(#REF!),COLUMN(AW384)=COLUMN(#REF!)))</formula>
    </cfRule>
  </conditionalFormatting>
  <conditionalFormatting sqref="AW385">
    <cfRule type="expression" dxfId="810" priority="2043">
      <formula>AND(AW385&lt;&gt;"",#REF!="",OR(COLUMN(AW385)=COLUMN(#REF!),COLUMN(AW385)=COLUMN(#REF!)))</formula>
    </cfRule>
  </conditionalFormatting>
  <conditionalFormatting sqref="AW386">
    <cfRule type="expression" dxfId="809" priority="2042">
      <formula>AND(AW386&lt;&gt;"",#REF!="",OR(COLUMN(AW386)=COLUMN(#REF!),COLUMN(AW386)=COLUMN(#REF!)))</formula>
    </cfRule>
  </conditionalFormatting>
  <conditionalFormatting sqref="AW387">
    <cfRule type="expression" dxfId="808" priority="2041">
      <formula>AND(AW387&lt;&gt;"",#REF!="",OR(COLUMN(AW387)=COLUMN(#REF!),COLUMN(AW387)=COLUMN(#REF!)))</formula>
    </cfRule>
  </conditionalFormatting>
  <conditionalFormatting sqref="AW388">
    <cfRule type="expression" dxfId="807" priority="2040">
      <formula>AND(AW388&lt;&gt;"",#REF!="",OR(COLUMN(AW388)=COLUMN(#REF!),COLUMN(AW388)=COLUMN(#REF!)))</formula>
    </cfRule>
  </conditionalFormatting>
  <conditionalFormatting sqref="AW389">
    <cfRule type="expression" dxfId="806" priority="2039">
      <formula>AND(AW389&lt;&gt;"",#REF!="",OR(COLUMN(AW389)=COLUMN(#REF!),COLUMN(AW389)=COLUMN(#REF!)))</formula>
    </cfRule>
  </conditionalFormatting>
  <conditionalFormatting sqref="AW390">
    <cfRule type="expression" dxfId="805" priority="2038">
      <formula>AND(AW390&lt;&gt;"",#REF!="",OR(COLUMN(AW390)=COLUMN(#REF!),COLUMN(AW390)=COLUMN(#REF!)))</formula>
    </cfRule>
  </conditionalFormatting>
  <conditionalFormatting sqref="AW391">
    <cfRule type="expression" dxfId="804" priority="2037">
      <formula>AND(AW391&lt;&gt;"",#REF!="",OR(COLUMN(AW391)=COLUMN(#REF!),COLUMN(AW391)=COLUMN(#REF!)))</formula>
    </cfRule>
  </conditionalFormatting>
  <conditionalFormatting sqref="AW456">
    <cfRule type="expression" dxfId="803" priority="2036">
      <formula>AND(AW456&lt;&gt;"",#REF!="",OR(COLUMN(AW456)=COLUMN(#REF!),COLUMN(AW456)=COLUMN(#REF!)))</formula>
    </cfRule>
  </conditionalFormatting>
  <conditionalFormatting sqref="AW462">
    <cfRule type="expression" dxfId="802" priority="2035">
      <formula>AND(AW462&lt;&gt;"",#REF!="",OR(COLUMN(AW462)=COLUMN(#REF!),COLUMN(AW462)=COLUMN(#REF!)))</formula>
    </cfRule>
  </conditionalFormatting>
  <conditionalFormatting sqref="AW492">
    <cfRule type="expression" dxfId="801" priority="2034">
      <formula>AND(AW492&lt;&gt;"",#REF!="",OR(COLUMN(AW492)=COLUMN(#REF!),COLUMN(AW492)=COLUMN(#REF!)))</formula>
    </cfRule>
  </conditionalFormatting>
  <conditionalFormatting sqref="AW493">
    <cfRule type="expression" dxfId="800" priority="2033">
      <formula>AND(AW493&lt;&gt;"",#REF!="",OR(COLUMN(AW493)=COLUMN(#REF!),COLUMN(AW493)=COLUMN(#REF!)))</formula>
    </cfRule>
  </conditionalFormatting>
  <conditionalFormatting sqref="AW494">
    <cfRule type="expression" dxfId="799" priority="2032">
      <formula>AND(AW494&lt;&gt;"",#REF!="",OR(COLUMN(AW494)=COLUMN(#REF!),COLUMN(AW494)=COLUMN(#REF!)))</formula>
    </cfRule>
  </conditionalFormatting>
  <conditionalFormatting sqref="AW505">
    <cfRule type="expression" dxfId="798" priority="2031">
      <formula>AND(AW505&lt;&gt;"",#REF!="",OR(COLUMN(AW505)=COLUMN(#REF!),COLUMN(AW505)=COLUMN(#REF!)))</formula>
    </cfRule>
  </conditionalFormatting>
  <conditionalFormatting sqref="AW619">
    <cfRule type="expression" dxfId="797" priority="2030">
      <formula>AND(AW619&lt;&gt;"",#REF!="",OR(COLUMN(AW619)=COLUMN(#REF!),COLUMN(AW619)=COLUMN(#REF!)))</formula>
    </cfRule>
  </conditionalFormatting>
  <conditionalFormatting sqref="AW620">
    <cfRule type="expression" dxfId="796" priority="2029">
      <formula>AND(AW620&lt;&gt;"",#REF!="",OR(COLUMN(AW620)=COLUMN(#REF!),COLUMN(AW620)=COLUMN(#REF!)))</formula>
    </cfRule>
  </conditionalFormatting>
  <conditionalFormatting sqref="AW621">
    <cfRule type="expression" dxfId="795" priority="2028">
      <formula>AND(AW621&lt;&gt;"",#REF!="",OR(COLUMN(AW621)=COLUMN(#REF!),COLUMN(AW621)=COLUMN(#REF!)))</formula>
    </cfRule>
  </conditionalFormatting>
  <conditionalFormatting sqref="AW622">
    <cfRule type="expression" dxfId="794" priority="2027">
      <formula>AND(AW622&lt;&gt;"",#REF!="",OR(COLUMN(AW622)=COLUMN(#REF!),COLUMN(AW622)=COLUMN(#REF!)))</formula>
    </cfRule>
  </conditionalFormatting>
  <conditionalFormatting sqref="AW643">
    <cfRule type="expression" dxfId="793" priority="2026">
      <formula>AND(AW643&lt;&gt;"",#REF!="",OR(COLUMN(AW643)=COLUMN(#REF!),COLUMN(AW643)=COLUMN(#REF!)))</formula>
    </cfRule>
  </conditionalFormatting>
  <conditionalFormatting sqref="AW644">
    <cfRule type="expression" dxfId="792" priority="2025">
      <formula>AND(AW644&lt;&gt;"",#REF!="",OR(COLUMN(AW644)=COLUMN(#REF!),COLUMN(AW644)=COLUMN(#REF!)))</formula>
    </cfRule>
  </conditionalFormatting>
  <conditionalFormatting sqref="AW645">
    <cfRule type="expression" dxfId="791" priority="2024">
      <formula>AND(AW645&lt;&gt;"",#REF!="",OR(COLUMN(AW645)=COLUMN(#REF!),COLUMN(AW645)=COLUMN(#REF!)))</formula>
    </cfRule>
  </conditionalFormatting>
  <conditionalFormatting sqref="AW668">
    <cfRule type="expression" dxfId="790" priority="2023">
      <formula>AND(AW668&lt;&gt;"",#REF!="",OR(COLUMN(AW668)=COLUMN(#REF!),COLUMN(AW668)=COLUMN(#REF!)))</formula>
    </cfRule>
  </conditionalFormatting>
  <conditionalFormatting sqref="AW669">
    <cfRule type="expression" dxfId="789" priority="2022">
      <formula>AND(AW669&lt;&gt;"",#REF!="",OR(COLUMN(AW669)=COLUMN(#REF!),COLUMN(AW669)=COLUMN(#REF!)))</formula>
    </cfRule>
  </conditionalFormatting>
  <conditionalFormatting sqref="AW670">
    <cfRule type="expression" dxfId="788" priority="2021">
      <formula>AND(AW670&lt;&gt;"",#REF!="",OR(COLUMN(AW670)=COLUMN(#REF!),COLUMN(AW670)=COLUMN(#REF!)))</formula>
    </cfRule>
  </conditionalFormatting>
  <conditionalFormatting sqref="AW671">
    <cfRule type="expression" dxfId="787" priority="2020">
      <formula>AND(AW671&lt;&gt;"",#REF!="",OR(COLUMN(AW671)=COLUMN(#REF!),COLUMN(AW671)=COLUMN(#REF!)))</formula>
    </cfRule>
  </conditionalFormatting>
  <conditionalFormatting sqref="AW672">
    <cfRule type="expression" dxfId="786" priority="2019">
      <formula>AND(AW672&lt;&gt;"",#REF!="",OR(COLUMN(AW672)=COLUMN(#REF!),COLUMN(AW672)=COLUMN(#REF!)))</formula>
    </cfRule>
  </conditionalFormatting>
  <conditionalFormatting sqref="AW673">
    <cfRule type="expression" dxfId="785" priority="2018">
      <formula>AND(AW673&lt;&gt;"",#REF!="",OR(COLUMN(AW673)=COLUMN(#REF!),COLUMN(AW673)=COLUMN(#REF!)))</formula>
    </cfRule>
  </conditionalFormatting>
  <conditionalFormatting sqref="AW685">
    <cfRule type="expression" dxfId="784" priority="2017">
      <formula>AND(AW685&lt;&gt;"",#REF!="",OR(COLUMN(AW685)=COLUMN(#REF!),COLUMN(AW685)=COLUMN(#REF!)))</formula>
    </cfRule>
  </conditionalFormatting>
  <conditionalFormatting sqref="AW686">
    <cfRule type="expression" dxfId="783" priority="2016">
      <formula>AND(AW686&lt;&gt;"",#REF!="",OR(COLUMN(AW686)=COLUMN(#REF!),COLUMN(AW686)=COLUMN(#REF!)))</formula>
    </cfRule>
  </conditionalFormatting>
  <conditionalFormatting sqref="AW687">
    <cfRule type="expression" dxfId="782" priority="2015">
      <formula>AND(AW687&lt;&gt;"",#REF!="",OR(COLUMN(AW687)=COLUMN(#REF!),COLUMN(AW687)=COLUMN(#REF!)))</formula>
    </cfRule>
  </conditionalFormatting>
  <conditionalFormatting sqref="AW688">
    <cfRule type="expression" dxfId="781" priority="2014">
      <formula>AND(AW688&lt;&gt;"",#REF!="",OR(COLUMN(AW688)=COLUMN(#REF!),COLUMN(AW688)=COLUMN(#REF!)))</formula>
    </cfRule>
  </conditionalFormatting>
  <conditionalFormatting sqref="AX3">
    <cfRule type="expression" dxfId="780" priority="1159">
      <formula>AND(AX3&lt;&gt;"",#REF!="",OR(COLUMN(AX3)=COLUMN(#REF!),COLUMN(AX3)=COLUMN(#REF!)))</formula>
    </cfRule>
  </conditionalFormatting>
  <conditionalFormatting sqref="AW6">
    <cfRule type="expression" dxfId="779" priority="292">
      <formula>AND(AW6&lt;&gt;"",#REF!="",OR(COLUMN(AW6)=COLUMN(#REF!),COLUMN(AW6)=COLUMN(#REF!)))</formula>
    </cfRule>
  </conditionalFormatting>
  <conditionalFormatting sqref="AX6">
    <cfRule type="expression" dxfId="778" priority="291">
      <formula>AND(AX6&lt;&gt;"",#REF!="",OR(COLUMN(AX6)=COLUMN(#REF!),COLUMN(AX6)=COLUMN(#REF!)))</formula>
    </cfRule>
  </conditionalFormatting>
  <conditionalFormatting sqref="AW7">
    <cfRule type="expression" dxfId="777" priority="290">
      <formula>AND(AW7&lt;&gt;"",#REF!="",OR(COLUMN(AW7)=COLUMN(#REF!),COLUMN(AW7)=COLUMN(#REF!)))</formula>
    </cfRule>
  </conditionalFormatting>
  <conditionalFormatting sqref="AX7">
    <cfRule type="expression" dxfId="776" priority="289">
      <formula>AND(AX7&lt;&gt;"",#REF!="",OR(COLUMN(AX7)=COLUMN(#REF!),COLUMN(AX7)=COLUMN(#REF!)))</formula>
    </cfRule>
  </conditionalFormatting>
  <conditionalFormatting sqref="AW8">
    <cfRule type="expression" dxfId="775" priority="288">
      <formula>AND(AW8&lt;&gt;"",#REF!="",OR(COLUMN(AW8)=COLUMN(#REF!),COLUMN(AW8)=COLUMN(#REF!)))</formula>
    </cfRule>
  </conditionalFormatting>
  <conditionalFormatting sqref="AX8">
    <cfRule type="expression" dxfId="774" priority="287">
      <formula>AND(AX8&lt;&gt;"",#REF!="",OR(COLUMN(AX8)=COLUMN(#REF!),COLUMN(AX8)=COLUMN(#REF!)))</formula>
    </cfRule>
  </conditionalFormatting>
  <conditionalFormatting sqref="AW9">
    <cfRule type="expression" dxfId="773" priority="286">
      <formula>AND(AW9&lt;&gt;"",#REF!="",OR(COLUMN(AW9)=COLUMN(#REF!),COLUMN(AW9)=COLUMN(#REF!)))</formula>
    </cfRule>
  </conditionalFormatting>
  <conditionalFormatting sqref="AX9">
    <cfRule type="expression" dxfId="772" priority="285">
      <formula>AND(AX9&lt;&gt;"",#REF!="",OR(COLUMN(AX9)=COLUMN(#REF!),COLUMN(AX9)=COLUMN(#REF!)))</formula>
    </cfRule>
  </conditionalFormatting>
  <conditionalFormatting sqref="AW10">
    <cfRule type="expression" dxfId="771" priority="284">
      <formula>AND(AW10&lt;&gt;"",#REF!="",OR(COLUMN(AW10)=COLUMN(#REF!),COLUMN(AW10)=COLUMN(#REF!)))</formula>
    </cfRule>
  </conditionalFormatting>
  <conditionalFormatting sqref="AX10">
    <cfRule type="expression" dxfId="770" priority="283">
      <formula>AND(AX10&lt;&gt;"",#REF!="",OR(COLUMN(AX10)=COLUMN(#REF!),COLUMN(AX10)=COLUMN(#REF!)))</formula>
    </cfRule>
  </conditionalFormatting>
  <conditionalFormatting sqref="AW11">
    <cfRule type="expression" dxfId="769" priority="282">
      <formula>AND(AW11&lt;&gt;"",#REF!="",OR(COLUMN(AW11)=COLUMN(#REF!),COLUMN(AW11)=COLUMN(#REF!)))</formula>
    </cfRule>
  </conditionalFormatting>
  <conditionalFormatting sqref="AX11">
    <cfRule type="expression" dxfId="768" priority="281">
      <formula>AND(AX11&lt;&gt;"",#REF!="",OR(COLUMN(AX11)=COLUMN(#REF!),COLUMN(AX11)=COLUMN(#REF!)))</formula>
    </cfRule>
  </conditionalFormatting>
  <conditionalFormatting sqref="AW12">
    <cfRule type="expression" dxfId="767" priority="280">
      <formula>AND(AW12&lt;&gt;"",#REF!="",OR(COLUMN(AW12)=COLUMN(#REF!),COLUMN(AW12)=COLUMN(#REF!)))</formula>
    </cfRule>
  </conditionalFormatting>
  <conditionalFormatting sqref="AX12">
    <cfRule type="expression" dxfId="766" priority="279">
      <formula>AND(AX12&lt;&gt;"",#REF!="",OR(COLUMN(AX12)=COLUMN(#REF!),COLUMN(AX12)=COLUMN(#REF!)))</formula>
    </cfRule>
  </conditionalFormatting>
  <conditionalFormatting sqref="AW13">
    <cfRule type="expression" dxfId="765" priority="278">
      <formula>AND(AW13&lt;&gt;"",#REF!="",OR(COLUMN(AW13)=COLUMN(#REF!),COLUMN(AW13)=COLUMN(#REF!)))</formula>
    </cfRule>
  </conditionalFormatting>
  <conditionalFormatting sqref="AX13">
    <cfRule type="expression" dxfId="764" priority="277">
      <formula>AND(AX13&lt;&gt;"",#REF!="",OR(COLUMN(AX13)=COLUMN(#REF!),COLUMN(AX13)=COLUMN(#REF!)))</formula>
    </cfRule>
  </conditionalFormatting>
  <conditionalFormatting sqref="AW14">
    <cfRule type="expression" dxfId="763" priority="276">
      <formula>AND(AW14&lt;&gt;"",#REF!="",OR(COLUMN(AW14)=COLUMN(#REF!),COLUMN(AW14)=COLUMN(#REF!)))</formula>
    </cfRule>
  </conditionalFormatting>
  <conditionalFormatting sqref="AX14">
    <cfRule type="expression" dxfId="762" priority="275">
      <formula>AND(AX14&lt;&gt;"",#REF!="",OR(COLUMN(AX14)=COLUMN(#REF!),COLUMN(AX14)=COLUMN(#REF!)))</formula>
    </cfRule>
  </conditionalFormatting>
  <conditionalFormatting sqref="AW15">
    <cfRule type="expression" dxfId="761" priority="274">
      <formula>AND(AW15&lt;&gt;"",#REF!="",OR(COLUMN(AW15)=COLUMN(#REF!),COLUMN(AW15)=COLUMN(#REF!)))</formula>
    </cfRule>
  </conditionalFormatting>
  <conditionalFormatting sqref="AX15">
    <cfRule type="expression" dxfId="760" priority="273">
      <formula>AND(AX15&lt;&gt;"",#REF!="",OR(COLUMN(AX15)=COLUMN(#REF!),COLUMN(AX15)=COLUMN(#REF!)))</formula>
    </cfRule>
  </conditionalFormatting>
  <conditionalFormatting sqref="AW16">
    <cfRule type="expression" dxfId="759" priority="272">
      <formula>AND(AW16&lt;&gt;"",#REF!="",OR(COLUMN(AW16)=COLUMN(#REF!),COLUMN(AW16)=COLUMN(#REF!)))</formula>
    </cfRule>
  </conditionalFormatting>
  <conditionalFormatting sqref="AX16">
    <cfRule type="expression" dxfId="758" priority="271">
      <formula>AND(AX16&lt;&gt;"",#REF!="",OR(COLUMN(AX16)=COLUMN(#REF!),COLUMN(AX16)=COLUMN(#REF!)))</formula>
    </cfRule>
  </conditionalFormatting>
  <conditionalFormatting sqref="AW17">
    <cfRule type="expression" dxfId="757" priority="270">
      <formula>AND(AW17&lt;&gt;"",#REF!="",OR(COLUMN(AW17)=COLUMN(#REF!),COLUMN(AW17)=COLUMN(#REF!)))</formula>
    </cfRule>
  </conditionalFormatting>
  <conditionalFormatting sqref="AX17">
    <cfRule type="expression" dxfId="756" priority="269">
      <formula>AND(AX17&lt;&gt;"",#REF!="",OR(COLUMN(AX17)=COLUMN(#REF!),COLUMN(AX17)=COLUMN(#REF!)))</formula>
    </cfRule>
  </conditionalFormatting>
  <conditionalFormatting sqref="AW18">
    <cfRule type="expression" dxfId="755" priority="268">
      <formula>AND(AW18&lt;&gt;"",#REF!="",OR(COLUMN(AW18)=COLUMN(#REF!),COLUMN(AW18)=COLUMN(#REF!)))</formula>
    </cfRule>
  </conditionalFormatting>
  <conditionalFormatting sqref="AX18">
    <cfRule type="expression" dxfId="754" priority="267">
      <formula>AND(AX18&lt;&gt;"",#REF!="",OR(COLUMN(AX18)=COLUMN(#REF!),COLUMN(AX18)=COLUMN(#REF!)))</formula>
    </cfRule>
  </conditionalFormatting>
  <conditionalFormatting sqref="AW19">
    <cfRule type="expression" dxfId="753" priority="266">
      <formula>AND(AW19&lt;&gt;"",#REF!="",OR(COLUMN(AW19)=COLUMN(#REF!),COLUMN(AW19)=COLUMN(#REF!)))</formula>
    </cfRule>
  </conditionalFormatting>
  <conditionalFormatting sqref="AX19">
    <cfRule type="expression" dxfId="752" priority="265">
      <formula>AND(AX19&lt;&gt;"",#REF!="",OR(COLUMN(AX19)=COLUMN(#REF!),COLUMN(AX19)=COLUMN(#REF!)))</formula>
    </cfRule>
  </conditionalFormatting>
  <conditionalFormatting sqref="AW20">
    <cfRule type="expression" dxfId="751" priority="264">
      <formula>AND(AW20&lt;&gt;"",#REF!="",OR(COLUMN(AW20)=COLUMN(#REF!),COLUMN(AW20)=COLUMN(#REF!)))</formula>
    </cfRule>
  </conditionalFormatting>
  <conditionalFormatting sqref="AX20">
    <cfRule type="expression" dxfId="750" priority="263">
      <formula>AND(AX20&lt;&gt;"",#REF!="",OR(COLUMN(AX20)=COLUMN(#REF!),COLUMN(AX20)=COLUMN(#REF!)))</formula>
    </cfRule>
  </conditionalFormatting>
  <conditionalFormatting sqref="AW21">
    <cfRule type="expression" dxfId="749" priority="262">
      <formula>AND(AW21&lt;&gt;"",#REF!="",OR(COLUMN(AW21)=COLUMN(#REF!),COLUMN(AW21)=COLUMN(#REF!)))</formula>
    </cfRule>
  </conditionalFormatting>
  <conditionalFormatting sqref="AX21">
    <cfRule type="expression" dxfId="748" priority="261">
      <formula>AND(AX21&lt;&gt;"",#REF!="",OR(COLUMN(AX21)=COLUMN(#REF!),COLUMN(AX21)=COLUMN(#REF!)))</formula>
    </cfRule>
  </conditionalFormatting>
  <conditionalFormatting sqref="AW22">
    <cfRule type="expression" dxfId="747" priority="260">
      <formula>AND(AW22&lt;&gt;"",#REF!="",OR(COLUMN(AW22)=COLUMN(#REF!),COLUMN(AW22)=COLUMN(#REF!)))</formula>
    </cfRule>
  </conditionalFormatting>
  <conditionalFormatting sqref="AX22">
    <cfRule type="expression" dxfId="746" priority="259">
      <formula>AND(AX22&lt;&gt;"",#REF!="",OR(COLUMN(AX22)=COLUMN(#REF!),COLUMN(AX22)=COLUMN(#REF!)))</formula>
    </cfRule>
  </conditionalFormatting>
  <conditionalFormatting sqref="AW23">
    <cfRule type="expression" dxfId="745" priority="258">
      <formula>AND(AW23&lt;&gt;"",#REF!="",OR(COLUMN(AW23)=COLUMN(#REF!),COLUMN(AW23)=COLUMN(#REF!)))</formula>
    </cfRule>
  </conditionalFormatting>
  <conditionalFormatting sqref="AX23">
    <cfRule type="expression" dxfId="744" priority="257">
      <formula>AND(AX23&lt;&gt;"",#REF!="",OR(COLUMN(AX23)=COLUMN(#REF!),COLUMN(AX23)=COLUMN(#REF!)))</formula>
    </cfRule>
  </conditionalFormatting>
  <conditionalFormatting sqref="AW24">
    <cfRule type="expression" dxfId="743" priority="256">
      <formula>AND(AW24&lt;&gt;"",#REF!="",OR(COLUMN(AW24)=COLUMN(#REF!),COLUMN(AW24)=COLUMN(#REF!)))</formula>
    </cfRule>
  </conditionalFormatting>
  <conditionalFormatting sqref="AX24">
    <cfRule type="expression" dxfId="742" priority="255">
      <formula>AND(AX24&lt;&gt;"",#REF!="",OR(COLUMN(AX24)=COLUMN(#REF!),COLUMN(AX24)=COLUMN(#REF!)))</formula>
    </cfRule>
  </conditionalFormatting>
  <conditionalFormatting sqref="AW25">
    <cfRule type="expression" dxfId="741" priority="254">
      <formula>AND(AW25&lt;&gt;"",#REF!="",OR(COLUMN(AW25)=COLUMN(#REF!),COLUMN(AW25)=COLUMN(#REF!)))</formula>
    </cfRule>
  </conditionalFormatting>
  <conditionalFormatting sqref="AX25">
    <cfRule type="expression" dxfId="740" priority="253">
      <formula>AND(AX25&lt;&gt;"",#REF!="",OR(COLUMN(AX25)=COLUMN(#REF!),COLUMN(AX25)=COLUMN(#REF!)))</formula>
    </cfRule>
  </conditionalFormatting>
  <conditionalFormatting sqref="AW26">
    <cfRule type="expression" dxfId="739" priority="252">
      <formula>AND(AW26&lt;&gt;"",#REF!="",OR(COLUMN(AW26)=COLUMN(#REF!),COLUMN(AW26)=COLUMN(#REF!)))</formula>
    </cfRule>
  </conditionalFormatting>
  <conditionalFormatting sqref="AX26">
    <cfRule type="expression" dxfId="738" priority="251">
      <formula>AND(AX26&lt;&gt;"",#REF!="",OR(COLUMN(AX26)=COLUMN(#REF!),COLUMN(AX26)=COLUMN(#REF!)))</formula>
    </cfRule>
  </conditionalFormatting>
  <conditionalFormatting sqref="AW27">
    <cfRule type="expression" dxfId="737" priority="250">
      <formula>AND(AW27&lt;&gt;"",#REF!="",OR(COLUMN(AW27)=COLUMN(#REF!),COLUMN(AW27)=COLUMN(#REF!)))</formula>
    </cfRule>
  </conditionalFormatting>
  <conditionalFormatting sqref="AX27">
    <cfRule type="expression" dxfId="736" priority="249">
      <formula>AND(AX27&lt;&gt;"",#REF!="",OR(COLUMN(AX27)=COLUMN(#REF!),COLUMN(AX27)=COLUMN(#REF!)))</formula>
    </cfRule>
  </conditionalFormatting>
  <conditionalFormatting sqref="AW28">
    <cfRule type="expression" dxfId="735" priority="248">
      <formula>AND(AW28&lt;&gt;"",#REF!="",OR(COLUMN(AW28)=COLUMN(#REF!),COLUMN(AW28)=COLUMN(#REF!)))</formula>
    </cfRule>
  </conditionalFormatting>
  <conditionalFormatting sqref="AX28">
    <cfRule type="expression" dxfId="734" priority="247">
      <formula>AND(AX28&lt;&gt;"",#REF!="",OR(COLUMN(AX28)=COLUMN(#REF!),COLUMN(AX28)=COLUMN(#REF!)))</formula>
    </cfRule>
  </conditionalFormatting>
  <conditionalFormatting sqref="AW29">
    <cfRule type="expression" dxfId="733" priority="246">
      <formula>AND(AW29&lt;&gt;"",#REF!="",OR(COLUMN(AW29)=COLUMN(#REF!),COLUMN(AW29)=COLUMN(#REF!)))</formula>
    </cfRule>
  </conditionalFormatting>
  <conditionalFormatting sqref="AX29">
    <cfRule type="expression" dxfId="732" priority="245">
      <formula>AND(AX29&lt;&gt;"",#REF!="",OR(COLUMN(AX29)=COLUMN(#REF!),COLUMN(AX29)=COLUMN(#REF!)))</formula>
    </cfRule>
  </conditionalFormatting>
  <conditionalFormatting sqref="AW30">
    <cfRule type="expression" dxfId="731" priority="244">
      <formula>AND(AW30&lt;&gt;"",#REF!="",OR(COLUMN(AW30)=COLUMN(#REF!),COLUMN(AW30)=COLUMN(#REF!)))</formula>
    </cfRule>
  </conditionalFormatting>
  <conditionalFormatting sqref="AX30">
    <cfRule type="expression" dxfId="730" priority="243">
      <formula>AND(AX30&lt;&gt;"",#REF!="",OR(COLUMN(AX30)=COLUMN(#REF!),COLUMN(AX30)=COLUMN(#REF!)))</formula>
    </cfRule>
  </conditionalFormatting>
  <conditionalFormatting sqref="AW31">
    <cfRule type="expression" dxfId="729" priority="242">
      <formula>AND(AW31&lt;&gt;"",#REF!="",OR(COLUMN(AW31)=COLUMN(#REF!),COLUMN(AW31)=COLUMN(#REF!)))</formula>
    </cfRule>
  </conditionalFormatting>
  <conditionalFormatting sqref="AX31">
    <cfRule type="expression" dxfId="728" priority="241">
      <formula>AND(AX31&lt;&gt;"",#REF!="",OR(COLUMN(AX31)=COLUMN(#REF!),COLUMN(AX31)=COLUMN(#REF!)))</formula>
    </cfRule>
  </conditionalFormatting>
  <conditionalFormatting sqref="AW32">
    <cfRule type="expression" dxfId="727" priority="240">
      <formula>AND(AW32&lt;&gt;"",#REF!="",OR(COLUMN(AW32)=COLUMN(#REF!),COLUMN(AW32)=COLUMN(#REF!)))</formula>
    </cfRule>
  </conditionalFormatting>
  <conditionalFormatting sqref="AX32">
    <cfRule type="expression" dxfId="726" priority="239">
      <formula>AND(AX32&lt;&gt;"",#REF!="",OR(COLUMN(AX32)=COLUMN(#REF!),COLUMN(AX32)=COLUMN(#REF!)))</formula>
    </cfRule>
  </conditionalFormatting>
  <conditionalFormatting sqref="AW33">
    <cfRule type="expression" dxfId="725" priority="238">
      <formula>AND(AW33&lt;&gt;"",#REF!="",OR(COLUMN(AW33)=COLUMN(#REF!),COLUMN(AW33)=COLUMN(#REF!)))</formula>
    </cfRule>
  </conditionalFormatting>
  <conditionalFormatting sqref="AX33">
    <cfRule type="expression" dxfId="724" priority="237">
      <formula>AND(AX33&lt;&gt;"",#REF!="",OR(COLUMN(AX33)=COLUMN(#REF!),COLUMN(AX33)=COLUMN(#REF!)))</formula>
    </cfRule>
  </conditionalFormatting>
  <conditionalFormatting sqref="AW34">
    <cfRule type="expression" dxfId="723" priority="236">
      <formula>AND(AW34&lt;&gt;"",#REF!="",OR(COLUMN(AW34)=COLUMN(#REF!),COLUMN(AW34)=COLUMN(#REF!)))</formula>
    </cfRule>
  </conditionalFormatting>
  <conditionalFormatting sqref="AX34">
    <cfRule type="expression" dxfId="722" priority="235">
      <formula>AND(AX34&lt;&gt;"",#REF!="",OR(COLUMN(AX34)=COLUMN(#REF!),COLUMN(AX34)=COLUMN(#REF!)))</formula>
    </cfRule>
  </conditionalFormatting>
  <conditionalFormatting sqref="AW35">
    <cfRule type="expression" dxfId="721" priority="234">
      <formula>AND(AW35&lt;&gt;"",#REF!="",OR(COLUMN(AW35)=COLUMN(#REF!),COLUMN(AW35)=COLUMN(#REF!)))</formula>
    </cfRule>
  </conditionalFormatting>
  <conditionalFormatting sqref="AX35">
    <cfRule type="expression" dxfId="720" priority="233">
      <formula>AND(AX35&lt;&gt;"",#REF!="",OR(COLUMN(AX35)=COLUMN(#REF!),COLUMN(AX35)=COLUMN(#REF!)))</formula>
    </cfRule>
  </conditionalFormatting>
  <conditionalFormatting sqref="AW36">
    <cfRule type="expression" dxfId="719" priority="232">
      <formula>AND(AW36&lt;&gt;"",#REF!="",OR(COLUMN(AW36)=COLUMN(#REF!),COLUMN(AW36)=COLUMN(#REF!)))</formula>
    </cfRule>
  </conditionalFormatting>
  <conditionalFormatting sqref="AX36">
    <cfRule type="expression" dxfId="718" priority="231">
      <formula>AND(AX36&lt;&gt;"",#REF!="",OR(COLUMN(AX36)=COLUMN(#REF!),COLUMN(AX36)=COLUMN(#REF!)))</formula>
    </cfRule>
  </conditionalFormatting>
  <conditionalFormatting sqref="AW37">
    <cfRule type="expression" dxfId="717" priority="230">
      <formula>AND(AW37&lt;&gt;"",#REF!="",OR(COLUMN(AW37)=COLUMN(#REF!),COLUMN(AW37)=COLUMN(#REF!)))</formula>
    </cfRule>
  </conditionalFormatting>
  <conditionalFormatting sqref="AX37">
    <cfRule type="expression" dxfId="716" priority="229">
      <formula>AND(AX37&lt;&gt;"",#REF!="",OR(COLUMN(AX37)=COLUMN(#REF!),COLUMN(AX37)=COLUMN(#REF!)))</formula>
    </cfRule>
  </conditionalFormatting>
  <conditionalFormatting sqref="AW38">
    <cfRule type="expression" dxfId="715" priority="228">
      <formula>AND(AW38&lt;&gt;"",#REF!="",OR(COLUMN(AW38)=COLUMN(#REF!),COLUMN(AW38)=COLUMN(#REF!)))</formula>
    </cfRule>
  </conditionalFormatting>
  <conditionalFormatting sqref="AX38">
    <cfRule type="expression" dxfId="714" priority="227">
      <formula>AND(AX38&lt;&gt;"",#REF!="",OR(COLUMN(AX38)=COLUMN(#REF!),COLUMN(AX38)=COLUMN(#REF!)))</formula>
    </cfRule>
  </conditionalFormatting>
  <conditionalFormatting sqref="AW39">
    <cfRule type="expression" dxfId="713" priority="226">
      <formula>AND(AW39&lt;&gt;"",#REF!="",OR(COLUMN(AW39)=COLUMN(#REF!),COLUMN(AW39)=COLUMN(#REF!)))</formula>
    </cfRule>
  </conditionalFormatting>
  <conditionalFormatting sqref="AX39">
    <cfRule type="expression" dxfId="712" priority="225">
      <formula>AND(AX39&lt;&gt;"",#REF!="",OR(COLUMN(AX39)=COLUMN(#REF!),COLUMN(AX39)=COLUMN(#REF!)))</formula>
    </cfRule>
  </conditionalFormatting>
  <conditionalFormatting sqref="AW40">
    <cfRule type="expression" dxfId="711" priority="224">
      <formula>AND(AW40&lt;&gt;"",#REF!="",OR(COLUMN(AW40)=COLUMN(#REF!),COLUMN(AW40)=COLUMN(#REF!)))</formula>
    </cfRule>
  </conditionalFormatting>
  <conditionalFormatting sqref="AX40">
    <cfRule type="expression" dxfId="710" priority="223">
      <formula>AND(AX40&lt;&gt;"",#REF!="",OR(COLUMN(AX40)=COLUMN(#REF!),COLUMN(AX40)=COLUMN(#REF!)))</formula>
    </cfRule>
  </conditionalFormatting>
  <conditionalFormatting sqref="AW41">
    <cfRule type="expression" dxfId="709" priority="222">
      <formula>AND(AW41&lt;&gt;"",#REF!="",OR(COLUMN(AW41)=COLUMN(#REF!),COLUMN(AW41)=COLUMN(#REF!)))</formula>
    </cfRule>
  </conditionalFormatting>
  <conditionalFormatting sqref="AX41">
    <cfRule type="expression" dxfId="708" priority="221">
      <formula>AND(AX41&lt;&gt;"",#REF!="",OR(COLUMN(AX41)=COLUMN(#REF!),COLUMN(AX41)=COLUMN(#REF!)))</formula>
    </cfRule>
  </conditionalFormatting>
  <conditionalFormatting sqref="AW42">
    <cfRule type="expression" dxfId="707" priority="220">
      <formula>AND(AW42&lt;&gt;"",#REF!="",OR(COLUMN(AW42)=COLUMN(#REF!),COLUMN(AW42)=COLUMN(#REF!)))</formula>
    </cfRule>
  </conditionalFormatting>
  <conditionalFormatting sqref="AX42">
    <cfRule type="expression" dxfId="706" priority="219">
      <formula>AND(AX42&lt;&gt;"",#REF!="",OR(COLUMN(AX42)=COLUMN(#REF!),COLUMN(AX42)=COLUMN(#REF!)))</formula>
    </cfRule>
  </conditionalFormatting>
  <conditionalFormatting sqref="AW43">
    <cfRule type="expression" dxfId="705" priority="218">
      <formula>AND(AW43&lt;&gt;"",#REF!="",OR(COLUMN(AW43)=COLUMN(#REF!),COLUMN(AW43)=COLUMN(#REF!)))</formula>
    </cfRule>
  </conditionalFormatting>
  <conditionalFormatting sqref="AX43">
    <cfRule type="expression" dxfId="704" priority="217">
      <formula>AND(AX43&lt;&gt;"",#REF!="",OR(COLUMN(AX43)=COLUMN(#REF!),COLUMN(AX43)=COLUMN(#REF!)))</formula>
    </cfRule>
  </conditionalFormatting>
  <conditionalFormatting sqref="AW44">
    <cfRule type="expression" dxfId="703" priority="216">
      <formula>AND(AW44&lt;&gt;"",#REF!="",OR(COLUMN(AW44)=COLUMN(#REF!),COLUMN(AW44)=COLUMN(#REF!)))</formula>
    </cfRule>
  </conditionalFormatting>
  <conditionalFormatting sqref="AX44">
    <cfRule type="expression" dxfId="702" priority="215">
      <formula>AND(AX44&lt;&gt;"",#REF!="",OR(COLUMN(AX44)=COLUMN(#REF!),COLUMN(AX44)=COLUMN(#REF!)))</formula>
    </cfRule>
  </conditionalFormatting>
  <conditionalFormatting sqref="AW45">
    <cfRule type="expression" dxfId="701" priority="214">
      <formula>AND(AW45&lt;&gt;"",#REF!="",OR(COLUMN(AW45)=COLUMN(#REF!),COLUMN(AW45)=COLUMN(#REF!)))</formula>
    </cfRule>
  </conditionalFormatting>
  <conditionalFormatting sqref="AX45">
    <cfRule type="expression" dxfId="700" priority="213">
      <formula>AND(AX45&lt;&gt;"",#REF!="",OR(COLUMN(AX45)=COLUMN(#REF!),COLUMN(AX45)=COLUMN(#REF!)))</formula>
    </cfRule>
  </conditionalFormatting>
  <conditionalFormatting sqref="AW46">
    <cfRule type="expression" dxfId="699" priority="212">
      <formula>AND(AW46&lt;&gt;"",#REF!="",OR(COLUMN(AW46)=COLUMN(#REF!),COLUMN(AW46)=COLUMN(#REF!)))</formula>
    </cfRule>
  </conditionalFormatting>
  <conditionalFormatting sqref="AX46">
    <cfRule type="expression" dxfId="698" priority="211">
      <formula>AND(AX46&lt;&gt;"",#REF!="",OR(COLUMN(AX46)=COLUMN(#REF!),COLUMN(AX46)=COLUMN(#REF!)))</formula>
    </cfRule>
  </conditionalFormatting>
  <conditionalFormatting sqref="AW47">
    <cfRule type="expression" dxfId="697" priority="210">
      <formula>AND(AW47&lt;&gt;"",#REF!="",OR(COLUMN(AW47)=COLUMN(#REF!),COLUMN(AW47)=COLUMN(#REF!)))</formula>
    </cfRule>
  </conditionalFormatting>
  <conditionalFormatting sqref="AX47">
    <cfRule type="expression" dxfId="696" priority="209">
      <formula>AND(AX47&lt;&gt;"",#REF!="",OR(COLUMN(AX47)=COLUMN(#REF!),COLUMN(AX47)=COLUMN(#REF!)))</formula>
    </cfRule>
  </conditionalFormatting>
  <conditionalFormatting sqref="AW48">
    <cfRule type="expression" dxfId="695" priority="208">
      <formula>AND(AW48&lt;&gt;"",#REF!="",OR(COLUMN(AW48)=COLUMN(#REF!),COLUMN(AW48)=COLUMN(#REF!)))</formula>
    </cfRule>
  </conditionalFormatting>
  <conditionalFormatting sqref="AX48">
    <cfRule type="expression" dxfId="694" priority="207">
      <formula>AND(AX48&lt;&gt;"",#REF!="",OR(COLUMN(AX48)=COLUMN(#REF!),COLUMN(AX48)=COLUMN(#REF!)))</formula>
    </cfRule>
  </conditionalFormatting>
  <conditionalFormatting sqref="AW49">
    <cfRule type="expression" dxfId="693" priority="206">
      <formula>AND(AW49&lt;&gt;"",#REF!="",OR(COLUMN(AW49)=COLUMN(#REF!),COLUMN(AW49)=COLUMN(#REF!)))</formula>
    </cfRule>
  </conditionalFormatting>
  <conditionalFormatting sqref="AX49">
    <cfRule type="expression" dxfId="692" priority="205">
      <formula>AND(AX49&lt;&gt;"",#REF!="",OR(COLUMN(AX49)=COLUMN(#REF!),COLUMN(AX49)=COLUMN(#REF!)))</formula>
    </cfRule>
  </conditionalFormatting>
  <conditionalFormatting sqref="AW50">
    <cfRule type="expression" dxfId="691" priority="204">
      <formula>AND(AW50&lt;&gt;"",#REF!="",OR(COLUMN(AW50)=COLUMN(#REF!),COLUMN(AW50)=COLUMN(#REF!)))</formula>
    </cfRule>
  </conditionalFormatting>
  <conditionalFormatting sqref="AX50">
    <cfRule type="expression" dxfId="690" priority="203">
      <formula>AND(AX50&lt;&gt;"",#REF!="",OR(COLUMN(AX50)=COLUMN(#REF!),COLUMN(AX50)=COLUMN(#REF!)))</formula>
    </cfRule>
  </conditionalFormatting>
  <conditionalFormatting sqref="AW51">
    <cfRule type="expression" dxfId="689" priority="202">
      <formula>AND(AW51&lt;&gt;"",#REF!="",OR(COLUMN(AW51)=COLUMN(#REF!),COLUMN(AW51)=COLUMN(#REF!)))</formula>
    </cfRule>
  </conditionalFormatting>
  <conditionalFormatting sqref="AX51">
    <cfRule type="expression" dxfId="688" priority="201">
      <formula>AND(AX51&lt;&gt;"",#REF!="",OR(COLUMN(AX51)=COLUMN(#REF!),COLUMN(AX51)=COLUMN(#REF!)))</formula>
    </cfRule>
  </conditionalFormatting>
  <conditionalFormatting sqref="AW52">
    <cfRule type="expression" dxfId="687" priority="200">
      <formula>AND(AW52&lt;&gt;"",#REF!="",OR(COLUMN(AW52)=COLUMN(#REF!),COLUMN(AW52)=COLUMN(#REF!)))</formula>
    </cfRule>
  </conditionalFormatting>
  <conditionalFormatting sqref="AX52">
    <cfRule type="expression" dxfId="686" priority="199">
      <formula>AND(AX52&lt;&gt;"",#REF!="",OR(COLUMN(AX52)=COLUMN(#REF!),COLUMN(AX52)=COLUMN(#REF!)))</formula>
    </cfRule>
  </conditionalFormatting>
  <conditionalFormatting sqref="AW53">
    <cfRule type="expression" dxfId="685" priority="198">
      <formula>AND(AW53&lt;&gt;"",#REF!="",OR(COLUMN(AW53)=COLUMN(#REF!),COLUMN(AW53)=COLUMN(#REF!)))</formula>
    </cfRule>
  </conditionalFormatting>
  <conditionalFormatting sqref="AX53">
    <cfRule type="expression" dxfId="684" priority="197">
      <formula>AND(AX53&lt;&gt;"",#REF!="",OR(COLUMN(AX53)=COLUMN(#REF!),COLUMN(AX53)=COLUMN(#REF!)))</formula>
    </cfRule>
  </conditionalFormatting>
  <conditionalFormatting sqref="AW54">
    <cfRule type="expression" dxfId="683" priority="196">
      <formula>AND(AW54&lt;&gt;"",#REF!="",OR(COLUMN(AW54)=COLUMN(#REF!),COLUMN(AW54)=COLUMN(#REF!)))</formula>
    </cfRule>
  </conditionalFormatting>
  <conditionalFormatting sqref="AX54">
    <cfRule type="expression" dxfId="682" priority="195">
      <formula>AND(AX54&lt;&gt;"",#REF!="",OR(COLUMN(AX54)=COLUMN(#REF!),COLUMN(AX54)=COLUMN(#REF!)))</formula>
    </cfRule>
  </conditionalFormatting>
  <conditionalFormatting sqref="AW55">
    <cfRule type="expression" dxfId="681" priority="194">
      <formula>AND(AW55&lt;&gt;"",#REF!="",OR(COLUMN(AW55)=COLUMN(#REF!),COLUMN(AW55)=COLUMN(#REF!)))</formula>
    </cfRule>
  </conditionalFormatting>
  <conditionalFormatting sqref="AX55">
    <cfRule type="expression" dxfId="680" priority="193">
      <formula>AND(AX55&lt;&gt;"",#REF!="",OR(COLUMN(AX55)=COLUMN(#REF!),COLUMN(AX55)=COLUMN(#REF!)))</formula>
    </cfRule>
  </conditionalFormatting>
  <conditionalFormatting sqref="AW56">
    <cfRule type="expression" dxfId="679" priority="192">
      <formula>AND(AW56&lt;&gt;"",#REF!="",OR(COLUMN(AW56)=COLUMN(#REF!),COLUMN(AW56)=COLUMN(#REF!)))</formula>
    </cfRule>
  </conditionalFormatting>
  <conditionalFormatting sqref="AX56">
    <cfRule type="expression" dxfId="678" priority="191">
      <formula>AND(AX56&lt;&gt;"",#REF!="",OR(COLUMN(AX56)=COLUMN(#REF!),COLUMN(AX56)=COLUMN(#REF!)))</formula>
    </cfRule>
  </conditionalFormatting>
  <conditionalFormatting sqref="AW57">
    <cfRule type="expression" dxfId="677" priority="190">
      <formula>AND(AW57&lt;&gt;"",#REF!="",OR(COLUMN(AW57)=COLUMN(#REF!),COLUMN(AW57)=COLUMN(#REF!)))</formula>
    </cfRule>
  </conditionalFormatting>
  <conditionalFormatting sqref="AX57">
    <cfRule type="expression" dxfId="676" priority="189">
      <formula>AND(AX57&lt;&gt;"",#REF!="",OR(COLUMN(AX57)=COLUMN(#REF!),COLUMN(AX57)=COLUMN(#REF!)))</formula>
    </cfRule>
  </conditionalFormatting>
  <conditionalFormatting sqref="AW58">
    <cfRule type="expression" dxfId="675" priority="188">
      <formula>AND(AW58&lt;&gt;"",#REF!="",OR(COLUMN(AW58)=COLUMN(#REF!),COLUMN(AW58)=COLUMN(#REF!)))</formula>
    </cfRule>
  </conditionalFormatting>
  <conditionalFormatting sqref="AX58">
    <cfRule type="expression" dxfId="674" priority="187">
      <formula>AND(AX58&lt;&gt;"",#REF!="",OR(COLUMN(AX58)=COLUMN(#REF!),COLUMN(AX58)=COLUMN(#REF!)))</formula>
    </cfRule>
  </conditionalFormatting>
  <conditionalFormatting sqref="AW59">
    <cfRule type="expression" dxfId="673" priority="186">
      <formula>AND(AW59&lt;&gt;"",#REF!="",OR(COLUMN(AW59)=COLUMN(#REF!),COLUMN(AW59)=COLUMN(#REF!)))</formula>
    </cfRule>
  </conditionalFormatting>
  <conditionalFormatting sqref="AX59">
    <cfRule type="expression" dxfId="672" priority="185">
      <formula>AND(AX59&lt;&gt;"",#REF!="",OR(COLUMN(AX59)=COLUMN(#REF!),COLUMN(AX59)=COLUMN(#REF!)))</formula>
    </cfRule>
  </conditionalFormatting>
  <conditionalFormatting sqref="AW60">
    <cfRule type="expression" dxfId="671" priority="184">
      <formula>AND(AW60&lt;&gt;"",#REF!="",OR(COLUMN(AW60)=COLUMN(#REF!),COLUMN(AW60)=COLUMN(#REF!)))</formula>
    </cfRule>
  </conditionalFormatting>
  <conditionalFormatting sqref="AX60">
    <cfRule type="expression" dxfId="670" priority="183">
      <formula>AND(AX60&lt;&gt;"",#REF!="",OR(COLUMN(AX60)=COLUMN(#REF!),COLUMN(AX60)=COLUMN(#REF!)))</formula>
    </cfRule>
  </conditionalFormatting>
  <conditionalFormatting sqref="AW61">
    <cfRule type="expression" dxfId="669" priority="182">
      <formula>AND(AW61&lt;&gt;"",#REF!="",OR(COLUMN(AW61)=COLUMN(#REF!),COLUMN(AW61)=COLUMN(#REF!)))</formula>
    </cfRule>
  </conditionalFormatting>
  <conditionalFormatting sqref="AX61">
    <cfRule type="expression" dxfId="668" priority="181">
      <formula>AND(AX61&lt;&gt;"",#REF!="",OR(COLUMN(AX61)=COLUMN(#REF!),COLUMN(AX61)=COLUMN(#REF!)))</formula>
    </cfRule>
  </conditionalFormatting>
  <conditionalFormatting sqref="AW62">
    <cfRule type="expression" dxfId="667" priority="180">
      <formula>AND(AW62&lt;&gt;"",#REF!="",OR(COLUMN(AW62)=COLUMN(#REF!),COLUMN(AW62)=COLUMN(#REF!)))</formula>
    </cfRule>
  </conditionalFormatting>
  <conditionalFormatting sqref="AX62">
    <cfRule type="expression" dxfId="666" priority="179">
      <formula>AND(AX62&lt;&gt;"",#REF!="",OR(COLUMN(AX62)=COLUMN(#REF!),COLUMN(AX62)=COLUMN(#REF!)))</formula>
    </cfRule>
  </conditionalFormatting>
  <conditionalFormatting sqref="AW63">
    <cfRule type="expression" dxfId="665" priority="178">
      <formula>AND(AW63&lt;&gt;"",#REF!="",OR(COLUMN(AW63)=COLUMN(#REF!),COLUMN(AW63)=COLUMN(#REF!)))</formula>
    </cfRule>
  </conditionalFormatting>
  <conditionalFormatting sqref="AX63">
    <cfRule type="expression" dxfId="664" priority="177">
      <formula>AND(AX63&lt;&gt;"",#REF!="",OR(COLUMN(AX63)=COLUMN(#REF!),COLUMN(AX63)=COLUMN(#REF!)))</formula>
    </cfRule>
  </conditionalFormatting>
  <conditionalFormatting sqref="AW64">
    <cfRule type="expression" dxfId="663" priority="176">
      <formula>AND(AW64&lt;&gt;"",#REF!="",OR(COLUMN(AW64)=COLUMN(#REF!),COLUMN(AW64)=COLUMN(#REF!)))</formula>
    </cfRule>
  </conditionalFormatting>
  <conditionalFormatting sqref="AX64">
    <cfRule type="expression" dxfId="662" priority="175">
      <formula>AND(AX64&lt;&gt;"",#REF!="",OR(COLUMN(AX64)=COLUMN(#REF!),COLUMN(AX64)=COLUMN(#REF!)))</formula>
    </cfRule>
  </conditionalFormatting>
  <conditionalFormatting sqref="AW65">
    <cfRule type="expression" dxfId="661" priority="174">
      <formula>AND(AW65&lt;&gt;"",#REF!="",OR(COLUMN(AW65)=COLUMN(#REF!),COLUMN(AW65)=COLUMN(#REF!)))</formula>
    </cfRule>
  </conditionalFormatting>
  <conditionalFormatting sqref="AX65">
    <cfRule type="expression" dxfId="660" priority="173">
      <formula>AND(AX65&lt;&gt;"",#REF!="",OR(COLUMN(AX65)=COLUMN(#REF!),COLUMN(AX65)=COLUMN(#REF!)))</formula>
    </cfRule>
  </conditionalFormatting>
  <conditionalFormatting sqref="AW66">
    <cfRule type="expression" dxfId="659" priority="172">
      <formula>AND(AW66&lt;&gt;"",#REF!="",OR(COLUMN(AW66)=COLUMN(#REF!),COLUMN(AW66)=COLUMN(#REF!)))</formula>
    </cfRule>
  </conditionalFormatting>
  <conditionalFormatting sqref="AX66">
    <cfRule type="expression" dxfId="658" priority="171">
      <formula>AND(AX66&lt;&gt;"",#REF!="",OR(COLUMN(AX66)=COLUMN(#REF!),COLUMN(AX66)=COLUMN(#REF!)))</formula>
    </cfRule>
  </conditionalFormatting>
  <conditionalFormatting sqref="AW67">
    <cfRule type="expression" dxfId="657" priority="170">
      <formula>AND(AW67&lt;&gt;"",#REF!="",OR(COLUMN(AW67)=COLUMN(#REF!),COLUMN(AW67)=COLUMN(#REF!)))</formula>
    </cfRule>
  </conditionalFormatting>
  <conditionalFormatting sqref="AX67">
    <cfRule type="expression" dxfId="656" priority="169">
      <formula>AND(AX67&lt;&gt;"",#REF!="",OR(COLUMN(AX67)=COLUMN(#REF!),COLUMN(AX67)=COLUMN(#REF!)))</formula>
    </cfRule>
  </conditionalFormatting>
  <conditionalFormatting sqref="AW68">
    <cfRule type="expression" dxfId="655" priority="168">
      <formula>AND(AW68&lt;&gt;"",#REF!="",OR(COLUMN(AW68)=COLUMN(#REF!),COLUMN(AW68)=COLUMN(#REF!)))</formula>
    </cfRule>
  </conditionalFormatting>
  <conditionalFormatting sqref="AX68">
    <cfRule type="expression" dxfId="654" priority="167">
      <formula>AND(AX68&lt;&gt;"",#REF!="",OR(COLUMN(AX68)=COLUMN(#REF!),COLUMN(AX68)=COLUMN(#REF!)))</formula>
    </cfRule>
  </conditionalFormatting>
  <conditionalFormatting sqref="AW69">
    <cfRule type="expression" dxfId="653" priority="166">
      <formula>AND(AW69&lt;&gt;"",#REF!="",OR(COLUMN(AW69)=COLUMN(#REF!),COLUMN(AW69)=COLUMN(#REF!)))</formula>
    </cfRule>
  </conditionalFormatting>
  <conditionalFormatting sqref="AX69">
    <cfRule type="expression" dxfId="652" priority="165">
      <formula>AND(AX69&lt;&gt;"",#REF!="",OR(COLUMN(AX69)=COLUMN(#REF!),COLUMN(AX69)=COLUMN(#REF!)))</formula>
    </cfRule>
  </conditionalFormatting>
  <conditionalFormatting sqref="AW70">
    <cfRule type="expression" dxfId="651" priority="164">
      <formula>AND(AW70&lt;&gt;"",#REF!="",OR(COLUMN(AW70)=COLUMN(#REF!),COLUMN(AW70)=COLUMN(#REF!)))</formula>
    </cfRule>
  </conditionalFormatting>
  <conditionalFormatting sqref="AX70">
    <cfRule type="expression" dxfId="650" priority="163">
      <formula>AND(AX70&lt;&gt;"",#REF!="",OR(COLUMN(AX70)=COLUMN(#REF!),COLUMN(AX70)=COLUMN(#REF!)))</formula>
    </cfRule>
  </conditionalFormatting>
  <conditionalFormatting sqref="AW71">
    <cfRule type="expression" dxfId="649" priority="162">
      <formula>AND(AW71&lt;&gt;"",#REF!="",OR(COLUMN(AW71)=COLUMN(#REF!),COLUMN(AW71)=COLUMN(#REF!)))</formula>
    </cfRule>
  </conditionalFormatting>
  <conditionalFormatting sqref="AX71">
    <cfRule type="expression" dxfId="648" priority="161">
      <formula>AND(AX71&lt;&gt;"",#REF!="",OR(COLUMN(AX71)=COLUMN(#REF!),COLUMN(AX71)=COLUMN(#REF!)))</formula>
    </cfRule>
  </conditionalFormatting>
  <conditionalFormatting sqref="AW72">
    <cfRule type="expression" dxfId="647" priority="160">
      <formula>AND(AW72&lt;&gt;"",#REF!="",OR(COLUMN(AW72)=COLUMN(#REF!),COLUMN(AW72)=COLUMN(#REF!)))</formula>
    </cfRule>
  </conditionalFormatting>
  <conditionalFormatting sqref="AX72">
    <cfRule type="expression" dxfId="646" priority="159">
      <formula>AND(AX72&lt;&gt;"",#REF!="",OR(COLUMN(AX72)=COLUMN(#REF!),COLUMN(AX72)=COLUMN(#REF!)))</formula>
    </cfRule>
  </conditionalFormatting>
  <conditionalFormatting sqref="AW73">
    <cfRule type="expression" dxfId="645" priority="158">
      <formula>AND(AW73&lt;&gt;"",#REF!="",OR(COLUMN(AW73)=COLUMN(#REF!),COLUMN(AW73)=COLUMN(#REF!)))</formula>
    </cfRule>
  </conditionalFormatting>
  <conditionalFormatting sqref="AX73">
    <cfRule type="expression" dxfId="644" priority="157">
      <formula>AND(AX73&lt;&gt;"",#REF!="",OR(COLUMN(AX73)=COLUMN(#REF!),COLUMN(AX73)=COLUMN(#REF!)))</formula>
    </cfRule>
  </conditionalFormatting>
  <conditionalFormatting sqref="AW74">
    <cfRule type="expression" dxfId="643" priority="156">
      <formula>AND(AW74&lt;&gt;"",#REF!="",OR(COLUMN(AW74)=COLUMN(#REF!),COLUMN(AW74)=COLUMN(#REF!)))</formula>
    </cfRule>
  </conditionalFormatting>
  <conditionalFormatting sqref="AX74">
    <cfRule type="expression" dxfId="642" priority="155">
      <formula>AND(AX74&lt;&gt;"",#REF!="",OR(COLUMN(AX74)=COLUMN(#REF!),COLUMN(AX74)=COLUMN(#REF!)))</formula>
    </cfRule>
  </conditionalFormatting>
  <conditionalFormatting sqref="AW75">
    <cfRule type="expression" dxfId="641" priority="154">
      <formula>AND(AW75&lt;&gt;"",#REF!="",OR(COLUMN(AW75)=COLUMN(#REF!),COLUMN(AW75)=COLUMN(#REF!)))</formula>
    </cfRule>
  </conditionalFormatting>
  <conditionalFormatting sqref="AX75">
    <cfRule type="expression" dxfId="640" priority="153">
      <formula>AND(AX75&lt;&gt;"",#REF!="",OR(COLUMN(AX75)=COLUMN(#REF!),COLUMN(AX75)=COLUMN(#REF!)))</formula>
    </cfRule>
  </conditionalFormatting>
  <conditionalFormatting sqref="AW76">
    <cfRule type="expression" dxfId="639" priority="152">
      <formula>AND(AW76&lt;&gt;"",#REF!="",OR(COLUMN(AW76)=COLUMN(#REF!),COLUMN(AW76)=COLUMN(#REF!)))</formula>
    </cfRule>
  </conditionalFormatting>
  <conditionalFormatting sqref="AX76">
    <cfRule type="expression" dxfId="638" priority="151">
      <formula>AND(AX76&lt;&gt;"",#REF!="",OR(COLUMN(AX76)=COLUMN(#REF!),COLUMN(AX76)=COLUMN(#REF!)))</formula>
    </cfRule>
  </conditionalFormatting>
  <conditionalFormatting sqref="AW77">
    <cfRule type="expression" dxfId="637" priority="150">
      <formula>AND(AW77&lt;&gt;"",#REF!="",OR(COLUMN(AW77)=COLUMN(#REF!),COLUMN(AW77)=COLUMN(#REF!)))</formula>
    </cfRule>
  </conditionalFormatting>
  <conditionalFormatting sqref="AX77">
    <cfRule type="expression" dxfId="636" priority="149">
      <formula>AND(AX77&lt;&gt;"",#REF!="",OR(COLUMN(AX77)=COLUMN(#REF!),COLUMN(AX77)=COLUMN(#REF!)))</formula>
    </cfRule>
  </conditionalFormatting>
  <conditionalFormatting sqref="AW78">
    <cfRule type="expression" dxfId="635" priority="148">
      <formula>AND(AW78&lt;&gt;"",#REF!="",OR(COLUMN(AW78)=COLUMN(#REF!),COLUMN(AW78)=COLUMN(#REF!)))</formula>
    </cfRule>
  </conditionalFormatting>
  <conditionalFormatting sqref="AX78">
    <cfRule type="expression" dxfId="634" priority="147">
      <formula>AND(AX78&lt;&gt;"",#REF!="",OR(COLUMN(AX78)=COLUMN(#REF!),COLUMN(AX78)=COLUMN(#REF!)))</formula>
    </cfRule>
  </conditionalFormatting>
  <conditionalFormatting sqref="AW79">
    <cfRule type="expression" dxfId="633" priority="146">
      <formula>AND(AW79&lt;&gt;"",#REF!="",OR(COLUMN(AW79)=COLUMN(#REF!),COLUMN(AW79)=COLUMN(#REF!)))</formula>
    </cfRule>
  </conditionalFormatting>
  <conditionalFormatting sqref="AX79">
    <cfRule type="expression" dxfId="632" priority="145">
      <formula>AND(AX79&lt;&gt;"",#REF!="",OR(COLUMN(AX79)=COLUMN(#REF!),COLUMN(AX79)=COLUMN(#REF!)))</formula>
    </cfRule>
  </conditionalFormatting>
  <conditionalFormatting sqref="AW80">
    <cfRule type="expression" dxfId="631" priority="144">
      <formula>AND(AW80&lt;&gt;"",#REF!="",OR(COLUMN(AW80)=COLUMN(#REF!),COLUMN(AW80)=COLUMN(#REF!)))</formula>
    </cfRule>
  </conditionalFormatting>
  <conditionalFormatting sqref="AX80">
    <cfRule type="expression" dxfId="630" priority="143">
      <formula>AND(AX80&lt;&gt;"",#REF!="",OR(COLUMN(AX80)=COLUMN(#REF!),COLUMN(AX80)=COLUMN(#REF!)))</formula>
    </cfRule>
  </conditionalFormatting>
  <conditionalFormatting sqref="AW81">
    <cfRule type="expression" dxfId="629" priority="142">
      <formula>AND(AW81&lt;&gt;"",#REF!="",OR(COLUMN(AW81)=COLUMN(#REF!),COLUMN(AW81)=COLUMN(#REF!)))</formula>
    </cfRule>
  </conditionalFormatting>
  <conditionalFormatting sqref="AX81">
    <cfRule type="expression" dxfId="628" priority="141">
      <formula>AND(AX81&lt;&gt;"",#REF!="",OR(COLUMN(AX81)=COLUMN(#REF!),COLUMN(AX81)=COLUMN(#REF!)))</formula>
    </cfRule>
  </conditionalFormatting>
  <conditionalFormatting sqref="AW82">
    <cfRule type="expression" dxfId="627" priority="140">
      <formula>AND(AW82&lt;&gt;"",#REF!="",OR(COLUMN(AW82)=COLUMN(#REF!),COLUMN(AW82)=COLUMN(#REF!)))</formula>
    </cfRule>
  </conditionalFormatting>
  <conditionalFormatting sqref="AX82">
    <cfRule type="expression" dxfId="626" priority="139">
      <formula>AND(AX82&lt;&gt;"",#REF!="",OR(COLUMN(AX82)=COLUMN(#REF!),COLUMN(AX82)=COLUMN(#REF!)))</formula>
    </cfRule>
  </conditionalFormatting>
  <conditionalFormatting sqref="AW83">
    <cfRule type="expression" dxfId="625" priority="138">
      <formula>AND(AW83&lt;&gt;"",#REF!="",OR(COLUMN(AW83)=COLUMN(#REF!),COLUMN(AW83)=COLUMN(#REF!)))</formula>
    </cfRule>
  </conditionalFormatting>
  <conditionalFormatting sqref="AX83">
    <cfRule type="expression" dxfId="624" priority="137">
      <formula>AND(AX83&lt;&gt;"",#REF!="",OR(COLUMN(AX83)=COLUMN(#REF!),COLUMN(AX83)=COLUMN(#REF!)))</formula>
    </cfRule>
  </conditionalFormatting>
  <conditionalFormatting sqref="AW84">
    <cfRule type="expression" dxfId="623" priority="136">
      <formula>AND(AW84&lt;&gt;"",#REF!="",OR(COLUMN(AW84)=COLUMN(#REF!),COLUMN(AW84)=COLUMN(#REF!)))</formula>
    </cfRule>
  </conditionalFormatting>
  <conditionalFormatting sqref="AX84">
    <cfRule type="expression" dxfId="622" priority="135">
      <formula>AND(AX84&lt;&gt;"",#REF!="",OR(COLUMN(AX84)=COLUMN(#REF!),COLUMN(AX84)=COLUMN(#REF!)))</formula>
    </cfRule>
  </conditionalFormatting>
  <conditionalFormatting sqref="AW85">
    <cfRule type="expression" dxfId="621" priority="134">
      <formula>AND(AW85&lt;&gt;"",#REF!="",OR(COLUMN(AW85)=COLUMN(#REF!),COLUMN(AW85)=COLUMN(#REF!)))</formula>
    </cfRule>
  </conditionalFormatting>
  <conditionalFormatting sqref="AX85">
    <cfRule type="expression" dxfId="620" priority="133">
      <formula>AND(AX85&lt;&gt;"",#REF!="",OR(COLUMN(AX85)=COLUMN(#REF!),COLUMN(AX85)=COLUMN(#REF!)))</formula>
    </cfRule>
  </conditionalFormatting>
  <conditionalFormatting sqref="AW86">
    <cfRule type="expression" dxfId="619" priority="132">
      <formula>AND(AW86&lt;&gt;"",#REF!="",OR(COLUMN(AW86)=COLUMN(#REF!),COLUMN(AW86)=COLUMN(#REF!)))</formula>
    </cfRule>
  </conditionalFormatting>
  <conditionalFormatting sqref="AX86">
    <cfRule type="expression" dxfId="618" priority="131">
      <formula>AND(AX86&lt;&gt;"",#REF!="",OR(COLUMN(AX86)=COLUMN(#REF!),COLUMN(AX86)=COLUMN(#REF!)))</formula>
    </cfRule>
  </conditionalFormatting>
  <conditionalFormatting sqref="AW87">
    <cfRule type="expression" dxfId="617" priority="130">
      <formula>AND(AW87&lt;&gt;"",#REF!="",OR(COLUMN(AW87)=COLUMN(#REF!),COLUMN(AW87)=COLUMN(#REF!)))</formula>
    </cfRule>
  </conditionalFormatting>
  <conditionalFormatting sqref="AX87">
    <cfRule type="expression" dxfId="616" priority="129">
      <formula>AND(AX87&lt;&gt;"",#REF!="",OR(COLUMN(AX87)=COLUMN(#REF!),COLUMN(AX87)=COLUMN(#REF!)))</formula>
    </cfRule>
  </conditionalFormatting>
  <conditionalFormatting sqref="AW88">
    <cfRule type="expression" dxfId="615" priority="128">
      <formula>AND(AW88&lt;&gt;"",#REF!="",OR(COLUMN(AW88)=COLUMN(#REF!),COLUMN(AW88)=COLUMN(#REF!)))</formula>
    </cfRule>
  </conditionalFormatting>
  <conditionalFormatting sqref="AX88">
    <cfRule type="expression" dxfId="614" priority="127">
      <formula>AND(AX88&lt;&gt;"",#REF!="",OR(COLUMN(AX88)=COLUMN(#REF!),COLUMN(AX88)=COLUMN(#REF!)))</formula>
    </cfRule>
  </conditionalFormatting>
  <conditionalFormatting sqref="AW89">
    <cfRule type="expression" dxfId="613" priority="126">
      <formula>AND(AW89&lt;&gt;"",#REF!="",OR(COLUMN(AW89)=COLUMN(#REF!),COLUMN(AW89)=COLUMN(#REF!)))</formula>
    </cfRule>
  </conditionalFormatting>
  <conditionalFormatting sqref="AX89">
    <cfRule type="expression" dxfId="612" priority="125">
      <formula>AND(AX89&lt;&gt;"",#REF!="",OR(COLUMN(AX89)=COLUMN(#REF!),COLUMN(AX89)=COLUMN(#REF!)))</formula>
    </cfRule>
  </conditionalFormatting>
  <conditionalFormatting sqref="AW90">
    <cfRule type="expression" dxfId="611" priority="124">
      <formula>AND(AW90&lt;&gt;"",#REF!="",OR(COLUMN(AW90)=COLUMN(#REF!),COLUMN(AW90)=COLUMN(#REF!)))</formula>
    </cfRule>
  </conditionalFormatting>
  <conditionalFormatting sqref="AX90">
    <cfRule type="expression" dxfId="610" priority="123">
      <formula>AND(AX90&lt;&gt;"",#REF!="",OR(COLUMN(AX90)=COLUMN(#REF!),COLUMN(AX90)=COLUMN(#REF!)))</formula>
    </cfRule>
  </conditionalFormatting>
  <conditionalFormatting sqref="AW91">
    <cfRule type="expression" dxfId="609" priority="122">
      <formula>AND(AW91&lt;&gt;"",#REF!="",OR(COLUMN(AW91)=COLUMN(#REF!),COLUMN(AW91)=COLUMN(#REF!)))</formula>
    </cfRule>
  </conditionalFormatting>
  <conditionalFormatting sqref="AX91">
    <cfRule type="expression" dxfId="608" priority="121">
      <formula>AND(AX91&lt;&gt;"",#REF!="",OR(COLUMN(AX91)=COLUMN(#REF!),COLUMN(AX91)=COLUMN(#REF!)))</formula>
    </cfRule>
  </conditionalFormatting>
  <conditionalFormatting sqref="AW92">
    <cfRule type="expression" dxfId="607" priority="120">
      <formula>AND(AW92&lt;&gt;"",#REF!="",OR(COLUMN(AW92)=COLUMN(#REF!),COLUMN(AW92)=COLUMN(#REF!)))</formula>
    </cfRule>
  </conditionalFormatting>
  <conditionalFormatting sqref="AX92">
    <cfRule type="expression" dxfId="606" priority="119">
      <formula>AND(AX92&lt;&gt;"",#REF!="",OR(COLUMN(AX92)=COLUMN(#REF!),COLUMN(AX92)=COLUMN(#REF!)))</formula>
    </cfRule>
  </conditionalFormatting>
  <conditionalFormatting sqref="AW93">
    <cfRule type="expression" dxfId="605" priority="118">
      <formula>AND(AW93&lt;&gt;"",#REF!="",OR(COLUMN(AW93)=COLUMN(#REF!),COLUMN(AW93)=COLUMN(#REF!)))</formula>
    </cfRule>
  </conditionalFormatting>
  <conditionalFormatting sqref="AX93">
    <cfRule type="expression" dxfId="604" priority="117">
      <formula>AND(AX93&lt;&gt;"",#REF!="",OR(COLUMN(AX93)=COLUMN(#REF!),COLUMN(AX93)=COLUMN(#REF!)))</formula>
    </cfRule>
  </conditionalFormatting>
  <conditionalFormatting sqref="AW94">
    <cfRule type="expression" dxfId="603" priority="116">
      <formula>AND(AW94&lt;&gt;"",#REF!="",OR(COLUMN(AW94)=COLUMN(#REF!),COLUMN(AW94)=COLUMN(#REF!)))</formula>
    </cfRule>
  </conditionalFormatting>
  <conditionalFormatting sqref="AX94">
    <cfRule type="expression" dxfId="602" priority="115">
      <formula>AND(AX94&lt;&gt;"",#REF!="",OR(COLUMN(AX94)=COLUMN(#REF!),COLUMN(AX94)=COLUMN(#REF!)))</formula>
    </cfRule>
  </conditionalFormatting>
  <conditionalFormatting sqref="AW95">
    <cfRule type="expression" dxfId="601" priority="114">
      <formula>AND(AW95&lt;&gt;"",#REF!="",OR(COLUMN(AW95)=COLUMN(#REF!),COLUMN(AW95)=COLUMN(#REF!)))</formula>
    </cfRule>
  </conditionalFormatting>
  <conditionalFormatting sqref="AX95">
    <cfRule type="expression" dxfId="600" priority="113">
      <formula>AND(AX95&lt;&gt;"",#REF!="",OR(COLUMN(AX95)=COLUMN(#REF!),COLUMN(AX95)=COLUMN(#REF!)))</formula>
    </cfRule>
  </conditionalFormatting>
  <conditionalFormatting sqref="AW96">
    <cfRule type="expression" dxfId="599" priority="112">
      <formula>AND(AW96&lt;&gt;"",#REF!="",OR(COLUMN(AW96)=COLUMN(#REF!),COLUMN(AW96)=COLUMN(#REF!)))</formula>
    </cfRule>
  </conditionalFormatting>
  <conditionalFormatting sqref="AX96">
    <cfRule type="expression" dxfId="598" priority="111">
      <formula>AND(AX96&lt;&gt;"",#REF!="",OR(COLUMN(AX96)=COLUMN(#REF!),COLUMN(AX96)=COLUMN(#REF!)))</formula>
    </cfRule>
  </conditionalFormatting>
  <conditionalFormatting sqref="AW97">
    <cfRule type="expression" dxfId="597" priority="110">
      <formula>AND(AW97&lt;&gt;"",#REF!="",OR(COLUMN(AW97)=COLUMN(#REF!),COLUMN(AW97)=COLUMN(#REF!)))</formula>
    </cfRule>
  </conditionalFormatting>
  <conditionalFormatting sqref="AX97">
    <cfRule type="expression" dxfId="596" priority="109">
      <formula>AND(AX97&lt;&gt;"",#REF!="",OR(COLUMN(AX97)=COLUMN(#REF!),COLUMN(AX97)=COLUMN(#REF!)))</formula>
    </cfRule>
  </conditionalFormatting>
  <conditionalFormatting sqref="AW98">
    <cfRule type="expression" dxfId="595" priority="108">
      <formula>AND(AW98&lt;&gt;"",#REF!="",OR(COLUMN(AW98)=COLUMN(#REF!),COLUMN(AW98)=COLUMN(#REF!)))</formula>
    </cfRule>
  </conditionalFormatting>
  <conditionalFormatting sqref="AX98">
    <cfRule type="expression" dxfId="594" priority="107">
      <formula>AND(AX98&lt;&gt;"",#REF!="",OR(COLUMN(AX98)=COLUMN(#REF!),COLUMN(AX98)=COLUMN(#REF!)))</formula>
    </cfRule>
  </conditionalFormatting>
  <conditionalFormatting sqref="AW99">
    <cfRule type="expression" dxfId="593" priority="106">
      <formula>AND(AW99&lt;&gt;"",#REF!="",OR(COLUMN(AW99)=COLUMN(#REF!),COLUMN(AW99)=COLUMN(#REF!)))</formula>
    </cfRule>
  </conditionalFormatting>
  <conditionalFormatting sqref="AX99">
    <cfRule type="expression" dxfId="592" priority="105">
      <formula>AND(AX99&lt;&gt;"",#REF!="",OR(COLUMN(AX99)=COLUMN(#REF!),COLUMN(AX99)=COLUMN(#REF!)))</formula>
    </cfRule>
  </conditionalFormatting>
  <conditionalFormatting sqref="AW100">
    <cfRule type="expression" dxfId="591" priority="104">
      <formula>AND(AW100&lt;&gt;"",#REF!="",OR(COLUMN(AW100)=COLUMN(#REF!),COLUMN(AW100)=COLUMN(#REF!)))</formula>
    </cfRule>
  </conditionalFormatting>
  <conditionalFormatting sqref="AX100">
    <cfRule type="expression" dxfId="590" priority="103">
      <formula>AND(AX100&lt;&gt;"",#REF!="",OR(COLUMN(AX100)=COLUMN(#REF!),COLUMN(AX100)=COLUMN(#REF!)))</formula>
    </cfRule>
  </conditionalFormatting>
  <conditionalFormatting sqref="AW101">
    <cfRule type="expression" dxfId="589" priority="102">
      <formula>AND(AW101&lt;&gt;"",#REF!="",OR(COLUMN(AW101)=COLUMN(#REF!),COLUMN(AW101)=COLUMN(#REF!)))</formula>
    </cfRule>
  </conditionalFormatting>
  <conditionalFormatting sqref="AX101">
    <cfRule type="expression" dxfId="588" priority="101">
      <formula>AND(AX101&lt;&gt;"",#REF!="",OR(COLUMN(AX101)=COLUMN(#REF!),COLUMN(AX101)=COLUMN(#REF!)))</formula>
    </cfRule>
  </conditionalFormatting>
  <conditionalFormatting sqref="AW102">
    <cfRule type="expression" dxfId="587" priority="100">
      <formula>AND(AW102&lt;&gt;"",#REF!="",OR(COLUMN(AW102)=COLUMN(#REF!),COLUMN(AW102)=COLUMN(#REF!)))</formula>
    </cfRule>
  </conditionalFormatting>
  <conditionalFormatting sqref="AX102">
    <cfRule type="expression" dxfId="586" priority="99">
      <formula>AND(AX102&lt;&gt;"",#REF!="",OR(COLUMN(AX102)=COLUMN(#REF!),COLUMN(AX102)=COLUMN(#REF!)))</formula>
    </cfRule>
  </conditionalFormatting>
  <conditionalFormatting sqref="AW103">
    <cfRule type="expression" dxfId="585" priority="98">
      <formula>AND(AW103&lt;&gt;"",#REF!="",OR(COLUMN(AW103)=COLUMN(#REF!),COLUMN(AW103)=COLUMN(#REF!)))</formula>
    </cfRule>
  </conditionalFormatting>
  <conditionalFormatting sqref="AX103">
    <cfRule type="expression" dxfId="584" priority="97">
      <formula>AND(AX103&lt;&gt;"",#REF!="",OR(COLUMN(AX103)=COLUMN(#REF!),COLUMN(AX103)=COLUMN(#REF!)))</formula>
    </cfRule>
  </conditionalFormatting>
  <conditionalFormatting sqref="AW104">
    <cfRule type="expression" dxfId="583" priority="96">
      <formula>AND(AW104&lt;&gt;"",#REF!="",OR(COLUMN(AW104)=COLUMN(#REF!),COLUMN(AW104)=COLUMN(#REF!)))</formula>
    </cfRule>
  </conditionalFormatting>
  <conditionalFormatting sqref="AX104">
    <cfRule type="expression" dxfId="582" priority="95">
      <formula>AND(AX104&lt;&gt;"",#REF!="",OR(COLUMN(AX104)=COLUMN(#REF!),COLUMN(AX104)=COLUMN(#REF!)))</formula>
    </cfRule>
  </conditionalFormatting>
  <conditionalFormatting sqref="AW105">
    <cfRule type="expression" dxfId="581" priority="94">
      <formula>AND(AW105&lt;&gt;"",#REF!="",OR(COLUMN(AW105)=COLUMN(#REF!),COLUMN(AW105)=COLUMN(#REF!)))</formula>
    </cfRule>
  </conditionalFormatting>
  <conditionalFormatting sqref="AX105">
    <cfRule type="expression" dxfId="580" priority="93">
      <formula>AND(AX105&lt;&gt;"",#REF!="",OR(COLUMN(AX105)=COLUMN(#REF!),COLUMN(AX105)=COLUMN(#REF!)))</formula>
    </cfRule>
  </conditionalFormatting>
  <conditionalFormatting sqref="AW106">
    <cfRule type="expression" dxfId="579" priority="92">
      <formula>AND(AW106&lt;&gt;"",#REF!="",OR(COLUMN(AW106)=COLUMN(#REF!),COLUMN(AW106)=COLUMN(#REF!)))</formula>
    </cfRule>
  </conditionalFormatting>
  <conditionalFormatting sqref="AX106">
    <cfRule type="expression" dxfId="578" priority="91">
      <formula>AND(AX106&lt;&gt;"",#REF!="",OR(COLUMN(AX106)=COLUMN(#REF!),COLUMN(AX106)=COLUMN(#REF!)))</formula>
    </cfRule>
  </conditionalFormatting>
  <conditionalFormatting sqref="AW107">
    <cfRule type="expression" dxfId="577" priority="90">
      <formula>AND(AW107&lt;&gt;"",#REF!="",OR(COLUMN(AW107)=COLUMN(#REF!),COLUMN(AW107)=COLUMN(#REF!)))</formula>
    </cfRule>
  </conditionalFormatting>
  <conditionalFormatting sqref="AX107">
    <cfRule type="expression" dxfId="576" priority="89">
      <formula>AND(AX107&lt;&gt;"",#REF!="",OR(COLUMN(AX107)=COLUMN(#REF!),COLUMN(AX107)=COLUMN(#REF!)))</formula>
    </cfRule>
  </conditionalFormatting>
  <conditionalFormatting sqref="AW108">
    <cfRule type="expression" dxfId="575" priority="88">
      <formula>AND(AW108&lt;&gt;"",#REF!="",OR(COLUMN(AW108)=COLUMN(#REF!),COLUMN(AW108)=COLUMN(#REF!)))</formula>
    </cfRule>
  </conditionalFormatting>
  <conditionalFormatting sqref="AX108">
    <cfRule type="expression" dxfId="574" priority="87">
      <formula>AND(AX108&lt;&gt;"",#REF!="",OR(COLUMN(AX108)=COLUMN(#REF!),COLUMN(AX108)=COLUMN(#REF!)))</formula>
    </cfRule>
  </conditionalFormatting>
  <conditionalFormatting sqref="AW109">
    <cfRule type="expression" dxfId="573" priority="86">
      <formula>AND(AW109&lt;&gt;"",#REF!="",OR(COLUMN(AW109)=COLUMN(#REF!),COLUMN(AW109)=COLUMN(#REF!)))</formula>
    </cfRule>
  </conditionalFormatting>
  <conditionalFormatting sqref="AX109">
    <cfRule type="expression" dxfId="572" priority="85">
      <formula>AND(AX109&lt;&gt;"",#REF!="",OR(COLUMN(AX109)=COLUMN(#REF!),COLUMN(AX109)=COLUMN(#REF!)))</formula>
    </cfRule>
  </conditionalFormatting>
  <conditionalFormatting sqref="AW110">
    <cfRule type="expression" dxfId="571" priority="84">
      <formula>AND(AW110&lt;&gt;"",#REF!="",OR(COLUMN(AW110)=COLUMN(#REF!),COLUMN(AW110)=COLUMN(#REF!)))</formula>
    </cfRule>
  </conditionalFormatting>
  <conditionalFormatting sqref="AX110">
    <cfRule type="expression" dxfId="570" priority="83">
      <formula>AND(AX110&lt;&gt;"",#REF!="",OR(COLUMN(AX110)=COLUMN(#REF!),COLUMN(AX110)=COLUMN(#REF!)))</formula>
    </cfRule>
  </conditionalFormatting>
  <conditionalFormatting sqref="AW111">
    <cfRule type="expression" dxfId="569" priority="82">
      <formula>AND(AW111&lt;&gt;"",#REF!="",OR(COLUMN(AW111)=COLUMN(#REF!),COLUMN(AW111)=COLUMN(#REF!)))</formula>
    </cfRule>
  </conditionalFormatting>
  <conditionalFormatting sqref="AX111">
    <cfRule type="expression" dxfId="568" priority="81">
      <formula>AND(AX111&lt;&gt;"",#REF!="",OR(COLUMN(AX111)=COLUMN(#REF!),COLUMN(AX111)=COLUMN(#REF!)))</formula>
    </cfRule>
  </conditionalFormatting>
  <conditionalFormatting sqref="AW112">
    <cfRule type="expression" dxfId="567" priority="80">
      <formula>AND(AW112&lt;&gt;"",#REF!="",OR(COLUMN(AW112)=COLUMN(#REF!),COLUMN(AW112)=COLUMN(#REF!)))</formula>
    </cfRule>
  </conditionalFormatting>
  <conditionalFormatting sqref="AX112">
    <cfRule type="expression" dxfId="566" priority="79">
      <formula>AND(AX112&lt;&gt;"",#REF!="",OR(COLUMN(AX112)=COLUMN(#REF!),COLUMN(AX112)=COLUMN(#REF!)))</formula>
    </cfRule>
  </conditionalFormatting>
  <conditionalFormatting sqref="AW113">
    <cfRule type="expression" dxfId="565" priority="78">
      <formula>AND(AW113&lt;&gt;"",#REF!="",OR(COLUMN(AW113)=COLUMN(#REF!),COLUMN(AW113)=COLUMN(#REF!)))</formula>
    </cfRule>
  </conditionalFormatting>
  <conditionalFormatting sqref="AX113">
    <cfRule type="expression" dxfId="564" priority="77">
      <formula>AND(AX113&lt;&gt;"",#REF!="",OR(COLUMN(AX113)=COLUMN(#REF!),COLUMN(AX113)=COLUMN(#REF!)))</formula>
    </cfRule>
  </conditionalFormatting>
  <conditionalFormatting sqref="AW114">
    <cfRule type="expression" dxfId="563" priority="76">
      <formula>AND(AW114&lt;&gt;"",#REF!="",OR(COLUMN(AW114)=COLUMN(#REF!),COLUMN(AW114)=COLUMN(#REF!)))</formula>
    </cfRule>
  </conditionalFormatting>
  <conditionalFormatting sqref="AX114">
    <cfRule type="expression" dxfId="562" priority="75">
      <formula>AND(AX114&lt;&gt;"",#REF!="",OR(COLUMN(AX114)=COLUMN(#REF!),COLUMN(AX114)=COLUMN(#REF!)))</formula>
    </cfRule>
  </conditionalFormatting>
  <conditionalFormatting sqref="AW115">
    <cfRule type="expression" dxfId="561" priority="74">
      <formula>AND(AW115&lt;&gt;"",#REF!="",OR(COLUMN(AW115)=COLUMN(#REF!),COLUMN(AW115)=COLUMN(#REF!)))</formula>
    </cfRule>
  </conditionalFormatting>
  <conditionalFormatting sqref="AX115">
    <cfRule type="expression" dxfId="560" priority="73">
      <formula>AND(AX115&lt;&gt;"",#REF!="",OR(COLUMN(AX115)=COLUMN(#REF!),COLUMN(AX115)=COLUMN(#REF!)))</formula>
    </cfRule>
  </conditionalFormatting>
  <conditionalFormatting sqref="AW116">
    <cfRule type="expression" dxfId="559" priority="72">
      <formula>AND(AW116&lt;&gt;"",#REF!="",OR(COLUMN(AW116)=COLUMN(#REF!),COLUMN(AW116)=COLUMN(#REF!)))</formula>
    </cfRule>
  </conditionalFormatting>
  <conditionalFormatting sqref="AX116">
    <cfRule type="expression" dxfId="558" priority="71">
      <formula>AND(AX116&lt;&gt;"",#REF!="",OR(COLUMN(AX116)=COLUMN(#REF!),COLUMN(AX116)=COLUMN(#REF!)))</formula>
    </cfRule>
  </conditionalFormatting>
  <conditionalFormatting sqref="AW117">
    <cfRule type="expression" dxfId="557" priority="70">
      <formula>AND(AW117&lt;&gt;"",#REF!="",OR(COLUMN(AW117)=COLUMN(#REF!),COLUMN(AW117)=COLUMN(#REF!)))</formula>
    </cfRule>
  </conditionalFormatting>
  <conditionalFormatting sqref="AX117">
    <cfRule type="expression" dxfId="556" priority="69">
      <formula>AND(AX117&lt;&gt;"",#REF!="",OR(COLUMN(AX117)=COLUMN(#REF!),COLUMN(AX117)=COLUMN(#REF!)))</formula>
    </cfRule>
  </conditionalFormatting>
  <conditionalFormatting sqref="AW118">
    <cfRule type="expression" dxfId="555" priority="68">
      <formula>AND(AW118&lt;&gt;"",#REF!="",OR(COLUMN(AW118)=COLUMN(#REF!),COLUMN(AW118)=COLUMN(#REF!)))</formula>
    </cfRule>
  </conditionalFormatting>
  <conditionalFormatting sqref="AX118">
    <cfRule type="expression" dxfId="554" priority="67">
      <formula>AND(AX118&lt;&gt;"",#REF!="",OR(COLUMN(AX118)=COLUMN(#REF!),COLUMN(AX118)=COLUMN(#REF!)))</formula>
    </cfRule>
  </conditionalFormatting>
  <conditionalFormatting sqref="AW119">
    <cfRule type="expression" dxfId="553" priority="66">
      <formula>AND(AW119&lt;&gt;"",#REF!="",OR(COLUMN(AW119)=COLUMN(#REF!),COLUMN(AW119)=COLUMN(#REF!)))</formula>
    </cfRule>
  </conditionalFormatting>
  <conditionalFormatting sqref="AX119">
    <cfRule type="expression" dxfId="552" priority="65">
      <formula>AND(AX119&lt;&gt;"",#REF!="",OR(COLUMN(AX119)=COLUMN(#REF!),COLUMN(AX119)=COLUMN(#REF!)))</formula>
    </cfRule>
  </conditionalFormatting>
  <conditionalFormatting sqref="AW120">
    <cfRule type="expression" dxfId="551" priority="64">
      <formula>AND(AW120&lt;&gt;"",#REF!="",OR(COLUMN(AW120)=COLUMN(#REF!),COLUMN(AW120)=COLUMN(#REF!)))</formula>
    </cfRule>
  </conditionalFormatting>
  <conditionalFormatting sqref="AX120">
    <cfRule type="expression" dxfId="550" priority="63">
      <formula>AND(AX120&lt;&gt;"",#REF!="",OR(COLUMN(AX120)=COLUMN(#REF!),COLUMN(AX120)=COLUMN(#REF!)))</formula>
    </cfRule>
  </conditionalFormatting>
  <conditionalFormatting sqref="AW121">
    <cfRule type="expression" dxfId="549" priority="62">
      <formula>AND(AW121&lt;&gt;"",#REF!="",OR(COLUMN(AW121)=COLUMN(#REF!),COLUMN(AW121)=COLUMN(#REF!)))</formula>
    </cfRule>
  </conditionalFormatting>
  <conditionalFormatting sqref="AX121">
    <cfRule type="expression" dxfId="548" priority="61">
      <formula>AND(AX121&lt;&gt;"",#REF!="",OR(COLUMN(AX121)=COLUMN(#REF!),COLUMN(AX121)=COLUMN(#REF!)))</formula>
    </cfRule>
  </conditionalFormatting>
  <conditionalFormatting sqref="AW122">
    <cfRule type="expression" dxfId="547" priority="60">
      <formula>AND(AW122&lt;&gt;"",#REF!="",OR(COLUMN(AW122)=COLUMN(#REF!),COLUMN(AW122)=COLUMN(#REF!)))</formula>
    </cfRule>
  </conditionalFormatting>
  <conditionalFormatting sqref="AX122">
    <cfRule type="expression" dxfId="546" priority="59">
      <formula>AND(AX122&lt;&gt;"",#REF!="",OR(COLUMN(AX122)=COLUMN(#REF!),COLUMN(AX122)=COLUMN(#REF!)))</formula>
    </cfRule>
  </conditionalFormatting>
  <conditionalFormatting sqref="AW123">
    <cfRule type="expression" dxfId="545" priority="58">
      <formula>AND(AW123&lt;&gt;"",#REF!="",OR(COLUMN(AW123)=COLUMN(#REF!),COLUMN(AW123)=COLUMN(#REF!)))</formula>
    </cfRule>
  </conditionalFormatting>
  <conditionalFormatting sqref="AX123">
    <cfRule type="expression" dxfId="544" priority="57">
      <formula>AND(AX123&lt;&gt;"",#REF!="",OR(COLUMN(AX123)=COLUMN(#REF!),COLUMN(AX123)=COLUMN(#REF!)))</formula>
    </cfRule>
  </conditionalFormatting>
  <conditionalFormatting sqref="AW124">
    <cfRule type="expression" dxfId="543" priority="56">
      <formula>AND(AW124&lt;&gt;"",#REF!="",OR(COLUMN(AW124)=COLUMN(#REF!),COLUMN(AW124)=COLUMN(#REF!)))</formula>
    </cfRule>
  </conditionalFormatting>
  <conditionalFormatting sqref="AX124">
    <cfRule type="expression" dxfId="542" priority="55">
      <formula>AND(AX124&lt;&gt;"",#REF!="",OR(COLUMN(AX124)=COLUMN(#REF!),COLUMN(AX124)=COLUMN(#REF!)))</formula>
    </cfRule>
  </conditionalFormatting>
  <conditionalFormatting sqref="AW125">
    <cfRule type="expression" dxfId="541" priority="54">
      <formula>AND(AW125&lt;&gt;"",#REF!="",OR(COLUMN(AW125)=COLUMN(#REF!),COLUMN(AW125)=COLUMN(#REF!)))</formula>
    </cfRule>
  </conditionalFormatting>
  <conditionalFormatting sqref="AX125">
    <cfRule type="expression" dxfId="540" priority="53">
      <formula>AND(AX125&lt;&gt;"",#REF!="",OR(COLUMN(AX125)=COLUMN(#REF!),COLUMN(AX125)=COLUMN(#REF!)))</formula>
    </cfRule>
  </conditionalFormatting>
  <conditionalFormatting sqref="AW126">
    <cfRule type="expression" dxfId="539" priority="52">
      <formula>AND(AW126&lt;&gt;"",#REF!="",OR(COLUMN(AW126)=COLUMN(#REF!),COLUMN(AW126)=COLUMN(#REF!)))</formula>
    </cfRule>
  </conditionalFormatting>
  <conditionalFormatting sqref="AX126">
    <cfRule type="expression" dxfId="538" priority="51">
      <formula>AND(AX126&lt;&gt;"",#REF!="",OR(COLUMN(AX126)=COLUMN(#REF!),COLUMN(AX126)=COLUMN(#REF!)))</formula>
    </cfRule>
  </conditionalFormatting>
  <conditionalFormatting sqref="AW127">
    <cfRule type="expression" dxfId="537" priority="50">
      <formula>AND(AW127&lt;&gt;"",#REF!="",OR(COLUMN(AW127)=COLUMN(#REF!),COLUMN(AW127)=COLUMN(#REF!)))</formula>
    </cfRule>
  </conditionalFormatting>
  <conditionalFormatting sqref="AX127">
    <cfRule type="expression" dxfId="536" priority="49">
      <formula>AND(AX127&lt;&gt;"",#REF!="",OR(COLUMN(AX127)=COLUMN(#REF!),COLUMN(AX127)=COLUMN(#REF!)))</formula>
    </cfRule>
  </conditionalFormatting>
  <conditionalFormatting sqref="AW128">
    <cfRule type="expression" dxfId="535" priority="48">
      <formula>AND(AW128&lt;&gt;"",#REF!="",OR(COLUMN(AW128)=COLUMN(#REF!),COLUMN(AW128)=COLUMN(#REF!)))</formula>
    </cfRule>
  </conditionalFormatting>
  <conditionalFormatting sqref="AX128">
    <cfRule type="expression" dxfId="534" priority="47">
      <formula>AND(AX128&lt;&gt;"",#REF!="",OR(COLUMN(AX128)=COLUMN(#REF!),COLUMN(AX128)=COLUMN(#REF!)))</formula>
    </cfRule>
  </conditionalFormatting>
  <conditionalFormatting sqref="AW129">
    <cfRule type="expression" dxfId="533" priority="46">
      <formula>AND(AW129&lt;&gt;"",#REF!="",OR(COLUMN(AW129)=COLUMN(#REF!),COLUMN(AW129)=COLUMN(#REF!)))</formula>
    </cfRule>
  </conditionalFormatting>
  <conditionalFormatting sqref="AX129">
    <cfRule type="expression" dxfId="532" priority="45">
      <formula>AND(AX129&lt;&gt;"",#REF!="",OR(COLUMN(AX129)=COLUMN(#REF!),COLUMN(AX129)=COLUMN(#REF!)))</formula>
    </cfRule>
  </conditionalFormatting>
  <conditionalFormatting sqref="AW130">
    <cfRule type="expression" dxfId="531" priority="44">
      <formula>AND(AW130&lt;&gt;"",#REF!="",OR(COLUMN(AW130)=COLUMN(#REF!),COLUMN(AW130)=COLUMN(#REF!)))</formula>
    </cfRule>
  </conditionalFormatting>
  <conditionalFormatting sqref="AX130">
    <cfRule type="expression" dxfId="530" priority="43">
      <formula>AND(AX130&lt;&gt;"",#REF!="",OR(COLUMN(AX130)=COLUMN(#REF!),COLUMN(AX130)=COLUMN(#REF!)))</formula>
    </cfRule>
  </conditionalFormatting>
  <conditionalFormatting sqref="AW131">
    <cfRule type="expression" dxfId="529" priority="42">
      <formula>AND(AW131&lt;&gt;"",#REF!="",OR(COLUMN(AW131)=COLUMN(#REF!),COLUMN(AW131)=COLUMN(#REF!)))</formula>
    </cfRule>
  </conditionalFormatting>
  <conditionalFormatting sqref="AX131">
    <cfRule type="expression" dxfId="528" priority="41">
      <formula>AND(AX131&lt;&gt;"",#REF!="",OR(COLUMN(AX131)=COLUMN(#REF!),COLUMN(AX131)=COLUMN(#REF!)))</formula>
    </cfRule>
  </conditionalFormatting>
  <conditionalFormatting sqref="AW132">
    <cfRule type="expression" dxfId="527" priority="40">
      <formula>AND(AW132&lt;&gt;"",#REF!="",OR(COLUMN(AW132)=COLUMN(#REF!),COLUMN(AW132)=COLUMN(#REF!)))</formula>
    </cfRule>
  </conditionalFormatting>
  <conditionalFormatting sqref="AX132">
    <cfRule type="expression" dxfId="526" priority="39">
      <formula>AND(AX132&lt;&gt;"",#REF!="",OR(COLUMN(AX132)=COLUMN(#REF!),COLUMN(AX132)=COLUMN(#REF!)))</formula>
    </cfRule>
  </conditionalFormatting>
  <conditionalFormatting sqref="AW133">
    <cfRule type="expression" dxfId="525" priority="38">
      <formula>AND(AW133&lt;&gt;"",#REF!="",OR(COLUMN(AW133)=COLUMN(#REF!),COLUMN(AW133)=COLUMN(#REF!)))</formula>
    </cfRule>
  </conditionalFormatting>
  <conditionalFormatting sqref="AX133">
    <cfRule type="expression" dxfId="524" priority="37">
      <formula>AND(AX133&lt;&gt;"",#REF!="",OR(COLUMN(AX133)=COLUMN(#REF!),COLUMN(AX133)=COLUMN(#REF!)))</formula>
    </cfRule>
  </conditionalFormatting>
  <conditionalFormatting sqref="AW134">
    <cfRule type="expression" dxfId="523" priority="36">
      <formula>AND(AW134&lt;&gt;"",#REF!="",OR(COLUMN(AW134)=COLUMN(#REF!),COLUMN(AW134)=COLUMN(#REF!)))</formula>
    </cfRule>
  </conditionalFormatting>
  <conditionalFormatting sqref="AX134">
    <cfRule type="expression" dxfId="522" priority="35">
      <formula>AND(AX134&lt;&gt;"",#REF!="",OR(COLUMN(AX134)=COLUMN(#REF!),COLUMN(AX134)=COLUMN(#REF!)))</formula>
    </cfRule>
  </conditionalFormatting>
  <conditionalFormatting sqref="AW135">
    <cfRule type="expression" dxfId="521" priority="34">
      <formula>AND(AW135&lt;&gt;"",#REF!="",OR(COLUMN(AW135)=COLUMN(#REF!),COLUMN(AW135)=COLUMN(#REF!)))</formula>
    </cfRule>
  </conditionalFormatting>
  <conditionalFormatting sqref="AX135">
    <cfRule type="expression" dxfId="520" priority="33">
      <formula>AND(AX135&lt;&gt;"",#REF!="",OR(COLUMN(AX135)=COLUMN(#REF!),COLUMN(AX135)=COLUMN(#REF!)))</formula>
    </cfRule>
  </conditionalFormatting>
  <conditionalFormatting sqref="AW136">
    <cfRule type="expression" dxfId="519" priority="32">
      <formula>AND(AW136&lt;&gt;"",#REF!="",OR(COLUMN(AW136)=COLUMN(#REF!),COLUMN(AW136)=COLUMN(#REF!)))</formula>
    </cfRule>
  </conditionalFormatting>
  <conditionalFormatting sqref="AX136">
    <cfRule type="expression" dxfId="518" priority="31">
      <formula>AND(AX136&lt;&gt;"",#REF!="",OR(COLUMN(AX136)=COLUMN(#REF!),COLUMN(AX136)=COLUMN(#REF!)))</formula>
    </cfRule>
  </conditionalFormatting>
  <conditionalFormatting sqref="AW137">
    <cfRule type="expression" dxfId="517" priority="30">
      <formula>AND(AW137&lt;&gt;"",#REF!="",OR(COLUMN(AW137)=COLUMN(#REF!),COLUMN(AW137)=COLUMN(#REF!)))</formula>
    </cfRule>
  </conditionalFormatting>
  <conditionalFormatting sqref="AX137">
    <cfRule type="expression" dxfId="516" priority="29">
      <formula>AND(AX137&lt;&gt;"",#REF!="",OR(COLUMN(AX137)=COLUMN(#REF!),COLUMN(AX137)=COLUMN(#REF!)))</formula>
    </cfRule>
  </conditionalFormatting>
  <conditionalFormatting sqref="AW138">
    <cfRule type="expression" dxfId="515" priority="28">
      <formula>AND(AW138&lt;&gt;"",#REF!="",OR(COLUMN(AW138)=COLUMN(#REF!),COLUMN(AW138)=COLUMN(#REF!)))</formula>
    </cfRule>
  </conditionalFormatting>
  <conditionalFormatting sqref="AX138">
    <cfRule type="expression" dxfId="514" priority="27">
      <formula>AND(AX138&lt;&gt;"",#REF!="",OR(COLUMN(AX138)=COLUMN(#REF!),COLUMN(AX138)=COLUMN(#REF!)))</formula>
    </cfRule>
  </conditionalFormatting>
  <conditionalFormatting sqref="AW139">
    <cfRule type="expression" dxfId="513" priority="26">
      <formula>AND(AW139&lt;&gt;"",#REF!="",OR(COLUMN(AW139)=COLUMN(#REF!),COLUMN(AW139)=COLUMN(#REF!)))</formula>
    </cfRule>
  </conditionalFormatting>
  <conditionalFormatting sqref="AX139">
    <cfRule type="expression" dxfId="512" priority="25">
      <formula>AND(AX139&lt;&gt;"",#REF!="",OR(COLUMN(AX139)=COLUMN(#REF!),COLUMN(AX139)=COLUMN(#REF!)))</formula>
    </cfRule>
  </conditionalFormatting>
  <conditionalFormatting sqref="AW140">
    <cfRule type="expression" dxfId="511" priority="24">
      <formula>AND(AW140&lt;&gt;"",#REF!="",OR(COLUMN(AW140)=COLUMN(#REF!),COLUMN(AW140)=COLUMN(#REF!)))</formula>
    </cfRule>
  </conditionalFormatting>
  <conditionalFormatting sqref="AX140">
    <cfRule type="expression" dxfId="510" priority="23">
      <formula>AND(AX140&lt;&gt;"",#REF!="",OR(COLUMN(AX140)=COLUMN(#REF!),COLUMN(AX140)=COLUMN(#REF!)))</formula>
    </cfRule>
  </conditionalFormatting>
  <conditionalFormatting sqref="AW141">
    <cfRule type="expression" dxfId="509" priority="22">
      <formula>AND(AW141&lt;&gt;"",#REF!="",OR(COLUMN(AW141)=COLUMN(#REF!),COLUMN(AW141)=COLUMN(#REF!)))</formula>
    </cfRule>
  </conditionalFormatting>
  <conditionalFormatting sqref="AX141">
    <cfRule type="expression" dxfId="508" priority="21">
      <formula>AND(AX141&lt;&gt;"",#REF!="",OR(COLUMN(AX141)=COLUMN(#REF!),COLUMN(AX141)=COLUMN(#REF!)))</formula>
    </cfRule>
  </conditionalFormatting>
  <conditionalFormatting sqref="AW142">
    <cfRule type="expression" dxfId="507" priority="20">
      <formula>AND(AW142&lt;&gt;"",#REF!="",OR(COLUMN(AW142)=COLUMN(#REF!),COLUMN(AW142)=COLUMN(#REF!)))</formula>
    </cfRule>
  </conditionalFormatting>
  <conditionalFormatting sqref="AX142">
    <cfRule type="expression" dxfId="506" priority="19">
      <formula>AND(AX142&lt;&gt;"",#REF!="",OR(COLUMN(AX142)=COLUMN(#REF!),COLUMN(AX142)=COLUMN(#REF!)))</formula>
    </cfRule>
  </conditionalFormatting>
  <conditionalFormatting sqref="AW143">
    <cfRule type="expression" dxfId="505" priority="18">
      <formula>AND(AW143&lt;&gt;"",#REF!="",OR(COLUMN(AW143)=COLUMN(#REF!),COLUMN(AW143)=COLUMN(#REF!)))</formula>
    </cfRule>
  </conditionalFormatting>
  <conditionalFormatting sqref="AX143">
    <cfRule type="expression" dxfId="504" priority="17">
      <formula>AND(AX143&lt;&gt;"",#REF!="",OR(COLUMN(AX143)=COLUMN(#REF!),COLUMN(AX143)=COLUMN(#REF!)))</formula>
    </cfRule>
  </conditionalFormatting>
  <conditionalFormatting sqref="AW144">
    <cfRule type="expression" dxfId="503" priority="16">
      <formula>AND(AW144&lt;&gt;"",#REF!="",OR(COLUMN(AW144)=COLUMN(#REF!),COLUMN(AW144)=COLUMN(#REF!)))</formula>
    </cfRule>
  </conditionalFormatting>
  <conditionalFormatting sqref="AX144">
    <cfRule type="expression" dxfId="502" priority="15">
      <formula>AND(AX144&lt;&gt;"",#REF!="",OR(COLUMN(AX144)=COLUMN(#REF!),COLUMN(AX144)=COLUMN(#REF!)))</formula>
    </cfRule>
  </conditionalFormatting>
  <conditionalFormatting sqref="AW145">
    <cfRule type="expression" dxfId="501" priority="14">
      <formula>AND(AW145&lt;&gt;"",#REF!="",OR(COLUMN(AW145)=COLUMN(#REF!),COLUMN(AW145)=COLUMN(#REF!)))</formula>
    </cfRule>
  </conditionalFormatting>
  <conditionalFormatting sqref="AX145">
    <cfRule type="expression" dxfId="500" priority="13">
      <formula>AND(AX145&lt;&gt;"",#REF!="",OR(COLUMN(AX145)=COLUMN(#REF!),COLUMN(AX145)=COLUMN(#REF!)))</formula>
    </cfRule>
  </conditionalFormatting>
  <conditionalFormatting sqref="AW146">
    <cfRule type="expression" dxfId="499" priority="12">
      <formula>AND(AW146&lt;&gt;"",#REF!="",OR(COLUMN(AW146)=COLUMN(#REF!),COLUMN(AW146)=COLUMN(#REF!)))</formula>
    </cfRule>
  </conditionalFormatting>
  <conditionalFormatting sqref="AX146">
    <cfRule type="expression" dxfId="498" priority="11">
      <formula>AND(AX146&lt;&gt;"",#REF!="",OR(COLUMN(AX146)=COLUMN(#REF!),COLUMN(AX146)=COLUMN(#REF!)))</formula>
    </cfRule>
  </conditionalFormatting>
  <conditionalFormatting sqref="AW147">
    <cfRule type="expression" dxfId="497" priority="10">
      <formula>AND(AW147&lt;&gt;"",#REF!="",OR(COLUMN(AW147)=COLUMN(#REF!),COLUMN(AW147)=COLUMN(#REF!)))</formula>
    </cfRule>
  </conditionalFormatting>
  <conditionalFormatting sqref="AX147">
    <cfRule type="expression" dxfId="496" priority="9">
      <formula>AND(AX147&lt;&gt;"",#REF!="",OR(COLUMN(AX147)=COLUMN(#REF!),COLUMN(AX147)=COLUMN(#REF!)))</formula>
    </cfRule>
  </conditionalFormatting>
  <conditionalFormatting sqref="AW148">
    <cfRule type="expression" dxfId="495" priority="8">
      <formula>AND(AW148&lt;&gt;"",#REF!="",OR(COLUMN(AW148)=COLUMN(#REF!),COLUMN(AW148)=COLUMN(#REF!)))</formula>
    </cfRule>
  </conditionalFormatting>
  <conditionalFormatting sqref="AX148">
    <cfRule type="expression" dxfId="494" priority="7">
      <formula>AND(AX148&lt;&gt;"",#REF!="",OR(COLUMN(AX148)=COLUMN(#REF!),COLUMN(AX148)=COLUMN(#REF!)))</formula>
    </cfRule>
  </conditionalFormatting>
  <conditionalFormatting sqref="AW149">
    <cfRule type="expression" dxfId="493" priority="6">
      <formula>AND(AW149&lt;&gt;"",#REF!="",OR(COLUMN(AW149)=COLUMN(#REF!),COLUMN(AW149)=COLUMN(#REF!)))</formula>
    </cfRule>
  </conditionalFormatting>
  <conditionalFormatting sqref="AX149">
    <cfRule type="expression" dxfId="492" priority="5">
      <formula>AND(AX149&lt;&gt;"",#REF!="",OR(COLUMN(AX149)=COLUMN(#REF!),COLUMN(AX149)=COLUMN(#REF!)))</formula>
    </cfRule>
  </conditionalFormatting>
  <conditionalFormatting sqref="AW150">
    <cfRule type="expression" dxfId="491" priority="4">
      <formula>AND(AW150&lt;&gt;"",#REF!="",OR(COLUMN(AW150)=COLUMN(#REF!),COLUMN(AW150)=COLUMN(#REF!)))</formula>
    </cfRule>
  </conditionalFormatting>
  <conditionalFormatting sqref="AX150">
    <cfRule type="expression" dxfId="490" priority="3">
      <formula>AND(AX150&lt;&gt;"",#REF!="",OR(COLUMN(AX150)=COLUMN(#REF!),COLUMN(AX150)=COLUMN(#REF!)))</formula>
    </cfRule>
  </conditionalFormatting>
  <conditionalFormatting sqref="AW151">
    <cfRule type="expression" dxfId="489" priority="2">
      <formula>AND(AW151&lt;&gt;"",#REF!="",OR(COLUMN(AW151)=COLUMN(#REF!),COLUMN(AW151)=COLUMN(#REF!)))</formula>
    </cfRule>
  </conditionalFormatting>
  <conditionalFormatting sqref="AX151">
    <cfRule type="expression" dxfId="488" priority="1">
      <formula>AND(AX151&lt;&gt;"",#REF!="",OR(COLUMN(AX151)=COLUMN(#REF!),COLUMN(AX151)=COLUMN(#REF!)))</formula>
    </cfRule>
  </conditionalFormatting>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C1404"/>
  <sheetViews>
    <sheetView showGridLines="0" zoomScale="80" zoomScaleNormal="80" workbookViewId="0">
      <pane xSplit="2" ySplit="5" topLeftCell="C1142" activePane="bottomRight" state="frozen"/>
      <selection activeCell="K3" sqref="K3:L3"/>
      <selection pane="topRight" activeCell="K3" sqref="K3:L3"/>
      <selection pane="bottomLeft" activeCell="K3" sqref="K3:L3"/>
      <selection pane="bottomRight" activeCell="G1159" sqref="G1159"/>
    </sheetView>
  </sheetViews>
  <sheetFormatPr defaultColWidth="8.69921875" defaultRowHeight="15.75" customHeight="1"/>
  <cols>
    <col min="1" max="1" width="3.09765625" customWidth="1"/>
    <col min="2" max="2" width="53.3984375" style="676" bestFit="1" customWidth="1"/>
    <col min="3" max="3" width="13.3984375" style="677" bestFit="1" customWidth="1"/>
    <col min="4" max="4" width="10.8984375" style="678" bestFit="1" customWidth="1"/>
    <col min="5" max="5" width="14.3984375" style="678" customWidth="1"/>
    <col min="6" max="6" width="12.3984375" style="679" bestFit="1" customWidth="1"/>
    <col min="7" max="7" width="8.296875" style="10" customWidth="1"/>
    <col min="8" max="8" width="10.796875" style="10" customWidth="1"/>
    <col min="9" max="9" width="7.5" style="680" customWidth="1"/>
    <col min="10" max="10" width="9.796875" style="10" customWidth="1"/>
    <col min="11" max="11" width="8" style="367" customWidth="1"/>
    <col min="12" max="12" width="9.09765625" style="681" bestFit="1" customWidth="1"/>
    <col min="13" max="13" width="8.09765625" style="368" bestFit="1" customWidth="1"/>
    <col min="14" max="14" width="8" style="682" customWidth="1"/>
    <col min="15" max="15" width="9.796875" style="683" customWidth="1"/>
    <col min="16" max="16" width="8.59765625" style="684" customWidth="1"/>
    <col min="17" max="17" width="14.296875" style="372" customWidth="1"/>
    <col min="18" max="18" width="17" style="372" bestFit="1" customWidth="1"/>
    <col min="19" max="19" width="7.796875" style="682" customWidth="1"/>
    <col min="20" max="20" width="7.796875" style="369" customWidth="1"/>
    <col min="21" max="21" width="7.59765625" style="685" customWidth="1"/>
    <col min="22" max="22" width="7.59765625" style="369" customWidth="1"/>
    <col min="23" max="23" width="7.59765625" style="685" customWidth="1"/>
    <col min="24" max="24" width="7.59765625" style="369" customWidth="1"/>
    <col min="25" max="25" width="7.59765625" style="685" customWidth="1"/>
    <col min="26" max="26" width="7.59765625" style="369" customWidth="1"/>
    <col min="27" max="27" width="7.59765625" style="685" customWidth="1"/>
    <col min="28" max="28" width="7.59765625" style="369" customWidth="1"/>
    <col min="29" max="29" width="7.59765625" style="373" customWidth="1"/>
    <col min="30" max="30" width="14.3984375" style="686" bestFit="1" customWidth="1"/>
    <col min="31" max="31" width="22.59765625" style="687" customWidth="1"/>
    <col min="32" max="32" width="22" style="688" customWidth="1"/>
    <col min="33" max="33" width="12.59765625" style="689" customWidth="1"/>
    <col min="34" max="34" width="10.296875" style="689" customWidth="1"/>
    <col min="35" max="35" width="9.296875" style="689" customWidth="1"/>
    <col min="36" max="36" width="10.09765625" style="689" customWidth="1"/>
    <col min="37" max="37" width="8.796875" style="689" customWidth="1"/>
    <col min="38" max="38" width="8.19921875" style="673" customWidth="1"/>
    <col min="39" max="39" width="11.09765625" style="673" customWidth="1"/>
    <col min="40" max="40" width="15" style="685" customWidth="1"/>
    <col min="41" max="41" width="8.59765625" style="683" bestFit="1" customWidth="1"/>
    <col min="42" max="42" width="17.8984375" style="687" bestFit="1" customWidth="1"/>
    <col min="43" max="43" width="30.19921875" style="376" bestFit="1" customWidth="1"/>
    <col min="44" max="44" width="20.69921875" style="369" bestFit="1" customWidth="1"/>
    <col min="45" max="45" width="23.09765625" style="369" bestFit="1" customWidth="1"/>
    <col min="46" max="46" width="12.8984375" style="369" bestFit="1" customWidth="1"/>
    <col min="47" max="47" width="9.59765625" bestFit="1" customWidth="1"/>
    <col min="48" max="48" width="8.59765625" customWidth="1"/>
    <col min="49" max="49" width="9.59765625" style="100" bestFit="1" customWidth="1"/>
    <col min="50" max="50" width="9.59765625" style="99" bestFit="1" customWidth="1"/>
    <col min="51" max="51" width="9.59765625" bestFit="1" customWidth="1"/>
    <col min="52" max="52" width="7.5" style="100" bestFit="1" customWidth="1"/>
    <col min="53" max="53" width="9.59765625" style="100" bestFit="1" customWidth="1"/>
    <col min="54" max="54" width="8.09765625" style="100" bestFit="1" customWidth="1"/>
    <col min="55" max="55" width="9.59765625" style="100" bestFit="1" customWidth="1"/>
    <col min="56" max="56" width="8.09765625" style="100" bestFit="1" customWidth="1"/>
    <col min="57" max="57" width="9.59765625" style="100" bestFit="1" customWidth="1"/>
    <col min="58" max="58" width="8.09765625" style="100" bestFit="1" customWidth="1"/>
    <col min="59" max="60" width="9.59765625" style="100" bestFit="1" customWidth="1"/>
    <col min="61" max="61" width="9.59765625" style="99" bestFit="1" customWidth="1"/>
    <col min="62" max="62" width="14.09765625" customWidth="1"/>
    <col min="63" max="68" width="9.59765625" bestFit="1" customWidth="1"/>
    <col min="69" max="69" width="9.59765625" style="1" bestFit="1" customWidth="1"/>
    <col min="70" max="72" width="9.59765625" style="99" bestFit="1" customWidth="1"/>
    <col min="73" max="74" width="9.59765625" bestFit="1" customWidth="1"/>
    <col min="75" max="76" width="9.59765625" style="99" bestFit="1" customWidth="1"/>
    <col min="77" max="77" width="9.59765625" bestFit="1" customWidth="1"/>
    <col min="78" max="78" width="9.59765625" style="99" bestFit="1" customWidth="1"/>
    <col min="81" max="81" width="23.09765625" customWidth="1"/>
    <col min="82" max="82" width="24.3984375" customWidth="1"/>
    <col min="83" max="85" width="8.69921875" customWidth="1"/>
    <col min="86" max="86" width="5.69921875" customWidth="1"/>
    <col min="87" max="87" width="8.69921875" customWidth="1"/>
    <col min="89" max="89" width="6.8984375" customWidth="1"/>
    <col min="90" max="90" width="5.8984375" customWidth="1"/>
    <col min="91" max="91" width="6.8984375" customWidth="1"/>
    <col min="92" max="92" width="7.3984375" customWidth="1"/>
    <col min="93" max="93" width="11.3984375" customWidth="1"/>
    <col min="94" max="95" width="12.3984375" customWidth="1"/>
    <col min="96" max="104" width="7.59765625" customWidth="1"/>
    <col min="105" max="105" width="8" customWidth="1"/>
    <col min="106" max="106" width="6.296875" customWidth="1"/>
    <col min="107" max="107" width="13.3984375" customWidth="1"/>
  </cols>
  <sheetData>
    <row r="1" spans="2:107" ht="15.75" customHeight="1">
      <c r="B1" s="678"/>
      <c r="K1" s="10"/>
      <c r="L1" s="10"/>
      <c r="M1" s="10"/>
      <c r="N1" s="798"/>
      <c r="O1" s="680"/>
      <c r="P1" s="799"/>
      <c r="Q1" s="98"/>
      <c r="R1" s="98"/>
      <c r="S1" s="798"/>
      <c r="T1" s="103"/>
      <c r="U1" s="800"/>
      <c r="V1" s="103"/>
      <c r="W1" s="800"/>
      <c r="X1" s="103"/>
      <c r="Y1" s="800"/>
      <c r="Z1" s="103"/>
      <c r="AA1" s="800"/>
      <c r="AB1" s="103"/>
      <c r="AC1" s="801"/>
      <c r="AD1" s="802"/>
      <c r="AE1" s="803"/>
      <c r="AF1" s="804"/>
      <c r="AG1" s="805"/>
      <c r="AH1" s="805"/>
      <c r="AI1" s="805"/>
      <c r="AJ1" s="805"/>
      <c r="AK1" s="805"/>
      <c r="AL1" s="806"/>
      <c r="AM1" s="806"/>
      <c r="AN1" s="800"/>
      <c r="AO1" s="680"/>
      <c r="AP1" s="803"/>
      <c r="AQ1" s="807"/>
      <c r="AR1" s="103"/>
      <c r="AS1" s="103"/>
      <c r="AT1" s="103"/>
    </row>
    <row r="2" spans="2:107" ht="11.25" customHeight="1">
      <c r="B2"/>
      <c r="C2" s="1"/>
      <c r="D2"/>
      <c r="E2"/>
      <c r="F2"/>
      <c r="G2" s="1"/>
      <c r="H2"/>
      <c r="I2" s="1"/>
      <c r="J2" s="1"/>
      <c r="K2" s="1"/>
      <c r="L2" s="1"/>
      <c r="M2" s="101"/>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1"/>
      <c r="AV2" s="101"/>
      <c r="AW2" s="98"/>
      <c r="AX2" s="103"/>
      <c r="AY2" s="102"/>
      <c r="AZ2" s="98"/>
      <c r="BI2" s="103"/>
      <c r="BJ2" s="101"/>
      <c r="BK2" s="101"/>
      <c r="BL2" s="101"/>
      <c r="BM2" s="101"/>
      <c r="BN2" s="101"/>
      <c r="BO2" s="102"/>
      <c r="BP2" s="102"/>
      <c r="BQ2" s="10"/>
      <c r="BR2" s="103"/>
      <c r="BS2" s="103"/>
      <c r="BT2" s="103"/>
      <c r="BU2" s="101"/>
      <c r="BV2" s="101"/>
      <c r="BW2" s="103"/>
      <c r="BX2" s="103"/>
      <c r="BY2" s="101"/>
      <c r="BZ2" s="103"/>
    </row>
    <row r="3" spans="2:107" ht="15.75" customHeight="1">
      <c r="B3"/>
      <c r="C3" s="105" t="s">
        <v>1316</v>
      </c>
      <c r="D3" s="957">
        <v>44858.870428240742</v>
      </c>
      <c r="E3" s="957"/>
      <c r="F3"/>
      <c r="G3" s="1"/>
      <c r="H3"/>
      <c r="I3" s="1"/>
      <c r="J3" s="1"/>
      <c r="K3" s="1"/>
      <c r="L3" s="1"/>
      <c r="M3" s="101"/>
      <c r="N3" s="102"/>
      <c r="O3" s="102"/>
      <c r="P3" s="102"/>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c r="AQ3" s="102"/>
      <c r="AR3" s="102"/>
      <c r="AS3" s="102"/>
      <c r="AT3" s="102"/>
      <c r="AU3" s="101"/>
      <c r="AV3" s="101"/>
      <c r="AW3" s="662" t="str">
        <f>IF($B3="", "-", IF(AND($D3="Renda Variável", $J3&lt;&gt;"Brasil"), "Renda Variável "&amp;$J3, $E3&amp;" "&amp;IF($E3="Pré-fixado", $G3, IF($E3="Inflação", $G3, IF($D3="Multimercado", IF(E3="Macro", "-", $F3), IF($E3="Long Only", $J3,  IF($E3="Alternativos", "Alternativos", "-")))))))</f>
        <v>-</v>
      </c>
      <c r="AX3" s="663"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f>
        <v>-</v>
      </c>
      <c r="AY3" s="663" t="str">
        <f>IF($B3="", "-", IF(L3="","-", L3))</f>
        <v>-</v>
      </c>
      <c r="AZ3" s="663" t="str">
        <f>IF($B3="", "-", IF(M3="","-", M3))</f>
        <v>-</v>
      </c>
      <c r="BA3" s="663" t="str">
        <f>IF($B3="", "-", IF(O3="","-", O3))</f>
        <v>-</v>
      </c>
      <c r="BB3" s="674" t="s">
        <v>34</v>
      </c>
      <c r="BC3" s="663" t="str">
        <f>IF($B3="", "-", IF(F3="","-", F3))</f>
        <v>-</v>
      </c>
      <c r="BD3" s="663" t="str">
        <f>IF($B3="", "-", IF(J3="","-", J3))</f>
        <v>-</v>
      </c>
      <c r="BE3" s="663" t="str">
        <f>IF($B3="", "-", IF(K3="","-", K3))</f>
        <v>-</v>
      </c>
      <c r="BF3" s="663" t="str">
        <f>IF($B3="", "-", S3)</f>
        <v>-</v>
      </c>
      <c r="BG3" s="675" t="str">
        <f>IF($B3="", "-", AL3/100)</f>
        <v>-</v>
      </c>
      <c r="BH3" s="664" t="str">
        <f>IF($B3="", "-", AR3)</f>
        <v>-</v>
      </c>
      <c r="BI3" s="665" t="str">
        <f>IF($B3="", "-", AI3)</f>
        <v>-</v>
      </c>
      <c r="BJ3" s="665" t="str">
        <f>IF($B3="", "-", IFERROR(IF(FIND("geral", $AH3), "IG"), IFERROR(IF(FIND("qualificado", $AH3), "IQ"), IFERROR(IF(FIND(" profission", $AH3), "IP"), "-"))))</f>
        <v>-</v>
      </c>
      <c r="BK3" s="665" t="str">
        <f>IF($B3="", "-", Q3*1000000)</f>
        <v>-</v>
      </c>
      <c r="BL3" s="218" t="str">
        <f>IF($B3="", "-", P3)</f>
        <v>-</v>
      </c>
      <c r="BM3" s="664" t="str">
        <f t="shared" ref="BM3:BR3" si="0">IF($B3="", "-", IF(T3="", "-", T3))</f>
        <v>-</v>
      </c>
      <c r="BN3" s="664" t="str">
        <f t="shared" si="0"/>
        <v>-</v>
      </c>
      <c r="BO3" s="664" t="str">
        <f t="shared" si="0"/>
        <v>-</v>
      </c>
      <c r="BP3" s="664" t="str">
        <f t="shared" si="0"/>
        <v>-</v>
      </c>
      <c r="BQ3" s="664" t="str">
        <f t="shared" si="0"/>
        <v>-</v>
      </c>
      <c r="BR3" s="664" t="str">
        <f t="shared" si="0"/>
        <v>-</v>
      </c>
      <c r="BS3" s="664" t="str">
        <f>IF($B3="", "-", IF(Z3="", "-", Z3))</f>
        <v>-</v>
      </c>
      <c r="BT3" s="664" t="str">
        <f>IF($B3="", "-", IF(AA3="", "-", AA3))</f>
        <v>-</v>
      </c>
      <c r="BU3" s="664" t="str">
        <f>IF($B3="", "-", IF(AB3="", "-", AB3))</f>
        <v>-</v>
      </c>
      <c r="BV3" s="666" t="str">
        <f>IF($B3="", "-", IF(AC3="", "-", AC3))</f>
        <v>-</v>
      </c>
      <c r="BW3" s="663" t="str">
        <f>IF($B3="", "-", C3)</f>
        <v>-</v>
      </c>
      <c r="BX3" s="103"/>
      <c r="BY3" s="101"/>
      <c r="BZ3" s="103"/>
      <c r="CC3" s="198" t="str">
        <f>IF($B3="", "-", IF(AND($D3="Renda Variável", $J3&lt;&gt;"Brasil"), "Renda Variável "&amp;$J3, $E3&amp;" "&amp;IF($E3="Pré-fixado", $G3, IF($E3="Inflação", $G3, IF($D3="Multimercado", IF(E3="Macro", "-", $F3), IF($E3="Long Only", $J3,  IF($E3="Alternativos", "Alternativos", "-")))))))</f>
        <v>-</v>
      </c>
      <c r="CD3" s="198" t="str">
        <f>IF($B3="", "-", 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Fiq", " FIQ"), "Ii", "II"), " Ls", " LS"), "Btg", "BTG"), "Jgp", "JGP"), "Arx", "ARX"))</f>
        <v>-</v>
      </c>
      <c r="CE3" s="184" t="str">
        <f>IF($B3="", "-", IF(L3="","-", L3))</f>
        <v>-</v>
      </c>
      <c r="CF3" s="184" t="str">
        <f>IF($B3="", "-", IF(M3="","-", M3))</f>
        <v>-</v>
      </c>
      <c r="CG3" s="184" t="str">
        <f>IF($B3="", "-", IF(AU3="","-", AU3))</f>
        <v>-</v>
      </c>
      <c r="CH3" s="184" t="str">
        <f>IF($B3="", "-", IF(BU3="","-", BU3))</f>
        <v>-</v>
      </c>
      <c r="CI3" s="184" t="str">
        <f>IF($B3="", "-", IF(F3="","-", F3))</f>
        <v>-</v>
      </c>
      <c r="CJ3" s="184" t="str">
        <f>IF($B3="", "-", IF(J3="","-", J3))</f>
        <v>-</v>
      </c>
      <c r="CK3" s="184" t="str">
        <f>IF($B3="", "-", IF(K3="","-", K3))</f>
        <v>-</v>
      </c>
      <c r="CL3" s="184" t="str">
        <f>IF($B3="", "-", AY3)</f>
        <v>-</v>
      </c>
      <c r="CM3" s="186" t="str">
        <f>IF($B3="", "-", BR3)</f>
        <v>-</v>
      </c>
      <c r="CN3" s="186" t="str">
        <f>IF($B3="", "-", BX3)</f>
        <v>-</v>
      </c>
      <c r="CO3" s="199" t="str">
        <f>IF($B3="", "-", BO3)</f>
        <v>-</v>
      </c>
      <c r="CP3" s="199" t="str">
        <f>IF($B3="", "-", IFERROR(IF(FIND("geral", $BN3), "IG"), IFERROR(IF(FIND("qualificado", $BN3), "IQ"), IFERROR(IF(FIND(" profission", $BN3), "IP"), "-"))))</f>
        <v>-</v>
      </c>
      <c r="CQ3" s="199" t="str">
        <f>IF($B3="", "-", AW3)</f>
        <v>-</v>
      </c>
      <c r="CR3" s="218" t="str">
        <f>IF($B3="", "-", AV3)</f>
        <v>-</v>
      </c>
      <c r="CS3" s="186" t="str">
        <f t="shared" ref="CS3:CX3" si="1">IF($B3="", "-", IF(AZ3="", "-", AZ3))</f>
        <v>-</v>
      </c>
      <c r="CT3" s="186" t="str">
        <f t="shared" si="1"/>
        <v>-</v>
      </c>
      <c r="CU3" s="186" t="str">
        <f t="shared" si="1"/>
        <v>-</v>
      </c>
      <c r="CV3" s="186" t="str">
        <f t="shared" si="1"/>
        <v>-</v>
      </c>
      <c r="CW3" s="186" t="str">
        <f t="shared" si="1"/>
        <v>-</v>
      </c>
      <c r="CX3" s="186" t="str">
        <f t="shared" si="1"/>
        <v>-</v>
      </c>
      <c r="CY3" s="186" t="str">
        <f>IF($B3="", "-", IF(BF3="", "-", BF3))</f>
        <v>-</v>
      </c>
      <c r="CZ3" s="186" t="str">
        <f>IF($B3="", "-", IF(BG3="", "-", BG3))</f>
        <v>-</v>
      </c>
      <c r="DA3" s="186" t="str">
        <f>IF($B3="", "-", IF(BH3="", "-", BH3))</f>
        <v>-</v>
      </c>
      <c r="DB3" s="189" t="str">
        <f>IF($B3="", "-", IF(BI3="", "-", BI3))</f>
        <v>-</v>
      </c>
      <c r="DC3" s="184" t="str">
        <f>IF($B3="", "-", C3)</f>
        <v>-</v>
      </c>
    </row>
    <row r="4" spans="2:107" ht="11.25" customHeight="1" thickBot="1">
      <c r="B4"/>
      <c r="C4" s="1"/>
      <c r="D4"/>
      <c r="E4"/>
      <c r="F4"/>
      <c r="G4" s="1"/>
      <c r="H4"/>
      <c r="I4" s="1"/>
      <c r="J4" s="1"/>
      <c r="K4" s="1"/>
      <c r="L4" s="1"/>
      <c r="M4" s="101"/>
      <c r="N4" s="102"/>
      <c r="O4" s="102"/>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1"/>
      <c r="AV4" s="101"/>
      <c r="AW4" s="98"/>
      <c r="AX4" s="103"/>
      <c r="AY4" s="102"/>
      <c r="AZ4" s="98"/>
      <c r="BA4" s="98"/>
      <c r="BB4" s="98"/>
      <c r="BC4" s="98"/>
      <c r="BD4" s="98"/>
      <c r="BE4" s="98"/>
      <c r="BF4" s="98"/>
      <c r="BG4" s="98"/>
      <c r="BH4" s="98"/>
      <c r="BI4" s="103"/>
      <c r="BJ4" s="101"/>
      <c r="BK4" s="101"/>
      <c r="BL4" s="101"/>
      <c r="BM4" s="101"/>
      <c r="BN4" s="101"/>
      <c r="BO4" s="102"/>
      <c r="BP4" s="102"/>
      <c r="BQ4" s="10"/>
      <c r="BR4" s="103"/>
      <c r="BS4" s="103"/>
      <c r="BT4" s="103"/>
      <c r="BU4" s="101"/>
      <c r="BV4" s="101"/>
      <c r="BW4" s="103"/>
      <c r="BX4" s="103"/>
      <c r="BY4" s="101"/>
      <c r="BZ4" s="103"/>
    </row>
    <row r="5" spans="2:107" s="97" customFormat="1" ht="32.25" thickBot="1">
      <c r="B5" s="360" t="s">
        <v>57</v>
      </c>
      <c r="C5" s="361" t="s">
        <v>31</v>
      </c>
      <c r="D5" s="360" t="s">
        <v>703</v>
      </c>
      <c r="E5" s="360" t="s">
        <v>655</v>
      </c>
      <c r="F5" s="360" t="s">
        <v>656</v>
      </c>
      <c r="G5" s="360" t="s">
        <v>704</v>
      </c>
      <c r="H5" s="360" t="s">
        <v>622</v>
      </c>
      <c r="I5" s="360" t="s">
        <v>705</v>
      </c>
      <c r="J5" s="360" t="s">
        <v>657</v>
      </c>
      <c r="K5" s="360" t="s">
        <v>8</v>
      </c>
      <c r="L5" s="360" t="s">
        <v>32</v>
      </c>
      <c r="M5" s="360" t="s">
        <v>1415</v>
      </c>
      <c r="N5" s="375" t="s">
        <v>2212</v>
      </c>
      <c r="O5" s="362" t="s">
        <v>1445</v>
      </c>
      <c r="P5" s="362" t="s">
        <v>706</v>
      </c>
      <c r="Q5" s="362" t="s">
        <v>707</v>
      </c>
      <c r="R5" s="362" t="s">
        <v>2213</v>
      </c>
      <c r="S5" s="362" t="s">
        <v>33</v>
      </c>
      <c r="T5" s="362" t="s">
        <v>708</v>
      </c>
      <c r="U5" s="362" t="s">
        <v>709</v>
      </c>
      <c r="V5" s="362" t="s">
        <v>710</v>
      </c>
      <c r="W5" s="362" t="s">
        <v>711</v>
      </c>
      <c r="X5" s="362" t="s">
        <v>712</v>
      </c>
      <c r="Y5" s="362" t="s">
        <v>1329</v>
      </c>
      <c r="Z5" s="362" t="s">
        <v>1330</v>
      </c>
      <c r="AA5" s="362" t="s">
        <v>713</v>
      </c>
      <c r="AB5" s="362" t="s">
        <v>714</v>
      </c>
      <c r="AC5" s="362" t="s">
        <v>605</v>
      </c>
      <c r="AD5" s="362" t="s">
        <v>2214</v>
      </c>
      <c r="AE5" s="362" t="s">
        <v>2215</v>
      </c>
      <c r="AF5" s="362" t="s">
        <v>653</v>
      </c>
      <c r="AG5" s="362" t="s">
        <v>2216</v>
      </c>
      <c r="AH5" s="362" t="s">
        <v>2217</v>
      </c>
      <c r="AI5" s="362" t="s">
        <v>2218</v>
      </c>
      <c r="AJ5" s="362" t="s">
        <v>2219</v>
      </c>
      <c r="AK5" s="362" t="s">
        <v>2220</v>
      </c>
      <c r="AL5" s="362" t="s">
        <v>1331</v>
      </c>
      <c r="AM5" s="362" t="s">
        <v>2221</v>
      </c>
      <c r="AN5" s="362" t="s">
        <v>654</v>
      </c>
      <c r="AO5" s="362" t="s">
        <v>1333</v>
      </c>
      <c r="AP5" s="362" t="s">
        <v>2222</v>
      </c>
      <c r="AQ5" s="362" t="s">
        <v>2223</v>
      </c>
      <c r="AR5" s="122" t="s">
        <v>2224</v>
      </c>
      <c r="AS5" s="122" t="s">
        <v>2225</v>
      </c>
      <c r="AT5" s="360" t="s">
        <v>2226</v>
      </c>
      <c r="AW5" s="197" t="s">
        <v>655</v>
      </c>
      <c r="AX5" s="196" t="s">
        <v>1334</v>
      </c>
      <c r="AY5" s="197" t="s">
        <v>32</v>
      </c>
      <c r="AZ5" s="197" t="s">
        <v>1415</v>
      </c>
      <c r="BA5" s="197" t="s">
        <v>1417</v>
      </c>
      <c r="BB5" s="197" t="s">
        <v>1333</v>
      </c>
      <c r="BC5" s="197" t="s">
        <v>656</v>
      </c>
      <c r="BD5" s="197" t="s">
        <v>657</v>
      </c>
      <c r="BE5" s="197" t="s">
        <v>8</v>
      </c>
      <c r="BF5" s="197" t="s">
        <v>33</v>
      </c>
      <c r="BG5" s="197" t="s">
        <v>1331</v>
      </c>
      <c r="BH5" s="197" t="s">
        <v>1409</v>
      </c>
      <c r="BI5" s="197" t="s">
        <v>1420</v>
      </c>
      <c r="BJ5" s="197" t="s">
        <v>1422</v>
      </c>
      <c r="BK5" s="197" t="s">
        <v>707</v>
      </c>
      <c r="BL5" s="197" t="s">
        <v>706</v>
      </c>
      <c r="BM5" s="197" t="s">
        <v>708</v>
      </c>
      <c r="BN5" s="197" t="s">
        <v>709</v>
      </c>
      <c r="BO5" s="197" t="s">
        <v>710</v>
      </c>
      <c r="BP5" s="197" t="s">
        <v>711</v>
      </c>
      <c r="BQ5" s="197" t="s">
        <v>712</v>
      </c>
      <c r="BR5" s="197" t="s">
        <v>1329</v>
      </c>
      <c r="BS5" s="197" t="s">
        <v>1330</v>
      </c>
      <c r="BT5" s="197" t="s">
        <v>713</v>
      </c>
      <c r="BU5" s="197" t="s">
        <v>714</v>
      </c>
      <c r="BV5" s="197" t="s">
        <v>605</v>
      </c>
      <c r="BW5" s="197" t="s">
        <v>31</v>
      </c>
    </row>
    <row r="6" spans="2:107" ht="18.75">
      <c r="B6" s="838" t="s">
        <v>462</v>
      </c>
      <c r="C6" s="364">
        <v>36498260000186</v>
      </c>
      <c r="D6" s="838" t="s">
        <v>14</v>
      </c>
      <c r="E6" s="838" t="s">
        <v>607</v>
      </c>
      <c r="F6" s="365" t="s">
        <v>1419</v>
      </c>
      <c r="G6" s="366" t="s">
        <v>1419</v>
      </c>
      <c r="H6" s="366" t="s">
        <v>34</v>
      </c>
      <c r="I6" s="840" t="s">
        <v>34</v>
      </c>
      <c r="J6" s="366" t="s">
        <v>608</v>
      </c>
      <c r="K6" s="366" t="s">
        <v>48</v>
      </c>
      <c r="L6" s="842" t="s">
        <v>1419</v>
      </c>
      <c r="M6" s="844" t="s">
        <v>1416</v>
      </c>
      <c r="N6" s="840">
        <v>563404</v>
      </c>
      <c r="O6" s="840" t="s">
        <v>1321</v>
      </c>
      <c r="P6" s="847">
        <v>44164</v>
      </c>
      <c r="Q6" s="849">
        <v>4.6782573799999998</v>
      </c>
      <c r="R6" s="849">
        <v>4.9330448319600002</v>
      </c>
      <c r="S6" s="872">
        <v>2</v>
      </c>
      <c r="T6" s="851">
        <v>-6.89733142660377E-2</v>
      </c>
      <c r="U6" s="853">
        <v>-0.7094273880818307</v>
      </c>
      <c r="V6" s="851">
        <v>-0.11423872954749625</v>
      </c>
      <c r="W6" s="853">
        <v>-1.0044608725856463</v>
      </c>
      <c r="X6" s="851"/>
      <c r="Y6" s="853"/>
      <c r="Z6" s="851"/>
      <c r="AA6" s="853"/>
      <c r="AB6" s="851">
        <v>0.22483543759354091</v>
      </c>
      <c r="AC6" s="855">
        <v>-1.0139421094056158</v>
      </c>
      <c r="AD6" s="857">
        <v>34172417000153</v>
      </c>
      <c r="AE6" s="859" t="s">
        <v>2084</v>
      </c>
      <c r="AF6" s="861" t="s">
        <v>1800</v>
      </c>
      <c r="AG6" s="863" t="s">
        <v>1438</v>
      </c>
      <c r="AH6" s="863" t="s">
        <v>1861</v>
      </c>
      <c r="AI6" s="863">
        <v>100</v>
      </c>
      <c r="AJ6" s="863">
        <v>100</v>
      </c>
      <c r="AK6" s="863">
        <v>100</v>
      </c>
      <c r="AL6" s="865">
        <v>0.8</v>
      </c>
      <c r="AM6" s="865">
        <v>15</v>
      </c>
      <c r="AN6" s="853" t="s">
        <v>1782</v>
      </c>
      <c r="AO6" s="840" t="s">
        <v>1324</v>
      </c>
      <c r="AP6" s="859" t="s">
        <v>1783</v>
      </c>
      <c r="AQ6" s="867" t="s">
        <v>659</v>
      </c>
      <c r="AR6" s="851">
        <v>2.66666666666667E-3</v>
      </c>
      <c r="AS6" s="851">
        <v>2.66666666666667E-3</v>
      </c>
      <c r="AT6" s="851" t="s">
        <v>1419</v>
      </c>
      <c r="AW6" s="662"/>
      <c r="AX6" s="663"/>
      <c r="AY6" s="663"/>
      <c r="AZ6" s="663"/>
      <c r="BA6" s="663"/>
      <c r="BB6" s="674"/>
      <c r="BC6" s="663"/>
      <c r="BD6" s="663"/>
      <c r="BE6" s="663"/>
      <c r="BF6" s="663"/>
      <c r="BG6" s="675"/>
      <c r="BH6" s="664"/>
      <c r="BI6" s="665"/>
      <c r="BJ6" s="665"/>
      <c r="BK6" s="665"/>
      <c r="BL6" s="218"/>
      <c r="BM6" s="664"/>
      <c r="BN6" s="664"/>
      <c r="BO6" s="664"/>
      <c r="BP6" s="664"/>
      <c r="BQ6" s="664"/>
      <c r="BR6" s="664"/>
      <c r="BS6" s="664"/>
      <c r="BT6" s="664"/>
      <c r="BU6" s="664"/>
      <c r="BV6" s="666"/>
      <c r="BW6" s="663"/>
      <c r="BX6"/>
      <c r="BZ6"/>
    </row>
    <row r="7" spans="2:107" ht="18.75">
      <c r="B7" s="676" t="s">
        <v>717</v>
      </c>
      <c r="C7" s="364">
        <v>36498567000187</v>
      </c>
      <c r="D7" s="838" t="s">
        <v>13</v>
      </c>
      <c r="E7" s="838" t="s">
        <v>615</v>
      </c>
      <c r="F7" s="365" t="s">
        <v>619</v>
      </c>
      <c r="G7" s="366" t="s">
        <v>34</v>
      </c>
      <c r="H7" s="366" t="s">
        <v>865</v>
      </c>
      <c r="I7" s="840" t="s">
        <v>34</v>
      </c>
      <c r="J7" s="366" t="s">
        <v>1419</v>
      </c>
      <c r="K7" s="367" t="s">
        <v>48</v>
      </c>
      <c r="L7" s="681" t="s">
        <v>1419</v>
      </c>
      <c r="M7" s="368" t="s">
        <v>1416</v>
      </c>
      <c r="N7" s="683">
        <v>542407</v>
      </c>
      <c r="O7" s="683" t="s">
        <v>1321</v>
      </c>
      <c r="P7" s="684">
        <v>44000</v>
      </c>
      <c r="Q7" s="372">
        <v>2.7658781800000001</v>
      </c>
      <c r="R7" s="372">
        <v>2.8643504249999991</v>
      </c>
      <c r="S7" s="873">
        <v>1</v>
      </c>
      <c r="T7" s="369">
        <v>8.2495548618338077E-2</v>
      </c>
      <c r="U7" s="685">
        <v>0.84851079301408372</v>
      </c>
      <c r="V7" s="369">
        <v>8.9103456234170819E-2</v>
      </c>
      <c r="W7" s="685">
        <v>0.78345527610372256</v>
      </c>
      <c r="X7" s="369">
        <v>0.14372851745874504</v>
      </c>
      <c r="Y7" s="685">
        <v>0.96046382273358488</v>
      </c>
      <c r="AB7" s="369">
        <v>4.7248490224978824E-2</v>
      </c>
      <c r="AC7" s="373">
        <v>-0.52124273101201613</v>
      </c>
      <c r="AD7" s="686">
        <v>36016411000112</v>
      </c>
      <c r="AE7" s="687" t="s">
        <v>2084</v>
      </c>
      <c r="AF7" s="688" t="s">
        <v>1800</v>
      </c>
      <c r="AG7" s="689" t="s">
        <v>1438</v>
      </c>
      <c r="AH7" s="689" t="s">
        <v>1780</v>
      </c>
      <c r="AI7" s="689">
        <v>100</v>
      </c>
      <c r="AJ7" s="689">
        <v>100</v>
      </c>
      <c r="AK7" s="689">
        <v>100</v>
      </c>
      <c r="AL7" s="673">
        <v>0.7</v>
      </c>
      <c r="AM7" s="673">
        <v>10</v>
      </c>
      <c r="AN7" s="685" t="s">
        <v>1782</v>
      </c>
      <c r="AO7" s="683" t="s">
        <v>1324</v>
      </c>
      <c r="AP7" s="687" t="s">
        <v>1802</v>
      </c>
      <c r="AQ7" s="376" t="s">
        <v>668</v>
      </c>
      <c r="AR7" s="369">
        <v>2.3E-3</v>
      </c>
      <c r="AS7" s="369">
        <v>2.3E-3</v>
      </c>
      <c r="AT7" s="369" t="s">
        <v>1419</v>
      </c>
      <c r="AW7" s="198"/>
      <c r="AX7" s="198"/>
      <c r="AY7" s="184"/>
      <c r="AZ7" s="184"/>
      <c r="BA7" s="184"/>
      <c r="BB7" s="184"/>
      <c r="BC7" s="184"/>
      <c r="BD7" s="184"/>
      <c r="BE7" s="184"/>
      <c r="BF7" s="184"/>
      <c r="BG7" s="186"/>
      <c r="BH7" s="186"/>
      <c r="BI7" s="199"/>
      <c r="BJ7" s="199"/>
      <c r="BK7" s="199"/>
      <c r="BL7" s="218"/>
      <c r="BM7" s="186"/>
      <c r="BN7" s="186"/>
      <c r="BO7" s="186"/>
      <c r="BP7" s="186"/>
      <c r="BQ7" s="186"/>
      <c r="BR7" s="186"/>
      <c r="BS7" s="186"/>
      <c r="BT7" s="186"/>
      <c r="BU7" s="186"/>
      <c r="BV7" s="189"/>
      <c r="BW7" s="184"/>
      <c r="BX7"/>
      <c r="BZ7"/>
    </row>
    <row r="8" spans="2:107" ht="18.75">
      <c r="B8" s="676" t="s">
        <v>463</v>
      </c>
      <c r="C8" s="364">
        <v>22232929000189</v>
      </c>
      <c r="D8" s="838" t="s">
        <v>13</v>
      </c>
      <c r="E8" s="838" t="s">
        <v>616</v>
      </c>
      <c r="F8" s="365" t="s">
        <v>617</v>
      </c>
      <c r="G8" s="366" t="s">
        <v>34</v>
      </c>
      <c r="H8" s="366" t="s">
        <v>1337</v>
      </c>
      <c r="I8" s="840" t="s">
        <v>34</v>
      </c>
      <c r="J8" s="366" t="s">
        <v>608</v>
      </c>
      <c r="K8" s="367" t="s">
        <v>48</v>
      </c>
      <c r="L8" s="681" t="s">
        <v>1419</v>
      </c>
      <c r="M8" s="368" t="s">
        <v>1416</v>
      </c>
      <c r="N8" s="682">
        <v>400531</v>
      </c>
      <c r="O8" s="683" t="s">
        <v>1321</v>
      </c>
      <c r="P8" s="684">
        <v>42193</v>
      </c>
      <c r="Q8" s="372">
        <v>100.712119</v>
      </c>
      <c r="R8" s="372">
        <v>100.06640130677296</v>
      </c>
      <c r="S8" s="873">
        <v>1</v>
      </c>
      <c r="T8" s="369">
        <v>0.11458776692236428</v>
      </c>
      <c r="U8" s="685">
        <v>1.1785964044052082</v>
      </c>
      <c r="V8" s="369">
        <v>0.12297343892873802</v>
      </c>
      <c r="W8" s="685">
        <v>1.0812620926413752</v>
      </c>
      <c r="X8" s="369">
        <v>0.19090315779485389</v>
      </c>
      <c r="Y8" s="685">
        <v>1.2757077019192617</v>
      </c>
      <c r="Z8" s="369">
        <v>0.34268528315474867</v>
      </c>
      <c r="AA8" s="685">
        <v>1.8246690611722851</v>
      </c>
      <c r="AB8" s="369">
        <v>2.2536206669976983E-2</v>
      </c>
      <c r="AC8" s="373">
        <v>0.41009788154885307</v>
      </c>
      <c r="AD8" s="686">
        <v>0</v>
      </c>
      <c r="AE8" s="687" t="s">
        <v>1981</v>
      </c>
      <c r="AF8" s="688" t="s">
        <v>1823</v>
      </c>
      <c r="AG8" s="689" t="s">
        <v>59</v>
      </c>
      <c r="AH8" s="689" t="s">
        <v>1786</v>
      </c>
      <c r="AI8" s="689">
        <v>5000</v>
      </c>
      <c r="AJ8" s="689">
        <v>0</v>
      </c>
      <c r="AK8" s="689">
        <v>1000</v>
      </c>
      <c r="AL8" s="673">
        <v>0</v>
      </c>
      <c r="AM8" s="673">
        <v>0</v>
      </c>
      <c r="AN8" s="685" t="s">
        <v>1787</v>
      </c>
      <c r="AO8" s="683" t="s">
        <v>1324</v>
      </c>
      <c r="AP8" s="687" t="s">
        <v>1802</v>
      </c>
      <c r="AQ8" s="376" t="s">
        <v>668</v>
      </c>
      <c r="AR8" s="369">
        <v>3.0000000000000001E-3</v>
      </c>
      <c r="AS8" s="369">
        <v>3.0000000000000001E-3</v>
      </c>
      <c r="AT8" s="369" t="s">
        <v>1419</v>
      </c>
      <c r="AW8" s="198"/>
      <c r="AX8" s="198"/>
      <c r="AY8" s="184"/>
      <c r="AZ8" s="184"/>
      <c r="BA8" s="184"/>
      <c r="BB8" s="184"/>
      <c r="BC8" s="184"/>
      <c r="BD8" s="184"/>
      <c r="BE8" s="184"/>
      <c r="BF8" s="184"/>
      <c r="BG8" s="186"/>
      <c r="BH8" s="186"/>
      <c r="BI8" s="199"/>
      <c r="BJ8" s="199"/>
      <c r="BK8" s="199"/>
      <c r="BL8" s="218"/>
      <c r="BM8" s="186"/>
      <c r="BN8" s="186"/>
      <c r="BO8" s="186"/>
      <c r="BP8" s="186"/>
      <c r="BQ8" s="186"/>
      <c r="BR8" s="186"/>
      <c r="BS8" s="186"/>
      <c r="BT8" s="186"/>
      <c r="BU8" s="186"/>
      <c r="BV8" s="189"/>
      <c r="BW8" s="184"/>
      <c r="BX8"/>
      <c r="BZ8"/>
    </row>
    <row r="9" spans="2:107" ht="18.75">
      <c r="B9" s="676" t="s">
        <v>718</v>
      </c>
      <c r="C9" s="364">
        <v>39377954000153</v>
      </c>
      <c r="D9" s="838" t="s">
        <v>14</v>
      </c>
      <c r="E9" s="838" t="s">
        <v>607</v>
      </c>
      <c r="F9" s="365" t="s">
        <v>1419</v>
      </c>
      <c r="G9" s="366" t="s">
        <v>1419</v>
      </c>
      <c r="H9" s="366" t="s">
        <v>34</v>
      </c>
      <c r="I9" s="840" t="s">
        <v>34</v>
      </c>
      <c r="J9" s="366" t="s">
        <v>608</v>
      </c>
      <c r="K9" s="367" t="s">
        <v>48</v>
      </c>
      <c r="L9" s="681" t="s">
        <v>1419</v>
      </c>
      <c r="M9" s="368" t="s">
        <v>34</v>
      </c>
      <c r="N9" s="683">
        <v>588881</v>
      </c>
      <c r="O9" s="683" t="s">
        <v>1321</v>
      </c>
      <c r="P9" s="684">
        <v>44190</v>
      </c>
      <c r="Q9" s="372">
        <v>69.106632309999995</v>
      </c>
      <c r="R9" s="372">
        <v>24.042075201119989</v>
      </c>
      <c r="S9" s="873">
        <v>2</v>
      </c>
      <c r="T9" s="369">
        <v>0.21273977996636151</v>
      </c>
      <c r="U9" s="685">
        <v>2.188142298926087</v>
      </c>
      <c r="V9" s="369">
        <v>0.2063730800807424</v>
      </c>
      <c r="W9" s="685">
        <v>1.8145657336805807</v>
      </c>
      <c r="AB9" s="369">
        <v>0.22471331357336674</v>
      </c>
      <c r="AC9" s="373">
        <v>0.41226614610559087</v>
      </c>
      <c r="AD9" s="686">
        <v>0</v>
      </c>
      <c r="AE9" s="687" t="s">
        <v>1981</v>
      </c>
      <c r="AF9" s="688" t="s">
        <v>1823</v>
      </c>
      <c r="AG9" s="689" t="s">
        <v>59</v>
      </c>
      <c r="AH9" s="689" t="s">
        <v>1786</v>
      </c>
      <c r="AI9" s="689">
        <v>5000</v>
      </c>
      <c r="AJ9" s="689">
        <v>5000</v>
      </c>
      <c r="AK9" s="689">
        <v>5000</v>
      </c>
      <c r="AL9" s="673">
        <v>2</v>
      </c>
      <c r="AM9" s="673">
        <v>20</v>
      </c>
      <c r="AN9" s="685" t="s">
        <v>666</v>
      </c>
      <c r="AO9" s="683" t="s">
        <v>1324</v>
      </c>
      <c r="AP9" s="687" t="s">
        <v>1783</v>
      </c>
      <c r="AQ9" s="376" t="s">
        <v>659</v>
      </c>
      <c r="AR9" s="369">
        <v>5.3333333333333297E-3</v>
      </c>
      <c r="AS9" s="369">
        <v>5.3333333333333297E-3</v>
      </c>
      <c r="AT9" s="369" t="s">
        <v>1419</v>
      </c>
      <c r="AW9" s="198"/>
      <c r="AX9" s="198"/>
      <c r="AY9" s="184"/>
      <c r="AZ9" s="184"/>
      <c r="BA9" s="184"/>
      <c r="BB9" s="184"/>
      <c r="BC9" s="184"/>
      <c r="BD9" s="184"/>
      <c r="BE9" s="184"/>
      <c r="BF9" s="184"/>
      <c r="BG9" s="186"/>
      <c r="BH9" s="186"/>
      <c r="BI9" s="199"/>
      <c r="BJ9" s="199"/>
      <c r="BK9" s="199"/>
      <c r="BL9" s="218"/>
      <c r="BM9" s="186"/>
      <c r="BN9" s="186"/>
      <c r="BO9" s="186"/>
      <c r="BP9" s="186"/>
      <c r="BQ9" s="186"/>
      <c r="BR9" s="186"/>
      <c r="BS9" s="186"/>
      <c r="BT9" s="186"/>
      <c r="BU9" s="186"/>
      <c r="BV9" s="189"/>
      <c r="BW9" s="184"/>
      <c r="BX9"/>
      <c r="BZ9"/>
    </row>
    <row r="10" spans="2:107" ht="18.75">
      <c r="B10" s="676" t="s">
        <v>58</v>
      </c>
      <c r="C10" s="364">
        <v>23657955000111</v>
      </c>
      <c r="D10" s="838" t="s">
        <v>14</v>
      </c>
      <c r="E10" s="838" t="s">
        <v>607</v>
      </c>
      <c r="F10" s="365" t="s">
        <v>1419</v>
      </c>
      <c r="G10" s="366" t="s">
        <v>1419</v>
      </c>
      <c r="H10" s="366" t="s">
        <v>34</v>
      </c>
      <c r="I10" s="840" t="s">
        <v>34</v>
      </c>
      <c r="J10" s="366" t="s">
        <v>611</v>
      </c>
      <c r="K10" s="367" t="s">
        <v>1782</v>
      </c>
      <c r="L10" s="681" t="s">
        <v>1419</v>
      </c>
      <c r="M10" s="368" t="s">
        <v>1416</v>
      </c>
      <c r="N10" s="682">
        <v>423084</v>
      </c>
      <c r="O10" s="683" t="s">
        <v>1324</v>
      </c>
      <c r="P10" s="684">
        <v>42613</v>
      </c>
      <c r="Q10" s="372">
        <v>9.5104799999999994</v>
      </c>
      <c r="R10" s="372">
        <v>9.1413060478087615</v>
      </c>
      <c r="S10" s="873">
        <v>2</v>
      </c>
      <c r="T10" s="369">
        <v>0.13580166248279935</v>
      </c>
      <c r="U10" s="685">
        <v>1.3967926543408249</v>
      </c>
      <c r="V10" s="369">
        <v>0.12618282224010335</v>
      </c>
      <c r="W10" s="685">
        <v>1.1094810685890684</v>
      </c>
      <c r="X10" s="369">
        <v>0.60080620901269977</v>
      </c>
      <c r="Y10" s="685">
        <v>4.0148791515646467</v>
      </c>
      <c r="Z10" s="369">
        <v>0.36550335106533782</v>
      </c>
      <c r="AA10" s="685">
        <v>1.946166611837099</v>
      </c>
      <c r="AB10" s="369">
        <v>0.19720987506446483</v>
      </c>
      <c r="AC10" s="373">
        <v>6.3137983941219208E-2</v>
      </c>
      <c r="AD10" s="686">
        <v>0</v>
      </c>
      <c r="AE10" s="687" t="s">
        <v>1981</v>
      </c>
      <c r="AF10" s="688" t="s">
        <v>1823</v>
      </c>
      <c r="AG10" s="689" t="s">
        <v>59</v>
      </c>
      <c r="AH10" s="689" t="s">
        <v>1786</v>
      </c>
      <c r="AI10" s="689">
        <v>5000</v>
      </c>
      <c r="AJ10" s="689">
        <v>1000</v>
      </c>
      <c r="AK10" s="689">
        <v>1000</v>
      </c>
      <c r="AL10" s="673">
        <v>2</v>
      </c>
      <c r="AM10" s="673">
        <v>20</v>
      </c>
      <c r="AN10" s="685" t="s">
        <v>666</v>
      </c>
      <c r="AO10" s="683" t="s">
        <v>1324</v>
      </c>
      <c r="AP10" s="687" t="s">
        <v>1783</v>
      </c>
      <c r="AQ10" s="376" t="s">
        <v>694</v>
      </c>
      <c r="AR10" s="369">
        <v>3.0000000000000001E-3</v>
      </c>
      <c r="AS10" s="369">
        <v>3.0000000000000001E-3</v>
      </c>
      <c r="AT10" s="369" t="s">
        <v>1419</v>
      </c>
      <c r="AW10" s="198"/>
      <c r="AX10" s="198"/>
      <c r="AY10" s="184"/>
      <c r="AZ10" s="184"/>
      <c r="BA10" s="184"/>
      <c r="BB10" s="184"/>
      <c r="BC10" s="184"/>
      <c r="BD10" s="184"/>
      <c r="BE10" s="184"/>
      <c r="BF10" s="184"/>
      <c r="BG10" s="186"/>
      <c r="BH10" s="186"/>
      <c r="BI10" s="199"/>
      <c r="BJ10" s="199"/>
      <c r="BK10" s="199"/>
      <c r="BL10" s="218"/>
      <c r="BM10" s="186"/>
      <c r="BN10" s="186"/>
      <c r="BO10" s="186"/>
      <c r="BP10" s="186"/>
      <c r="BQ10" s="186"/>
      <c r="BR10" s="186"/>
      <c r="BS10" s="186"/>
      <c r="BT10" s="186"/>
      <c r="BU10" s="186"/>
      <c r="BV10" s="189"/>
      <c r="BW10" s="184"/>
      <c r="BX10"/>
      <c r="BZ10"/>
    </row>
    <row r="11" spans="2:107" ht="18.75">
      <c r="B11" s="676" t="s">
        <v>61</v>
      </c>
      <c r="C11" s="364">
        <v>9599346000122</v>
      </c>
      <c r="D11" s="838" t="s">
        <v>14</v>
      </c>
      <c r="E11" s="838" t="s">
        <v>607</v>
      </c>
      <c r="F11" s="365" t="s">
        <v>1419</v>
      </c>
      <c r="G11" s="366" t="s">
        <v>1419</v>
      </c>
      <c r="H11" s="366" t="s">
        <v>34</v>
      </c>
      <c r="I11" s="840" t="s">
        <v>34</v>
      </c>
      <c r="J11" s="366" t="s">
        <v>608</v>
      </c>
      <c r="K11" s="367" t="s">
        <v>48</v>
      </c>
      <c r="L11" s="681" t="s">
        <v>1419</v>
      </c>
      <c r="M11" s="368" t="s">
        <v>1416</v>
      </c>
      <c r="N11" s="682">
        <v>213705</v>
      </c>
      <c r="O11" s="683" t="s">
        <v>1321</v>
      </c>
      <c r="P11" s="684">
        <v>39631</v>
      </c>
      <c r="Q11" s="372">
        <v>220.51036300000001</v>
      </c>
      <c r="R11" s="372">
        <v>211.03002225498005</v>
      </c>
      <c r="S11" s="873">
        <v>3</v>
      </c>
      <c r="T11" s="369">
        <v>0.12965608325408939</v>
      </c>
      <c r="U11" s="685">
        <v>1.333582088531891</v>
      </c>
      <c r="V11" s="369">
        <v>9.3626222605762699E-2</v>
      </c>
      <c r="W11" s="685">
        <v>0.82322236624998868</v>
      </c>
      <c r="X11" s="369">
        <v>0.26089632391548512</v>
      </c>
      <c r="Y11" s="685">
        <v>1.7434360629019348</v>
      </c>
      <c r="Z11" s="369">
        <v>0.17731435239959614</v>
      </c>
      <c r="AA11" s="685">
        <v>0.94413162405704976</v>
      </c>
      <c r="AB11" s="369">
        <v>0.17068936133387208</v>
      </c>
      <c r="AC11" s="373">
        <v>-0.11778804227959171</v>
      </c>
      <c r="AD11" s="686">
        <v>0</v>
      </c>
      <c r="AE11" s="687" t="s">
        <v>1864</v>
      </c>
      <c r="AF11" s="688" t="s">
        <v>1825</v>
      </c>
      <c r="AG11" s="689" t="s">
        <v>719</v>
      </c>
      <c r="AH11" s="689" t="s">
        <v>1786</v>
      </c>
      <c r="AI11" s="689">
        <v>500</v>
      </c>
      <c r="AJ11" s="689">
        <v>100</v>
      </c>
      <c r="AK11" s="689">
        <v>500</v>
      </c>
      <c r="AL11" s="673">
        <v>2</v>
      </c>
      <c r="AM11" s="673">
        <v>20</v>
      </c>
      <c r="AN11" s="685" t="s">
        <v>666</v>
      </c>
      <c r="AO11" s="683" t="s">
        <v>1324</v>
      </c>
      <c r="AP11" s="687" t="s">
        <v>1783</v>
      </c>
      <c r="AQ11" s="376" t="s">
        <v>667</v>
      </c>
      <c r="AR11" s="369">
        <v>3.3333333333333301E-3</v>
      </c>
      <c r="AS11" s="369">
        <v>3.3333333333333301E-3</v>
      </c>
      <c r="AT11" s="369" t="s">
        <v>1419</v>
      </c>
      <c r="AW11" s="198"/>
      <c r="AX11" s="198"/>
      <c r="AY11" s="184"/>
      <c r="AZ11" s="184"/>
      <c r="BA11" s="184"/>
      <c r="BB11" s="184"/>
      <c r="BC11" s="184"/>
      <c r="BD11" s="184"/>
      <c r="BE11" s="184"/>
      <c r="BF11" s="184"/>
      <c r="BG11" s="186"/>
      <c r="BH11" s="186"/>
      <c r="BI11" s="199"/>
      <c r="BJ11" s="199"/>
      <c r="BK11" s="199"/>
      <c r="BL11" s="218"/>
      <c r="BM11" s="186"/>
      <c r="BN11" s="186"/>
      <c r="BO11" s="186"/>
      <c r="BP11" s="186"/>
      <c r="BQ11" s="186"/>
      <c r="BR11" s="186"/>
      <c r="BS11" s="186"/>
      <c r="BT11" s="186"/>
      <c r="BU11" s="186"/>
      <c r="BV11" s="189"/>
      <c r="BW11" s="184"/>
      <c r="BX11"/>
      <c r="BZ11"/>
    </row>
    <row r="12" spans="2:107" ht="18.75">
      <c r="B12" s="676" t="s">
        <v>62</v>
      </c>
      <c r="C12" s="364">
        <v>9550197000107</v>
      </c>
      <c r="D12" s="838" t="s">
        <v>14</v>
      </c>
      <c r="E12" s="838" t="s">
        <v>607</v>
      </c>
      <c r="F12" s="365" t="s">
        <v>1419</v>
      </c>
      <c r="G12" s="366" t="s">
        <v>1419</v>
      </c>
      <c r="H12" s="366" t="s">
        <v>34</v>
      </c>
      <c r="I12" s="840" t="s">
        <v>34</v>
      </c>
      <c r="J12" s="366" t="s">
        <v>608</v>
      </c>
      <c r="K12" s="367" t="s">
        <v>48</v>
      </c>
      <c r="L12" s="681" t="s">
        <v>1419</v>
      </c>
      <c r="M12" s="368" t="s">
        <v>1416</v>
      </c>
      <c r="N12" s="682">
        <v>213691</v>
      </c>
      <c r="O12" s="683" t="s">
        <v>1321</v>
      </c>
      <c r="P12" s="684">
        <v>39631</v>
      </c>
      <c r="Q12" s="372">
        <v>363.92370799999998</v>
      </c>
      <c r="R12" s="372">
        <v>373.29167032270919</v>
      </c>
      <c r="S12" s="873">
        <v>3</v>
      </c>
      <c r="T12" s="369">
        <v>5.7023551552841667E-3</v>
      </c>
      <c r="U12" s="685">
        <v>5.8651769409320056E-2</v>
      </c>
      <c r="V12" s="369">
        <v>3.2364452334693983E-2</v>
      </c>
      <c r="W12" s="685">
        <v>0.28456921887727493</v>
      </c>
      <c r="X12" s="369">
        <v>0.10499670212809442</v>
      </c>
      <c r="Y12" s="685">
        <v>0.70163900444680494</v>
      </c>
      <c r="Z12" s="369">
        <v>0.17412919330214693</v>
      </c>
      <c r="AA12" s="685">
        <v>0.92717186084071546</v>
      </c>
      <c r="AB12" s="369">
        <v>0.24557072053556406</v>
      </c>
      <c r="AC12" s="373">
        <v>-0.33133810009225273</v>
      </c>
      <c r="AD12" s="686">
        <v>0</v>
      </c>
      <c r="AE12" s="687" t="s">
        <v>1864</v>
      </c>
      <c r="AF12" s="688" t="s">
        <v>1825</v>
      </c>
      <c r="AG12" s="689" t="s">
        <v>719</v>
      </c>
      <c r="AH12" s="689" t="s">
        <v>1786</v>
      </c>
      <c r="AI12" s="689">
        <v>500</v>
      </c>
      <c r="AJ12" s="689">
        <v>100</v>
      </c>
      <c r="AK12" s="689">
        <v>500</v>
      </c>
      <c r="AL12" s="673">
        <v>2</v>
      </c>
      <c r="AM12" s="673">
        <v>20</v>
      </c>
      <c r="AN12" s="685" t="s">
        <v>666</v>
      </c>
      <c r="AO12" s="683" t="s">
        <v>1324</v>
      </c>
      <c r="AP12" s="687" t="s">
        <v>1783</v>
      </c>
      <c r="AQ12" s="376" t="s">
        <v>681</v>
      </c>
      <c r="AR12" s="369">
        <v>3.3333333333333301E-3</v>
      </c>
      <c r="AS12" s="369">
        <v>3.3333333333333301E-3</v>
      </c>
      <c r="AT12" s="369" t="s">
        <v>1419</v>
      </c>
      <c r="AW12" s="198"/>
      <c r="AX12" s="198"/>
      <c r="AY12" s="184"/>
      <c r="AZ12" s="184"/>
      <c r="BA12" s="184"/>
      <c r="BB12" s="184"/>
      <c r="BC12" s="184"/>
      <c r="BD12" s="184"/>
      <c r="BE12" s="184"/>
      <c r="BF12" s="184"/>
      <c r="BG12" s="186"/>
      <c r="BH12" s="186"/>
      <c r="BI12" s="199"/>
      <c r="BJ12" s="199"/>
      <c r="BK12" s="199"/>
      <c r="BL12" s="218"/>
      <c r="BM12" s="186"/>
      <c r="BN12" s="186"/>
      <c r="BO12" s="186"/>
      <c r="BP12" s="186"/>
      <c r="BQ12" s="186"/>
      <c r="BR12" s="186"/>
      <c r="BS12" s="186"/>
      <c r="BT12" s="186"/>
      <c r="BU12" s="186"/>
      <c r="BV12" s="189"/>
      <c r="BW12" s="184"/>
      <c r="BX12"/>
      <c r="BZ12"/>
    </row>
    <row r="13" spans="2:107" ht="18.75">
      <c r="B13" s="676" t="s">
        <v>63</v>
      </c>
      <c r="C13" s="364">
        <v>36181846000112</v>
      </c>
      <c r="D13" s="838" t="s">
        <v>13</v>
      </c>
      <c r="E13" s="838" t="s">
        <v>616</v>
      </c>
      <c r="F13" s="365" t="s">
        <v>617</v>
      </c>
      <c r="G13" s="366" t="s">
        <v>34</v>
      </c>
      <c r="H13" s="366" t="s">
        <v>1337</v>
      </c>
      <c r="I13" s="840" t="s">
        <v>34</v>
      </c>
      <c r="J13" s="366" t="s">
        <v>608</v>
      </c>
      <c r="K13" s="367" t="s">
        <v>48</v>
      </c>
      <c r="L13" s="681" t="s">
        <v>1419</v>
      </c>
      <c r="M13" s="368" t="s">
        <v>34</v>
      </c>
      <c r="N13" s="683">
        <v>531715</v>
      </c>
      <c r="O13" s="683" t="s">
        <v>1321</v>
      </c>
      <c r="P13" s="684">
        <v>43924</v>
      </c>
      <c r="Q13" s="372">
        <v>575.03998402000002</v>
      </c>
      <c r="R13" s="372">
        <v>1084.7895500061991</v>
      </c>
      <c r="S13" s="873">
        <v>1</v>
      </c>
      <c r="T13" s="369">
        <v>-8.3646085467783404E-3</v>
      </c>
      <c r="U13" s="685">
        <v>-8.6034467921600868E-2</v>
      </c>
      <c r="V13" s="369">
        <v>4.5929675945266535E-3</v>
      </c>
      <c r="W13" s="685">
        <v>4.0384344749192384E-2</v>
      </c>
      <c r="X13" s="369">
        <v>-1.51221193045179E-2</v>
      </c>
      <c r="Y13" s="685">
        <v>-0.10105335233294642</v>
      </c>
      <c r="AB13" s="369">
        <v>4.4884527109677906E-2</v>
      </c>
      <c r="AC13" s="373">
        <v>-2.4315377202041297</v>
      </c>
      <c r="AD13" s="686">
        <v>36181795000129</v>
      </c>
      <c r="AE13" s="687" t="s">
        <v>2071</v>
      </c>
      <c r="AF13" s="688" t="s">
        <v>1823</v>
      </c>
      <c r="AG13" s="689" t="s">
        <v>59</v>
      </c>
      <c r="AH13" s="689" t="s">
        <v>1786</v>
      </c>
      <c r="AI13" s="689">
        <v>25000</v>
      </c>
      <c r="AJ13" s="689">
        <v>1000</v>
      </c>
      <c r="AK13" s="689">
        <v>10000</v>
      </c>
      <c r="AL13" s="673">
        <v>0</v>
      </c>
      <c r="AM13" s="673">
        <v>0</v>
      </c>
      <c r="AN13" s="685" t="s">
        <v>1787</v>
      </c>
      <c r="AO13" s="683" t="s">
        <v>1324</v>
      </c>
      <c r="AP13" s="687" t="s">
        <v>1802</v>
      </c>
      <c r="AQ13" s="376" t="s">
        <v>668</v>
      </c>
      <c r="AR13" s="369">
        <v>4.0000000000000001E-3</v>
      </c>
      <c r="AS13" s="369">
        <v>4.0000000000000001E-3</v>
      </c>
      <c r="AT13" s="369" t="s">
        <v>1419</v>
      </c>
      <c r="AW13" s="198"/>
      <c r="AX13" s="198"/>
      <c r="AY13" s="184"/>
      <c r="AZ13" s="184"/>
      <c r="BA13" s="184"/>
      <c r="BB13" s="184"/>
      <c r="BC13" s="184"/>
      <c r="BD13" s="184"/>
      <c r="BE13" s="184"/>
      <c r="BF13" s="184"/>
      <c r="BG13" s="186"/>
      <c r="BH13" s="186"/>
      <c r="BI13" s="199"/>
      <c r="BJ13" s="199"/>
      <c r="BK13" s="199"/>
      <c r="BL13" s="218"/>
      <c r="BM13" s="186"/>
      <c r="BN13" s="186"/>
      <c r="BO13" s="186"/>
      <c r="BP13" s="186"/>
      <c r="BQ13" s="186"/>
      <c r="BR13" s="186"/>
      <c r="BS13" s="186"/>
      <c r="BT13" s="186"/>
      <c r="BU13" s="186"/>
      <c r="BV13" s="189"/>
      <c r="BW13" s="184"/>
      <c r="BX13"/>
      <c r="BZ13"/>
    </row>
    <row r="14" spans="2:107" ht="18.75">
      <c r="B14" s="676" t="s">
        <v>65</v>
      </c>
      <c r="C14" s="364">
        <v>21983042000160</v>
      </c>
      <c r="D14" s="838" t="s">
        <v>13</v>
      </c>
      <c r="E14" s="838" t="s">
        <v>615</v>
      </c>
      <c r="F14" s="365" t="s">
        <v>619</v>
      </c>
      <c r="G14" s="366" t="s">
        <v>34</v>
      </c>
      <c r="H14" s="366" t="s">
        <v>1337</v>
      </c>
      <c r="I14" s="840" t="s">
        <v>34</v>
      </c>
      <c r="J14" s="366" t="s">
        <v>611</v>
      </c>
      <c r="K14" s="367" t="s">
        <v>48</v>
      </c>
      <c r="L14" s="681" t="s">
        <v>1339</v>
      </c>
      <c r="M14" s="368" t="s">
        <v>34</v>
      </c>
      <c r="N14" s="682">
        <v>396729</v>
      </c>
      <c r="O14" s="683" t="s">
        <v>1321</v>
      </c>
      <c r="P14" s="684">
        <v>42155</v>
      </c>
      <c r="Q14" s="372">
        <v>655.75183300000003</v>
      </c>
      <c r="R14" s="372">
        <v>714.25982003984109</v>
      </c>
      <c r="S14" s="873">
        <v>1</v>
      </c>
      <c r="T14" s="369">
        <v>8.789592282740899E-2</v>
      </c>
      <c r="U14" s="685">
        <v>0.90405652705012551</v>
      </c>
      <c r="V14" s="369">
        <v>0.10603547249034606</v>
      </c>
      <c r="W14" s="685">
        <v>0.93233252544533951</v>
      </c>
      <c r="X14" s="369">
        <v>0.14046912972723047</v>
      </c>
      <c r="Y14" s="685">
        <v>0.93868300946331651</v>
      </c>
      <c r="Z14" s="369">
        <v>0.18669460426968798</v>
      </c>
      <c r="AA14" s="685">
        <v>0.99407790484212488</v>
      </c>
      <c r="AB14" s="369">
        <v>2.3789160674442401E-2</v>
      </c>
      <c r="AC14" s="373">
        <v>-0.3235051429601416</v>
      </c>
      <c r="AD14" s="686">
        <v>21983079000198</v>
      </c>
      <c r="AE14" s="687" t="s">
        <v>1942</v>
      </c>
      <c r="AF14" s="688" t="s">
        <v>1779</v>
      </c>
      <c r="AG14" s="689" t="s">
        <v>1439</v>
      </c>
      <c r="AH14" s="689" t="s">
        <v>1786</v>
      </c>
      <c r="AI14" s="689">
        <v>50000</v>
      </c>
      <c r="AJ14" s="689">
        <v>5000</v>
      </c>
      <c r="AK14" s="689">
        <v>25000</v>
      </c>
      <c r="AL14" s="673">
        <v>1.9</v>
      </c>
      <c r="AM14" s="673">
        <v>20</v>
      </c>
      <c r="AN14" s="685" t="s">
        <v>1787</v>
      </c>
      <c r="AO14" s="683" t="s">
        <v>1324</v>
      </c>
      <c r="AP14" s="687" t="s">
        <v>1802</v>
      </c>
      <c r="AQ14" s="376" t="s">
        <v>671</v>
      </c>
      <c r="AR14" s="369">
        <v>3.8E-3</v>
      </c>
      <c r="AS14" s="369">
        <v>3.8E-3</v>
      </c>
      <c r="AT14" s="369" t="s">
        <v>1419</v>
      </c>
      <c r="AW14" s="198"/>
      <c r="AX14" s="198"/>
      <c r="AY14" s="184"/>
      <c r="AZ14" s="184"/>
      <c r="BA14" s="184"/>
      <c r="BB14" s="184"/>
      <c r="BC14" s="184"/>
      <c r="BD14" s="184"/>
      <c r="BE14" s="184"/>
      <c r="BF14" s="184"/>
      <c r="BG14" s="186"/>
      <c r="BH14" s="186"/>
      <c r="BI14" s="199"/>
      <c r="BJ14" s="199"/>
      <c r="BK14" s="199"/>
      <c r="BL14" s="218"/>
      <c r="BM14" s="186"/>
      <c r="BN14" s="186"/>
      <c r="BO14" s="186"/>
      <c r="BP14" s="186"/>
      <c r="BQ14" s="186"/>
      <c r="BR14" s="186"/>
      <c r="BS14" s="186"/>
      <c r="BT14" s="186"/>
      <c r="BU14" s="186"/>
      <c r="BV14" s="189"/>
      <c r="BW14" s="184"/>
      <c r="BX14"/>
      <c r="BZ14"/>
    </row>
    <row r="15" spans="2:107" ht="18.75">
      <c r="B15" s="676" t="s">
        <v>66</v>
      </c>
      <c r="C15" s="364">
        <v>35618055000144</v>
      </c>
      <c r="D15" s="838" t="s">
        <v>13</v>
      </c>
      <c r="E15" s="838" t="s">
        <v>616</v>
      </c>
      <c r="F15" s="365" t="s">
        <v>618</v>
      </c>
      <c r="G15" s="366" t="s">
        <v>34</v>
      </c>
      <c r="H15" s="366" t="s">
        <v>1338</v>
      </c>
      <c r="I15" s="840" t="s">
        <v>34</v>
      </c>
      <c r="J15" s="366" t="s">
        <v>611</v>
      </c>
      <c r="K15" s="367" t="s">
        <v>48</v>
      </c>
      <c r="L15" s="681" t="s">
        <v>1339</v>
      </c>
      <c r="M15" s="368" t="s">
        <v>34</v>
      </c>
      <c r="N15" s="682">
        <v>519790</v>
      </c>
      <c r="O15" s="683" t="s">
        <v>1321</v>
      </c>
      <c r="P15" s="684">
        <v>43828</v>
      </c>
      <c r="Q15" s="372">
        <v>483.00207843999999</v>
      </c>
      <c r="R15" s="372">
        <v>666.03062036836661</v>
      </c>
      <c r="S15" s="873">
        <v>1</v>
      </c>
      <c r="T15" s="369">
        <v>9.3491758357803434E-2</v>
      </c>
      <c r="U15" s="685">
        <v>0.96161268520646881</v>
      </c>
      <c r="V15" s="369">
        <v>0.11948876987143797</v>
      </c>
      <c r="W15" s="685">
        <v>1.0506226261851892</v>
      </c>
      <c r="X15" s="369">
        <v>0.17344400813696881</v>
      </c>
      <c r="Y15" s="685">
        <v>1.1590371766917036</v>
      </c>
      <c r="AB15" s="369">
        <v>7.6137236201947595E-2</v>
      </c>
      <c r="AC15" s="373">
        <v>7.5618473212419671E-2</v>
      </c>
      <c r="AD15" s="686">
        <v>35618088000194</v>
      </c>
      <c r="AE15" s="687" t="s">
        <v>1942</v>
      </c>
      <c r="AF15" s="688" t="s">
        <v>1779</v>
      </c>
      <c r="AG15" s="689" t="s">
        <v>1439</v>
      </c>
      <c r="AH15" s="689" t="s">
        <v>1780</v>
      </c>
      <c r="AI15" s="689">
        <v>50000</v>
      </c>
      <c r="AJ15" s="689">
        <v>5000</v>
      </c>
      <c r="AK15" s="689">
        <v>25000</v>
      </c>
      <c r="AL15" s="673">
        <v>2.5</v>
      </c>
      <c r="AM15" s="673">
        <v>20</v>
      </c>
      <c r="AN15" s="685" t="s">
        <v>1787</v>
      </c>
      <c r="AO15" s="683" t="s">
        <v>1324</v>
      </c>
      <c r="AP15" s="687" t="s">
        <v>1802</v>
      </c>
      <c r="AQ15" s="376" t="s">
        <v>671</v>
      </c>
      <c r="AR15" s="369">
        <v>3.8E-3</v>
      </c>
      <c r="AS15" s="369">
        <v>3.8E-3</v>
      </c>
      <c r="AT15" s="369" t="s">
        <v>1419</v>
      </c>
      <c r="AW15" s="198"/>
      <c r="AX15" s="198"/>
      <c r="AY15" s="184"/>
      <c r="AZ15" s="184"/>
      <c r="BA15" s="184"/>
      <c r="BB15" s="184"/>
      <c r="BC15" s="184"/>
      <c r="BD15" s="184"/>
      <c r="BE15" s="184"/>
      <c r="BF15" s="184"/>
      <c r="BG15" s="186"/>
      <c r="BH15" s="186"/>
      <c r="BI15" s="199"/>
      <c r="BJ15" s="199"/>
      <c r="BK15" s="199"/>
      <c r="BL15" s="218"/>
      <c r="BM15" s="186"/>
      <c r="BN15" s="186"/>
      <c r="BO15" s="186"/>
      <c r="BP15" s="186"/>
      <c r="BQ15" s="186"/>
      <c r="BR15" s="186"/>
      <c r="BS15" s="186"/>
      <c r="BT15" s="186"/>
      <c r="BU15" s="186"/>
      <c r="BV15" s="189"/>
      <c r="BW15" s="184"/>
      <c r="BX15"/>
      <c r="BZ15"/>
    </row>
    <row r="16" spans="2:107" ht="18.75">
      <c r="B16" s="676" t="s">
        <v>720</v>
      </c>
      <c r="C16" s="364">
        <v>18860059000115</v>
      </c>
      <c r="D16" s="838" t="s">
        <v>13</v>
      </c>
      <c r="E16" s="838" t="s">
        <v>615</v>
      </c>
      <c r="F16" s="365" t="s">
        <v>619</v>
      </c>
      <c r="G16" s="366" t="s">
        <v>34</v>
      </c>
      <c r="H16" s="366" t="s">
        <v>1337</v>
      </c>
      <c r="I16" s="840" t="s">
        <v>34</v>
      </c>
      <c r="J16" s="366" t="s">
        <v>608</v>
      </c>
      <c r="K16" s="367" t="s">
        <v>48</v>
      </c>
      <c r="L16" s="681" t="s">
        <v>1339</v>
      </c>
      <c r="M16" s="368" t="s">
        <v>34</v>
      </c>
      <c r="N16" s="682">
        <v>350273</v>
      </c>
      <c r="O16" s="683" t="s">
        <v>1321</v>
      </c>
      <c r="P16" s="684">
        <v>41549</v>
      </c>
      <c r="Q16" s="372">
        <v>1423.7865220000001</v>
      </c>
      <c r="R16" s="372">
        <v>622.93777931872512</v>
      </c>
      <c r="S16" s="873">
        <v>1</v>
      </c>
      <c r="T16" s="369">
        <v>0.15430941241976037</v>
      </c>
      <c r="U16" s="685">
        <v>1.5871547507076376</v>
      </c>
      <c r="V16" s="369">
        <v>0.17472233103295576</v>
      </c>
      <c r="W16" s="685">
        <v>1.5362718561798583</v>
      </c>
      <c r="X16" s="369">
        <v>0.23669147656006406</v>
      </c>
      <c r="Y16" s="685">
        <v>1.5816875064517957</v>
      </c>
      <c r="Z16" s="369">
        <v>0.26886372670064773</v>
      </c>
      <c r="AA16" s="685">
        <v>1.4315972931951531</v>
      </c>
      <c r="AB16" s="369">
        <v>2.0697708121758598E-2</v>
      </c>
      <c r="AC16" s="373">
        <v>2.9467486138528214</v>
      </c>
      <c r="AD16" s="686">
        <v>18422264000107</v>
      </c>
      <c r="AE16" s="687" t="s">
        <v>1942</v>
      </c>
      <c r="AF16" s="688" t="s">
        <v>1779</v>
      </c>
      <c r="AG16" s="689" t="s">
        <v>1439</v>
      </c>
      <c r="AH16" s="689" t="s">
        <v>1786</v>
      </c>
      <c r="AI16" s="689">
        <v>50000</v>
      </c>
      <c r="AJ16" s="689">
        <v>5000</v>
      </c>
      <c r="AK16" s="689">
        <v>25000</v>
      </c>
      <c r="AL16" s="673">
        <v>1.9</v>
      </c>
      <c r="AM16" s="673">
        <v>20</v>
      </c>
      <c r="AN16" s="685" t="s">
        <v>1787</v>
      </c>
      <c r="AO16" s="683" t="s">
        <v>1324</v>
      </c>
      <c r="AP16" s="687" t="s">
        <v>1802</v>
      </c>
      <c r="AQ16" s="376" t="s">
        <v>664</v>
      </c>
      <c r="AR16" s="369">
        <v>4.7499999999999999E-3</v>
      </c>
      <c r="AS16" s="369">
        <v>4.7499999999999999E-3</v>
      </c>
      <c r="AT16" s="369" t="s">
        <v>1419</v>
      </c>
      <c r="AW16" s="198"/>
      <c r="AX16" s="198"/>
      <c r="AY16" s="184"/>
      <c r="AZ16" s="184"/>
      <c r="BA16" s="184"/>
      <c r="BB16" s="184"/>
      <c r="BC16" s="184"/>
      <c r="BD16" s="184"/>
      <c r="BE16" s="184"/>
      <c r="BF16" s="184"/>
      <c r="BG16" s="186"/>
      <c r="BH16" s="186"/>
      <c r="BI16" s="199"/>
      <c r="BJ16" s="199"/>
      <c r="BK16" s="199"/>
      <c r="BL16" s="218"/>
      <c r="BM16" s="186"/>
      <c r="BN16" s="186"/>
      <c r="BO16" s="186"/>
      <c r="BP16" s="186"/>
      <c r="BQ16" s="186"/>
      <c r="BR16" s="186"/>
      <c r="BS16" s="186"/>
      <c r="BT16" s="186"/>
      <c r="BU16" s="186"/>
      <c r="BV16" s="189"/>
      <c r="BW16" s="184"/>
      <c r="BX16"/>
      <c r="BZ16"/>
    </row>
    <row r="17" spans="2:78" ht="18.75">
      <c r="B17" s="676" t="s">
        <v>1497</v>
      </c>
      <c r="C17" s="364">
        <v>39773725000158</v>
      </c>
      <c r="D17" s="838" t="s">
        <v>14</v>
      </c>
      <c r="E17" s="838" t="s">
        <v>614</v>
      </c>
      <c r="F17" s="365" t="s">
        <v>689</v>
      </c>
      <c r="G17" s="366" t="s">
        <v>34</v>
      </c>
      <c r="H17" s="366" t="s">
        <v>865</v>
      </c>
      <c r="I17" s="840" t="s">
        <v>34</v>
      </c>
      <c r="J17" s="366" t="s">
        <v>608</v>
      </c>
      <c r="K17" s="367" t="s">
        <v>48</v>
      </c>
      <c r="L17" s="681" t="s">
        <v>1419</v>
      </c>
      <c r="M17" s="368" t="s">
        <v>1416</v>
      </c>
      <c r="N17" s="683">
        <v>585971</v>
      </c>
      <c r="O17" s="683" t="s">
        <v>1321</v>
      </c>
      <c r="P17" s="684">
        <v>44308</v>
      </c>
      <c r="Q17" s="372">
        <v>21.063614940000001</v>
      </c>
      <c r="R17" s="372">
        <v>16.004410636959996</v>
      </c>
      <c r="S17" s="873">
        <v>2</v>
      </c>
      <c r="T17" s="369">
        <v>0.10288501934103222</v>
      </c>
      <c r="U17" s="685">
        <v>1.0582273930223034</v>
      </c>
      <c r="V17" s="369">
        <v>0.13730297534815294</v>
      </c>
      <c r="W17" s="685">
        <v>1.2072566543159169</v>
      </c>
      <c r="AB17" s="369">
        <v>0.15980853575934487</v>
      </c>
      <c r="AC17" s="373">
        <v>0.14749892376472298</v>
      </c>
      <c r="AD17" s="686">
        <v>39741188000164</v>
      </c>
      <c r="AE17" s="687" t="s">
        <v>1942</v>
      </c>
      <c r="AF17" s="688" t="s">
        <v>1823</v>
      </c>
      <c r="AG17" s="689" t="s">
        <v>59</v>
      </c>
      <c r="AH17" s="689" t="s">
        <v>1861</v>
      </c>
      <c r="AI17" s="689">
        <v>5000</v>
      </c>
      <c r="AJ17" s="689">
        <v>0</v>
      </c>
      <c r="AK17" s="689">
        <v>0</v>
      </c>
      <c r="AL17" s="673">
        <v>0</v>
      </c>
      <c r="AM17" s="673">
        <v>0</v>
      </c>
      <c r="AN17" s="685" t="s">
        <v>666</v>
      </c>
      <c r="AO17" s="683" t="s">
        <v>1321</v>
      </c>
      <c r="AP17" s="687" t="s">
        <v>1783</v>
      </c>
      <c r="AQ17" s="376" t="s">
        <v>1782</v>
      </c>
      <c r="AR17" s="369">
        <v>0</v>
      </c>
      <c r="AS17" s="369">
        <v>0</v>
      </c>
      <c r="AT17" s="369" t="s">
        <v>1419</v>
      </c>
      <c r="AW17" s="198"/>
      <c r="AX17" s="198"/>
      <c r="AY17" s="184"/>
      <c r="AZ17" s="184"/>
      <c r="BA17" s="184"/>
      <c r="BB17" s="184"/>
      <c r="BC17" s="184"/>
      <c r="BD17" s="184"/>
      <c r="BE17" s="184"/>
      <c r="BF17" s="184"/>
      <c r="BG17" s="186"/>
      <c r="BH17" s="186"/>
      <c r="BI17" s="199"/>
      <c r="BJ17" s="199"/>
      <c r="BK17" s="199"/>
      <c r="BL17" s="218"/>
      <c r="BM17" s="186"/>
      <c r="BN17" s="186"/>
      <c r="BO17" s="186"/>
      <c r="BP17" s="186"/>
      <c r="BQ17" s="186"/>
      <c r="BR17" s="186"/>
      <c r="BS17" s="186"/>
      <c r="BT17" s="186"/>
      <c r="BU17" s="186"/>
      <c r="BV17" s="189"/>
      <c r="BW17" s="184"/>
      <c r="BX17"/>
      <c r="BZ17"/>
    </row>
    <row r="18" spans="2:78" ht="18.75">
      <c r="B18" s="676" t="s">
        <v>646</v>
      </c>
      <c r="C18" s="364">
        <v>32073525000143</v>
      </c>
      <c r="D18" s="838" t="s">
        <v>14</v>
      </c>
      <c r="E18" s="838" t="s">
        <v>614</v>
      </c>
      <c r="F18" s="365" t="s">
        <v>689</v>
      </c>
      <c r="G18" s="366" t="s">
        <v>1419</v>
      </c>
      <c r="H18" s="366" t="s">
        <v>865</v>
      </c>
      <c r="I18" s="840" t="s">
        <v>34</v>
      </c>
      <c r="J18" s="366" t="s">
        <v>608</v>
      </c>
      <c r="K18" s="367" t="s">
        <v>48</v>
      </c>
      <c r="L18" s="681" t="s">
        <v>715</v>
      </c>
      <c r="M18" s="368" t="s">
        <v>34</v>
      </c>
      <c r="N18" s="682">
        <v>485675</v>
      </c>
      <c r="O18" s="683" t="s">
        <v>1321</v>
      </c>
      <c r="P18" s="684">
        <v>43463</v>
      </c>
      <c r="Q18" s="372">
        <v>766.88098778999995</v>
      </c>
      <c r="R18" s="372">
        <v>615.23869394246947</v>
      </c>
      <c r="S18" s="873">
        <v>2</v>
      </c>
      <c r="T18" s="369">
        <v>0.17228938769697866</v>
      </c>
      <c r="U18" s="685">
        <v>1.7720884027211328</v>
      </c>
      <c r="V18" s="369">
        <v>0.23041876888349866</v>
      </c>
      <c r="W18" s="685">
        <v>2.0259909977080275</v>
      </c>
      <c r="X18" s="369">
        <v>0.44129796821950462</v>
      </c>
      <c r="Y18" s="685">
        <v>2.9489675466967018</v>
      </c>
      <c r="Z18" s="369">
        <v>0.61322406652804973</v>
      </c>
      <c r="AA18" s="685">
        <v>3.2651853953550272</v>
      </c>
      <c r="AB18" s="369">
        <v>0.16409481933871009</v>
      </c>
      <c r="AC18" s="373">
        <v>0.71109728532873118</v>
      </c>
      <c r="AD18" s="686">
        <v>32071783000190</v>
      </c>
      <c r="AE18" s="687" t="s">
        <v>1942</v>
      </c>
      <c r="AF18" s="688" t="s">
        <v>1779</v>
      </c>
      <c r="AG18" s="689" t="s">
        <v>1439</v>
      </c>
      <c r="AH18" s="689" t="s">
        <v>1780</v>
      </c>
      <c r="AI18" s="689">
        <v>50000</v>
      </c>
      <c r="AJ18" s="689">
        <v>5000</v>
      </c>
      <c r="AK18" s="689">
        <v>25000</v>
      </c>
      <c r="AL18" s="673">
        <v>1.9</v>
      </c>
      <c r="AM18" s="673">
        <v>20</v>
      </c>
      <c r="AN18" s="685" t="s">
        <v>1782</v>
      </c>
      <c r="AO18" s="683" t="s">
        <v>1324</v>
      </c>
      <c r="AP18" s="687" t="s">
        <v>1783</v>
      </c>
      <c r="AQ18" s="376" t="s">
        <v>659</v>
      </c>
      <c r="AR18" s="369">
        <v>4.7499999999999999E-3</v>
      </c>
      <c r="AS18" s="369">
        <v>4.7499999999999999E-3</v>
      </c>
      <c r="AT18" s="369" t="s">
        <v>1419</v>
      </c>
      <c r="AW18" s="198"/>
      <c r="AX18" s="198"/>
      <c r="AY18" s="184"/>
      <c r="AZ18" s="184"/>
      <c r="BA18" s="184"/>
      <c r="BB18" s="184"/>
      <c r="BC18" s="184"/>
      <c r="BD18" s="184"/>
      <c r="BE18" s="184"/>
      <c r="BF18" s="184"/>
      <c r="BG18" s="186"/>
      <c r="BH18" s="186"/>
      <c r="BI18" s="199"/>
      <c r="BJ18" s="199"/>
      <c r="BK18" s="199"/>
      <c r="BL18" s="218"/>
      <c r="BM18" s="186"/>
      <c r="BN18" s="186"/>
      <c r="BO18" s="186"/>
      <c r="BP18" s="186"/>
      <c r="BQ18" s="186"/>
      <c r="BR18" s="186"/>
      <c r="BS18" s="186"/>
      <c r="BT18" s="186"/>
      <c r="BU18" s="186"/>
      <c r="BV18" s="189"/>
      <c r="BW18" s="184"/>
      <c r="BX18"/>
      <c r="BZ18"/>
    </row>
    <row r="19" spans="2:78" ht="18.75">
      <c r="B19" s="676" t="s">
        <v>1498</v>
      </c>
      <c r="C19" s="364">
        <v>32892827000143</v>
      </c>
      <c r="D19" s="838" t="s">
        <v>14</v>
      </c>
      <c r="E19" s="838" t="s">
        <v>614</v>
      </c>
      <c r="F19" s="365" t="s">
        <v>689</v>
      </c>
      <c r="G19" s="366" t="s">
        <v>1419</v>
      </c>
      <c r="H19" s="366" t="s">
        <v>865</v>
      </c>
      <c r="I19" s="840" t="s">
        <v>34</v>
      </c>
      <c r="J19" s="366" t="s">
        <v>608</v>
      </c>
      <c r="K19" s="367" t="s">
        <v>48</v>
      </c>
      <c r="L19" s="681" t="s">
        <v>1419</v>
      </c>
      <c r="M19" s="368" t="s">
        <v>1419</v>
      </c>
      <c r="N19" s="682">
        <v>499943</v>
      </c>
      <c r="O19" s="683" t="s">
        <v>1321</v>
      </c>
      <c r="P19" s="684">
        <v>43645</v>
      </c>
      <c r="Q19" s="372">
        <v>327.72708095000002</v>
      </c>
      <c r="R19" s="372">
        <v>305.08199237282855</v>
      </c>
      <c r="S19" s="873">
        <v>3</v>
      </c>
      <c r="T19" s="369">
        <v>0.17340249795310414</v>
      </c>
      <c r="U19" s="685">
        <v>1.783537336414595</v>
      </c>
      <c r="V19" s="369">
        <v>0.23198615816401369</v>
      </c>
      <c r="W19" s="685">
        <v>2.0397724990484547</v>
      </c>
      <c r="X19" s="369">
        <v>0.44751685167972233</v>
      </c>
      <c r="Y19" s="685">
        <v>2.9905251490914377</v>
      </c>
      <c r="Z19" s="369">
        <v>0.62094200771155506</v>
      </c>
      <c r="AA19" s="685">
        <v>3.3062805026903783</v>
      </c>
      <c r="AB19" s="369">
        <v>0.1651989403173669</v>
      </c>
      <c r="AC19" s="373">
        <v>0.71583249639252422</v>
      </c>
      <c r="AD19" s="686">
        <v>32071783000190</v>
      </c>
      <c r="AE19" s="687" t="s">
        <v>1942</v>
      </c>
      <c r="AF19" s="688" t="s">
        <v>1779</v>
      </c>
      <c r="AG19" s="689" t="s">
        <v>1439</v>
      </c>
      <c r="AH19" s="689" t="s">
        <v>1780</v>
      </c>
      <c r="AI19" s="689">
        <v>5000</v>
      </c>
      <c r="AJ19" s="689">
        <v>1000</v>
      </c>
      <c r="AK19" s="689">
        <v>3000</v>
      </c>
      <c r="AL19" s="673">
        <v>1.9</v>
      </c>
      <c r="AM19" s="673">
        <v>20</v>
      </c>
      <c r="AN19" s="685" t="s">
        <v>1782</v>
      </c>
      <c r="AO19" s="683" t="s">
        <v>1324</v>
      </c>
      <c r="AP19" s="687" t="s">
        <v>1783</v>
      </c>
      <c r="AQ19" s="376" t="s">
        <v>1782</v>
      </c>
      <c r="AR19" s="369">
        <v>0</v>
      </c>
      <c r="AS19" s="369">
        <v>0</v>
      </c>
      <c r="AT19" s="369" t="s">
        <v>1419</v>
      </c>
      <c r="AW19" s="198"/>
      <c r="AX19" s="198"/>
      <c r="AY19" s="184"/>
      <c r="AZ19" s="184"/>
      <c r="BA19" s="184"/>
      <c r="BB19" s="184"/>
      <c r="BC19" s="184"/>
      <c r="BD19" s="184"/>
      <c r="BE19" s="184"/>
      <c r="BF19" s="184"/>
      <c r="BG19" s="186"/>
      <c r="BH19" s="186"/>
      <c r="BI19" s="199"/>
      <c r="BJ19" s="199"/>
      <c r="BK19" s="199"/>
      <c r="BL19" s="218"/>
      <c r="BM19" s="186"/>
      <c r="BN19" s="186"/>
      <c r="BO19" s="186"/>
      <c r="BP19" s="186"/>
      <c r="BQ19" s="186"/>
      <c r="BR19" s="186"/>
      <c r="BS19" s="186"/>
      <c r="BT19" s="186"/>
      <c r="BU19" s="186"/>
      <c r="BV19" s="189"/>
      <c r="BW19" s="184"/>
      <c r="BX19"/>
      <c r="BZ19"/>
    </row>
    <row r="20" spans="2:78" ht="18.75">
      <c r="B20" s="676" t="s">
        <v>1499</v>
      </c>
      <c r="C20" s="364">
        <v>31594616000161</v>
      </c>
      <c r="D20" s="838" t="s">
        <v>14</v>
      </c>
      <c r="E20" s="838" t="s">
        <v>614</v>
      </c>
      <c r="F20" s="365" t="s">
        <v>689</v>
      </c>
      <c r="G20" s="366" t="s">
        <v>1419</v>
      </c>
      <c r="H20" s="366" t="s">
        <v>865</v>
      </c>
      <c r="I20" s="840" t="s">
        <v>34</v>
      </c>
      <c r="J20" s="366" t="s">
        <v>608</v>
      </c>
      <c r="K20" s="367" t="s">
        <v>48</v>
      </c>
      <c r="L20" s="681" t="s">
        <v>1419</v>
      </c>
      <c r="M20" s="368" t="s">
        <v>1419</v>
      </c>
      <c r="N20" s="682">
        <v>484350</v>
      </c>
      <c r="O20" s="683" t="s">
        <v>1321</v>
      </c>
      <c r="P20" s="684">
        <v>43464</v>
      </c>
      <c r="Q20" s="372">
        <v>388.94573159999999</v>
      </c>
      <c r="R20" s="372">
        <v>295.74527035147412</v>
      </c>
      <c r="S20" s="873">
        <v>2</v>
      </c>
      <c r="T20" s="369">
        <v>0.17276300308037107</v>
      </c>
      <c r="U20" s="685">
        <v>1.7769597899811314</v>
      </c>
      <c r="V20" s="369">
        <v>0.23110334419887191</v>
      </c>
      <c r="W20" s="685">
        <v>2.0320102271003195</v>
      </c>
      <c r="X20" s="369">
        <v>0.44799117243430464</v>
      </c>
      <c r="Y20" s="685">
        <v>2.9936947909495943</v>
      </c>
      <c r="Z20" s="369">
        <v>0.63380889438874366</v>
      </c>
      <c r="AA20" s="685">
        <v>3.3747917904157805</v>
      </c>
      <c r="AB20" s="369">
        <v>0.1657293407662529</v>
      </c>
      <c r="AC20" s="373">
        <v>0.70821470320805602</v>
      </c>
      <c r="AD20" s="686">
        <v>32071783000190</v>
      </c>
      <c r="AE20" s="687" t="s">
        <v>1942</v>
      </c>
      <c r="AF20" s="688" t="s">
        <v>1785</v>
      </c>
      <c r="AG20" s="689" t="s">
        <v>59</v>
      </c>
      <c r="AH20" s="689" t="s">
        <v>1780</v>
      </c>
      <c r="AI20" s="689">
        <v>100000</v>
      </c>
      <c r="AJ20" s="689">
        <v>50000</v>
      </c>
      <c r="AK20" s="689">
        <v>50000</v>
      </c>
      <c r="AL20" s="673">
        <v>1.9</v>
      </c>
      <c r="AM20" s="673">
        <v>20</v>
      </c>
      <c r="AN20" s="685" t="s">
        <v>1791</v>
      </c>
      <c r="AO20" s="683" t="s">
        <v>1324</v>
      </c>
      <c r="AP20" s="687" t="s">
        <v>1783</v>
      </c>
      <c r="AQ20" s="376" t="s">
        <v>1782</v>
      </c>
      <c r="AR20" s="369">
        <v>0</v>
      </c>
      <c r="AS20" s="369">
        <v>0</v>
      </c>
      <c r="AT20" s="369" t="s">
        <v>1419</v>
      </c>
      <c r="AW20" s="198"/>
      <c r="AX20" s="198"/>
      <c r="AY20" s="184"/>
      <c r="AZ20" s="184"/>
      <c r="BA20" s="184"/>
      <c r="BB20" s="184"/>
      <c r="BC20" s="184"/>
      <c r="BD20" s="184"/>
      <c r="BE20" s="184"/>
      <c r="BF20" s="184"/>
      <c r="BG20" s="186"/>
      <c r="BH20" s="186"/>
      <c r="BI20" s="199"/>
      <c r="BJ20" s="199"/>
      <c r="BK20" s="199"/>
      <c r="BL20" s="218"/>
      <c r="BM20" s="186"/>
      <c r="BN20" s="186"/>
      <c r="BO20" s="186"/>
      <c r="BP20" s="186"/>
      <c r="BQ20" s="186"/>
      <c r="BR20" s="186"/>
      <c r="BS20" s="186"/>
      <c r="BT20" s="186"/>
      <c r="BU20" s="186"/>
      <c r="BV20" s="189"/>
      <c r="BW20" s="184"/>
      <c r="BX20"/>
      <c r="BZ20"/>
    </row>
    <row r="21" spans="2:78" ht="18.75">
      <c r="B21" s="676" t="s">
        <v>1500</v>
      </c>
      <c r="C21" s="364">
        <v>18422272000145</v>
      </c>
      <c r="D21" s="838" t="s">
        <v>13</v>
      </c>
      <c r="E21" s="838" t="s">
        <v>615</v>
      </c>
      <c r="F21" s="365" t="s">
        <v>619</v>
      </c>
      <c r="G21" s="366" t="s">
        <v>34</v>
      </c>
      <c r="H21" s="366" t="s">
        <v>1337</v>
      </c>
      <c r="I21" s="840" t="s">
        <v>34</v>
      </c>
      <c r="J21" s="366" t="s">
        <v>611</v>
      </c>
      <c r="K21" s="367" t="s">
        <v>48</v>
      </c>
      <c r="L21" s="681" t="s">
        <v>1419</v>
      </c>
      <c r="M21" s="368" t="s">
        <v>1419</v>
      </c>
      <c r="N21" s="682">
        <v>348341</v>
      </c>
      <c r="O21" s="683" t="s">
        <v>1321</v>
      </c>
      <c r="P21" s="684">
        <v>41537</v>
      </c>
      <c r="Q21" s="372">
        <v>2048.882294</v>
      </c>
      <c r="R21" s="372">
        <v>1703.6422518804773</v>
      </c>
      <c r="S21" s="873">
        <v>1</v>
      </c>
      <c r="T21" s="369">
        <v>0.23275053752400887</v>
      </c>
      <c r="U21" s="685">
        <v>2.3939636316940658</v>
      </c>
      <c r="V21" s="369">
        <v>0.26143390454412985</v>
      </c>
      <c r="W21" s="685">
        <v>2.2986961507891226</v>
      </c>
      <c r="X21" s="369">
        <v>0.36497205508400388</v>
      </c>
      <c r="Y21" s="685">
        <v>2.4389206916959432</v>
      </c>
      <c r="Z21" s="369">
        <v>0.41616451495961071</v>
      </c>
      <c r="AA21" s="685">
        <v>2.2159180803269627</v>
      </c>
      <c r="AB21" s="369">
        <v>4.1448190197060961E-2</v>
      </c>
      <c r="AC21" s="373">
        <v>3.5635456102343865</v>
      </c>
      <c r="AD21" s="686">
        <v>21470947000136</v>
      </c>
      <c r="AE21" s="687" t="s">
        <v>1942</v>
      </c>
      <c r="AF21" s="688" t="s">
        <v>1785</v>
      </c>
      <c r="AG21" s="689" t="s">
        <v>59</v>
      </c>
      <c r="AH21" s="689" t="s">
        <v>1786</v>
      </c>
      <c r="AI21" s="689">
        <v>50000</v>
      </c>
      <c r="AJ21" s="689">
        <v>50000</v>
      </c>
      <c r="AK21" s="689">
        <v>50000</v>
      </c>
      <c r="AL21" s="673">
        <v>2.5</v>
      </c>
      <c r="AM21" s="673">
        <v>20</v>
      </c>
      <c r="AN21" s="685" t="s">
        <v>1787</v>
      </c>
      <c r="AO21" s="683" t="s">
        <v>1324</v>
      </c>
      <c r="AP21" s="687" t="s">
        <v>1802</v>
      </c>
      <c r="AQ21" s="376" t="s">
        <v>1782</v>
      </c>
      <c r="AR21" s="369">
        <v>0</v>
      </c>
      <c r="AS21" s="369">
        <v>0</v>
      </c>
      <c r="AT21" s="369" t="s">
        <v>1419</v>
      </c>
      <c r="AW21" s="198"/>
      <c r="AX21" s="198"/>
      <c r="AY21" s="184"/>
      <c r="AZ21" s="184"/>
      <c r="BA21" s="184"/>
      <c r="BB21" s="184"/>
      <c r="BC21" s="184"/>
      <c r="BD21" s="184"/>
      <c r="BE21" s="184"/>
      <c r="BF21" s="184"/>
      <c r="BG21" s="186"/>
      <c r="BH21" s="186"/>
      <c r="BI21" s="199"/>
      <c r="BJ21" s="199"/>
      <c r="BK21" s="199"/>
      <c r="BL21" s="218"/>
      <c r="BM21" s="186"/>
      <c r="BN21" s="186"/>
      <c r="BO21" s="186"/>
      <c r="BP21" s="186"/>
      <c r="BQ21" s="186"/>
      <c r="BR21" s="186"/>
      <c r="BS21" s="186"/>
      <c r="BT21" s="186"/>
      <c r="BU21" s="186"/>
      <c r="BV21" s="189"/>
      <c r="BW21" s="184"/>
      <c r="BX21"/>
      <c r="BZ21"/>
    </row>
    <row r="22" spans="2:78" ht="18.75">
      <c r="B22" s="676" t="s">
        <v>721</v>
      </c>
      <c r="C22" s="364">
        <v>29177012000178</v>
      </c>
      <c r="D22" s="838" t="s">
        <v>13</v>
      </c>
      <c r="E22" s="838" t="s">
        <v>615</v>
      </c>
      <c r="F22" s="365" t="s">
        <v>619</v>
      </c>
      <c r="G22" s="366" t="s">
        <v>34</v>
      </c>
      <c r="H22" s="366" t="s">
        <v>1337</v>
      </c>
      <c r="I22" s="840" t="s">
        <v>34</v>
      </c>
      <c r="J22" s="366" t="s">
        <v>611</v>
      </c>
      <c r="K22" s="367" t="s">
        <v>48</v>
      </c>
      <c r="L22" s="681" t="s">
        <v>1419</v>
      </c>
      <c r="M22" s="368" t="s">
        <v>34</v>
      </c>
      <c r="N22" s="682">
        <v>465488</v>
      </c>
      <c r="O22" s="683" t="s">
        <v>1321</v>
      </c>
      <c r="P22" s="684">
        <v>43237</v>
      </c>
      <c r="Q22" s="372">
        <v>299.61258966999998</v>
      </c>
      <c r="R22" s="372">
        <v>170.67593178920325</v>
      </c>
      <c r="S22" s="873">
        <v>1</v>
      </c>
      <c r="T22" s="369">
        <v>0.23174135328475276</v>
      </c>
      <c r="U22" s="685">
        <v>2.383583632609386</v>
      </c>
      <c r="V22" s="369">
        <v>0.26040424050143329</v>
      </c>
      <c r="W22" s="685">
        <v>2.289642677882922</v>
      </c>
      <c r="X22" s="369">
        <v>0.36361569290366225</v>
      </c>
      <c r="Y22" s="685">
        <v>2.4298568202543129</v>
      </c>
      <c r="Z22" s="369">
        <v>0.41498122141546645</v>
      </c>
      <c r="AA22" s="685">
        <v>2.2096174913422004</v>
      </c>
      <c r="AB22" s="369">
        <v>4.1289180387208156E-2</v>
      </c>
      <c r="AC22" s="373">
        <v>3.5523314052424455</v>
      </c>
      <c r="AD22" s="686">
        <v>23565803000199</v>
      </c>
      <c r="AE22" s="687" t="s">
        <v>1856</v>
      </c>
      <c r="AF22" s="688" t="s">
        <v>1800</v>
      </c>
      <c r="AG22" s="689" t="s">
        <v>1438</v>
      </c>
      <c r="AH22" s="689" t="s">
        <v>1786</v>
      </c>
      <c r="AI22" s="689">
        <v>10000</v>
      </c>
      <c r="AJ22" s="689">
        <v>10000</v>
      </c>
      <c r="AK22" s="689">
        <v>10000</v>
      </c>
      <c r="AL22" s="673">
        <v>0</v>
      </c>
      <c r="AM22" s="673">
        <v>0</v>
      </c>
      <c r="AN22" s="685" t="s">
        <v>1782</v>
      </c>
      <c r="AO22" s="683" t="s">
        <v>1324</v>
      </c>
      <c r="AP22" s="687" t="s">
        <v>1802</v>
      </c>
      <c r="AQ22" s="376" t="s">
        <v>664</v>
      </c>
      <c r="AR22" s="369">
        <v>3.8E-3</v>
      </c>
      <c r="AS22" s="369">
        <v>3.8E-3</v>
      </c>
      <c r="AT22" s="369" t="s">
        <v>1419</v>
      </c>
      <c r="AW22" s="198"/>
      <c r="AX22" s="198"/>
      <c r="AY22" s="184"/>
      <c r="AZ22" s="184"/>
      <c r="BA22" s="184"/>
      <c r="BB22" s="184"/>
      <c r="BC22" s="184"/>
      <c r="BD22" s="184"/>
      <c r="BE22" s="184"/>
      <c r="BF22" s="184"/>
      <c r="BG22" s="186"/>
      <c r="BH22" s="186"/>
      <c r="BI22" s="199"/>
      <c r="BJ22" s="199"/>
      <c r="BK22" s="199"/>
      <c r="BL22" s="218"/>
      <c r="BM22" s="186"/>
      <c r="BN22" s="186"/>
      <c r="BO22" s="186"/>
      <c r="BP22" s="186"/>
      <c r="BQ22" s="186"/>
      <c r="BR22" s="186"/>
      <c r="BS22" s="186"/>
      <c r="BT22" s="186"/>
      <c r="BU22" s="186"/>
      <c r="BV22" s="189"/>
      <c r="BW22" s="184"/>
      <c r="BX22"/>
      <c r="BZ22"/>
    </row>
    <row r="23" spans="2:78" ht="18.75">
      <c r="B23" s="676" t="s">
        <v>67</v>
      </c>
      <c r="C23" s="364">
        <v>23565803000199</v>
      </c>
      <c r="D23" s="838" t="s">
        <v>13</v>
      </c>
      <c r="E23" s="838" t="s">
        <v>615</v>
      </c>
      <c r="F23" s="365" t="s">
        <v>619</v>
      </c>
      <c r="G23" s="366" t="s">
        <v>34</v>
      </c>
      <c r="H23" s="366" t="s">
        <v>1337</v>
      </c>
      <c r="I23" s="840" t="s">
        <v>34</v>
      </c>
      <c r="J23" s="366" t="s">
        <v>611</v>
      </c>
      <c r="K23" s="367" t="s">
        <v>48</v>
      </c>
      <c r="L23" s="681" t="s">
        <v>715</v>
      </c>
      <c r="M23" s="368" t="s">
        <v>34</v>
      </c>
      <c r="N23" s="682">
        <v>410901</v>
      </c>
      <c r="O23" s="683" t="s">
        <v>1321</v>
      </c>
      <c r="P23" s="684">
        <v>42368</v>
      </c>
      <c r="Q23" s="372">
        <v>3701.6004010000001</v>
      </c>
      <c r="R23" s="372">
        <v>3241.6861393545801</v>
      </c>
      <c r="S23" s="873">
        <v>1</v>
      </c>
      <c r="T23" s="369">
        <v>0.23325965119095415</v>
      </c>
      <c r="U23" s="685">
        <v>2.3992001377663223</v>
      </c>
      <c r="V23" s="369">
        <v>0.26200625300365576</v>
      </c>
      <c r="W23" s="685">
        <v>2.3037286090049629</v>
      </c>
      <c r="X23" s="369">
        <v>0.36577079039346994</v>
      </c>
      <c r="Y23" s="685">
        <v>2.4442582293137107</v>
      </c>
      <c r="Z23" s="369">
        <v>0.41716849114300847</v>
      </c>
      <c r="AA23" s="685">
        <v>2.2212638724284939</v>
      </c>
      <c r="AB23" s="369">
        <v>4.1551301634667928E-2</v>
      </c>
      <c r="AC23" s="373">
        <v>3.5684770116734619</v>
      </c>
      <c r="AD23" s="686">
        <v>21470947000136</v>
      </c>
      <c r="AE23" s="687" t="s">
        <v>1942</v>
      </c>
      <c r="AF23" s="688" t="s">
        <v>1779</v>
      </c>
      <c r="AG23" s="689" t="s">
        <v>1439</v>
      </c>
      <c r="AH23" s="689" t="s">
        <v>1786</v>
      </c>
      <c r="AI23" s="689">
        <v>100000</v>
      </c>
      <c r="AJ23" s="689">
        <v>10000</v>
      </c>
      <c r="AK23" s="689">
        <v>100000</v>
      </c>
      <c r="AL23" s="673">
        <v>1.9</v>
      </c>
      <c r="AM23" s="673">
        <v>20</v>
      </c>
      <c r="AN23" s="685" t="s">
        <v>1787</v>
      </c>
      <c r="AO23" s="683" t="s">
        <v>1324</v>
      </c>
      <c r="AP23" s="687" t="s">
        <v>1802</v>
      </c>
      <c r="AQ23" s="376" t="s">
        <v>664</v>
      </c>
      <c r="AR23" s="369">
        <v>3.8E-3</v>
      </c>
      <c r="AS23" s="369">
        <v>3.8E-3</v>
      </c>
      <c r="AT23" s="369" t="s">
        <v>1419</v>
      </c>
      <c r="AW23" s="198"/>
      <c r="AX23" s="198"/>
      <c r="AY23" s="184"/>
      <c r="AZ23" s="184"/>
      <c r="BA23" s="184"/>
      <c r="BB23" s="184"/>
      <c r="BC23" s="184"/>
      <c r="BD23" s="184"/>
      <c r="BE23" s="184"/>
      <c r="BF23" s="184"/>
      <c r="BG23" s="186"/>
      <c r="BH23" s="186"/>
      <c r="BI23" s="199"/>
      <c r="BJ23" s="199"/>
      <c r="BK23" s="199"/>
      <c r="BL23" s="218"/>
      <c r="BM23" s="186"/>
      <c r="BN23" s="186"/>
      <c r="BO23" s="186"/>
      <c r="BP23" s="186"/>
      <c r="BQ23" s="186"/>
      <c r="BR23" s="186"/>
      <c r="BS23" s="186"/>
      <c r="BT23" s="186"/>
      <c r="BU23" s="186"/>
      <c r="BV23" s="189"/>
      <c r="BW23" s="184"/>
      <c r="BX23"/>
      <c r="BZ23"/>
    </row>
    <row r="24" spans="2:78" ht="18.75">
      <c r="B24" s="676" t="s">
        <v>46</v>
      </c>
      <c r="C24" s="364">
        <v>34581406000127</v>
      </c>
      <c r="D24" s="838" t="s">
        <v>14</v>
      </c>
      <c r="E24" s="838" t="s">
        <v>607</v>
      </c>
      <c r="F24" s="365" t="s">
        <v>1317</v>
      </c>
      <c r="G24" s="366" t="s">
        <v>1419</v>
      </c>
      <c r="H24" s="366" t="s">
        <v>34</v>
      </c>
      <c r="I24" s="840" t="s">
        <v>34</v>
      </c>
      <c r="J24" s="366" t="s">
        <v>608</v>
      </c>
      <c r="K24" s="367" t="s">
        <v>48</v>
      </c>
      <c r="L24" s="681" t="s">
        <v>1339</v>
      </c>
      <c r="M24" s="368" t="s">
        <v>1416</v>
      </c>
      <c r="N24" s="682">
        <v>507113</v>
      </c>
      <c r="O24" s="683" t="s">
        <v>1321</v>
      </c>
      <c r="P24" s="684">
        <v>43727</v>
      </c>
      <c r="Q24" s="372">
        <v>330.64068795999998</v>
      </c>
      <c r="R24" s="372">
        <v>357.75476317928297</v>
      </c>
      <c r="S24" s="873">
        <v>2</v>
      </c>
      <c r="T24" s="369">
        <v>-3.1434107887420626E-2</v>
      </c>
      <c r="U24" s="685">
        <v>-0.32331659414307518</v>
      </c>
      <c r="V24" s="369">
        <v>-0.13306079893071421</v>
      </c>
      <c r="W24" s="685">
        <v>-1.1699566927109415</v>
      </c>
      <c r="X24" s="369">
        <v>-0.22697055426695401</v>
      </c>
      <c r="Y24" s="685">
        <v>-1.5167275781702247</v>
      </c>
      <c r="Z24" s="369">
        <v>0.15599690118332488</v>
      </c>
      <c r="AA24" s="685">
        <v>0.8306242877066452</v>
      </c>
      <c r="AB24" s="369">
        <v>0.25838556935687695</v>
      </c>
      <c r="AC24" s="373">
        <v>-0.9551314644243275</v>
      </c>
      <c r="AD24" s="686">
        <v>34270949000123</v>
      </c>
      <c r="AE24" s="687" t="s">
        <v>1856</v>
      </c>
      <c r="AF24" s="688" t="s">
        <v>1800</v>
      </c>
      <c r="AG24" s="689" t="s">
        <v>1438</v>
      </c>
      <c r="AH24" s="689" t="s">
        <v>1780</v>
      </c>
      <c r="AI24" s="689">
        <v>10000</v>
      </c>
      <c r="AJ24" s="689">
        <v>10000</v>
      </c>
      <c r="AK24" s="689">
        <v>10000</v>
      </c>
      <c r="AL24" s="673">
        <v>0</v>
      </c>
      <c r="AM24" s="673">
        <v>0</v>
      </c>
      <c r="AN24" s="685" t="s">
        <v>1782</v>
      </c>
      <c r="AO24" s="683" t="s">
        <v>1324</v>
      </c>
      <c r="AP24" s="687" t="s">
        <v>1783</v>
      </c>
      <c r="AQ24" s="376" t="s">
        <v>659</v>
      </c>
      <c r="AR24" s="369">
        <v>2.28395061728395E-3</v>
      </c>
      <c r="AS24" s="369">
        <v>2.28395061728395E-3</v>
      </c>
      <c r="AT24" s="369" t="s">
        <v>1419</v>
      </c>
      <c r="AW24" s="198"/>
      <c r="AX24" s="198"/>
      <c r="AY24" s="184"/>
      <c r="AZ24" s="184"/>
      <c r="BA24" s="184"/>
      <c r="BB24" s="184"/>
      <c r="BC24" s="184"/>
      <c r="BD24" s="184"/>
      <c r="BE24" s="184"/>
      <c r="BF24" s="184"/>
      <c r="BG24" s="186"/>
      <c r="BH24" s="186"/>
      <c r="BI24" s="199"/>
      <c r="BJ24" s="199"/>
      <c r="BK24" s="199"/>
      <c r="BL24" s="218"/>
      <c r="BM24" s="186"/>
      <c r="BN24" s="186"/>
      <c r="BO24" s="186"/>
      <c r="BP24" s="186"/>
      <c r="BQ24" s="186"/>
      <c r="BR24" s="186"/>
      <c r="BS24" s="186"/>
      <c r="BT24" s="186"/>
      <c r="BU24" s="186"/>
      <c r="BV24" s="189"/>
      <c r="BW24" s="184"/>
      <c r="BX24"/>
      <c r="BZ24"/>
    </row>
    <row r="25" spans="2:78" ht="18.75">
      <c r="B25" s="676" t="s">
        <v>1501</v>
      </c>
      <c r="C25" s="364">
        <v>34581178000195</v>
      </c>
      <c r="D25" s="838" t="s">
        <v>14</v>
      </c>
      <c r="E25" s="838" t="s">
        <v>607</v>
      </c>
      <c r="F25" s="365" t="s">
        <v>1317</v>
      </c>
      <c r="G25" s="366" t="s">
        <v>1419</v>
      </c>
      <c r="H25" s="366" t="s">
        <v>34</v>
      </c>
      <c r="I25" s="840" t="s">
        <v>34</v>
      </c>
      <c r="J25" s="366" t="s">
        <v>608</v>
      </c>
      <c r="K25" s="367" t="s">
        <v>48</v>
      </c>
      <c r="L25" s="681" t="s">
        <v>1419</v>
      </c>
      <c r="M25" s="368" t="s">
        <v>1419</v>
      </c>
      <c r="N25" s="682">
        <v>507083</v>
      </c>
      <c r="O25" s="683" t="s">
        <v>1321</v>
      </c>
      <c r="P25" s="684">
        <v>43727</v>
      </c>
      <c r="Q25" s="372">
        <v>480.43687344</v>
      </c>
      <c r="R25" s="372">
        <v>540.1631977433866</v>
      </c>
      <c r="S25" s="873">
        <v>2</v>
      </c>
      <c r="T25" s="369">
        <v>-2.9808343629030842E-2</v>
      </c>
      <c r="U25" s="685">
        <v>-0.30659474013708071</v>
      </c>
      <c r="V25" s="369">
        <v>-0.13427393485608718</v>
      </c>
      <c r="W25" s="685">
        <v>-1.1806233691961567</v>
      </c>
      <c r="X25" s="369">
        <v>-0.22636636796726151</v>
      </c>
      <c r="Y25" s="685">
        <v>-1.5126901116096134</v>
      </c>
      <c r="Z25" s="369">
        <v>0.14992968696883002</v>
      </c>
      <c r="AA25" s="685">
        <v>0.79831867492170916</v>
      </c>
      <c r="AB25" s="369">
        <v>0.2622300899290681</v>
      </c>
      <c r="AC25" s="373">
        <v>-0.94575463570334239</v>
      </c>
      <c r="AD25" s="686">
        <v>34172637000187</v>
      </c>
      <c r="AE25" s="687" t="s">
        <v>2050</v>
      </c>
      <c r="AF25" s="688" t="s">
        <v>1800</v>
      </c>
      <c r="AG25" s="689" t="s">
        <v>1438</v>
      </c>
      <c r="AH25" s="689" t="s">
        <v>1780</v>
      </c>
      <c r="AI25" s="689">
        <v>200000</v>
      </c>
      <c r="AJ25" s="689">
        <v>10000</v>
      </c>
      <c r="AK25" s="689">
        <v>50000</v>
      </c>
      <c r="AL25" s="673">
        <v>1.85</v>
      </c>
      <c r="AM25" s="673">
        <v>20</v>
      </c>
      <c r="AN25" s="685" t="s">
        <v>1782</v>
      </c>
      <c r="AO25" s="683" t="s">
        <v>1324</v>
      </c>
      <c r="AP25" s="687" t="s">
        <v>1783</v>
      </c>
      <c r="AQ25" s="376" t="s">
        <v>1782</v>
      </c>
      <c r="AR25" s="369">
        <v>0</v>
      </c>
      <c r="AS25" s="369">
        <v>0</v>
      </c>
      <c r="AT25" s="369" t="s">
        <v>1419</v>
      </c>
      <c r="AW25" s="198"/>
      <c r="AX25" s="198"/>
      <c r="AY25" s="184"/>
      <c r="AZ25" s="184"/>
      <c r="BA25" s="184"/>
      <c r="BB25" s="184"/>
      <c r="BC25" s="184"/>
      <c r="BD25" s="184"/>
      <c r="BE25" s="184"/>
      <c r="BF25" s="184"/>
      <c r="BG25" s="186"/>
      <c r="BH25" s="186"/>
      <c r="BI25" s="199"/>
      <c r="BJ25" s="199"/>
      <c r="BK25" s="199"/>
      <c r="BL25" s="218"/>
      <c r="BM25" s="186"/>
      <c r="BN25" s="186"/>
      <c r="BO25" s="186"/>
      <c r="BP25" s="186"/>
      <c r="BQ25" s="186"/>
      <c r="BR25" s="186"/>
      <c r="BS25" s="186"/>
      <c r="BT25" s="186"/>
      <c r="BU25" s="186"/>
      <c r="BV25" s="189"/>
      <c r="BW25" s="184"/>
      <c r="BX25"/>
      <c r="BZ25"/>
    </row>
    <row r="26" spans="2:78" ht="18.75">
      <c r="B26" s="676" t="s">
        <v>1502</v>
      </c>
      <c r="C26" s="364">
        <v>38065123000183</v>
      </c>
      <c r="D26" s="838" t="s">
        <v>14</v>
      </c>
      <c r="E26" s="838" t="s">
        <v>607</v>
      </c>
      <c r="F26" s="365" t="s">
        <v>1317</v>
      </c>
      <c r="G26" s="366" t="s">
        <v>1419</v>
      </c>
      <c r="H26" s="366" t="s">
        <v>34</v>
      </c>
      <c r="I26" s="840" t="s">
        <v>34</v>
      </c>
      <c r="J26" s="366" t="s">
        <v>608</v>
      </c>
      <c r="K26" s="367" t="s">
        <v>48</v>
      </c>
      <c r="L26" s="681" t="s">
        <v>1419</v>
      </c>
      <c r="M26" s="368" t="s">
        <v>1419</v>
      </c>
      <c r="N26" s="683">
        <v>555886</v>
      </c>
      <c r="O26" s="683" t="s">
        <v>1321</v>
      </c>
      <c r="P26" s="684">
        <v>44086</v>
      </c>
      <c r="Q26" s="372">
        <v>120.00760307</v>
      </c>
      <c r="R26" s="372">
        <v>107.50235794816737</v>
      </c>
      <c r="S26" s="873">
        <v>2</v>
      </c>
      <c r="T26" s="369">
        <v>-3.3267770597920077E-2</v>
      </c>
      <c r="U26" s="685">
        <v>-0.34217679480437951</v>
      </c>
      <c r="V26" s="369">
        <v>-0.13651174427488533</v>
      </c>
      <c r="W26" s="685">
        <v>-1.2002996384473112</v>
      </c>
      <c r="X26" s="369">
        <v>-0.22171228661132425</v>
      </c>
      <c r="Y26" s="685">
        <v>-1.4815892775547457</v>
      </c>
      <c r="AB26" s="369">
        <v>0.25715464560197798</v>
      </c>
      <c r="AC26" s="373">
        <v>-0.97312312598638828</v>
      </c>
      <c r="AD26" s="686">
        <v>38173724000100</v>
      </c>
      <c r="AE26" s="687" t="s">
        <v>2050</v>
      </c>
      <c r="AF26" s="688" t="s">
        <v>1800</v>
      </c>
      <c r="AG26" s="689" t="s">
        <v>1438</v>
      </c>
      <c r="AH26" s="689" t="s">
        <v>1780</v>
      </c>
      <c r="AI26" s="689">
        <v>200000</v>
      </c>
      <c r="AJ26" s="689">
        <v>10000</v>
      </c>
      <c r="AK26" s="689">
        <v>50000</v>
      </c>
      <c r="AL26" s="673">
        <v>3</v>
      </c>
      <c r="AM26" s="673">
        <v>0</v>
      </c>
      <c r="AN26" s="685" t="s">
        <v>1782</v>
      </c>
      <c r="AO26" s="683" t="s">
        <v>1324</v>
      </c>
      <c r="AP26" s="687" t="s">
        <v>1783</v>
      </c>
      <c r="AQ26" s="376" t="s">
        <v>1782</v>
      </c>
      <c r="AR26" s="369">
        <v>0</v>
      </c>
      <c r="AS26" s="369">
        <v>0</v>
      </c>
      <c r="AT26" s="369" t="s">
        <v>1419</v>
      </c>
      <c r="AW26" s="198"/>
      <c r="AX26" s="198"/>
      <c r="AY26" s="184"/>
      <c r="AZ26" s="184"/>
      <c r="BA26" s="184"/>
      <c r="BB26" s="184"/>
      <c r="BC26" s="184"/>
      <c r="BD26" s="184"/>
      <c r="BE26" s="184"/>
      <c r="BF26" s="184"/>
      <c r="BG26" s="186"/>
      <c r="BH26" s="186"/>
      <c r="BI26" s="199"/>
      <c r="BJ26" s="199"/>
      <c r="BK26" s="199"/>
      <c r="BL26" s="218"/>
      <c r="BM26" s="186"/>
      <c r="BN26" s="186"/>
      <c r="BO26" s="186"/>
      <c r="BP26" s="186"/>
      <c r="BQ26" s="186"/>
      <c r="BR26" s="186"/>
      <c r="BS26" s="186"/>
      <c r="BT26" s="186"/>
      <c r="BU26" s="186"/>
      <c r="BV26" s="189"/>
      <c r="BW26" s="184"/>
      <c r="BX26"/>
      <c r="BZ26"/>
    </row>
    <row r="27" spans="2:78" ht="18.75">
      <c r="B27" s="676" t="s">
        <v>68</v>
      </c>
      <c r="C27" s="364">
        <v>18214066000140</v>
      </c>
      <c r="D27" s="838" t="s">
        <v>14</v>
      </c>
      <c r="E27" s="838" t="s">
        <v>607</v>
      </c>
      <c r="F27" s="365" t="s">
        <v>1419</v>
      </c>
      <c r="G27" s="366" t="s">
        <v>1419</v>
      </c>
      <c r="H27" s="366" t="s">
        <v>34</v>
      </c>
      <c r="I27" s="840" t="s">
        <v>34</v>
      </c>
      <c r="J27" s="366" t="s">
        <v>608</v>
      </c>
      <c r="K27" s="367" t="s">
        <v>48</v>
      </c>
      <c r="L27" s="681" t="s">
        <v>1419</v>
      </c>
      <c r="M27" s="368" t="s">
        <v>1416</v>
      </c>
      <c r="N27" s="682">
        <v>431011</v>
      </c>
      <c r="O27" s="683" t="s">
        <v>1321</v>
      </c>
      <c r="P27" s="684">
        <v>42677</v>
      </c>
      <c r="Q27" s="372">
        <v>25.599654000000001</v>
      </c>
      <c r="R27" s="372">
        <v>27.317136768000001</v>
      </c>
      <c r="S27" s="873">
        <v>2</v>
      </c>
      <c r="T27" s="369">
        <v>-2.2885944449521078E-3</v>
      </c>
      <c r="U27" s="685">
        <v>-2.3539416609713558E-2</v>
      </c>
      <c r="V27" s="369">
        <v>3.3480785112727229E-2</v>
      </c>
      <c r="W27" s="685">
        <v>0.29438473941711985</v>
      </c>
      <c r="X27" s="369">
        <v>0.10952824015513185</v>
      </c>
      <c r="Y27" s="685">
        <v>0.73192094440739941</v>
      </c>
      <c r="Z27" s="369">
        <v>-7.7185388554307122E-2</v>
      </c>
      <c r="AA27" s="685">
        <v>-0.41098289711497926</v>
      </c>
      <c r="AB27" s="369">
        <v>0.19313316863974259</v>
      </c>
      <c r="AC27" s="373">
        <v>-0.4155195286636657</v>
      </c>
      <c r="AD27" s="686">
        <v>0</v>
      </c>
      <c r="AE27" s="687" t="s">
        <v>1971</v>
      </c>
      <c r="AF27" s="688" t="s">
        <v>1800</v>
      </c>
      <c r="AG27" s="689" t="s">
        <v>1438</v>
      </c>
      <c r="AH27" s="689" t="s">
        <v>1786</v>
      </c>
      <c r="AI27" s="689">
        <v>1000</v>
      </c>
      <c r="AJ27" s="689">
        <v>1000</v>
      </c>
      <c r="AK27" s="689">
        <v>1000</v>
      </c>
      <c r="AL27" s="673">
        <v>2</v>
      </c>
      <c r="AM27" s="673">
        <v>20</v>
      </c>
      <c r="AN27" s="685" t="s">
        <v>1782</v>
      </c>
      <c r="AO27" s="683" t="s">
        <v>1324</v>
      </c>
      <c r="AP27" s="687" t="s">
        <v>1783</v>
      </c>
      <c r="AQ27" s="376" t="s">
        <v>659</v>
      </c>
      <c r="AR27" s="369">
        <v>0</v>
      </c>
      <c r="AS27" s="369">
        <v>0</v>
      </c>
      <c r="AT27" s="369" t="s">
        <v>1419</v>
      </c>
      <c r="AW27" s="198"/>
      <c r="AX27" s="198"/>
      <c r="AY27" s="184"/>
      <c r="AZ27" s="184"/>
      <c r="BA27" s="184"/>
      <c r="BB27" s="184"/>
      <c r="BC27" s="184"/>
      <c r="BD27" s="184"/>
      <c r="BE27" s="184"/>
      <c r="BF27" s="184"/>
      <c r="BG27" s="186"/>
      <c r="BH27" s="186"/>
      <c r="BI27" s="199"/>
      <c r="BJ27" s="199"/>
      <c r="BK27" s="199"/>
      <c r="BL27" s="218"/>
      <c r="BM27" s="186"/>
      <c r="BN27" s="186"/>
      <c r="BO27" s="186"/>
      <c r="BP27" s="186"/>
      <c r="BQ27" s="186"/>
      <c r="BR27" s="186"/>
      <c r="BS27" s="186"/>
      <c r="BT27" s="186"/>
      <c r="BU27" s="186"/>
      <c r="BV27" s="189"/>
      <c r="BW27" s="184"/>
      <c r="BX27"/>
      <c r="BZ27"/>
    </row>
    <row r="28" spans="2:78" ht="18.75">
      <c r="B28" s="676" t="s">
        <v>69</v>
      </c>
      <c r="C28" s="364">
        <v>11741292000130</v>
      </c>
      <c r="D28" s="838" t="s">
        <v>13</v>
      </c>
      <c r="E28" s="838" t="s">
        <v>615</v>
      </c>
      <c r="F28" s="365" t="s">
        <v>619</v>
      </c>
      <c r="G28" s="366" t="s">
        <v>34</v>
      </c>
      <c r="H28" s="366" t="s">
        <v>865</v>
      </c>
      <c r="I28" s="840" t="s">
        <v>34</v>
      </c>
      <c r="J28" s="366" t="s">
        <v>1419</v>
      </c>
      <c r="K28" s="367" t="s">
        <v>48</v>
      </c>
      <c r="L28" s="681" t="s">
        <v>1419</v>
      </c>
      <c r="M28" s="368" t="s">
        <v>1416</v>
      </c>
      <c r="N28" s="682">
        <v>388041</v>
      </c>
      <c r="O28" s="683" t="s">
        <v>1321</v>
      </c>
      <c r="P28" s="684">
        <v>40438</v>
      </c>
      <c r="Q28" s="372">
        <v>13.969891000000001</v>
      </c>
      <c r="R28" s="372">
        <v>22.211347501992048</v>
      </c>
      <c r="S28" s="873">
        <v>1</v>
      </c>
      <c r="T28" s="369">
        <v>6.9558971961073635E-2</v>
      </c>
      <c r="U28" s="685">
        <v>0.71545119037871341</v>
      </c>
      <c r="V28" s="369">
        <v>9.0460184768530683E-2</v>
      </c>
      <c r="W28" s="685">
        <v>0.79538451177434832</v>
      </c>
      <c r="X28" s="369">
        <v>0.12691842503458606</v>
      </c>
      <c r="Y28" s="685">
        <v>0.84813061346043617</v>
      </c>
      <c r="Z28" s="369">
        <v>8.9045027638426033E-2</v>
      </c>
      <c r="AA28" s="685">
        <v>0.47413097372406238</v>
      </c>
      <c r="AB28" s="369">
        <v>5.3177424612948727E-2</v>
      </c>
      <c r="AC28" s="373">
        <v>-0.43761433946983769</v>
      </c>
      <c r="AD28" s="686">
        <v>0</v>
      </c>
      <c r="AE28" s="687" t="s">
        <v>1971</v>
      </c>
      <c r="AF28" s="688" t="s">
        <v>1800</v>
      </c>
      <c r="AG28" s="689" t="s">
        <v>1438</v>
      </c>
      <c r="AH28" s="689" t="s">
        <v>1786</v>
      </c>
      <c r="AI28" s="689">
        <v>1000</v>
      </c>
      <c r="AJ28" s="689">
        <v>1000</v>
      </c>
      <c r="AK28" s="689">
        <v>1000</v>
      </c>
      <c r="AL28" s="673">
        <v>0.14000000000000001</v>
      </c>
      <c r="AM28" s="673">
        <v>0</v>
      </c>
      <c r="AN28" s="685" t="s">
        <v>1801</v>
      </c>
      <c r="AO28" s="683" t="s">
        <v>1324</v>
      </c>
      <c r="AP28" s="687" t="s">
        <v>1802</v>
      </c>
      <c r="AQ28" s="376" t="s">
        <v>668</v>
      </c>
      <c r="AR28" s="369">
        <v>0</v>
      </c>
      <c r="AS28" s="369">
        <v>0</v>
      </c>
      <c r="AT28" s="369" t="s">
        <v>1419</v>
      </c>
      <c r="AW28" s="198"/>
      <c r="AX28" s="198"/>
      <c r="AY28" s="184"/>
      <c r="AZ28" s="184"/>
      <c r="BA28" s="184"/>
      <c r="BB28" s="184"/>
      <c r="BC28" s="184"/>
      <c r="BD28" s="184"/>
      <c r="BE28" s="184"/>
      <c r="BF28" s="184"/>
      <c r="BG28" s="186"/>
      <c r="BH28" s="186"/>
      <c r="BI28" s="199"/>
      <c r="BJ28" s="199"/>
      <c r="BK28" s="199"/>
      <c r="BL28" s="218"/>
      <c r="BM28" s="186"/>
      <c r="BN28" s="186"/>
      <c r="BO28" s="186"/>
      <c r="BP28" s="186"/>
      <c r="BQ28" s="186"/>
      <c r="BR28" s="186"/>
      <c r="BS28" s="186"/>
      <c r="BT28" s="186"/>
      <c r="BU28" s="186"/>
      <c r="BV28" s="189"/>
      <c r="BW28" s="184"/>
      <c r="BX28"/>
      <c r="BZ28"/>
    </row>
    <row r="29" spans="2:78" ht="18.75">
      <c r="B29" s="676" t="s">
        <v>70</v>
      </c>
      <c r="C29" s="364">
        <v>21377860000119</v>
      </c>
      <c r="D29" s="838" t="s">
        <v>13</v>
      </c>
      <c r="E29" s="838" t="s">
        <v>615</v>
      </c>
      <c r="F29" s="365" t="s">
        <v>619</v>
      </c>
      <c r="G29" s="366" t="s">
        <v>34</v>
      </c>
      <c r="H29" s="366" t="s">
        <v>1338</v>
      </c>
      <c r="I29" s="840" t="s">
        <v>34</v>
      </c>
      <c r="J29" s="366" t="s">
        <v>1419</v>
      </c>
      <c r="K29" s="367" t="s">
        <v>48</v>
      </c>
      <c r="L29" s="681" t="s">
        <v>1419</v>
      </c>
      <c r="M29" s="368" t="s">
        <v>1416</v>
      </c>
      <c r="N29" s="682">
        <v>390887</v>
      </c>
      <c r="O29" s="683" t="s">
        <v>1321</v>
      </c>
      <c r="P29" s="684">
        <v>41979</v>
      </c>
      <c r="Q29" s="372">
        <v>29.284133000000001</v>
      </c>
      <c r="R29" s="372">
        <v>28.22907823107569</v>
      </c>
      <c r="S29" s="873">
        <v>1</v>
      </c>
      <c r="T29" s="369">
        <v>-4.0224191927861197E-3</v>
      </c>
      <c r="U29" s="685">
        <v>-4.1372730483876366E-2</v>
      </c>
      <c r="V29" s="369">
        <v>9.4197100875568207E-3</v>
      </c>
      <c r="W29" s="685">
        <v>8.2824189760595163E-2</v>
      </c>
      <c r="X29" s="369">
        <v>-2.9644785254976047E-2</v>
      </c>
      <c r="Y29" s="685">
        <v>-0.19810086594877144</v>
      </c>
      <c r="Z29" s="369">
        <v>-0.47194908657228729</v>
      </c>
      <c r="AA29" s="685">
        <v>-2.5129497502467806</v>
      </c>
      <c r="AB29" s="369">
        <v>0.18528285024893706</v>
      </c>
      <c r="AC29" s="373">
        <v>-0.56298614840784444</v>
      </c>
      <c r="AD29" s="686">
        <v>28971394000144</v>
      </c>
      <c r="AE29" s="687" t="s">
        <v>1971</v>
      </c>
      <c r="AF29" s="688" t="s">
        <v>1800</v>
      </c>
      <c r="AG29" s="689" t="s">
        <v>1438</v>
      </c>
      <c r="AH29" s="689" t="s">
        <v>1861</v>
      </c>
      <c r="AI29" s="689">
        <v>5000</v>
      </c>
      <c r="AJ29" s="689">
        <v>1000</v>
      </c>
      <c r="AK29" s="689">
        <v>1000</v>
      </c>
      <c r="AL29" s="673">
        <v>2</v>
      </c>
      <c r="AM29" s="673">
        <v>20</v>
      </c>
      <c r="AN29" s="685" t="s">
        <v>1787</v>
      </c>
      <c r="AO29" s="683" t="s">
        <v>1324</v>
      </c>
      <c r="AP29" s="687" t="s">
        <v>1802</v>
      </c>
      <c r="AQ29" s="376" t="s">
        <v>668</v>
      </c>
      <c r="AR29" s="369">
        <v>0</v>
      </c>
      <c r="AS29" s="369">
        <v>0</v>
      </c>
      <c r="AT29" s="369" t="s">
        <v>1419</v>
      </c>
      <c r="AW29" s="198"/>
      <c r="AX29" s="198"/>
      <c r="AY29" s="184"/>
      <c r="AZ29" s="184"/>
      <c r="BA29" s="184"/>
      <c r="BB29" s="184"/>
      <c r="BC29" s="184"/>
      <c r="BD29" s="184"/>
      <c r="BE29" s="184"/>
      <c r="BF29" s="184"/>
      <c r="BG29" s="186"/>
      <c r="BH29" s="186"/>
      <c r="BI29" s="199"/>
      <c r="BJ29" s="199"/>
      <c r="BK29" s="199"/>
      <c r="BL29" s="218"/>
      <c r="BM29" s="186"/>
      <c r="BN29" s="186"/>
      <c r="BO29" s="186"/>
      <c r="BP29" s="186"/>
      <c r="BQ29" s="186"/>
      <c r="BR29" s="186"/>
      <c r="BS29" s="186"/>
      <c r="BT29" s="186"/>
      <c r="BU29" s="186"/>
      <c r="BV29" s="189"/>
      <c r="BW29" s="184"/>
      <c r="BX29"/>
      <c r="BZ29"/>
    </row>
    <row r="30" spans="2:78" ht="18.75">
      <c r="B30" s="676" t="s">
        <v>722</v>
      </c>
      <c r="C30" s="364">
        <v>36318507000135</v>
      </c>
      <c r="D30" s="838" t="s">
        <v>14</v>
      </c>
      <c r="E30" s="838" t="s">
        <v>607</v>
      </c>
      <c r="F30" s="365" t="s">
        <v>672</v>
      </c>
      <c r="G30" s="366" t="s">
        <v>1419</v>
      </c>
      <c r="H30" s="366" t="s">
        <v>34</v>
      </c>
      <c r="I30" s="840" t="s">
        <v>34</v>
      </c>
      <c r="J30" s="366" t="s">
        <v>612</v>
      </c>
      <c r="K30" s="367" t="s">
        <v>2106</v>
      </c>
      <c r="L30" s="681" t="s">
        <v>1419</v>
      </c>
      <c r="M30" s="368" t="s">
        <v>1416</v>
      </c>
      <c r="N30" s="683">
        <v>569062</v>
      </c>
      <c r="O30" s="683" t="s">
        <v>1321</v>
      </c>
      <c r="P30" s="684">
        <v>44202</v>
      </c>
      <c r="Q30" s="372">
        <v>8.8718988599999999</v>
      </c>
      <c r="R30" s="372">
        <v>15.683262130160005</v>
      </c>
      <c r="S30" s="873">
        <v>3</v>
      </c>
      <c r="T30" s="369">
        <v>-0.35579533090447157</v>
      </c>
      <c r="U30" s="685">
        <v>-3.6595450716155669</v>
      </c>
      <c r="V30" s="369">
        <v>-0.34511512346053186</v>
      </c>
      <c r="W30" s="685">
        <v>-3.0344756058368336</v>
      </c>
      <c r="AB30" s="369">
        <v>0.23365083887283999</v>
      </c>
      <c r="AC30" s="373">
        <v>-1.9638128156924086</v>
      </c>
      <c r="AD30" s="686">
        <v>38032334000110</v>
      </c>
      <c r="AE30" s="687" t="s">
        <v>2004</v>
      </c>
      <c r="AF30" s="688" t="s">
        <v>1779</v>
      </c>
      <c r="AG30" s="689" t="s">
        <v>1439</v>
      </c>
      <c r="AH30" s="689" t="s">
        <v>1780</v>
      </c>
      <c r="AI30" s="689">
        <v>0</v>
      </c>
      <c r="AJ30" s="689">
        <v>0</v>
      </c>
      <c r="AK30" s="689">
        <v>0</v>
      </c>
      <c r="AL30" s="673">
        <v>0.55000000000000004</v>
      </c>
      <c r="AM30" s="673">
        <v>0</v>
      </c>
      <c r="AN30" s="685" t="s">
        <v>1782</v>
      </c>
      <c r="AO30" s="683" t="s">
        <v>1324</v>
      </c>
      <c r="AP30" s="687" t="s">
        <v>1783</v>
      </c>
      <c r="AQ30" s="376" t="s">
        <v>687</v>
      </c>
      <c r="AR30" s="369">
        <v>3.6666666666666701E-3</v>
      </c>
      <c r="AS30" s="369">
        <v>3.6666666666666701E-3</v>
      </c>
      <c r="AT30" s="369" t="s">
        <v>1419</v>
      </c>
      <c r="AW30" s="198"/>
      <c r="AX30" s="198"/>
      <c r="AY30" s="184"/>
      <c r="AZ30" s="184"/>
      <c r="BA30" s="184"/>
      <c r="BB30" s="184"/>
      <c r="BC30" s="184"/>
      <c r="BD30" s="184"/>
      <c r="BE30" s="184"/>
      <c r="BF30" s="184"/>
      <c r="BG30" s="186"/>
      <c r="BH30" s="186"/>
      <c r="BI30" s="199"/>
      <c r="BJ30" s="199"/>
      <c r="BK30" s="199"/>
      <c r="BL30" s="218"/>
      <c r="BM30" s="186"/>
      <c r="BN30" s="186"/>
      <c r="BO30" s="186"/>
      <c r="BP30" s="186"/>
      <c r="BQ30" s="186"/>
      <c r="BR30" s="186"/>
      <c r="BS30" s="186"/>
      <c r="BT30" s="186"/>
      <c r="BU30" s="186"/>
      <c r="BV30" s="189"/>
      <c r="BW30" s="184"/>
      <c r="BX30"/>
      <c r="BZ30"/>
    </row>
    <row r="31" spans="2:78" ht="18.75">
      <c r="B31" s="676" t="s">
        <v>724</v>
      </c>
      <c r="C31" s="364">
        <v>25306476000186</v>
      </c>
      <c r="D31" s="838" t="s">
        <v>14</v>
      </c>
      <c r="E31" s="838" t="s">
        <v>15</v>
      </c>
      <c r="F31" s="365" t="s">
        <v>610</v>
      </c>
      <c r="G31" s="366" t="s">
        <v>1419</v>
      </c>
      <c r="H31" s="366" t="s">
        <v>34</v>
      </c>
      <c r="I31" s="840" t="s">
        <v>34</v>
      </c>
      <c r="J31" s="366" t="s">
        <v>611</v>
      </c>
      <c r="K31" s="367" t="s">
        <v>48</v>
      </c>
      <c r="L31" s="681" t="s">
        <v>1419</v>
      </c>
      <c r="M31" s="368" t="s">
        <v>1416</v>
      </c>
      <c r="N31" s="682">
        <v>428582</v>
      </c>
      <c r="O31" s="683" t="s">
        <v>1321</v>
      </c>
      <c r="P31" s="684">
        <v>42652</v>
      </c>
      <c r="Q31" s="372">
        <v>10.166574000000001</v>
      </c>
      <c r="R31" s="372">
        <v>21.619303223107554</v>
      </c>
      <c r="S31" s="873">
        <v>5</v>
      </c>
      <c r="T31" s="369">
        <v>-0.23735243847664722</v>
      </c>
      <c r="U31" s="685">
        <v>-2.4412966416818005</v>
      </c>
      <c r="V31" s="369">
        <v>-0.20523986700407837</v>
      </c>
      <c r="W31" s="685">
        <v>-1.8046017906262406</v>
      </c>
      <c r="X31" s="369">
        <v>-7.6639165625646655E-2</v>
      </c>
      <c r="Y31" s="685">
        <v>-0.51214016041770738</v>
      </c>
      <c r="Z31" s="369">
        <v>0.19758035340553892</v>
      </c>
      <c r="AA31" s="685">
        <v>1.0520403871320356</v>
      </c>
      <c r="AB31" s="369">
        <v>0.17464626810856898</v>
      </c>
      <c r="AC31" s="373">
        <v>-1.8263846045712411</v>
      </c>
      <c r="AD31" s="686">
        <v>23966345000108</v>
      </c>
      <c r="AE31" s="687" t="s">
        <v>2004</v>
      </c>
      <c r="AF31" s="688" t="s">
        <v>1779</v>
      </c>
      <c r="AG31" s="689" t="s">
        <v>1439</v>
      </c>
      <c r="AH31" s="689" t="s">
        <v>1780</v>
      </c>
      <c r="AI31" s="689">
        <v>5000</v>
      </c>
      <c r="AJ31" s="689">
        <v>1000</v>
      </c>
      <c r="AK31" s="689">
        <v>1000</v>
      </c>
      <c r="AL31" s="673">
        <v>0.55000000000000004</v>
      </c>
      <c r="AM31" s="673">
        <v>0</v>
      </c>
      <c r="AN31" s="685" t="s">
        <v>1801</v>
      </c>
      <c r="AO31" s="683" t="s">
        <v>1324</v>
      </c>
      <c r="AP31" s="687" t="s">
        <v>1783</v>
      </c>
      <c r="AQ31" s="376" t="s">
        <v>687</v>
      </c>
      <c r="AR31" s="369">
        <v>3.6666666666666701E-3</v>
      </c>
      <c r="AS31" s="369">
        <v>3.6666666666666701E-3</v>
      </c>
      <c r="AT31" s="369" t="s">
        <v>1419</v>
      </c>
      <c r="AW31" s="198"/>
      <c r="AX31" s="198"/>
      <c r="AY31" s="184"/>
      <c r="AZ31" s="184"/>
      <c r="BA31" s="184"/>
      <c r="BB31" s="184"/>
      <c r="BC31" s="184"/>
      <c r="BD31" s="184"/>
      <c r="BE31" s="184"/>
      <c r="BF31" s="184"/>
      <c r="BG31" s="186"/>
      <c r="BH31" s="186"/>
      <c r="BI31" s="199"/>
      <c r="BJ31" s="199"/>
      <c r="BK31" s="199"/>
      <c r="BL31" s="218"/>
      <c r="BM31" s="186"/>
      <c r="BN31" s="186"/>
      <c r="BO31" s="186"/>
      <c r="BP31" s="186"/>
      <c r="BQ31" s="186"/>
      <c r="BR31" s="186"/>
      <c r="BS31" s="186"/>
      <c r="BT31" s="186"/>
      <c r="BU31" s="186"/>
      <c r="BV31" s="189"/>
      <c r="BW31" s="184"/>
      <c r="BX31"/>
      <c r="BZ31"/>
    </row>
    <row r="32" spans="2:78" ht="18.75">
      <c r="B32" s="676" t="s">
        <v>71</v>
      </c>
      <c r="C32" s="364"/>
      <c r="D32" s="838" t="s">
        <v>13</v>
      </c>
      <c r="E32" s="838" t="s">
        <v>616</v>
      </c>
      <c r="F32" s="365" t="s">
        <v>617</v>
      </c>
      <c r="G32" s="366" t="s">
        <v>34</v>
      </c>
      <c r="H32" s="366" t="s">
        <v>1337</v>
      </c>
      <c r="I32" s="840" t="s">
        <v>34</v>
      </c>
      <c r="J32" s="366" t="s">
        <v>608</v>
      </c>
      <c r="L32" s="681" t="s">
        <v>1419</v>
      </c>
      <c r="M32" s="368" t="s">
        <v>34</v>
      </c>
      <c r="N32" s="682">
        <v>440922</v>
      </c>
      <c r="O32" s="683" t="s">
        <v>1321</v>
      </c>
      <c r="S32" s="873"/>
      <c r="AD32" s="686">
        <v>13608337000128</v>
      </c>
      <c r="AG32" s="689" t="s">
        <v>1438</v>
      </c>
      <c r="AI32" s="689">
        <v>5000</v>
      </c>
      <c r="AJ32" s="689">
        <v>5000</v>
      </c>
      <c r="AK32" s="689">
        <v>5000</v>
      </c>
      <c r="AO32" s="683" t="s">
        <v>1324</v>
      </c>
      <c r="AR32" s="369">
        <v>4.0000000000000001E-3</v>
      </c>
      <c r="AS32" s="369">
        <v>4.0000000000000001E-3</v>
      </c>
      <c r="AT32" s="369" t="s">
        <v>1419</v>
      </c>
      <c r="AW32" s="198"/>
      <c r="AX32" s="198"/>
      <c r="AY32" s="184"/>
      <c r="AZ32" s="184"/>
      <c r="BA32" s="184"/>
      <c r="BB32" s="184"/>
      <c r="BC32" s="184"/>
      <c r="BD32" s="184"/>
      <c r="BE32" s="184"/>
      <c r="BF32" s="184"/>
      <c r="BG32" s="186"/>
      <c r="BH32" s="186"/>
      <c r="BI32" s="199"/>
      <c r="BJ32" s="199"/>
      <c r="BK32" s="199"/>
      <c r="BL32" s="218"/>
      <c r="BM32" s="186"/>
      <c r="BN32" s="186"/>
      <c r="BO32" s="186"/>
      <c r="BP32" s="186"/>
      <c r="BQ32" s="186"/>
      <c r="BR32" s="186"/>
      <c r="BS32" s="186"/>
      <c r="BT32" s="186"/>
      <c r="BU32" s="186"/>
      <c r="BV32" s="189"/>
      <c r="BW32" s="184"/>
      <c r="BX32"/>
      <c r="BZ32"/>
    </row>
    <row r="33" spans="2:78" ht="18.75">
      <c r="B33" s="676" t="s">
        <v>1286</v>
      </c>
      <c r="C33" s="364">
        <v>46329524000121</v>
      </c>
      <c r="D33" s="838" t="s">
        <v>14</v>
      </c>
      <c r="E33" s="838" t="s">
        <v>607</v>
      </c>
      <c r="F33" s="365" t="s">
        <v>1317</v>
      </c>
      <c r="G33" s="366" t="s">
        <v>1419</v>
      </c>
      <c r="H33" s="366" t="s">
        <v>34</v>
      </c>
      <c r="I33" s="840" t="s">
        <v>34</v>
      </c>
      <c r="J33" s="366" t="s">
        <v>608</v>
      </c>
      <c r="K33" s="367" t="s">
        <v>48</v>
      </c>
      <c r="M33" s="368" t="s">
        <v>1416</v>
      </c>
      <c r="N33" s="683">
        <v>659622</v>
      </c>
      <c r="O33" s="683" t="s">
        <v>1321</v>
      </c>
      <c r="P33" s="684">
        <v>44711</v>
      </c>
      <c r="S33" s="873">
        <v>2</v>
      </c>
      <c r="AD33" s="686">
        <v>46465003000100</v>
      </c>
      <c r="AE33" s="687" t="s">
        <v>1856</v>
      </c>
      <c r="AF33" s="688" t="s">
        <v>1800</v>
      </c>
      <c r="AG33" s="689" t="s">
        <v>1438</v>
      </c>
      <c r="AH33" s="689" t="s">
        <v>1780</v>
      </c>
      <c r="AI33" s="689">
        <v>0</v>
      </c>
      <c r="AJ33" s="689">
        <v>0</v>
      </c>
      <c r="AK33" s="689">
        <v>0</v>
      </c>
      <c r="AL33" s="673">
        <v>0</v>
      </c>
      <c r="AM33" s="673">
        <v>0</v>
      </c>
      <c r="AN33" s="685" t="s">
        <v>1801</v>
      </c>
      <c r="AO33" s="683" t="s">
        <v>1324</v>
      </c>
      <c r="AP33" s="687" t="s">
        <v>1783</v>
      </c>
      <c r="AQ33" s="376" t="s">
        <v>716</v>
      </c>
      <c r="AR33" s="369">
        <v>0</v>
      </c>
      <c r="AS33" s="369">
        <v>0</v>
      </c>
      <c r="AT33" s="369" t="s">
        <v>1419</v>
      </c>
      <c r="AW33" s="198"/>
      <c r="AX33" s="198"/>
      <c r="AY33" s="184"/>
      <c r="AZ33" s="184"/>
      <c r="BA33" s="184"/>
      <c r="BB33" s="184"/>
      <c r="BC33" s="184"/>
      <c r="BD33" s="184"/>
      <c r="BE33" s="184"/>
      <c r="BF33" s="184"/>
      <c r="BG33" s="186"/>
      <c r="BH33" s="186"/>
      <c r="BI33" s="199"/>
      <c r="BJ33" s="199"/>
      <c r="BK33" s="199"/>
      <c r="BL33" s="218"/>
      <c r="BM33" s="186"/>
      <c r="BN33" s="186"/>
      <c r="BO33" s="186"/>
      <c r="BP33" s="186"/>
      <c r="BQ33" s="186"/>
      <c r="BR33" s="186"/>
      <c r="BS33" s="186"/>
      <c r="BT33" s="186"/>
      <c r="BU33" s="186"/>
      <c r="BV33" s="189"/>
      <c r="BW33" s="184"/>
      <c r="BX33"/>
      <c r="BZ33"/>
    </row>
    <row r="34" spans="2:78" ht="18.75">
      <c r="B34" s="676" t="s">
        <v>725</v>
      </c>
      <c r="C34" s="364"/>
      <c r="D34" s="838" t="s">
        <v>13</v>
      </c>
      <c r="E34" s="838" t="s">
        <v>615</v>
      </c>
      <c r="F34" s="365" t="s">
        <v>619</v>
      </c>
      <c r="G34" s="366" t="s">
        <v>34</v>
      </c>
      <c r="H34" s="366" t="s">
        <v>865</v>
      </c>
      <c r="I34" s="840" t="s">
        <v>34</v>
      </c>
      <c r="J34" s="366" t="s">
        <v>1419</v>
      </c>
      <c r="L34" s="681" t="s">
        <v>1419</v>
      </c>
      <c r="M34" s="368" t="s">
        <v>1416</v>
      </c>
      <c r="N34" s="682">
        <v>125466</v>
      </c>
      <c r="O34" s="683" t="s">
        <v>1321</v>
      </c>
      <c r="S34" s="873"/>
      <c r="AD34" s="686">
        <v>0</v>
      </c>
      <c r="AG34" s="689" t="s">
        <v>1438</v>
      </c>
      <c r="AI34" s="689">
        <v>0</v>
      </c>
      <c r="AJ34" s="689">
        <v>0</v>
      </c>
      <c r="AK34" s="689">
        <v>0</v>
      </c>
      <c r="AO34" s="683" t="s">
        <v>1324</v>
      </c>
      <c r="AR34" s="369">
        <v>2.8E-3</v>
      </c>
      <c r="AS34" s="369">
        <v>2.8E-3</v>
      </c>
      <c r="AT34" s="369" t="s">
        <v>1419</v>
      </c>
      <c r="AW34" s="198"/>
      <c r="AX34" s="198"/>
      <c r="AY34" s="184"/>
      <c r="AZ34" s="184"/>
      <c r="BA34" s="184"/>
      <c r="BB34" s="184"/>
      <c r="BC34" s="184"/>
      <c r="BD34" s="184"/>
      <c r="BE34" s="184"/>
      <c r="BF34" s="184"/>
      <c r="BG34" s="186"/>
      <c r="BH34" s="186"/>
      <c r="BI34" s="199"/>
      <c r="BJ34" s="199"/>
      <c r="BK34" s="199"/>
      <c r="BL34" s="218"/>
      <c r="BM34" s="186"/>
      <c r="BN34" s="186"/>
      <c r="BO34" s="186"/>
      <c r="BP34" s="186"/>
      <c r="BQ34" s="186"/>
      <c r="BR34" s="186"/>
      <c r="BS34" s="186"/>
      <c r="BT34" s="186"/>
      <c r="BU34" s="186"/>
      <c r="BV34" s="189"/>
      <c r="BW34" s="184"/>
      <c r="BX34"/>
      <c r="BZ34"/>
    </row>
    <row r="35" spans="2:78" ht="18.75">
      <c r="B35" s="676" t="s">
        <v>576</v>
      </c>
      <c r="C35" s="364">
        <v>43096273000194</v>
      </c>
      <c r="D35" s="838" t="s">
        <v>14</v>
      </c>
      <c r="E35" s="838" t="s">
        <v>607</v>
      </c>
      <c r="F35" s="365" t="s">
        <v>1419</v>
      </c>
      <c r="G35" s="366" t="s">
        <v>1419</v>
      </c>
      <c r="H35" s="366" t="s">
        <v>34</v>
      </c>
      <c r="I35" s="840" t="s">
        <v>34</v>
      </c>
      <c r="J35" s="366" t="s">
        <v>612</v>
      </c>
      <c r="K35" s="367" t="s">
        <v>1782</v>
      </c>
      <c r="L35" s="681" t="s">
        <v>715</v>
      </c>
      <c r="M35" s="368" t="s">
        <v>1416</v>
      </c>
      <c r="N35" s="683">
        <v>616370</v>
      </c>
      <c r="O35" s="683" t="s">
        <v>1321</v>
      </c>
      <c r="P35" s="684">
        <v>44436</v>
      </c>
      <c r="Q35" s="372">
        <v>29.43</v>
      </c>
      <c r="R35" s="372">
        <v>33.03854077253208</v>
      </c>
      <c r="S35" s="873">
        <v>2</v>
      </c>
      <c r="T35" s="369">
        <v>-0.14814814814814814</v>
      </c>
      <c r="U35" s="685">
        <v>-1.5237828558522961</v>
      </c>
      <c r="V35" s="369">
        <v>-7.9999999999999849E-2</v>
      </c>
      <c r="W35" s="685">
        <v>-0.70341179497660755</v>
      </c>
      <c r="AB35" s="369">
        <v>0.1850396646970327</v>
      </c>
      <c r="AC35" s="373">
        <v>-1.0469722188074191</v>
      </c>
      <c r="AD35" s="686">
        <v>0</v>
      </c>
      <c r="AE35" s="687" t="s">
        <v>1856</v>
      </c>
      <c r="AF35" s="688" t="s">
        <v>1800</v>
      </c>
      <c r="AG35" s="689" t="s">
        <v>1438</v>
      </c>
      <c r="AH35" s="689" t="s">
        <v>1861</v>
      </c>
      <c r="AI35" s="689">
        <v>10000</v>
      </c>
      <c r="AJ35" s="689">
        <v>10000</v>
      </c>
      <c r="AK35" s="689">
        <v>10000</v>
      </c>
      <c r="AL35" s="673">
        <v>0</v>
      </c>
      <c r="AM35" s="673">
        <v>0</v>
      </c>
      <c r="AN35" s="685" t="s">
        <v>1801</v>
      </c>
      <c r="AO35" s="683" t="s">
        <v>1324</v>
      </c>
      <c r="AP35" s="687" t="s">
        <v>1783</v>
      </c>
      <c r="AQ35" s="376" t="s">
        <v>687</v>
      </c>
      <c r="AR35" s="369">
        <v>0</v>
      </c>
      <c r="AS35" s="369">
        <v>0</v>
      </c>
      <c r="AT35" s="369" t="s">
        <v>1419</v>
      </c>
      <c r="AW35" s="198"/>
      <c r="AX35" s="198"/>
      <c r="AY35" s="184"/>
      <c r="AZ35" s="184"/>
      <c r="BA35" s="184"/>
      <c r="BB35" s="184"/>
      <c r="BC35" s="184"/>
      <c r="BD35" s="184"/>
      <c r="BE35" s="184"/>
      <c r="BF35" s="184"/>
      <c r="BG35" s="186"/>
      <c r="BH35" s="186"/>
      <c r="BI35" s="199"/>
      <c r="BJ35" s="199"/>
      <c r="BK35" s="199"/>
      <c r="BL35" s="218"/>
      <c r="BM35" s="186"/>
      <c r="BN35" s="186"/>
      <c r="BO35" s="186"/>
      <c r="BP35" s="186"/>
      <c r="BQ35" s="186"/>
      <c r="BR35" s="186"/>
      <c r="BS35" s="186"/>
      <c r="BT35" s="186"/>
      <c r="BU35" s="186"/>
      <c r="BV35" s="189"/>
      <c r="BW35" s="184"/>
      <c r="BX35"/>
      <c r="BZ35"/>
    </row>
    <row r="36" spans="2:78" ht="18.75">
      <c r="B36" s="676" t="s">
        <v>1503</v>
      </c>
      <c r="C36" s="364">
        <v>45295229000139</v>
      </c>
      <c r="D36" s="838" t="s">
        <v>14</v>
      </c>
      <c r="E36" s="838" t="s">
        <v>607</v>
      </c>
      <c r="F36" s="365" t="s">
        <v>1419</v>
      </c>
      <c r="G36" s="366" t="s">
        <v>1419</v>
      </c>
      <c r="H36" s="366" t="s">
        <v>34</v>
      </c>
      <c r="I36" s="840" t="s">
        <v>34</v>
      </c>
      <c r="J36" s="366" t="s">
        <v>612</v>
      </c>
      <c r="K36" s="367" t="s">
        <v>1782</v>
      </c>
      <c r="L36" s="681" t="s">
        <v>1419</v>
      </c>
      <c r="M36" s="368" t="s">
        <v>1419</v>
      </c>
      <c r="N36" s="683">
        <v>639605</v>
      </c>
      <c r="O36" s="683" t="s">
        <v>1321</v>
      </c>
      <c r="P36" s="684">
        <v>44611</v>
      </c>
      <c r="Q36" s="372">
        <v>8.1758143600000004</v>
      </c>
      <c r="R36" s="372">
        <v>8.6005252487037094</v>
      </c>
      <c r="S36" s="873">
        <v>2</v>
      </c>
      <c r="AB36" s="369">
        <v>0.24388587171512058</v>
      </c>
      <c r="AD36" s="686">
        <v>0</v>
      </c>
      <c r="AE36" s="687" t="s">
        <v>1856</v>
      </c>
      <c r="AF36" s="688" t="s">
        <v>1800</v>
      </c>
      <c r="AG36" s="689" t="s">
        <v>1438</v>
      </c>
      <c r="AH36" s="689" t="s">
        <v>1861</v>
      </c>
      <c r="AI36" s="689">
        <v>0</v>
      </c>
      <c r="AJ36" s="689">
        <v>0</v>
      </c>
      <c r="AK36" s="689">
        <v>0</v>
      </c>
      <c r="AL36" s="673">
        <v>0</v>
      </c>
      <c r="AM36" s="673">
        <v>0</v>
      </c>
      <c r="AN36" s="685" t="s">
        <v>1801</v>
      </c>
      <c r="AO36" s="683" t="s">
        <v>1324</v>
      </c>
      <c r="AP36" s="687" t="s">
        <v>1783</v>
      </c>
      <c r="AQ36" s="376" t="s">
        <v>687</v>
      </c>
      <c r="AR36" s="369">
        <v>5.0000000000000001E-3</v>
      </c>
      <c r="AS36" s="369">
        <v>5.0000000000000001E-3</v>
      </c>
      <c r="AT36" s="369" t="s">
        <v>1419</v>
      </c>
      <c r="AW36" s="198"/>
      <c r="AX36" s="198"/>
      <c r="AY36" s="184"/>
      <c r="AZ36" s="184"/>
      <c r="BA36" s="184"/>
      <c r="BB36" s="184"/>
      <c r="BC36" s="184"/>
      <c r="BD36" s="184"/>
      <c r="BE36" s="184"/>
      <c r="BF36" s="184"/>
      <c r="BG36" s="186"/>
      <c r="BH36" s="186"/>
      <c r="BI36" s="199"/>
      <c r="BJ36" s="199"/>
      <c r="BK36" s="199"/>
      <c r="BL36" s="218"/>
      <c r="BM36" s="186"/>
      <c r="BN36" s="186"/>
      <c r="BO36" s="186"/>
      <c r="BP36" s="186"/>
      <c r="BQ36" s="186"/>
      <c r="BR36" s="186"/>
      <c r="BS36" s="186"/>
      <c r="BT36" s="186"/>
      <c r="BU36" s="186"/>
      <c r="BV36" s="189"/>
      <c r="BW36" s="184"/>
      <c r="BX36"/>
      <c r="BZ36"/>
    </row>
    <row r="37" spans="2:78" ht="18.75">
      <c r="B37" s="676" t="s">
        <v>1504</v>
      </c>
      <c r="C37" s="364">
        <v>38064885000165</v>
      </c>
      <c r="D37" s="838" t="s">
        <v>14</v>
      </c>
      <c r="E37" s="838" t="s">
        <v>607</v>
      </c>
      <c r="F37" s="365" t="s">
        <v>1419</v>
      </c>
      <c r="G37" s="366" t="s">
        <v>1419</v>
      </c>
      <c r="H37" s="366" t="s">
        <v>34</v>
      </c>
      <c r="I37" s="840" t="s">
        <v>34</v>
      </c>
      <c r="J37" s="366" t="s">
        <v>612</v>
      </c>
      <c r="K37" s="367" t="s">
        <v>48</v>
      </c>
      <c r="L37" s="681" t="s">
        <v>1419</v>
      </c>
      <c r="M37" s="368" t="s">
        <v>1419</v>
      </c>
      <c r="N37" s="683">
        <v>550681</v>
      </c>
      <c r="O37" s="683" t="s">
        <v>1321</v>
      </c>
      <c r="P37" s="684">
        <v>44073</v>
      </c>
      <c r="Q37" s="372">
        <v>233.50149517</v>
      </c>
      <c r="R37" s="372">
        <v>284.36043166131992</v>
      </c>
      <c r="S37" s="873">
        <v>2</v>
      </c>
      <c r="T37" s="369">
        <v>-0.1445386737318145</v>
      </c>
      <c r="U37" s="685">
        <v>-1.486657483021131</v>
      </c>
      <c r="V37" s="369">
        <v>-8.0360398941420219E-2</v>
      </c>
      <c r="W37" s="685">
        <v>-0.70658065580525975</v>
      </c>
      <c r="X37" s="369">
        <v>0.10322871761280927</v>
      </c>
      <c r="Y37" s="685">
        <v>0.68982447246589895</v>
      </c>
      <c r="AB37" s="369">
        <v>0.1700263254562864</v>
      </c>
      <c r="AC37" s="373">
        <v>-1.141539621795534</v>
      </c>
      <c r="AD37" s="686">
        <v>0</v>
      </c>
      <c r="AE37" s="687" t="s">
        <v>1856</v>
      </c>
      <c r="AF37" s="688" t="s">
        <v>1800</v>
      </c>
      <c r="AG37" s="689" t="s">
        <v>1438</v>
      </c>
      <c r="AH37" s="689" t="s">
        <v>1861</v>
      </c>
      <c r="AI37" s="689">
        <v>25000</v>
      </c>
      <c r="AJ37" s="689">
        <v>25000</v>
      </c>
      <c r="AK37" s="689">
        <v>25000</v>
      </c>
      <c r="AL37" s="673">
        <v>0.75</v>
      </c>
      <c r="AM37" s="673">
        <v>0</v>
      </c>
      <c r="AN37" s="685" t="s">
        <v>1782</v>
      </c>
      <c r="AO37" s="683" t="s">
        <v>1324</v>
      </c>
      <c r="AP37" s="687" t="s">
        <v>1802</v>
      </c>
      <c r="AQ37" s="376" t="s">
        <v>1782</v>
      </c>
      <c r="AR37" s="369">
        <v>5.2500000000000003E-3</v>
      </c>
      <c r="AS37" s="369">
        <v>5.2500000000000003E-3</v>
      </c>
      <c r="AT37" s="369" t="s">
        <v>1419</v>
      </c>
      <c r="AW37" s="198"/>
      <c r="AX37" s="198"/>
      <c r="AY37" s="184"/>
      <c r="AZ37" s="184"/>
      <c r="BA37" s="184"/>
      <c r="BB37" s="184"/>
      <c r="BC37" s="184"/>
      <c r="BD37" s="184"/>
      <c r="BE37" s="184"/>
      <c r="BF37" s="184"/>
      <c r="BG37" s="186"/>
      <c r="BH37" s="186"/>
      <c r="BI37" s="199"/>
      <c r="BJ37" s="199"/>
      <c r="BK37" s="199"/>
      <c r="BL37" s="218"/>
      <c r="BM37" s="186"/>
      <c r="BN37" s="186"/>
      <c r="BO37" s="186"/>
      <c r="BP37" s="186"/>
      <c r="BQ37" s="186"/>
      <c r="BR37" s="186"/>
      <c r="BS37" s="186"/>
      <c r="BT37" s="186"/>
      <c r="BU37" s="186"/>
      <c r="BV37" s="189"/>
      <c r="BW37" s="184"/>
      <c r="BX37"/>
      <c r="BZ37"/>
    </row>
    <row r="38" spans="2:78" ht="18.75">
      <c r="B38" s="676" t="s">
        <v>727</v>
      </c>
      <c r="C38" s="364">
        <v>7657641000162</v>
      </c>
      <c r="D38" s="838" t="s">
        <v>14</v>
      </c>
      <c r="E38" s="838" t="s">
        <v>614</v>
      </c>
      <c r="F38" s="365" t="s">
        <v>1419</v>
      </c>
      <c r="G38" s="366" t="s">
        <v>1419</v>
      </c>
      <c r="H38" s="366" t="s">
        <v>865</v>
      </c>
      <c r="I38" s="840" t="s">
        <v>34</v>
      </c>
      <c r="J38" s="366" t="s">
        <v>611</v>
      </c>
      <c r="K38" s="367" t="s">
        <v>48</v>
      </c>
      <c r="L38" s="681" t="s">
        <v>1419</v>
      </c>
      <c r="M38" s="368" t="s">
        <v>1416</v>
      </c>
      <c r="N38" s="682">
        <v>286664</v>
      </c>
      <c r="O38" s="683" t="s">
        <v>1321</v>
      </c>
      <c r="P38" s="684">
        <v>40807</v>
      </c>
      <c r="Q38" s="372">
        <v>47.948751000000001</v>
      </c>
      <c r="R38" s="372">
        <v>120.12403508764939</v>
      </c>
      <c r="S38" s="873">
        <v>4</v>
      </c>
      <c r="T38" s="369">
        <v>-0.26311106174773369</v>
      </c>
      <c r="U38" s="685">
        <v>-2.7062378442649675</v>
      </c>
      <c r="V38" s="369">
        <v>-0.25563291864602855</v>
      </c>
      <c r="W38" s="685">
        <v>-2.2476901269989047</v>
      </c>
      <c r="X38" s="369">
        <v>-7.6242761613213417E-2</v>
      </c>
      <c r="Y38" s="685">
        <v>-0.50949119610735161</v>
      </c>
      <c r="Z38" s="369">
        <v>0.25204068274415037</v>
      </c>
      <c r="AA38" s="685">
        <v>1.3420209695795855</v>
      </c>
      <c r="AB38" s="369">
        <v>0.18171669045205682</v>
      </c>
      <c r="AC38" s="373">
        <v>-2.0326383121021734</v>
      </c>
      <c r="AD38" s="686">
        <v>0</v>
      </c>
      <c r="AE38" s="687" t="s">
        <v>1808</v>
      </c>
      <c r="AF38" s="688" t="s">
        <v>1793</v>
      </c>
      <c r="AG38" s="689" t="s">
        <v>728</v>
      </c>
      <c r="AH38" s="689" t="s">
        <v>1861</v>
      </c>
      <c r="AI38" s="689">
        <v>25000</v>
      </c>
      <c r="AJ38" s="689">
        <v>5000</v>
      </c>
      <c r="AK38" s="689">
        <v>0</v>
      </c>
      <c r="AL38" s="673">
        <v>0.7</v>
      </c>
      <c r="AM38" s="673">
        <v>0</v>
      </c>
      <c r="AN38" s="685" t="s">
        <v>1801</v>
      </c>
      <c r="AO38" s="683" t="s">
        <v>1324</v>
      </c>
      <c r="AP38" s="687" t="s">
        <v>1783</v>
      </c>
      <c r="AQ38" s="376" t="s">
        <v>687</v>
      </c>
      <c r="AR38" s="369">
        <v>1.8666666666666699E-3</v>
      </c>
      <c r="AS38" s="369">
        <v>1.8666666666666699E-3</v>
      </c>
      <c r="AT38" s="369" t="s">
        <v>1419</v>
      </c>
      <c r="AW38" s="198"/>
      <c r="AX38" s="198"/>
      <c r="AY38" s="184"/>
      <c r="AZ38" s="184"/>
      <c r="BA38" s="184"/>
      <c r="BB38" s="184"/>
      <c r="BC38" s="184"/>
      <c r="BD38" s="184"/>
      <c r="BE38" s="184"/>
      <c r="BF38" s="184"/>
      <c r="BG38" s="186"/>
      <c r="BH38" s="186"/>
      <c r="BI38" s="199"/>
      <c r="BJ38" s="199"/>
      <c r="BK38" s="199"/>
      <c r="BL38" s="218"/>
      <c r="BM38" s="186"/>
      <c r="BN38" s="186"/>
      <c r="BO38" s="186"/>
      <c r="BP38" s="186"/>
      <c r="BQ38" s="186"/>
      <c r="BR38" s="186"/>
      <c r="BS38" s="186"/>
      <c r="BT38" s="186"/>
      <c r="BU38" s="186"/>
      <c r="BV38" s="189"/>
      <c r="BW38" s="184"/>
      <c r="BX38"/>
      <c r="BZ38"/>
    </row>
    <row r="39" spans="2:78" ht="18.75">
      <c r="B39" s="676" t="s">
        <v>729</v>
      </c>
      <c r="C39" s="364">
        <v>43984537000146</v>
      </c>
      <c r="D39" s="838" t="s">
        <v>13</v>
      </c>
      <c r="E39" s="838" t="s">
        <v>615</v>
      </c>
      <c r="F39" s="365" t="s">
        <v>619</v>
      </c>
      <c r="G39" s="366" t="s">
        <v>34</v>
      </c>
      <c r="H39" s="366" t="s">
        <v>1338</v>
      </c>
      <c r="I39" s="840" t="s">
        <v>34</v>
      </c>
      <c r="J39" s="366" t="s">
        <v>611</v>
      </c>
      <c r="K39" s="367" t="s">
        <v>48</v>
      </c>
      <c r="L39" s="681" t="s">
        <v>1419</v>
      </c>
      <c r="M39" s="368" t="s">
        <v>34</v>
      </c>
      <c r="N39" s="683">
        <v>622435</v>
      </c>
      <c r="O39" s="683" t="s">
        <v>1321</v>
      </c>
      <c r="P39" s="684">
        <v>44505</v>
      </c>
      <c r="Q39" s="372">
        <v>315950100</v>
      </c>
      <c r="R39" s="372">
        <v>14273723.966635035</v>
      </c>
      <c r="S39" s="873">
        <v>1</v>
      </c>
      <c r="T39" s="369">
        <v>0.19936226386576505</v>
      </c>
      <c r="U39" s="685">
        <v>2.0505473985322431</v>
      </c>
      <c r="AB39" s="369">
        <v>4.9831583170146534E-2</v>
      </c>
      <c r="AD39" s="686">
        <v>29726133000121</v>
      </c>
      <c r="AE39" s="687" t="s">
        <v>1856</v>
      </c>
      <c r="AF39" s="688" t="s">
        <v>1800</v>
      </c>
      <c r="AG39" s="689" t="s">
        <v>1438</v>
      </c>
      <c r="AH39" s="689" t="s">
        <v>1780</v>
      </c>
      <c r="AI39" s="689">
        <v>500</v>
      </c>
      <c r="AJ39" s="689">
        <v>100</v>
      </c>
      <c r="AK39" s="689">
        <v>100</v>
      </c>
      <c r="AL39" s="673">
        <v>0</v>
      </c>
      <c r="AM39" s="673">
        <v>0</v>
      </c>
      <c r="AN39" s="685" t="s">
        <v>1801</v>
      </c>
      <c r="AO39" s="683" t="s">
        <v>1324</v>
      </c>
      <c r="AP39" s="687" t="s">
        <v>1802</v>
      </c>
      <c r="AQ39" s="376" t="s">
        <v>668</v>
      </c>
      <c r="AR39" s="369">
        <v>4.0000000000000001E-3</v>
      </c>
      <c r="AS39" s="369">
        <v>4.0000000000000001E-3</v>
      </c>
      <c r="AT39" s="369" t="s">
        <v>1419</v>
      </c>
      <c r="AW39" s="198"/>
      <c r="AX39" s="198"/>
      <c r="AY39" s="184"/>
      <c r="AZ39" s="184"/>
      <c r="BA39" s="184"/>
      <c r="BB39" s="184"/>
      <c r="BC39" s="184"/>
      <c r="BD39" s="184"/>
      <c r="BE39" s="184"/>
      <c r="BF39" s="184"/>
      <c r="BG39" s="186"/>
      <c r="BH39" s="186"/>
      <c r="BI39" s="199"/>
      <c r="BJ39" s="199"/>
      <c r="BK39" s="199"/>
      <c r="BL39" s="218"/>
      <c r="BM39" s="186"/>
      <c r="BN39" s="186"/>
      <c r="BO39" s="186"/>
      <c r="BP39" s="186"/>
      <c r="BQ39" s="186"/>
      <c r="BR39" s="186"/>
      <c r="BS39" s="186"/>
      <c r="BT39" s="186"/>
      <c r="BU39" s="186"/>
      <c r="BV39" s="189"/>
      <c r="BW39" s="184"/>
      <c r="BX39"/>
      <c r="BZ39"/>
    </row>
    <row r="40" spans="2:78" ht="18.75">
      <c r="B40" s="676" t="s">
        <v>730</v>
      </c>
      <c r="C40" s="364">
        <v>26623196000164</v>
      </c>
      <c r="D40" s="838" t="s">
        <v>14</v>
      </c>
      <c r="E40" s="838" t="s">
        <v>607</v>
      </c>
      <c r="F40" s="365" t="s">
        <v>1419</v>
      </c>
      <c r="G40" s="366" t="s">
        <v>1419</v>
      </c>
      <c r="H40" s="366" t="s">
        <v>34</v>
      </c>
      <c r="I40" s="840" t="s">
        <v>34</v>
      </c>
      <c r="J40" s="366" t="s">
        <v>608</v>
      </c>
      <c r="K40" s="367" t="s">
        <v>48</v>
      </c>
      <c r="L40" s="681" t="s">
        <v>1419</v>
      </c>
      <c r="M40" s="368" t="s">
        <v>34</v>
      </c>
      <c r="N40" s="682">
        <v>440906</v>
      </c>
      <c r="O40" s="683" t="s">
        <v>1321</v>
      </c>
      <c r="P40" s="684">
        <v>42763</v>
      </c>
      <c r="Q40" s="372">
        <v>158.054224</v>
      </c>
      <c r="R40" s="372">
        <v>191.89026925101223</v>
      </c>
      <c r="S40" s="873">
        <v>2</v>
      </c>
      <c r="T40" s="369">
        <v>-2.3441325258036994E-2</v>
      </c>
      <c r="U40" s="685">
        <v>-0.24110655443991566</v>
      </c>
      <c r="V40" s="369">
        <v>-0.10645436898116423</v>
      </c>
      <c r="W40" s="685">
        <v>-0.93601573460178711</v>
      </c>
      <c r="X40" s="369">
        <v>-0.1208350122672387</v>
      </c>
      <c r="Y40" s="685">
        <v>-0.80747829209025401</v>
      </c>
      <c r="Z40" s="369">
        <v>-2.0382266451632325E-2</v>
      </c>
      <c r="AA40" s="685">
        <v>-0.10852783244289128</v>
      </c>
      <c r="AB40" s="369">
        <v>0.23278973930260211</v>
      </c>
      <c r="AC40" s="373">
        <v>-0.94585679745179529</v>
      </c>
      <c r="AD40" s="686">
        <v>16565058000112</v>
      </c>
      <c r="AE40" s="687" t="s">
        <v>1856</v>
      </c>
      <c r="AF40" s="688" t="s">
        <v>1800</v>
      </c>
      <c r="AG40" s="689" t="s">
        <v>1438</v>
      </c>
      <c r="AH40" s="689" t="s">
        <v>1780</v>
      </c>
      <c r="AI40" s="689">
        <v>5000</v>
      </c>
      <c r="AJ40" s="689">
        <v>1000</v>
      </c>
      <c r="AK40" s="689">
        <v>5000</v>
      </c>
      <c r="AL40" s="673">
        <v>0.75</v>
      </c>
      <c r="AM40" s="673">
        <v>10</v>
      </c>
      <c r="AN40" s="685" t="s">
        <v>1782</v>
      </c>
      <c r="AO40" s="683" t="s">
        <v>1324</v>
      </c>
      <c r="AP40" s="687" t="s">
        <v>1783</v>
      </c>
      <c r="AQ40" s="376" t="s">
        <v>659</v>
      </c>
      <c r="AR40" s="369">
        <v>6.0000000000000001E-3</v>
      </c>
      <c r="AS40" s="369">
        <v>6.0000000000000001E-3</v>
      </c>
      <c r="AT40" s="369" t="s">
        <v>1419</v>
      </c>
      <c r="AW40" s="198"/>
      <c r="AX40" s="198"/>
      <c r="AY40" s="184"/>
      <c r="AZ40" s="184"/>
      <c r="BA40" s="184"/>
      <c r="BB40" s="184"/>
      <c r="BC40" s="184"/>
      <c r="BD40" s="184"/>
      <c r="BE40" s="184"/>
      <c r="BF40" s="184"/>
      <c r="BG40" s="186"/>
      <c r="BH40" s="186"/>
      <c r="BI40" s="199"/>
      <c r="BJ40" s="199"/>
      <c r="BK40" s="199"/>
      <c r="BL40" s="218"/>
      <c r="BM40" s="186"/>
      <c r="BN40" s="186"/>
      <c r="BO40" s="186"/>
      <c r="BP40" s="186"/>
      <c r="BQ40" s="186"/>
      <c r="BR40" s="186"/>
      <c r="BS40" s="186"/>
      <c r="BT40" s="186"/>
      <c r="BU40" s="186"/>
      <c r="BV40" s="189"/>
      <c r="BW40" s="184"/>
      <c r="BX40"/>
      <c r="BZ40"/>
    </row>
    <row r="41" spans="2:78" ht="18.75">
      <c r="B41" s="676" t="s">
        <v>731</v>
      </c>
      <c r="C41" s="364"/>
      <c r="D41" s="838" t="s">
        <v>14</v>
      </c>
      <c r="E41" s="838" t="s">
        <v>607</v>
      </c>
      <c r="F41" s="365" t="s">
        <v>1419</v>
      </c>
      <c r="G41" s="366" t="s">
        <v>1419</v>
      </c>
      <c r="H41" s="366" t="s">
        <v>34</v>
      </c>
      <c r="I41" s="840" t="s">
        <v>34</v>
      </c>
      <c r="J41" s="366" t="s">
        <v>611</v>
      </c>
      <c r="L41" s="681" t="s">
        <v>1419</v>
      </c>
      <c r="M41" s="368" t="s">
        <v>1416</v>
      </c>
      <c r="N41" s="683">
        <v>634697</v>
      </c>
      <c r="O41" s="683" t="s">
        <v>1321</v>
      </c>
      <c r="S41" s="873"/>
      <c r="AD41" s="686">
        <v>43984876000122</v>
      </c>
      <c r="AG41" s="689" t="s">
        <v>1438</v>
      </c>
      <c r="AI41" s="689">
        <v>0</v>
      </c>
      <c r="AJ41" s="689">
        <v>0</v>
      </c>
      <c r="AK41" s="689">
        <v>0</v>
      </c>
      <c r="AO41" s="683" t="s">
        <v>1324</v>
      </c>
      <c r="AR41" s="369">
        <v>2.66666666666667E-3</v>
      </c>
      <c r="AS41" s="369">
        <v>2.66666666666667E-3</v>
      </c>
      <c r="AT41" s="369" t="s">
        <v>1419</v>
      </c>
      <c r="AW41" s="198"/>
      <c r="AX41" s="198"/>
      <c r="AY41" s="184"/>
      <c r="AZ41" s="184"/>
      <c r="BA41" s="184"/>
      <c r="BB41" s="184"/>
      <c r="BC41" s="184"/>
      <c r="BD41" s="184"/>
      <c r="BE41" s="184"/>
      <c r="BF41" s="184"/>
      <c r="BG41" s="186"/>
      <c r="BH41" s="186"/>
      <c r="BI41" s="199"/>
      <c r="BJ41" s="199"/>
      <c r="BK41" s="199"/>
      <c r="BL41" s="218"/>
      <c r="BM41" s="186"/>
      <c r="BN41" s="186"/>
      <c r="BO41" s="186"/>
      <c r="BP41" s="186"/>
      <c r="BQ41" s="186"/>
      <c r="BR41" s="186"/>
      <c r="BS41" s="186"/>
      <c r="BT41" s="186"/>
      <c r="BU41" s="186"/>
      <c r="BV41" s="189"/>
      <c r="BW41" s="184"/>
      <c r="BX41"/>
      <c r="BZ41"/>
    </row>
    <row r="42" spans="2:78" ht="18.75">
      <c r="B42" s="676" t="s">
        <v>577</v>
      </c>
      <c r="C42" s="364">
        <v>11147668000182</v>
      </c>
      <c r="D42" s="838" t="s">
        <v>14</v>
      </c>
      <c r="E42" s="838" t="s">
        <v>607</v>
      </c>
      <c r="F42" s="365" t="s">
        <v>1419</v>
      </c>
      <c r="G42" s="366" t="s">
        <v>1419</v>
      </c>
      <c r="H42" s="366" t="s">
        <v>34</v>
      </c>
      <c r="I42" s="840" t="s">
        <v>34</v>
      </c>
      <c r="J42" s="366" t="s">
        <v>611</v>
      </c>
      <c r="K42" s="367" t="s">
        <v>1782</v>
      </c>
      <c r="L42" s="681" t="s">
        <v>1419</v>
      </c>
      <c r="M42" s="368" t="s">
        <v>1416</v>
      </c>
      <c r="N42" s="682">
        <v>253154</v>
      </c>
      <c r="O42" s="683" t="s">
        <v>1321</v>
      </c>
      <c r="P42" s="684">
        <v>40388</v>
      </c>
      <c r="Q42" s="372">
        <v>140.77330000000001</v>
      </c>
      <c r="R42" s="372">
        <v>309.90040239840653</v>
      </c>
      <c r="S42" s="873">
        <v>4</v>
      </c>
      <c r="T42" s="369">
        <v>-0.36748552969968051</v>
      </c>
      <c r="U42" s="685">
        <v>-3.7797850120286673</v>
      </c>
      <c r="V42" s="369">
        <v>-0.36502220017419007</v>
      </c>
      <c r="W42" s="685">
        <v>-3.2095115128854759</v>
      </c>
      <c r="X42" s="369">
        <v>-0.13541853807061022</v>
      </c>
      <c r="Y42" s="685">
        <v>-0.90493250082833943</v>
      </c>
      <c r="Z42" s="369">
        <v>0.6332089355351691</v>
      </c>
      <c r="AA42" s="685">
        <v>3.371597237244381</v>
      </c>
      <c r="AB42" s="369">
        <v>0.31129346178168915</v>
      </c>
      <c r="AC42" s="373">
        <v>-1.5379493862456206</v>
      </c>
      <c r="AD42" s="686">
        <v>0</v>
      </c>
      <c r="AE42" s="687" t="s">
        <v>1808</v>
      </c>
      <c r="AF42" s="688" t="s">
        <v>1793</v>
      </c>
      <c r="AG42" s="689" t="s">
        <v>728</v>
      </c>
      <c r="AH42" s="689" t="s">
        <v>1861</v>
      </c>
      <c r="AI42" s="689">
        <v>25000</v>
      </c>
      <c r="AJ42" s="689">
        <v>5000</v>
      </c>
      <c r="AK42" s="689">
        <v>0</v>
      </c>
      <c r="AL42" s="673">
        <v>0.7</v>
      </c>
      <c r="AM42" s="673">
        <v>0</v>
      </c>
      <c r="AN42" s="685" t="s">
        <v>1801</v>
      </c>
      <c r="AO42" s="683" t="s">
        <v>1324</v>
      </c>
      <c r="AP42" s="687" t="s">
        <v>1783</v>
      </c>
      <c r="AQ42" s="376" t="s">
        <v>687</v>
      </c>
      <c r="AR42" s="369">
        <v>3.46666666666667E-3</v>
      </c>
      <c r="AS42" s="369">
        <v>3.46666666666667E-3</v>
      </c>
      <c r="AT42" s="369" t="s">
        <v>1419</v>
      </c>
      <c r="AW42" s="198"/>
      <c r="AX42" s="198"/>
      <c r="AY42" s="184"/>
      <c r="AZ42" s="184"/>
      <c r="BA42" s="184"/>
      <c r="BB42" s="184"/>
      <c r="BC42" s="184"/>
      <c r="BD42" s="184"/>
      <c r="BE42" s="184"/>
      <c r="BF42" s="184"/>
      <c r="BG42" s="186"/>
      <c r="BH42" s="186"/>
      <c r="BI42" s="199"/>
      <c r="BJ42" s="199"/>
      <c r="BK42" s="199"/>
      <c r="BL42" s="218"/>
      <c r="BM42" s="186"/>
      <c r="BN42" s="186"/>
      <c r="BO42" s="186"/>
      <c r="BP42" s="186"/>
      <c r="BQ42" s="186"/>
      <c r="BR42" s="186"/>
      <c r="BS42" s="186"/>
      <c r="BT42" s="186"/>
      <c r="BU42" s="186"/>
      <c r="BV42" s="189"/>
      <c r="BW42" s="184"/>
      <c r="BX42"/>
      <c r="BZ42"/>
    </row>
    <row r="43" spans="2:78" ht="18.75">
      <c r="B43" s="676" t="s">
        <v>72</v>
      </c>
      <c r="C43" s="364">
        <v>34774662000130</v>
      </c>
      <c r="D43" s="838" t="s">
        <v>13</v>
      </c>
      <c r="E43" s="838" t="s">
        <v>615</v>
      </c>
      <c r="F43" s="365" t="s">
        <v>619</v>
      </c>
      <c r="G43" s="366" t="s">
        <v>34</v>
      </c>
      <c r="H43" s="366" t="s">
        <v>1337</v>
      </c>
      <c r="I43" s="840" t="s">
        <v>34</v>
      </c>
      <c r="J43" s="366" t="s">
        <v>611</v>
      </c>
      <c r="K43" s="367" t="s">
        <v>48</v>
      </c>
      <c r="L43" s="681" t="s">
        <v>1339</v>
      </c>
      <c r="M43" s="368" t="s">
        <v>34</v>
      </c>
      <c r="N43" s="682">
        <v>509061</v>
      </c>
      <c r="O43" s="683" t="s">
        <v>1321</v>
      </c>
      <c r="P43" s="684">
        <v>43740</v>
      </c>
      <c r="Q43" s="372">
        <v>314.98337959000003</v>
      </c>
      <c r="R43" s="372">
        <v>285.08522480565739</v>
      </c>
      <c r="S43" s="873">
        <v>1</v>
      </c>
      <c r="T43" s="369">
        <v>0.14143535110734806</v>
      </c>
      <c r="U43" s="685">
        <v>1.4547381517945825</v>
      </c>
      <c r="V43" s="369">
        <v>0.15460451575149392</v>
      </c>
      <c r="W43" s="685">
        <v>1.3593829992030968</v>
      </c>
      <c r="X43" s="369">
        <v>0.25343374358501403</v>
      </c>
      <c r="Y43" s="685">
        <v>1.6935674734362565</v>
      </c>
      <c r="Z43" s="369">
        <v>0.35091257461591985</v>
      </c>
      <c r="AA43" s="685">
        <v>1.8684762654042417</v>
      </c>
      <c r="AB43" s="369">
        <v>4.172419384683633E-2</v>
      </c>
      <c r="AC43" s="373">
        <v>0.97960256790820488</v>
      </c>
      <c r="AD43" s="686">
        <v>34687549000118</v>
      </c>
      <c r="AE43" s="687" t="s">
        <v>2052</v>
      </c>
      <c r="AF43" s="688" t="s">
        <v>1823</v>
      </c>
      <c r="AG43" s="689" t="s">
        <v>59</v>
      </c>
      <c r="AH43" s="689" t="s">
        <v>1786</v>
      </c>
      <c r="AI43" s="689">
        <v>500</v>
      </c>
      <c r="AJ43" s="689">
        <v>100</v>
      </c>
      <c r="AK43" s="689">
        <v>100</v>
      </c>
      <c r="AL43" s="673">
        <v>0</v>
      </c>
      <c r="AM43" s="673">
        <v>0</v>
      </c>
      <c r="AN43" s="685" t="s">
        <v>1787</v>
      </c>
      <c r="AO43" s="683" t="s">
        <v>1324</v>
      </c>
      <c r="AP43" s="687" t="s">
        <v>1802</v>
      </c>
      <c r="AQ43" s="376" t="s">
        <v>664</v>
      </c>
      <c r="AR43" s="369">
        <v>4.7999999999999996E-3</v>
      </c>
      <c r="AS43" s="369">
        <v>4.7999999999999996E-3</v>
      </c>
      <c r="AT43" s="369" t="s">
        <v>1419</v>
      </c>
      <c r="AW43" s="198"/>
      <c r="AX43" s="198"/>
      <c r="AY43" s="184"/>
      <c r="AZ43" s="184"/>
      <c r="BA43" s="184"/>
      <c r="BB43" s="184"/>
      <c r="BC43" s="184"/>
      <c r="BD43" s="184"/>
      <c r="BE43" s="184"/>
      <c r="BF43" s="184"/>
      <c r="BG43" s="186"/>
      <c r="BH43" s="186"/>
      <c r="BI43" s="199"/>
      <c r="BJ43" s="199"/>
      <c r="BK43" s="199"/>
      <c r="BL43" s="218"/>
      <c r="BM43" s="186"/>
      <c r="BN43" s="186"/>
      <c r="BO43" s="186"/>
      <c r="BP43" s="186"/>
      <c r="BQ43" s="186"/>
      <c r="BR43" s="186"/>
      <c r="BS43" s="186"/>
      <c r="BT43" s="186"/>
      <c r="BU43" s="186"/>
      <c r="BV43" s="189"/>
      <c r="BW43" s="184"/>
      <c r="BX43"/>
      <c r="BZ43"/>
    </row>
    <row r="44" spans="2:78" ht="18.75">
      <c r="B44" s="676" t="s">
        <v>1406</v>
      </c>
      <c r="C44" s="364"/>
      <c r="D44" s="838" t="s">
        <v>14</v>
      </c>
      <c r="E44" s="838" t="s">
        <v>607</v>
      </c>
      <c r="F44" s="365" t="s">
        <v>1419</v>
      </c>
      <c r="G44" s="366" t="s">
        <v>1419</v>
      </c>
      <c r="H44" s="366" t="s">
        <v>34</v>
      </c>
      <c r="I44" s="840" t="s">
        <v>34</v>
      </c>
      <c r="J44" s="366" t="s">
        <v>608</v>
      </c>
      <c r="L44" s="681" t="s">
        <v>1419</v>
      </c>
      <c r="M44" s="368" t="s">
        <v>1416</v>
      </c>
      <c r="N44" s="683">
        <v>668443</v>
      </c>
      <c r="O44" s="683" t="s">
        <v>1321</v>
      </c>
      <c r="S44" s="873"/>
      <c r="AD44" s="686">
        <v>0</v>
      </c>
      <c r="AG44" s="689" t="s">
        <v>1438</v>
      </c>
      <c r="AI44" s="689">
        <v>0</v>
      </c>
      <c r="AJ44" s="689">
        <v>0</v>
      </c>
      <c r="AK44" s="689">
        <v>0</v>
      </c>
      <c r="AO44" s="683" t="s">
        <v>1324</v>
      </c>
      <c r="AR44" s="369">
        <v>0</v>
      </c>
      <c r="AS44" s="369">
        <v>0</v>
      </c>
      <c r="AT44" s="369" t="s">
        <v>1419</v>
      </c>
      <c r="AW44" s="198"/>
      <c r="AX44" s="198"/>
      <c r="AY44" s="184"/>
      <c r="AZ44" s="184"/>
      <c r="BA44" s="184"/>
      <c r="BB44" s="184"/>
      <c r="BC44" s="184"/>
      <c r="BD44" s="184"/>
      <c r="BE44" s="184"/>
      <c r="BF44" s="184"/>
      <c r="BG44" s="186"/>
      <c r="BH44" s="186"/>
      <c r="BI44" s="199"/>
      <c r="BJ44" s="199"/>
      <c r="BK44" s="199"/>
      <c r="BL44" s="218"/>
      <c r="BM44" s="186"/>
      <c r="BN44" s="186"/>
      <c r="BO44" s="186"/>
      <c r="BP44" s="186"/>
      <c r="BQ44" s="186"/>
      <c r="BR44" s="186"/>
      <c r="BS44" s="186"/>
      <c r="BT44" s="186"/>
      <c r="BU44" s="186"/>
      <c r="BV44" s="189"/>
      <c r="BW44" s="184"/>
      <c r="BX44"/>
      <c r="BZ44"/>
    </row>
    <row r="45" spans="2:78" ht="18.75">
      <c r="B45" s="676" t="s">
        <v>73</v>
      </c>
      <c r="C45" s="364">
        <v>36498353000100</v>
      </c>
      <c r="D45" s="838" t="s">
        <v>13</v>
      </c>
      <c r="E45" s="838" t="s">
        <v>615</v>
      </c>
      <c r="F45" s="365" t="s">
        <v>619</v>
      </c>
      <c r="G45" s="366" t="s">
        <v>34</v>
      </c>
      <c r="H45" s="366" t="s">
        <v>1338</v>
      </c>
      <c r="I45" s="840" t="s">
        <v>34</v>
      </c>
      <c r="J45" s="366" t="s">
        <v>611</v>
      </c>
      <c r="K45" s="367" t="s">
        <v>48</v>
      </c>
      <c r="L45" s="681" t="s">
        <v>1419</v>
      </c>
      <c r="M45" s="368" t="s">
        <v>1416</v>
      </c>
      <c r="N45" s="683">
        <v>533432</v>
      </c>
      <c r="O45" s="683" t="s">
        <v>1321</v>
      </c>
      <c r="P45" s="684">
        <v>43929</v>
      </c>
      <c r="Q45" s="372">
        <v>13.576224180000001</v>
      </c>
      <c r="R45" s="372">
        <v>24.56998229564002</v>
      </c>
      <c r="S45" s="873">
        <v>1</v>
      </c>
      <c r="T45" s="369">
        <v>-7.0767810174317991E-2</v>
      </c>
      <c r="U45" s="685">
        <v>-0.72788473725638925</v>
      </c>
      <c r="V45" s="369">
        <v>-0.1043099831311558</v>
      </c>
      <c r="W45" s="685">
        <v>-0.91716090585332621</v>
      </c>
      <c r="X45" s="369">
        <v>-1.1054602956510062E-2</v>
      </c>
      <c r="Y45" s="685">
        <v>-7.3872230801095132E-2</v>
      </c>
      <c r="AB45" s="369">
        <v>0.20344401668848075</v>
      </c>
      <c r="AC45" s="373">
        <v>-1.0717512119329626</v>
      </c>
      <c r="AD45" s="686">
        <v>36498324000149</v>
      </c>
      <c r="AE45" s="687" t="s">
        <v>1856</v>
      </c>
      <c r="AF45" s="688" t="s">
        <v>1800</v>
      </c>
      <c r="AG45" s="689" t="s">
        <v>1438</v>
      </c>
      <c r="AH45" s="689" t="s">
        <v>1861</v>
      </c>
      <c r="AI45" s="689">
        <v>10000</v>
      </c>
      <c r="AJ45" s="689">
        <v>10000</v>
      </c>
      <c r="AK45" s="689">
        <v>10000</v>
      </c>
      <c r="AL45" s="673">
        <v>0</v>
      </c>
      <c r="AM45" s="673">
        <v>0</v>
      </c>
      <c r="AN45" s="685" t="s">
        <v>1787</v>
      </c>
      <c r="AO45" s="683" t="s">
        <v>1324</v>
      </c>
      <c r="AP45" s="687" t="s">
        <v>1802</v>
      </c>
      <c r="AQ45" s="376" t="s">
        <v>679</v>
      </c>
      <c r="AR45" s="369">
        <v>0</v>
      </c>
      <c r="AS45" s="369">
        <v>0</v>
      </c>
      <c r="AT45" s="369" t="s">
        <v>1419</v>
      </c>
      <c r="AW45" s="198"/>
      <c r="AX45" s="198"/>
      <c r="AY45" s="184"/>
      <c r="AZ45" s="184"/>
      <c r="BA45" s="184"/>
      <c r="BB45" s="184"/>
      <c r="BC45" s="184"/>
      <c r="BD45" s="184"/>
      <c r="BE45" s="184"/>
      <c r="BF45" s="184"/>
      <c r="BG45" s="186"/>
      <c r="BH45" s="186"/>
      <c r="BI45" s="199"/>
      <c r="BJ45" s="199"/>
      <c r="BK45" s="199"/>
      <c r="BL45" s="218"/>
      <c r="BM45" s="186"/>
      <c r="BN45" s="186"/>
      <c r="BO45" s="186"/>
      <c r="BP45" s="186"/>
      <c r="BQ45" s="186"/>
      <c r="BR45" s="186"/>
      <c r="BS45" s="186"/>
      <c r="BT45" s="186"/>
      <c r="BU45" s="186"/>
      <c r="BV45" s="189"/>
      <c r="BW45" s="184"/>
      <c r="BX45"/>
      <c r="BZ45"/>
    </row>
    <row r="46" spans="2:78" ht="18.75">
      <c r="B46" s="676" t="s">
        <v>732</v>
      </c>
      <c r="C46" s="364">
        <v>24018977000102</v>
      </c>
      <c r="D46" s="838" t="s">
        <v>13</v>
      </c>
      <c r="E46" s="838" t="s">
        <v>615</v>
      </c>
      <c r="F46" s="365" t="s">
        <v>619</v>
      </c>
      <c r="G46" s="366" t="s">
        <v>34</v>
      </c>
      <c r="H46" s="366" t="s">
        <v>1338</v>
      </c>
      <c r="I46" s="840" t="s">
        <v>34</v>
      </c>
      <c r="J46" s="366" t="s">
        <v>611</v>
      </c>
      <c r="K46" s="367" t="s">
        <v>48</v>
      </c>
      <c r="L46" s="681" t="s">
        <v>1419</v>
      </c>
      <c r="M46" s="368" t="s">
        <v>1416</v>
      </c>
      <c r="N46" s="682">
        <v>416762</v>
      </c>
      <c r="O46" s="683" t="s">
        <v>1321</v>
      </c>
      <c r="P46" s="684">
        <v>42491</v>
      </c>
      <c r="Q46" s="372">
        <v>70.410464000000005</v>
      </c>
      <c r="R46" s="372">
        <v>168.16691970800005</v>
      </c>
      <c r="S46" s="873">
        <v>1</v>
      </c>
      <c r="T46" s="369">
        <v>-7.8273775124761302E-2</v>
      </c>
      <c r="U46" s="685">
        <v>-0.80508759703615707</v>
      </c>
      <c r="V46" s="369">
        <v>-0.11329237357347699</v>
      </c>
      <c r="W46" s="685">
        <v>-0.99613989815599979</v>
      </c>
      <c r="X46" s="369">
        <v>-1.8894937397933909E-2</v>
      </c>
      <c r="Y46" s="685">
        <v>-0.12626515686937662</v>
      </c>
      <c r="Z46" s="369">
        <v>-4.0533259653272591E-3</v>
      </c>
      <c r="AA46" s="685">
        <v>-2.1582422261299986E-2</v>
      </c>
      <c r="AB46" s="369">
        <v>0.20954255950415546</v>
      </c>
      <c r="AC46" s="373">
        <v>-1.0834255457503286</v>
      </c>
      <c r="AD46" s="686">
        <v>23884625000169</v>
      </c>
      <c r="AE46" s="687" t="s">
        <v>1991</v>
      </c>
      <c r="AF46" s="688" t="s">
        <v>1779</v>
      </c>
      <c r="AG46" s="689" t="s">
        <v>1439</v>
      </c>
      <c r="AH46" s="689" t="s">
        <v>1861</v>
      </c>
      <c r="AI46" s="689">
        <v>500000</v>
      </c>
      <c r="AJ46" s="689">
        <v>50000</v>
      </c>
      <c r="AK46" s="689">
        <v>50000</v>
      </c>
      <c r="AL46" s="673">
        <v>1.9</v>
      </c>
      <c r="AM46" s="673">
        <v>20</v>
      </c>
      <c r="AN46" s="685" t="s">
        <v>1787</v>
      </c>
      <c r="AO46" s="683" t="s">
        <v>1324</v>
      </c>
      <c r="AP46" s="687" t="s">
        <v>1802</v>
      </c>
      <c r="AQ46" s="376" t="s">
        <v>679</v>
      </c>
      <c r="AR46" s="369">
        <v>0</v>
      </c>
      <c r="AS46" s="369">
        <v>0</v>
      </c>
      <c r="AT46" s="369" t="s">
        <v>1419</v>
      </c>
      <c r="AW46" s="198"/>
      <c r="AX46" s="198"/>
      <c r="AY46" s="184"/>
      <c r="AZ46" s="184"/>
      <c r="BA46" s="184"/>
      <c r="BB46" s="184"/>
      <c r="BC46" s="184"/>
      <c r="BD46" s="184"/>
      <c r="BE46" s="184"/>
      <c r="BF46" s="184"/>
      <c r="BG46" s="186"/>
      <c r="BH46" s="186"/>
      <c r="BI46" s="199"/>
      <c r="BJ46" s="199"/>
      <c r="BK46" s="199"/>
      <c r="BL46" s="218"/>
      <c r="BM46" s="186"/>
      <c r="BN46" s="186"/>
      <c r="BO46" s="186"/>
      <c r="BP46" s="186"/>
      <c r="BQ46" s="186"/>
      <c r="BR46" s="186"/>
      <c r="BS46" s="186"/>
      <c r="BT46" s="186"/>
      <c r="BU46" s="186"/>
      <c r="BV46" s="189"/>
      <c r="BW46" s="184"/>
      <c r="BX46"/>
      <c r="BZ46"/>
    </row>
    <row r="47" spans="2:78" ht="18.75">
      <c r="B47" s="676" t="s">
        <v>733</v>
      </c>
      <c r="C47" s="364">
        <v>24029438000160</v>
      </c>
      <c r="D47" s="838" t="s">
        <v>13</v>
      </c>
      <c r="E47" s="838" t="s">
        <v>615</v>
      </c>
      <c r="F47" s="365" t="s">
        <v>619</v>
      </c>
      <c r="G47" s="366" t="s">
        <v>34</v>
      </c>
      <c r="H47" s="366" t="s">
        <v>1338</v>
      </c>
      <c r="I47" s="840" t="s">
        <v>34</v>
      </c>
      <c r="J47" s="366" t="s">
        <v>611</v>
      </c>
      <c r="K47" s="367" t="s">
        <v>48</v>
      </c>
      <c r="L47" s="681" t="s">
        <v>1419</v>
      </c>
      <c r="M47" s="368" t="s">
        <v>34</v>
      </c>
      <c r="N47" s="682">
        <v>416770</v>
      </c>
      <c r="O47" s="683" t="s">
        <v>1321</v>
      </c>
      <c r="P47" s="684">
        <v>42491</v>
      </c>
      <c r="Q47" s="372">
        <v>176.961174</v>
      </c>
      <c r="R47" s="372">
        <v>240.83312725498007</v>
      </c>
      <c r="S47" s="873">
        <v>1</v>
      </c>
      <c r="T47" s="369">
        <v>-2.2756494643488834E-3</v>
      </c>
      <c r="U47" s="685">
        <v>-2.3406270568003953E-2</v>
      </c>
      <c r="V47" s="369">
        <v>-1.3008859907258752E-2</v>
      </c>
      <c r="W47" s="685">
        <v>-0.11438231872455151</v>
      </c>
      <c r="X47" s="369">
        <v>3.7649398286211166E-2</v>
      </c>
      <c r="Y47" s="685">
        <v>0.25159158141301402</v>
      </c>
      <c r="Z47" s="369">
        <v>5.5816139525133313E-2</v>
      </c>
      <c r="AA47" s="685">
        <v>0.297199757071549</v>
      </c>
      <c r="AB47" s="369">
        <v>0.10518766235236668</v>
      </c>
      <c r="AC47" s="373">
        <v>-1.2048965191176766</v>
      </c>
      <c r="AD47" s="686">
        <v>23884632000160</v>
      </c>
      <c r="AE47" s="687" t="s">
        <v>1991</v>
      </c>
      <c r="AF47" s="688" t="s">
        <v>1779</v>
      </c>
      <c r="AG47" s="689" t="s">
        <v>1439</v>
      </c>
      <c r="AH47" s="689" t="s">
        <v>1786</v>
      </c>
      <c r="AI47" s="689">
        <v>5000</v>
      </c>
      <c r="AJ47" s="689">
        <v>5000</v>
      </c>
      <c r="AK47" s="689">
        <v>5000</v>
      </c>
      <c r="AL47" s="673">
        <v>1.9</v>
      </c>
      <c r="AM47" s="673">
        <v>20</v>
      </c>
      <c r="AN47" s="685" t="s">
        <v>1787</v>
      </c>
      <c r="AO47" s="683" t="s">
        <v>1324</v>
      </c>
      <c r="AP47" s="687" t="s">
        <v>1802</v>
      </c>
      <c r="AQ47" s="376" t="s">
        <v>664</v>
      </c>
      <c r="AR47" s="369">
        <v>3.8E-3</v>
      </c>
      <c r="AS47" s="369">
        <v>3.8E-3</v>
      </c>
      <c r="AT47" s="369" t="s">
        <v>1419</v>
      </c>
      <c r="AW47" s="198"/>
      <c r="AX47" s="198"/>
      <c r="AY47" s="184"/>
      <c r="AZ47" s="184"/>
      <c r="BA47" s="184"/>
      <c r="BB47" s="184"/>
      <c r="BC47" s="184"/>
      <c r="BD47" s="184"/>
      <c r="BE47" s="184"/>
      <c r="BF47" s="184"/>
      <c r="BG47" s="186"/>
      <c r="BH47" s="186"/>
      <c r="BI47" s="199"/>
      <c r="BJ47" s="199"/>
      <c r="BK47" s="199"/>
      <c r="BL47" s="218"/>
      <c r="BM47" s="186"/>
      <c r="BN47" s="186"/>
      <c r="BO47" s="186"/>
      <c r="BP47" s="186"/>
      <c r="BQ47" s="186"/>
      <c r="BR47" s="186"/>
      <c r="BS47" s="186"/>
      <c r="BT47" s="186"/>
      <c r="BU47" s="186"/>
      <c r="BV47" s="189"/>
      <c r="BW47" s="184"/>
      <c r="BX47"/>
      <c r="BZ47"/>
    </row>
    <row r="48" spans="2:78" ht="18.75">
      <c r="B48" s="676" t="s">
        <v>1505</v>
      </c>
      <c r="C48" s="364">
        <v>28951272000196</v>
      </c>
      <c r="D48" s="838" t="s">
        <v>13</v>
      </c>
      <c r="E48" s="838" t="s">
        <v>615</v>
      </c>
      <c r="F48" s="365" t="s">
        <v>619</v>
      </c>
      <c r="G48" s="366" t="s">
        <v>34</v>
      </c>
      <c r="H48" s="366" t="s">
        <v>1338</v>
      </c>
      <c r="I48" s="840" t="s">
        <v>34</v>
      </c>
      <c r="J48" s="366" t="s">
        <v>611</v>
      </c>
      <c r="K48" s="367" t="s">
        <v>48</v>
      </c>
      <c r="L48" s="681" t="s">
        <v>1419</v>
      </c>
      <c r="M48" s="368" t="s">
        <v>1419</v>
      </c>
      <c r="N48" s="682">
        <v>459526</v>
      </c>
      <c r="O48" s="683" t="s">
        <v>1321</v>
      </c>
      <c r="P48" s="684">
        <v>43160</v>
      </c>
      <c r="Q48" s="372">
        <v>4.5520327900000002</v>
      </c>
      <c r="R48" s="372">
        <v>9.6216930853784906</v>
      </c>
      <c r="S48" s="873">
        <v>1</v>
      </c>
      <c r="T48" s="369">
        <v>-1.1892822116208457E-3</v>
      </c>
      <c r="U48" s="685">
        <v>-1.2232402952656143E-2</v>
      </c>
      <c r="V48" s="369">
        <v>-1.2365260240221332E-2</v>
      </c>
      <c r="W48" s="685">
        <v>-0.10872337376158726</v>
      </c>
      <c r="X48" s="369">
        <v>7.1392857814887689E-2</v>
      </c>
      <c r="Y48" s="685">
        <v>0.47708178129955531</v>
      </c>
      <c r="Z48" s="369">
        <v>8.542390698365665E-2</v>
      </c>
      <c r="AA48" s="685">
        <v>0.4548498806911121</v>
      </c>
      <c r="AB48" s="369">
        <v>0.10149190363019972</v>
      </c>
      <c r="AC48" s="373">
        <v>-1.2424306180609821</v>
      </c>
      <c r="AD48" s="686">
        <v>26744792000100</v>
      </c>
      <c r="AE48" s="687" t="s">
        <v>1991</v>
      </c>
      <c r="AF48" s="688" t="s">
        <v>1785</v>
      </c>
      <c r="AG48" s="689" t="s">
        <v>59</v>
      </c>
      <c r="AH48" s="689" t="s">
        <v>1786</v>
      </c>
      <c r="AI48" s="689">
        <v>50000</v>
      </c>
      <c r="AJ48" s="689">
        <v>50000</v>
      </c>
      <c r="AK48" s="689">
        <v>50000</v>
      </c>
      <c r="AL48" s="673">
        <v>2.5</v>
      </c>
      <c r="AM48" s="673">
        <v>20</v>
      </c>
      <c r="AN48" s="685" t="s">
        <v>1787</v>
      </c>
      <c r="AO48" s="683" t="s">
        <v>1324</v>
      </c>
      <c r="AP48" s="687" t="s">
        <v>1802</v>
      </c>
      <c r="AQ48" s="376" t="s">
        <v>1782</v>
      </c>
      <c r="AR48" s="369">
        <v>0</v>
      </c>
      <c r="AS48" s="369">
        <v>0</v>
      </c>
      <c r="AT48" s="369" t="s">
        <v>1419</v>
      </c>
      <c r="AW48" s="198"/>
      <c r="AX48" s="198"/>
      <c r="AY48" s="184"/>
      <c r="AZ48" s="184"/>
      <c r="BA48" s="184"/>
      <c r="BB48" s="184"/>
      <c r="BC48" s="184"/>
      <c r="BD48" s="184"/>
      <c r="BE48" s="184"/>
      <c r="BF48" s="184"/>
      <c r="BG48" s="186"/>
      <c r="BH48" s="186"/>
      <c r="BI48" s="199"/>
      <c r="BJ48" s="199"/>
      <c r="BK48" s="199"/>
      <c r="BL48" s="218"/>
      <c r="BM48" s="186"/>
      <c r="BN48" s="186"/>
      <c r="BO48" s="186"/>
      <c r="BP48" s="186"/>
      <c r="BQ48" s="186"/>
      <c r="BR48" s="186"/>
      <c r="BS48" s="186"/>
      <c r="BT48" s="186"/>
      <c r="BU48" s="186"/>
      <c r="BV48" s="189"/>
      <c r="BW48" s="184"/>
      <c r="BX48"/>
      <c r="BZ48"/>
    </row>
    <row r="49" spans="2:78" ht="18.75">
      <c r="B49" s="676" t="s">
        <v>1506</v>
      </c>
      <c r="C49" s="364">
        <v>26744850000198</v>
      </c>
      <c r="D49" s="838" t="s">
        <v>13</v>
      </c>
      <c r="E49" s="838" t="s">
        <v>615</v>
      </c>
      <c r="F49" s="365" t="s">
        <v>619</v>
      </c>
      <c r="G49" s="366" t="s">
        <v>34</v>
      </c>
      <c r="H49" s="366" t="s">
        <v>1338</v>
      </c>
      <c r="I49" s="840" t="s">
        <v>34</v>
      </c>
      <c r="J49" s="366" t="s">
        <v>611</v>
      </c>
      <c r="K49" s="367" t="s">
        <v>48</v>
      </c>
      <c r="L49" s="681" t="s">
        <v>1419</v>
      </c>
      <c r="M49" s="368" t="s">
        <v>1419</v>
      </c>
      <c r="N49" s="682">
        <v>443921</v>
      </c>
      <c r="O49" s="683" t="s">
        <v>1321</v>
      </c>
      <c r="P49" s="684">
        <v>42918</v>
      </c>
      <c r="Q49" s="372">
        <v>18.835101999999999</v>
      </c>
      <c r="R49" s="372">
        <v>32.183179007968157</v>
      </c>
      <c r="S49" s="873">
        <v>1</v>
      </c>
      <c r="T49" s="369">
        <v>1.700982640564952E-3</v>
      </c>
      <c r="U49" s="685">
        <v>1.7495515254117886E-2</v>
      </c>
      <c r="V49" s="369">
        <v>-1.0518975479090198E-2</v>
      </c>
      <c r="W49" s="685">
        <v>-9.2489642788272139E-2</v>
      </c>
      <c r="X49" s="369">
        <v>7.796747242005142E-2</v>
      </c>
      <c r="Y49" s="685">
        <v>0.52101655213226872</v>
      </c>
      <c r="Z49" s="369">
        <v>9.2296338172273007E-2</v>
      </c>
      <c r="AA49" s="685">
        <v>0.49144296823038935</v>
      </c>
      <c r="AB49" s="369">
        <v>0.10232315963680409</v>
      </c>
      <c r="AC49" s="373">
        <v>-1.2142936578126595</v>
      </c>
      <c r="AD49" s="686">
        <v>26744792000100</v>
      </c>
      <c r="AE49" s="687" t="s">
        <v>1991</v>
      </c>
      <c r="AF49" s="688" t="s">
        <v>1785</v>
      </c>
      <c r="AG49" s="689" t="s">
        <v>59</v>
      </c>
      <c r="AH49" s="689" t="s">
        <v>1786</v>
      </c>
      <c r="AI49" s="689">
        <v>50000</v>
      </c>
      <c r="AJ49" s="689">
        <v>50000</v>
      </c>
      <c r="AK49" s="689">
        <v>50000</v>
      </c>
      <c r="AL49" s="673">
        <v>2.5</v>
      </c>
      <c r="AM49" s="673">
        <v>20</v>
      </c>
      <c r="AN49" s="685" t="s">
        <v>1787</v>
      </c>
      <c r="AO49" s="683" t="s">
        <v>1324</v>
      </c>
      <c r="AP49" s="687" t="s">
        <v>1802</v>
      </c>
      <c r="AQ49" s="376" t="s">
        <v>1782</v>
      </c>
      <c r="AR49" s="369">
        <v>0</v>
      </c>
      <c r="AS49" s="369">
        <v>0</v>
      </c>
      <c r="AT49" s="369" t="s">
        <v>1419</v>
      </c>
      <c r="AW49" s="198"/>
      <c r="AX49" s="198"/>
      <c r="AY49" s="184"/>
      <c r="AZ49" s="184"/>
      <c r="BA49" s="184"/>
      <c r="BB49" s="184"/>
      <c r="BC49" s="184"/>
      <c r="BD49" s="184"/>
      <c r="BE49" s="184"/>
      <c r="BF49" s="184"/>
      <c r="BG49" s="186"/>
      <c r="BH49" s="186"/>
      <c r="BI49" s="199"/>
      <c r="BJ49" s="199"/>
      <c r="BK49" s="199"/>
      <c r="BL49" s="218"/>
      <c r="BM49" s="186"/>
      <c r="BN49" s="186"/>
      <c r="BO49" s="186"/>
      <c r="BP49" s="186"/>
      <c r="BQ49" s="186"/>
      <c r="BR49" s="186"/>
      <c r="BS49" s="186"/>
      <c r="BT49" s="186"/>
      <c r="BU49" s="186"/>
      <c r="BV49" s="189"/>
      <c r="BW49" s="184"/>
      <c r="BX49"/>
      <c r="BZ49"/>
    </row>
    <row r="50" spans="2:78" ht="18.75">
      <c r="B50" s="676" t="s">
        <v>74</v>
      </c>
      <c r="C50" s="364">
        <v>29286406000164</v>
      </c>
      <c r="D50" s="838" t="s">
        <v>13</v>
      </c>
      <c r="E50" s="838" t="s">
        <v>615</v>
      </c>
      <c r="F50" s="365" t="s">
        <v>619</v>
      </c>
      <c r="G50" s="366" t="s">
        <v>34</v>
      </c>
      <c r="H50" s="366" t="s">
        <v>1338</v>
      </c>
      <c r="I50" s="840" t="s">
        <v>34</v>
      </c>
      <c r="J50" s="366" t="s">
        <v>611</v>
      </c>
      <c r="K50" s="367" t="s">
        <v>48</v>
      </c>
      <c r="L50" s="681" t="s">
        <v>1419</v>
      </c>
      <c r="M50" s="368" t="s">
        <v>34</v>
      </c>
      <c r="N50" s="682">
        <v>459518</v>
      </c>
      <c r="O50" s="683" t="s">
        <v>1321</v>
      </c>
      <c r="P50" s="684">
        <v>43160</v>
      </c>
      <c r="Q50" s="372">
        <v>54.14291111</v>
      </c>
      <c r="R50" s="372">
        <v>159.17660723832657</v>
      </c>
      <c r="S50" s="873">
        <v>1</v>
      </c>
      <c r="T50" s="369">
        <v>1.9679220278068232E-3</v>
      </c>
      <c r="U50" s="685">
        <v>2.024112947147633E-2</v>
      </c>
      <c r="V50" s="369">
        <v>-8.0615255768432537E-3</v>
      </c>
      <c r="W50" s="685">
        <v>-7.0882152203214449E-2</v>
      </c>
      <c r="X50" s="369">
        <v>7.8434340139275971E-2</v>
      </c>
      <c r="Y50" s="685">
        <v>0.52413638918510719</v>
      </c>
      <c r="Z50" s="369">
        <v>9.0042707072293116E-2</v>
      </c>
      <c r="AA50" s="685">
        <v>0.479443238024374</v>
      </c>
      <c r="AB50" s="369">
        <v>0.10049651234780808</v>
      </c>
      <c r="AC50" s="373">
        <v>-1.2119118469560799</v>
      </c>
      <c r="AD50" s="686">
        <v>26744792000100</v>
      </c>
      <c r="AE50" s="687" t="s">
        <v>1991</v>
      </c>
      <c r="AF50" s="688" t="s">
        <v>1779</v>
      </c>
      <c r="AG50" s="689" t="s">
        <v>1439</v>
      </c>
      <c r="AH50" s="689" t="s">
        <v>1786</v>
      </c>
      <c r="AI50" s="689">
        <v>5000</v>
      </c>
      <c r="AJ50" s="689">
        <v>5000</v>
      </c>
      <c r="AK50" s="689">
        <v>5000</v>
      </c>
      <c r="AL50" s="673">
        <v>1.9</v>
      </c>
      <c r="AM50" s="673">
        <v>20</v>
      </c>
      <c r="AN50" s="685" t="s">
        <v>1787</v>
      </c>
      <c r="AO50" s="683" t="s">
        <v>1324</v>
      </c>
      <c r="AP50" s="687" t="s">
        <v>1802</v>
      </c>
      <c r="AQ50" s="376" t="s">
        <v>664</v>
      </c>
      <c r="AR50" s="369">
        <v>3.8E-3</v>
      </c>
      <c r="AS50" s="369">
        <v>3.8E-3</v>
      </c>
      <c r="AT50" s="369" t="s">
        <v>1419</v>
      </c>
      <c r="AW50" s="198"/>
      <c r="AX50" s="198"/>
      <c r="AY50" s="184"/>
      <c r="AZ50" s="184"/>
      <c r="BA50" s="184"/>
      <c r="BB50" s="184"/>
      <c r="BC50" s="184"/>
      <c r="BD50" s="184"/>
      <c r="BE50" s="184"/>
      <c r="BF50" s="184"/>
      <c r="BG50" s="186"/>
      <c r="BH50" s="186"/>
      <c r="BI50" s="199"/>
      <c r="BJ50" s="199"/>
      <c r="BK50" s="199"/>
      <c r="BL50" s="218"/>
      <c r="BM50" s="186"/>
      <c r="BN50" s="186"/>
      <c r="BO50" s="186"/>
      <c r="BP50" s="186"/>
      <c r="BQ50" s="186"/>
      <c r="BR50" s="186"/>
      <c r="BS50" s="186"/>
      <c r="BT50" s="186"/>
      <c r="BU50" s="186"/>
      <c r="BV50" s="189"/>
      <c r="BW50" s="184"/>
      <c r="BX50"/>
      <c r="BZ50"/>
    </row>
    <row r="51" spans="2:78" ht="18.75">
      <c r="B51" s="676" t="s">
        <v>75</v>
      </c>
      <c r="C51" s="364">
        <v>23951048000180</v>
      </c>
      <c r="D51" s="838" t="s">
        <v>13</v>
      </c>
      <c r="E51" s="838" t="s">
        <v>615</v>
      </c>
      <c r="F51" s="365" t="s">
        <v>619</v>
      </c>
      <c r="G51" s="366" t="s">
        <v>34</v>
      </c>
      <c r="H51" s="366" t="s">
        <v>1338</v>
      </c>
      <c r="I51" s="840" t="s">
        <v>34</v>
      </c>
      <c r="J51" s="366" t="s">
        <v>611</v>
      </c>
      <c r="K51" s="367" t="s">
        <v>48</v>
      </c>
      <c r="L51" s="681" t="s">
        <v>1419</v>
      </c>
      <c r="M51" s="368" t="s">
        <v>34</v>
      </c>
      <c r="N51" s="682">
        <v>443123</v>
      </c>
      <c r="O51" s="683" t="s">
        <v>1321</v>
      </c>
      <c r="P51" s="684">
        <v>42918</v>
      </c>
      <c r="Q51" s="372">
        <v>152.62549200000001</v>
      </c>
      <c r="R51" s="372">
        <v>283.98667802390429</v>
      </c>
      <c r="S51" s="873">
        <v>1</v>
      </c>
      <c r="T51" s="369">
        <v>2.3898836748468266E-3</v>
      </c>
      <c r="U51" s="685">
        <v>2.4581230455686925E-2</v>
      </c>
      <c r="V51" s="369">
        <v>-9.4561860173117962E-3</v>
      </c>
      <c r="W51" s="685">
        <v>-8.3144909750875018E-2</v>
      </c>
      <c r="X51" s="369">
        <v>7.7329573636168991E-2</v>
      </c>
      <c r="Y51" s="685">
        <v>0.51675380236404211</v>
      </c>
      <c r="Z51" s="369">
        <v>9.1432715336373205E-2</v>
      </c>
      <c r="AA51" s="685">
        <v>0.48684450443094851</v>
      </c>
      <c r="AB51" s="369">
        <v>0.10203585506899598</v>
      </c>
      <c r="AC51" s="373">
        <v>-1.2072969276265337</v>
      </c>
      <c r="AD51" s="686">
        <v>26744792000100</v>
      </c>
      <c r="AE51" s="687" t="s">
        <v>1991</v>
      </c>
      <c r="AF51" s="688" t="s">
        <v>1779</v>
      </c>
      <c r="AG51" s="689" t="s">
        <v>1439</v>
      </c>
      <c r="AH51" s="689" t="s">
        <v>1786</v>
      </c>
      <c r="AI51" s="689">
        <v>5000</v>
      </c>
      <c r="AJ51" s="689">
        <v>5000</v>
      </c>
      <c r="AK51" s="689">
        <v>5000</v>
      </c>
      <c r="AL51" s="673">
        <v>1.9</v>
      </c>
      <c r="AM51" s="673">
        <v>20</v>
      </c>
      <c r="AN51" s="685" t="s">
        <v>1787</v>
      </c>
      <c r="AO51" s="683" t="s">
        <v>1324</v>
      </c>
      <c r="AP51" s="687" t="s">
        <v>1802</v>
      </c>
      <c r="AQ51" s="376" t="s">
        <v>664</v>
      </c>
      <c r="AR51" s="369">
        <v>3.8E-3</v>
      </c>
      <c r="AS51" s="369">
        <v>3.8E-3</v>
      </c>
      <c r="AT51" s="369" t="s">
        <v>1419</v>
      </c>
      <c r="AW51" s="198"/>
      <c r="AX51" s="198"/>
      <c r="AY51" s="184"/>
      <c r="AZ51" s="184"/>
      <c r="BA51" s="184"/>
      <c r="BB51" s="184"/>
      <c r="BC51" s="184"/>
      <c r="BD51" s="184"/>
      <c r="BE51" s="184"/>
      <c r="BF51" s="184"/>
      <c r="BG51" s="186"/>
      <c r="BH51" s="186"/>
      <c r="BI51" s="199"/>
      <c r="BJ51" s="199"/>
      <c r="BK51" s="199"/>
      <c r="BL51" s="218"/>
      <c r="BM51" s="186"/>
      <c r="BN51" s="186"/>
      <c r="BO51" s="186"/>
      <c r="BP51" s="186"/>
      <c r="BQ51" s="186"/>
      <c r="BR51" s="186"/>
      <c r="BS51" s="186"/>
      <c r="BT51" s="186"/>
      <c r="BU51" s="186"/>
      <c r="BV51" s="189"/>
      <c r="BW51" s="184"/>
      <c r="BX51"/>
      <c r="BZ51"/>
    </row>
    <row r="52" spans="2:78" ht="18.75">
      <c r="B52" s="676" t="s">
        <v>734</v>
      </c>
      <c r="C52" s="364">
        <v>27739651000154</v>
      </c>
      <c r="D52" s="838" t="s">
        <v>13</v>
      </c>
      <c r="E52" s="838" t="s">
        <v>615</v>
      </c>
      <c r="F52" s="365" t="s">
        <v>619</v>
      </c>
      <c r="G52" s="366" t="s">
        <v>34</v>
      </c>
      <c r="H52" s="366" t="s">
        <v>1338</v>
      </c>
      <c r="I52" s="840" t="s">
        <v>34</v>
      </c>
      <c r="J52" s="366" t="s">
        <v>611</v>
      </c>
      <c r="K52" s="367" t="s">
        <v>48</v>
      </c>
      <c r="L52" s="681" t="s">
        <v>1419</v>
      </c>
      <c r="M52" s="368" t="s">
        <v>34</v>
      </c>
      <c r="N52" s="682">
        <v>443999</v>
      </c>
      <c r="O52" s="683" t="s">
        <v>1321</v>
      </c>
      <c r="P52" s="684">
        <v>42909</v>
      </c>
      <c r="Q52" s="372">
        <v>15.10202</v>
      </c>
      <c r="R52" s="372">
        <v>21.894584187250992</v>
      </c>
      <c r="S52" s="873">
        <v>1</v>
      </c>
      <c r="T52" s="369">
        <v>1.6956076864553804E-3</v>
      </c>
      <c r="U52" s="685">
        <v>1.7440230979386569E-2</v>
      </c>
      <c r="V52" s="369">
        <v>-6.8095720493900336E-3</v>
      </c>
      <c r="W52" s="685">
        <v>-5.9874166228549859E-2</v>
      </c>
      <c r="X52" s="369">
        <v>7.5970291784022814E-2</v>
      </c>
      <c r="Y52" s="685">
        <v>0.50767042025610776</v>
      </c>
      <c r="Z52" s="369">
        <v>9.0635676427427647E-2</v>
      </c>
      <c r="AA52" s="685">
        <v>0.48260057476955504</v>
      </c>
      <c r="AB52" s="369">
        <v>9.5381992862071774E-2</v>
      </c>
      <c r="AC52" s="373">
        <v>-1.2637706211373985</v>
      </c>
      <c r="AD52" s="686">
        <v>38281201000187</v>
      </c>
      <c r="AE52" s="687" t="s">
        <v>1856</v>
      </c>
      <c r="AF52" s="688" t="s">
        <v>1800</v>
      </c>
      <c r="AG52" s="689" t="s">
        <v>1438</v>
      </c>
      <c r="AH52" s="689" t="s">
        <v>1786</v>
      </c>
      <c r="AI52" s="689">
        <v>5000</v>
      </c>
      <c r="AJ52" s="689">
        <v>5000</v>
      </c>
      <c r="AK52" s="689">
        <v>5000</v>
      </c>
      <c r="AL52" s="673">
        <v>0</v>
      </c>
      <c r="AM52" s="673">
        <v>0</v>
      </c>
      <c r="AN52" s="685" t="s">
        <v>1782</v>
      </c>
      <c r="AO52" s="683" t="s">
        <v>1324</v>
      </c>
      <c r="AP52" s="687" t="s">
        <v>1802</v>
      </c>
      <c r="AQ52" s="376" t="s">
        <v>668</v>
      </c>
      <c r="AR52" s="369">
        <v>3.8E-3</v>
      </c>
      <c r="AS52" s="369">
        <v>3.8E-3</v>
      </c>
      <c r="AT52" s="369" t="s">
        <v>1419</v>
      </c>
      <c r="AW52" s="198"/>
      <c r="AX52" s="198"/>
      <c r="AY52" s="184"/>
      <c r="AZ52" s="184"/>
      <c r="BA52" s="184"/>
      <c r="BB52" s="184"/>
      <c r="BC52" s="184"/>
      <c r="BD52" s="184"/>
      <c r="BE52" s="184"/>
      <c r="BF52" s="184"/>
      <c r="BG52" s="186"/>
      <c r="BH52" s="186"/>
      <c r="BI52" s="199"/>
      <c r="BJ52" s="199"/>
      <c r="BK52" s="199"/>
      <c r="BL52" s="218"/>
      <c r="BM52" s="186"/>
      <c r="BN52" s="186"/>
      <c r="BO52" s="186"/>
      <c r="BP52" s="186"/>
      <c r="BQ52" s="186"/>
      <c r="BR52" s="186"/>
      <c r="BS52" s="186"/>
      <c r="BT52" s="186"/>
      <c r="BU52" s="186"/>
      <c r="BV52" s="189"/>
      <c r="BW52" s="184"/>
      <c r="BX52"/>
      <c r="BZ52"/>
    </row>
    <row r="53" spans="2:78" ht="18.75">
      <c r="B53" s="676" t="s">
        <v>735</v>
      </c>
      <c r="C53" s="364"/>
      <c r="D53" s="838" t="s">
        <v>11</v>
      </c>
      <c r="E53" s="838" t="s">
        <v>661</v>
      </c>
      <c r="F53" s="365" t="s">
        <v>663</v>
      </c>
      <c r="G53" s="366" t="s">
        <v>1419</v>
      </c>
      <c r="H53" s="366" t="s">
        <v>34</v>
      </c>
      <c r="I53" s="840" t="s">
        <v>1419</v>
      </c>
      <c r="J53" s="366" t="s">
        <v>611</v>
      </c>
      <c r="L53" s="681" t="s">
        <v>1419</v>
      </c>
      <c r="M53" s="368" t="s">
        <v>34</v>
      </c>
      <c r="N53" s="683">
        <v>547166</v>
      </c>
      <c r="O53" s="683" t="s">
        <v>1321</v>
      </c>
      <c r="S53" s="873"/>
      <c r="AD53" s="686">
        <v>0</v>
      </c>
      <c r="AG53" s="689" t="s">
        <v>736</v>
      </c>
      <c r="AI53" s="689">
        <v>5000</v>
      </c>
      <c r="AJ53" s="689">
        <v>1000</v>
      </c>
      <c r="AK53" s="689">
        <v>500</v>
      </c>
      <c r="AO53" s="683" t="s">
        <v>1324</v>
      </c>
      <c r="AR53" s="369">
        <v>1.33333333333333E-3</v>
      </c>
      <c r="AS53" s="369">
        <v>1.33333333333333E-3</v>
      </c>
      <c r="AT53" s="369" t="s">
        <v>1419</v>
      </c>
      <c r="AW53" s="198"/>
      <c r="AX53" s="198"/>
      <c r="AY53" s="184"/>
      <c r="AZ53" s="184"/>
      <c r="BA53" s="184"/>
      <c r="BB53" s="184"/>
      <c r="BC53" s="184"/>
      <c r="BD53" s="184"/>
      <c r="BE53" s="184"/>
      <c r="BF53" s="184"/>
      <c r="BG53" s="186"/>
      <c r="BH53" s="186"/>
      <c r="BI53" s="199"/>
      <c r="BJ53" s="199"/>
      <c r="BK53" s="199"/>
      <c r="BL53" s="218"/>
      <c r="BM53" s="186"/>
      <c r="BN53" s="186"/>
      <c r="BO53" s="186"/>
      <c r="BP53" s="186"/>
      <c r="BQ53" s="186"/>
      <c r="BR53" s="186"/>
      <c r="BS53" s="186"/>
      <c r="BT53" s="186"/>
      <c r="BU53" s="186"/>
      <c r="BV53" s="189"/>
      <c r="BW53" s="184"/>
      <c r="BX53"/>
      <c r="BZ53"/>
    </row>
    <row r="54" spans="2:78" ht="18.75">
      <c r="B54" s="676" t="s">
        <v>737</v>
      </c>
      <c r="C54" s="364">
        <v>9720734000110</v>
      </c>
      <c r="D54" s="838" t="s">
        <v>11</v>
      </c>
      <c r="E54" s="838" t="s">
        <v>620</v>
      </c>
      <c r="F54" s="365" t="s">
        <v>663</v>
      </c>
      <c r="G54" s="366" t="s">
        <v>738</v>
      </c>
      <c r="H54" s="366" t="s">
        <v>34</v>
      </c>
      <c r="I54" s="840" t="s">
        <v>1419</v>
      </c>
      <c r="J54" s="366" t="s">
        <v>608</v>
      </c>
      <c r="K54" s="367" t="s">
        <v>1419</v>
      </c>
      <c r="L54" s="681" t="s">
        <v>1419</v>
      </c>
      <c r="M54" s="368" t="s">
        <v>34</v>
      </c>
      <c r="N54" s="682">
        <v>216658</v>
      </c>
      <c r="O54" s="683" t="s">
        <v>1321</v>
      </c>
      <c r="P54" s="684">
        <v>39702</v>
      </c>
      <c r="Q54" s="372">
        <v>728.573125</v>
      </c>
      <c r="R54" s="372">
        <v>657.67568805577685</v>
      </c>
      <c r="S54" s="873">
        <v>0</v>
      </c>
      <c r="T54" s="369">
        <v>0.10799160558908683</v>
      </c>
      <c r="U54" s="685">
        <v>1.1107513609151412</v>
      </c>
      <c r="V54" s="369">
        <v>0.12840372150313994</v>
      </c>
      <c r="W54" s="685">
        <v>1.1290086528025034</v>
      </c>
      <c r="X54" s="369">
        <v>0.17510737623476236</v>
      </c>
      <c r="Y54" s="685">
        <v>1.1701526109149671</v>
      </c>
      <c r="Z54" s="369">
        <v>0.16574808038882471</v>
      </c>
      <c r="AA54" s="685">
        <v>0.88254561576142287</v>
      </c>
      <c r="AB54" s="369">
        <v>4.9133052765457375E-3</v>
      </c>
      <c r="AC54" s="373">
        <v>2.9862449740191783</v>
      </c>
      <c r="AD54" s="686">
        <v>0</v>
      </c>
      <c r="AE54" s="687" t="s">
        <v>1867</v>
      </c>
      <c r="AF54" s="688" t="s">
        <v>1800</v>
      </c>
      <c r="AG54" s="689" t="s">
        <v>1438</v>
      </c>
      <c r="AH54" s="689" t="s">
        <v>1786</v>
      </c>
      <c r="AI54" s="689">
        <v>1000</v>
      </c>
      <c r="AJ54" s="689">
        <v>1000</v>
      </c>
      <c r="AK54" s="689">
        <v>500</v>
      </c>
      <c r="AL54" s="673">
        <v>0.4</v>
      </c>
      <c r="AM54" s="673">
        <v>0</v>
      </c>
      <c r="AN54" s="685" t="s">
        <v>1787</v>
      </c>
      <c r="AO54" s="683" t="s">
        <v>1324</v>
      </c>
      <c r="AP54" s="687" t="s">
        <v>1788</v>
      </c>
      <c r="AQ54" s="376" t="s">
        <v>1419</v>
      </c>
      <c r="AR54" s="369">
        <v>1.06666666666667E-3</v>
      </c>
      <c r="AS54" s="369">
        <v>1.06666666666667E-3</v>
      </c>
      <c r="AT54" s="369" t="s">
        <v>1419</v>
      </c>
      <c r="AW54" s="198"/>
      <c r="AX54" s="198"/>
      <c r="AY54" s="184"/>
      <c r="AZ54" s="184"/>
      <c r="BA54" s="184"/>
      <c r="BB54" s="184"/>
      <c r="BC54" s="184"/>
      <c r="BD54" s="184"/>
      <c r="BE54" s="184"/>
      <c r="BF54" s="184"/>
      <c r="BG54" s="186"/>
      <c r="BH54" s="186"/>
      <c r="BI54" s="199"/>
      <c r="BJ54" s="199"/>
      <c r="BK54" s="199"/>
      <c r="BL54" s="218"/>
      <c r="BM54" s="186"/>
      <c r="BN54" s="186"/>
      <c r="BO54" s="186"/>
      <c r="BP54" s="186"/>
      <c r="BQ54" s="186"/>
      <c r="BR54" s="186"/>
      <c r="BS54" s="186"/>
      <c r="BT54" s="186"/>
      <c r="BU54" s="186"/>
      <c r="BV54" s="189"/>
      <c r="BW54" s="184"/>
      <c r="BX54"/>
      <c r="BZ54"/>
    </row>
    <row r="55" spans="2:78" ht="18.75">
      <c r="B55" s="676" t="s">
        <v>76</v>
      </c>
      <c r="C55" s="364">
        <v>29044189000104</v>
      </c>
      <c r="D55" s="838" t="s">
        <v>11</v>
      </c>
      <c r="E55" s="838" t="s">
        <v>620</v>
      </c>
      <c r="F55" s="365" t="s">
        <v>663</v>
      </c>
      <c r="G55" s="366" t="s">
        <v>738</v>
      </c>
      <c r="H55" s="366" t="s">
        <v>34</v>
      </c>
      <c r="I55" s="840" t="s">
        <v>1419</v>
      </c>
      <c r="J55" s="366" t="s">
        <v>608</v>
      </c>
      <c r="K55" s="367" t="s">
        <v>48</v>
      </c>
      <c r="L55" s="681" t="s">
        <v>1419</v>
      </c>
      <c r="M55" s="368" t="s">
        <v>34</v>
      </c>
      <c r="N55" s="682">
        <v>462276</v>
      </c>
      <c r="O55" s="683" t="s">
        <v>1321</v>
      </c>
      <c r="P55" s="684">
        <v>43075</v>
      </c>
      <c r="Q55" s="372">
        <v>445.37080476</v>
      </c>
      <c r="R55" s="372">
        <v>338.34300405772882</v>
      </c>
      <c r="S55" s="873">
        <v>1</v>
      </c>
      <c r="T55" s="369">
        <v>0.11523834709156744</v>
      </c>
      <c r="U55" s="685">
        <v>1.1852879690354858</v>
      </c>
      <c r="V55" s="369">
        <v>0.13577016323924695</v>
      </c>
      <c r="W55" s="685">
        <v>1.1937791778548237</v>
      </c>
      <c r="X55" s="369">
        <v>0.20517336944937847</v>
      </c>
      <c r="Y55" s="685">
        <v>1.371068193206985</v>
      </c>
      <c r="Z55" s="369">
        <v>0.19447716844114926</v>
      </c>
      <c r="AA55" s="685">
        <v>1.0355171050596628</v>
      </c>
      <c r="AB55" s="369">
        <v>3.9661927406809388E-3</v>
      </c>
      <c r="AC55" s="373">
        <v>5.5566575718732931</v>
      </c>
      <c r="AD55" s="686">
        <v>0</v>
      </c>
      <c r="AE55" s="687" t="s">
        <v>1867</v>
      </c>
      <c r="AF55" s="688" t="s">
        <v>1800</v>
      </c>
      <c r="AG55" s="689" t="s">
        <v>1438</v>
      </c>
      <c r="AH55" s="689" t="s">
        <v>1786</v>
      </c>
      <c r="AI55" s="689">
        <v>1000</v>
      </c>
      <c r="AJ55" s="689">
        <v>1000</v>
      </c>
      <c r="AK55" s="689">
        <v>500</v>
      </c>
      <c r="AL55" s="673">
        <v>0.5</v>
      </c>
      <c r="AM55" s="673">
        <v>0</v>
      </c>
      <c r="AN55" s="685" t="s">
        <v>1787</v>
      </c>
      <c r="AO55" s="683" t="s">
        <v>1324</v>
      </c>
      <c r="AP55" s="687" t="s">
        <v>1788</v>
      </c>
      <c r="AQ55" s="376" t="s">
        <v>11</v>
      </c>
      <c r="AR55" s="369">
        <v>1.33333333333333E-3</v>
      </c>
      <c r="AS55" s="369">
        <v>1.33333333333333E-3</v>
      </c>
      <c r="AT55" s="369" t="s">
        <v>1419</v>
      </c>
      <c r="AW55" s="198"/>
      <c r="AX55" s="198"/>
      <c r="AY55" s="184"/>
      <c r="AZ55" s="184"/>
      <c r="BA55" s="184"/>
      <c r="BB55" s="184"/>
      <c r="BC55" s="184"/>
      <c r="BD55" s="184"/>
      <c r="BE55" s="184"/>
      <c r="BF55" s="184"/>
      <c r="BG55" s="186"/>
      <c r="BH55" s="186"/>
      <c r="BI55" s="199"/>
      <c r="BJ55" s="199"/>
      <c r="BK55" s="199"/>
      <c r="BL55" s="218"/>
      <c r="BM55" s="186"/>
      <c r="BN55" s="186"/>
      <c r="BO55" s="186"/>
      <c r="BP55" s="186"/>
      <c r="BQ55" s="186"/>
      <c r="BR55" s="186"/>
      <c r="BS55" s="186"/>
      <c r="BT55" s="186"/>
      <c r="BU55" s="186"/>
      <c r="BV55" s="189"/>
      <c r="BW55" s="184"/>
      <c r="BX55"/>
      <c r="BZ55"/>
    </row>
    <row r="56" spans="2:78" ht="18.75">
      <c r="B56" s="676" t="s">
        <v>739</v>
      </c>
      <c r="C56" s="364">
        <v>11209172000196</v>
      </c>
      <c r="D56" s="838" t="s">
        <v>14</v>
      </c>
      <c r="E56" s="838" t="s">
        <v>607</v>
      </c>
      <c r="F56" s="365" t="s">
        <v>1419</v>
      </c>
      <c r="G56" s="366" t="s">
        <v>1419</v>
      </c>
      <c r="H56" s="366" t="s">
        <v>34</v>
      </c>
      <c r="I56" s="840" t="s">
        <v>34</v>
      </c>
      <c r="J56" s="366" t="s">
        <v>608</v>
      </c>
      <c r="K56" s="367" t="s">
        <v>48</v>
      </c>
      <c r="L56" s="681" t="s">
        <v>1419</v>
      </c>
      <c r="M56" s="368" t="s">
        <v>34</v>
      </c>
      <c r="N56" s="682">
        <v>242322</v>
      </c>
      <c r="O56" s="683" t="s">
        <v>1321</v>
      </c>
      <c r="P56" s="684">
        <v>40201</v>
      </c>
      <c r="Q56" s="372">
        <v>78.778613000000007</v>
      </c>
      <c r="R56" s="372">
        <v>90.938784784860587</v>
      </c>
      <c r="S56" s="873">
        <v>2</v>
      </c>
      <c r="T56" s="369">
        <v>9.7091398859040279E-2</v>
      </c>
      <c r="U56" s="685">
        <v>0.99863691096682861</v>
      </c>
      <c r="V56" s="369">
        <v>0.11906396893886351</v>
      </c>
      <c r="W56" s="685">
        <v>1.0468875013540648</v>
      </c>
      <c r="X56" s="369">
        <v>0.26059840653600652</v>
      </c>
      <c r="Y56" s="685">
        <v>1.7414452341491444</v>
      </c>
      <c r="Z56" s="369">
        <v>0.16671205259367539</v>
      </c>
      <c r="AA56" s="685">
        <v>0.88767840186133473</v>
      </c>
      <c r="AB56" s="369">
        <v>0.22243009167317604</v>
      </c>
      <c r="AC56" s="373">
        <v>2.3974187051388342E-2</v>
      </c>
      <c r="AD56" s="686">
        <v>0</v>
      </c>
      <c r="AE56" s="687" t="s">
        <v>1867</v>
      </c>
      <c r="AF56" s="688" t="s">
        <v>1800</v>
      </c>
      <c r="AG56" s="689" t="s">
        <v>1438</v>
      </c>
      <c r="AH56" s="689" t="s">
        <v>1786</v>
      </c>
      <c r="AI56" s="689">
        <v>1000</v>
      </c>
      <c r="AJ56" s="689">
        <v>1000</v>
      </c>
      <c r="AK56" s="689">
        <v>1000</v>
      </c>
      <c r="AL56" s="673">
        <v>2</v>
      </c>
      <c r="AM56" s="673">
        <v>15</v>
      </c>
      <c r="AN56" s="685" t="s">
        <v>1801</v>
      </c>
      <c r="AO56" s="683" t="s">
        <v>1324</v>
      </c>
      <c r="AP56" s="687" t="s">
        <v>1783</v>
      </c>
      <c r="AQ56" s="376" t="s">
        <v>659</v>
      </c>
      <c r="AR56" s="369">
        <v>5.3333333333333297E-3</v>
      </c>
      <c r="AS56" s="369">
        <v>5.3333333333333297E-3</v>
      </c>
      <c r="AT56" s="369" t="s">
        <v>1419</v>
      </c>
      <c r="AW56" s="198"/>
      <c r="AX56" s="198"/>
      <c r="AY56" s="184"/>
      <c r="AZ56" s="184"/>
      <c r="BA56" s="184"/>
      <c r="BB56" s="184"/>
      <c r="BC56" s="184"/>
      <c r="BD56" s="184"/>
      <c r="BE56" s="184"/>
      <c r="BF56" s="184"/>
      <c r="BG56" s="186"/>
      <c r="BH56" s="186"/>
      <c r="BI56" s="199"/>
      <c r="BJ56" s="199"/>
      <c r="BK56" s="199"/>
      <c r="BL56" s="218"/>
      <c r="BM56" s="186"/>
      <c r="BN56" s="186"/>
      <c r="BO56" s="186"/>
      <c r="BP56" s="186"/>
      <c r="BQ56" s="186"/>
      <c r="BR56" s="186"/>
      <c r="BS56" s="186"/>
      <c r="BT56" s="186"/>
      <c r="BU56" s="186"/>
      <c r="BV56" s="189"/>
      <c r="BW56" s="184"/>
      <c r="BX56"/>
      <c r="BZ56"/>
    </row>
    <row r="57" spans="2:78" ht="18.75">
      <c r="B57" s="676" t="s">
        <v>740</v>
      </c>
      <c r="C57" s="364">
        <v>31848238000103</v>
      </c>
      <c r="D57" s="838" t="s">
        <v>14</v>
      </c>
      <c r="E57" s="838" t="s">
        <v>607</v>
      </c>
      <c r="F57" s="365" t="s">
        <v>1419</v>
      </c>
      <c r="G57" s="366" t="s">
        <v>1419</v>
      </c>
      <c r="H57" s="366" t="s">
        <v>34</v>
      </c>
      <c r="I57" s="840" t="s">
        <v>34</v>
      </c>
      <c r="J57" s="366" t="s">
        <v>608</v>
      </c>
      <c r="K57" s="367" t="s">
        <v>48</v>
      </c>
      <c r="L57" s="681" t="s">
        <v>1419</v>
      </c>
      <c r="M57" s="368" t="s">
        <v>1416</v>
      </c>
      <c r="N57" s="682">
        <v>509892</v>
      </c>
      <c r="O57" s="683" t="s">
        <v>1321</v>
      </c>
      <c r="P57" s="684">
        <v>43349</v>
      </c>
      <c r="Q57" s="372">
        <v>2.42691707</v>
      </c>
      <c r="R57" s="372">
        <v>3.0884621058565722</v>
      </c>
      <c r="S57" s="873">
        <v>3</v>
      </c>
      <c r="T57" s="369">
        <v>1.6868909549385913E-2</v>
      </c>
      <c r="U57" s="685">
        <v>0.17350574738587202</v>
      </c>
      <c r="V57" s="369">
        <v>-4.0894532521074778E-2</v>
      </c>
      <c r="W57" s="685">
        <v>-0.35957120656723146</v>
      </c>
      <c r="X57" s="369">
        <v>6.8971524613827828E-3</v>
      </c>
      <c r="Y57" s="685">
        <v>4.6090125579549709E-2</v>
      </c>
      <c r="Z57" s="369">
        <v>7.9399382285226361E-2</v>
      </c>
      <c r="AA57" s="685">
        <v>0.4227715733757379</v>
      </c>
      <c r="AB57" s="369">
        <v>0.16625298056123974</v>
      </c>
      <c r="AC57" s="373">
        <v>-0.93006405247183654</v>
      </c>
      <c r="AD57" s="686">
        <v>0</v>
      </c>
      <c r="AE57" s="687" t="s">
        <v>2054</v>
      </c>
      <c r="AF57" s="688" t="s">
        <v>1797</v>
      </c>
      <c r="AG57" s="689" t="s">
        <v>741</v>
      </c>
      <c r="AH57" s="689" t="s">
        <v>1786</v>
      </c>
      <c r="AI57" s="689">
        <v>5000</v>
      </c>
      <c r="AJ57" s="689">
        <v>500</v>
      </c>
      <c r="AK57" s="689">
        <v>5000</v>
      </c>
      <c r="AL57" s="673">
        <v>0</v>
      </c>
      <c r="AM57" s="673">
        <v>0</v>
      </c>
      <c r="AN57" s="685" t="s">
        <v>666</v>
      </c>
      <c r="AO57" s="683" t="s">
        <v>1324</v>
      </c>
      <c r="AP57" s="687" t="s">
        <v>1783</v>
      </c>
      <c r="AQ57" s="376" t="s">
        <v>665</v>
      </c>
      <c r="AR57" s="369">
        <v>1.33333333333333E-3</v>
      </c>
      <c r="AS57" s="369">
        <v>1.33333333333333E-3</v>
      </c>
      <c r="AT57" s="369" t="s">
        <v>1419</v>
      </c>
      <c r="AW57" s="198"/>
      <c r="AX57" s="198"/>
      <c r="AY57" s="184"/>
      <c r="AZ57" s="184"/>
      <c r="BA57" s="184"/>
      <c r="BB57" s="184"/>
      <c r="BC57" s="184"/>
      <c r="BD57" s="184"/>
      <c r="BE57" s="184"/>
      <c r="BF57" s="184"/>
      <c r="BG57" s="186"/>
      <c r="BH57" s="186"/>
      <c r="BI57" s="199"/>
      <c r="BJ57" s="199"/>
      <c r="BK57" s="199"/>
      <c r="BL57" s="218"/>
      <c r="BM57" s="186"/>
      <c r="BN57" s="186"/>
      <c r="BO57" s="186"/>
      <c r="BP57" s="186"/>
      <c r="BQ57" s="186"/>
      <c r="BR57" s="186"/>
      <c r="BS57" s="186"/>
      <c r="BT57" s="186"/>
      <c r="BU57" s="186"/>
      <c r="BV57" s="189"/>
      <c r="BW57" s="184"/>
      <c r="BX57"/>
      <c r="BZ57"/>
    </row>
    <row r="58" spans="2:78" ht="18.75">
      <c r="B58" s="676" t="s">
        <v>742</v>
      </c>
      <c r="C58" s="364">
        <v>12987743000186</v>
      </c>
      <c r="D58" s="838" t="s">
        <v>14</v>
      </c>
      <c r="E58" s="838" t="s">
        <v>607</v>
      </c>
      <c r="F58" s="365" t="s">
        <v>1317</v>
      </c>
      <c r="G58" s="366" t="s">
        <v>1419</v>
      </c>
      <c r="H58" s="366" t="s">
        <v>34</v>
      </c>
      <c r="I58" s="840" t="s">
        <v>34</v>
      </c>
      <c r="J58" s="366" t="s">
        <v>608</v>
      </c>
      <c r="K58" s="367" t="s">
        <v>48</v>
      </c>
      <c r="L58" s="681" t="s">
        <v>1419</v>
      </c>
      <c r="M58" s="368" t="s">
        <v>34</v>
      </c>
      <c r="N58" s="682">
        <v>267163</v>
      </c>
      <c r="O58" s="683" t="s">
        <v>1321</v>
      </c>
      <c r="P58" s="684">
        <v>40569</v>
      </c>
      <c r="Q58" s="372">
        <v>1221.8011759999999</v>
      </c>
      <c r="R58" s="372">
        <v>1188.7329416494024</v>
      </c>
      <c r="S58" s="873">
        <v>31</v>
      </c>
      <c r="T58" s="369">
        <v>0.26818644813996717</v>
      </c>
      <c r="U58" s="685">
        <v>2.7584409049713194</v>
      </c>
      <c r="V58" s="369">
        <v>0.3328546642386303</v>
      </c>
      <c r="W58" s="685">
        <v>2.9266737104803928</v>
      </c>
      <c r="X58" s="369">
        <v>0.21067704958485556</v>
      </c>
      <c r="Y58" s="685">
        <v>1.4078464593123214</v>
      </c>
      <c r="Z58" s="369">
        <v>-0.38218193348205687</v>
      </c>
      <c r="AA58" s="685">
        <v>-2.0349737325860122</v>
      </c>
      <c r="AB58" s="369">
        <v>0.43816564576935074</v>
      </c>
      <c r="AC58" s="373">
        <v>0.50009232362032985</v>
      </c>
      <c r="AD58" s="686">
        <v>12055107000116</v>
      </c>
      <c r="AE58" s="687" t="s">
        <v>1898</v>
      </c>
      <c r="AF58" s="688" t="s">
        <v>1800</v>
      </c>
      <c r="AG58" s="689" t="s">
        <v>1438</v>
      </c>
      <c r="AH58" s="689" t="s">
        <v>1780</v>
      </c>
      <c r="AI58" s="689">
        <v>5000</v>
      </c>
      <c r="AJ58" s="689">
        <v>1000</v>
      </c>
      <c r="AK58" s="689">
        <v>5000</v>
      </c>
      <c r="AL58" s="673">
        <v>1.85</v>
      </c>
      <c r="AM58" s="673">
        <v>20</v>
      </c>
      <c r="AN58" s="685" t="s">
        <v>1782</v>
      </c>
      <c r="AO58" s="683" t="s">
        <v>1324</v>
      </c>
      <c r="AP58" s="687" t="s">
        <v>1783</v>
      </c>
      <c r="AQ58" s="376" t="s">
        <v>659</v>
      </c>
      <c r="AR58" s="369">
        <v>4.6249999999999998E-3</v>
      </c>
      <c r="AS58" s="369">
        <v>4.6249999999999998E-3</v>
      </c>
      <c r="AT58" s="369" t="s">
        <v>1419</v>
      </c>
      <c r="AW58" s="198"/>
      <c r="AX58" s="198"/>
      <c r="AY58" s="184"/>
      <c r="AZ58" s="184"/>
      <c r="BA58" s="184"/>
      <c r="BB58" s="184"/>
      <c r="BC58" s="184"/>
      <c r="BD58" s="184"/>
      <c r="BE58" s="184"/>
      <c r="BF58" s="184"/>
      <c r="BG58" s="186"/>
      <c r="BH58" s="186"/>
      <c r="BI58" s="199"/>
      <c r="BJ58" s="199"/>
      <c r="BK58" s="199"/>
      <c r="BL58" s="218"/>
      <c r="BM58" s="186"/>
      <c r="BN58" s="186"/>
      <c r="BO58" s="186"/>
      <c r="BP58" s="186"/>
      <c r="BQ58" s="186"/>
      <c r="BR58" s="186"/>
      <c r="BS58" s="186"/>
      <c r="BT58" s="186"/>
      <c r="BU58" s="186"/>
      <c r="BV58" s="189"/>
      <c r="BW58" s="184"/>
      <c r="BX58"/>
      <c r="BZ58"/>
    </row>
    <row r="59" spans="2:78" ht="18.75">
      <c r="B59" s="676" t="s">
        <v>743</v>
      </c>
      <c r="C59" s="364">
        <v>26648868000196</v>
      </c>
      <c r="D59" s="838" t="s">
        <v>14</v>
      </c>
      <c r="E59" s="838" t="s">
        <v>607</v>
      </c>
      <c r="F59" s="365" t="s">
        <v>1317</v>
      </c>
      <c r="G59" s="366" t="s">
        <v>1419</v>
      </c>
      <c r="H59" s="366" t="s">
        <v>34</v>
      </c>
      <c r="I59" s="840" t="s">
        <v>34</v>
      </c>
      <c r="J59" s="366" t="s">
        <v>608</v>
      </c>
      <c r="K59" s="367" t="s">
        <v>48</v>
      </c>
      <c r="L59" s="681" t="s">
        <v>1419</v>
      </c>
      <c r="M59" s="368" t="s">
        <v>34</v>
      </c>
      <c r="N59" s="682">
        <v>432105</v>
      </c>
      <c r="O59" s="683" t="s">
        <v>1321</v>
      </c>
      <c r="P59" s="684">
        <v>42740</v>
      </c>
      <c r="Q59" s="372">
        <v>303.932909</v>
      </c>
      <c r="R59" s="372">
        <v>298.46576406799994</v>
      </c>
      <c r="S59" s="873">
        <v>31</v>
      </c>
      <c r="T59" s="369">
        <v>0.26999181816599283</v>
      </c>
      <c r="U59" s="685">
        <v>2.77701010025668</v>
      </c>
      <c r="V59" s="369">
        <v>0.33504945935167996</v>
      </c>
      <c r="W59" s="685">
        <v>2.9459717701063446</v>
      </c>
      <c r="X59" s="369">
        <v>0.21926968831148907</v>
      </c>
      <c r="Y59" s="685">
        <v>1.4652666483233152</v>
      </c>
      <c r="Z59" s="369">
        <v>-0.36941673392462693</v>
      </c>
      <c r="AA59" s="685">
        <v>-1.9670038901763682</v>
      </c>
      <c r="AB59" s="369">
        <v>0.45196184928543237</v>
      </c>
      <c r="AC59" s="373">
        <v>0.48968308140688932</v>
      </c>
      <c r="AD59" s="686">
        <v>12055107000116</v>
      </c>
      <c r="AE59" s="687" t="s">
        <v>1898</v>
      </c>
      <c r="AF59" s="688" t="s">
        <v>1800</v>
      </c>
      <c r="AG59" s="689" t="s">
        <v>1438</v>
      </c>
      <c r="AH59" s="689" t="s">
        <v>1786</v>
      </c>
      <c r="AI59" s="689">
        <v>1000</v>
      </c>
      <c r="AJ59" s="689">
        <v>500</v>
      </c>
      <c r="AK59" s="689">
        <v>1000</v>
      </c>
      <c r="AL59" s="673">
        <v>1.85</v>
      </c>
      <c r="AM59" s="673">
        <v>20</v>
      </c>
      <c r="AN59" s="685" t="s">
        <v>1782</v>
      </c>
      <c r="AO59" s="683" t="s">
        <v>1324</v>
      </c>
      <c r="AP59" s="687" t="s">
        <v>1783</v>
      </c>
      <c r="AQ59" s="376" t="s">
        <v>659</v>
      </c>
      <c r="AR59" s="369">
        <v>4.6249999999999998E-3</v>
      </c>
      <c r="AS59" s="369">
        <v>4.6249999999999998E-3</v>
      </c>
      <c r="AT59" s="369" t="s">
        <v>1419</v>
      </c>
      <c r="AW59" s="198"/>
      <c r="AX59" s="198"/>
      <c r="AY59" s="184"/>
      <c r="AZ59" s="184"/>
      <c r="BA59" s="184"/>
      <c r="BB59" s="184"/>
      <c r="BC59" s="184"/>
      <c r="BD59" s="184"/>
      <c r="BE59" s="184"/>
      <c r="BF59" s="184"/>
      <c r="BG59" s="186"/>
      <c r="BH59" s="186"/>
      <c r="BI59" s="199"/>
      <c r="BJ59" s="199"/>
      <c r="BK59" s="199"/>
      <c r="BL59" s="218"/>
      <c r="BM59" s="186"/>
      <c r="BN59" s="186"/>
      <c r="BO59" s="186"/>
      <c r="BP59" s="186"/>
      <c r="BQ59" s="186"/>
      <c r="BR59" s="186"/>
      <c r="BS59" s="186"/>
      <c r="BT59" s="186"/>
      <c r="BU59" s="186"/>
      <c r="BV59" s="189"/>
      <c r="BW59" s="184"/>
      <c r="BX59"/>
      <c r="BZ59"/>
    </row>
    <row r="60" spans="2:78" ht="18.75">
      <c r="B60" s="676" t="s">
        <v>77</v>
      </c>
      <c r="C60" s="364">
        <v>26673556000132</v>
      </c>
      <c r="D60" s="838" t="s">
        <v>14</v>
      </c>
      <c r="E60" s="838" t="s">
        <v>607</v>
      </c>
      <c r="F60" s="365" t="s">
        <v>1317</v>
      </c>
      <c r="G60" s="366" t="s">
        <v>1419</v>
      </c>
      <c r="H60" s="366" t="s">
        <v>34</v>
      </c>
      <c r="I60" s="840" t="s">
        <v>34</v>
      </c>
      <c r="J60" s="366" t="s">
        <v>608</v>
      </c>
      <c r="K60" s="367" t="s">
        <v>48</v>
      </c>
      <c r="L60" s="681" t="s">
        <v>1419</v>
      </c>
      <c r="M60" s="368" t="s">
        <v>34</v>
      </c>
      <c r="N60" s="682">
        <v>435325</v>
      </c>
      <c r="O60" s="683" t="s">
        <v>1321</v>
      </c>
      <c r="P60" s="684">
        <v>42789</v>
      </c>
      <c r="Q60" s="372">
        <v>1328.4596160000001</v>
      </c>
      <c r="R60" s="372">
        <v>1436.8824318514053</v>
      </c>
      <c r="S60" s="873">
        <v>4</v>
      </c>
      <c r="T60" s="369">
        <v>0.12273598017898912</v>
      </c>
      <c r="U60" s="685">
        <v>1.2624051311525533</v>
      </c>
      <c r="V60" s="369">
        <v>0.19592830335135747</v>
      </c>
      <c r="W60" s="685">
        <v>1.7227284943387486</v>
      </c>
      <c r="X60" s="369">
        <v>0.23473291170735866</v>
      </c>
      <c r="Y60" s="685">
        <v>1.5685994240116423</v>
      </c>
      <c r="Z60" s="369">
        <v>0.23584621987715204</v>
      </c>
      <c r="AA60" s="685">
        <v>1.2557916016776922</v>
      </c>
      <c r="AB60" s="369">
        <v>0.22305438812921483</v>
      </c>
      <c r="AC60" s="373">
        <v>0.36850615549651361</v>
      </c>
      <c r="AD60" s="686">
        <v>0</v>
      </c>
      <c r="AE60" s="687" t="s">
        <v>1898</v>
      </c>
      <c r="AF60" s="688" t="s">
        <v>1800</v>
      </c>
      <c r="AG60" s="689" t="s">
        <v>1438</v>
      </c>
      <c r="AH60" s="689" t="s">
        <v>1786</v>
      </c>
      <c r="AI60" s="689">
        <v>1000</v>
      </c>
      <c r="AJ60" s="689">
        <v>500</v>
      </c>
      <c r="AK60" s="689">
        <v>1000</v>
      </c>
      <c r="AL60" s="673">
        <v>2</v>
      </c>
      <c r="AM60" s="673">
        <v>20</v>
      </c>
      <c r="AN60" s="685" t="s">
        <v>1782</v>
      </c>
      <c r="AO60" s="683" t="s">
        <v>1324</v>
      </c>
      <c r="AP60" s="687" t="s">
        <v>1783</v>
      </c>
      <c r="AQ60" s="376" t="s">
        <v>659</v>
      </c>
      <c r="AR60" s="369">
        <v>4.0000000000000001E-3</v>
      </c>
      <c r="AS60" s="369">
        <v>4.0000000000000001E-3</v>
      </c>
      <c r="AT60" s="369" t="s">
        <v>1419</v>
      </c>
      <c r="AW60" s="198"/>
      <c r="AX60" s="198"/>
      <c r="AY60" s="184"/>
      <c r="AZ60" s="184"/>
      <c r="BA60" s="184"/>
      <c r="BB60" s="184"/>
      <c r="BC60" s="184"/>
      <c r="BD60" s="184"/>
      <c r="BE60" s="184"/>
      <c r="BF60" s="184"/>
      <c r="BG60" s="186"/>
      <c r="BH60" s="186"/>
      <c r="BI60" s="199"/>
      <c r="BJ60" s="199"/>
      <c r="BK60" s="199"/>
      <c r="BL60" s="218"/>
      <c r="BM60" s="186"/>
      <c r="BN60" s="186"/>
      <c r="BO60" s="186"/>
      <c r="BP60" s="186"/>
      <c r="BQ60" s="186"/>
      <c r="BR60" s="186"/>
      <c r="BS60" s="186"/>
      <c r="BT60" s="186"/>
      <c r="BU60" s="186"/>
      <c r="BV60" s="189"/>
      <c r="BW60" s="184"/>
      <c r="BX60"/>
      <c r="BZ60"/>
    </row>
    <row r="61" spans="2:78" ht="18.75">
      <c r="B61" s="676" t="s">
        <v>744</v>
      </c>
      <c r="C61" s="364">
        <v>13001211000190</v>
      </c>
      <c r="D61" s="838" t="s">
        <v>13</v>
      </c>
      <c r="E61" s="838" t="s">
        <v>615</v>
      </c>
      <c r="F61" s="365" t="s">
        <v>619</v>
      </c>
      <c r="G61" s="366" t="s">
        <v>34</v>
      </c>
      <c r="H61" s="366" t="s">
        <v>865</v>
      </c>
      <c r="I61" s="840" t="s">
        <v>34</v>
      </c>
      <c r="J61" s="366" t="s">
        <v>1419</v>
      </c>
      <c r="K61" s="367" t="s">
        <v>48</v>
      </c>
      <c r="L61" s="681" t="s">
        <v>1419</v>
      </c>
      <c r="M61" s="368" t="s">
        <v>34</v>
      </c>
      <c r="N61" s="682">
        <v>268127</v>
      </c>
      <c r="O61" s="683" t="s">
        <v>1321</v>
      </c>
      <c r="P61" s="684">
        <v>40590</v>
      </c>
      <c r="Q61" s="372">
        <v>127.51529499999999</v>
      </c>
      <c r="R61" s="372">
        <v>119.828304876494</v>
      </c>
      <c r="S61" s="873">
        <v>1</v>
      </c>
      <c r="T61" s="369">
        <v>0.10921744026022839</v>
      </c>
      <c r="U61" s="685">
        <v>1.1233597254431065</v>
      </c>
      <c r="V61" s="369">
        <v>0.12253818932281657</v>
      </c>
      <c r="W61" s="685">
        <v>1.0774350963093242</v>
      </c>
      <c r="X61" s="369">
        <v>0.14468041742902638</v>
      </c>
      <c r="Y61" s="685">
        <v>0.96682488107107745</v>
      </c>
      <c r="Z61" s="369">
        <v>0.19727033862501075</v>
      </c>
      <c r="AA61" s="685">
        <v>1.0503896760967431</v>
      </c>
      <c r="AB61" s="369">
        <v>6.9577291047713846E-2</v>
      </c>
      <c r="AC61" s="373">
        <v>0.12657579613934414</v>
      </c>
      <c r="AD61" s="686">
        <v>0</v>
      </c>
      <c r="AE61" s="687" t="s">
        <v>1898</v>
      </c>
      <c r="AF61" s="688" t="s">
        <v>1800</v>
      </c>
      <c r="AG61" s="689" t="s">
        <v>1438</v>
      </c>
      <c r="AH61" s="689" t="s">
        <v>1786</v>
      </c>
      <c r="AI61" s="689">
        <v>5000</v>
      </c>
      <c r="AJ61" s="689">
        <v>1000</v>
      </c>
      <c r="AK61" s="689">
        <v>5000</v>
      </c>
      <c r="AL61" s="673">
        <v>2</v>
      </c>
      <c r="AM61" s="673">
        <v>20</v>
      </c>
      <c r="AN61" s="685" t="s">
        <v>1787</v>
      </c>
      <c r="AO61" s="683" t="s">
        <v>1324</v>
      </c>
      <c r="AP61" s="687" t="s">
        <v>1802</v>
      </c>
      <c r="AQ61" s="376" t="s">
        <v>664</v>
      </c>
      <c r="AR61" s="369">
        <v>4.0000000000000001E-3</v>
      </c>
      <c r="AS61" s="369">
        <v>4.0000000000000001E-3</v>
      </c>
      <c r="AT61" s="369" t="s">
        <v>1419</v>
      </c>
      <c r="AW61" s="198"/>
      <c r="AX61" s="198"/>
      <c r="AY61" s="184"/>
      <c r="AZ61" s="184"/>
      <c r="BA61" s="184"/>
      <c r="BB61" s="184"/>
      <c r="BC61" s="184"/>
      <c r="BD61" s="184"/>
      <c r="BE61" s="184"/>
      <c r="BF61" s="184"/>
      <c r="BG61" s="186"/>
      <c r="BH61" s="186"/>
      <c r="BI61" s="199"/>
      <c r="BJ61" s="199"/>
      <c r="BK61" s="199"/>
      <c r="BL61" s="218"/>
      <c r="BM61" s="186"/>
      <c r="BN61" s="186"/>
      <c r="BO61" s="186"/>
      <c r="BP61" s="186"/>
      <c r="BQ61" s="186"/>
      <c r="BR61" s="186"/>
      <c r="BS61" s="186"/>
      <c r="BT61" s="186"/>
      <c r="BU61" s="186"/>
      <c r="BV61" s="189"/>
      <c r="BW61" s="184"/>
      <c r="BX61"/>
      <c r="BZ61"/>
    </row>
    <row r="62" spans="2:78" ht="18.75">
      <c r="B62" s="676" t="s">
        <v>78</v>
      </c>
      <c r="C62" s="364">
        <v>575922000127</v>
      </c>
      <c r="D62" s="838" t="s">
        <v>14</v>
      </c>
      <c r="E62" s="838" t="s">
        <v>607</v>
      </c>
      <c r="F62" s="365" t="s">
        <v>1419</v>
      </c>
      <c r="G62" s="366" t="s">
        <v>1419</v>
      </c>
      <c r="H62" s="366" t="s">
        <v>34</v>
      </c>
      <c r="I62" s="840" t="s">
        <v>34</v>
      </c>
      <c r="J62" s="366" t="s">
        <v>608</v>
      </c>
      <c r="K62" s="367" t="s">
        <v>48</v>
      </c>
      <c r="L62" s="681" t="s">
        <v>1419</v>
      </c>
      <c r="M62" s="368" t="s">
        <v>34</v>
      </c>
      <c r="N62" s="682">
        <v>190330</v>
      </c>
      <c r="O62" s="683" t="s">
        <v>1321</v>
      </c>
      <c r="P62" s="684">
        <v>34823</v>
      </c>
      <c r="Q62" s="372">
        <v>28.760898999999998</v>
      </c>
      <c r="R62" s="372">
        <v>38.717061083665328</v>
      </c>
      <c r="S62" s="873">
        <v>2</v>
      </c>
      <c r="T62" s="369">
        <v>-0.11806433920342763</v>
      </c>
      <c r="U62" s="685">
        <v>-1.2143548077685637</v>
      </c>
      <c r="V62" s="369">
        <v>-0.22900050811332828</v>
      </c>
      <c r="W62" s="685">
        <v>-2.0135207307818965</v>
      </c>
      <c r="X62" s="369">
        <v>-0.22893057636685021</v>
      </c>
      <c r="Y62" s="685">
        <v>-1.5298253986445016</v>
      </c>
      <c r="Z62" s="369">
        <v>-0.30311915964704117</v>
      </c>
      <c r="AA62" s="685">
        <v>-1.6139944714425776</v>
      </c>
      <c r="AB62" s="369">
        <v>0.22239916616034389</v>
      </c>
      <c r="AC62" s="373">
        <v>-1.5410664632683966</v>
      </c>
      <c r="AD62" s="686">
        <v>0</v>
      </c>
      <c r="AE62" s="687" t="s">
        <v>1849</v>
      </c>
      <c r="AF62" s="688" t="s">
        <v>1849</v>
      </c>
      <c r="AG62" s="689" t="s">
        <v>719</v>
      </c>
      <c r="AH62" s="689" t="s">
        <v>1786</v>
      </c>
      <c r="AI62" s="689">
        <v>1000</v>
      </c>
      <c r="AJ62" s="689">
        <v>100</v>
      </c>
      <c r="AK62" s="689">
        <v>100</v>
      </c>
      <c r="AL62" s="673">
        <v>2</v>
      </c>
      <c r="AM62" s="673">
        <v>0</v>
      </c>
      <c r="AN62" s="685" t="s">
        <v>666</v>
      </c>
      <c r="AO62" s="683" t="s">
        <v>1324</v>
      </c>
      <c r="AP62" s="687" t="s">
        <v>1783</v>
      </c>
      <c r="AQ62" s="376" t="s">
        <v>670</v>
      </c>
      <c r="AR62" s="369">
        <v>4.0000000000000001E-3</v>
      </c>
      <c r="AS62" s="369">
        <v>4.0000000000000001E-3</v>
      </c>
      <c r="AT62" s="369" t="s">
        <v>1419</v>
      </c>
      <c r="AW62" s="198"/>
      <c r="AX62" s="198"/>
      <c r="AY62" s="184"/>
      <c r="AZ62" s="184"/>
      <c r="BA62" s="184"/>
      <c r="BB62" s="184"/>
      <c r="BC62" s="184"/>
      <c r="BD62" s="184"/>
      <c r="BE62" s="184"/>
      <c r="BF62" s="184"/>
      <c r="BG62" s="186"/>
      <c r="BH62" s="186"/>
      <c r="BI62" s="199"/>
      <c r="BJ62" s="199"/>
      <c r="BK62" s="199"/>
      <c r="BL62" s="218"/>
      <c r="BM62" s="186"/>
      <c r="BN62" s="186"/>
      <c r="BO62" s="186"/>
      <c r="BP62" s="186"/>
      <c r="BQ62" s="186"/>
      <c r="BR62" s="186"/>
      <c r="BS62" s="186"/>
      <c r="BT62" s="186"/>
      <c r="BU62" s="186"/>
      <c r="BV62" s="189"/>
      <c r="BW62" s="184"/>
      <c r="BX62"/>
      <c r="BZ62"/>
    </row>
    <row r="63" spans="2:78" ht="18.75">
      <c r="B63" s="676" t="s">
        <v>745</v>
      </c>
      <c r="C63" s="364"/>
      <c r="D63" s="838" t="s">
        <v>11</v>
      </c>
      <c r="E63" s="838" t="s">
        <v>621</v>
      </c>
      <c r="F63" s="365" t="s">
        <v>692</v>
      </c>
      <c r="G63" s="366" t="s">
        <v>738</v>
      </c>
      <c r="H63" s="366" t="s">
        <v>34</v>
      </c>
      <c r="I63" s="840" t="s">
        <v>1419</v>
      </c>
      <c r="J63" s="366" t="s">
        <v>608</v>
      </c>
      <c r="L63" s="681" t="s">
        <v>1419</v>
      </c>
      <c r="M63" s="368" t="s">
        <v>34</v>
      </c>
      <c r="N63" s="682">
        <v>511005</v>
      </c>
      <c r="O63" s="683" t="s">
        <v>1321</v>
      </c>
      <c r="S63" s="873"/>
      <c r="AD63" s="686">
        <v>33422113000134</v>
      </c>
      <c r="AG63" s="689" t="s">
        <v>719</v>
      </c>
      <c r="AI63" s="689">
        <v>1000</v>
      </c>
      <c r="AJ63" s="689">
        <v>1000</v>
      </c>
      <c r="AK63" s="689">
        <v>1000</v>
      </c>
      <c r="AO63" s="683" t="s">
        <v>1324</v>
      </c>
      <c r="AR63" s="369">
        <v>2.13333333333333E-3</v>
      </c>
      <c r="AS63" s="369">
        <v>2.13333333333333E-3</v>
      </c>
      <c r="AT63" s="369" t="s">
        <v>1419</v>
      </c>
      <c r="AW63" s="198"/>
      <c r="AX63" s="198"/>
      <c r="AY63" s="184"/>
      <c r="AZ63" s="184"/>
      <c r="BA63" s="184"/>
      <c r="BB63" s="184"/>
      <c r="BC63" s="184"/>
      <c r="BD63" s="184"/>
      <c r="BE63" s="184"/>
      <c r="BF63" s="184"/>
      <c r="BG63" s="186"/>
      <c r="BH63" s="186"/>
      <c r="BI63" s="199"/>
      <c r="BJ63" s="199"/>
      <c r="BK63" s="199"/>
      <c r="BL63" s="218"/>
      <c r="BM63" s="186"/>
      <c r="BN63" s="186"/>
      <c r="BO63" s="186"/>
      <c r="BP63" s="186"/>
      <c r="BQ63" s="186"/>
      <c r="BR63" s="186"/>
      <c r="BS63" s="186"/>
      <c r="BT63" s="186"/>
      <c r="BU63" s="186"/>
      <c r="BV63" s="189"/>
      <c r="BW63" s="184"/>
      <c r="BX63"/>
      <c r="BZ63"/>
    </row>
    <row r="64" spans="2:78" ht="18.75">
      <c r="B64" s="676" t="s">
        <v>473</v>
      </c>
      <c r="C64" s="364"/>
      <c r="D64" s="838" t="s">
        <v>11</v>
      </c>
      <c r="E64" s="838" t="s">
        <v>620</v>
      </c>
      <c r="F64" s="365" t="s">
        <v>663</v>
      </c>
      <c r="G64" s="366" t="s">
        <v>866</v>
      </c>
      <c r="H64" s="366" t="s">
        <v>34</v>
      </c>
      <c r="I64" s="840" t="s">
        <v>1304</v>
      </c>
      <c r="J64" s="366" t="s">
        <v>608</v>
      </c>
      <c r="L64" s="681" t="s">
        <v>1419</v>
      </c>
      <c r="M64" s="368" t="s">
        <v>34</v>
      </c>
      <c r="N64" s="682">
        <v>59447</v>
      </c>
      <c r="O64" s="683" t="s">
        <v>1321</v>
      </c>
      <c r="S64" s="873"/>
      <c r="AD64" s="686">
        <v>0</v>
      </c>
      <c r="AG64" s="689" t="s">
        <v>719</v>
      </c>
      <c r="AI64" s="689">
        <v>1000</v>
      </c>
      <c r="AJ64" s="689">
        <v>100</v>
      </c>
      <c r="AK64" s="689">
        <v>100</v>
      </c>
      <c r="AO64" s="683" t="s">
        <v>1324</v>
      </c>
      <c r="AR64" s="369">
        <v>1.3335E-3</v>
      </c>
      <c r="AS64" s="369">
        <v>1.3335E-3</v>
      </c>
      <c r="AT64" s="369" t="s">
        <v>1419</v>
      </c>
      <c r="AW64" s="198"/>
      <c r="AX64" s="198"/>
      <c r="AY64" s="184"/>
      <c r="AZ64" s="184"/>
      <c r="BA64" s="184"/>
      <c r="BB64" s="184"/>
      <c r="BC64" s="184"/>
      <c r="BD64" s="184"/>
      <c r="BE64" s="184"/>
      <c r="BF64" s="184"/>
      <c r="BG64" s="186"/>
      <c r="BH64" s="186"/>
      <c r="BI64" s="199"/>
      <c r="BJ64" s="199"/>
      <c r="BK64" s="199"/>
      <c r="BL64" s="218"/>
      <c r="BM64" s="186"/>
      <c r="BN64" s="186"/>
      <c r="BO64" s="186"/>
      <c r="BP64" s="186"/>
      <c r="BQ64" s="186"/>
      <c r="BR64" s="186"/>
      <c r="BS64" s="186"/>
      <c r="BT64" s="186"/>
      <c r="BU64" s="186"/>
      <c r="BV64" s="189"/>
      <c r="BW64" s="184"/>
      <c r="BX64"/>
      <c r="BZ64"/>
    </row>
    <row r="65" spans="2:78" ht="18.75">
      <c r="B65" s="676" t="s">
        <v>79</v>
      </c>
      <c r="C65" s="364"/>
      <c r="D65" s="838" t="s">
        <v>11</v>
      </c>
      <c r="E65" s="838" t="s">
        <v>620</v>
      </c>
      <c r="F65" s="365" t="s">
        <v>663</v>
      </c>
      <c r="G65" s="366" t="s">
        <v>738</v>
      </c>
      <c r="H65" s="366" t="s">
        <v>34</v>
      </c>
      <c r="I65" s="840" t="s">
        <v>1419</v>
      </c>
      <c r="J65" s="366" t="s">
        <v>608</v>
      </c>
      <c r="L65" s="681" t="s">
        <v>1419</v>
      </c>
      <c r="M65" s="368" t="s">
        <v>34</v>
      </c>
      <c r="N65" s="682">
        <v>502766</v>
      </c>
      <c r="O65" s="683" t="s">
        <v>1321</v>
      </c>
      <c r="S65" s="873"/>
      <c r="AD65" s="686">
        <v>0</v>
      </c>
      <c r="AG65" s="689" t="s">
        <v>719</v>
      </c>
      <c r="AI65" s="689">
        <v>1000</v>
      </c>
      <c r="AJ65" s="689">
        <v>0</v>
      </c>
      <c r="AK65" s="689">
        <v>1000</v>
      </c>
      <c r="AO65" s="683" t="s">
        <v>1324</v>
      </c>
      <c r="AR65" s="369">
        <v>8.0000000000000004E-4</v>
      </c>
      <c r="AS65" s="369">
        <v>8.0000000000000004E-4</v>
      </c>
      <c r="AT65" s="369" t="s">
        <v>1419</v>
      </c>
      <c r="AW65" s="198"/>
      <c r="AX65" s="198"/>
      <c r="AY65" s="184"/>
      <c r="AZ65" s="184"/>
      <c r="BA65" s="184"/>
      <c r="BB65" s="184"/>
      <c r="BC65" s="184"/>
      <c r="BD65" s="184"/>
      <c r="BE65" s="184"/>
      <c r="BF65" s="184"/>
      <c r="BG65" s="186"/>
      <c r="BH65" s="186"/>
      <c r="BI65" s="199"/>
      <c r="BJ65" s="199"/>
      <c r="BK65" s="199"/>
      <c r="BL65" s="218"/>
      <c r="BM65" s="186"/>
      <c r="BN65" s="186"/>
      <c r="BO65" s="186"/>
      <c r="BP65" s="186"/>
      <c r="BQ65" s="186"/>
      <c r="BR65" s="186"/>
      <c r="BS65" s="186"/>
      <c r="BT65" s="186"/>
      <c r="BU65" s="186"/>
      <c r="BV65" s="189"/>
      <c r="BW65" s="184"/>
      <c r="BX65"/>
      <c r="BZ65"/>
    </row>
    <row r="66" spans="2:78" ht="18.75">
      <c r="B66" s="676" t="s">
        <v>80</v>
      </c>
      <c r="C66" s="364"/>
      <c r="D66" s="838" t="s">
        <v>11</v>
      </c>
      <c r="E66" s="838" t="s">
        <v>620</v>
      </c>
      <c r="F66" s="365" t="s">
        <v>663</v>
      </c>
      <c r="G66" s="366" t="s">
        <v>738</v>
      </c>
      <c r="H66" s="366" t="s">
        <v>34</v>
      </c>
      <c r="I66" s="840" t="s">
        <v>1419</v>
      </c>
      <c r="J66" s="366" t="s">
        <v>608</v>
      </c>
      <c r="L66" s="681" t="s">
        <v>1419</v>
      </c>
      <c r="M66" s="368" t="s">
        <v>1416</v>
      </c>
      <c r="N66" s="682">
        <v>475696</v>
      </c>
      <c r="O66" s="683" t="s">
        <v>1321</v>
      </c>
      <c r="S66" s="873"/>
      <c r="AD66" s="686">
        <v>0</v>
      </c>
      <c r="AG66" s="689" t="s">
        <v>719</v>
      </c>
      <c r="AI66" s="689">
        <v>1000</v>
      </c>
      <c r="AJ66" s="689">
        <v>0</v>
      </c>
      <c r="AK66" s="689">
        <v>0</v>
      </c>
      <c r="AO66" s="683" t="s">
        <v>1324</v>
      </c>
      <c r="AR66" s="369">
        <v>8.0000000000000004E-4</v>
      </c>
      <c r="AS66" s="369">
        <v>8.0000000000000004E-4</v>
      </c>
      <c r="AT66" s="369" t="s">
        <v>1419</v>
      </c>
      <c r="AW66" s="198"/>
      <c r="AX66" s="198"/>
      <c r="AY66" s="184"/>
      <c r="AZ66" s="184"/>
      <c r="BA66" s="184"/>
      <c r="BB66" s="184"/>
      <c r="BC66" s="184"/>
      <c r="BD66" s="184"/>
      <c r="BE66" s="184"/>
      <c r="BF66" s="184"/>
      <c r="BG66" s="186"/>
      <c r="BH66" s="186"/>
      <c r="BI66" s="199"/>
      <c r="BJ66" s="199"/>
      <c r="BK66" s="199"/>
      <c r="BL66" s="218"/>
      <c r="BM66" s="186"/>
      <c r="BN66" s="186"/>
      <c r="BO66" s="186"/>
      <c r="BP66" s="186"/>
      <c r="BQ66" s="186"/>
      <c r="BR66" s="186"/>
      <c r="BS66" s="186"/>
      <c r="BT66" s="186"/>
      <c r="BU66" s="186"/>
      <c r="BV66" s="189"/>
      <c r="BW66" s="184"/>
      <c r="BX66"/>
      <c r="BZ66"/>
    </row>
    <row r="67" spans="2:78" ht="18.75">
      <c r="B67" s="676" t="s">
        <v>81</v>
      </c>
      <c r="C67" s="364">
        <v>27707783000102</v>
      </c>
      <c r="D67" s="838" t="s">
        <v>13</v>
      </c>
      <c r="E67" s="838" t="s">
        <v>615</v>
      </c>
      <c r="F67" s="365" t="s">
        <v>619</v>
      </c>
      <c r="G67" s="366" t="s">
        <v>34</v>
      </c>
      <c r="H67" s="366" t="s">
        <v>1338</v>
      </c>
      <c r="I67" s="840" t="s">
        <v>34</v>
      </c>
      <c r="J67" s="366" t="s">
        <v>1419</v>
      </c>
      <c r="K67" s="367" t="s">
        <v>48</v>
      </c>
      <c r="L67" s="681" t="s">
        <v>1419</v>
      </c>
      <c r="M67" s="368" t="s">
        <v>34</v>
      </c>
      <c r="N67" s="682">
        <v>446394</v>
      </c>
      <c r="O67" s="683" t="s">
        <v>1321</v>
      </c>
      <c r="P67" s="684">
        <v>42953</v>
      </c>
      <c r="Q67" s="372">
        <v>38.881950979999999</v>
      </c>
      <c r="R67" s="372">
        <v>41.088484776653402</v>
      </c>
      <c r="S67" s="873">
        <v>4</v>
      </c>
      <c r="T67" s="369">
        <v>-0.1302279759300059</v>
      </c>
      <c r="U67" s="685">
        <v>-1.3394643102527972</v>
      </c>
      <c r="V67" s="369">
        <v>-0.14685449398422223</v>
      </c>
      <c r="W67" s="685">
        <v>-1.2912397901727921</v>
      </c>
      <c r="X67" s="369">
        <v>-0.18720800018709727</v>
      </c>
      <c r="Y67" s="685">
        <v>-1.2510148625001971</v>
      </c>
      <c r="Z67" s="369">
        <v>1.6878042487978417E-2</v>
      </c>
      <c r="AA67" s="685">
        <v>8.9869169920140352E-2</v>
      </c>
      <c r="AB67" s="369">
        <v>0.24694353468022776</v>
      </c>
      <c r="AC67" s="373">
        <v>-1.0552448058091237</v>
      </c>
      <c r="AD67" s="686">
        <v>0</v>
      </c>
      <c r="AE67" s="687" t="s">
        <v>2019</v>
      </c>
      <c r="AF67" s="688" t="s">
        <v>1800</v>
      </c>
      <c r="AG67" s="689" t="s">
        <v>1438</v>
      </c>
      <c r="AH67" s="689" t="s">
        <v>1786</v>
      </c>
      <c r="AI67" s="689">
        <v>5000</v>
      </c>
      <c r="AJ67" s="689">
        <v>1000</v>
      </c>
      <c r="AK67" s="689">
        <v>1000</v>
      </c>
      <c r="AL67" s="673">
        <v>1.6</v>
      </c>
      <c r="AM67" s="673">
        <v>20</v>
      </c>
      <c r="AN67" s="685" t="s">
        <v>1782</v>
      </c>
      <c r="AO67" s="683" t="s">
        <v>1324</v>
      </c>
      <c r="AP67" s="687" t="s">
        <v>1802</v>
      </c>
      <c r="AQ67" s="376" t="s">
        <v>668</v>
      </c>
      <c r="AR67" s="369">
        <v>5.3333333333333297E-3</v>
      </c>
      <c r="AS67" s="369">
        <v>5.3333333333333297E-3</v>
      </c>
      <c r="AT67" s="369" t="s">
        <v>1419</v>
      </c>
      <c r="AW67" s="198"/>
      <c r="AX67" s="198"/>
      <c r="AY67" s="184"/>
      <c r="AZ67" s="184"/>
      <c r="BA67" s="184"/>
      <c r="BB67" s="184"/>
      <c r="BC67" s="184"/>
      <c r="BD67" s="184"/>
      <c r="BE67" s="184"/>
      <c r="BF67" s="184"/>
      <c r="BG67" s="186"/>
      <c r="BH67" s="186"/>
      <c r="BI67" s="199"/>
      <c r="BJ67" s="199"/>
      <c r="BK67" s="199"/>
      <c r="BL67" s="218"/>
      <c r="BM67" s="186"/>
      <c r="BN67" s="186"/>
      <c r="BO67" s="186"/>
      <c r="BP67" s="186"/>
      <c r="BQ67" s="186"/>
      <c r="BR67" s="186"/>
      <c r="BS67" s="186"/>
      <c r="BT67" s="186"/>
      <c r="BU67" s="186"/>
      <c r="BV67" s="189"/>
      <c r="BW67" s="184"/>
      <c r="BX67"/>
      <c r="BZ67"/>
    </row>
    <row r="68" spans="2:78" ht="18.75">
      <c r="B68" s="676" t="s">
        <v>746</v>
      </c>
      <c r="C68" s="364">
        <v>34839385000105</v>
      </c>
      <c r="D68" s="838" t="s">
        <v>14</v>
      </c>
      <c r="E68" s="838" t="s">
        <v>614</v>
      </c>
      <c r="F68" s="365" t="s">
        <v>1419</v>
      </c>
      <c r="G68" s="366" t="s">
        <v>1419</v>
      </c>
      <c r="H68" s="366" t="s">
        <v>1338</v>
      </c>
      <c r="I68" s="840" t="s">
        <v>34</v>
      </c>
      <c r="J68" s="366" t="s">
        <v>608</v>
      </c>
      <c r="K68" s="367" t="s">
        <v>48</v>
      </c>
      <c r="L68" s="681" t="s">
        <v>1419</v>
      </c>
      <c r="M68" s="368" t="s">
        <v>1416</v>
      </c>
      <c r="N68" s="682">
        <v>527874</v>
      </c>
      <c r="O68" s="683" t="s">
        <v>1321</v>
      </c>
      <c r="P68" s="684">
        <v>43650</v>
      </c>
      <c r="Q68" s="372">
        <v>92.582403409999998</v>
      </c>
      <c r="R68" s="372">
        <v>118.53637396641436</v>
      </c>
      <c r="S68" s="873">
        <v>2</v>
      </c>
      <c r="T68" s="369">
        <v>4.3141223448530219E-2</v>
      </c>
      <c r="U68" s="685">
        <v>0.44373053253170308</v>
      </c>
      <c r="V68" s="369">
        <v>2.0836751857552516E-2</v>
      </c>
      <c r="W68" s="685">
        <v>0.18321021282004007</v>
      </c>
      <c r="X68" s="369">
        <v>-9.3554024236827349E-2</v>
      </c>
      <c r="Y68" s="685">
        <v>-0.62517346828130438</v>
      </c>
      <c r="Z68" s="369">
        <v>-0.22594331439969051</v>
      </c>
      <c r="AA68" s="685">
        <v>-1.2030623888148282</v>
      </c>
      <c r="AB68" s="369">
        <v>0.28807392597277559</v>
      </c>
      <c r="AC68" s="373">
        <v>-0.32246804754714181</v>
      </c>
      <c r="AD68" s="686">
        <v>31690716000191</v>
      </c>
      <c r="AE68" s="687" t="s">
        <v>2067</v>
      </c>
      <c r="AF68" s="688" t="s">
        <v>1779</v>
      </c>
      <c r="AG68" s="689" t="s">
        <v>1439</v>
      </c>
      <c r="AH68" s="689" t="s">
        <v>1861</v>
      </c>
      <c r="AI68" s="689">
        <v>5000</v>
      </c>
      <c r="AJ68" s="689">
        <v>1000</v>
      </c>
      <c r="AK68" s="689">
        <v>1000</v>
      </c>
      <c r="AL68" s="673">
        <v>1.87</v>
      </c>
      <c r="AM68" s="673">
        <v>20</v>
      </c>
      <c r="AN68" s="685" t="s">
        <v>1858</v>
      </c>
      <c r="AO68" s="683" t="s">
        <v>1324</v>
      </c>
      <c r="AP68" s="687" t="s">
        <v>1783</v>
      </c>
      <c r="AQ68" s="376" t="s">
        <v>659</v>
      </c>
      <c r="AR68" s="369">
        <v>2.46666666666667E-3</v>
      </c>
      <c r="AS68" s="369">
        <v>2.46666666666667E-3</v>
      </c>
      <c r="AT68" s="369" t="s">
        <v>1419</v>
      </c>
      <c r="AW68" s="198"/>
      <c r="AX68" s="198"/>
      <c r="AY68" s="184"/>
      <c r="AZ68" s="184"/>
      <c r="BA68" s="184"/>
      <c r="BB68" s="184"/>
      <c r="BC68" s="184"/>
      <c r="BD68" s="184"/>
      <c r="BE68" s="184"/>
      <c r="BF68" s="184"/>
      <c r="BG68" s="186"/>
      <c r="BH68" s="186"/>
      <c r="BI68" s="199"/>
      <c r="BJ68" s="199"/>
      <c r="BK68" s="199"/>
      <c r="BL68" s="218"/>
      <c r="BM68" s="186"/>
      <c r="BN68" s="186"/>
      <c r="BO68" s="186"/>
      <c r="BP68" s="186"/>
      <c r="BQ68" s="186"/>
      <c r="BR68" s="186"/>
      <c r="BS68" s="186"/>
      <c r="BT68" s="186"/>
      <c r="BU68" s="186"/>
      <c r="BV68" s="189"/>
      <c r="BW68" s="184"/>
      <c r="BX68"/>
      <c r="BZ68"/>
    </row>
    <row r="69" spans="2:78" ht="18.75">
      <c r="B69" s="676" t="s">
        <v>747</v>
      </c>
      <c r="C69" s="364"/>
      <c r="D69" s="838" t="s">
        <v>14</v>
      </c>
      <c r="E69" s="838" t="s">
        <v>607</v>
      </c>
      <c r="F69" s="365" t="s">
        <v>1419</v>
      </c>
      <c r="G69" s="366" t="s">
        <v>1419</v>
      </c>
      <c r="H69" s="366" t="s">
        <v>34</v>
      </c>
      <c r="I69" s="840" t="s">
        <v>34</v>
      </c>
      <c r="J69" s="366" t="s">
        <v>608</v>
      </c>
      <c r="L69" s="681" t="s">
        <v>1419</v>
      </c>
      <c r="M69" s="368" t="s">
        <v>1416</v>
      </c>
      <c r="N69" s="683">
        <v>540188</v>
      </c>
      <c r="O69" s="683" t="s">
        <v>1321</v>
      </c>
      <c r="S69" s="873"/>
      <c r="AD69" s="686">
        <v>36352677000136</v>
      </c>
      <c r="AG69" s="689" t="s">
        <v>1439</v>
      </c>
      <c r="AI69" s="689">
        <v>1000</v>
      </c>
      <c r="AJ69" s="689">
        <v>0</v>
      </c>
      <c r="AK69" s="689">
        <v>1000</v>
      </c>
      <c r="AO69" s="683" t="s">
        <v>1324</v>
      </c>
      <c r="AR69" s="369">
        <v>2.66666666666667E-3</v>
      </c>
      <c r="AS69" s="369">
        <v>2.66666666666667E-3</v>
      </c>
      <c r="AT69" s="369" t="s">
        <v>1419</v>
      </c>
      <c r="AW69" s="198"/>
      <c r="AX69" s="198"/>
      <c r="AY69" s="184"/>
      <c r="AZ69" s="184"/>
      <c r="BA69" s="184"/>
      <c r="BB69" s="184"/>
      <c r="BC69" s="184"/>
      <c r="BD69" s="184"/>
      <c r="BE69" s="184"/>
      <c r="BF69" s="184"/>
      <c r="BG69" s="186"/>
      <c r="BH69" s="186"/>
      <c r="BI69" s="199"/>
      <c r="BJ69" s="199"/>
      <c r="BK69" s="199"/>
      <c r="BL69" s="218"/>
      <c r="BM69" s="186"/>
      <c r="BN69" s="186"/>
      <c r="BO69" s="186"/>
      <c r="BP69" s="186"/>
      <c r="BQ69" s="186"/>
      <c r="BR69" s="186"/>
      <c r="BS69" s="186"/>
      <c r="BT69" s="186"/>
      <c r="BU69" s="186"/>
      <c r="BV69" s="189"/>
      <c r="BW69" s="184"/>
      <c r="BX69"/>
      <c r="BZ69"/>
    </row>
    <row r="70" spans="2:78" ht="18.75">
      <c r="B70" s="676" t="s">
        <v>748</v>
      </c>
      <c r="C70" s="364">
        <v>39506707000100</v>
      </c>
      <c r="D70" s="838" t="s">
        <v>13</v>
      </c>
      <c r="E70" s="838" t="s">
        <v>615</v>
      </c>
      <c r="F70" s="365" t="s">
        <v>619</v>
      </c>
      <c r="G70" s="366" t="s">
        <v>34</v>
      </c>
      <c r="H70" s="366" t="s">
        <v>1338</v>
      </c>
      <c r="I70" s="840" t="s">
        <v>34</v>
      </c>
      <c r="J70" s="366" t="s">
        <v>1419</v>
      </c>
      <c r="K70" s="367" t="s">
        <v>48</v>
      </c>
      <c r="L70" s="681" t="s">
        <v>1419</v>
      </c>
      <c r="M70" s="368" t="s">
        <v>34</v>
      </c>
      <c r="N70" s="683">
        <v>615307</v>
      </c>
      <c r="O70" s="683" t="s">
        <v>1321</v>
      </c>
      <c r="P70" s="684">
        <v>44463</v>
      </c>
      <c r="Q70" s="372">
        <v>428.25</v>
      </c>
      <c r="R70" s="372">
        <v>378.19243999999998</v>
      </c>
      <c r="S70" s="873">
        <v>2</v>
      </c>
      <c r="T70" s="369">
        <v>0.21359223300970687</v>
      </c>
      <c r="U70" s="685">
        <v>2.1969102339229516</v>
      </c>
      <c r="V70" s="369">
        <v>0.23762376237623584</v>
      </c>
      <c r="W70" s="685">
        <v>2.0893419652770406</v>
      </c>
      <c r="AB70" s="369">
        <v>9.7205947588357752E-2</v>
      </c>
      <c r="AC70" s="373">
        <v>1.2745349141150799</v>
      </c>
      <c r="AD70" s="686">
        <v>39506634000156</v>
      </c>
      <c r="AE70" s="687" t="s">
        <v>2126</v>
      </c>
      <c r="AF70" s="688" t="s">
        <v>1842</v>
      </c>
      <c r="AG70" s="689" t="s">
        <v>736</v>
      </c>
      <c r="AH70" s="689" t="s">
        <v>1780</v>
      </c>
      <c r="AI70" s="689">
        <v>5000</v>
      </c>
      <c r="AJ70" s="689">
        <v>0</v>
      </c>
      <c r="AK70" s="689">
        <v>0</v>
      </c>
      <c r="AL70" s="673">
        <v>0</v>
      </c>
      <c r="AM70" s="673">
        <v>0</v>
      </c>
      <c r="AN70" s="685" t="s">
        <v>1787</v>
      </c>
      <c r="AO70" s="683" t="s">
        <v>1324</v>
      </c>
      <c r="AP70" s="687" t="s">
        <v>1802</v>
      </c>
      <c r="AQ70" s="376" t="s">
        <v>668</v>
      </c>
      <c r="AR70" s="369">
        <v>5.0666666666666698E-3</v>
      </c>
      <c r="AS70" s="369">
        <v>5.0666666666666698E-3</v>
      </c>
      <c r="AT70" s="369" t="s">
        <v>1419</v>
      </c>
      <c r="AW70" s="198"/>
      <c r="AX70" s="198"/>
      <c r="AY70" s="184"/>
      <c r="AZ70" s="184"/>
      <c r="BA70" s="184"/>
      <c r="BB70" s="184"/>
      <c r="BC70" s="184"/>
      <c r="BD70" s="184"/>
      <c r="BE70" s="184"/>
      <c r="BF70" s="184"/>
      <c r="BG70" s="186"/>
      <c r="BH70" s="186"/>
      <c r="BI70" s="199"/>
      <c r="BJ70" s="199"/>
      <c r="BK70" s="199"/>
      <c r="BL70" s="218"/>
      <c r="BM70" s="186"/>
      <c r="BN70" s="186"/>
      <c r="BO70" s="186"/>
      <c r="BP70" s="186"/>
      <c r="BQ70" s="186"/>
      <c r="BR70" s="186"/>
      <c r="BS70" s="186"/>
      <c r="BT70" s="186"/>
      <c r="BU70" s="186"/>
      <c r="BV70" s="189"/>
      <c r="BW70" s="184"/>
      <c r="BX70"/>
      <c r="BZ70"/>
    </row>
    <row r="71" spans="2:78" ht="18.75">
      <c r="B71" s="676" t="s">
        <v>749</v>
      </c>
      <c r="C71" s="364">
        <v>29562563000155</v>
      </c>
      <c r="D71" s="838" t="s">
        <v>14</v>
      </c>
      <c r="E71" s="838" t="s">
        <v>614</v>
      </c>
      <c r="F71" s="365" t="s">
        <v>689</v>
      </c>
      <c r="G71" s="366" t="s">
        <v>1419</v>
      </c>
      <c r="H71" s="366" t="s">
        <v>1338</v>
      </c>
      <c r="I71" s="840" t="s">
        <v>34</v>
      </c>
      <c r="J71" s="366" t="s">
        <v>608</v>
      </c>
      <c r="K71" s="367" t="s">
        <v>48</v>
      </c>
      <c r="L71" s="681" t="s">
        <v>1419</v>
      </c>
      <c r="M71" s="368" t="s">
        <v>1416</v>
      </c>
      <c r="N71" s="682">
        <v>463825</v>
      </c>
      <c r="O71" s="683" t="s">
        <v>1321</v>
      </c>
      <c r="P71" s="684">
        <v>43173</v>
      </c>
      <c r="Q71" s="372">
        <v>103.53967548999999</v>
      </c>
      <c r="R71" s="372">
        <v>107.93005078816729</v>
      </c>
      <c r="S71" s="873">
        <v>2</v>
      </c>
      <c r="T71" s="369">
        <v>-1.4119911624589254E-2</v>
      </c>
      <c r="U71" s="685">
        <v>-0.14523083500296588</v>
      </c>
      <c r="V71" s="369">
        <v>-6.8052948107494071E-2</v>
      </c>
      <c r="W71" s="685">
        <v>-0.59836557977178029</v>
      </c>
      <c r="X71" s="369">
        <v>-5.5019039741995956E-2</v>
      </c>
      <c r="Y71" s="685">
        <v>-0.36766396932255585</v>
      </c>
      <c r="Z71" s="369">
        <v>5.9363325873071471E-2</v>
      </c>
      <c r="AA71" s="685">
        <v>0.31608717798356012</v>
      </c>
      <c r="AB71" s="369">
        <v>0.1842545157402225</v>
      </c>
      <c r="AC71" s="373">
        <v>-0.986593656564826</v>
      </c>
      <c r="AD71" s="686">
        <v>29562526000147</v>
      </c>
      <c r="AE71" s="687" t="s">
        <v>2024</v>
      </c>
      <c r="AF71" s="688" t="s">
        <v>1800</v>
      </c>
      <c r="AG71" s="689" t="s">
        <v>1438</v>
      </c>
      <c r="AH71" s="689" t="s">
        <v>1780</v>
      </c>
      <c r="AI71" s="689">
        <v>1000</v>
      </c>
      <c r="AJ71" s="689">
        <v>500</v>
      </c>
      <c r="AK71" s="689">
        <v>500</v>
      </c>
      <c r="AL71" s="673">
        <v>1.34</v>
      </c>
      <c r="AM71" s="673">
        <v>20</v>
      </c>
      <c r="AN71" s="685" t="s">
        <v>1781</v>
      </c>
      <c r="AO71" s="683" t="s">
        <v>1324</v>
      </c>
      <c r="AP71" s="687" t="s">
        <v>1802</v>
      </c>
      <c r="AQ71" s="376" t="s">
        <v>1917</v>
      </c>
      <c r="AR71" s="369">
        <v>3.5737799999999999E-3</v>
      </c>
      <c r="AS71" s="369">
        <v>3.5737799999999999E-3</v>
      </c>
      <c r="AT71" s="369" t="s">
        <v>1419</v>
      </c>
      <c r="AW71" s="198"/>
      <c r="AX71" s="198"/>
      <c r="AY71" s="184"/>
      <c r="AZ71" s="184"/>
      <c r="BA71" s="184"/>
      <c r="BB71" s="184"/>
      <c r="BC71" s="184"/>
      <c r="BD71" s="184"/>
      <c r="BE71" s="184"/>
      <c r="BF71" s="184"/>
      <c r="BG71" s="186"/>
      <c r="BH71" s="186"/>
      <c r="BI71" s="199"/>
      <c r="BJ71" s="199"/>
      <c r="BK71" s="199"/>
      <c r="BL71" s="218"/>
      <c r="BM71" s="186"/>
      <c r="BN71" s="186"/>
      <c r="BO71" s="186"/>
      <c r="BP71" s="186"/>
      <c r="BQ71" s="186"/>
      <c r="BR71" s="186"/>
      <c r="BS71" s="186"/>
      <c r="BT71" s="186"/>
      <c r="BU71" s="186"/>
      <c r="BV71" s="189"/>
      <c r="BW71" s="184"/>
      <c r="BX71"/>
      <c r="BZ71"/>
    </row>
    <row r="72" spans="2:78" ht="18.75">
      <c r="B72" s="676" t="s">
        <v>750</v>
      </c>
      <c r="C72" s="364">
        <v>32238591000126</v>
      </c>
      <c r="D72" s="838" t="s">
        <v>11</v>
      </c>
      <c r="E72" s="838" t="s">
        <v>620</v>
      </c>
      <c r="F72" s="365" t="s">
        <v>685</v>
      </c>
      <c r="G72" s="366" t="s">
        <v>738</v>
      </c>
      <c r="H72" s="366" t="s">
        <v>34</v>
      </c>
      <c r="I72" s="840" t="s">
        <v>1319</v>
      </c>
      <c r="J72" s="366" t="s">
        <v>608</v>
      </c>
      <c r="K72" s="367" t="s">
        <v>48</v>
      </c>
      <c r="L72" s="681" t="s">
        <v>1419</v>
      </c>
      <c r="M72" s="368" t="s">
        <v>34</v>
      </c>
      <c r="N72" s="682">
        <v>491391</v>
      </c>
      <c r="O72" s="683" t="s">
        <v>1321</v>
      </c>
      <c r="P72" s="684">
        <v>43559</v>
      </c>
      <c r="Q72" s="372">
        <v>40.199627599999999</v>
      </c>
      <c r="R72" s="372">
        <v>54.495108978207185</v>
      </c>
      <c r="S72" s="873">
        <v>2</v>
      </c>
      <c r="T72" s="369">
        <v>9.4663235696795356E-2</v>
      </c>
      <c r="U72" s="685">
        <v>0.97366195553140256</v>
      </c>
      <c r="V72" s="369">
        <v>0.1119096228001748</v>
      </c>
      <c r="W72" s="685">
        <v>0.98398185811282746</v>
      </c>
      <c r="X72" s="369">
        <v>0.17603008020871447</v>
      </c>
      <c r="Y72" s="685">
        <v>1.1763185674122774</v>
      </c>
      <c r="Z72" s="369">
        <v>0.26970942847483914</v>
      </c>
      <c r="AA72" s="685">
        <v>1.4361003341432195</v>
      </c>
      <c r="AB72" s="369">
        <v>4.1611707630624844E-3</v>
      </c>
      <c r="AC72" s="373">
        <v>-0.43780119076818835</v>
      </c>
      <c r="AD72" s="686">
        <v>30910036000173</v>
      </c>
      <c r="AE72" s="687" t="s">
        <v>1862</v>
      </c>
      <c r="AF72" s="688" t="s">
        <v>1800</v>
      </c>
      <c r="AG72" s="689" t="s">
        <v>1438</v>
      </c>
      <c r="AH72" s="689" t="s">
        <v>1780</v>
      </c>
      <c r="AI72" s="689">
        <v>25000</v>
      </c>
      <c r="AJ72" s="689">
        <v>5000</v>
      </c>
      <c r="AK72" s="689">
        <v>10000</v>
      </c>
      <c r="AL72" s="673">
        <v>0.5</v>
      </c>
      <c r="AM72" s="673">
        <v>0</v>
      </c>
      <c r="AN72" s="685" t="s">
        <v>1787</v>
      </c>
      <c r="AO72" s="683" t="s">
        <v>1324</v>
      </c>
      <c r="AP72" s="687" t="s">
        <v>1788</v>
      </c>
      <c r="AQ72" s="376" t="s">
        <v>675</v>
      </c>
      <c r="AR72" s="369">
        <v>3.3333333333333301E-3</v>
      </c>
      <c r="AS72" s="369">
        <v>3.3333333333333301E-3</v>
      </c>
      <c r="AT72" s="369" t="s">
        <v>1419</v>
      </c>
      <c r="AW72" s="198"/>
      <c r="AX72" s="198"/>
      <c r="AY72" s="184"/>
      <c r="AZ72" s="184"/>
      <c r="BA72" s="184"/>
      <c r="BB72" s="184"/>
      <c r="BC72" s="184"/>
      <c r="BD72" s="184"/>
      <c r="BE72" s="184"/>
      <c r="BF72" s="184"/>
      <c r="BG72" s="186"/>
      <c r="BH72" s="186"/>
      <c r="BI72" s="199"/>
      <c r="BJ72" s="199"/>
      <c r="BK72" s="199"/>
      <c r="BL72" s="218"/>
      <c r="BM72" s="186"/>
      <c r="BN72" s="186"/>
      <c r="BO72" s="186"/>
      <c r="BP72" s="186"/>
      <c r="BQ72" s="186"/>
      <c r="BR72" s="186"/>
      <c r="BS72" s="186"/>
      <c r="BT72" s="186"/>
      <c r="BU72" s="186"/>
      <c r="BV72" s="189"/>
      <c r="BW72" s="184"/>
      <c r="BX72"/>
      <c r="BZ72"/>
    </row>
    <row r="73" spans="2:78" ht="18.75">
      <c r="B73" s="676" t="s">
        <v>751</v>
      </c>
      <c r="C73" s="364">
        <v>30910036000173</v>
      </c>
      <c r="D73" s="838" t="s">
        <v>11</v>
      </c>
      <c r="E73" s="838" t="s">
        <v>620</v>
      </c>
      <c r="F73" s="365" t="s">
        <v>663</v>
      </c>
      <c r="G73" s="366" t="s">
        <v>738</v>
      </c>
      <c r="H73" s="366" t="s">
        <v>34</v>
      </c>
      <c r="I73" s="840" t="s">
        <v>1304</v>
      </c>
      <c r="J73" s="366" t="s">
        <v>608</v>
      </c>
      <c r="K73" s="367" t="s">
        <v>48</v>
      </c>
      <c r="L73" s="681" t="s">
        <v>1419</v>
      </c>
      <c r="M73" s="368" t="s">
        <v>1416</v>
      </c>
      <c r="N73" s="682">
        <v>476250</v>
      </c>
      <c r="O73" s="683" t="s">
        <v>1321</v>
      </c>
      <c r="P73" s="684">
        <v>43355</v>
      </c>
      <c r="Q73" s="372">
        <v>549.21252016999995</v>
      </c>
      <c r="R73" s="372">
        <v>640.6723859799996</v>
      </c>
      <c r="S73" s="873">
        <v>1</v>
      </c>
      <c r="T73" s="369">
        <v>9.9847789921525765E-2</v>
      </c>
      <c r="U73" s="685">
        <v>1.0269878657208478</v>
      </c>
      <c r="V73" s="369">
        <v>0.11843776422785957</v>
      </c>
      <c r="W73" s="685">
        <v>1.0413815041066887</v>
      </c>
      <c r="X73" s="369">
        <v>0.19025193375701033</v>
      </c>
      <c r="Y73" s="685">
        <v>1.2713559063264159</v>
      </c>
      <c r="Z73" s="369">
        <v>0.29466820898621049</v>
      </c>
      <c r="AA73" s="685">
        <v>1.5689963668658258</v>
      </c>
      <c r="AB73" s="369">
        <v>4.1912710783791364E-3</v>
      </c>
      <c r="AC73" s="373">
        <v>1.1228994318464136</v>
      </c>
      <c r="AD73" s="686">
        <v>0</v>
      </c>
      <c r="AE73" s="687" t="s">
        <v>1862</v>
      </c>
      <c r="AF73" s="688" t="s">
        <v>1800</v>
      </c>
      <c r="AG73" s="689" t="s">
        <v>1438</v>
      </c>
      <c r="AH73" s="689" t="s">
        <v>1780</v>
      </c>
      <c r="AI73" s="689">
        <v>25000</v>
      </c>
      <c r="AJ73" s="689">
        <v>5000</v>
      </c>
      <c r="AK73" s="689">
        <v>10000</v>
      </c>
      <c r="AL73" s="673">
        <v>1.6</v>
      </c>
      <c r="AM73" s="673">
        <v>20</v>
      </c>
      <c r="AN73" s="685" t="s">
        <v>1787</v>
      </c>
      <c r="AO73" s="683" t="s">
        <v>1324</v>
      </c>
      <c r="AP73" s="687" t="s">
        <v>1788</v>
      </c>
      <c r="AQ73" s="376" t="s">
        <v>675</v>
      </c>
      <c r="AR73" s="369">
        <v>0</v>
      </c>
      <c r="AS73" s="369">
        <v>0</v>
      </c>
      <c r="AT73" s="369" t="s">
        <v>1419</v>
      </c>
      <c r="AW73" s="198"/>
      <c r="AX73" s="198"/>
      <c r="AY73" s="184"/>
      <c r="AZ73" s="184"/>
      <c r="BA73" s="184"/>
      <c r="BB73" s="184"/>
      <c r="BC73" s="184"/>
      <c r="BD73" s="184"/>
      <c r="BE73" s="184"/>
      <c r="BF73" s="184"/>
      <c r="BG73" s="186"/>
      <c r="BH73" s="186"/>
      <c r="BI73" s="199"/>
      <c r="BJ73" s="199"/>
      <c r="BK73" s="199"/>
      <c r="BL73" s="218"/>
      <c r="BM73" s="186"/>
      <c r="BN73" s="186"/>
      <c r="BO73" s="186"/>
      <c r="BP73" s="186"/>
      <c r="BQ73" s="186"/>
      <c r="BR73" s="186"/>
      <c r="BS73" s="186"/>
      <c r="BT73" s="186"/>
      <c r="BU73" s="186"/>
      <c r="BV73" s="189"/>
      <c r="BW73" s="184"/>
      <c r="BX73"/>
      <c r="BZ73"/>
    </row>
    <row r="74" spans="2:78" ht="18.75">
      <c r="B74" s="676" t="s">
        <v>752</v>
      </c>
      <c r="C74" s="364">
        <v>9620860000100</v>
      </c>
      <c r="D74" s="838" t="s">
        <v>11</v>
      </c>
      <c r="E74" s="838" t="s">
        <v>620</v>
      </c>
      <c r="F74" s="365" t="s">
        <v>663</v>
      </c>
      <c r="G74" s="366" t="s">
        <v>738</v>
      </c>
      <c r="H74" s="366" t="s">
        <v>34</v>
      </c>
      <c r="I74" s="840" t="s">
        <v>1419</v>
      </c>
      <c r="J74" s="366" t="s">
        <v>608</v>
      </c>
      <c r="K74" s="367" t="s">
        <v>48</v>
      </c>
      <c r="L74" s="681" t="s">
        <v>1339</v>
      </c>
      <c r="M74" s="368" t="s">
        <v>34</v>
      </c>
      <c r="N74" s="682">
        <v>212660</v>
      </c>
      <c r="O74" s="683" t="s">
        <v>1321</v>
      </c>
      <c r="P74" s="684">
        <v>39634</v>
      </c>
      <c r="Q74" s="372">
        <v>217262000</v>
      </c>
      <c r="R74" s="372">
        <v>6246833.1264724145</v>
      </c>
      <c r="S74" s="873">
        <v>4</v>
      </c>
      <c r="T74" s="369">
        <v>9.582532371939112E-2</v>
      </c>
      <c r="U74" s="685">
        <v>0.98561465172070584</v>
      </c>
      <c r="V74" s="369">
        <v>0.11141320335293559</v>
      </c>
      <c r="W74" s="685">
        <v>0.97961701693227954</v>
      </c>
      <c r="X74" s="369">
        <v>0.1577822383737606</v>
      </c>
      <c r="Y74" s="685">
        <v>1.054377617659781</v>
      </c>
      <c r="Z74" s="369">
        <v>0.20245743215118961</v>
      </c>
      <c r="AA74" s="685">
        <v>1.0780089802801431</v>
      </c>
      <c r="AB74" s="369">
        <v>2.8489393466812067E-3</v>
      </c>
      <c r="AC74" s="373">
        <v>-0.81370105860563435</v>
      </c>
      <c r="AD74" s="686">
        <v>0</v>
      </c>
      <c r="AE74" s="687" t="s">
        <v>1862</v>
      </c>
      <c r="AF74" s="688" t="s">
        <v>1779</v>
      </c>
      <c r="AG74" s="689" t="s">
        <v>1439</v>
      </c>
      <c r="AH74" s="689" t="s">
        <v>1786</v>
      </c>
      <c r="AI74" s="689">
        <v>1000</v>
      </c>
      <c r="AJ74" s="689">
        <v>500</v>
      </c>
      <c r="AK74" s="689">
        <v>500</v>
      </c>
      <c r="AL74" s="673">
        <v>2.5</v>
      </c>
      <c r="AM74" s="673">
        <v>20</v>
      </c>
      <c r="AN74" s="685" t="s">
        <v>1787</v>
      </c>
      <c r="AO74" s="683" t="s">
        <v>1324</v>
      </c>
      <c r="AP74" s="687" t="s">
        <v>1802</v>
      </c>
      <c r="AQ74" s="376" t="s">
        <v>668</v>
      </c>
      <c r="AR74" s="369">
        <v>4.1999999999999997E-3</v>
      </c>
      <c r="AS74" s="369">
        <v>4.1999999999999997E-3</v>
      </c>
      <c r="AT74" s="369" t="s">
        <v>1419</v>
      </c>
      <c r="AW74" s="198"/>
      <c r="AX74" s="198"/>
      <c r="AY74" s="184"/>
      <c r="AZ74" s="184"/>
      <c r="BA74" s="184"/>
      <c r="BB74" s="184"/>
      <c r="BC74" s="184"/>
      <c r="BD74" s="184"/>
      <c r="BE74" s="184"/>
      <c r="BF74" s="184"/>
      <c r="BG74" s="186"/>
      <c r="BH74" s="186"/>
      <c r="BI74" s="199"/>
      <c r="BJ74" s="199"/>
      <c r="BK74" s="199"/>
      <c r="BL74" s="218"/>
      <c r="BM74" s="186"/>
      <c r="BN74" s="186"/>
      <c r="BO74" s="186"/>
      <c r="BP74" s="186"/>
      <c r="BQ74" s="186"/>
      <c r="BR74" s="186"/>
      <c r="BS74" s="186"/>
      <c r="BT74" s="186"/>
      <c r="BU74" s="186"/>
      <c r="BV74" s="189"/>
      <c r="BW74" s="184"/>
      <c r="BX74"/>
      <c r="BZ74"/>
    </row>
    <row r="75" spans="2:78" ht="18.75">
      <c r="B75" s="676" t="s">
        <v>82</v>
      </c>
      <c r="C75" s="364">
        <v>37227754000199</v>
      </c>
      <c r="D75" s="838" t="s">
        <v>11</v>
      </c>
      <c r="E75" s="838" t="s">
        <v>620</v>
      </c>
      <c r="F75" s="365" t="s">
        <v>663</v>
      </c>
      <c r="G75" s="366" t="s">
        <v>738</v>
      </c>
      <c r="H75" s="366" t="s">
        <v>34</v>
      </c>
      <c r="I75" s="840" t="s">
        <v>1419</v>
      </c>
      <c r="J75" s="366" t="s">
        <v>608</v>
      </c>
      <c r="K75" s="367" t="s">
        <v>48</v>
      </c>
      <c r="L75" s="681" t="s">
        <v>1419</v>
      </c>
      <c r="M75" s="368" t="s">
        <v>34</v>
      </c>
      <c r="N75" s="683">
        <v>541079</v>
      </c>
      <c r="O75" s="683" t="s">
        <v>1321</v>
      </c>
      <c r="P75" s="684">
        <v>44007</v>
      </c>
      <c r="Q75" s="372">
        <v>23.704725159999999</v>
      </c>
      <c r="R75" s="372">
        <v>21.383963629439997</v>
      </c>
      <c r="S75" s="873">
        <v>1</v>
      </c>
      <c r="T75" s="369">
        <v>0.11039291828100462</v>
      </c>
      <c r="U75" s="685">
        <v>1.1354501449176639</v>
      </c>
      <c r="V75" s="369">
        <v>0.13011880889504868</v>
      </c>
      <c r="W75" s="685">
        <v>1.1440888115635568</v>
      </c>
      <c r="X75" s="369">
        <v>0.20111983990893378</v>
      </c>
      <c r="Y75" s="685">
        <v>1.343980538322515</v>
      </c>
      <c r="AB75" s="369">
        <v>3.2321150662422064E-3</v>
      </c>
      <c r="AC75" s="373">
        <v>5.070184768783017</v>
      </c>
      <c r="AD75" s="686">
        <v>0</v>
      </c>
      <c r="AE75" s="687" t="s">
        <v>1862</v>
      </c>
      <c r="AF75" s="688" t="s">
        <v>1800</v>
      </c>
      <c r="AG75" s="689" t="s">
        <v>1438</v>
      </c>
      <c r="AH75" s="689" t="s">
        <v>1780</v>
      </c>
      <c r="AI75" s="689">
        <v>5000</v>
      </c>
      <c r="AJ75" s="689">
        <v>5000</v>
      </c>
      <c r="AK75" s="689">
        <v>5000</v>
      </c>
      <c r="AL75" s="673">
        <v>1.5</v>
      </c>
      <c r="AM75" s="673">
        <v>20</v>
      </c>
      <c r="AN75" s="685" t="s">
        <v>1782</v>
      </c>
      <c r="AO75" s="683" t="s">
        <v>1324</v>
      </c>
      <c r="AP75" s="687" t="s">
        <v>1802</v>
      </c>
      <c r="AQ75" s="376" t="s">
        <v>668</v>
      </c>
      <c r="AR75" s="369">
        <v>3.0000000000000001E-3</v>
      </c>
      <c r="AS75" s="369">
        <v>3.0000000000000001E-3</v>
      </c>
      <c r="AT75" s="369" t="s">
        <v>1419</v>
      </c>
      <c r="AW75" s="198"/>
      <c r="AX75" s="198"/>
      <c r="AY75" s="184"/>
      <c r="AZ75" s="184"/>
      <c r="BA75" s="184"/>
      <c r="BB75" s="184"/>
      <c r="BC75" s="184"/>
      <c r="BD75" s="184"/>
      <c r="BE75" s="184"/>
      <c r="BF75" s="184"/>
      <c r="BG75" s="186"/>
      <c r="BH75" s="186"/>
      <c r="BI75" s="199"/>
      <c r="BJ75" s="199"/>
      <c r="BK75" s="199"/>
      <c r="BL75" s="218"/>
      <c r="BM75" s="186"/>
      <c r="BN75" s="186"/>
      <c r="BO75" s="186"/>
      <c r="BP75" s="186"/>
      <c r="BQ75" s="186"/>
      <c r="BR75" s="186"/>
      <c r="BS75" s="186"/>
      <c r="BT75" s="186"/>
      <c r="BU75" s="186"/>
      <c r="BV75" s="189"/>
      <c r="BW75" s="184"/>
      <c r="BX75"/>
      <c r="BZ75"/>
    </row>
    <row r="76" spans="2:78" ht="18.75">
      <c r="B76" s="676" t="s">
        <v>83</v>
      </c>
      <c r="C76" s="364">
        <v>15862830000103</v>
      </c>
      <c r="D76" s="838" t="s">
        <v>14</v>
      </c>
      <c r="E76" s="838" t="s">
        <v>607</v>
      </c>
      <c r="F76" s="365" t="s">
        <v>689</v>
      </c>
      <c r="G76" s="366" t="s">
        <v>1419</v>
      </c>
      <c r="H76" s="366" t="s">
        <v>34</v>
      </c>
      <c r="I76" s="840" t="s">
        <v>34</v>
      </c>
      <c r="J76" s="366" t="s">
        <v>611</v>
      </c>
      <c r="K76" s="367" t="s">
        <v>1782</v>
      </c>
      <c r="L76" s="681" t="s">
        <v>1419</v>
      </c>
      <c r="M76" s="368" t="s">
        <v>34</v>
      </c>
      <c r="N76" s="682">
        <v>311502</v>
      </c>
      <c r="O76" s="683" t="s">
        <v>1321</v>
      </c>
      <c r="P76" s="684">
        <v>41143</v>
      </c>
      <c r="Q76" s="372">
        <v>196.10984099999999</v>
      </c>
      <c r="R76" s="372">
        <v>158.54550720318719</v>
      </c>
      <c r="S76" s="873">
        <v>2</v>
      </c>
      <c r="T76" s="369">
        <v>0.16760046497133074</v>
      </c>
      <c r="U76" s="685">
        <v>1.7238603273042628</v>
      </c>
      <c r="V76" s="369">
        <v>0.13421594769688094</v>
      </c>
      <c r="W76" s="685">
        <v>1.180113508549371</v>
      </c>
      <c r="X76" s="369">
        <v>0.12897927341648274</v>
      </c>
      <c r="Y76" s="685">
        <v>0.86190220416454932</v>
      </c>
      <c r="Z76" s="369">
        <v>5.2471739497217396E-3</v>
      </c>
      <c r="AA76" s="685">
        <v>2.7939209634289669E-2</v>
      </c>
      <c r="AB76" s="369">
        <v>0.21472028797750539</v>
      </c>
      <c r="AC76" s="373">
        <v>9.5401135936412432E-2</v>
      </c>
      <c r="AD76" s="686">
        <v>13950080000198</v>
      </c>
      <c r="AE76" s="687" t="s">
        <v>1913</v>
      </c>
      <c r="AF76" s="688" t="s">
        <v>1779</v>
      </c>
      <c r="AG76" s="689" t="s">
        <v>1439</v>
      </c>
      <c r="AH76" s="689" t="s">
        <v>1786</v>
      </c>
      <c r="AI76" s="689">
        <v>500</v>
      </c>
      <c r="AJ76" s="689">
        <v>100</v>
      </c>
      <c r="AK76" s="689">
        <v>100</v>
      </c>
      <c r="AL76" s="673">
        <v>1.9</v>
      </c>
      <c r="AM76" s="673">
        <v>20</v>
      </c>
      <c r="AN76" s="685" t="s">
        <v>666</v>
      </c>
      <c r="AO76" s="683" t="s">
        <v>1324</v>
      </c>
      <c r="AP76" s="687" t="s">
        <v>1783</v>
      </c>
      <c r="AQ76" s="376" t="s">
        <v>659</v>
      </c>
      <c r="AR76" s="369">
        <v>3.9899999999999996E-3</v>
      </c>
      <c r="AS76" s="369">
        <v>3.9899999999999996E-3</v>
      </c>
      <c r="AT76" s="369" t="s">
        <v>1419</v>
      </c>
      <c r="AW76" s="198"/>
      <c r="AX76" s="198"/>
      <c r="AY76" s="184"/>
      <c r="AZ76" s="184"/>
      <c r="BA76" s="184"/>
      <c r="BB76" s="184"/>
      <c r="BC76" s="184"/>
      <c r="BD76" s="184"/>
      <c r="BE76" s="184"/>
      <c r="BF76" s="184"/>
      <c r="BG76" s="186"/>
      <c r="BH76" s="186"/>
      <c r="BI76" s="199"/>
      <c r="BJ76" s="199"/>
      <c r="BK76" s="199"/>
      <c r="BL76" s="218"/>
      <c r="BM76" s="186"/>
      <c r="BN76" s="186"/>
      <c r="BO76" s="186"/>
      <c r="BP76" s="186"/>
      <c r="BQ76" s="186"/>
      <c r="BR76" s="186"/>
      <c r="BS76" s="186"/>
      <c r="BT76" s="186"/>
      <c r="BU76" s="186"/>
      <c r="BV76" s="189"/>
      <c r="BW76" s="184"/>
      <c r="BX76"/>
      <c r="BZ76"/>
    </row>
    <row r="77" spans="2:78" ht="18.75">
      <c r="B77" s="676" t="s">
        <v>753</v>
      </c>
      <c r="C77" s="364">
        <v>38026540000117</v>
      </c>
      <c r="D77" s="838" t="s">
        <v>14</v>
      </c>
      <c r="E77" s="838" t="s">
        <v>607</v>
      </c>
      <c r="F77" s="365" t="s">
        <v>689</v>
      </c>
      <c r="G77" s="366" t="s">
        <v>1419</v>
      </c>
      <c r="H77" s="366" t="s">
        <v>34</v>
      </c>
      <c r="I77" s="840" t="s">
        <v>34</v>
      </c>
      <c r="J77" s="366" t="s">
        <v>608</v>
      </c>
      <c r="K77" s="367" t="s">
        <v>48</v>
      </c>
      <c r="L77" s="681" t="s">
        <v>1419</v>
      </c>
      <c r="M77" s="368" t="s">
        <v>34</v>
      </c>
      <c r="N77" s="683">
        <v>566101</v>
      </c>
      <c r="O77" s="683" t="s">
        <v>1321</v>
      </c>
      <c r="P77" s="684">
        <v>44189</v>
      </c>
      <c r="Q77" s="372">
        <v>10.365376210000001</v>
      </c>
      <c r="R77" s="372">
        <v>8.1727616538800003</v>
      </c>
      <c r="S77" s="873">
        <v>2</v>
      </c>
      <c r="T77" s="369">
        <v>0.15376237057763675</v>
      </c>
      <c r="U77" s="685">
        <v>1.5815281330895203</v>
      </c>
      <c r="V77" s="369">
        <v>0.12097719988087263</v>
      </c>
      <c r="W77" s="685">
        <v>1.0637098664931077</v>
      </c>
      <c r="AB77" s="369">
        <v>0.2189065333444615</v>
      </c>
      <c r="AC77" s="373">
        <v>3.3100024265779314E-2</v>
      </c>
      <c r="AD77" s="686">
        <v>38026392000130</v>
      </c>
      <c r="AE77" s="687" t="s">
        <v>1913</v>
      </c>
      <c r="AF77" s="688" t="s">
        <v>1779</v>
      </c>
      <c r="AG77" s="689" t="s">
        <v>1439</v>
      </c>
      <c r="AH77" s="689" t="s">
        <v>1786</v>
      </c>
      <c r="AI77" s="689">
        <v>500</v>
      </c>
      <c r="AJ77" s="689">
        <v>100</v>
      </c>
      <c r="AK77" s="689">
        <v>100</v>
      </c>
      <c r="AL77" s="673">
        <v>2.5</v>
      </c>
      <c r="AM77" s="673">
        <v>20</v>
      </c>
      <c r="AN77" s="685" t="s">
        <v>1782</v>
      </c>
      <c r="AO77" s="683" t="s">
        <v>1324</v>
      </c>
      <c r="AP77" s="687" t="s">
        <v>1783</v>
      </c>
      <c r="AQ77" s="376" t="s">
        <v>659</v>
      </c>
      <c r="AR77" s="369">
        <v>5.0666666666666698E-3</v>
      </c>
      <c r="AS77" s="369">
        <v>5.0666666666666698E-3</v>
      </c>
      <c r="AT77" s="369" t="s">
        <v>1419</v>
      </c>
      <c r="AW77" s="198"/>
      <c r="AX77" s="198"/>
      <c r="AY77" s="184"/>
      <c r="AZ77" s="184"/>
      <c r="BA77" s="184"/>
      <c r="BB77" s="184"/>
      <c r="BC77" s="184"/>
      <c r="BD77" s="184"/>
      <c r="BE77" s="184"/>
      <c r="BF77" s="184"/>
      <c r="BG77" s="186"/>
      <c r="BH77" s="186"/>
      <c r="BI77" s="199"/>
      <c r="BJ77" s="199"/>
      <c r="BK77" s="199"/>
      <c r="BL77" s="218"/>
      <c r="BM77" s="186"/>
      <c r="BN77" s="186"/>
      <c r="BO77" s="186"/>
      <c r="BP77" s="186"/>
      <c r="BQ77" s="186"/>
      <c r="BR77" s="186"/>
      <c r="BS77" s="186"/>
      <c r="BT77" s="186"/>
      <c r="BU77" s="186"/>
      <c r="BV77" s="189"/>
      <c r="BW77" s="184"/>
      <c r="BX77"/>
      <c r="BZ77"/>
    </row>
    <row r="78" spans="2:78" ht="18.75">
      <c r="B78" s="676" t="s">
        <v>84</v>
      </c>
      <c r="C78" s="364">
        <v>13608337000128</v>
      </c>
      <c r="D78" s="838" t="s">
        <v>13</v>
      </c>
      <c r="E78" s="838" t="s">
        <v>616</v>
      </c>
      <c r="F78" s="365" t="s">
        <v>617</v>
      </c>
      <c r="G78" s="366" t="s">
        <v>34</v>
      </c>
      <c r="H78" s="366" t="s">
        <v>1337</v>
      </c>
      <c r="I78" s="840" t="s">
        <v>34</v>
      </c>
      <c r="J78" s="366" t="s">
        <v>608</v>
      </c>
      <c r="K78" s="367" t="s">
        <v>48</v>
      </c>
      <c r="L78" s="681" t="s">
        <v>1419</v>
      </c>
      <c r="M78" s="368" t="s">
        <v>34</v>
      </c>
      <c r="N78" s="682">
        <v>292540</v>
      </c>
      <c r="O78" s="683" t="s">
        <v>1321</v>
      </c>
      <c r="P78" s="684">
        <v>40879</v>
      </c>
      <c r="Q78" s="372">
        <v>262.34131600000001</v>
      </c>
      <c r="R78" s="372">
        <v>489.22438588047839</v>
      </c>
      <c r="S78" s="873">
        <v>1</v>
      </c>
      <c r="T78" s="369">
        <v>0.12370897948935666</v>
      </c>
      <c r="U78" s="685">
        <v>1.2724129489108389</v>
      </c>
      <c r="V78" s="369">
        <v>0.10718678729397091</v>
      </c>
      <c r="W78" s="685">
        <v>0.94245563060285065</v>
      </c>
      <c r="X78" s="369">
        <v>4.1328032234587919E-2</v>
      </c>
      <c r="Y78" s="685">
        <v>0.27617400170764778</v>
      </c>
      <c r="Z78" s="369">
        <v>0.11703981761829363</v>
      </c>
      <c r="AA78" s="685">
        <v>0.62319260450093239</v>
      </c>
      <c r="AB78" s="369">
        <v>4.4867797768061532E-2</v>
      </c>
      <c r="AC78" s="373">
        <v>-0.14586410180178477</v>
      </c>
      <c r="AD78" s="686">
        <v>0</v>
      </c>
      <c r="AE78" s="687" t="s">
        <v>1913</v>
      </c>
      <c r="AF78" s="688" t="s">
        <v>1779</v>
      </c>
      <c r="AG78" s="689" t="s">
        <v>1439</v>
      </c>
      <c r="AH78" s="689" t="s">
        <v>1786</v>
      </c>
      <c r="AI78" s="689">
        <v>500</v>
      </c>
      <c r="AJ78" s="689">
        <v>100</v>
      </c>
      <c r="AK78" s="689">
        <v>100</v>
      </c>
      <c r="AL78" s="673">
        <v>1.9</v>
      </c>
      <c r="AM78" s="673">
        <v>20</v>
      </c>
      <c r="AN78" s="685" t="s">
        <v>1801</v>
      </c>
      <c r="AO78" s="683" t="s">
        <v>1324</v>
      </c>
      <c r="AP78" s="687" t="s">
        <v>1802</v>
      </c>
      <c r="AQ78" s="376" t="s">
        <v>668</v>
      </c>
      <c r="AR78" s="369">
        <v>4.0000000000000001E-3</v>
      </c>
      <c r="AS78" s="369">
        <v>4.0000000000000001E-3</v>
      </c>
      <c r="AT78" s="369" t="s">
        <v>1419</v>
      </c>
      <c r="AW78" s="198"/>
      <c r="AX78" s="198"/>
      <c r="AY78" s="184"/>
      <c r="AZ78" s="184"/>
      <c r="BA78" s="184"/>
      <c r="BB78" s="184"/>
      <c r="BC78" s="184"/>
      <c r="BD78" s="184"/>
      <c r="BE78" s="184"/>
      <c r="BF78" s="184"/>
      <c r="BG78" s="186"/>
      <c r="BH78" s="186"/>
      <c r="BI78" s="199"/>
      <c r="BJ78" s="199"/>
      <c r="BK78" s="199"/>
      <c r="BL78" s="218"/>
      <c r="BM78" s="186"/>
      <c r="BN78" s="186"/>
      <c r="BO78" s="186"/>
      <c r="BP78" s="186"/>
      <c r="BQ78" s="186"/>
      <c r="BR78" s="186"/>
      <c r="BS78" s="186"/>
      <c r="BT78" s="186"/>
      <c r="BU78" s="186"/>
      <c r="BV78" s="189"/>
      <c r="BW78" s="184"/>
      <c r="BX78"/>
      <c r="BZ78"/>
    </row>
    <row r="79" spans="2:78" ht="18.75">
      <c r="B79" s="676" t="s">
        <v>1507</v>
      </c>
      <c r="C79" s="364">
        <v>38377278000155</v>
      </c>
      <c r="D79" s="838" t="s">
        <v>14</v>
      </c>
      <c r="E79" s="838" t="s">
        <v>616</v>
      </c>
      <c r="F79" s="365" t="s">
        <v>617</v>
      </c>
      <c r="G79" s="366" t="s">
        <v>34</v>
      </c>
      <c r="H79" s="366" t="s">
        <v>34</v>
      </c>
      <c r="I79" s="840" t="s">
        <v>34</v>
      </c>
      <c r="J79" s="366" t="s">
        <v>608</v>
      </c>
      <c r="K79" s="367" t="s">
        <v>1782</v>
      </c>
      <c r="L79" s="681" t="s">
        <v>1419</v>
      </c>
      <c r="M79" s="368" t="s">
        <v>1419</v>
      </c>
      <c r="N79" s="683">
        <v>576743</v>
      </c>
      <c r="O79" s="683" t="s">
        <v>1321</v>
      </c>
      <c r="P79" s="684">
        <v>44237</v>
      </c>
      <c r="Q79" s="372">
        <v>1.5627900000000001E-3</v>
      </c>
      <c r="R79" s="372">
        <v>14.211508404146347</v>
      </c>
      <c r="S79" s="873">
        <v>3</v>
      </c>
      <c r="T79" s="369">
        <v>-0.38463894614805882</v>
      </c>
      <c r="U79" s="685">
        <v>-3.9562170648761699</v>
      </c>
      <c r="V79" s="369">
        <v>-0.38674356596203308</v>
      </c>
      <c r="W79" s="685">
        <v>-3.400499824112603</v>
      </c>
      <c r="AB79" s="369">
        <v>0.24093425078684447</v>
      </c>
      <c r="AC79" s="373">
        <v>-2.0772262666798613</v>
      </c>
      <c r="AD79" s="686">
        <v>0</v>
      </c>
      <c r="AE79" s="687" t="s">
        <v>1913</v>
      </c>
      <c r="AF79" s="688" t="s">
        <v>1779</v>
      </c>
      <c r="AG79" s="689" t="s">
        <v>1439</v>
      </c>
      <c r="AH79" s="689" t="s">
        <v>1780</v>
      </c>
      <c r="AI79" s="689">
        <v>500</v>
      </c>
      <c r="AJ79" s="689">
        <v>0</v>
      </c>
      <c r="AK79" s="689">
        <v>100</v>
      </c>
      <c r="AL79" s="673">
        <v>2.1</v>
      </c>
      <c r="AM79" s="673">
        <v>10</v>
      </c>
      <c r="AN79" s="685" t="s">
        <v>1782</v>
      </c>
      <c r="AO79" s="683" t="s">
        <v>1324</v>
      </c>
      <c r="AP79" s="687" t="s">
        <v>1783</v>
      </c>
      <c r="AQ79" s="376" t="s">
        <v>687</v>
      </c>
      <c r="AR79" s="369">
        <v>4.0000000000000001E-3</v>
      </c>
      <c r="AS79" s="369">
        <v>4.0000000000000001E-3</v>
      </c>
      <c r="AT79" s="369" t="s">
        <v>1419</v>
      </c>
      <c r="AW79" s="198"/>
      <c r="AX79" s="198"/>
      <c r="AY79" s="184"/>
      <c r="AZ79" s="184"/>
      <c r="BA79" s="184"/>
      <c r="BB79" s="184"/>
      <c r="BC79" s="184"/>
      <c r="BD79" s="184"/>
      <c r="BE79" s="184"/>
      <c r="BF79" s="184"/>
      <c r="BG79" s="186"/>
      <c r="BH79" s="186"/>
      <c r="BI79" s="199"/>
      <c r="BJ79" s="199"/>
      <c r="BK79" s="199"/>
      <c r="BL79" s="218"/>
      <c r="BM79" s="186"/>
      <c r="BN79" s="186"/>
      <c r="BO79" s="186"/>
      <c r="BP79" s="186"/>
      <c r="BQ79" s="186"/>
      <c r="BR79" s="186"/>
      <c r="BS79" s="186"/>
      <c r="BT79" s="186"/>
      <c r="BU79" s="186"/>
      <c r="BV79" s="189"/>
      <c r="BW79" s="184"/>
      <c r="BX79"/>
      <c r="BZ79"/>
    </row>
    <row r="80" spans="2:78" ht="18.75">
      <c r="B80" s="676" t="s">
        <v>85</v>
      </c>
      <c r="C80" s="364">
        <v>17397804000179</v>
      </c>
      <c r="D80" s="838" t="s">
        <v>14</v>
      </c>
      <c r="E80" s="838" t="s">
        <v>614</v>
      </c>
      <c r="F80" s="365" t="s">
        <v>689</v>
      </c>
      <c r="G80" s="366" t="s">
        <v>1419</v>
      </c>
      <c r="H80" s="366" t="s">
        <v>865</v>
      </c>
      <c r="I80" s="840" t="s">
        <v>34</v>
      </c>
      <c r="J80" s="366" t="s">
        <v>608</v>
      </c>
      <c r="K80" s="367" t="s">
        <v>48</v>
      </c>
      <c r="L80" s="681" t="s">
        <v>1419</v>
      </c>
      <c r="M80" s="368" t="s">
        <v>34</v>
      </c>
      <c r="N80" s="682">
        <v>333115</v>
      </c>
      <c r="O80" s="683" t="s">
        <v>1321</v>
      </c>
      <c r="P80" s="684">
        <v>41381</v>
      </c>
      <c r="Q80" s="372">
        <v>129.81170499999999</v>
      </c>
      <c r="R80" s="372">
        <v>132.48686912749005</v>
      </c>
      <c r="S80" s="873">
        <v>2</v>
      </c>
      <c r="T80" s="369">
        <v>0.17599013916597772</v>
      </c>
      <c r="U80" s="685">
        <v>1.8101526088061919</v>
      </c>
      <c r="V80" s="369">
        <v>0.11743504714263531</v>
      </c>
      <c r="W80" s="685">
        <v>1.0325649662970473</v>
      </c>
      <c r="X80" s="369">
        <v>-9.9403876996561058E-3</v>
      </c>
      <c r="Y80" s="685">
        <v>-6.6426502814279934E-2</v>
      </c>
      <c r="Z80" s="369">
        <v>-5.8500862513835683E-2</v>
      </c>
      <c r="AA80" s="685">
        <v>-0.31149488795725744</v>
      </c>
      <c r="AB80" s="369">
        <v>0.14229829005934178</v>
      </c>
      <c r="AC80" s="373">
        <v>2.6027430307542451E-2</v>
      </c>
      <c r="AD80" s="686">
        <v>15862804000177</v>
      </c>
      <c r="AE80" s="687" t="s">
        <v>1913</v>
      </c>
      <c r="AF80" s="688" t="s">
        <v>1779</v>
      </c>
      <c r="AG80" s="689" t="s">
        <v>1439</v>
      </c>
      <c r="AH80" s="689" t="s">
        <v>1780</v>
      </c>
      <c r="AI80" s="689">
        <v>1000</v>
      </c>
      <c r="AJ80" s="689">
        <v>1000</v>
      </c>
      <c r="AK80" s="689">
        <v>1000</v>
      </c>
      <c r="AL80" s="673">
        <v>1.9</v>
      </c>
      <c r="AM80" s="673">
        <v>20</v>
      </c>
      <c r="AN80" s="685" t="s">
        <v>1787</v>
      </c>
      <c r="AO80" s="683" t="s">
        <v>1324</v>
      </c>
      <c r="AP80" s="687" t="s">
        <v>1783</v>
      </c>
      <c r="AQ80" s="376" t="s">
        <v>659</v>
      </c>
      <c r="AR80" s="369">
        <v>3.9899999999999996E-3</v>
      </c>
      <c r="AS80" s="369">
        <v>3.9899999999999996E-3</v>
      </c>
      <c r="AT80" s="369" t="s">
        <v>1419</v>
      </c>
      <c r="AW80" s="198"/>
      <c r="AX80" s="198"/>
      <c r="AY80" s="184"/>
      <c r="AZ80" s="184"/>
      <c r="BA80" s="184"/>
      <c r="BB80" s="184"/>
      <c r="BC80" s="184"/>
      <c r="BD80" s="184"/>
      <c r="BE80" s="184"/>
      <c r="BF80" s="184"/>
      <c r="BG80" s="186"/>
      <c r="BH80" s="186"/>
      <c r="BI80" s="199"/>
      <c r="BJ80" s="199"/>
      <c r="BK80" s="199"/>
      <c r="BL80" s="218"/>
      <c r="BM80" s="186"/>
      <c r="BN80" s="186"/>
      <c r="BO80" s="186"/>
      <c r="BP80" s="186"/>
      <c r="BQ80" s="186"/>
      <c r="BR80" s="186"/>
      <c r="BS80" s="186"/>
      <c r="BT80" s="186"/>
      <c r="BU80" s="186"/>
      <c r="BV80" s="189"/>
      <c r="BW80" s="184"/>
      <c r="BX80"/>
      <c r="BZ80"/>
    </row>
    <row r="81" spans="2:78" ht="18.75">
      <c r="B81" s="676" t="s">
        <v>754</v>
      </c>
      <c r="C81" s="364">
        <v>15862797000103</v>
      </c>
      <c r="D81" s="838" t="s">
        <v>14</v>
      </c>
      <c r="E81" s="838" t="s">
        <v>614</v>
      </c>
      <c r="F81" s="365" t="s">
        <v>689</v>
      </c>
      <c r="G81" s="366" t="s">
        <v>1419</v>
      </c>
      <c r="H81" s="366" t="s">
        <v>865</v>
      </c>
      <c r="I81" s="840" t="s">
        <v>34</v>
      </c>
      <c r="J81" s="366" t="s">
        <v>608</v>
      </c>
      <c r="K81" s="367" t="s">
        <v>48</v>
      </c>
      <c r="L81" s="681" t="s">
        <v>1419</v>
      </c>
      <c r="M81" s="368" t="s">
        <v>34</v>
      </c>
      <c r="N81" s="682">
        <v>311456</v>
      </c>
      <c r="O81" s="683" t="s">
        <v>1324</v>
      </c>
      <c r="P81" s="684">
        <v>41150</v>
      </c>
      <c r="Q81" s="372">
        <v>4.0087789999999996</v>
      </c>
      <c r="R81" s="372">
        <v>3.6170593107569724</v>
      </c>
      <c r="S81" s="873">
        <v>2</v>
      </c>
      <c r="T81" s="369">
        <v>0.17241720162597862</v>
      </c>
      <c r="U81" s="685">
        <v>1.7734030372689404</v>
      </c>
      <c r="V81" s="369">
        <v>0.11297599178463713</v>
      </c>
      <c r="W81" s="685">
        <v>0.99335806463117782</v>
      </c>
      <c r="X81" s="369">
        <v>-1.4898784014602429E-2</v>
      </c>
      <c r="Y81" s="685">
        <v>-9.9560917358341619E-2</v>
      </c>
      <c r="Z81" s="369">
        <v>-5.984590543249757E-2</v>
      </c>
      <c r="AA81" s="685">
        <v>-0.31865673096678915</v>
      </c>
      <c r="AB81" s="369">
        <v>0.14330234704033948</v>
      </c>
      <c r="AC81" s="373">
        <v>-5.271347931123235E-3</v>
      </c>
      <c r="AD81" s="686">
        <v>15862804000177</v>
      </c>
      <c r="AE81" s="687" t="s">
        <v>1913</v>
      </c>
      <c r="AF81" s="688" t="s">
        <v>1779</v>
      </c>
      <c r="AG81" s="689" t="s">
        <v>1439</v>
      </c>
      <c r="AH81" s="689" t="s">
        <v>1780</v>
      </c>
      <c r="AI81" s="689">
        <v>20000</v>
      </c>
      <c r="AJ81" s="689">
        <v>5000</v>
      </c>
      <c r="AK81" s="689">
        <v>20000</v>
      </c>
      <c r="AL81" s="673">
        <v>1.9</v>
      </c>
      <c r="AM81" s="673">
        <v>20</v>
      </c>
      <c r="AN81" s="685" t="s">
        <v>1781</v>
      </c>
      <c r="AO81" s="683" t="s">
        <v>1324</v>
      </c>
      <c r="AP81" s="687" t="s">
        <v>1783</v>
      </c>
      <c r="AQ81" s="376" t="s">
        <v>659</v>
      </c>
      <c r="AR81" s="369">
        <v>3.9899999999999996E-3</v>
      </c>
      <c r="AS81" s="369">
        <v>3.9899999999999996E-3</v>
      </c>
      <c r="AT81" s="369" t="s">
        <v>1419</v>
      </c>
      <c r="AW81" s="198"/>
      <c r="AX81" s="198"/>
      <c r="AY81" s="184"/>
      <c r="AZ81" s="184"/>
      <c r="BA81" s="184"/>
      <c r="BB81" s="184"/>
      <c r="BC81" s="184"/>
      <c r="BD81" s="184"/>
      <c r="BE81" s="184"/>
      <c r="BF81" s="184"/>
      <c r="BG81" s="186"/>
      <c r="BH81" s="186"/>
      <c r="BI81" s="199"/>
      <c r="BJ81" s="199"/>
      <c r="BK81" s="199"/>
      <c r="BL81" s="218"/>
      <c r="BM81" s="186"/>
      <c r="BN81" s="186"/>
      <c r="BO81" s="186"/>
      <c r="BP81" s="186"/>
      <c r="BQ81" s="186"/>
      <c r="BR81" s="186"/>
      <c r="BS81" s="186"/>
      <c r="BT81" s="186"/>
      <c r="BU81" s="186"/>
      <c r="BV81" s="189"/>
      <c r="BW81" s="184"/>
      <c r="BX81"/>
      <c r="BZ81"/>
    </row>
    <row r="82" spans="2:78" ht="18.75">
      <c r="B82" s="676" t="s">
        <v>755</v>
      </c>
      <c r="C82" s="364">
        <v>27826024000150</v>
      </c>
      <c r="D82" s="838" t="s">
        <v>14</v>
      </c>
      <c r="E82" s="838" t="s">
        <v>614</v>
      </c>
      <c r="F82" s="365" t="s">
        <v>689</v>
      </c>
      <c r="G82" s="366" t="s">
        <v>1419</v>
      </c>
      <c r="H82" s="366" t="s">
        <v>865</v>
      </c>
      <c r="I82" s="840" t="s">
        <v>34</v>
      </c>
      <c r="J82" s="366" t="s">
        <v>608</v>
      </c>
      <c r="K82" s="367" t="s">
        <v>48</v>
      </c>
      <c r="L82" s="681" t="s">
        <v>1419</v>
      </c>
      <c r="M82" s="368" t="s">
        <v>34</v>
      </c>
      <c r="N82" s="682">
        <v>455482</v>
      </c>
      <c r="O82" s="683" t="s">
        <v>1324</v>
      </c>
      <c r="P82" s="684">
        <v>43092</v>
      </c>
      <c r="Q82" s="372">
        <v>44.369879609999998</v>
      </c>
      <c r="R82" s="372">
        <v>48.835910167729111</v>
      </c>
      <c r="S82" s="873">
        <v>2</v>
      </c>
      <c r="T82" s="369">
        <v>0.18076375765425601</v>
      </c>
      <c r="U82" s="685">
        <v>1.8592518253927135</v>
      </c>
      <c r="V82" s="369">
        <v>0.12411010711188819</v>
      </c>
      <c r="W82" s="685">
        <v>1.0912564152289059</v>
      </c>
      <c r="X82" s="369">
        <v>3.1119103707566431E-3</v>
      </c>
      <c r="Y82" s="685">
        <v>2.0795297854228005E-2</v>
      </c>
      <c r="Z82" s="369">
        <v>-2.5656611431894127E-2</v>
      </c>
      <c r="AA82" s="685">
        <v>-0.1366117175016118</v>
      </c>
      <c r="AB82" s="369">
        <v>0.14292101718423131</v>
      </c>
      <c r="AC82" s="373">
        <v>7.2618562343957083E-2</v>
      </c>
      <c r="AD82" s="686">
        <v>28888814000123</v>
      </c>
      <c r="AE82" s="687" t="s">
        <v>1913</v>
      </c>
      <c r="AF82" s="688" t="s">
        <v>1779</v>
      </c>
      <c r="AG82" s="689" t="s">
        <v>1439</v>
      </c>
      <c r="AH82" s="689" t="s">
        <v>1786</v>
      </c>
      <c r="AI82" s="689">
        <v>1000</v>
      </c>
      <c r="AJ82" s="689">
        <v>1000</v>
      </c>
      <c r="AK82" s="689">
        <v>1000</v>
      </c>
      <c r="AL82" s="673">
        <v>2.5</v>
      </c>
      <c r="AM82" s="673">
        <v>20</v>
      </c>
      <c r="AN82" s="685" t="s">
        <v>1787</v>
      </c>
      <c r="AO82" s="683" t="s">
        <v>1324</v>
      </c>
      <c r="AP82" s="687" t="s">
        <v>1802</v>
      </c>
      <c r="AQ82" s="376" t="s">
        <v>668</v>
      </c>
      <c r="AR82" s="369">
        <v>4.7499999999999999E-3</v>
      </c>
      <c r="AS82" s="369">
        <v>4.7499999999999999E-3</v>
      </c>
      <c r="AT82" s="369" t="s">
        <v>1419</v>
      </c>
      <c r="AW82" s="198"/>
      <c r="AX82" s="198"/>
      <c r="AY82" s="184"/>
      <c r="AZ82" s="184"/>
      <c r="BA82" s="184"/>
      <c r="BB82" s="184"/>
      <c r="BC82" s="184"/>
      <c r="BD82" s="184"/>
      <c r="BE82" s="184"/>
      <c r="BF82" s="184"/>
      <c r="BG82" s="186"/>
      <c r="BH82" s="186"/>
      <c r="BI82" s="199"/>
      <c r="BJ82" s="199"/>
      <c r="BK82" s="199"/>
      <c r="BL82" s="218"/>
      <c r="BM82" s="186"/>
      <c r="BN82" s="186"/>
      <c r="BO82" s="186"/>
      <c r="BP82" s="186"/>
      <c r="BQ82" s="186"/>
      <c r="BR82" s="186"/>
      <c r="BS82" s="186"/>
      <c r="BT82" s="186"/>
      <c r="BU82" s="186"/>
      <c r="BV82" s="189"/>
      <c r="BW82" s="184"/>
      <c r="BX82"/>
      <c r="BZ82"/>
    </row>
    <row r="83" spans="2:78" ht="18.75">
      <c r="B83" s="676" t="s">
        <v>86</v>
      </c>
      <c r="C83" s="364">
        <v>36352617000113</v>
      </c>
      <c r="D83" s="838" t="s">
        <v>14</v>
      </c>
      <c r="E83" s="838" t="s">
        <v>614</v>
      </c>
      <c r="F83" s="365" t="s">
        <v>689</v>
      </c>
      <c r="G83" s="366" t="s">
        <v>1419</v>
      </c>
      <c r="H83" s="366" t="s">
        <v>865</v>
      </c>
      <c r="I83" s="840" t="s">
        <v>34</v>
      </c>
      <c r="J83" s="366" t="s">
        <v>608</v>
      </c>
      <c r="K83" s="367" t="s">
        <v>48</v>
      </c>
      <c r="L83" s="681" t="s">
        <v>1419</v>
      </c>
      <c r="M83" s="368" t="s">
        <v>34</v>
      </c>
      <c r="N83" s="683">
        <v>534706</v>
      </c>
      <c r="O83" s="683" t="s">
        <v>1321</v>
      </c>
      <c r="P83" s="684">
        <v>43945</v>
      </c>
      <c r="Q83" s="372">
        <v>8.66739821</v>
      </c>
      <c r="R83" s="372">
        <v>7.7478666107999992</v>
      </c>
      <c r="S83" s="873">
        <v>2</v>
      </c>
      <c r="T83" s="369">
        <v>0.17079189832271502</v>
      </c>
      <c r="U83" s="685">
        <v>1.7566859244326964</v>
      </c>
      <c r="V83" s="369">
        <v>0.11365192102896504</v>
      </c>
      <c r="W83" s="685">
        <v>0.99930127216905129</v>
      </c>
      <c r="X83" s="369">
        <v>-2.4511830672290125E-2</v>
      </c>
      <c r="Y83" s="685">
        <v>-0.16379996820369119</v>
      </c>
      <c r="AB83" s="369">
        <v>0.13673274954184095</v>
      </c>
      <c r="AC83" s="373">
        <v>-5.8118692511166959E-4</v>
      </c>
      <c r="AD83" s="686">
        <v>28888814000123</v>
      </c>
      <c r="AE83" s="687" t="s">
        <v>1913</v>
      </c>
      <c r="AF83" s="688" t="s">
        <v>1779</v>
      </c>
      <c r="AG83" s="689" t="s">
        <v>1439</v>
      </c>
      <c r="AH83" s="689" t="s">
        <v>1786</v>
      </c>
      <c r="AI83" s="689">
        <v>500</v>
      </c>
      <c r="AJ83" s="689">
        <v>100</v>
      </c>
      <c r="AK83" s="689">
        <v>100</v>
      </c>
      <c r="AL83" s="673">
        <v>2.5</v>
      </c>
      <c r="AM83" s="673">
        <v>20</v>
      </c>
      <c r="AN83" s="685" t="s">
        <v>1782</v>
      </c>
      <c r="AO83" s="683" t="s">
        <v>1324</v>
      </c>
      <c r="AP83" s="687" t="s">
        <v>1802</v>
      </c>
      <c r="AQ83" s="376" t="s">
        <v>668</v>
      </c>
      <c r="AR83" s="369">
        <v>5.0666666666666698E-3</v>
      </c>
      <c r="AS83" s="369">
        <v>5.0666666666666698E-3</v>
      </c>
      <c r="AT83" s="369" t="s">
        <v>1419</v>
      </c>
      <c r="AW83" s="198"/>
      <c r="AX83" s="198"/>
      <c r="AY83" s="184"/>
      <c r="AZ83" s="184"/>
      <c r="BA83" s="184"/>
      <c r="BB83" s="184"/>
      <c r="BC83" s="184"/>
      <c r="BD83" s="184"/>
      <c r="BE83" s="184"/>
      <c r="BF83" s="184"/>
      <c r="BG83" s="186"/>
      <c r="BH83" s="186"/>
      <c r="BI83" s="199"/>
      <c r="BJ83" s="199"/>
      <c r="BK83" s="199"/>
      <c r="BL83" s="218"/>
      <c r="BM83" s="186"/>
      <c r="BN83" s="186"/>
      <c r="BO83" s="186"/>
      <c r="BP83" s="186"/>
      <c r="BQ83" s="186"/>
      <c r="BR83" s="186"/>
      <c r="BS83" s="186"/>
      <c r="BT83" s="186"/>
      <c r="BU83" s="186"/>
      <c r="BV83" s="189"/>
      <c r="BW83" s="184"/>
      <c r="BX83"/>
      <c r="BZ83"/>
    </row>
    <row r="84" spans="2:78" ht="18.75">
      <c r="B84" s="676" t="s">
        <v>756</v>
      </c>
      <c r="C84" s="364">
        <v>28798135000163</v>
      </c>
      <c r="D84" s="838" t="s">
        <v>14</v>
      </c>
      <c r="E84" s="838" t="s">
        <v>614</v>
      </c>
      <c r="F84" s="365" t="s">
        <v>689</v>
      </c>
      <c r="G84" s="366" t="s">
        <v>1419</v>
      </c>
      <c r="H84" s="366" t="s">
        <v>865</v>
      </c>
      <c r="I84" s="840" t="s">
        <v>34</v>
      </c>
      <c r="J84" s="366" t="s">
        <v>608</v>
      </c>
      <c r="K84" s="367" t="s">
        <v>48</v>
      </c>
      <c r="L84" s="681" t="s">
        <v>1419</v>
      </c>
      <c r="M84" s="368" t="s">
        <v>34</v>
      </c>
      <c r="N84" s="682">
        <v>455539</v>
      </c>
      <c r="O84" s="683" t="s">
        <v>1324</v>
      </c>
      <c r="P84" s="684">
        <v>43091</v>
      </c>
      <c r="Q84" s="372">
        <v>31.409778509999999</v>
      </c>
      <c r="R84" s="372">
        <v>33.948960011767049</v>
      </c>
      <c r="S84" s="873">
        <v>2</v>
      </c>
      <c r="T84" s="369">
        <v>0.17953248408754074</v>
      </c>
      <c r="U84" s="685">
        <v>1.8465875189178957</v>
      </c>
      <c r="V84" s="369">
        <v>0.12519656326421713</v>
      </c>
      <c r="W84" s="685">
        <v>1.1008092411323194</v>
      </c>
      <c r="X84" s="369">
        <v>5.831574081539781E-3</v>
      </c>
      <c r="Y84" s="685">
        <v>3.8969412848201636E-2</v>
      </c>
      <c r="Z84" s="369">
        <v>-2.2624654340543282E-2</v>
      </c>
      <c r="AA84" s="685">
        <v>-0.12046769681750343</v>
      </c>
      <c r="AB84" s="369">
        <v>0.14559391806377467</v>
      </c>
      <c r="AC84" s="373">
        <v>7.8747622850301333E-2</v>
      </c>
      <c r="AD84" s="686">
        <v>27826024000150</v>
      </c>
      <c r="AE84" s="687" t="s">
        <v>1856</v>
      </c>
      <c r="AF84" s="688" t="s">
        <v>1800</v>
      </c>
      <c r="AG84" s="689" t="s">
        <v>1438</v>
      </c>
      <c r="AH84" s="689" t="s">
        <v>1786</v>
      </c>
      <c r="AI84" s="689">
        <v>1000</v>
      </c>
      <c r="AJ84" s="689">
        <v>500</v>
      </c>
      <c r="AK84" s="689">
        <v>0</v>
      </c>
      <c r="AL84" s="673">
        <v>0</v>
      </c>
      <c r="AM84" s="673">
        <v>0</v>
      </c>
      <c r="AN84" s="685" t="s">
        <v>1782</v>
      </c>
      <c r="AO84" s="683" t="s">
        <v>1324</v>
      </c>
      <c r="AP84" s="687" t="s">
        <v>1802</v>
      </c>
      <c r="AQ84" s="376" t="s">
        <v>668</v>
      </c>
      <c r="AR84" s="369">
        <v>4.7499999999999999E-3</v>
      </c>
      <c r="AS84" s="369">
        <v>4.7499999999999999E-3</v>
      </c>
      <c r="AT84" s="369" t="s">
        <v>1419</v>
      </c>
      <c r="AW84" s="198"/>
      <c r="AX84" s="198"/>
      <c r="AY84" s="184"/>
      <c r="AZ84" s="184"/>
      <c r="BA84" s="184"/>
      <c r="BB84" s="184"/>
      <c r="BC84" s="184"/>
      <c r="BD84" s="184"/>
      <c r="BE84" s="184"/>
      <c r="BF84" s="184"/>
      <c r="BG84" s="186"/>
      <c r="BH84" s="186"/>
      <c r="BI84" s="199"/>
      <c r="BJ84" s="199"/>
      <c r="BK84" s="199"/>
      <c r="BL84" s="218"/>
      <c r="BM84" s="186"/>
      <c r="BN84" s="186"/>
      <c r="BO84" s="186"/>
      <c r="BP84" s="186"/>
      <c r="BQ84" s="186"/>
      <c r="BR84" s="186"/>
      <c r="BS84" s="186"/>
      <c r="BT84" s="186"/>
      <c r="BU84" s="186"/>
      <c r="BV84" s="189"/>
      <c r="BW84" s="184"/>
      <c r="BX84"/>
      <c r="BZ84"/>
    </row>
    <row r="85" spans="2:78" ht="18.75">
      <c r="B85" s="676" t="s">
        <v>757</v>
      </c>
      <c r="C85" s="364">
        <v>36014075000179</v>
      </c>
      <c r="D85" s="838" t="s">
        <v>14</v>
      </c>
      <c r="E85" s="838" t="s">
        <v>614</v>
      </c>
      <c r="F85" s="365" t="s">
        <v>689</v>
      </c>
      <c r="G85" s="366" t="s">
        <v>1419</v>
      </c>
      <c r="H85" s="366" t="s">
        <v>865</v>
      </c>
      <c r="I85" s="840" t="s">
        <v>34</v>
      </c>
      <c r="J85" s="366" t="s">
        <v>608</v>
      </c>
      <c r="K85" s="367" t="s">
        <v>48</v>
      </c>
      <c r="L85" s="681" t="s">
        <v>1419</v>
      </c>
      <c r="M85" s="368" t="s">
        <v>34</v>
      </c>
      <c r="N85" s="683">
        <v>544965</v>
      </c>
      <c r="O85" s="683" t="s">
        <v>1321</v>
      </c>
      <c r="P85" s="684">
        <v>43884</v>
      </c>
      <c r="Q85" s="372">
        <v>2.3743024300000002</v>
      </c>
      <c r="R85" s="372">
        <v>2.0122390481999992</v>
      </c>
      <c r="S85" s="873">
        <v>2</v>
      </c>
      <c r="T85" s="369">
        <v>0.16261925924317389</v>
      </c>
      <c r="U85" s="685">
        <v>1.6726259650465019</v>
      </c>
      <c r="V85" s="369">
        <v>0.10552566798412055</v>
      </c>
      <c r="W85" s="685">
        <v>0.92784999416019887</v>
      </c>
      <c r="X85" s="369">
        <v>-1.4538411950272834E-2</v>
      </c>
      <c r="Y85" s="685">
        <v>-9.7152736041006688E-2</v>
      </c>
      <c r="AB85" s="369">
        <v>0.13293941715927154</v>
      </c>
      <c r="AC85" s="373">
        <v>-6.1725261825705903E-2</v>
      </c>
      <c r="AD85" s="686">
        <v>35618104000149</v>
      </c>
      <c r="AE85" s="687" t="s">
        <v>1856</v>
      </c>
      <c r="AF85" s="688" t="s">
        <v>1800</v>
      </c>
      <c r="AG85" s="689" t="s">
        <v>1438</v>
      </c>
      <c r="AH85" s="689" t="s">
        <v>1780</v>
      </c>
      <c r="AI85" s="689">
        <v>1000</v>
      </c>
      <c r="AJ85" s="689">
        <v>1000</v>
      </c>
      <c r="AK85" s="689">
        <v>1000</v>
      </c>
      <c r="AL85" s="673">
        <v>0</v>
      </c>
      <c r="AM85" s="673">
        <v>0</v>
      </c>
      <c r="AN85" s="685" t="s">
        <v>1782</v>
      </c>
      <c r="AO85" s="683" t="s">
        <v>1324</v>
      </c>
      <c r="AP85" s="687" t="s">
        <v>1802</v>
      </c>
      <c r="AQ85" s="376" t="s">
        <v>668</v>
      </c>
      <c r="AR85" s="369">
        <v>4.7499999999999999E-3</v>
      </c>
      <c r="AS85" s="369">
        <v>4.7499999999999999E-3</v>
      </c>
      <c r="AT85" s="369" t="s">
        <v>1419</v>
      </c>
      <c r="AW85" s="198"/>
      <c r="AX85" s="198"/>
      <c r="AY85" s="184"/>
      <c r="AZ85" s="184"/>
      <c r="BA85" s="184"/>
      <c r="BB85" s="184"/>
      <c r="BC85" s="184"/>
      <c r="BD85" s="184"/>
      <c r="BE85" s="184"/>
      <c r="BF85" s="184"/>
      <c r="BG85" s="186"/>
      <c r="BH85" s="186"/>
      <c r="BI85" s="199"/>
      <c r="BJ85" s="199"/>
      <c r="BK85" s="199"/>
      <c r="BL85" s="218"/>
      <c r="BM85" s="186"/>
      <c r="BN85" s="186"/>
      <c r="BO85" s="186"/>
      <c r="BP85" s="186"/>
      <c r="BQ85" s="186"/>
      <c r="BR85" s="186"/>
      <c r="BS85" s="186"/>
      <c r="BT85" s="186"/>
      <c r="BU85" s="186"/>
      <c r="BV85" s="189"/>
      <c r="BW85" s="184"/>
      <c r="BX85"/>
      <c r="BZ85"/>
    </row>
    <row r="86" spans="2:78" ht="18.75">
      <c r="B86" s="676" t="s">
        <v>758</v>
      </c>
      <c r="C86" s="364">
        <v>43164374000155</v>
      </c>
      <c r="D86" s="838" t="s">
        <v>13</v>
      </c>
      <c r="E86" s="838" t="s">
        <v>616</v>
      </c>
      <c r="F86" s="365" t="s">
        <v>618</v>
      </c>
      <c r="G86" s="366" t="s">
        <v>34</v>
      </c>
      <c r="H86" s="366" t="s">
        <v>1338</v>
      </c>
      <c r="I86" s="840" t="s">
        <v>34</v>
      </c>
      <c r="J86" s="366" t="s">
        <v>611</v>
      </c>
      <c r="K86" s="367" t="s">
        <v>1782</v>
      </c>
      <c r="L86" s="681" t="s">
        <v>1419</v>
      </c>
      <c r="M86" s="368" t="s">
        <v>1416</v>
      </c>
      <c r="N86" s="683">
        <v>610933</v>
      </c>
      <c r="O86" s="683" t="s">
        <v>1321</v>
      </c>
      <c r="P86" s="684">
        <v>44436</v>
      </c>
      <c r="Q86" s="372">
        <v>3.1</v>
      </c>
      <c r="R86" s="372">
        <v>2.7437448559670807</v>
      </c>
      <c r="S86" s="873">
        <v>5</v>
      </c>
      <c r="T86" s="369">
        <v>1.9417475728155775E-2</v>
      </c>
      <c r="U86" s="685">
        <v>0.19971911217482</v>
      </c>
      <c r="V86" s="369">
        <v>1.9417475728155553E-2</v>
      </c>
      <c r="W86" s="685">
        <v>0.17073101819820793</v>
      </c>
      <c r="AB86" s="369">
        <v>0.16356671547412827</v>
      </c>
      <c r="AC86" s="373">
        <v>-0.57660821954938402</v>
      </c>
      <c r="AD86" s="686">
        <v>43279666000133</v>
      </c>
      <c r="AE86" s="687" t="s">
        <v>1803</v>
      </c>
      <c r="AF86" s="688" t="s">
        <v>1800</v>
      </c>
      <c r="AG86" s="689" t="s">
        <v>1438</v>
      </c>
      <c r="AH86" s="689" t="s">
        <v>1861</v>
      </c>
      <c r="AI86" s="689">
        <v>5000</v>
      </c>
      <c r="AJ86" s="689">
        <v>5000</v>
      </c>
      <c r="AK86" s="689">
        <v>5000</v>
      </c>
      <c r="AL86" s="673">
        <v>0</v>
      </c>
      <c r="AM86" s="673">
        <v>0</v>
      </c>
      <c r="AN86" s="685" t="s">
        <v>1801</v>
      </c>
      <c r="AO86" s="683" t="s">
        <v>1324</v>
      </c>
      <c r="AP86" s="687" t="s">
        <v>1802</v>
      </c>
      <c r="AQ86" s="376" t="s">
        <v>679</v>
      </c>
      <c r="AR86" s="369">
        <v>0</v>
      </c>
      <c r="AS86" s="369">
        <v>0</v>
      </c>
      <c r="AT86" s="369" t="s">
        <v>1419</v>
      </c>
      <c r="AW86" s="198"/>
      <c r="AX86" s="198"/>
      <c r="AY86" s="184"/>
      <c r="AZ86" s="184"/>
      <c r="BA86" s="184"/>
      <c r="BB86" s="184"/>
      <c r="BC86" s="184"/>
      <c r="BD86" s="184"/>
      <c r="BE86" s="184"/>
      <c r="BF86" s="184"/>
      <c r="BG86" s="186"/>
      <c r="BH86" s="186"/>
      <c r="BI86" s="199"/>
      <c r="BJ86" s="199"/>
      <c r="BK86" s="199"/>
      <c r="BL86" s="218"/>
      <c r="BM86" s="186"/>
      <c r="BN86" s="186"/>
      <c r="BO86" s="186"/>
      <c r="BP86" s="186"/>
      <c r="BQ86" s="186"/>
      <c r="BR86" s="186"/>
      <c r="BS86" s="186"/>
      <c r="BT86" s="186"/>
      <c r="BU86" s="186"/>
      <c r="BV86" s="189"/>
      <c r="BW86" s="184"/>
      <c r="BX86"/>
      <c r="BZ86"/>
    </row>
    <row r="87" spans="2:78" ht="18.75">
      <c r="B87" s="676" t="s">
        <v>759</v>
      </c>
      <c r="C87" s="364">
        <v>35002927000145</v>
      </c>
      <c r="D87" s="838" t="s">
        <v>14</v>
      </c>
      <c r="E87" s="838" t="s">
        <v>614</v>
      </c>
      <c r="F87" s="365" t="s">
        <v>1419</v>
      </c>
      <c r="G87" s="366" t="s">
        <v>1419</v>
      </c>
      <c r="H87" s="366" t="s">
        <v>865</v>
      </c>
      <c r="I87" s="840" t="s">
        <v>34</v>
      </c>
      <c r="J87" s="366" t="s">
        <v>611</v>
      </c>
      <c r="K87" s="367" t="s">
        <v>48</v>
      </c>
      <c r="L87" s="681" t="s">
        <v>1419</v>
      </c>
      <c r="M87" s="368" t="s">
        <v>34</v>
      </c>
      <c r="N87" s="682">
        <v>527882</v>
      </c>
      <c r="O87" s="683" t="s">
        <v>1321</v>
      </c>
      <c r="P87" s="684">
        <v>43883</v>
      </c>
      <c r="Q87" s="372">
        <v>8.7783318099999992</v>
      </c>
      <c r="R87" s="372">
        <v>17.616039441195209</v>
      </c>
      <c r="S87" s="873">
        <v>4</v>
      </c>
      <c r="T87" s="369">
        <v>-4.0898804758731089E-2</v>
      </c>
      <c r="U87" s="685">
        <v>-0.42066605823438197</v>
      </c>
      <c r="V87" s="369">
        <v>7.6244753032248536E-2</v>
      </c>
      <c r="W87" s="685">
        <v>0.6703932323495273</v>
      </c>
      <c r="X87" s="369">
        <v>0.20197831012952627</v>
      </c>
      <c r="Y87" s="685">
        <v>1.349717253654668</v>
      </c>
      <c r="AB87" s="369">
        <v>0.15021517216643396</v>
      </c>
      <c r="AC87" s="373">
        <v>-0.24955292293278281</v>
      </c>
      <c r="AD87" s="686">
        <v>34979903000188</v>
      </c>
      <c r="AE87" s="687" t="s">
        <v>1803</v>
      </c>
      <c r="AF87" s="688" t="s">
        <v>1800</v>
      </c>
      <c r="AG87" s="689" t="s">
        <v>1438</v>
      </c>
      <c r="AH87" s="689" t="s">
        <v>1780</v>
      </c>
      <c r="AI87" s="689">
        <v>5000</v>
      </c>
      <c r="AJ87" s="689">
        <v>5000</v>
      </c>
      <c r="AK87" s="689">
        <v>5000</v>
      </c>
      <c r="AL87" s="673">
        <v>0.8</v>
      </c>
      <c r="AM87" s="673">
        <v>0</v>
      </c>
      <c r="AN87" s="685" t="s">
        <v>1782</v>
      </c>
      <c r="AO87" s="683" t="s">
        <v>1324</v>
      </c>
      <c r="AP87" s="687" t="s">
        <v>1802</v>
      </c>
      <c r="AQ87" s="376" t="s">
        <v>679</v>
      </c>
      <c r="AR87" s="369">
        <v>6.4000000000000003E-3</v>
      </c>
      <c r="AS87" s="369">
        <v>6.4000000000000003E-3</v>
      </c>
      <c r="AT87" s="369" t="s">
        <v>1419</v>
      </c>
      <c r="AW87" s="198"/>
      <c r="AX87" s="198"/>
      <c r="AY87" s="184"/>
      <c r="AZ87" s="184"/>
      <c r="BA87" s="184"/>
      <c r="BB87" s="184"/>
      <c r="BC87" s="184"/>
      <c r="BD87" s="184"/>
      <c r="BE87" s="184"/>
      <c r="BF87" s="184"/>
      <c r="BG87" s="186"/>
      <c r="BH87" s="186"/>
      <c r="BI87" s="199"/>
      <c r="BJ87" s="199"/>
      <c r="BK87" s="199"/>
      <c r="BL87" s="218"/>
      <c r="BM87" s="186"/>
      <c r="BN87" s="186"/>
      <c r="BO87" s="186"/>
      <c r="BP87" s="186"/>
      <c r="BQ87" s="186"/>
      <c r="BR87" s="186"/>
      <c r="BS87" s="186"/>
      <c r="BT87" s="186"/>
      <c r="BU87" s="186"/>
      <c r="BV87" s="189"/>
      <c r="BW87" s="184"/>
      <c r="BX87"/>
      <c r="BZ87"/>
    </row>
    <row r="88" spans="2:78" ht="18.75">
      <c r="B88" s="676" t="s">
        <v>760</v>
      </c>
      <c r="C88" s="364"/>
      <c r="D88" s="838" t="s">
        <v>11</v>
      </c>
      <c r="E88" s="838" t="s">
        <v>620</v>
      </c>
      <c r="F88" s="365" t="s">
        <v>663</v>
      </c>
      <c r="G88" s="366" t="s">
        <v>738</v>
      </c>
      <c r="H88" s="366" t="s">
        <v>34</v>
      </c>
      <c r="I88" s="840" t="s">
        <v>1419</v>
      </c>
      <c r="J88" s="366" t="s">
        <v>608</v>
      </c>
      <c r="L88" s="681" t="s">
        <v>1419</v>
      </c>
      <c r="M88" s="368" t="s">
        <v>1416</v>
      </c>
      <c r="N88" s="682">
        <v>187941</v>
      </c>
      <c r="O88" s="683" t="s">
        <v>1321</v>
      </c>
      <c r="S88" s="873"/>
      <c r="AD88" s="686">
        <v>0</v>
      </c>
      <c r="AG88" s="689" t="s">
        <v>761</v>
      </c>
      <c r="AI88" s="689">
        <v>1000</v>
      </c>
      <c r="AJ88" s="689">
        <v>1000</v>
      </c>
      <c r="AK88" s="689">
        <v>1000</v>
      </c>
      <c r="AO88" s="683" t="s">
        <v>1324</v>
      </c>
      <c r="AR88" s="369">
        <v>0</v>
      </c>
      <c r="AS88" s="369">
        <v>0</v>
      </c>
      <c r="AT88" s="369" t="s">
        <v>1419</v>
      </c>
      <c r="AW88" s="198"/>
      <c r="AX88" s="198"/>
      <c r="AY88" s="184"/>
      <c r="AZ88" s="184"/>
      <c r="BA88" s="184"/>
      <c r="BB88" s="184"/>
      <c r="BC88" s="184"/>
      <c r="BD88" s="184"/>
      <c r="BE88" s="184"/>
      <c r="BF88" s="184"/>
      <c r="BG88" s="186"/>
      <c r="BH88" s="186"/>
      <c r="BI88" s="199"/>
      <c r="BJ88" s="199"/>
      <c r="BK88" s="199"/>
      <c r="BL88" s="218"/>
      <c r="BM88" s="186"/>
      <c r="BN88" s="186"/>
      <c r="BO88" s="186"/>
      <c r="BP88" s="186"/>
      <c r="BQ88" s="186"/>
      <c r="BR88" s="186"/>
      <c r="BS88" s="186"/>
      <c r="BT88" s="186"/>
      <c r="BU88" s="186"/>
      <c r="BV88" s="189"/>
      <c r="BW88" s="184"/>
      <c r="BX88"/>
      <c r="BZ88"/>
    </row>
    <row r="89" spans="2:78" ht="18.75">
      <c r="B89" s="676" t="s">
        <v>762</v>
      </c>
      <c r="C89" s="364">
        <v>4812385000142</v>
      </c>
      <c r="D89" s="838" t="s">
        <v>14</v>
      </c>
      <c r="E89" s="838" t="s">
        <v>614</v>
      </c>
      <c r="F89" s="365" t="s">
        <v>1419</v>
      </c>
      <c r="G89" s="366" t="s">
        <v>1419</v>
      </c>
      <c r="H89" s="366" t="s">
        <v>1338</v>
      </c>
      <c r="I89" s="840" t="s">
        <v>34</v>
      </c>
      <c r="J89" s="366" t="s">
        <v>608</v>
      </c>
      <c r="K89" s="367" t="s">
        <v>48</v>
      </c>
      <c r="L89" s="681" t="s">
        <v>1419</v>
      </c>
      <c r="M89" s="368" t="s">
        <v>1416</v>
      </c>
      <c r="N89" s="682">
        <v>379360</v>
      </c>
      <c r="O89" s="683" t="s">
        <v>1321</v>
      </c>
      <c r="P89" s="684">
        <v>41755</v>
      </c>
      <c r="Q89" s="372">
        <v>25.311377</v>
      </c>
      <c r="R89" s="372">
        <v>26.98227323904382</v>
      </c>
      <c r="S89" s="873">
        <v>2</v>
      </c>
      <c r="T89" s="369">
        <v>-9.9466270846360394E-2</v>
      </c>
      <c r="U89" s="685">
        <v>-1.023063738195904</v>
      </c>
      <c r="V89" s="369">
        <v>-0.14593267890344908</v>
      </c>
      <c r="W89" s="685">
        <v>-1.2831345951652529</v>
      </c>
      <c r="X89" s="369">
        <v>-3.963163734741193E-2</v>
      </c>
      <c r="Y89" s="685">
        <v>-0.26483786642280122</v>
      </c>
      <c r="Z89" s="369">
        <v>-0.20265221010795054</v>
      </c>
      <c r="AA89" s="685">
        <v>-1.0790460989688369</v>
      </c>
      <c r="AB89" s="369">
        <v>0.19008939827496699</v>
      </c>
      <c r="AC89" s="373">
        <v>-1.3660102539915175</v>
      </c>
      <c r="AD89" s="686">
        <v>0</v>
      </c>
      <c r="AE89" s="687" t="s">
        <v>1963</v>
      </c>
      <c r="AF89" s="688" t="s">
        <v>1923</v>
      </c>
      <c r="AG89" s="689" t="s">
        <v>1439</v>
      </c>
      <c r="AH89" s="689" t="s">
        <v>1786</v>
      </c>
      <c r="AI89" s="689">
        <v>100000</v>
      </c>
      <c r="AJ89" s="689">
        <v>1000</v>
      </c>
      <c r="AK89" s="689">
        <v>1000</v>
      </c>
      <c r="AL89" s="673">
        <v>2</v>
      </c>
      <c r="AM89" s="673">
        <v>10</v>
      </c>
      <c r="AN89" s="685" t="s">
        <v>666</v>
      </c>
      <c r="AO89" s="683" t="s">
        <v>1324</v>
      </c>
      <c r="AP89" s="687" t="s">
        <v>1783</v>
      </c>
      <c r="AQ89" s="376" t="s">
        <v>659</v>
      </c>
      <c r="AR89" s="369">
        <v>0</v>
      </c>
      <c r="AS89" s="369">
        <v>0</v>
      </c>
      <c r="AT89" s="369" t="s">
        <v>1419</v>
      </c>
      <c r="AW89" s="198"/>
      <c r="AX89" s="198"/>
      <c r="AY89" s="184"/>
      <c r="AZ89" s="184"/>
      <c r="BA89" s="184"/>
      <c r="BB89" s="184"/>
      <c r="BC89" s="184"/>
      <c r="BD89" s="184"/>
      <c r="BE89" s="184"/>
      <c r="BF89" s="184"/>
      <c r="BG89" s="186"/>
      <c r="BH89" s="186"/>
      <c r="BI89" s="199"/>
      <c r="BJ89" s="199"/>
      <c r="BK89" s="199"/>
      <c r="BL89" s="218"/>
      <c r="BM89" s="186"/>
      <c r="BN89" s="186"/>
      <c r="BO89" s="186"/>
      <c r="BP89" s="186"/>
      <c r="BQ89" s="186"/>
      <c r="BR89" s="186"/>
      <c r="BS89" s="186"/>
      <c r="BT89" s="186"/>
      <c r="BU89" s="186"/>
      <c r="BV89" s="189"/>
      <c r="BW89" s="184"/>
      <c r="BX89"/>
      <c r="BZ89"/>
    </row>
    <row r="90" spans="2:78" ht="18.75">
      <c r="B90" s="676" t="s">
        <v>763</v>
      </c>
      <c r="C90" s="364">
        <v>21689246000192</v>
      </c>
      <c r="D90" s="838" t="s">
        <v>14</v>
      </c>
      <c r="E90" s="838" t="s">
        <v>607</v>
      </c>
      <c r="F90" s="365" t="s">
        <v>1317</v>
      </c>
      <c r="G90" s="366" t="s">
        <v>1419</v>
      </c>
      <c r="H90" s="366" t="s">
        <v>34</v>
      </c>
      <c r="I90" s="840" t="s">
        <v>34</v>
      </c>
      <c r="J90" s="366" t="s">
        <v>611</v>
      </c>
      <c r="K90" s="367" t="s">
        <v>1419</v>
      </c>
      <c r="L90" s="681" t="s">
        <v>1419</v>
      </c>
      <c r="M90" s="368" t="s">
        <v>34</v>
      </c>
      <c r="N90" s="682">
        <v>393959</v>
      </c>
      <c r="O90" s="683" t="s">
        <v>1321</v>
      </c>
      <c r="P90" s="684">
        <v>42082</v>
      </c>
      <c r="Q90" s="372">
        <v>115.69301400000001</v>
      </c>
      <c r="R90" s="372">
        <v>129.59108943589743</v>
      </c>
      <c r="S90" s="873">
        <v>0</v>
      </c>
      <c r="T90" s="369">
        <v>1.1835218299258989</v>
      </c>
      <c r="U90" s="685">
        <v>12.173154349284147</v>
      </c>
      <c r="V90" s="369">
        <v>1.1835218299258989</v>
      </c>
      <c r="W90" s="685">
        <v>10.406290184777218</v>
      </c>
      <c r="X90" s="369">
        <v>1.1835218299258989</v>
      </c>
      <c r="Y90" s="685">
        <v>7.9088681992810272</v>
      </c>
      <c r="Z90" s="369">
        <v>1.1835218299258989</v>
      </c>
      <c r="AA90" s="685">
        <v>6.3018045198999664</v>
      </c>
      <c r="AB90" s="369">
        <v>2.2185451549338167</v>
      </c>
      <c r="AC90" s="373">
        <v>0.4822035914984924</v>
      </c>
      <c r="AD90" s="686">
        <v>39466384000178</v>
      </c>
      <c r="AE90" s="687" t="s">
        <v>1975</v>
      </c>
      <c r="AF90" s="688" t="s">
        <v>1800</v>
      </c>
      <c r="AG90" s="689" t="s">
        <v>1438</v>
      </c>
      <c r="AH90" s="689" t="s">
        <v>1780</v>
      </c>
      <c r="AI90" s="689">
        <v>1000</v>
      </c>
      <c r="AJ90" s="689">
        <v>100</v>
      </c>
      <c r="AK90" s="689">
        <v>1000</v>
      </c>
      <c r="AL90" s="673">
        <v>2</v>
      </c>
      <c r="AM90" s="673">
        <v>20</v>
      </c>
      <c r="AN90" s="685" t="s">
        <v>1782</v>
      </c>
      <c r="AO90" s="683" t="s">
        <v>1324</v>
      </c>
      <c r="AP90" s="687" t="s">
        <v>1783</v>
      </c>
      <c r="AQ90" s="376" t="s">
        <v>1419</v>
      </c>
      <c r="AR90" s="369">
        <v>6.6666666666666697E-3</v>
      </c>
      <c r="AS90" s="369">
        <v>6.6666666666666697E-3</v>
      </c>
      <c r="AT90" s="369" t="s">
        <v>1419</v>
      </c>
      <c r="AW90" s="198"/>
      <c r="AX90" s="198"/>
      <c r="AY90" s="184"/>
      <c r="AZ90" s="184"/>
      <c r="BA90" s="184"/>
      <c r="BB90" s="184"/>
      <c r="BC90" s="184"/>
      <c r="BD90" s="184"/>
      <c r="BE90" s="184"/>
      <c r="BF90" s="184"/>
      <c r="BG90" s="186"/>
      <c r="BH90" s="186"/>
      <c r="BI90" s="199"/>
      <c r="BJ90" s="199"/>
      <c r="BK90" s="199"/>
      <c r="BL90" s="218"/>
      <c r="BM90" s="186"/>
      <c r="BN90" s="186"/>
      <c r="BO90" s="186"/>
      <c r="BP90" s="186"/>
      <c r="BQ90" s="186"/>
      <c r="BR90" s="186"/>
      <c r="BS90" s="186"/>
      <c r="BT90" s="186"/>
      <c r="BU90" s="186"/>
      <c r="BV90" s="189"/>
      <c r="BW90" s="184"/>
      <c r="BX90"/>
      <c r="BZ90"/>
    </row>
    <row r="91" spans="2:78" ht="18.75">
      <c r="B91" s="676" t="s">
        <v>87</v>
      </c>
      <c r="C91" s="364">
        <v>41373625000186</v>
      </c>
      <c r="D91" s="838" t="s">
        <v>14</v>
      </c>
      <c r="E91" s="838" t="s">
        <v>607</v>
      </c>
      <c r="F91" s="365" t="s">
        <v>1317</v>
      </c>
      <c r="G91" s="366" t="s">
        <v>1419</v>
      </c>
      <c r="H91" s="366" t="s">
        <v>34</v>
      </c>
      <c r="I91" s="840" t="s">
        <v>34</v>
      </c>
      <c r="J91" s="366" t="s">
        <v>611</v>
      </c>
      <c r="K91" s="367" t="s">
        <v>49</v>
      </c>
      <c r="L91" s="681" t="s">
        <v>1419</v>
      </c>
      <c r="M91" s="368" t="s">
        <v>34</v>
      </c>
      <c r="N91" s="683">
        <v>593151</v>
      </c>
      <c r="O91" s="683" t="s">
        <v>1321</v>
      </c>
      <c r="P91" s="684">
        <v>44299</v>
      </c>
      <c r="Q91" s="372">
        <v>8.1844641899999999</v>
      </c>
      <c r="R91" s="372">
        <v>11.180882481713153</v>
      </c>
      <c r="S91" s="873">
        <v>3</v>
      </c>
      <c r="T91" s="369">
        <v>-0.37776925278996976</v>
      </c>
      <c r="U91" s="685">
        <v>-3.8855585983690446</v>
      </c>
      <c r="V91" s="369">
        <v>-0.4564119845112683</v>
      </c>
      <c r="W91" s="685">
        <v>-4.013069665923843</v>
      </c>
      <c r="AB91" s="369">
        <v>0.29286513956598653</v>
      </c>
      <c r="AC91" s="373">
        <v>-1.9467778707681953</v>
      </c>
      <c r="AD91" s="686">
        <v>0</v>
      </c>
      <c r="AE91" s="687" t="s">
        <v>1975</v>
      </c>
      <c r="AF91" s="688" t="s">
        <v>1800</v>
      </c>
      <c r="AG91" s="689" t="s">
        <v>1438</v>
      </c>
      <c r="AH91" s="689" t="s">
        <v>1780</v>
      </c>
      <c r="AI91" s="689">
        <v>1000</v>
      </c>
      <c r="AJ91" s="689">
        <v>1000</v>
      </c>
      <c r="AK91" s="689">
        <v>1000</v>
      </c>
      <c r="AL91" s="673">
        <v>2</v>
      </c>
      <c r="AM91" s="673">
        <v>20</v>
      </c>
      <c r="AN91" s="685" t="s">
        <v>1782</v>
      </c>
      <c r="AO91" s="683" t="s">
        <v>1324</v>
      </c>
      <c r="AP91" s="687" t="s">
        <v>1783</v>
      </c>
      <c r="AQ91" s="376" t="s">
        <v>687</v>
      </c>
      <c r="AR91" s="369">
        <v>6.6666666666666697E-3</v>
      </c>
      <c r="AS91" s="369">
        <v>6.6666666666666697E-3</v>
      </c>
      <c r="AT91" s="369" t="s">
        <v>1419</v>
      </c>
      <c r="AW91" s="198"/>
      <c r="AX91" s="198"/>
      <c r="AY91" s="184"/>
      <c r="AZ91" s="184"/>
      <c r="BA91" s="184"/>
      <c r="BB91" s="184"/>
      <c r="BC91" s="184"/>
      <c r="BD91" s="184"/>
      <c r="BE91" s="184"/>
      <c r="BF91" s="184"/>
      <c r="BG91" s="186"/>
      <c r="BH91" s="186"/>
      <c r="BI91" s="199"/>
      <c r="BJ91" s="199"/>
      <c r="BK91" s="199"/>
      <c r="BL91" s="218"/>
      <c r="BM91" s="186"/>
      <c r="BN91" s="186"/>
      <c r="BO91" s="186"/>
      <c r="BP91" s="186"/>
      <c r="BQ91" s="186"/>
      <c r="BR91" s="186"/>
      <c r="BS91" s="186"/>
      <c r="BT91" s="186"/>
      <c r="BU91" s="186"/>
      <c r="BV91" s="189"/>
      <c r="BW91" s="184"/>
      <c r="BX91"/>
      <c r="BZ91"/>
    </row>
    <row r="92" spans="2:78" ht="18.75">
      <c r="B92" s="676" t="s">
        <v>764</v>
      </c>
      <c r="C92" s="364">
        <v>44417227000102</v>
      </c>
      <c r="D92" s="838" t="s">
        <v>13</v>
      </c>
      <c r="E92" s="838" t="s">
        <v>615</v>
      </c>
      <c r="F92" s="365" t="s">
        <v>619</v>
      </c>
      <c r="G92" s="366" t="s">
        <v>34</v>
      </c>
      <c r="H92" s="366" t="s">
        <v>1338</v>
      </c>
      <c r="I92" s="840" t="s">
        <v>34</v>
      </c>
      <c r="J92" s="366" t="s">
        <v>611</v>
      </c>
      <c r="K92" s="367" t="s">
        <v>48</v>
      </c>
      <c r="L92" s="681" t="s">
        <v>1339</v>
      </c>
      <c r="M92" s="368" t="s">
        <v>34</v>
      </c>
      <c r="N92" s="683">
        <v>631108</v>
      </c>
      <c r="O92" s="683" t="s">
        <v>1321</v>
      </c>
      <c r="P92" s="684">
        <v>44538</v>
      </c>
      <c r="Q92" s="372">
        <v>18.331851870000001</v>
      </c>
      <c r="R92" s="372">
        <v>11.03431607576923</v>
      </c>
      <c r="S92" s="873">
        <v>1</v>
      </c>
      <c r="T92" s="369">
        <v>0.13804446500615453</v>
      </c>
      <c r="U92" s="685">
        <v>1.4198610765713433</v>
      </c>
      <c r="AB92" s="369">
        <v>2.7327216049252982E-2</v>
      </c>
      <c r="AD92" s="686">
        <v>0</v>
      </c>
      <c r="AE92" s="687" t="s">
        <v>2064</v>
      </c>
      <c r="AF92" s="688" t="s">
        <v>1800</v>
      </c>
      <c r="AG92" s="689" t="s">
        <v>1438</v>
      </c>
      <c r="AH92" s="689" t="s">
        <v>1786</v>
      </c>
      <c r="AI92" s="689">
        <v>0</v>
      </c>
      <c r="AJ92" s="689">
        <v>0</v>
      </c>
      <c r="AK92" s="689">
        <v>0</v>
      </c>
      <c r="AL92" s="673">
        <v>0</v>
      </c>
      <c r="AM92" s="673">
        <v>0</v>
      </c>
      <c r="AN92" s="685" t="s">
        <v>1787</v>
      </c>
      <c r="AO92" s="683" t="s">
        <v>1324</v>
      </c>
      <c r="AP92" s="687" t="s">
        <v>1802</v>
      </c>
      <c r="AQ92" s="376" t="s">
        <v>664</v>
      </c>
      <c r="AR92" s="369">
        <v>5.4000000000000003E-3</v>
      </c>
      <c r="AS92" s="369">
        <v>5.4000000000000003E-3</v>
      </c>
      <c r="AT92" s="369" t="s">
        <v>1419</v>
      </c>
      <c r="AW92" s="198"/>
      <c r="AX92" s="198"/>
      <c r="AY92" s="184"/>
      <c r="AZ92" s="184"/>
      <c r="BA92" s="184"/>
      <c r="BB92" s="184"/>
      <c r="BC92" s="184"/>
      <c r="BD92" s="184"/>
      <c r="BE92" s="184"/>
      <c r="BF92" s="184"/>
      <c r="BG92" s="186"/>
      <c r="BH92" s="186"/>
      <c r="BI92" s="199"/>
      <c r="BJ92" s="199"/>
      <c r="BK92" s="199"/>
      <c r="BL92" s="218"/>
      <c r="BM92" s="186"/>
      <c r="BN92" s="186"/>
      <c r="BO92" s="186"/>
      <c r="BP92" s="186"/>
      <c r="BQ92" s="186"/>
      <c r="BR92" s="186"/>
      <c r="BS92" s="186"/>
      <c r="BT92" s="186"/>
      <c r="BU92" s="186"/>
      <c r="BV92" s="189"/>
      <c r="BW92" s="184"/>
      <c r="BX92"/>
      <c r="BZ92"/>
    </row>
    <row r="93" spans="2:78" ht="18.75">
      <c r="B93" s="676" t="s">
        <v>765</v>
      </c>
      <c r="C93" s="364">
        <v>19523641000159</v>
      </c>
      <c r="D93" s="838" t="s">
        <v>13</v>
      </c>
      <c r="E93" s="838" t="s">
        <v>615</v>
      </c>
      <c r="F93" s="365" t="s">
        <v>619</v>
      </c>
      <c r="G93" s="366" t="s">
        <v>34</v>
      </c>
      <c r="H93" s="366" t="s">
        <v>1337</v>
      </c>
      <c r="I93" s="840" t="s">
        <v>34</v>
      </c>
      <c r="J93" s="366" t="s">
        <v>1419</v>
      </c>
      <c r="K93" s="367" t="s">
        <v>48</v>
      </c>
      <c r="L93" s="681" t="s">
        <v>1419</v>
      </c>
      <c r="M93" s="368" t="s">
        <v>34</v>
      </c>
      <c r="N93" s="682">
        <v>366706</v>
      </c>
      <c r="O93" s="683" t="s">
        <v>1321</v>
      </c>
      <c r="P93" s="684">
        <v>41739</v>
      </c>
      <c r="Q93" s="372">
        <v>62.16</v>
      </c>
      <c r="R93" s="372">
        <v>58.404820717131507</v>
      </c>
      <c r="S93" s="873">
        <v>1</v>
      </c>
      <c r="T93" s="369">
        <v>0.16119957351166936</v>
      </c>
      <c r="U93" s="685">
        <v>1.6580237387925398</v>
      </c>
      <c r="V93" s="369">
        <v>0.15871128871128715</v>
      </c>
      <c r="W93" s="685">
        <v>1.3954924059432163</v>
      </c>
      <c r="X93" s="369">
        <v>0.24199705528041737</v>
      </c>
      <c r="Y93" s="685">
        <v>1.6171419626005359</v>
      </c>
      <c r="Z93" s="369">
        <v>0.23605420065752702</v>
      </c>
      <c r="AA93" s="685">
        <v>1.2568990203907899</v>
      </c>
      <c r="AB93" s="369">
        <v>3.7418170046189303E-2</v>
      </c>
      <c r="AC93" s="373">
        <v>1.202087123462485</v>
      </c>
      <c r="AD93" s="686">
        <v>0</v>
      </c>
      <c r="AE93" s="687" t="s">
        <v>1955</v>
      </c>
      <c r="AF93" s="688" t="s">
        <v>1800</v>
      </c>
      <c r="AG93" s="689" t="s">
        <v>1438</v>
      </c>
      <c r="AH93" s="689" t="s">
        <v>1786</v>
      </c>
      <c r="AI93" s="689">
        <v>1000</v>
      </c>
      <c r="AJ93" s="689">
        <v>1000</v>
      </c>
      <c r="AK93" s="689">
        <v>1000</v>
      </c>
      <c r="AL93" s="673">
        <v>1.4</v>
      </c>
      <c r="AM93" s="673">
        <v>15</v>
      </c>
      <c r="AN93" s="685" t="s">
        <v>1787</v>
      </c>
      <c r="AO93" s="683" t="s">
        <v>1324</v>
      </c>
      <c r="AP93" s="687" t="s">
        <v>1802</v>
      </c>
      <c r="AQ93" s="376" t="s">
        <v>668</v>
      </c>
      <c r="AR93" s="369">
        <v>3.7333333333333298E-3</v>
      </c>
      <c r="AS93" s="369">
        <v>3.7333333333333298E-3</v>
      </c>
      <c r="AT93" s="369" t="s">
        <v>1419</v>
      </c>
      <c r="AW93" s="198"/>
      <c r="AX93" s="198"/>
      <c r="AY93" s="184"/>
      <c r="AZ93" s="184"/>
      <c r="BA93" s="184"/>
      <c r="BB93" s="184"/>
      <c r="BC93" s="184"/>
      <c r="BD93" s="184"/>
      <c r="BE93" s="184"/>
      <c r="BF93" s="184"/>
      <c r="BG93" s="186"/>
      <c r="BH93" s="186"/>
      <c r="BI93" s="199"/>
      <c r="BJ93" s="199"/>
      <c r="BK93" s="199"/>
      <c r="BL93" s="218"/>
      <c r="BM93" s="186"/>
      <c r="BN93" s="186"/>
      <c r="BO93" s="186"/>
      <c r="BP93" s="186"/>
      <c r="BQ93" s="186"/>
      <c r="BR93" s="186"/>
      <c r="BS93" s="186"/>
      <c r="BT93" s="186"/>
      <c r="BU93" s="186"/>
      <c r="BV93" s="189"/>
      <c r="BW93" s="184"/>
      <c r="BX93"/>
      <c r="BZ93"/>
    </row>
    <row r="94" spans="2:78" ht="18.75">
      <c r="B94" s="676" t="s">
        <v>88</v>
      </c>
      <c r="C94" s="364">
        <v>36327745000107</v>
      </c>
      <c r="D94" s="838" t="s">
        <v>13</v>
      </c>
      <c r="E94" s="838" t="s">
        <v>615</v>
      </c>
      <c r="F94" s="365" t="s">
        <v>619</v>
      </c>
      <c r="G94" s="366" t="s">
        <v>34</v>
      </c>
      <c r="H94" s="366" t="s">
        <v>1338</v>
      </c>
      <c r="I94" s="840" t="s">
        <v>34</v>
      </c>
      <c r="J94" s="366" t="s">
        <v>1419</v>
      </c>
      <c r="K94" s="367" t="s">
        <v>48</v>
      </c>
      <c r="L94" s="681" t="s">
        <v>1419</v>
      </c>
      <c r="M94" s="368" t="s">
        <v>34</v>
      </c>
      <c r="N94" s="683">
        <v>537454</v>
      </c>
      <c r="O94" s="683" t="s">
        <v>1321</v>
      </c>
      <c r="P94" s="684">
        <v>43967</v>
      </c>
      <c r="Q94" s="372">
        <v>36.375068589999998</v>
      </c>
      <c r="R94" s="372">
        <v>31.174140090560005</v>
      </c>
      <c r="S94" s="873">
        <v>1</v>
      </c>
      <c r="T94" s="369">
        <v>0.23360361589887879</v>
      </c>
      <c r="U94" s="685">
        <v>2.4027379985597608</v>
      </c>
      <c r="V94" s="369">
        <v>0.21177379389958007</v>
      </c>
      <c r="W94" s="685">
        <v>1.8620523061988756</v>
      </c>
      <c r="X94" s="369">
        <v>0.32316910528196008</v>
      </c>
      <c r="Y94" s="685">
        <v>2.1595730599363958</v>
      </c>
      <c r="AB94" s="369">
        <v>7.3202841807853067E-2</v>
      </c>
      <c r="AC94" s="373">
        <v>1.3393251295037691</v>
      </c>
      <c r="AD94" s="686">
        <v>36352273000142</v>
      </c>
      <c r="AE94" s="687" t="s">
        <v>1955</v>
      </c>
      <c r="AF94" s="688" t="s">
        <v>1800</v>
      </c>
      <c r="AG94" s="689" t="s">
        <v>1438</v>
      </c>
      <c r="AH94" s="689" t="s">
        <v>1786</v>
      </c>
      <c r="AI94" s="689">
        <v>1000</v>
      </c>
      <c r="AJ94" s="689">
        <v>1000</v>
      </c>
      <c r="AK94" s="689">
        <v>1000</v>
      </c>
      <c r="AL94" s="673">
        <v>0</v>
      </c>
      <c r="AM94" s="673">
        <v>20</v>
      </c>
      <c r="AN94" s="685" t="s">
        <v>1782</v>
      </c>
      <c r="AO94" s="683" t="s">
        <v>1324</v>
      </c>
      <c r="AP94" s="687" t="s">
        <v>1802</v>
      </c>
      <c r="AQ94" s="376" t="s">
        <v>668</v>
      </c>
      <c r="AR94" s="369">
        <v>5.3333333333333297E-3</v>
      </c>
      <c r="AS94" s="369">
        <v>5.3333333333333297E-3</v>
      </c>
      <c r="AT94" s="369" t="s">
        <v>1419</v>
      </c>
      <c r="AW94" s="198"/>
      <c r="AX94" s="198"/>
      <c r="AY94" s="184"/>
      <c r="AZ94" s="184"/>
      <c r="BA94" s="184"/>
      <c r="BB94" s="184"/>
      <c r="BC94" s="184"/>
      <c r="BD94" s="184"/>
      <c r="BE94" s="184"/>
      <c r="BF94" s="184"/>
      <c r="BG94" s="186"/>
      <c r="BH94" s="186"/>
      <c r="BI94" s="199"/>
      <c r="BJ94" s="199"/>
      <c r="BK94" s="199"/>
      <c r="BL94" s="218"/>
      <c r="BM94" s="186"/>
      <c r="BN94" s="186"/>
      <c r="BO94" s="186"/>
      <c r="BP94" s="186"/>
      <c r="BQ94" s="186"/>
      <c r="BR94" s="186"/>
      <c r="BS94" s="186"/>
      <c r="BT94" s="186"/>
      <c r="BU94" s="186"/>
      <c r="BV94" s="189"/>
      <c r="BW94" s="184"/>
      <c r="BX94"/>
      <c r="BZ94"/>
    </row>
    <row r="95" spans="2:78" ht="18.75">
      <c r="B95" s="676" t="s">
        <v>766</v>
      </c>
      <c r="C95" s="364">
        <v>34172497000147</v>
      </c>
      <c r="D95" s="838" t="s">
        <v>13</v>
      </c>
      <c r="E95" s="838" t="s">
        <v>615</v>
      </c>
      <c r="F95" s="365" t="s">
        <v>619</v>
      </c>
      <c r="G95" s="366" t="s">
        <v>34</v>
      </c>
      <c r="H95" s="366" t="s">
        <v>1338</v>
      </c>
      <c r="I95" s="840" t="s">
        <v>34</v>
      </c>
      <c r="J95" s="366" t="s">
        <v>1419</v>
      </c>
      <c r="K95" s="367" t="s">
        <v>48</v>
      </c>
      <c r="L95" s="681" t="s">
        <v>1419</v>
      </c>
      <c r="M95" s="368" t="s">
        <v>34</v>
      </c>
      <c r="N95" s="682">
        <v>511897</v>
      </c>
      <c r="O95" s="683" t="s">
        <v>1321</v>
      </c>
      <c r="P95" s="684">
        <v>43762</v>
      </c>
      <c r="Q95" s="372">
        <v>133.19255193999999</v>
      </c>
      <c r="R95" s="372">
        <v>110.26254536996019</v>
      </c>
      <c r="S95" s="873">
        <v>2</v>
      </c>
      <c r="T95" s="369">
        <v>0.15422611214157267</v>
      </c>
      <c r="U95" s="685">
        <v>1.5862979628410541</v>
      </c>
      <c r="V95" s="369">
        <v>0.20178370436422721</v>
      </c>
      <c r="W95" s="685">
        <v>1.7742129710483807</v>
      </c>
      <c r="X95" s="369">
        <v>0.22594089440314891</v>
      </c>
      <c r="Y95" s="685">
        <v>1.5098468904236928</v>
      </c>
      <c r="AB95" s="369">
        <v>0.10366988748180207</v>
      </c>
      <c r="AC95" s="373">
        <v>0.84935286598483428</v>
      </c>
      <c r="AD95" s="686">
        <v>37953365000140</v>
      </c>
      <c r="AE95" s="687" t="s">
        <v>2045</v>
      </c>
      <c r="AF95" s="688" t="s">
        <v>1800</v>
      </c>
      <c r="AG95" s="689" t="s">
        <v>1438</v>
      </c>
      <c r="AH95" s="689" t="s">
        <v>1861</v>
      </c>
      <c r="AI95" s="689">
        <v>10000</v>
      </c>
      <c r="AJ95" s="689">
        <v>2000</v>
      </c>
      <c r="AK95" s="689">
        <v>2000</v>
      </c>
      <c r="AL95" s="673">
        <v>2</v>
      </c>
      <c r="AM95" s="673">
        <v>20</v>
      </c>
      <c r="AN95" s="685" t="s">
        <v>1801</v>
      </c>
      <c r="AO95" s="683" t="s">
        <v>1324</v>
      </c>
      <c r="AP95" s="687" t="s">
        <v>1802</v>
      </c>
      <c r="AQ95" s="376" t="s">
        <v>668</v>
      </c>
      <c r="AR95" s="369">
        <v>5.3333333333333297E-3</v>
      </c>
      <c r="AS95" s="369">
        <v>5.3333333333333297E-3</v>
      </c>
      <c r="AT95" s="369" t="s">
        <v>1419</v>
      </c>
      <c r="AW95" s="198"/>
      <c r="AX95" s="198"/>
      <c r="AY95" s="184"/>
      <c r="AZ95" s="184"/>
      <c r="BA95" s="184"/>
      <c r="BB95" s="184"/>
      <c r="BC95" s="184"/>
      <c r="BD95" s="184"/>
      <c r="BE95" s="184"/>
      <c r="BF95" s="184"/>
      <c r="BG95" s="186"/>
      <c r="BH95" s="186"/>
      <c r="BI95" s="199"/>
      <c r="BJ95" s="199"/>
      <c r="BK95" s="199"/>
      <c r="BL95" s="218"/>
      <c r="BM95" s="186"/>
      <c r="BN95" s="186"/>
      <c r="BO95" s="186"/>
      <c r="BP95" s="186"/>
      <c r="BQ95" s="186"/>
      <c r="BR95" s="186"/>
      <c r="BS95" s="186"/>
      <c r="BT95" s="186"/>
      <c r="BU95" s="186"/>
      <c r="BV95" s="189"/>
      <c r="BW95" s="184"/>
      <c r="BX95"/>
      <c r="BZ95"/>
    </row>
    <row r="96" spans="2:78" ht="18.75">
      <c r="B96" s="676" t="s">
        <v>1508</v>
      </c>
      <c r="C96" s="364">
        <v>33601214000172</v>
      </c>
      <c r="D96" s="838" t="s">
        <v>13</v>
      </c>
      <c r="E96" s="838" t="s">
        <v>615</v>
      </c>
      <c r="F96" s="365" t="s">
        <v>619</v>
      </c>
      <c r="G96" s="366" t="s">
        <v>34</v>
      </c>
      <c r="H96" s="366" t="s">
        <v>1338</v>
      </c>
      <c r="I96" s="840" t="s">
        <v>34</v>
      </c>
      <c r="J96" s="366" t="s">
        <v>1419</v>
      </c>
      <c r="K96" s="367" t="s">
        <v>48</v>
      </c>
      <c r="L96" s="681" t="s">
        <v>1419</v>
      </c>
      <c r="M96" s="368" t="s">
        <v>1419</v>
      </c>
      <c r="N96" s="682">
        <v>501476</v>
      </c>
      <c r="O96" s="683" t="s">
        <v>1321</v>
      </c>
      <c r="P96" s="684">
        <v>43660</v>
      </c>
      <c r="Q96" s="372">
        <v>3.9412687900000001</v>
      </c>
      <c r="R96" s="372">
        <v>3.7138033693630583</v>
      </c>
      <c r="S96" s="873">
        <v>2</v>
      </c>
      <c r="T96" s="369">
        <v>8.5103208559470511E-2</v>
      </c>
      <c r="U96" s="685">
        <v>0.87533196872136898</v>
      </c>
      <c r="V96" s="369">
        <v>0.11345492679997382</v>
      </c>
      <c r="W96" s="685">
        <v>0.99756917136636691</v>
      </c>
      <c r="X96" s="369">
        <v>0.12810207582230793</v>
      </c>
      <c r="Y96" s="685">
        <v>0.85604034341839863</v>
      </c>
      <c r="Z96" s="369">
        <v>0.4771199051236763</v>
      </c>
      <c r="AA96" s="685">
        <v>2.5404823963668495</v>
      </c>
      <c r="AB96" s="369">
        <v>5.3266242075731926E-2</v>
      </c>
      <c r="AC96" s="373">
        <v>-5.1901824586469761E-3</v>
      </c>
      <c r="AD96" s="686">
        <v>0</v>
      </c>
      <c r="AE96" s="687" t="s">
        <v>2045</v>
      </c>
      <c r="AF96" s="688" t="s">
        <v>1800</v>
      </c>
      <c r="AG96" s="689" t="s">
        <v>1438</v>
      </c>
      <c r="AH96" s="689" t="s">
        <v>1786</v>
      </c>
      <c r="AI96" s="689">
        <v>5000</v>
      </c>
      <c r="AJ96" s="689">
        <v>1000</v>
      </c>
      <c r="AK96" s="689">
        <v>1000</v>
      </c>
      <c r="AL96" s="673">
        <v>1.5</v>
      </c>
      <c r="AM96" s="673">
        <v>20</v>
      </c>
      <c r="AN96" s="685" t="s">
        <v>1782</v>
      </c>
      <c r="AO96" s="683" t="s">
        <v>1324</v>
      </c>
      <c r="AP96" s="687" t="s">
        <v>1802</v>
      </c>
      <c r="AQ96" s="376" t="s">
        <v>668</v>
      </c>
      <c r="AR96" s="369">
        <v>4.0000000000000001E-3</v>
      </c>
      <c r="AS96" s="369">
        <v>4.0000000000000001E-3</v>
      </c>
      <c r="AT96" s="369" t="s">
        <v>1419</v>
      </c>
      <c r="AW96" s="198"/>
      <c r="AX96" s="198"/>
      <c r="AY96" s="184"/>
      <c r="AZ96" s="184"/>
      <c r="BA96" s="184"/>
      <c r="BB96" s="184"/>
      <c r="BC96" s="184"/>
      <c r="BD96" s="184"/>
      <c r="BE96" s="184"/>
      <c r="BF96" s="184"/>
      <c r="BG96" s="186"/>
      <c r="BH96" s="186"/>
      <c r="BI96" s="199"/>
      <c r="BJ96" s="199"/>
      <c r="BK96" s="199"/>
      <c r="BL96" s="218"/>
      <c r="BM96" s="186"/>
      <c r="BN96" s="186"/>
      <c r="BO96" s="186"/>
      <c r="BP96" s="186"/>
      <c r="BQ96" s="186"/>
      <c r="BR96" s="186"/>
      <c r="BS96" s="186"/>
      <c r="BT96" s="186"/>
      <c r="BU96" s="186"/>
      <c r="BV96" s="189"/>
      <c r="BW96" s="184"/>
      <c r="BX96"/>
      <c r="BZ96"/>
    </row>
    <row r="97" spans="2:78" ht="18.75">
      <c r="B97" s="676" t="s">
        <v>767</v>
      </c>
      <c r="C97" s="364">
        <v>44613740000179</v>
      </c>
      <c r="D97" s="838" t="s">
        <v>13</v>
      </c>
      <c r="E97" s="838" t="s">
        <v>615</v>
      </c>
      <c r="F97" s="365" t="s">
        <v>619</v>
      </c>
      <c r="G97" s="366" t="s">
        <v>34</v>
      </c>
      <c r="H97" s="366" t="s">
        <v>1338</v>
      </c>
      <c r="I97" s="840" t="s">
        <v>34</v>
      </c>
      <c r="J97" s="366" t="s">
        <v>1419</v>
      </c>
      <c r="K97" s="367" t="s">
        <v>48</v>
      </c>
      <c r="L97" s="681" t="s">
        <v>1419</v>
      </c>
      <c r="M97" s="368" t="s">
        <v>34</v>
      </c>
      <c r="N97" s="683">
        <v>637157</v>
      </c>
      <c r="O97" s="683" t="s">
        <v>1321</v>
      </c>
      <c r="P97" s="684">
        <v>44581</v>
      </c>
      <c r="Q97" s="372">
        <v>6.3547645299999997</v>
      </c>
      <c r="R97" s="372">
        <v>6.3479289566666672</v>
      </c>
      <c r="S97" s="873">
        <v>1</v>
      </c>
      <c r="AB97" s="369">
        <v>1.3461490328165262E-2</v>
      </c>
      <c r="AD97" s="686">
        <v>44574244000153</v>
      </c>
      <c r="AE97" s="687" t="s">
        <v>2045</v>
      </c>
      <c r="AF97" s="688" t="s">
        <v>1800</v>
      </c>
      <c r="AG97" s="689" t="s">
        <v>1438</v>
      </c>
      <c r="AH97" s="689" t="s">
        <v>1786</v>
      </c>
      <c r="AI97" s="689">
        <v>1000</v>
      </c>
      <c r="AJ97" s="689">
        <v>500</v>
      </c>
      <c r="AK97" s="689">
        <v>500</v>
      </c>
      <c r="AL97" s="673">
        <v>0</v>
      </c>
      <c r="AM97" s="673">
        <v>0</v>
      </c>
      <c r="AN97" s="685" t="s">
        <v>1801</v>
      </c>
      <c r="AO97" s="683" t="s">
        <v>1324</v>
      </c>
      <c r="AP97" s="687" t="s">
        <v>1802</v>
      </c>
      <c r="AQ97" s="376" t="s">
        <v>668</v>
      </c>
      <c r="AR97" s="369">
        <v>4.0000000000000001E-3</v>
      </c>
      <c r="AS97" s="369">
        <v>4.0000000000000001E-3</v>
      </c>
      <c r="AT97" s="369" t="s">
        <v>1419</v>
      </c>
      <c r="AW97" s="198"/>
      <c r="AX97" s="198"/>
      <c r="AY97" s="184"/>
      <c r="AZ97" s="184"/>
      <c r="BA97" s="184"/>
      <c r="BB97" s="184"/>
      <c r="BC97" s="184"/>
      <c r="BD97" s="184"/>
      <c r="BE97" s="184"/>
      <c r="BF97" s="184"/>
      <c r="BG97" s="186"/>
      <c r="BH97" s="186"/>
      <c r="BI97" s="199"/>
      <c r="BJ97" s="199"/>
      <c r="BK97" s="199"/>
      <c r="BL97" s="218"/>
      <c r="BM97" s="186"/>
      <c r="BN97" s="186"/>
      <c r="BO97" s="186"/>
      <c r="BP97" s="186"/>
      <c r="BQ97" s="186"/>
      <c r="BR97" s="186"/>
      <c r="BS97" s="186"/>
      <c r="BT97" s="186"/>
      <c r="BU97" s="186"/>
      <c r="BV97" s="189"/>
      <c r="BW97" s="184"/>
      <c r="BX97"/>
      <c r="BZ97"/>
    </row>
    <row r="98" spans="2:78" ht="18.75">
      <c r="B98" s="676" t="s">
        <v>89</v>
      </c>
      <c r="C98" s="364">
        <v>31848209000133</v>
      </c>
      <c r="D98" s="838" t="s">
        <v>13</v>
      </c>
      <c r="E98" s="838" t="s">
        <v>615</v>
      </c>
      <c r="F98" s="365" t="s">
        <v>619</v>
      </c>
      <c r="G98" s="366" t="s">
        <v>34</v>
      </c>
      <c r="H98" s="366" t="s">
        <v>1337</v>
      </c>
      <c r="I98" s="840" t="s">
        <v>34</v>
      </c>
      <c r="J98" s="366" t="s">
        <v>1419</v>
      </c>
      <c r="K98" s="367" t="s">
        <v>48</v>
      </c>
      <c r="L98" s="681" t="s">
        <v>1419</v>
      </c>
      <c r="M98" s="368" t="s">
        <v>34</v>
      </c>
      <c r="N98" s="682">
        <v>494747</v>
      </c>
      <c r="O98" s="683" t="s">
        <v>1321</v>
      </c>
      <c r="P98" s="684">
        <v>43349</v>
      </c>
      <c r="Q98" s="372">
        <v>29.047442279999999</v>
      </c>
      <c r="R98" s="372">
        <v>45.580101332868551</v>
      </c>
      <c r="S98" s="873">
        <v>1</v>
      </c>
      <c r="T98" s="369">
        <v>7.839424895438496E-2</v>
      </c>
      <c r="U98" s="685">
        <v>0.80632673474023298</v>
      </c>
      <c r="V98" s="369">
        <v>0.11387214353014863</v>
      </c>
      <c r="W98" s="685">
        <v>1.0012376109796985</v>
      </c>
      <c r="X98" s="369">
        <v>0.21816593915019489</v>
      </c>
      <c r="Y98" s="685">
        <v>1.4578908598747919</v>
      </c>
      <c r="Z98" s="369">
        <v>0.36635053564569109</v>
      </c>
      <c r="AA98" s="685">
        <v>1.9506775481651548</v>
      </c>
      <c r="AB98" s="369">
        <v>3.2780556791129657E-2</v>
      </c>
      <c r="AC98" s="373">
        <v>4.2938628471798322E-3</v>
      </c>
      <c r="AD98" s="686">
        <v>0</v>
      </c>
      <c r="AE98" s="687" t="s">
        <v>1871</v>
      </c>
      <c r="AF98" s="688" t="s">
        <v>1923</v>
      </c>
      <c r="AG98" s="689" t="s">
        <v>1440</v>
      </c>
      <c r="AH98" s="689" t="s">
        <v>1780</v>
      </c>
      <c r="AI98" s="689">
        <v>0</v>
      </c>
      <c r="AJ98" s="689">
        <v>0</v>
      </c>
      <c r="AK98" s="689">
        <v>0</v>
      </c>
      <c r="AL98" s="673">
        <v>0</v>
      </c>
      <c r="AM98" s="673">
        <v>0</v>
      </c>
      <c r="AN98" s="685" t="s">
        <v>1787</v>
      </c>
      <c r="AO98" s="683" t="s">
        <v>1324</v>
      </c>
      <c r="AP98" s="687" t="s">
        <v>1802</v>
      </c>
      <c r="AQ98" s="376" t="s">
        <v>698</v>
      </c>
      <c r="AR98" s="369">
        <v>6.6666666666666697E-3</v>
      </c>
      <c r="AS98" s="369">
        <v>6.6666666666666697E-3</v>
      </c>
      <c r="AT98" s="369" t="s">
        <v>1419</v>
      </c>
      <c r="AW98" s="198"/>
      <c r="AX98" s="198"/>
      <c r="AY98" s="184"/>
      <c r="AZ98" s="184"/>
      <c r="BA98" s="184"/>
      <c r="BB98" s="184"/>
      <c r="BC98" s="184"/>
      <c r="BD98" s="184"/>
      <c r="BE98" s="184"/>
      <c r="BF98" s="184"/>
      <c r="BG98" s="186"/>
      <c r="BH98" s="186"/>
      <c r="BI98" s="199"/>
      <c r="BJ98" s="199"/>
      <c r="BK98" s="199"/>
      <c r="BL98" s="218"/>
      <c r="BM98" s="186"/>
      <c r="BN98" s="186"/>
      <c r="BO98" s="186"/>
      <c r="BP98" s="186"/>
      <c r="BQ98" s="186"/>
      <c r="BR98" s="186"/>
      <c r="BS98" s="186"/>
      <c r="BT98" s="186"/>
      <c r="BU98" s="186"/>
      <c r="BV98" s="189"/>
      <c r="BW98" s="184"/>
      <c r="BX98"/>
      <c r="BZ98"/>
    </row>
    <row r="99" spans="2:78" ht="18.75">
      <c r="B99" s="676" t="s">
        <v>768</v>
      </c>
      <c r="C99" s="364">
        <v>20441301000168</v>
      </c>
      <c r="D99" s="838" t="s">
        <v>11</v>
      </c>
      <c r="E99" s="838" t="s">
        <v>620</v>
      </c>
      <c r="F99" s="365" t="s">
        <v>685</v>
      </c>
      <c r="G99" s="366" t="s">
        <v>738</v>
      </c>
      <c r="H99" s="366" t="s">
        <v>34</v>
      </c>
      <c r="I99" s="840" t="s">
        <v>1319</v>
      </c>
      <c r="J99" s="366" t="s">
        <v>608</v>
      </c>
      <c r="K99" s="367" t="s">
        <v>48</v>
      </c>
      <c r="L99" s="681" t="s">
        <v>1419</v>
      </c>
      <c r="M99" s="368" t="s">
        <v>34</v>
      </c>
      <c r="N99" s="682">
        <v>371688</v>
      </c>
      <c r="O99" s="683" t="s">
        <v>1321</v>
      </c>
      <c r="P99" s="684">
        <v>41840</v>
      </c>
      <c r="Q99" s="372">
        <v>666.96927200000005</v>
      </c>
      <c r="R99" s="372">
        <v>525.71407038645395</v>
      </c>
      <c r="S99" s="873">
        <v>1</v>
      </c>
      <c r="T99" s="369">
        <v>0.11743635888900417</v>
      </c>
      <c r="U99" s="685">
        <v>1.2078956947192783</v>
      </c>
      <c r="V99" s="369">
        <v>0.14132186786186041</v>
      </c>
      <c r="W99" s="685">
        <v>1.2425933592769796</v>
      </c>
      <c r="X99" s="369">
        <v>0.22517515970340796</v>
      </c>
      <c r="Y99" s="685">
        <v>1.5047298789223109</v>
      </c>
      <c r="Z99" s="369">
        <v>0.30154861174745862</v>
      </c>
      <c r="AA99" s="685">
        <v>1.6056319000036305</v>
      </c>
      <c r="AB99" s="369">
        <v>1.1344579722392832E-3</v>
      </c>
      <c r="AC99" s="373">
        <v>24.320406944795671</v>
      </c>
      <c r="AD99" s="686">
        <v>30576260000170</v>
      </c>
      <c r="AE99" s="687" t="s">
        <v>1871</v>
      </c>
      <c r="AF99" s="688" t="s">
        <v>1923</v>
      </c>
      <c r="AG99" s="689" t="s">
        <v>1440</v>
      </c>
      <c r="AH99" s="689" t="s">
        <v>1780</v>
      </c>
      <c r="AI99" s="689">
        <v>25000</v>
      </c>
      <c r="AJ99" s="689">
        <v>5000</v>
      </c>
      <c r="AK99" s="689">
        <v>5000</v>
      </c>
      <c r="AL99" s="673">
        <v>2</v>
      </c>
      <c r="AM99" s="673">
        <v>20</v>
      </c>
      <c r="AN99" s="685" t="s">
        <v>1787</v>
      </c>
      <c r="AO99" s="683" t="s">
        <v>1324</v>
      </c>
      <c r="AP99" s="687" t="s">
        <v>1802</v>
      </c>
      <c r="AQ99" s="376" t="s">
        <v>668</v>
      </c>
      <c r="AR99" s="369">
        <v>6.6666666666666697E-3</v>
      </c>
      <c r="AS99" s="369">
        <v>6.6666666666666697E-3</v>
      </c>
      <c r="AT99" s="369" t="s">
        <v>1419</v>
      </c>
      <c r="AW99" s="198"/>
      <c r="AX99" s="198"/>
      <c r="AY99" s="184"/>
      <c r="AZ99" s="184"/>
      <c r="BA99" s="184"/>
      <c r="BB99" s="184"/>
      <c r="BC99" s="184"/>
      <c r="BD99" s="184"/>
      <c r="BE99" s="184"/>
      <c r="BF99" s="184"/>
      <c r="BG99" s="186"/>
      <c r="BH99" s="186"/>
      <c r="BI99" s="199"/>
      <c r="BJ99" s="199"/>
      <c r="BK99" s="199"/>
      <c r="BL99" s="218"/>
      <c r="BM99" s="186"/>
      <c r="BN99" s="186"/>
      <c r="BO99" s="186"/>
      <c r="BP99" s="186"/>
      <c r="BQ99" s="186"/>
      <c r="BR99" s="186"/>
      <c r="BS99" s="186"/>
      <c r="BT99" s="186"/>
      <c r="BU99" s="186"/>
      <c r="BV99" s="189"/>
      <c r="BW99" s="184"/>
      <c r="BX99"/>
      <c r="BZ99"/>
    </row>
    <row r="100" spans="2:78" ht="18.75">
      <c r="B100" s="676" t="s">
        <v>90</v>
      </c>
      <c r="C100" s="364"/>
      <c r="D100" s="838" t="s">
        <v>11</v>
      </c>
      <c r="E100" s="838" t="s">
        <v>620</v>
      </c>
      <c r="F100" s="365" t="s">
        <v>685</v>
      </c>
      <c r="G100" s="366" t="s">
        <v>738</v>
      </c>
      <c r="H100" s="366" t="s">
        <v>34</v>
      </c>
      <c r="I100" s="840" t="s">
        <v>1304</v>
      </c>
      <c r="J100" s="366" t="s">
        <v>608</v>
      </c>
      <c r="L100" s="681" t="s">
        <v>1419</v>
      </c>
      <c r="M100" s="368" t="s">
        <v>34</v>
      </c>
      <c r="N100" s="682">
        <v>420530</v>
      </c>
      <c r="O100" s="683" t="s">
        <v>1321</v>
      </c>
      <c r="S100" s="873"/>
      <c r="AD100" s="686">
        <v>0</v>
      </c>
      <c r="AG100" s="689" t="s">
        <v>1440</v>
      </c>
      <c r="AI100" s="689">
        <v>1000</v>
      </c>
      <c r="AJ100" s="689">
        <v>1000</v>
      </c>
      <c r="AK100" s="689">
        <v>1000</v>
      </c>
      <c r="AO100" s="683" t="s">
        <v>1324</v>
      </c>
      <c r="AR100" s="369">
        <v>1.33333333333333E-3</v>
      </c>
      <c r="AS100" s="369">
        <v>1.33333333333333E-3</v>
      </c>
      <c r="AT100" s="369" t="s">
        <v>1419</v>
      </c>
      <c r="AW100" s="198"/>
      <c r="AX100" s="198"/>
      <c r="AY100" s="184"/>
      <c r="AZ100" s="184"/>
      <c r="BA100" s="184"/>
      <c r="BB100" s="184"/>
      <c r="BC100" s="184"/>
      <c r="BD100" s="184"/>
      <c r="BE100" s="184"/>
      <c r="BF100" s="184"/>
      <c r="BG100" s="186"/>
      <c r="BH100" s="186"/>
      <c r="BI100" s="199"/>
      <c r="BJ100" s="199"/>
      <c r="BK100" s="199"/>
      <c r="BL100" s="218"/>
      <c r="BM100" s="186"/>
      <c r="BN100" s="186"/>
      <c r="BO100" s="186"/>
      <c r="BP100" s="186"/>
      <c r="BQ100" s="186"/>
      <c r="BR100" s="186"/>
      <c r="BS100" s="186"/>
      <c r="BT100" s="186"/>
      <c r="BU100" s="186"/>
      <c r="BV100" s="189"/>
      <c r="BW100" s="184"/>
      <c r="BX100"/>
      <c r="BZ100"/>
    </row>
    <row r="101" spans="2:78" ht="18.75">
      <c r="B101" s="676" t="s">
        <v>91</v>
      </c>
      <c r="C101" s="364">
        <v>9625909000100</v>
      </c>
      <c r="D101" s="838" t="s">
        <v>11</v>
      </c>
      <c r="E101" s="838" t="s">
        <v>620</v>
      </c>
      <c r="F101" s="365" t="s">
        <v>685</v>
      </c>
      <c r="G101" s="366" t="s">
        <v>738</v>
      </c>
      <c r="H101" s="366" t="s">
        <v>34</v>
      </c>
      <c r="I101" s="840" t="s">
        <v>1304</v>
      </c>
      <c r="J101" s="366" t="s">
        <v>608</v>
      </c>
      <c r="K101" s="367" t="s">
        <v>48</v>
      </c>
      <c r="L101" s="681" t="s">
        <v>1419</v>
      </c>
      <c r="M101" s="368" t="s">
        <v>34</v>
      </c>
      <c r="N101" s="682">
        <v>221201</v>
      </c>
      <c r="O101" s="683" t="s">
        <v>1321</v>
      </c>
      <c r="P101" s="684">
        <v>39793</v>
      </c>
      <c r="Q101" s="372">
        <v>324.496059</v>
      </c>
      <c r="R101" s="372">
        <v>369.08543037450187</v>
      </c>
      <c r="S101" s="873">
        <v>1</v>
      </c>
      <c r="T101" s="369">
        <v>9.2022549849705149E-2</v>
      </c>
      <c r="U101" s="685">
        <v>0.94650109073635946</v>
      </c>
      <c r="V101" s="369">
        <v>0.10735382923381342</v>
      </c>
      <c r="W101" s="685">
        <v>0.94392437148711317</v>
      </c>
      <c r="X101" s="369">
        <v>0.16850116008729654</v>
      </c>
      <c r="Y101" s="685">
        <v>1.1260066632145005</v>
      </c>
      <c r="Z101" s="369">
        <v>0.22843175321971221</v>
      </c>
      <c r="AA101" s="685">
        <v>1.2163123810050771</v>
      </c>
      <c r="AB101" s="369">
        <v>7.780648586143587E-3</v>
      </c>
      <c r="AC101" s="373">
        <v>-0.81966933872037095</v>
      </c>
      <c r="AD101" s="686">
        <v>22099999000100</v>
      </c>
      <c r="AE101" s="687" t="s">
        <v>1871</v>
      </c>
      <c r="AF101" s="688" t="s">
        <v>1800</v>
      </c>
      <c r="AG101" s="689" t="s">
        <v>1438</v>
      </c>
      <c r="AH101" s="689" t="s">
        <v>1786</v>
      </c>
      <c r="AI101" s="689">
        <v>100</v>
      </c>
      <c r="AJ101" s="689">
        <v>100</v>
      </c>
      <c r="AK101" s="689">
        <v>100</v>
      </c>
      <c r="AL101" s="673">
        <v>2</v>
      </c>
      <c r="AM101" s="673">
        <v>20</v>
      </c>
      <c r="AN101" s="685" t="s">
        <v>1787</v>
      </c>
      <c r="AO101" s="683" t="s">
        <v>1324</v>
      </c>
      <c r="AP101" s="687" t="s">
        <v>1802</v>
      </c>
      <c r="AQ101" s="376" t="s">
        <v>668</v>
      </c>
      <c r="AR101" s="369">
        <v>6.6666666666666697E-3</v>
      </c>
      <c r="AS101" s="369">
        <v>6.6666666666666697E-3</v>
      </c>
      <c r="AT101" s="369" t="s">
        <v>1419</v>
      </c>
      <c r="AW101" s="198"/>
      <c r="AX101" s="198"/>
      <c r="AY101" s="184"/>
      <c r="AZ101" s="184"/>
      <c r="BA101" s="184"/>
      <c r="BB101" s="184"/>
      <c r="BC101" s="184"/>
      <c r="BD101" s="184"/>
      <c r="BE101" s="184"/>
      <c r="BF101" s="184"/>
      <c r="BG101" s="186"/>
      <c r="BH101" s="186"/>
      <c r="BI101" s="199"/>
      <c r="BJ101" s="199"/>
      <c r="BK101" s="199"/>
      <c r="BL101" s="218"/>
      <c r="BM101" s="186"/>
      <c r="BN101" s="186"/>
      <c r="BO101" s="186"/>
      <c r="BP101" s="186"/>
      <c r="BQ101" s="186"/>
      <c r="BR101" s="186"/>
      <c r="BS101" s="186"/>
      <c r="BT101" s="186"/>
      <c r="BU101" s="186"/>
      <c r="BV101" s="189"/>
      <c r="BW101" s="184"/>
      <c r="BX101"/>
      <c r="BZ101"/>
    </row>
    <row r="102" spans="2:78" ht="18.75">
      <c r="B102" s="676" t="s">
        <v>769</v>
      </c>
      <c r="C102" s="364">
        <v>18302338000163</v>
      </c>
      <c r="D102" s="838" t="s">
        <v>14</v>
      </c>
      <c r="E102" s="838" t="s">
        <v>607</v>
      </c>
      <c r="F102" s="365" t="s">
        <v>1419</v>
      </c>
      <c r="G102" s="366" t="s">
        <v>1419</v>
      </c>
      <c r="H102" s="366" t="s">
        <v>34</v>
      </c>
      <c r="I102" s="840" t="s">
        <v>34</v>
      </c>
      <c r="J102" s="366" t="s">
        <v>608</v>
      </c>
      <c r="K102" s="367" t="s">
        <v>48</v>
      </c>
      <c r="L102" s="681" t="s">
        <v>1419</v>
      </c>
      <c r="M102" s="368" t="s">
        <v>1416</v>
      </c>
      <c r="N102" s="682">
        <v>514594</v>
      </c>
      <c r="O102" s="683" t="s">
        <v>1321</v>
      </c>
      <c r="P102" s="684">
        <v>43737</v>
      </c>
      <c r="Q102" s="372">
        <v>206.70882012000001</v>
      </c>
      <c r="R102" s="372">
        <v>165.52261185310752</v>
      </c>
      <c r="S102" s="873">
        <v>1</v>
      </c>
      <c r="T102" s="369">
        <v>-5.6696635824970643E-2</v>
      </c>
      <c r="U102" s="685">
        <v>-0.58315519116849179</v>
      </c>
      <c r="V102" s="369">
        <v>-5.4381633685559483E-2</v>
      </c>
      <c r="W102" s="685">
        <v>-0.47815853205649772</v>
      </c>
      <c r="X102" s="369">
        <v>0.2976602646333304</v>
      </c>
      <c r="Y102" s="685">
        <v>1.989110586405928</v>
      </c>
      <c r="Z102" s="369">
        <v>0.57003821040894009</v>
      </c>
      <c r="AA102" s="685">
        <v>3.035237103396446</v>
      </c>
      <c r="AB102" s="369">
        <v>0.19010392284771843</v>
      </c>
      <c r="AC102" s="373">
        <v>-0.88432168827709412</v>
      </c>
      <c r="AD102" s="686">
        <v>0</v>
      </c>
      <c r="AE102" s="687" t="s">
        <v>2058</v>
      </c>
      <c r="AF102" s="688" t="s">
        <v>1800</v>
      </c>
      <c r="AG102" s="689" t="s">
        <v>1438</v>
      </c>
      <c r="AH102" s="689" t="s">
        <v>1780</v>
      </c>
      <c r="AI102" s="689">
        <v>20000</v>
      </c>
      <c r="AJ102" s="689">
        <v>1000</v>
      </c>
      <c r="AK102" s="689">
        <v>10000</v>
      </c>
      <c r="AL102" s="673">
        <v>2</v>
      </c>
      <c r="AM102" s="673">
        <v>20</v>
      </c>
      <c r="AN102" s="685" t="s">
        <v>1782</v>
      </c>
      <c r="AO102" s="683" t="s">
        <v>1324</v>
      </c>
      <c r="AP102" s="687" t="s">
        <v>1783</v>
      </c>
      <c r="AQ102" s="376" t="s">
        <v>659</v>
      </c>
      <c r="AR102" s="369">
        <v>0</v>
      </c>
      <c r="AS102" s="369">
        <v>0</v>
      </c>
      <c r="AT102" s="369" t="s">
        <v>1419</v>
      </c>
      <c r="AW102" s="198"/>
      <c r="AX102" s="198"/>
      <c r="AY102" s="184"/>
      <c r="AZ102" s="184"/>
      <c r="BA102" s="184"/>
      <c r="BB102" s="184"/>
      <c r="BC102" s="184"/>
      <c r="BD102" s="184"/>
      <c r="BE102" s="184"/>
      <c r="BF102" s="184"/>
      <c r="BG102" s="186"/>
      <c r="BH102" s="186"/>
      <c r="BI102" s="199"/>
      <c r="BJ102" s="199"/>
      <c r="BK102" s="199"/>
      <c r="BL102" s="218"/>
      <c r="BM102" s="186"/>
      <c r="BN102" s="186"/>
      <c r="BO102" s="186"/>
      <c r="BP102" s="186"/>
      <c r="BQ102" s="186"/>
      <c r="BR102" s="186"/>
      <c r="BS102" s="186"/>
      <c r="BT102" s="186"/>
      <c r="BU102" s="186"/>
      <c r="BV102" s="189"/>
      <c r="BW102" s="184"/>
      <c r="BX102"/>
      <c r="BZ102"/>
    </row>
    <row r="103" spans="2:78" ht="18.75">
      <c r="B103" s="676" t="s">
        <v>770</v>
      </c>
      <c r="C103" s="364">
        <v>30921203000181</v>
      </c>
      <c r="D103" s="838" t="s">
        <v>11</v>
      </c>
      <c r="E103" s="838" t="s">
        <v>620</v>
      </c>
      <c r="F103" s="365" t="s">
        <v>663</v>
      </c>
      <c r="G103" s="366" t="s">
        <v>738</v>
      </c>
      <c r="H103" s="366" t="s">
        <v>34</v>
      </c>
      <c r="I103" s="840" t="s">
        <v>1304</v>
      </c>
      <c r="J103" s="366" t="s">
        <v>608</v>
      </c>
      <c r="K103" s="367" t="s">
        <v>48</v>
      </c>
      <c r="L103" s="681" t="s">
        <v>1339</v>
      </c>
      <c r="M103" s="368" t="s">
        <v>34</v>
      </c>
      <c r="N103" s="682">
        <v>474819</v>
      </c>
      <c r="O103" s="683" t="s">
        <v>1324</v>
      </c>
      <c r="P103" s="684">
        <v>43338</v>
      </c>
      <c r="Q103" s="372">
        <v>809.24421104999999</v>
      </c>
      <c r="R103" s="372">
        <v>750.69204673621516</v>
      </c>
      <c r="S103" s="873">
        <v>1</v>
      </c>
      <c r="T103" s="369">
        <v>0.1059275141478655</v>
      </c>
      <c r="U103" s="685">
        <v>1.0895210776455908</v>
      </c>
      <c r="V103" s="369">
        <v>0.12491007587689085</v>
      </c>
      <c r="W103" s="685">
        <v>1.0982902585403527</v>
      </c>
      <c r="X103" s="369">
        <v>0.19549736769276382</v>
      </c>
      <c r="Y103" s="685">
        <v>1.3064084457869747</v>
      </c>
      <c r="Z103" s="369">
        <v>0.2132156904368514</v>
      </c>
      <c r="AA103" s="685">
        <v>1.1352926221839681</v>
      </c>
      <c r="AB103" s="369">
        <v>1.4608658383270844E-3</v>
      </c>
      <c r="AC103" s="373">
        <v>7.6520973167931912</v>
      </c>
      <c r="AD103" s="686">
        <v>34474989000197</v>
      </c>
      <c r="AE103" s="687" t="s">
        <v>1810</v>
      </c>
      <c r="AF103" s="688" t="s">
        <v>1779</v>
      </c>
      <c r="AG103" s="689" t="s">
        <v>1439</v>
      </c>
      <c r="AH103" s="689" t="s">
        <v>1786</v>
      </c>
      <c r="AI103" s="689">
        <v>1000</v>
      </c>
      <c r="AJ103" s="689">
        <v>1000</v>
      </c>
      <c r="AK103" s="689">
        <v>1000</v>
      </c>
      <c r="AL103" s="673">
        <v>0.4</v>
      </c>
      <c r="AM103" s="673">
        <v>0</v>
      </c>
      <c r="AN103" s="685" t="s">
        <v>1787</v>
      </c>
      <c r="AO103" s="683" t="s">
        <v>1324</v>
      </c>
      <c r="AP103" s="687" t="s">
        <v>1788</v>
      </c>
      <c r="AQ103" s="376" t="s">
        <v>662</v>
      </c>
      <c r="AR103" s="369">
        <v>1.1199999999999999E-3</v>
      </c>
      <c r="AS103" s="369">
        <v>1.1199999999999999E-3</v>
      </c>
      <c r="AT103" s="369" t="s">
        <v>1419</v>
      </c>
      <c r="AW103" s="198"/>
      <c r="AX103" s="198"/>
      <c r="AY103" s="184"/>
      <c r="AZ103" s="184"/>
      <c r="BA103" s="184"/>
      <c r="BB103" s="184"/>
      <c r="BC103" s="184"/>
      <c r="BD103" s="184"/>
      <c r="BE103" s="184"/>
      <c r="BF103" s="184"/>
      <c r="BG103" s="186"/>
      <c r="BH103" s="186"/>
      <c r="BI103" s="199"/>
      <c r="BJ103" s="199"/>
      <c r="BK103" s="199"/>
      <c r="BL103" s="218"/>
      <c r="BM103" s="186"/>
      <c r="BN103" s="186"/>
      <c r="BO103" s="186"/>
      <c r="BP103" s="186"/>
      <c r="BQ103" s="186"/>
      <c r="BR103" s="186"/>
      <c r="BS103" s="186"/>
      <c r="BT103" s="186"/>
      <c r="BU103" s="186"/>
      <c r="BV103" s="189"/>
      <c r="BW103" s="184"/>
      <c r="BX103"/>
      <c r="BZ103"/>
    </row>
    <row r="104" spans="2:78" ht="18.75">
      <c r="B104" s="676" t="s">
        <v>1729</v>
      </c>
      <c r="C104" s="364"/>
      <c r="D104" s="838" t="s">
        <v>11</v>
      </c>
      <c r="E104" s="838" t="s">
        <v>620</v>
      </c>
      <c r="F104" s="365" t="s">
        <v>663</v>
      </c>
      <c r="G104" s="366" t="s">
        <v>738</v>
      </c>
      <c r="H104" s="366" t="s">
        <v>34</v>
      </c>
      <c r="I104" s="840" t="s">
        <v>1304</v>
      </c>
      <c r="J104" s="366" t="s">
        <v>608</v>
      </c>
      <c r="L104" s="681" t="s">
        <v>715</v>
      </c>
      <c r="M104" s="368" t="s">
        <v>34</v>
      </c>
      <c r="N104" s="683">
        <v>670189</v>
      </c>
      <c r="O104" s="683" t="s">
        <v>1321</v>
      </c>
      <c r="S104" s="873"/>
      <c r="AD104" s="686">
        <v>34474989000197</v>
      </c>
      <c r="AG104" s="689" t="s">
        <v>1439</v>
      </c>
      <c r="AI104" s="689">
        <v>1000</v>
      </c>
      <c r="AJ104" s="689">
        <v>0</v>
      </c>
      <c r="AK104" s="689">
        <v>1000</v>
      </c>
      <c r="AO104" s="683" t="s">
        <v>1324</v>
      </c>
      <c r="AR104" s="369">
        <v>8.0000000000000004E-4</v>
      </c>
      <c r="AS104" s="369">
        <v>8.0000000000000004E-4</v>
      </c>
      <c r="AT104" s="369" t="s">
        <v>1419</v>
      </c>
      <c r="AW104" s="198"/>
      <c r="AX104" s="198"/>
      <c r="AY104" s="184"/>
      <c r="AZ104" s="184"/>
      <c r="BA104" s="184"/>
      <c r="BB104" s="184"/>
      <c r="BC104" s="184"/>
      <c r="BD104" s="184"/>
      <c r="BE104" s="184"/>
      <c r="BF104" s="184"/>
      <c r="BG104" s="186"/>
      <c r="BH104" s="186"/>
      <c r="BI104" s="199"/>
      <c r="BJ104" s="199"/>
      <c r="BK104" s="199"/>
      <c r="BL104" s="218"/>
      <c r="BM104" s="186"/>
      <c r="BN104" s="186"/>
      <c r="BO104" s="186"/>
      <c r="BP104" s="186"/>
      <c r="BQ104" s="186"/>
      <c r="BR104" s="186"/>
      <c r="BS104" s="186"/>
      <c r="BT104" s="186"/>
      <c r="BU104" s="186"/>
      <c r="BV104" s="189"/>
      <c r="BW104" s="184"/>
      <c r="BX104"/>
      <c r="BZ104"/>
    </row>
    <row r="105" spans="2:78" ht="18.75">
      <c r="B105" s="676" t="s">
        <v>771</v>
      </c>
      <c r="C105" s="364">
        <v>30910199000156</v>
      </c>
      <c r="D105" s="838" t="s">
        <v>11</v>
      </c>
      <c r="E105" s="838" t="s">
        <v>621</v>
      </c>
      <c r="F105" s="365" t="s">
        <v>692</v>
      </c>
      <c r="G105" s="366" t="s">
        <v>738</v>
      </c>
      <c r="H105" s="366" t="s">
        <v>34</v>
      </c>
      <c r="I105" s="840" t="s">
        <v>34</v>
      </c>
      <c r="J105" s="366" t="s">
        <v>608</v>
      </c>
      <c r="K105" s="367" t="s">
        <v>48</v>
      </c>
      <c r="L105" s="681" t="s">
        <v>715</v>
      </c>
      <c r="M105" s="368" t="s">
        <v>34</v>
      </c>
      <c r="N105" s="682">
        <v>477664</v>
      </c>
      <c r="O105" s="683" t="s">
        <v>1321</v>
      </c>
      <c r="P105" s="684">
        <v>43338</v>
      </c>
      <c r="Q105" s="372">
        <v>607601000</v>
      </c>
      <c r="R105" s="372">
        <v>20286094.753804445</v>
      </c>
      <c r="S105" s="873">
        <v>1</v>
      </c>
      <c r="T105" s="369">
        <v>7.0448460711914684E-2</v>
      </c>
      <c r="U105" s="685">
        <v>0.72460005741449762</v>
      </c>
      <c r="V105" s="369">
        <v>9.9165624908286398E-2</v>
      </c>
      <c r="W105" s="685">
        <v>0.87192837770893572</v>
      </c>
      <c r="X105" s="369">
        <v>0.20023152328210569</v>
      </c>
      <c r="Y105" s="685">
        <v>1.338044374795009</v>
      </c>
      <c r="Z105" s="369">
        <v>0.26722017542256138</v>
      </c>
      <c r="AA105" s="685">
        <v>1.4228460064752617</v>
      </c>
      <c r="AB105" s="369">
        <v>3.588917763201132E-2</v>
      </c>
      <c r="AC105" s="373">
        <v>-0.40585391942653515</v>
      </c>
      <c r="AD105" s="686">
        <v>32319373000116</v>
      </c>
      <c r="AE105" s="687" t="s">
        <v>1810</v>
      </c>
      <c r="AF105" s="688" t="s">
        <v>1779</v>
      </c>
      <c r="AG105" s="689" t="s">
        <v>1439</v>
      </c>
      <c r="AH105" s="689" t="s">
        <v>1786</v>
      </c>
      <c r="AI105" s="689">
        <v>500</v>
      </c>
      <c r="AJ105" s="689">
        <v>100</v>
      </c>
      <c r="AK105" s="689">
        <v>100</v>
      </c>
      <c r="AL105" s="673">
        <v>1</v>
      </c>
      <c r="AM105" s="673">
        <v>0</v>
      </c>
      <c r="AN105" s="685" t="s">
        <v>1895</v>
      </c>
      <c r="AO105" s="683" t="s">
        <v>1324</v>
      </c>
      <c r="AP105" s="687" t="s">
        <v>1788</v>
      </c>
      <c r="AQ105" s="376" t="s">
        <v>675</v>
      </c>
      <c r="AR105" s="369">
        <v>1.9599999999999999E-3</v>
      </c>
      <c r="AS105" s="369">
        <v>1.9599999999999999E-3</v>
      </c>
      <c r="AT105" s="369" t="s">
        <v>1419</v>
      </c>
      <c r="AW105" s="198"/>
      <c r="AX105" s="198"/>
      <c r="AY105" s="184"/>
      <c r="AZ105" s="184"/>
      <c r="BA105" s="184"/>
      <c r="BB105" s="184"/>
      <c r="BC105" s="184"/>
      <c r="BD105" s="184"/>
      <c r="BE105" s="184"/>
      <c r="BF105" s="184"/>
      <c r="BG105" s="186"/>
      <c r="BH105" s="186"/>
      <c r="BI105" s="199"/>
      <c r="BJ105" s="199"/>
      <c r="BK105" s="199"/>
      <c r="BL105" s="218"/>
      <c r="BM105" s="186"/>
      <c r="BN105" s="186"/>
      <c r="BO105" s="186"/>
      <c r="BP105" s="186"/>
      <c r="BQ105" s="186"/>
      <c r="BR105" s="186"/>
      <c r="BS105" s="186"/>
      <c r="BT105" s="186"/>
      <c r="BU105" s="186"/>
      <c r="BV105" s="189"/>
      <c r="BW105" s="184"/>
      <c r="BX105"/>
      <c r="BZ105"/>
    </row>
    <row r="106" spans="2:78" ht="18.75">
      <c r="B106" s="676" t="s">
        <v>772</v>
      </c>
      <c r="C106" s="364">
        <v>37368116000198</v>
      </c>
      <c r="D106" s="838" t="s">
        <v>11</v>
      </c>
      <c r="E106" s="838" t="s">
        <v>621</v>
      </c>
      <c r="F106" s="365" t="s">
        <v>692</v>
      </c>
      <c r="G106" s="366" t="s">
        <v>866</v>
      </c>
      <c r="H106" s="366" t="s">
        <v>34</v>
      </c>
      <c r="I106" s="840" t="s">
        <v>1419</v>
      </c>
      <c r="J106" s="366" t="s">
        <v>608</v>
      </c>
      <c r="K106" s="367" t="s">
        <v>48</v>
      </c>
      <c r="L106" s="681" t="s">
        <v>715</v>
      </c>
      <c r="M106" s="368" t="s">
        <v>34</v>
      </c>
      <c r="N106" s="683">
        <v>547263</v>
      </c>
      <c r="O106" s="683" t="s">
        <v>1321</v>
      </c>
      <c r="P106" s="684">
        <v>44043</v>
      </c>
      <c r="Q106" s="372">
        <v>36.019413819999997</v>
      </c>
      <c r="R106" s="372">
        <v>53.309274267360045</v>
      </c>
      <c r="S106" s="873">
        <v>1</v>
      </c>
      <c r="T106" s="369">
        <v>5.0593482686205116E-2</v>
      </c>
      <c r="U106" s="685">
        <v>0.52038100036192048</v>
      </c>
      <c r="V106" s="369">
        <v>8.8784856436939785E-2</v>
      </c>
      <c r="W106" s="685">
        <v>0.78065394041310432</v>
      </c>
      <c r="X106" s="369">
        <v>0.17917314861357969</v>
      </c>
      <c r="Y106" s="685">
        <v>1.1973220783969121</v>
      </c>
      <c r="AB106" s="369">
        <v>6.4750145546749877E-2</v>
      </c>
      <c r="AC106" s="373">
        <v>-0.38527375757452226</v>
      </c>
      <c r="AD106" s="686">
        <v>37368078000173</v>
      </c>
      <c r="AE106" s="687" t="s">
        <v>1810</v>
      </c>
      <c r="AF106" s="688" t="s">
        <v>1779</v>
      </c>
      <c r="AG106" s="689" t="s">
        <v>1439</v>
      </c>
      <c r="AH106" s="689" t="s">
        <v>1786</v>
      </c>
      <c r="AI106" s="689">
        <v>500</v>
      </c>
      <c r="AJ106" s="689">
        <v>100</v>
      </c>
      <c r="AK106" s="689">
        <v>100</v>
      </c>
      <c r="AL106" s="673">
        <v>1</v>
      </c>
      <c r="AM106" s="673">
        <v>0</v>
      </c>
      <c r="AN106" s="685" t="s">
        <v>1895</v>
      </c>
      <c r="AO106" s="683" t="s">
        <v>1324</v>
      </c>
      <c r="AP106" s="687" t="s">
        <v>1788</v>
      </c>
      <c r="AQ106" s="376" t="s">
        <v>675</v>
      </c>
      <c r="AR106" s="369">
        <v>1.8666666666666699E-3</v>
      </c>
      <c r="AS106" s="369">
        <v>1.8666666666666699E-3</v>
      </c>
      <c r="AT106" s="369" t="s">
        <v>1419</v>
      </c>
      <c r="AW106" s="198"/>
      <c r="AX106" s="198"/>
      <c r="AY106" s="184"/>
      <c r="AZ106" s="184"/>
      <c r="BA106" s="184"/>
      <c r="BB106" s="184"/>
      <c r="BC106" s="184"/>
      <c r="BD106" s="184"/>
      <c r="BE106" s="184"/>
      <c r="BF106" s="184"/>
      <c r="BG106" s="186"/>
      <c r="BH106" s="186"/>
      <c r="BI106" s="199"/>
      <c r="BJ106" s="199"/>
      <c r="BK106" s="199"/>
      <c r="BL106" s="218"/>
      <c r="BM106" s="186"/>
      <c r="BN106" s="186"/>
      <c r="BO106" s="186"/>
      <c r="BP106" s="186"/>
      <c r="BQ106" s="186"/>
      <c r="BR106" s="186"/>
      <c r="BS106" s="186"/>
      <c r="BT106" s="186"/>
      <c r="BU106" s="186"/>
      <c r="BV106" s="189"/>
      <c r="BW106" s="184"/>
      <c r="BX106"/>
      <c r="BZ106"/>
    </row>
    <row r="107" spans="2:78" ht="18.75">
      <c r="B107" s="676" t="s">
        <v>773</v>
      </c>
      <c r="C107" s="364">
        <v>32102131000176</v>
      </c>
      <c r="D107" s="838" t="s">
        <v>11</v>
      </c>
      <c r="E107" s="838" t="s">
        <v>620</v>
      </c>
      <c r="F107" s="365" t="s">
        <v>663</v>
      </c>
      <c r="G107" s="366" t="s">
        <v>738</v>
      </c>
      <c r="H107" s="366" t="s">
        <v>34</v>
      </c>
      <c r="I107" s="840" t="s">
        <v>1419</v>
      </c>
      <c r="J107" s="366" t="s">
        <v>608</v>
      </c>
      <c r="K107" s="367" t="s">
        <v>48</v>
      </c>
      <c r="L107" s="681" t="s">
        <v>715</v>
      </c>
      <c r="M107" s="368" t="s">
        <v>34</v>
      </c>
      <c r="N107" s="682">
        <v>485357</v>
      </c>
      <c r="O107" s="683" t="s">
        <v>1324</v>
      </c>
      <c r="P107" s="684">
        <v>43449</v>
      </c>
      <c r="Q107" s="372">
        <v>457.11110275999999</v>
      </c>
      <c r="R107" s="372">
        <v>398.41586569007995</v>
      </c>
      <c r="S107" s="873">
        <v>1</v>
      </c>
      <c r="T107" s="369">
        <v>0.12018583078647715</v>
      </c>
      <c r="U107" s="685">
        <v>1.2361754821643931</v>
      </c>
      <c r="V107" s="369">
        <v>0.14082964940966791</v>
      </c>
      <c r="W107" s="685">
        <v>1.238265455964763</v>
      </c>
      <c r="X107" s="369">
        <v>0.24308658614479461</v>
      </c>
      <c r="Y107" s="685">
        <v>1.6244227374772846</v>
      </c>
      <c r="Z107" s="369">
        <v>0.28250532585020949</v>
      </c>
      <c r="AA107" s="685">
        <v>1.5042336307815531</v>
      </c>
      <c r="AB107" s="369">
        <v>2.426284228591227E-3</v>
      </c>
      <c r="AC107" s="373">
        <v>11.168625989943743</v>
      </c>
      <c r="AD107" s="686">
        <v>34962302000162</v>
      </c>
      <c r="AE107" s="687" t="s">
        <v>1810</v>
      </c>
      <c r="AF107" s="688" t="s">
        <v>1779</v>
      </c>
      <c r="AG107" s="689" t="s">
        <v>1439</v>
      </c>
      <c r="AH107" s="689" t="s">
        <v>1780</v>
      </c>
      <c r="AI107" s="689">
        <v>1000</v>
      </c>
      <c r="AJ107" s="689">
        <v>1000</v>
      </c>
      <c r="AK107" s="689">
        <v>1000</v>
      </c>
      <c r="AL107" s="673">
        <v>0</v>
      </c>
      <c r="AM107" s="673">
        <v>0</v>
      </c>
      <c r="AN107" s="685" t="s">
        <v>1787</v>
      </c>
      <c r="AO107" s="683" t="s">
        <v>1324</v>
      </c>
      <c r="AP107" s="687" t="s">
        <v>1788</v>
      </c>
      <c r="AQ107" s="376" t="s">
        <v>669</v>
      </c>
      <c r="AR107" s="369">
        <v>1.8666666666666699E-3</v>
      </c>
      <c r="AS107" s="369">
        <v>1.8666666666666699E-3</v>
      </c>
      <c r="AT107" s="369" t="s">
        <v>1419</v>
      </c>
      <c r="AW107" s="198"/>
      <c r="AX107" s="198"/>
      <c r="AY107" s="184"/>
      <c r="AZ107" s="184"/>
      <c r="BA107" s="184"/>
      <c r="BB107" s="184"/>
      <c r="BC107" s="184"/>
      <c r="BD107" s="184"/>
      <c r="BE107" s="184"/>
      <c r="BF107" s="184"/>
      <c r="BG107" s="186"/>
      <c r="BH107" s="186"/>
      <c r="BI107" s="199"/>
      <c r="BJ107" s="199"/>
      <c r="BK107" s="199"/>
      <c r="BL107" s="218"/>
      <c r="BM107" s="186"/>
      <c r="BN107" s="186"/>
      <c r="BO107" s="186"/>
      <c r="BP107" s="186"/>
      <c r="BQ107" s="186"/>
      <c r="BR107" s="186"/>
      <c r="BS107" s="186"/>
      <c r="BT107" s="186"/>
      <c r="BU107" s="186"/>
      <c r="BV107" s="189"/>
      <c r="BW107" s="184"/>
      <c r="BX107"/>
      <c r="BZ107"/>
    </row>
    <row r="108" spans="2:78" ht="18.75">
      <c r="B108" s="676" t="s">
        <v>92</v>
      </c>
      <c r="C108" s="364">
        <v>6041290000106</v>
      </c>
      <c r="D108" s="838" t="s">
        <v>13</v>
      </c>
      <c r="E108" s="838" t="s">
        <v>615</v>
      </c>
      <c r="F108" s="365" t="s">
        <v>619</v>
      </c>
      <c r="G108" s="366" t="s">
        <v>34</v>
      </c>
      <c r="H108" s="366" t="s">
        <v>1338</v>
      </c>
      <c r="I108" s="840" t="s">
        <v>34</v>
      </c>
      <c r="J108" s="366" t="s">
        <v>611</v>
      </c>
      <c r="K108" s="367" t="s">
        <v>48</v>
      </c>
      <c r="L108" s="681" t="s">
        <v>1419</v>
      </c>
      <c r="M108" s="368" t="s">
        <v>34</v>
      </c>
      <c r="N108" s="682">
        <v>129925</v>
      </c>
      <c r="O108" s="683" t="s">
        <v>1321</v>
      </c>
      <c r="P108" s="684">
        <v>37980</v>
      </c>
      <c r="Q108" s="372">
        <v>270.06890099999998</v>
      </c>
      <c r="R108" s="372">
        <v>460.06835132669335</v>
      </c>
      <c r="S108" s="873">
        <v>1</v>
      </c>
      <c r="T108" s="369">
        <v>3.3617038476213335E-2</v>
      </c>
      <c r="U108" s="685">
        <v>0.34576920153842094</v>
      </c>
      <c r="V108" s="369">
        <v>5.7880020600544313E-2</v>
      </c>
      <c r="W108" s="685">
        <v>0.50891861479889966</v>
      </c>
      <c r="X108" s="369">
        <v>0.14399837509083602</v>
      </c>
      <c r="Y108" s="685">
        <v>0.96226714261397206</v>
      </c>
      <c r="Z108" s="369">
        <v>0.30053577055120928</v>
      </c>
      <c r="AA108" s="685">
        <v>1.6002389050735204</v>
      </c>
      <c r="AB108" s="369">
        <v>0.11529287159426657</v>
      </c>
      <c r="AC108" s="373">
        <v>-0.48443036366757009</v>
      </c>
      <c r="AD108" s="686">
        <v>22118342000143</v>
      </c>
      <c r="AE108" s="687" t="s">
        <v>1810</v>
      </c>
      <c r="AF108" s="688" t="s">
        <v>1779</v>
      </c>
      <c r="AG108" s="689" t="s">
        <v>1439</v>
      </c>
      <c r="AH108" s="689" t="s">
        <v>1786</v>
      </c>
      <c r="AI108" s="689">
        <v>1000</v>
      </c>
      <c r="AJ108" s="689">
        <v>1000</v>
      </c>
      <c r="AK108" s="689">
        <v>1000</v>
      </c>
      <c r="AL108" s="673">
        <v>2</v>
      </c>
      <c r="AM108" s="673">
        <v>20</v>
      </c>
      <c r="AN108" s="685" t="s">
        <v>1787</v>
      </c>
      <c r="AO108" s="683" t="s">
        <v>1324</v>
      </c>
      <c r="AP108" s="687" t="s">
        <v>1802</v>
      </c>
      <c r="AQ108" s="376" t="s">
        <v>668</v>
      </c>
      <c r="AR108" s="369">
        <v>5.0000000000000001E-3</v>
      </c>
      <c r="AS108" s="369">
        <v>5.0000000000000001E-3</v>
      </c>
      <c r="AT108" s="369" t="s">
        <v>1419</v>
      </c>
      <c r="AW108" s="198"/>
      <c r="AX108" s="198"/>
      <c r="AY108" s="184"/>
      <c r="AZ108" s="184"/>
      <c r="BA108" s="184"/>
      <c r="BB108" s="184"/>
      <c r="BC108" s="184"/>
      <c r="BD108" s="184"/>
      <c r="BE108" s="184"/>
      <c r="BF108" s="184"/>
      <c r="BG108" s="186"/>
      <c r="BH108" s="186"/>
      <c r="BI108" s="199"/>
      <c r="BJ108" s="199"/>
      <c r="BK108" s="199"/>
      <c r="BL108" s="218"/>
      <c r="BM108" s="186"/>
      <c r="BN108" s="186"/>
      <c r="BO108" s="186"/>
      <c r="BP108" s="186"/>
      <c r="BQ108" s="186"/>
      <c r="BR108" s="186"/>
      <c r="BS108" s="186"/>
      <c r="BT108" s="186"/>
      <c r="BU108" s="186"/>
      <c r="BV108" s="189"/>
      <c r="BW108" s="184"/>
      <c r="BX108"/>
      <c r="BZ108"/>
    </row>
    <row r="109" spans="2:78" ht="18.75">
      <c r="B109" s="676" t="s">
        <v>1509</v>
      </c>
      <c r="C109" s="364">
        <v>4515848000104</v>
      </c>
      <c r="D109" s="838" t="s">
        <v>14</v>
      </c>
      <c r="E109" s="838" t="s">
        <v>607</v>
      </c>
      <c r="F109" s="365" t="s">
        <v>1419</v>
      </c>
      <c r="G109" s="366" t="s">
        <v>1419</v>
      </c>
      <c r="H109" s="366" t="s">
        <v>34</v>
      </c>
      <c r="I109" s="840" t="s">
        <v>34</v>
      </c>
      <c r="J109" s="366" t="s">
        <v>608</v>
      </c>
      <c r="K109" s="367" t="s">
        <v>48</v>
      </c>
      <c r="L109" s="681" t="s">
        <v>1419</v>
      </c>
      <c r="M109" s="368" t="s">
        <v>1419</v>
      </c>
      <c r="N109" s="682">
        <v>93386</v>
      </c>
      <c r="O109" s="683" t="s">
        <v>1321</v>
      </c>
      <c r="P109" s="684">
        <v>37092</v>
      </c>
      <c r="Q109" s="372">
        <v>10.466879</v>
      </c>
      <c r="R109" s="372">
        <v>12.981455243902435</v>
      </c>
      <c r="S109" s="873">
        <v>2</v>
      </c>
      <c r="T109" s="369">
        <v>-4.5425873469417843E-2</v>
      </c>
      <c r="U109" s="685">
        <v>-0.46722937863249836</v>
      </c>
      <c r="V109" s="369">
        <v>-0.10148485650058559</v>
      </c>
      <c r="W109" s="685">
        <v>-0.89232056342525601</v>
      </c>
      <c r="X109" s="369">
        <v>-9.4146478418064228E-2</v>
      </c>
      <c r="Y109" s="685">
        <v>-0.62913253512319678</v>
      </c>
      <c r="Z109" s="369">
        <v>-0.11684621858407607</v>
      </c>
      <c r="AA109" s="685">
        <v>-0.62216176312730354</v>
      </c>
      <c r="AB109" s="369">
        <v>0.2073334898608645</v>
      </c>
      <c r="AC109" s="373">
        <v>-1.0380196897290654</v>
      </c>
      <c r="AD109" s="686">
        <v>0</v>
      </c>
      <c r="AE109" s="687" t="s">
        <v>1810</v>
      </c>
      <c r="AF109" s="688" t="s">
        <v>1779</v>
      </c>
      <c r="AG109" s="689" t="s">
        <v>1439</v>
      </c>
      <c r="AH109" s="689" t="s">
        <v>1786</v>
      </c>
      <c r="AI109" s="689">
        <v>500</v>
      </c>
      <c r="AJ109" s="689">
        <v>100</v>
      </c>
      <c r="AK109" s="689">
        <v>100</v>
      </c>
      <c r="AL109" s="673">
        <v>4</v>
      </c>
      <c r="AM109" s="673">
        <v>20</v>
      </c>
      <c r="AN109" s="685" t="s">
        <v>666</v>
      </c>
      <c r="AO109" s="683" t="s">
        <v>1324</v>
      </c>
      <c r="AP109" s="687" t="s">
        <v>1783</v>
      </c>
      <c r="AQ109" s="376" t="s">
        <v>670</v>
      </c>
      <c r="AR109" s="369">
        <v>3.5000000000000001E-3</v>
      </c>
      <c r="AS109" s="369">
        <v>3.5000000000000001E-3</v>
      </c>
      <c r="AT109" s="369" t="s">
        <v>1419</v>
      </c>
      <c r="AW109" s="198"/>
      <c r="AX109" s="198"/>
      <c r="AY109" s="184"/>
      <c r="AZ109" s="184"/>
      <c r="BA109" s="184"/>
      <c r="BB109" s="184"/>
      <c r="BC109" s="184"/>
      <c r="BD109" s="184"/>
      <c r="BE109" s="184"/>
      <c r="BF109" s="184"/>
      <c r="BG109" s="186"/>
      <c r="BH109" s="186"/>
      <c r="BI109" s="199"/>
      <c r="BJ109" s="199"/>
      <c r="BK109" s="199"/>
      <c r="BL109" s="218"/>
      <c r="BM109" s="186"/>
      <c r="BN109" s="186"/>
      <c r="BO109" s="186"/>
      <c r="BP109" s="186"/>
      <c r="BQ109" s="186"/>
      <c r="BR109" s="186"/>
      <c r="BS109" s="186"/>
      <c r="BT109" s="186"/>
      <c r="BU109" s="186"/>
      <c r="BV109" s="189"/>
      <c r="BW109" s="184"/>
      <c r="BX109"/>
      <c r="BZ109"/>
    </row>
    <row r="110" spans="2:78" ht="18.75">
      <c r="B110" s="676" t="s">
        <v>93</v>
      </c>
      <c r="C110" s="364">
        <v>3168062000103</v>
      </c>
      <c r="D110" s="838" t="s">
        <v>14</v>
      </c>
      <c r="E110" s="838" t="s">
        <v>607</v>
      </c>
      <c r="F110" s="365" t="s">
        <v>1419</v>
      </c>
      <c r="G110" s="366" t="s">
        <v>1419</v>
      </c>
      <c r="H110" s="366" t="s">
        <v>34</v>
      </c>
      <c r="I110" s="840" t="s">
        <v>34</v>
      </c>
      <c r="J110" s="366" t="s">
        <v>608</v>
      </c>
      <c r="K110" s="367" t="s">
        <v>48</v>
      </c>
      <c r="L110" s="681" t="s">
        <v>715</v>
      </c>
      <c r="M110" s="368" t="s">
        <v>34</v>
      </c>
      <c r="N110" s="682">
        <v>67229</v>
      </c>
      <c r="O110" s="683" t="s">
        <v>1321</v>
      </c>
      <c r="P110" s="684">
        <v>36330</v>
      </c>
      <c r="Q110" s="372">
        <v>521.47529899999995</v>
      </c>
      <c r="R110" s="372">
        <v>572.5931518446215</v>
      </c>
      <c r="S110" s="873">
        <v>2</v>
      </c>
      <c r="T110" s="369">
        <v>4.5125993415181975E-2</v>
      </c>
      <c r="U110" s="685">
        <v>0.46414495205566586</v>
      </c>
      <c r="V110" s="369">
        <v>2.6223278076743739E-2</v>
      </c>
      <c r="W110" s="685">
        <v>0.23057203877666338</v>
      </c>
      <c r="X110" s="369">
        <v>0.10915004091473812</v>
      </c>
      <c r="Y110" s="685">
        <v>0.72939363323348605</v>
      </c>
      <c r="Z110" s="369">
        <v>0.12776192999257363</v>
      </c>
      <c r="AA110" s="685">
        <v>0.68028378314640237</v>
      </c>
      <c r="AB110" s="369">
        <v>0.19667567498784896</v>
      </c>
      <c r="AC110" s="373">
        <v>-0.44493611242923675</v>
      </c>
      <c r="AD110" s="686">
        <v>36352662000178</v>
      </c>
      <c r="AE110" s="687" t="s">
        <v>1810</v>
      </c>
      <c r="AF110" s="688" t="s">
        <v>1779</v>
      </c>
      <c r="AG110" s="689" t="s">
        <v>1439</v>
      </c>
      <c r="AH110" s="689" t="s">
        <v>1786</v>
      </c>
      <c r="AI110" s="689">
        <v>5000</v>
      </c>
      <c r="AJ110" s="689">
        <v>1000</v>
      </c>
      <c r="AK110" s="689">
        <v>1000</v>
      </c>
      <c r="AL110" s="673">
        <v>3</v>
      </c>
      <c r="AM110" s="673">
        <v>0</v>
      </c>
      <c r="AN110" s="685" t="s">
        <v>1791</v>
      </c>
      <c r="AO110" s="683" t="s">
        <v>1324</v>
      </c>
      <c r="AP110" s="687" t="s">
        <v>1783</v>
      </c>
      <c r="AQ110" s="376" t="s">
        <v>667</v>
      </c>
      <c r="AR110" s="369">
        <v>7.4999999999999997E-3</v>
      </c>
      <c r="AS110" s="369">
        <v>7.4999999999999997E-3</v>
      </c>
      <c r="AT110" s="369" t="s">
        <v>1419</v>
      </c>
      <c r="AW110" s="198"/>
      <c r="AX110" s="198"/>
      <c r="AY110" s="184"/>
      <c r="AZ110" s="184"/>
      <c r="BA110" s="184"/>
      <c r="BB110" s="184"/>
      <c r="BC110" s="184"/>
      <c r="BD110" s="184"/>
      <c r="BE110" s="184"/>
      <c r="BF110" s="184"/>
      <c r="BG110" s="186"/>
      <c r="BH110" s="186"/>
      <c r="BI110" s="199"/>
      <c r="BJ110" s="199"/>
      <c r="BK110" s="199"/>
      <c r="BL110" s="218"/>
      <c r="BM110" s="186"/>
      <c r="BN110" s="186"/>
      <c r="BO110" s="186"/>
      <c r="BP110" s="186"/>
      <c r="BQ110" s="186"/>
      <c r="BR110" s="186"/>
      <c r="BS110" s="186"/>
      <c r="BT110" s="186"/>
      <c r="BU110" s="186"/>
      <c r="BV110" s="189"/>
      <c r="BW110" s="184"/>
      <c r="BX110"/>
      <c r="BZ110"/>
    </row>
    <row r="111" spans="2:78" ht="18.75">
      <c r="B111" s="676" t="s">
        <v>94</v>
      </c>
      <c r="C111" s="364">
        <v>10237480000162</v>
      </c>
      <c r="D111" s="838" t="s">
        <v>14</v>
      </c>
      <c r="E111" s="838" t="s">
        <v>607</v>
      </c>
      <c r="F111" s="365" t="s">
        <v>1419</v>
      </c>
      <c r="G111" s="366" t="s">
        <v>1419</v>
      </c>
      <c r="H111" s="366" t="s">
        <v>34</v>
      </c>
      <c r="I111" s="840" t="s">
        <v>34</v>
      </c>
      <c r="J111" s="366" t="s">
        <v>608</v>
      </c>
      <c r="K111" s="367" t="s">
        <v>48</v>
      </c>
      <c r="L111" s="681" t="s">
        <v>1419</v>
      </c>
      <c r="M111" s="368" t="s">
        <v>34</v>
      </c>
      <c r="N111" s="682">
        <v>216542</v>
      </c>
      <c r="O111" s="683" t="s">
        <v>1321</v>
      </c>
      <c r="P111" s="684">
        <v>39698</v>
      </c>
      <c r="Q111" s="372">
        <v>27.753499999999999</v>
      </c>
      <c r="R111" s="372">
        <v>34.125096888446215</v>
      </c>
      <c r="S111" s="873">
        <v>2</v>
      </c>
      <c r="T111" s="369">
        <v>3.9203394252494084E-2</v>
      </c>
      <c r="U111" s="685">
        <v>0.40322785535889027</v>
      </c>
      <c r="V111" s="369">
        <v>-2.6666112090283578E-2</v>
      </c>
      <c r="W111" s="685">
        <v>-0.23446572213092282</v>
      </c>
      <c r="X111" s="369">
        <v>-5.3915494400273989E-2</v>
      </c>
      <c r="Y111" s="685">
        <v>-0.36028954289549447</v>
      </c>
      <c r="Z111" s="369">
        <v>-7.0768470875329226E-2</v>
      </c>
      <c r="AA111" s="685">
        <v>-0.37681524611715972</v>
      </c>
      <c r="AB111" s="369">
        <v>0.22665703754307356</v>
      </c>
      <c r="AC111" s="373">
        <v>-0.61942705122860342</v>
      </c>
      <c r="AD111" s="686">
        <v>26703040000193</v>
      </c>
      <c r="AE111" s="687" t="s">
        <v>1810</v>
      </c>
      <c r="AF111" s="688" t="s">
        <v>1779</v>
      </c>
      <c r="AG111" s="689" t="s">
        <v>1439</v>
      </c>
      <c r="AH111" s="689" t="s">
        <v>1786</v>
      </c>
      <c r="AI111" s="689">
        <v>1000</v>
      </c>
      <c r="AJ111" s="689">
        <v>1000</v>
      </c>
      <c r="AK111" s="689">
        <v>1000</v>
      </c>
      <c r="AL111" s="673">
        <v>2</v>
      </c>
      <c r="AM111" s="673">
        <v>20</v>
      </c>
      <c r="AN111" s="685" t="s">
        <v>666</v>
      </c>
      <c r="AO111" s="683" t="s">
        <v>1324</v>
      </c>
      <c r="AP111" s="687" t="s">
        <v>1783</v>
      </c>
      <c r="AQ111" s="376" t="s">
        <v>659</v>
      </c>
      <c r="AR111" s="369">
        <v>4.6666666666666697E-3</v>
      </c>
      <c r="AS111" s="369">
        <v>4.6666666666666697E-3</v>
      </c>
      <c r="AT111" s="369" t="s">
        <v>1419</v>
      </c>
      <c r="AW111" s="198"/>
      <c r="AX111" s="198"/>
      <c r="AY111" s="184"/>
      <c r="AZ111" s="184"/>
      <c r="BA111" s="184"/>
      <c r="BB111" s="184"/>
      <c r="BC111" s="184"/>
      <c r="BD111" s="184"/>
      <c r="BE111" s="184"/>
      <c r="BF111" s="184"/>
      <c r="BG111" s="186"/>
      <c r="BH111" s="186"/>
      <c r="BI111" s="199"/>
      <c r="BJ111" s="199"/>
      <c r="BK111" s="199"/>
      <c r="BL111" s="218"/>
      <c r="BM111" s="186"/>
      <c r="BN111" s="186"/>
      <c r="BO111" s="186"/>
      <c r="BP111" s="186"/>
      <c r="BQ111" s="186"/>
      <c r="BR111" s="186"/>
      <c r="BS111" s="186"/>
      <c r="BT111" s="186"/>
      <c r="BU111" s="186"/>
      <c r="BV111" s="189"/>
      <c r="BW111" s="184"/>
      <c r="BX111"/>
      <c r="BZ111"/>
    </row>
    <row r="112" spans="2:78" ht="18.75">
      <c r="B112" s="676" t="s">
        <v>532</v>
      </c>
      <c r="C112" s="364">
        <v>41888275000190</v>
      </c>
      <c r="D112" s="838" t="s">
        <v>13</v>
      </c>
      <c r="E112" s="838" t="s">
        <v>615</v>
      </c>
      <c r="F112" s="365" t="s">
        <v>619</v>
      </c>
      <c r="G112" s="366" t="s">
        <v>34</v>
      </c>
      <c r="H112" s="366" t="s">
        <v>1338</v>
      </c>
      <c r="I112" s="840" t="s">
        <v>34</v>
      </c>
      <c r="J112" s="366" t="s">
        <v>611</v>
      </c>
      <c r="K112" s="367" t="s">
        <v>48</v>
      </c>
      <c r="L112" s="681" t="s">
        <v>1419</v>
      </c>
      <c r="M112" s="368" t="s">
        <v>34</v>
      </c>
      <c r="N112" s="683">
        <v>603996</v>
      </c>
      <c r="O112" s="683" t="s">
        <v>1324</v>
      </c>
      <c r="P112" s="684">
        <v>44408</v>
      </c>
      <c r="Q112" s="372">
        <v>16.635327459999999</v>
      </c>
      <c r="R112" s="372">
        <v>26.408583477011952</v>
      </c>
      <c r="S112" s="873">
        <v>1</v>
      </c>
      <c r="T112" s="369">
        <v>3.3756900343447027E-2</v>
      </c>
      <c r="U112" s="685">
        <v>0.34720775556789873</v>
      </c>
      <c r="V112" s="369">
        <v>6.1750920334874948E-2</v>
      </c>
      <c r="W112" s="685">
        <v>0.54295407142764962</v>
      </c>
      <c r="AB112" s="369">
        <v>9.0384697770724443E-2</v>
      </c>
      <c r="AC112" s="373">
        <v>-0.57510252578611631</v>
      </c>
      <c r="AD112" s="686">
        <v>19736757000176</v>
      </c>
      <c r="AE112" s="687" t="s">
        <v>1810</v>
      </c>
      <c r="AF112" s="688" t="s">
        <v>1779</v>
      </c>
      <c r="AG112" s="689" t="s">
        <v>1439</v>
      </c>
      <c r="AH112" s="689" t="s">
        <v>1786</v>
      </c>
      <c r="AI112" s="689">
        <v>1000</v>
      </c>
      <c r="AJ112" s="689">
        <v>1000</v>
      </c>
      <c r="AK112" s="689">
        <v>1000</v>
      </c>
      <c r="AL112" s="673">
        <v>2.5</v>
      </c>
      <c r="AM112" s="673">
        <v>20</v>
      </c>
      <c r="AN112" s="685" t="s">
        <v>1787</v>
      </c>
      <c r="AO112" s="683" t="s">
        <v>1324</v>
      </c>
      <c r="AP112" s="687" t="s">
        <v>1802</v>
      </c>
      <c r="AQ112" s="376" t="s">
        <v>664</v>
      </c>
      <c r="AR112" s="369">
        <v>4.0000000000000001E-3</v>
      </c>
      <c r="AS112" s="369">
        <v>4.0000000000000001E-3</v>
      </c>
      <c r="AT112" s="369" t="s">
        <v>1419</v>
      </c>
      <c r="AW112" s="198"/>
      <c r="AX112" s="198"/>
      <c r="AY112" s="184"/>
      <c r="AZ112" s="184"/>
      <c r="BA112" s="184"/>
      <c r="BB112" s="184"/>
      <c r="BC112" s="184"/>
      <c r="BD112" s="184"/>
      <c r="BE112" s="184"/>
      <c r="BF112" s="184"/>
      <c r="BG112" s="186"/>
      <c r="BH112" s="186"/>
      <c r="BI112" s="199"/>
      <c r="BJ112" s="199"/>
      <c r="BK112" s="199"/>
      <c r="BL112" s="218"/>
      <c r="BM112" s="186"/>
      <c r="BN112" s="186"/>
      <c r="BO112" s="186"/>
      <c r="BP112" s="186"/>
      <c r="BQ112" s="186"/>
      <c r="BR112" s="186"/>
      <c r="BS112" s="186"/>
      <c r="BT112" s="186"/>
      <c r="BU112" s="186"/>
      <c r="BV112" s="189"/>
      <c r="BW112" s="184"/>
      <c r="BX112"/>
      <c r="BZ112"/>
    </row>
    <row r="113" spans="2:78" ht="18.75">
      <c r="B113" s="676" t="s">
        <v>774</v>
      </c>
      <c r="C113" s="364">
        <v>17414721000140</v>
      </c>
      <c r="D113" s="838" t="s">
        <v>13</v>
      </c>
      <c r="E113" s="838" t="s">
        <v>615</v>
      </c>
      <c r="F113" s="365" t="s">
        <v>619</v>
      </c>
      <c r="G113" s="366" t="s">
        <v>34</v>
      </c>
      <c r="H113" s="366" t="s">
        <v>1338</v>
      </c>
      <c r="I113" s="840" t="s">
        <v>34</v>
      </c>
      <c r="J113" s="366" t="s">
        <v>611</v>
      </c>
      <c r="K113" s="367" t="s">
        <v>48</v>
      </c>
      <c r="L113" s="681" t="s">
        <v>715</v>
      </c>
      <c r="M113" s="368" t="s">
        <v>34</v>
      </c>
      <c r="N113" s="682">
        <v>398322</v>
      </c>
      <c r="O113" s="683" t="s">
        <v>1324</v>
      </c>
      <c r="P113" s="684">
        <v>42187</v>
      </c>
      <c r="Q113" s="372">
        <v>495.98667999999998</v>
      </c>
      <c r="R113" s="372">
        <v>890.91750315537877</v>
      </c>
      <c r="S113" s="873">
        <v>1</v>
      </c>
      <c r="T113" s="369">
        <v>3.3984490929802158E-2</v>
      </c>
      <c r="U113" s="685">
        <v>0.34954864634497762</v>
      </c>
      <c r="V113" s="369">
        <v>6.5265795711195285E-2</v>
      </c>
      <c r="W113" s="685">
        <v>0.57385913139735678</v>
      </c>
      <c r="X113" s="369">
        <v>0.16700809426571106</v>
      </c>
      <c r="Y113" s="685">
        <v>1.1160292715879261</v>
      </c>
      <c r="Z113" s="369">
        <v>0.30940749460467099</v>
      </c>
      <c r="AA113" s="685">
        <v>1.647477468254827</v>
      </c>
      <c r="AB113" s="369">
        <v>9.2079732079937679E-2</v>
      </c>
      <c r="AC113" s="373">
        <v>-0.52634376218605139</v>
      </c>
      <c r="AD113" s="686">
        <v>19736757000176</v>
      </c>
      <c r="AE113" s="687" t="s">
        <v>1810</v>
      </c>
      <c r="AF113" s="688" t="s">
        <v>1779</v>
      </c>
      <c r="AG113" s="689" t="s">
        <v>1439</v>
      </c>
      <c r="AH113" s="689" t="s">
        <v>1786</v>
      </c>
      <c r="AI113" s="689">
        <v>1000</v>
      </c>
      <c r="AJ113" s="689">
        <v>1000</v>
      </c>
      <c r="AK113" s="689">
        <v>1000</v>
      </c>
      <c r="AL113" s="673">
        <v>2.5</v>
      </c>
      <c r="AM113" s="673">
        <v>20</v>
      </c>
      <c r="AN113" s="685" t="s">
        <v>1787</v>
      </c>
      <c r="AO113" s="683" t="s">
        <v>1324</v>
      </c>
      <c r="AP113" s="687" t="s">
        <v>1802</v>
      </c>
      <c r="AQ113" s="376" t="s">
        <v>664</v>
      </c>
      <c r="AR113" s="369">
        <v>4.6666666666666697E-3</v>
      </c>
      <c r="AS113" s="369">
        <v>4.6666666666666697E-3</v>
      </c>
      <c r="AT113" s="369" t="s">
        <v>1419</v>
      </c>
      <c r="AW113" s="198"/>
      <c r="AX113" s="198"/>
      <c r="AY113" s="184"/>
      <c r="AZ113" s="184"/>
      <c r="BA113" s="184"/>
      <c r="BB113" s="184"/>
      <c r="BC113" s="184"/>
      <c r="BD113" s="184"/>
      <c r="BE113" s="184"/>
      <c r="BF113" s="184"/>
      <c r="BG113" s="186"/>
      <c r="BH113" s="186"/>
      <c r="BI113" s="199"/>
      <c r="BJ113" s="199"/>
      <c r="BK113" s="199"/>
      <c r="BL113" s="218"/>
      <c r="BM113" s="186"/>
      <c r="BN113" s="186"/>
      <c r="BO113" s="186"/>
      <c r="BP113" s="186"/>
      <c r="BQ113" s="186"/>
      <c r="BR113" s="186"/>
      <c r="BS113" s="186"/>
      <c r="BT113" s="186"/>
      <c r="BU113" s="186"/>
      <c r="BV113" s="189"/>
      <c r="BW113" s="184"/>
      <c r="BX113"/>
      <c r="BZ113"/>
    </row>
    <row r="114" spans="2:78" ht="18.75">
      <c r="B114" s="676" t="s">
        <v>775</v>
      </c>
      <c r="C114" s="364">
        <v>30910553000142</v>
      </c>
      <c r="D114" s="838" t="s">
        <v>11</v>
      </c>
      <c r="E114" s="838" t="s">
        <v>620</v>
      </c>
      <c r="F114" s="365" t="s">
        <v>663</v>
      </c>
      <c r="G114" s="366" t="s">
        <v>738</v>
      </c>
      <c r="H114" s="366" t="s">
        <v>34</v>
      </c>
      <c r="I114" s="840" t="s">
        <v>1419</v>
      </c>
      <c r="J114" s="366" t="s">
        <v>608</v>
      </c>
      <c r="K114" s="367" t="s">
        <v>48</v>
      </c>
      <c r="L114" s="681" t="s">
        <v>715</v>
      </c>
      <c r="M114" s="368" t="s">
        <v>34</v>
      </c>
      <c r="N114" s="682">
        <v>474843</v>
      </c>
      <c r="O114" s="683" t="s">
        <v>1324</v>
      </c>
      <c r="P114" s="684">
        <v>43338</v>
      </c>
      <c r="Q114" s="372">
        <v>1197.2050585899999</v>
      </c>
      <c r="R114" s="372">
        <v>1342.1590246041442</v>
      </c>
      <c r="S114" s="873">
        <v>1</v>
      </c>
      <c r="T114" s="369">
        <v>0.11226070477557282</v>
      </c>
      <c r="U114" s="685">
        <v>1.1546613269296684</v>
      </c>
      <c r="V114" s="369">
        <v>0.13150103562825222</v>
      </c>
      <c r="W114" s="685">
        <v>1.1562422439068987</v>
      </c>
      <c r="X114" s="369">
        <v>0.22407162695212968</v>
      </c>
      <c r="Y114" s="685">
        <v>1.4973555366307147</v>
      </c>
      <c r="Z114" s="369">
        <v>0.24348704135494947</v>
      </c>
      <c r="AA114" s="685">
        <v>1.2964760758521545</v>
      </c>
      <c r="AB114" s="369">
        <v>1.9186500970998293E-3</v>
      </c>
      <c r="AC114" s="373">
        <v>9.2615361914498759</v>
      </c>
      <c r="AD114" s="686">
        <v>34474470000109</v>
      </c>
      <c r="AE114" s="687" t="s">
        <v>1810</v>
      </c>
      <c r="AF114" s="688" t="s">
        <v>1779</v>
      </c>
      <c r="AG114" s="689" t="s">
        <v>1439</v>
      </c>
      <c r="AH114" s="689" t="s">
        <v>1786</v>
      </c>
      <c r="AI114" s="689">
        <v>1000</v>
      </c>
      <c r="AJ114" s="689">
        <v>1000</v>
      </c>
      <c r="AK114" s="689">
        <v>1000</v>
      </c>
      <c r="AL114" s="673">
        <v>0.9</v>
      </c>
      <c r="AM114" s="673">
        <v>0</v>
      </c>
      <c r="AN114" s="685" t="s">
        <v>1787</v>
      </c>
      <c r="AO114" s="683" t="s">
        <v>1324</v>
      </c>
      <c r="AP114" s="687" t="s">
        <v>1788</v>
      </c>
      <c r="AQ114" s="376" t="s">
        <v>662</v>
      </c>
      <c r="AR114" s="369">
        <v>1.4E-3</v>
      </c>
      <c r="AS114" s="369">
        <v>1.4E-3</v>
      </c>
      <c r="AT114" s="369" t="s">
        <v>1419</v>
      </c>
      <c r="AW114" s="198"/>
      <c r="AX114" s="198"/>
      <c r="AY114" s="184"/>
      <c r="AZ114" s="184"/>
      <c r="BA114" s="184"/>
      <c r="BB114" s="184"/>
      <c r="BC114" s="184"/>
      <c r="BD114" s="184"/>
      <c r="BE114" s="184"/>
      <c r="BF114" s="184"/>
      <c r="BG114" s="186"/>
      <c r="BH114" s="186"/>
      <c r="BI114" s="199"/>
      <c r="BJ114" s="199"/>
      <c r="BK114" s="199"/>
      <c r="BL114" s="218"/>
      <c r="BM114" s="186"/>
      <c r="BN114" s="186"/>
      <c r="BO114" s="186"/>
      <c r="BP114" s="186"/>
      <c r="BQ114" s="186"/>
      <c r="BR114" s="186"/>
      <c r="BS114" s="186"/>
      <c r="BT114" s="186"/>
      <c r="BU114" s="186"/>
      <c r="BV114" s="189"/>
      <c r="BW114" s="184"/>
      <c r="BX114"/>
      <c r="BZ114"/>
    </row>
    <row r="115" spans="2:78" ht="18.75">
      <c r="B115" s="676" t="s">
        <v>776</v>
      </c>
      <c r="C115" s="364">
        <v>20458815000126</v>
      </c>
      <c r="D115" s="838" t="s">
        <v>13</v>
      </c>
      <c r="E115" s="838" t="s">
        <v>616</v>
      </c>
      <c r="F115" s="365" t="s">
        <v>617</v>
      </c>
      <c r="G115" s="366" t="s">
        <v>34</v>
      </c>
      <c r="H115" s="366" t="s">
        <v>1338</v>
      </c>
      <c r="I115" s="840" t="s">
        <v>34</v>
      </c>
      <c r="J115" s="366" t="s">
        <v>608</v>
      </c>
      <c r="K115" s="367" t="s">
        <v>48</v>
      </c>
      <c r="L115" s="681" t="s">
        <v>1419</v>
      </c>
      <c r="M115" s="368" t="s">
        <v>34</v>
      </c>
      <c r="N115" s="682">
        <v>375918</v>
      </c>
      <c r="O115" s="683" t="s">
        <v>1321</v>
      </c>
      <c r="P115" s="684">
        <v>41872</v>
      </c>
      <c r="Q115" s="372">
        <v>1698.7150630000001</v>
      </c>
      <c r="R115" s="372">
        <v>446.89343763745006</v>
      </c>
      <c r="S115" s="873">
        <v>1</v>
      </c>
      <c r="T115" s="369">
        <v>0.38194090171871387</v>
      </c>
      <c r="U115" s="685">
        <v>3.9284662364172651</v>
      </c>
      <c r="V115" s="369">
        <v>0.39921699765693552</v>
      </c>
      <c r="W115" s="685">
        <v>3.5101743113379711</v>
      </c>
      <c r="X115" s="369">
        <v>0.47767968477788481</v>
      </c>
      <c r="Y115" s="685">
        <v>3.1920878625609599</v>
      </c>
      <c r="Z115" s="369">
        <v>0.59666071202364224</v>
      </c>
      <c r="AA115" s="685">
        <v>3.1769918195025935</v>
      </c>
      <c r="AB115" s="369">
        <v>8.5819607884210253E-2</v>
      </c>
      <c r="AC115" s="373">
        <v>3.3265778809766391</v>
      </c>
      <c r="AD115" s="686">
        <v>36327493000116</v>
      </c>
      <c r="AE115" s="687" t="s">
        <v>1961</v>
      </c>
      <c r="AF115" s="688" t="s">
        <v>1779</v>
      </c>
      <c r="AG115" s="689" t="s">
        <v>1439</v>
      </c>
      <c r="AH115" s="689" t="s">
        <v>1786</v>
      </c>
      <c r="AI115" s="689">
        <v>10000</v>
      </c>
      <c r="AJ115" s="689">
        <v>5000</v>
      </c>
      <c r="AK115" s="689">
        <v>5000</v>
      </c>
      <c r="AL115" s="673">
        <v>2</v>
      </c>
      <c r="AM115" s="673">
        <v>20</v>
      </c>
      <c r="AN115" s="685" t="s">
        <v>1782</v>
      </c>
      <c r="AO115" s="683" t="s">
        <v>1324</v>
      </c>
      <c r="AP115" s="687" t="s">
        <v>1802</v>
      </c>
      <c r="AQ115" s="376" t="s">
        <v>668</v>
      </c>
      <c r="AR115" s="369">
        <v>3.8E-3</v>
      </c>
      <c r="AS115" s="369">
        <v>3.8E-3</v>
      </c>
      <c r="AT115" s="369" t="s">
        <v>1419</v>
      </c>
      <c r="AW115" s="198"/>
      <c r="AX115" s="198"/>
      <c r="AY115" s="184"/>
      <c r="AZ115" s="184"/>
      <c r="BA115" s="184"/>
      <c r="BB115" s="184"/>
      <c r="BC115" s="184"/>
      <c r="BD115" s="184"/>
      <c r="BE115" s="184"/>
      <c r="BF115" s="184"/>
      <c r="BG115" s="186"/>
      <c r="BH115" s="186"/>
      <c r="BI115" s="199"/>
      <c r="BJ115" s="199"/>
      <c r="BK115" s="199"/>
      <c r="BL115" s="218"/>
      <c r="BM115" s="186"/>
      <c r="BN115" s="186"/>
      <c r="BO115" s="186"/>
      <c r="BP115" s="186"/>
      <c r="BQ115" s="186"/>
      <c r="BR115" s="186"/>
      <c r="BS115" s="186"/>
      <c r="BT115" s="186"/>
      <c r="BU115" s="186"/>
      <c r="BV115" s="189"/>
      <c r="BW115" s="184"/>
      <c r="BX115"/>
      <c r="BZ115"/>
    </row>
    <row r="116" spans="2:78" ht="18.75">
      <c r="B116" s="676" t="s">
        <v>565</v>
      </c>
      <c r="C116" s="364">
        <v>38597242000187</v>
      </c>
      <c r="D116" s="838" t="s">
        <v>14</v>
      </c>
      <c r="E116" s="838" t="s">
        <v>614</v>
      </c>
      <c r="F116" s="365" t="s">
        <v>1419</v>
      </c>
      <c r="G116" s="366" t="s">
        <v>1419</v>
      </c>
      <c r="H116" s="366" t="s">
        <v>1338</v>
      </c>
      <c r="I116" s="840" t="s">
        <v>34</v>
      </c>
      <c r="J116" s="366" t="s">
        <v>608</v>
      </c>
      <c r="K116" s="367" t="s">
        <v>48</v>
      </c>
      <c r="L116" s="681" t="s">
        <v>1419</v>
      </c>
      <c r="M116" s="368" t="s">
        <v>34</v>
      </c>
      <c r="N116" s="683">
        <v>592854</v>
      </c>
      <c r="O116" s="683" t="s">
        <v>1321</v>
      </c>
      <c r="P116" s="684">
        <v>44238</v>
      </c>
      <c r="Q116" s="372">
        <v>27.376250420000002</v>
      </c>
      <c r="R116" s="372">
        <v>26.714319259467207</v>
      </c>
      <c r="S116" s="873">
        <v>2</v>
      </c>
      <c r="T116" s="369">
        <v>3.4429960477609267E-2</v>
      </c>
      <c r="U116" s="685">
        <v>0.35413053864830868</v>
      </c>
      <c r="V116" s="369">
        <v>-4.9248838652149685E-2</v>
      </c>
      <c r="W116" s="685">
        <v>-0.43302767496027506</v>
      </c>
      <c r="AB116" s="369">
        <v>0.21876159609719187</v>
      </c>
      <c r="AC116" s="373">
        <v>-0.74501297245506382</v>
      </c>
      <c r="AD116" s="686">
        <v>38597428000136</v>
      </c>
      <c r="AE116" s="687" t="s">
        <v>1961</v>
      </c>
      <c r="AF116" s="688" t="s">
        <v>1779</v>
      </c>
      <c r="AG116" s="689" t="s">
        <v>1439</v>
      </c>
      <c r="AH116" s="689" t="s">
        <v>1780</v>
      </c>
      <c r="AI116" s="689">
        <v>10000</v>
      </c>
      <c r="AJ116" s="689">
        <v>0</v>
      </c>
      <c r="AK116" s="689">
        <v>5000</v>
      </c>
      <c r="AL116" s="673">
        <v>2.5</v>
      </c>
      <c r="AM116" s="673">
        <v>20</v>
      </c>
      <c r="AN116" s="685" t="s">
        <v>1782</v>
      </c>
      <c r="AO116" s="683" t="s">
        <v>1324</v>
      </c>
      <c r="AP116" s="687" t="s">
        <v>1802</v>
      </c>
      <c r="AQ116" s="376" t="s">
        <v>668</v>
      </c>
      <c r="AR116" s="369">
        <v>3.8E-3</v>
      </c>
      <c r="AS116" s="369">
        <v>3.8E-3</v>
      </c>
      <c r="AT116" s="369" t="s">
        <v>1419</v>
      </c>
      <c r="AW116" s="198"/>
      <c r="AX116" s="198"/>
      <c r="AY116" s="184"/>
      <c r="AZ116" s="184"/>
      <c r="BA116" s="184"/>
      <c r="BB116" s="184"/>
      <c r="BC116" s="184"/>
      <c r="BD116" s="184"/>
      <c r="BE116" s="184"/>
      <c r="BF116" s="184"/>
      <c r="BG116" s="186"/>
      <c r="BH116" s="186"/>
      <c r="BI116" s="199"/>
      <c r="BJ116" s="199"/>
      <c r="BK116" s="199"/>
      <c r="BL116" s="218"/>
      <c r="BM116" s="186"/>
      <c r="BN116" s="186"/>
      <c r="BO116" s="186"/>
      <c r="BP116" s="186"/>
      <c r="BQ116" s="186"/>
      <c r="BR116" s="186"/>
      <c r="BS116" s="186"/>
      <c r="BT116" s="186"/>
      <c r="BU116" s="186"/>
      <c r="BV116" s="189"/>
      <c r="BW116" s="184"/>
      <c r="BX116"/>
      <c r="BZ116"/>
    </row>
    <row r="117" spans="2:78" ht="18.75">
      <c r="B117" s="676" t="s">
        <v>524</v>
      </c>
      <c r="C117" s="364">
        <v>40677875000147</v>
      </c>
      <c r="D117" s="838" t="s">
        <v>13</v>
      </c>
      <c r="E117" s="838" t="s">
        <v>615</v>
      </c>
      <c r="F117" s="365" t="s">
        <v>619</v>
      </c>
      <c r="G117" s="366" t="s">
        <v>34</v>
      </c>
      <c r="H117" s="366" t="s">
        <v>865</v>
      </c>
      <c r="I117" s="840" t="s">
        <v>34</v>
      </c>
      <c r="J117" s="366" t="s">
        <v>611</v>
      </c>
      <c r="K117" s="367" t="s">
        <v>48</v>
      </c>
      <c r="L117" s="681" t="s">
        <v>1419</v>
      </c>
      <c r="M117" s="368" t="s">
        <v>34</v>
      </c>
      <c r="N117" s="683">
        <v>592455</v>
      </c>
      <c r="O117" s="683" t="s">
        <v>1321</v>
      </c>
      <c r="P117" s="684">
        <v>44325</v>
      </c>
      <c r="Q117" s="372">
        <v>10.79390158</v>
      </c>
      <c r="R117" s="372">
        <v>13.451768748319996</v>
      </c>
      <c r="S117" s="873">
        <v>1</v>
      </c>
      <c r="T117" s="369">
        <v>1.9120069484417579E-2</v>
      </c>
      <c r="U117" s="685">
        <v>0.19666013006065608</v>
      </c>
      <c r="V117" s="369">
        <v>1.052023302842553E-2</v>
      </c>
      <c r="W117" s="685">
        <v>9.2500699976212603E-2</v>
      </c>
      <c r="AB117" s="369">
        <v>5.6164938013503266E-2</v>
      </c>
      <c r="AC117" s="373">
        <v>-1.8376438920308895</v>
      </c>
      <c r="AD117" s="686">
        <v>41075494000150</v>
      </c>
      <c r="AE117" s="687" t="s">
        <v>1961</v>
      </c>
      <c r="AF117" s="688" t="s">
        <v>1779</v>
      </c>
      <c r="AG117" s="689" t="s">
        <v>1439</v>
      </c>
      <c r="AH117" s="689" t="s">
        <v>1786</v>
      </c>
      <c r="AI117" s="689">
        <v>10000</v>
      </c>
      <c r="AJ117" s="689">
        <v>5000</v>
      </c>
      <c r="AK117" s="689">
        <v>5000</v>
      </c>
      <c r="AL117" s="673">
        <v>2.2000000000000002</v>
      </c>
      <c r="AM117" s="673">
        <v>20</v>
      </c>
      <c r="AN117" s="685" t="s">
        <v>1801</v>
      </c>
      <c r="AO117" s="683" t="s">
        <v>1324</v>
      </c>
      <c r="AP117" s="687" t="s">
        <v>1802</v>
      </c>
      <c r="AQ117" s="376" t="s">
        <v>668</v>
      </c>
      <c r="AR117" s="369">
        <v>3.8E-3</v>
      </c>
      <c r="AS117" s="369">
        <v>3.8E-3</v>
      </c>
      <c r="AT117" s="369" t="s">
        <v>1419</v>
      </c>
      <c r="AW117" s="198"/>
      <c r="AX117" s="198"/>
      <c r="AY117" s="184"/>
      <c r="AZ117" s="184"/>
      <c r="BA117" s="184"/>
      <c r="BB117" s="184"/>
      <c r="BC117" s="184"/>
      <c r="BD117" s="184"/>
      <c r="BE117" s="184"/>
      <c r="BF117" s="184"/>
      <c r="BG117" s="186"/>
      <c r="BH117" s="186"/>
      <c r="BI117" s="199"/>
      <c r="BJ117" s="199"/>
      <c r="BK117" s="199"/>
      <c r="BL117" s="218"/>
      <c r="BM117" s="186"/>
      <c r="BN117" s="186"/>
      <c r="BO117" s="186"/>
      <c r="BP117" s="186"/>
      <c r="BQ117" s="186"/>
      <c r="BR117" s="186"/>
      <c r="BS117" s="186"/>
      <c r="BT117" s="186"/>
      <c r="BU117" s="186"/>
      <c r="BV117" s="189"/>
      <c r="BW117" s="184"/>
      <c r="BX117"/>
      <c r="BZ117"/>
    </row>
    <row r="118" spans="2:78" ht="18.75">
      <c r="B118" s="676" t="s">
        <v>777</v>
      </c>
      <c r="C118" s="364">
        <v>43917039000180</v>
      </c>
      <c r="D118" s="838" t="s">
        <v>14</v>
      </c>
      <c r="E118" s="838" t="s">
        <v>607</v>
      </c>
      <c r="F118" s="365" t="s">
        <v>1419</v>
      </c>
      <c r="G118" s="366" t="s">
        <v>1419</v>
      </c>
      <c r="H118" s="366" t="s">
        <v>34</v>
      </c>
      <c r="I118" s="840" t="s">
        <v>34</v>
      </c>
      <c r="J118" s="366" t="s">
        <v>608</v>
      </c>
      <c r="K118" s="367" t="s">
        <v>48</v>
      </c>
      <c r="L118" s="681" t="s">
        <v>1419</v>
      </c>
      <c r="M118" s="368" t="s">
        <v>34</v>
      </c>
      <c r="N118" s="683">
        <v>626007</v>
      </c>
      <c r="O118" s="683" t="s">
        <v>1321</v>
      </c>
      <c r="P118" s="684">
        <v>44493</v>
      </c>
      <c r="Q118" s="372">
        <v>107.18593849</v>
      </c>
      <c r="R118" s="372">
        <v>84.398559859955327</v>
      </c>
      <c r="S118" s="873">
        <v>2</v>
      </c>
      <c r="T118" s="369">
        <v>-4.7961975534431822E-2</v>
      </c>
      <c r="U118" s="685">
        <v>-0.49331454335217773</v>
      </c>
      <c r="AB118" s="369">
        <v>0.22230130651679239</v>
      </c>
      <c r="AD118" s="686">
        <v>43909011000100</v>
      </c>
      <c r="AE118" s="687" t="s">
        <v>2130</v>
      </c>
      <c r="AF118" s="688" t="s">
        <v>1800</v>
      </c>
      <c r="AG118" s="689" t="s">
        <v>1438</v>
      </c>
      <c r="AH118" s="689" t="s">
        <v>1780</v>
      </c>
      <c r="AI118" s="689">
        <v>500</v>
      </c>
      <c r="AJ118" s="689">
        <v>500</v>
      </c>
      <c r="AK118" s="689">
        <v>500</v>
      </c>
      <c r="AL118" s="673">
        <v>0</v>
      </c>
      <c r="AM118" s="673">
        <v>0</v>
      </c>
      <c r="AN118" s="685" t="s">
        <v>1801</v>
      </c>
      <c r="AO118" s="683" t="s">
        <v>1324</v>
      </c>
      <c r="AP118" s="687" t="s">
        <v>1783</v>
      </c>
      <c r="AQ118" s="376" t="s">
        <v>659</v>
      </c>
      <c r="AR118" s="369">
        <v>4.8006000000000004E-3</v>
      </c>
      <c r="AS118" s="369">
        <v>4.8006000000000004E-3</v>
      </c>
      <c r="AT118" s="369" t="s">
        <v>1419</v>
      </c>
      <c r="AW118" s="198"/>
      <c r="AX118" s="198"/>
      <c r="AY118" s="184"/>
      <c r="AZ118" s="184"/>
      <c r="BA118" s="184"/>
      <c r="BB118" s="184"/>
      <c r="BC118" s="184"/>
      <c r="BD118" s="184"/>
      <c r="BE118" s="184"/>
      <c r="BF118" s="184"/>
      <c r="BG118" s="186"/>
      <c r="BH118" s="186"/>
      <c r="BI118" s="199"/>
      <c r="BJ118" s="199"/>
      <c r="BK118" s="199"/>
      <c r="BL118" s="218"/>
      <c r="BM118" s="186"/>
      <c r="BN118" s="186"/>
      <c r="BO118" s="186"/>
      <c r="BP118" s="186"/>
      <c r="BQ118" s="186"/>
      <c r="BR118" s="186"/>
      <c r="BS118" s="186"/>
      <c r="BT118" s="186"/>
      <c r="BU118" s="186"/>
      <c r="BV118" s="189"/>
      <c r="BW118" s="184"/>
      <c r="BX118"/>
      <c r="BZ118"/>
    </row>
    <row r="119" spans="2:78" ht="18.75">
      <c r="B119" s="676" t="s">
        <v>778</v>
      </c>
      <c r="C119" s="364">
        <v>43915574000100</v>
      </c>
      <c r="D119" s="838" t="s">
        <v>14</v>
      </c>
      <c r="E119" s="838" t="s">
        <v>607</v>
      </c>
      <c r="F119" s="365" t="s">
        <v>1419</v>
      </c>
      <c r="G119" s="366" t="s">
        <v>1419</v>
      </c>
      <c r="H119" s="366" t="s">
        <v>34</v>
      </c>
      <c r="I119" s="840" t="s">
        <v>34</v>
      </c>
      <c r="J119" s="366" t="s">
        <v>608</v>
      </c>
      <c r="K119" s="367" t="s">
        <v>48</v>
      </c>
      <c r="L119" s="681" t="s">
        <v>1419</v>
      </c>
      <c r="M119" s="368" t="s">
        <v>34</v>
      </c>
      <c r="N119" s="683">
        <v>625906</v>
      </c>
      <c r="O119" s="683" t="s">
        <v>1321</v>
      </c>
      <c r="P119" s="684">
        <v>44493</v>
      </c>
      <c r="Q119" s="372">
        <v>18.971791450000001</v>
      </c>
      <c r="R119" s="372">
        <v>14.616817423526784</v>
      </c>
      <c r="S119" s="873">
        <v>2</v>
      </c>
      <c r="T119" s="369">
        <v>-5.3658932956843097E-2</v>
      </c>
      <c r="U119" s="685">
        <v>-0.55191079419501554</v>
      </c>
      <c r="AB119" s="369">
        <v>0.2276489832412851</v>
      </c>
      <c r="AD119" s="686">
        <v>43907839000110</v>
      </c>
      <c r="AE119" s="687" t="s">
        <v>2130</v>
      </c>
      <c r="AF119" s="688" t="s">
        <v>1800</v>
      </c>
      <c r="AG119" s="689" t="s">
        <v>1438</v>
      </c>
      <c r="AH119" s="689" t="s">
        <v>1786</v>
      </c>
      <c r="AI119" s="689">
        <v>500</v>
      </c>
      <c r="AJ119" s="689">
        <v>500</v>
      </c>
      <c r="AK119" s="689">
        <v>500</v>
      </c>
      <c r="AL119" s="673">
        <v>0</v>
      </c>
      <c r="AM119" s="673">
        <v>0</v>
      </c>
      <c r="AN119" s="685" t="s">
        <v>1801</v>
      </c>
      <c r="AO119" s="683" t="s">
        <v>1324</v>
      </c>
      <c r="AP119" s="687" t="s">
        <v>1783</v>
      </c>
      <c r="AQ119" s="376" t="s">
        <v>659</v>
      </c>
      <c r="AR119" s="369">
        <v>4.8006000000000004E-3</v>
      </c>
      <c r="AS119" s="369">
        <v>4.8006000000000004E-3</v>
      </c>
      <c r="AT119" s="369" t="s">
        <v>1419</v>
      </c>
      <c r="AW119" s="198"/>
      <c r="AX119" s="198"/>
      <c r="AY119" s="184"/>
      <c r="AZ119" s="184"/>
      <c r="BA119" s="184"/>
      <c r="BB119" s="184"/>
      <c r="BC119" s="184"/>
      <c r="BD119" s="184"/>
      <c r="BE119" s="184"/>
      <c r="BF119" s="184"/>
      <c r="BG119" s="186"/>
      <c r="BH119" s="186"/>
      <c r="BI119" s="199"/>
      <c r="BJ119" s="199"/>
      <c r="BK119" s="199"/>
      <c r="BL119" s="218"/>
      <c r="BM119" s="186"/>
      <c r="BN119" s="186"/>
      <c r="BO119" s="186"/>
      <c r="BP119" s="186"/>
      <c r="BQ119" s="186"/>
      <c r="BR119" s="186"/>
      <c r="BS119" s="186"/>
      <c r="BT119" s="186"/>
      <c r="BU119" s="186"/>
      <c r="BV119" s="189"/>
      <c r="BW119" s="184"/>
      <c r="BX119"/>
      <c r="BZ119"/>
    </row>
    <row r="120" spans="2:78" ht="18.75">
      <c r="B120" s="676" t="s">
        <v>1510</v>
      </c>
      <c r="C120" s="364">
        <v>31848081000108</v>
      </c>
      <c r="D120" s="838" t="s">
        <v>14</v>
      </c>
      <c r="E120" s="838" t="s">
        <v>607</v>
      </c>
      <c r="F120" s="365" t="s">
        <v>1419</v>
      </c>
      <c r="G120" s="366" t="s">
        <v>1419</v>
      </c>
      <c r="H120" s="366" t="s">
        <v>34</v>
      </c>
      <c r="I120" s="840" t="s">
        <v>34</v>
      </c>
      <c r="J120" s="366" t="s">
        <v>608</v>
      </c>
      <c r="K120" s="367" t="s">
        <v>48</v>
      </c>
      <c r="L120" s="681" t="s">
        <v>1419</v>
      </c>
      <c r="M120" s="368" t="s">
        <v>1419</v>
      </c>
      <c r="N120" s="682">
        <v>484156</v>
      </c>
      <c r="O120" s="683" t="s">
        <v>1324</v>
      </c>
      <c r="P120" s="684">
        <v>43383</v>
      </c>
      <c r="Q120" s="372">
        <v>0</v>
      </c>
      <c r="R120" s="372">
        <v>4.8834719127981705</v>
      </c>
      <c r="S120" s="873">
        <v>3</v>
      </c>
      <c r="T120" s="369">
        <v>-4.1507779296540703E-2</v>
      </c>
      <c r="U120" s="685">
        <v>-0.42692968671684484</v>
      </c>
      <c r="V120" s="369">
        <v>-6.6273027122115358E-2</v>
      </c>
      <c r="W120" s="685">
        <v>-0.58271536208125807</v>
      </c>
      <c r="X120" s="369">
        <v>0.16117691138375889</v>
      </c>
      <c r="Y120" s="685">
        <v>1.0770624729255383</v>
      </c>
      <c r="Z120" s="369">
        <v>2.7934804139142067E-2</v>
      </c>
      <c r="AA120" s="685">
        <v>0.14874222894358249</v>
      </c>
      <c r="AB120" s="369">
        <v>0.17924410469215307</v>
      </c>
      <c r="AC120" s="373">
        <v>-1.0042417615156796</v>
      </c>
      <c r="AD120" s="686">
        <v>0</v>
      </c>
      <c r="AE120" s="687" t="s">
        <v>2037</v>
      </c>
      <c r="AF120" s="688" t="s">
        <v>1923</v>
      </c>
      <c r="AG120" s="689" t="s">
        <v>761</v>
      </c>
      <c r="AH120" s="689" t="s">
        <v>1786</v>
      </c>
      <c r="AI120" s="689">
        <v>100</v>
      </c>
      <c r="AJ120" s="689">
        <v>100</v>
      </c>
      <c r="AK120" s="689">
        <v>100</v>
      </c>
      <c r="AL120" s="673">
        <v>2</v>
      </c>
      <c r="AM120" s="673">
        <v>20</v>
      </c>
      <c r="AN120" s="685" t="s">
        <v>666</v>
      </c>
      <c r="AO120" s="683" t="s">
        <v>1324</v>
      </c>
      <c r="AP120" s="687" t="s">
        <v>1783</v>
      </c>
      <c r="AQ120" s="376" t="s">
        <v>659</v>
      </c>
      <c r="AR120" s="369">
        <v>5.3333333333333297E-3</v>
      </c>
      <c r="AS120" s="369">
        <v>5.3333333333333297E-3</v>
      </c>
      <c r="AT120" s="369" t="s">
        <v>1419</v>
      </c>
      <c r="AW120" s="198"/>
      <c r="AX120" s="198"/>
      <c r="AY120" s="184"/>
      <c r="AZ120" s="184"/>
      <c r="BA120" s="184"/>
      <c r="BB120" s="184"/>
      <c r="BC120" s="184"/>
      <c r="BD120" s="184"/>
      <c r="BE120" s="184"/>
      <c r="BF120" s="184"/>
      <c r="BG120" s="186"/>
      <c r="BH120" s="186"/>
      <c r="BI120" s="199"/>
      <c r="BJ120" s="199"/>
      <c r="BK120" s="199"/>
      <c r="BL120" s="218"/>
      <c r="BM120" s="186"/>
      <c r="BN120" s="186"/>
      <c r="BO120" s="186"/>
      <c r="BP120" s="186"/>
      <c r="BQ120" s="186"/>
      <c r="BR120" s="186"/>
      <c r="BS120" s="186"/>
      <c r="BT120" s="186"/>
      <c r="BU120" s="186"/>
      <c r="BV120" s="189"/>
      <c r="BW120" s="184"/>
      <c r="BX120"/>
      <c r="BZ120"/>
    </row>
    <row r="121" spans="2:78" ht="18.75">
      <c r="B121" s="676" t="s">
        <v>95</v>
      </c>
      <c r="C121" s="364">
        <v>39737102000120</v>
      </c>
      <c r="D121" s="838" t="s">
        <v>14</v>
      </c>
      <c r="E121" s="838" t="s">
        <v>614</v>
      </c>
      <c r="F121" s="365" t="s">
        <v>1419</v>
      </c>
      <c r="G121" s="366" t="s">
        <v>1419</v>
      </c>
      <c r="H121" s="366" t="s">
        <v>1338</v>
      </c>
      <c r="I121" s="840" t="s">
        <v>34</v>
      </c>
      <c r="J121" s="366" t="s">
        <v>608</v>
      </c>
      <c r="K121" s="367" t="s">
        <v>48</v>
      </c>
      <c r="L121" s="681" t="s">
        <v>1419</v>
      </c>
      <c r="M121" s="368" t="s">
        <v>1416</v>
      </c>
      <c r="N121" s="683">
        <v>568945</v>
      </c>
      <c r="O121" s="683" t="s">
        <v>1321</v>
      </c>
      <c r="P121" s="684">
        <v>44190</v>
      </c>
      <c r="Q121" s="372">
        <v>86.966331780000004</v>
      </c>
      <c r="R121" s="372">
        <v>91.28190346736848</v>
      </c>
      <c r="S121" s="873">
        <v>3</v>
      </c>
      <c r="T121" s="369">
        <v>-0.28766578710857182</v>
      </c>
      <c r="U121" s="685">
        <v>-2.9587963136262627</v>
      </c>
      <c r="V121" s="369">
        <v>-0.29069210492512787</v>
      </c>
      <c r="W121" s="685">
        <v>-2.5559531913864117</v>
      </c>
      <c r="AB121" s="369">
        <v>0.22453879767338164</v>
      </c>
      <c r="AC121" s="373">
        <v>-1.8011296819565374</v>
      </c>
      <c r="AD121" s="686">
        <v>39737170000199</v>
      </c>
      <c r="AE121" s="687" t="s">
        <v>2105</v>
      </c>
      <c r="AF121" s="688" t="s">
        <v>1779</v>
      </c>
      <c r="AG121" s="689" t="s">
        <v>1439</v>
      </c>
      <c r="AH121" s="689" t="s">
        <v>1786</v>
      </c>
      <c r="AI121" s="689">
        <v>0</v>
      </c>
      <c r="AJ121" s="689">
        <v>0</v>
      </c>
      <c r="AK121" s="689">
        <v>0</v>
      </c>
      <c r="AL121" s="673">
        <v>2.5</v>
      </c>
      <c r="AM121" s="673">
        <v>20</v>
      </c>
      <c r="AN121" s="685" t="s">
        <v>1782</v>
      </c>
      <c r="AO121" s="683" t="s">
        <v>1324</v>
      </c>
      <c r="AP121" s="687" t="s">
        <v>1802</v>
      </c>
      <c r="AQ121" s="376" t="s">
        <v>668</v>
      </c>
      <c r="AR121" s="369">
        <v>3.5999999999999999E-3</v>
      </c>
      <c r="AS121" s="369">
        <v>3.5999999999999999E-3</v>
      </c>
      <c r="AT121" s="369" t="s">
        <v>1419</v>
      </c>
      <c r="AW121" s="198"/>
      <c r="AX121" s="198"/>
      <c r="AY121" s="184"/>
      <c r="AZ121" s="184"/>
      <c r="BA121" s="184"/>
      <c r="BB121" s="184"/>
      <c r="BC121" s="184"/>
      <c r="BD121" s="184"/>
      <c r="BE121" s="184"/>
      <c r="BF121" s="184"/>
      <c r="BG121" s="186"/>
      <c r="BH121" s="186"/>
      <c r="BI121" s="199"/>
      <c r="BJ121" s="199"/>
      <c r="BK121" s="199"/>
      <c r="BL121" s="218"/>
      <c r="BM121" s="186"/>
      <c r="BN121" s="186"/>
      <c r="BO121" s="186"/>
      <c r="BP121" s="186"/>
      <c r="BQ121" s="186"/>
      <c r="BR121" s="186"/>
      <c r="BS121" s="186"/>
      <c r="BT121" s="186"/>
      <c r="BU121" s="186"/>
      <c r="BV121" s="189"/>
      <c r="BW121" s="184"/>
      <c r="BX121"/>
      <c r="BZ121"/>
    </row>
    <row r="122" spans="2:78" ht="18.75">
      <c r="B122" s="676" t="s">
        <v>466</v>
      </c>
      <c r="C122" s="364">
        <v>43214822000188</v>
      </c>
      <c r="D122" s="838" t="s">
        <v>14</v>
      </c>
      <c r="E122" s="838" t="s">
        <v>607</v>
      </c>
      <c r="F122" s="365" t="s">
        <v>1419</v>
      </c>
      <c r="G122" s="366" t="s">
        <v>1419</v>
      </c>
      <c r="H122" s="366" t="s">
        <v>34</v>
      </c>
      <c r="I122" s="840" t="s">
        <v>34</v>
      </c>
      <c r="J122" s="366" t="s">
        <v>608</v>
      </c>
      <c r="K122" s="367" t="s">
        <v>48</v>
      </c>
      <c r="L122" s="681" t="s">
        <v>1419</v>
      </c>
      <c r="M122" s="368" t="s">
        <v>1416</v>
      </c>
      <c r="N122" s="683">
        <v>616338</v>
      </c>
      <c r="O122" s="683" t="s">
        <v>1321</v>
      </c>
      <c r="P122" s="684">
        <v>44454</v>
      </c>
      <c r="Q122" s="372">
        <v>42.9</v>
      </c>
      <c r="R122" s="372">
        <v>40.858600823045272</v>
      </c>
      <c r="S122" s="873">
        <v>2</v>
      </c>
      <c r="T122" s="369">
        <v>-1.0638297872339719E-2</v>
      </c>
      <c r="U122" s="685">
        <v>-0.10942057741491826</v>
      </c>
      <c r="V122" s="369">
        <v>-1.0638297872339275E-2</v>
      </c>
      <c r="W122" s="685">
        <v>-9.3538802523475115E-2</v>
      </c>
      <c r="AB122" s="369">
        <v>0.215688572765418</v>
      </c>
      <c r="AC122" s="373">
        <v>-0.57661694633603311</v>
      </c>
      <c r="AD122" s="686">
        <v>43214858000161</v>
      </c>
      <c r="AE122" s="687" t="s">
        <v>1960</v>
      </c>
      <c r="AF122" s="688" t="s">
        <v>1800</v>
      </c>
      <c r="AG122" s="689" t="s">
        <v>1438</v>
      </c>
      <c r="AH122" s="689" t="s">
        <v>1780</v>
      </c>
      <c r="AI122" s="689">
        <v>1000</v>
      </c>
      <c r="AJ122" s="689">
        <v>0</v>
      </c>
      <c r="AK122" s="689">
        <v>0</v>
      </c>
      <c r="AL122" s="673">
        <v>0</v>
      </c>
      <c r="AM122" s="673">
        <v>0</v>
      </c>
      <c r="AN122" s="685" t="s">
        <v>666</v>
      </c>
      <c r="AO122" s="683" t="s">
        <v>1324</v>
      </c>
      <c r="AP122" s="687" t="s">
        <v>1783</v>
      </c>
      <c r="AQ122" s="376" t="s">
        <v>670</v>
      </c>
      <c r="AR122" s="369">
        <v>0</v>
      </c>
      <c r="AS122" s="369">
        <v>0</v>
      </c>
      <c r="AT122" s="369" t="s">
        <v>1419</v>
      </c>
      <c r="AW122" s="198"/>
      <c r="AX122" s="198"/>
      <c r="AY122" s="184"/>
      <c r="AZ122" s="184"/>
      <c r="BA122" s="184"/>
      <c r="BB122" s="184"/>
      <c r="BC122" s="184"/>
      <c r="BD122" s="184"/>
      <c r="BE122" s="184"/>
      <c r="BF122" s="184"/>
      <c r="BG122" s="186"/>
      <c r="BH122" s="186"/>
      <c r="BI122" s="199"/>
      <c r="BJ122" s="199"/>
      <c r="BK122" s="199"/>
      <c r="BL122" s="218"/>
      <c r="BM122" s="186"/>
      <c r="BN122" s="186"/>
      <c r="BO122" s="186"/>
      <c r="BP122" s="186"/>
      <c r="BQ122" s="186"/>
      <c r="BR122" s="186"/>
      <c r="BS122" s="186"/>
      <c r="BT122" s="186"/>
      <c r="BU122" s="186"/>
      <c r="BV122" s="189"/>
      <c r="BW122" s="184"/>
      <c r="BX122"/>
      <c r="BZ122"/>
    </row>
    <row r="123" spans="2:78" ht="18.75">
      <c r="B123" s="676" t="s">
        <v>779</v>
      </c>
      <c r="C123" s="364">
        <v>20501989000124</v>
      </c>
      <c r="D123" s="838" t="s">
        <v>14</v>
      </c>
      <c r="E123" s="838" t="s">
        <v>614</v>
      </c>
      <c r="F123" s="365" t="s">
        <v>1419</v>
      </c>
      <c r="G123" s="366" t="s">
        <v>1419</v>
      </c>
      <c r="H123" s="366" t="s">
        <v>865</v>
      </c>
      <c r="I123" s="840" t="s">
        <v>34</v>
      </c>
      <c r="J123" s="366" t="s">
        <v>608</v>
      </c>
      <c r="K123" s="367" t="s">
        <v>48</v>
      </c>
      <c r="L123" s="681" t="s">
        <v>1419</v>
      </c>
      <c r="M123" s="368" t="s">
        <v>34</v>
      </c>
      <c r="N123" s="682">
        <v>383651</v>
      </c>
      <c r="O123" s="683" t="s">
        <v>1321</v>
      </c>
      <c r="P123" s="684">
        <v>41922</v>
      </c>
      <c r="Q123" s="372">
        <v>92.625748000000002</v>
      </c>
      <c r="R123" s="372">
        <v>90.495006902833993</v>
      </c>
      <c r="S123" s="873">
        <v>2</v>
      </c>
      <c r="T123" s="369">
        <v>2.3822343134619617E-2</v>
      </c>
      <c r="U123" s="685">
        <v>0.24502552686965715</v>
      </c>
      <c r="V123" s="369">
        <v>1.7094586525711053E-2</v>
      </c>
      <c r="W123" s="685">
        <v>0.15030667240541706</v>
      </c>
      <c r="X123" s="369">
        <v>2.8466980247702001E-2</v>
      </c>
      <c r="Y123" s="685">
        <v>0.19023020033750265</v>
      </c>
      <c r="Z123" s="369">
        <v>-1.7238416069833118E-2</v>
      </c>
      <c r="AA123" s="685">
        <v>-9.1788022458015955E-2</v>
      </c>
      <c r="AB123" s="369">
        <v>0.17096575187250257</v>
      </c>
      <c r="AC123" s="373">
        <v>-0.56524070307127372</v>
      </c>
      <c r="AD123" s="686">
        <v>20355747000170</v>
      </c>
      <c r="AE123" s="687" t="s">
        <v>1960</v>
      </c>
      <c r="AF123" s="688" t="s">
        <v>1800</v>
      </c>
      <c r="AG123" s="689" t="s">
        <v>1438</v>
      </c>
      <c r="AH123" s="689" t="s">
        <v>1780</v>
      </c>
      <c r="AI123" s="689">
        <v>1000</v>
      </c>
      <c r="AJ123" s="689">
        <v>1000</v>
      </c>
      <c r="AK123" s="689">
        <v>1000</v>
      </c>
      <c r="AL123" s="673">
        <v>1.6</v>
      </c>
      <c r="AM123" s="673">
        <v>15</v>
      </c>
      <c r="AN123" s="685" t="s">
        <v>1801</v>
      </c>
      <c r="AO123" s="683" t="s">
        <v>1324</v>
      </c>
      <c r="AP123" s="687" t="s">
        <v>1783</v>
      </c>
      <c r="AQ123" s="376" t="s">
        <v>659</v>
      </c>
      <c r="AR123" s="369">
        <v>4.2666666666666703E-3</v>
      </c>
      <c r="AS123" s="369">
        <v>4.2666666666666703E-3</v>
      </c>
      <c r="AT123" s="369" t="s">
        <v>1419</v>
      </c>
      <c r="AW123" s="198"/>
      <c r="AX123" s="198"/>
      <c r="AY123" s="184"/>
      <c r="AZ123" s="184"/>
      <c r="BA123" s="184"/>
      <c r="BB123" s="184"/>
      <c r="BC123" s="184"/>
      <c r="BD123" s="184"/>
      <c r="BE123" s="184"/>
      <c r="BF123" s="184"/>
      <c r="BG123" s="186"/>
      <c r="BH123" s="186"/>
      <c r="BI123" s="199"/>
      <c r="BJ123" s="199"/>
      <c r="BK123" s="199"/>
      <c r="BL123" s="218"/>
      <c r="BM123" s="186"/>
      <c r="BN123" s="186"/>
      <c r="BO123" s="186"/>
      <c r="BP123" s="186"/>
      <c r="BQ123" s="186"/>
      <c r="BR123" s="186"/>
      <c r="BS123" s="186"/>
      <c r="BT123" s="186"/>
      <c r="BU123" s="186"/>
      <c r="BV123" s="189"/>
      <c r="BW123" s="184"/>
      <c r="BX123"/>
      <c r="BZ123"/>
    </row>
    <row r="124" spans="2:78" ht="18.75">
      <c r="B124" s="676" t="s">
        <v>780</v>
      </c>
      <c r="C124" s="364">
        <v>31340838000158</v>
      </c>
      <c r="D124" s="838" t="s">
        <v>11</v>
      </c>
      <c r="E124" s="838" t="s">
        <v>620</v>
      </c>
      <c r="F124" s="365" t="s">
        <v>685</v>
      </c>
      <c r="G124" s="366" t="s">
        <v>738</v>
      </c>
      <c r="H124" s="366" t="s">
        <v>34</v>
      </c>
      <c r="I124" s="840" t="s">
        <v>1319</v>
      </c>
      <c r="J124" s="366" t="s">
        <v>608</v>
      </c>
      <c r="K124" s="367" t="s">
        <v>48</v>
      </c>
      <c r="L124" s="681" t="s">
        <v>1419</v>
      </c>
      <c r="M124" s="368" t="s">
        <v>34</v>
      </c>
      <c r="N124" s="682">
        <v>481769</v>
      </c>
      <c r="O124" s="683" t="s">
        <v>1321</v>
      </c>
      <c r="P124" s="684">
        <v>43430</v>
      </c>
      <c r="Q124" s="372">
        <v>267.93274341</v>
      </c>
      <c r="R124" s="372">
        <v>240.63335453227094</v>
      </c>
      <c r="S124" s="873">
        <v>1</v>
      </c>
      <c r="T124" s="369">
        <v>0.1045833095209312</v>
      </c>
      <c r="U124" s="685">
        <v>1.0756952148799519</v>
      </c>
      <c r="V124" s="369">
        <v>0.12428949689562185</v>
      </c>
      <c r="W124" s="685">
        <v>1.0928337263511128</v>
      </c>
      <c r="X124" s="369">
        <v>0.17516617610391205</v>
      </c>
      <c r="Y124" s="685">
        <v>1.1705455402243226</v>
      </c>
      <c r="Z124" s="369">
        <v>0.21898221464816658</v>
      </c>
      <c r="AA124" s="685">
        <v>1.1659971748336255</v>
      </c>
      <c r="AB124" s="369">
        <v>1.6321216393700153E-3</v>
      </c>
      <c r="AC124" s="373">
        <v>6.4689471211617926</v>
      </c>
      <c r="AD124" s="686">
        <v>31908013000197</v>
      </c>
      <c r="AE124" s="687" t="s">
        <v>1960</v>
      </c>
      <c r="AF124" s="688" t="s">
        <v>1800</v>
      </c>
      <c r="AG124" s="689" t="s">
        <v>1438</v>
      </c>
      <c r="AH124" s="689" t="s">
        <v>1780</v>
      </c>
      <c r="AI124" s="689">
        <v>1000</v>
      </c>
      <c r="AJ124" s="689">
        <v>1000</v>
      </c>
      <c r="AK124" s="689">
        <v>1000</v>
      </c>
      <c r="AL124" s="673">
        <v>0.85</v>
      </c>
      <c r="AM124" s="673">
        <v>15</v>
      </c>
      <c r="AN124" s="685" t="s">
        <v>1801</v>
      </c>
      <c r="AO124" s="683" t="s">
        <v>1324</v>
      </c>
      <c r="AP124" s="687" t="s">
        <v>1788</v>
      </c>
      <c r="AQ124" s="376" t="s">
        <v>11</v>
      </c>
      <c r="AR124" s="369">
        <v>1.98333333333333E-3</v>
      </c>
      <c r="AS124" s="369">
        <v>1.98333333333333E-3</v>
      </c>
      <c r="AT124" s="369" t="s">
        <v>1419</v>
      </c>
      <c r="AW124" s="198"/>
      <c r="AX124" s="198"/>
      <c r="AY124" s="184"/>
      <c r="AZ124" s="184"/>
      <c r="BA124" s="184"/>
      <c r="BB124" s="184"/>
      <c r="BC124" s="184"/>
      <c r="BD124" s="184"/>
      <c r="BE124" s="184"/>
      <c r="BF124" s="184"/>
      <c r="BG124" s="186"/>
      <c r="BH124" s="186"/>
      <c r="BI124" s="199"/>
      <c r="BJ124" s="199"/>
      <c r="BK124" s="199"/>
      <c r="BL124" s="218"/>
      <c r="BM124" s="186"/>
      <c r="BN124" s="186"/>
      <c r="BO124" s="186"/>
      <c r="BP124" s="186"/>
      <c r="BQ124" s="186"/>
      <c r="BR124" s="186"/>
      <c r="BS124" s="186"/>
      <c r="BT124" s="186"/>
      <c r="BU124" s="186"/>
      <c r="BV124" s="189"/>
      <c r="BW124" s="184"/>
      <c r="BX124"/>
      <c r="BZ124"/>
    </row>
    <row r="125" spans="2:78" ht="18.75">
      <c r="B125" s="676" t="s">
        <v>781</v>
      </c>
      <c r="C125" s="364">
        <v>17627210000107</v>
      </c>
      <c r="D125" s="838" t="s">
        <v>11</v>
      </c>
      <c r="E125" s="838" t="s">
        <v>620</v>
      </c>
      <c r="F125" s="365" t="s">
        <v>663</v>
      </c>
      <c r="G125" s="366" t="s">
        <v>738</v>
      </c>
      <c r="H125" s="366" t="s">
        <v>34</v>
      </c>
      <c r="I125" s="840" t="s">
        <v>1419</v>
      </c>
      <c r="J125" s="366" t="s">
        <v>608</v>
      </c>
      <c r="K125" s="367" t="s">
        <v>48</v>
      </c>
      <c r="L125" s="681" t="s">
        <v>1419</v>
      </c>
      <c r="M125" s="368" t="s">
        <v>1416</v>
      </c>
      <c r="N125" s="682">
        <v>375322</v>
      </c>
      <c r="O125" s="683" t="s">
        <v>1321</v>
      </c>
      <c r="P125" s="684">
        <v>41462</v>
      </c>
      <c r="Q125" s="372">
        <v>171.10680199999999</v>
      </c>
      <c r="R125" s="372">
        <v>171.45124509599995</v>
      </c>
      <c r="S125" s="873">
        <v>1</v>
      </c>
      <c r="T125" s="369">
        <v>0.10166564514585952</v>
      </c>
      <c r="U125" s="685">
        <v>1.0456854779413616</v>
      </c>
      <c r="V125" s="369">
        <v>0.1196422544123672</v>
      </c>
      <c r="W125" s="685">
        <v>1.0519721616406414</v>
      </c>
      <c r="X125" s="369">
        <v>0.16860959849140356</v>
      </c>
      <c r="Y125" s="685">
        <v>1.1267313013446452</v>
      </c>
      <c r="Z125" s="369">
        <v>0.20527223149438956</v>
      </c>
      <c r="AA125" s="685">
        <v>1.0929967183810108</v>
      </c>
      <c r="AB125" s="369">
        <v>1.5313011356561132E-3</v>
      </c>
      <c r="AC125" s="373">
        <v>3.860028546639362</v>
      </c>
      <c r="AD125" s="686">
        <v>23225882000199</v>
      </c>
      <c r="AE125" s="687" t="s">
        <v>1960</v>
      </c>
      <c r="AF125" s="688" t="s">
        <v>1800</v>
      </c>
      <c r="AG125" s="689" t="s">
        <v>1438</v>
      </c>
      <c r="AH125" s="689" t="s">
        <v>1780</v>
      </c>
      <c r="AI125" s="689">
        <v>1000</v>
      </c>
      <c r="AJ125" s="689">
        <v>1000</v>
      </c>
      <c r="AK125" s="689">
        <v>1000</v>
      </c>
      <c r="AL125" s="673">
        <v>0.5</v>
      </c>
      <c r="AM125" s="673">
        <v>15</v>
      </c>
      <c r="AN125" s="685" t="s">
        <v>1801</v>
      </c>
      <c r="AO125" s="683" t="s">
        <v>1324</v>
      </c>
      <c r="AP125" s="687" t="s">
        <v>1788</v>
      </c>
      <c r="AQ125" s="376" t="s">
        <v>675</v>
      </c>
      <c r="AR125" s="369">
        <v>0</v>
      </c>
      <c r="AS125" s="369">
        <v>0</v>
      </c>
      <c r="AT125" s="369" t="s">
        <v>1419</v>
      </c>
      <c r="AW125" s="198"/>
      <c r="AX125" s="198"/>
      <c r="AY125" s="184"/>
      <c r="AZ125" s="184"/>
      <c r="BA125" s="184"/>
      <c r="BB125" s="184"/>
      <c r="BC125" s="184"/>
      <c r="BD125" s="184"/>
      <c r="BE125" s="184"/>
      <c r="BF125" s="184"/>
      <c r="BG125" s="186"/>
      <c r="BH125" s="186"/>
      <c r="BI125" s="199"/>
      <c r="BJ125" s="199"/>
      <c r="BK125" s="199"/>
      <c r="BL125" s="218"/>
      <c r="BM125" s="186"/>
      <c r="BN125" s="186"/>
      <c r="BO125" s="186"/>
      <c r="BP125" s="186"/>
      <c r="BQ125" s="186"/>
      <c r="BR125" s="186"/>
      <c r="BS125" s="186"/>
      <c r="BT125" s="186"/>
      <c r="BU125" s="186"/>
      <c r="BV125" s="189"/>
      <c r="BW125" s="184"/>
      <c r="BX125"/>
      <c r="BZ125"/>
    </row>
    <row r="126" spans="2:78" ht="18.75">
      <c r="B126" s="676" t="s">
        <v>96</v>
      </c>
      <c r="C126" s="364">
        <v>17249227000178</v>
      </c>
      <c r="D126" s="838" t="s">
        <v>14</v>
      </c>
      <c r="E126" s="838" t="s">
        <v>614</v>
      </c>
      <c r="F126" s="365" t="s">
        <v>1419</v>
      </c>
      <c r="G126" s="366" t="s">
        <v>1419</v>
      </c>
      <c r="H126" s="366" t="s">
        <v>1338</v>
      </c>
      <c r="I126" s="840" t="s">
        <v>34</v>
      </c>
      <c r="J126" s="366" t="s">
        <v>608</v>
      </c>
      <c r="K126" s="367" t="s">
        <v>48</v>
      </c>
      <c r="L126" s="681" t="s">
        <v>1419</v>
      </c>
      <c r="M126" s="368" t="s">
        <v>34</v>
      </c>
      <c r="N126" s="682">
        <v>367427</v>
      </c>
      <c r="O126" s="683" t="s">
        <v>1321</v>
      </c>
      <c r="P126" s="684">
        <v>41284</v>
      </c>
      <c r="Q126" s="372">
        <v>127.49274800000001</v>
      </c>
      <c r="R126" s="372">
        <v>124.86959116334661</v>
      </c>
      <c r="S126" s="873">
        <v>27</v>
      </c>
      <c r="T126" s="369">
        <v>0.126030010600368</v>
      </c>
      <c r="U126" s="685">
        <v>1.2962859939611364</v>
      </c>
      <c r="V126" s="369">
        <v>8.4670023742764888E-2</v>
      </c>
      <c r="W126" s="685">
        <v>0.74447366727012931</v>
      </c>
      <c r="X126" s="369">
        <v>0.1524932431922168</v>
      </c>
      <c r="Y126" s="685">
        <v>1.019033980778929</v>
      </c>
      <c r="Z126" s="369">
        <v>4.4785548376887752E-2</v>
      </c>
      <c r="AA126" s="685">
        <v>0.23846604604271679</v>
      </c>
      <c r="AB126" s="369">
        <v>0.20906921766061629</v>
      </c>
      <c r="AC126" s="373">
        <v>-0.13900355536626144</v>
      </c>
      <c r="AD126" s="686">
        <v>21360513000183</v>
      </c>
      <c r="AE126" s="687" t="s">
        <v>1956</v>
      </c>
      <c r="AF126" s="688" t="s">
        <v>1800</v>
      </c>
      <c r="AG126" s="689" t="s">
        <v>1438</v>
      </c>
      <c r="AH126" s="689" t="s">
        <v>1861</v>
      </c>
      <c r="AI126" s="689">
        <v>20000</v>
      </c>
      <c r="AJ126" s="689">
        <v>1000</v>
      </c>
      <c r="AK126" s="689">
        <v>20000</v>
      </c>
      <c r="AL126" s="673">
        <v>2</v>
      </c>
      <c r="AM126" s="673">
        <v>20</v>
      </c>
      <c r="AN126" s="685" t="s">
        <v>1782</v>
      </c>
      <c r="AO126" s="683" t="s">
        <v>1324</v>
      </c>
      <c r="AP126" s="687" t="s">
        <v>1783</v>
      </c>
      <c r="AQ126" s="376" t="s">
        <v>659</v>
      </c>
      <c r="AR126" s="369">
        <v>5.0000000000000001E-3</v>
      </c>
      <c r="AS126" s="369">
        <v>5.0000000000000001E-3</v>
      </c>
      <c r="AT126" s="369" t="s">
        <v>1419</v>
      </c>
      <c r="AW126" s="198"/>
      <c r="AX126" s="198"/>
      <c r="AY126" s="184"/>
      <c r="AZ126" s="184"/>
      <c r="BA126" s="184"/>
      <c r="BB126" s="184"/>
      <c r="BC126" s="184"/>
      <c r="BD126" s="184"/>
      <c r="BE126" s="184"/>
      <c r="BF126" s="184"/>
      <c r="BG126" s="186"/>
      <c r="BH126" s="186"/>
      <c r="BI126" s="199"/>
      <c r="BJ126" s="199"/>
      <c r="BK126" s="199"/>
      <c r="BL126" s="218"/>
      <c r="BM126" s="186"/>
      <c r="BN126" s="186"/>
      <c r="BO126" s="186"/>
      <c r="BP126" s="186"/>
      <c r="BQ126" s="186"/>
      <c r="BR126" s="186"/>
      <c r="BS126" s="186"/>
      <c r="BT126" s="186"/>
      <c r="BU126" s="186"/>
      <c r="BV126" s="189"/>
      <c r="BW126" s="184"/>
      <c r="BX126"/>
      <c r="BZ126"/>
    </row>
    <row r="127" spans="2:78" ht="18.75">
      <c r="B127" s="676" t="s">
        <v>97</v>
      </c>
      <c r="C127" s="364">
        <v>23186344000132</v>
      </c>
      <c r="D127" s="838" t="s">
        <v>14</v>
      </c>
      <c r="E127" s="838" t="s">
        <v>607</v>
      </c>
      <c r="F127" s="365" t="s">
        <v>1419</v>
      </c>
      <c r="G127" s="366" t="s">
        <v>1419</v>
      </c>
      <c r="H127" s="366" t="s">
        <v>34</v>
      </c>
      <c r="I127" s="840" t="s">
        <v>34</v>
      </c>
      <c r="J127" s="366" t="s">
        <v>608</v>
      </c>
      <c r="K127" s="367" t="s">
        <v>48</v>
      </c>
      <c r="L127" s="681" t="s">
        <v>1419</v>
      </c>
      <c r="M127" s="368" t="s">
        <v>34</v>
      </c>
      <c r="N127" s="682">
        <v>407194</v>
      </c>
      <c r="O127" s="683" t="s">
        <v>1321</v>
      </c>
      <c r="P127" s="684">
        <v>42278</v>
      </c>
      <c r="Q127" s="372">
        <v>125.608228</v>
      </c>
      <c r="R127" s="372">
        <v>151.33342749599996</v>
      </c>
      <c r="S127" s="873">
        <v>27</v>
      </c>
      <c r="T127" s="369">
        <v>0.12197163688255541</v>
      </c>
      <c r="U127" s="685">
        <v>1.254543451977687</v>
      </c>
      <c r="V127" s="369">
        <v>7.7732467445489117E-2</v>
      </c>
      <c r="W127" s="685">
        <v>0.68347418067240395</v>
      </c>
      <c r="X127" s="369">
        <v>0.13539153983846264</v>
      </c>
      <c r="Y127" s="685">
        <v>0.90475208551679231</v>
      </c>
      <c r="Z127" s="369">
        <v>2.3407698746773953E-2</v>
      </c>
      <c r="AA127" s="685">
        <v>0.12463711106377531</v>
      </c>
      <c r="AB127" s="369">
        <v>0.21689810410505311</v>
      </c>
      <c r="AC127" s="373">
        <v>-0.16597157922739786</v>
      </c>
      <c r="AD127" s="686">
        <v>21360513000183</v>
      </c>
      <c r="AE127" s="687" t="s">
        <v>1956</v>
      </c>
      <c r="AF127" s="688" t="s">
        <v>1800</v>
      </c>
      <c r="AG127" s="689" t="s">
        <v>1438</v>
      </c>
      <c r="AH127" s="689" t="s">
        <v>1786</v>
      </c>
      <c r="AI127" s="689">
        <v>1000</v>
      </c>
      <c r="AJ127" s="689">
        <v>0</v>
      </c>
      <c r="AK127" s="689">
        <v>0</v>
      </c>
      <c r="AL127" s="673">
        <v>3</v>
      </c>
      <c r="AM127" s="673">
        <v>0</v>
      </c>
      <c r="AN127" s="685" t="s">
        <v>1782</v>
      </c>
      <c r="AO127" s="683" t="s">
        <v>1324</v>
      </c>
      <c r="AP127" s="687" t="s">
        <v>1783</v>
      </c>
      <c r="AQ127" s="376" t="s">
        <v>659</v>
      </c>
      <c r="AR127" s="369">
        <v>1.0500000000000001E-2</v>
      </c>
      <c r="AS127" s="369">
        <v>1.0500000000000001E-2</v>
      </c>
      <c r="AT127" s="369" t="s">
        <v>1419</v>
      </c>
      <c r="AW127" s="198"/>
      <c r="AX127" s="198"/>
      <c r="AY127" s="184"/>
      <c r="AZ127" s="184"/>
      <c r="BA127" s="184"/>
      <c r="BB127" s="184"/>
      <c r="BC127" s="184"/>
      <c r="BD127" s="184"/>
      <c r="BE127" s="184"/>
      <c r="BF127" s="184"/>
      <c r="BG127" s="186"/>
      <c r="BH127" s="186"/>
      <c r="BI127" s="199"/>
      <c r="BJ127" s="199"/>
      <c r="BK127" s="199"/>
      <c r="BL127" s="218"/>
      <c r="BM127" s="186"/>
      <c r="BN127" s="186"/>
      <c r="BO127" s="186"/>
      <c r="BP127" s="186"/>
      <c r="BQ127" s="186"/>
      <c r="BR127" s="186"/>
      <c r="BS127" s="186"/>
      <c r="BT127" s="186"/>
      <c r="BU127" s="186"/>
      <c r="BV127" s="189"/>
      <c r="BW127" s="184"/>
      <c r="BX127"/>
      <c r="BZ127"/>
    </row>
    <row r="128" spans="2:78" ht="18.75">
      <c r="B128" s="676" t="s">
        <v>98</v>
      </c>
      <c r="C128" s="364">
        <v>13083227000190</v>
      </c>
      <c r="D128" s="838" t="s">
        <v>14</v>
      </c>
      <c r="E128" s="838" t="s">
        <v>607</v>
      </c>
      <c r="F128" s="365" t="s">
        <v>1419</v>
      </c>
      <c r="G128" s="366" t="s">
        <v>1419</v>
      </c>
      <c r="H128" s="366" t="s">
        <v>34</v>
      </c>
      <c r="I128" s="840" t="s">
        <v>34</v>
      </c>
      <c r="J128" s="366" t="s">
        <v>608</v>
      </c>
      <c r="K128" s="367" t="s">
        <v>48</v>
      </c>
      <c r="L128" s="681" t="s">
        <v>1419</v>
      </c>
      <c r="M128" s="368" t="s">
        <v>34</v>
      </c>
      <c r="N128" s="682">
        <v>320358</v>
      </c>
      <c r="O128" s="683" t="s">
        <v>1321</v>
      </c>
      <c r="P128" s="684">
        <v>40787</v>
      </c>
      <c r="Q128" s="372">
        <v>151.00254200000001</v>
      </c>
      <c r="R128" s="372">
        <v>305.18099174103594</v>
      </c>
      <c r="S128" s="873">
        <v>2</v>
      </c>
      <c r="T128" s="369">
        <v>-2.0930990888123779E-2</v>
      </c>
      <c r="U128" s="685">
        <v>-0.21528642423143457</v>
      </c>
      <c r="V128" s="369">
        <v>-0.10921487914204375</v>
      </c>
      <c r="W128" s="685">
        <v>-0.96028792719322997</v>
      </c>
      <c r="X128" s="369">
        <v>-0.16256563883836428</v>
      </c>
      <c r="Y128" s="685">
        <v>-1.0863426248631536</v>
      </c>
      <c r="Z128" s="369">
        <v>-0.11040181011747185</v>
      </c>
      <c r="AA128" s="685">
        <v>-0.58784773411993774</v>
      </c>
      <c r="AB128" s="369">
        <v>0.24998746821625489</v>
      </c>
      <c r="AC128" s="373">
        <v>-0.89182977470060432</v>
      </c>
      <c r="AD128" s="686">
        <v>11046170000123</v>
      </c>
      <c r="AE128" s="687" t="s">
        <v>1930</v>
      </c>
      <c r="AF128" s="688" t="s">
        <v>1823</v>
      </c>
      <c r="AG128" s="689" t="s">
        <v>59</v>
      </c>
      <c r="AH128" s="689" t="s">
        <v>1786</v>
      </c>
      <c r="AI128" s="689">
        <v>500</v>
      </c>
      <c r="AJ128" s="689">
        <v>500</v>
      </c>
      <c r="AK128" s="689">
        <v>500</v>
      </c>
      <c r="AL128" s="673">
        <v>0.2</v>
      </c>
      <c r="AM128" s="673">
        <v>0</v>
      </c>
      <c r="AN128" s="685" t="s">
        <v>1836</v>
      </c>
      <c r="AO128" s="683" t="s">
        <v>1324</v>
      </c>
      <c r="AP128" s="687" t="s">
        <v>1783</v>
      </c>
      <c r="AQ128" s="376" t="s">
        <v>659</v>
      </c>
      <c r="AR128" s="369">
        <v>4.0000000000000001E-3</v>
      </c>
      <c r="AS128" s="369">
        <v>4.0000000000000001E-3</v>
      </c>
      <c r="AT128" s="369" t="s">
        <v>1419</v>
      </c>
      <c r="AW128" s="198"/>
      <c r="AX128" s="198"/>
      <c r="AY128" s="184"/>
      <c r="AZ128" s="184"/>
      <c r="BA128" s="184"/>
      <c r="BB128" s="184"/>
      <c r="BC128" s="184"/>
      <c r="BD128" s="184"/>
      <c r="BE128" s="184"/>
      <c r="BF128" s="184"/>
      <c r="BG128" s="186"/>
      <c r="BH128" s="186"/>
      <c r="BI128" s="199"/>
      <c r="BJ128" s="199"/>
      <c r="BK128" s="199"/>
      <c r="BL128" s="218"/>
      <c r="BM128" s="186"/>
      <c r="BN128" s="186"/>
      <c r="BO128" s="186"/>
      <c r="BP128" s="186"/>
      <c r="BQ128" s="186"/>
      <c r="BR128" s="186"/>
      <c r="BS128" s="186"/>
      <c r="BT128" s="186"/>
      <c r="BU128" s="186"/>
      <c r="BV128" s="189"/>
      <c r="BW128" s="184"/>
      <c r="BX128"/>
      <c r="BZ128"/>
    </row>
    <row r="129" spans="2:78" ht="18.75">
      <c r="B129" s="676" t="s">
        <v>99</v>
      </c>
      <c r="C129" s="364">
        <v>36182298000145</v>
      </c>
      <c r="D129" s="838" t="s">
        <v>14</v>
      </c>
      <c r="E129" s="838" t="s">
        <v>614</v>
      </c>
      <c r="F129" s="365" t="s">
        <v>1419</v>
      </c>
      <c r="G129" s="366" t="s">
        <v>1419</v>
      </c>
      <c r="H129" s="366" t="s">
        <v>1338</v>
      </c>
      <c r="I129" s="840" t="s">
        <v>34</v>
      </c>
      <c r="J129" s="366" t="s">
        <v>608</v>
      </c>
      <c r="K129" s="367" t="s">
        <v>48</v>
      </c>
      <c r="L129" s="681" t="s">
        <v>1419</v>
      </c>
      <c r="M129" s="368" t="s">
        <v>34</v>
      </c>
      <c r="N129" s="683">
        <v>532339</v>
      </c>
      <c r="O129" s="683" t="s">
        <v>1321</v>
      </c>
      <c r="P129" s="684">
        <v>43894</v>
      </c>
      <c r="Q129" s="372">
        <v>113.41665768</v>
      </c>
      <c r="R129" s="372">
        <v>79.023259964159934</v>
      </c>
      <c r="S129" s="873">
        <v>2</v>
      </c>
      <c r="T129" s="369">
        <v>-6.017779340244922E-2</v>
      </c>
      <c r="U129" s="685">
        <v>-0.61896075675529638</v>
      </c>
      <c r="V129" s="369">
        <v>-9.8837421127129788E-2</v>
      </c>
      <c r="W129" s="685">
        <v>-0.8690425975736672</v>
      </c>
      <c r="X129" s="369">
        <v>-4.8974921543696093E-2</v>
      </c>
      <c r="Y129" s="685">
        <v>-0.32727423336456135</v>
      </c>
      <c r="AB129" s="369">
        <v>0.19479554462067411</v>
      </c>
      <c r="AC129" s="373">
        <v>-1.0912406125935732</v>
      </c>
      <c r="AD129" s="686">
        <v>0</v>
      </c>
      <c r="AE129" s="687" t="s">
        <v>1930</v>
      </c>
      <c r="AF129" s="688" t="s">
        <v>1823</v>
      </c>
      <c r="AG129" s="689" t="s">
        <v>59</v>
      </c>
      <c r="AH129" s="689" t="s">
        <v>1780</v>
      </c>
      <c r="AI129" s="689">
        <v>500</v>
      </c>
      <c r="AJ129" s="689">
        <v>500</v>
      </c>
      <c r="AK129" s="689">
        <v>500</v>
      </c>
      <c r="AL129" s="673">
        <v>0</v>
      </c>
      <c r="AM129" s="673">
        <v>0</v>
      </c>
      <c r="AN129" s="685" t="s">
        <v>1791</v>
      </c>
      <c r="AO129" s="683" t="s">
        <v>1324</v>
      </c>
      <c r="AP129" s="687" t="s">
        <v>1802</v>
      </c>
      <c r="AQ129" s="376" t="s">
        <v>668</v>
      </c>
      <c r="AR129" s="369">
        <v>4.0000000000000001E-3</v>
      </c>
      <c r="AS129" s="369">
        <v>4.0000000000000001E-3</v>
      </c>
      <c r="AT129" s="369" t="s">
        <v>1419</v>
      </c>
      <c r="AW129" s="198"/>
      <c r="AX129" s="198"/>
      <c r="AY129" s="184"/>
      <c r="AZ129" s="184"/>
      <c r="BA129" s="184"/>
      <c r="BB129" s="184"/>
      <c r="BC129" s="184"/>
      <c r="BD129" s="184"/>
      <c r="BE129" s="184"/>
      <c r="BF129" s="184"/>
      <c r="BG129" s="186"/>
      <c r="BH129" s="186"/>
      <c r="BI129" s="199"/>
      <c r="BJ129" s="199"/>
      <c r="BK129" s="199"/>
      <c r="BL129" s="218"/>
      <c r="BM129" s="186"/>
      <c r="BN129" s="186"/>
      <c r="BO129" s="186"/>
      <c r="BP129" s="186"/>
      <c r="BQ129" s="186"/>
      <c r="BR129" s="186"/>
      <c r="BS129" s="186"/>
      <c r="BT129" s="186"/>
      <c r="BU129" s="186"/>
      <c r="BV129" s="189"/>
      <c r="BW129" s="184"/>
      <c r="BX129"/>
      <c r="BZ129"/>
    </row>
    <row r="130" spans="2:78" ht="18.75">
      <c r="B130" s="676" t="s">
        <v>782</v>
      </c>
      <c r="C130" s="364">
        <v>41544414000169</v>
      </c>
      <c r="D130" s="838" t="s">
        <v>14</v>
      </c>
      <c r="E130" s="838" t="s">
        <v>614</v>
      </c>
      <c r="F130" s="365" t="s">
        <v>1419</v>
      </c>
      <c r="G130" s="366" t="s">
        <v>1419</v>
      </c>
      <c r="H130" s="366" t="s">
        <v>1337</v>
      </c>
      <c r="I130" s="840" t="s">
        <v>34</v>
      </c>
      <c r="J130" s="366" t="s">
        <v>611</v>
      </c>
      <c r="K130" s="367" t="s">
        <v>1782</v>
      </c>
      <c r="L130" s="681" t="s">
        <v>1419</v>
      </c>
      <c r="M130" s="368" t="s">
        <v>34</v>
      </c>
      <c r="N130" s="683">
        <v>599190</v>
      </c>
      <c r="O130" s="683" t="s">
        <v>1321</v>
      </c>
      <c r="P130" s="684">
        <v>44310</v>
      </c>
      <c r="Q130" s="372">
        <v>24.373839530000001</v>
      </c>
      <c r="R130" s="372">
        <v>23.430379552064778</v>
      </c>
      <c r="S130" s="873">
        <v>2</v>
      </c>
      <c r="T130" s="369">
        <v>5.5838243969582591E-2</v>
      </c>
      <c r="U130" s="685">
        <v>0.57432617231679772</v>
      </c>
      <c r="V130" s="369">
        <v>6.6814110110317682E-2</v>
      </c>
      <c r="W130" s="685">
        <v>0.58747291403079194</v>
      </c>
      <c r="AB130" s="369">
        <v>9.7102674400067757E-2</v>
      </c>
      <c r="AC130" s="373">
        <v>-0.48317184356441278</v>
      </c>
      <c r="AD130" s="686">
        <v>41544386000180</v>
      </c>
      <c r="AE130" s="687" t="s">
        <v>2117</v>
      </c>
      <c r="AF130" s="688" t="s">
        <v>1800</v>
      </c>
      <c r="AG130" s="689" t="s">
        <v>1438</v>
      </c>
      <c r="AH130" s="689" t="s">
        <v>1861</v>
      </c>
      <c r="AI130" s="689">
        <v>5000</v>
      </c>
      <c r="AJ130" s="689">
        <v>1000</v>
      </c>
      <c r="AK130" s="689">
        <v>5000</v>
      </c>
      <c r="AL130" s="673">
        <v>1.87</v>
      </c>
      <c r="AM130" s="673">
        <v>20</v>
      </c>
      <c r="AN130" s="685" t="s">
        <v>1791</v>
      </c>
      <c r="AO130" s="683" t="s">
        <v>1324</v>
      </c>
      <c r="AP130" s="687" t="s">
        <v>1802</v>
      </c>
      <c r="AQ130" s="376" t="s">
        <v>668</v>
      </c>
      <c r="AR130" s="369">
        <v>4.9872900000000001E-3</v>
      </c>
      <c r="AS130" s="369">
        <v>4.9872900000000001E-3</v>
      </c>
      <c r="AT130" s="369" t="s">
        <v>1419</v>
      </c>
      <c r="AW130" s="198"/>
      <c r="AX130" s="198"/>
      <c r="AY130" s="184"/>
      <c r="AZ130" s="184"/>
      <c r="BA130" s="184"/>
      <c r="BB130" s="184"/>
      <c r="BC130" s="184"/>
      <c r="BD130" s="184"/>
      <c r="BE130" s="184"/>
      <c r="BF130" s="184"/>
      <c r="BG130" s="186"/>
      <c r="BH130" s="186"/>
      <c r="BI130" s="199"/>
      <c r="BJ130" s="199"/>
      <c r="BK130" s="199"/>
      <c r="BL130" s="218"/>
      <c r="BM130" s="186"/>
      <c r="BN130" s="186"/>
      <c r="BO130" s="186"/>
      <c r="BP130" s="186"/>
      <c r="BQ130" s="186"/>
      <c r="BR130" s="186"/>
      <c r="BS130" s="186"/>
      <c r="BT130" s="186"/>
      <c r="BU130" s="186"/>
      <c r="BV130" s="189"/>
      <c r="BW130" s="184"/>
      <c r="BX130"/>
      <c r="BZ130"/>
    </row>
    <row r="131" spans="2:78" ht="18.75">
      <c r="B131" s="676" t="s">
        <v>1511</v>
      </c>
      <c r="C131" s="364">
        <v>45124029000113</v>
      </c>
      <c r="D131" s="838" t="s">
        <v>14</v>
      </c>
      <c r="E131" s="838" t="s">
        <v>607</v>
      </c>
      <c r="F131" s="365" t="s">
        <v>1419</v>
      </c>
      <c r="G131" s="366" t="s">
        <v>1419</v>
      </c>
      <c r="H131" s="366" t="s">
        <v>34</v>
      </c>
      <c r="I131" s="840" t="s">
        <v>34</v>
      </c>
      <c r="J131" s="366" t="s">
        <v>608</v>
      </c>
      <c r="K131" s="367" t="s">
        <v>48</v>
      </c>
      <c r="L131" s="681" t="s">
        <v>1419</v>
      </c>
      <c r="M131" s="368" t="s">
        <v>1419</v>
      </c>
      <c r="N131" s="683">
        <v>655521</v>
      </c>
      <c r="O131" s="683" t="s">
        <v>1324</v>
      </c>
      <c r="P131" s="684">
        <v>44699</v>
      </c>
      <c r="Q131" s="372">
        <v>872758300</v>
      </c>
      <c r="R131" s="372">
        <v>145949553.9438158</v>
      </c>
      <c r="S131" s="873">
        <v>2</v>
      </c>
      <c r="AB131" s="369">
        <v>0.20873618081988937</v>
      </c>
      <c r="AD131" s="686">
        <v>11188572000162</v>
      </c>
      <c r="AE131" s="687" t="s">
        <v>2136</v>
      </c>
      <c r="AF131" s="688" t="s">
        <v>1800</v>
      </c>
      <c r="AG131" s="689" t="s">
        <v>1438</v>
      </c>
      <c r="AH131" s="689" t="s">
        <v>1780</v>
      </c>
      <c r="AI131" s="689">
        <v>500000</v>
      </c>
      <c r="AJ131" s="689">
        <v>50000</v>
      </c>
      <c r="AK131" s="689">
        <v>50000</v>
      </c>
      <c r="AL131" s="673">
        <v>1.35</v>
      </c>
      <c r="AM131" s="673">
        <v>20</v>
      </c>
      <c r="AN131" s="685" t="s">
        <v>1801</v>
      </c>
      <c r="AO131" s="683" t="s">
        <v>1324</v>
      </c>
      <c r="AP131" s="687" t="s">
        <v>1783</v>
      </c>
      <c r="AQ131" s="376" t="s">
        <v>1782</v>
      </c>
      <c r="AR131" s="369">
        <v>0</v>
      </c>
      <c r="AS131" s="369">
        <v>0</v>
      </c>
      <c r="AT131" s="369" t="s">
        <v>1419</v>
      </c>
      <c r="AW131" s="198"/>
      <c r="AX131" s="198"/>
      <c r="AY131" s="184"/>
      <c r="AZ131" s="184"/>
      <c r="BA131" s="184"/>
      <c r="BB131" s="184"/>
      <c r="BC131" s="184"/>
      <c r="BD131" s="184"/>
      <c r="BE131" s="184"/>
      <c r="BF131" s="184"/>
      <c r="BG131" s="186"/>
      <c r="BH131" s="186"/>
      <c r="BI131" s="199"/>
      <c r="BJ131" s="199"/>
      <c r="BK131" s="199"/>
      <c r="BL131" s="218"/>
      <c r="BM131" s="186"/>
      <c r="BN131" s="186"/>
      <c r="BO131" s="186"/>
      <c r="BP131" s="186"/>
      <c r="BQ131" s="186"/>
      <c r="BR131" s="186"/>
      <c r="BS131" s="186"/>
      <c r="BT131" s="186"/>
      <c r="BU131" s="186"/>
      <c r="BV131" s="189"/>
      <c r="BW131" s="184"/>
      <c r="BX131"/>
      <c r="BZ131"/>
    </row>
    <row r="132" spans="2:78" ht="18.75">
      <c r="B132" s="676" t="s">
        <v>100</v>
      </c>
      <c r="C132" s="364">
        <v>34218678000167</v>
      </c>
      <c r="D132" s="838" t="s">
        <v>11</v>
      </c>
      <c r="E132" s="838" t="s">
        <v>620</v>
      </c>
      <c r="F132" s="365" t="s">
        <v>685</v>
      </c>
      <c r="G132" s="366" t="s">
        <v>738</v>
      </c>
      <c r="H132" s="366" t="s">
        <v>34</v>
      </c>
      <c r="I132" s="840" t="s">
        <v>1319</v>
      </c>
      <c r="J132" s="366" t="s">
        <v>608</v>
      </c>
      <c r="K132" s="367" t="s">
        <v>48</v>
      </c>
      <c r="L132" s="681" t="s">
        <v>715</v>
      </c>
      <c r="M132" s="368" t="s">
        <v>34</v>
      </c>
      <c r="N132" s="682">
        <v>523496</v>
      </c>
      <c r="O132" s="683" t="s">
        <v>1321</v>
      </c>
      <c r="P132" s="684">
        <v>43828</v>
      </c>
      <c r="Q132" s="372">
        <v>330347800</v>
      </c>
      <c r="R132" s="372">
        <v>9071186.8699723296</v>
      </c>
      <c r="S132" s="873">
        <v>1</v>
      </c>
      <c r="T132" s="369">
        <v>0.11329341258264902</v>
      </c>
      <c r="U132" s="685">
        <v>1.1652832784774794</v>
      </c>
      <c r="V132" s="369">
        <v>0.13640274783231576</v>
      </c>
      <c r="W132" s="685">
        <v>1.1993412711558873</v>
      </c>
      <c r="X132" s="369">
        <v>0.22160235296862441</v>
      </c>
      <c r="Y132" s="685">
        <v>1.4808546475134607</v>
      </c>
      <c r="AB132" s="369">
        <v>6.2262198017116526E-3</v>
      </c>
      <c r="AC132" s="373">
        <v>3.6412719497711663</v>
      </c>
      <c r="AD132" s="686">
        <v>0</v>
      </c>
      <c r="AE132" s="687" t="s">
        <v>1936</v>
      </c>
      <c r="AF132" s="688" t="s">
        <v>1842</v>
      </c>
      <c r="AG132" s="689" t="s">
        <v>736</v>
      </c>
      <c r="AH132" s="689" t="s">
        <v>1780</v>
      </c>
      <c r="AI132" s="689">
        <v>5000</v>
      </c>
      <c r="AJ132" s="689">
        <v>0</v>
      </c>
      <c r="AK132" s="689">
        <v>0</v>
      </c>
      <c r="AL132" s="673">
        <v>1.1000000000000001</v>
      </c>
      <c r="AM132" s="673">
        <v>20</v>
      </c>
      <c r="AN132" s="685" t="s">
        <v>1787</v>
      </c>
      <c r="AO132" s="683" t="s">
        <v>1324</v>
      </c>
      <c r="AP132" s="687" t="s">
        <v>1802</v>
      </c>
      <c r="AQ132" s="376" t="s">
        <v>671</v>
      </c>
      <c r="AR132" s="369">
        <v>2.7499999999999998E-3</v>
      </c>
      <c r="AS132" s="369">
        <v>2.7499999999999998E-3</v>
      </c>
      <c r="AT132" s="369" t="s">
        <v>1419</v>
      </c>
      <c r="AW132" s="198"/>
      <c r="AX132" s="198"/>
      <c r="AY132" s="184"/>
      <c r="AZ132" s="184"/>
      <c r="BA132" s="184"/>
      <c r="BB132" s="184"/>
      <c r="BC132" s="184"/>
      <c r="BD132" s="184"/>
      <c r="BE132" s="184"/>
      <c r="BF132" s="184"/>
      <c r="BG132" s="186"/>
      <c r="BH132" s="186"/>
      <c r="BI132" s="199"/>
      <c r="BJ132" s="199"/>
      <c r="BK132" s="199"/>
      <c r="BL132" s="218"/>
      <c r="BM132" s="186"/>
      <c r="BN132" s="186"/>
      <c r="BO132" s="186"/>
      <c r="BP132" s="186"/>
      <c r="BQ132" s="186"/>
      <c r="BR132" s="186"/>
      <c r="BS132" s="186"/>
      <c r="BT132" s="186"/>
      <c r="BU132" s="186"/>
      <c r="BV132" s="189"/>
      <c r="BW132" s="184"/>
      <c r="BX132"/>
      <c r="BZ132"/>
    </row>
    <row r="133" spans="2:78" ht="18.75">
      <c r="B133" s="676" t="s">
        <v>783</v>
      </c>
      <c r="C133" s="364"/>
      <c r="D133" s="838" t="s">
        <v>11</v>
      </c>
      <c r="E133" s="838" t="s">
        <v>620</v>
      </c>
      <c r="F133" s="365" t="s">
        <v>663</v>
      </c>
      <c r="G133" s="366" t="s">
        <v>738</v>
      </c>
      <c r="H133" s="366" t="s">
        <v>34</v>
      </c>
      <c r="I133" s="840" t="s">
        <v>1419</v>
      </c>
      <c r="J133" s="366" t="s">
        <v>608</v>
      </c>
      <c r="L133" s="681" t="s">
        <v>1419</v>
      </c>
      <c r="M133" s="368" t="s">
        <v>34</v>
      </c>
      <c r="N133" s="682">
        <v>291781</v>
      </c>
      <c r="O133" s="683" t="s">
        <v>1321</v>
      </c>
      <c r="S133" s="873"/>
      <c r="AD133" s="686">
        <v>0</v>
      </c>
      <c r="AG133" s="689" t="s">
        <v>736</v>
      </c>
      <c r="AI133" s="689">
        <v>500</v>
      </c>
      <c r="AJ133" s="689">
        <v>500</v>
      </c>
      <c r="AK133" s="689">
        <v>500</v>
      </c>
      <c r="AO133" s="683" t="s">
        <v>1324</v>
      </c>
      <c r="AR133" s="369">
        <v>1.5E-3</v>
      </c>
      <c r="AS133" s="369">
        <v>1.5E-3</v>
      </c>
      <c r="AT133" s="369" t="s">
        <v>1419</v>
      </c>
      <c r="AW133" s="198"/>
      <c r="AX133" s="198"/>
      <c r="AY133" s="184"/>
      <c r="AZ133" s="184"/>
      <c r="BA133" s="184"/>
      <c r="BB133" s="184"/>
      <c r="BC133" s="184"/>
      <c r="BD133" s="184"/>
      <c r="BE133" s="184"/>
      <c r="BF133" s="184"/>
      <c r="BG133" s="186"/>
      <c r="BH133" s="186"/>
      <c r="BI133" s="199"/>
      <c r="BJ133" s="199"/>
      <c r="BK133" s="199"/>
      <c r="BL133" s="218"/>
      <c r="BM133" s="186"/>
      <c r="BN133" s="186"/>
      <c r="BO133" s="186"/>
      <c r="BP133" s="186"/>
      <c r="BQ133" s="186"/>
      <c r="BR133" s="186"/>
      <c r="BS133" s="186"/>
      <c r="BT133" s="186"/>
      <c r="BU133" s="186"/>
      <c r="BV133" s="189"/>
      <c r="BW133" s="184"/>
      <c r="BX133"/>
      <c r="BZ133"/>
    </row>
    <row r="134" spans="2:78" ht="18.75">
      <c r="B134" s="676" t="s">
        <v>102</v>
      </c>
      <c r="C134" s="364">
        <v>17012208000123</v>
      </c>
      <c r="D134" s="838" t="s">
        <v>11</v>
      </c>
      <c r="E134" s="838" t="s">
        <v>620</v>
      </c>
      <c r="F134" s="365" t="s">
        <v>663</v>
      </c>
      <c r="G134" s="366" t="s">
        <v>738</v>
      </c>
      <c r="H134" s="366" t="s">
        <v>34</v>
      </c>
      <c r="I134" s="840" t="s">
        <v>1304</v>
      </c>
      <c r="J134" s="366" t="s">
        <v>608</v>
      </c>
      <c r="K134" s="367" t="s">
        <v>48</v>
      </c>
      <c r="L134" s="681" t="s">
        <v>1339</v>
      </c>
      <c r="M134" s="368" t="s">
        <v>34</v>
      </c>
      <c r="N134" s="682">
        <v>332232</v>
      </c>
      <c r="O134" s="683" t="s">
        <v>1321</v>
      </c>
      <c r="P134" s="684">
        <v>41367</v>
      </c>
      <c r="Q134" s="372">
        <v>937.59425699999997</v>
      </c>
      <c r="R134" s="372">
        <v>759.46340820318767</v>
      </c>
      <c r="S134" s="873">
        <v>1</v>
      </c>
      <c r="T134" s="369">
        <v>0.11398329453616807</v>
      </c>
      <c r="U134" s="685">
        <v>1.1723790829574854</v>
      </c>
      <c r="V134" s="369">
        <v>0.1371383938300188</v>
      </c>
      <c r="W134" s="685">
        <v>1.2058095470522829</v>
      </c>
      <c r="X134" s="369">
        <v>0.22272287893137621</v>
      </c>
      <c r="Y134" s="685">
        <v>1.4883425467048355</v>
      </c>
      <c r="Z134" s="369">
        <v>0.27761411701768335</v>
      </c>
      <c r="AA134" s="685">
        <v>1.478189800284132</v>
      </c>
      <c r="AB134" s="369">
        <v>3.4124351796732308E-3</v>
      </c>
      <c r="AC134" s="373">
        <v>6.8593260479241946</v>
      </c>
      <c r="AD134" s="686">
        <v>0</v>
      </c>
      <c r="AE134" s="687" t="s">
        <v>1936</v>
      </c>
      <c r="AF134" s="688" t="s">
        <v>1842</v>
      </c>
      <c r="AG134" s="689" t="s">
        <v>736</v>
      </c>
      <c r="AH134" s="689" t="s">
        <v>1780</v>
      </c>
      <c r="AI134" s="689">
        <v>5000</v>
      </c>
      <c r="AJ134" s="689">
        <v>5000</v>
      </c>
      <c r="AK134" s="689">
        <v>5000</v>
      </c>
      <c r="AL134" s="673">
        <v>1.1000000000000001</v>
      </c>
      <c r="AM134" s="673">
        <v>20</v>
      </c>
      <c r="AN134" s="685" t="s">
        <v>1787</v>
      </c>
      <c r="AO134" s="683" t="s">
        <v>1324</v>
      </c>
      <c r="AP134" s="687" t="s">
        <v>1802</v>
      </c>
      <c r="AQ134" s="376" t="s">
        <v>668</v>
      </c>
      <c r="AR134" s="369">
        <v>1.83333333333333E-3</v>
      </c>
      <c r="AS134" s="369">
        <v>1.83333333333333E-3</v>
      </c>
      <c r="AT134" s="369" t="s">
        <v>1419</v>
      </c>
      <c r="AW134" s="198"/>
      <c r="AX134" s="198"/>
      <c r="AY134" s="184"/>
      <c r="AZ134" s="184"/>
      <c r="BA134" s="184"/>
      <c r="BB134" s="184"/>
      <c r="BC134" s="184"/>
      <c r="BD134" s="184"/>
      <c r="BE134" s="184"/>
      <c r="BF134" s="184"/>
      <c r="BG134" s="186"/>
      <c r="BH134" s="186"/>
      <c r="BI134" s="199"/>
      <c r="BJ134" s="199"/>
      <c r="BK134" s="199"/>
      <c r="BL134" s="218"/>
      <c r="BM134" s="186"/>
      <c r="BN134" s="186"/>
      <c r="BO134" s="186"/>
      <c r="BP134" s="186"/>
      <c r="BQ134" s="186"/>
      <c r="BR134" s="186"/>
      <c r="BS134" s="186"/>
      <c r="BT134" s="186"/>
      <c r="BU134" s="186"/>
      <c r="BV134" s="189"/>
      <c r="BW134" s="184"/>
      <c r="BX134"/>
      <c r="BZ134"/>
    </row>
    <row r="135" spans="2:78" ht="18.75">
      <c r="B135" s="676" t="s">
        <v>103</v>
      </c>
      <c r="C135" s="364"/>
      <c r="D135" s="838" t="s">
        <v>11</v>
      </c>
      <c r="E135" s="838" t="s">
        <v>620</v>
      </c>
      <c r="F135" s="365" t="s">
        <v>685</v>
      </c>
      <c r="G135" s="366" t="s">
        <v>738</v>
      </c>
      <c r="H135" s="366" t="s">
        <v>34</v>
      </c>
      <c r="I135" s="840" t="s">
        <v>1319</v>
      </c>
      <c r="J135" s="366" t="s">
        <v>608</v>
      </c>
      <c r="L135" s="681" t="s">
        <v>1419</v>
      </c>
      <c r="M135" s="368" t="s">
        <v>34</v>
      </c>
      <c r="N135" s="682">
        <v>492221</v>
      </c>
      <c r="O135" s="683" t="s">
        <v>1321</v>
      </c>
      <c r="S135" s="873"/>
      <c r="AD135" s="686">
        <v>0</v>
      </c>
      <c r="AG135" s="689" t="s">
        <v>736</v>
      </c>
      <c r="AI135" s="689">
        <v>10000</v>
      </c>
      <c r="AJ135" s="689">
        <v>0</v>
      </c>
      <c r="AK135" s="689">
        <v>5000</v>
      </c>
      <c r="AO135" s="683" t="s">
        <v>1324</v>
      </c>
      <c r="AR135" s="369">
        <v>2.5833333333333298E-3</v>
      </c>
      <c r="AS135" s="369">
        <v>2.5833333333333298E-3</v>
      </c>
      <c r="AT135" s="369" t="s">
        <v>1419</v>
      </c>
      <c r="AW135" s="198"/>
      <c r="AX135" s="198"/>
      <c r="AY135" s="184"/>
      <c r="AZ135" s="184"/>
      <c r="BA135" s="184"/>
      <c r="BB135" s="184"/>
      <c r="BC135" s="184"/>
      <c r="BD135" s="184"/>
      <c r="BE135" s="184"/>
      <c r="BF135" s="184"/>
      <c r="BG135" s="186"/>
      <c r="BH135" s="186"/>
      <c r="BI135" s="199"/>
      <c r="BJ135" s="199"/>
      <c r="BK135" s="199"/>
      <c r="BL135" s="218"/>
      <c r="BM135" s="186"/>
      <c r="BN135" s="186"/>
      <c r="BO135" s="186"/>
      <c r="BP135" s="186"/>
      <c r="BQ135" s="186"/>
      <c r="BR135" s="186"/>
      <c r="BS135" s="186"/>
      <c r="BT135" s="186"/>
      <c r="BU135" s="186"/>
      <c r="BV135" s="189"/>
      <c r="BW135" s="184"/>
      <c r="BX135"/>
      <c r="BZ135"/>
    </row>
    <row r="136" spans="2:78" ht="18.75">
      <c r="B136" s="676" t="s">
        <v>104</v>
      </c>
      <c r="C136" s="364">
        <v>32065814000109</v>
      </c>
      <c r="D136" s="838" t="s">
        <v>14</v>
      </c>
      <c r="E136" s="838" t="s">
        <v>607</v>
      </c>
      <c r="F136" s="365" t="s">
        <v>1419</v>
      </c>
      <c r="G136" s="366" t="s">
        <v>1419</v>
      </c>
      <c r="H136" s="366" t="s">
        <v>34</v>
      </c>
      <c r="I136" s="840" t="s">
        <v>34</v>
      </c>
      <c r="J136" s="366" t="s">
        <v>608</v>
      </c>
      <c r="K136" s="367" t="s">
        <v>1419</v>
      </c>
      <c r="L136" s="681" t="s">
        <v>1419</v>
      </c>
      <c r="M136" s="368" t="s">
        <v>34</v>
      </c>
      <c r="N136" s="682">
        <v>506060</v>
      </c>
      <c r="O136" s="683" t="s">
        <v>1321</v>
      </c>
      <c r="P136" s="684">
        <v>43397</v>
      </c>
      <c r="Q136" s="372">
        <v>87.679758980000003</v>
      </c>
      <c r="R136" s="372">
        <v>60.151318102749016</v>
      </c>
      <c r="S136" s="873">
        <v>2</v>
      </c>
      <c r="T136" s="369">
        <v>7.316296038221437E-2</v>
      </c>
      <c r="U136" s="685">
        <v>0.75252013681827834</v>
      </c>
      <c r="V136" s="369">
        <v>4.3702576685038297E-2</v>
      </c>
      <c r="W136" s="685">
        <v>0.3842613488890711</v>
      </c>
      <c r="X136" s="369">
        <v>0.34797969591290845</v>
      </c>
      <c r="Y136" s="685">
        <v>2.3253694874165491</v>
      </c>
      <c r="Z136" s="369">
        <v>0.63307150443100779</v>
      </c>
      <c r="AA136" s="685">
        <v>3.3708654687788742</v>
      </c>
      <c r="AB136" s="369">
        <v>0.16542985616071465</v>
      </c>
      <c r="AC136" s="373">
        <v>-0.42331422667841911</v>
      </c>
      <c r="AD136" s="686">
        <v>0</v>
      </c>
      <c r="AE136" s="687" t="s">
        <v>2049</v>
      </c>
      <c r="AF136" s="688" t="s">
        <v>1800</v>
      </c>
      <c r="AG136" s="689" t="s">
        <v>1438</v>
      </c>
      <c r="AH136" s="689" t="s">
        <v>1786</v>
      </c>
      <c r="AI136" s="689">
        <v>1000</v>
      </c>
      <c r="AJ136" s="689">
        <v>1000</v>
      </c>
      <c r="AK136" s="689">
        <v>1000</v>
      </c>
      <c r="AL136" s="673">
        <v>2</v>
      </c>
      <c r="AM136" s="673">
        <v>20</v>
      </c>
      <c r="AN136" s="685" t="s">
        <v>1801</v>
      </c>
      <c r="AO136" s="683" t="s">
        <v>1324</v>
      </c>
      <c r="AP136" s="687" t="s">
        <v>1783</v>
      </c>
      <c r="AQ136" s="376" t="s">
        <v>716</v>
      </c>
      <c r="AR136" s="369">
        <v>6.6666666666666697E-3</v>
      </c>
      <c r="AS136" s="369">
        <v>6.6666666666666697E-3</v>
      </c>
      <c r="AT136" s="369" t="s">
        <v>1419</v>
      </c>
      <c r="AW136" s="198"/>
      <c r="AX136" s="198"/>
      <c r="AY136" s="184"/>
      <c r="AZ136" s="184"/>
      <c r="BA136" s="184"/>
      <c r="BB136" s="184"/>
      <c r="BC136" s="184"/>
      <c r="BD136" s="184"/>
      <c r="BE136" s="184"/>
      <c r="BF136" s="184"/>
      <c r="BG136" s="186"/>
      <c r="BH136" s="186"/>
      <c r="BI136" s="199"/>
      <c r="BJ136" s="199"/>
      <c r="BK136" s="199"/>
      <c r="BL136" s="218"/>
      <c r="BM136" s="186"/>
      <c r="BN136" s="186"/>
      <c r="BO136" s="186"/>
      <c r="BP136" s="186"/>
      <c r="BQ136" s="186"/>
      <c r="BR136" s="186"/>
      <c r="BS136" s="186"/>
      <c r="BT136" s="186"/>
      <c r="BU136" s="186"/>
      <c r="BV136" s="189"/>
      <c r="BW136" s="184"/>
      <c r="BX136"/>
      <c r="BZ136"/>
    </row>
    <row r="137" spans="2:78" ht="18.75">
      <c r="B137" s="676" t="s">
        <v>784</v>
      </c>
      <c r="C137" s="364">
        <v>7279657000189</v>
      </c>
      <c r="D137" s="838" t="s">
        <v>14</v>
      </c>
      <c r="E137" s="838" t="s">
        <v>607</v>
      </c>
      <c r="F137" s="365" t="s">
        <v>1419</v>
      </c>
      <c r="G137" s="366" t="s">
        <v>1419</v>
      </c>
      <c r="H137" s="366" t="s">
        <v>34</v>
      </c>
      <c r="I137" s="840" t="s">
        <v>34</v>
      </c>
      <c r="J137" s="366" t="s">
        <v>608</v>
      </c>
      <c r="K137" s="367" t="s">
        <v>48</v>
      </c>
      <c r="L137" s="681" t="s">
        <v>1419</v>
      </c>
      <c r="M137" s="368" t="s">
        <v>34</v>
      </c>
      <c r="N137" s="682">
        <v>145327</v>
      </c>
      <c r="O137" s="683" t="s">
        <v>1321</v>
      </c>
      <c r="P137" s="684">
        <v>38506</v>
      </c>
      <c r="Q137" s="372">
        <v>348.90162199999997</v>
      </c>
      <c r="R137" s="372">
        <v>373.0950589760958</v>
      </c>
      <c r="S137" s="873">
        <v>2</v>
      </c>
      <c r="T137" s="369">
        <v>9.4783887094033181E-2</v>
      </c>
      <c r="U137" s="685">
        <v>0.97490291961326048</v>
      </c>
      <c r="V137" s="369">
        <v>2.9512606483723669E-2</v>
      </c>
      <c r="W137" s="685">
        <v>0.25949394376442964</v>
      </c>
      <c r="X137" s="369">
        <v>1.6535092059699608E-4</v>
      </c>
      <c r="Y137" s="685">
        <v>1.1049552315509912E-3</v>
      </c>
      <c r="Z137" s="369">
        <v>-6.6914412674791035E-2</v>
      </c>
      <c r="AA137" s="685">
        <v>-0.35629384906812533</v>
      </c>
      <c r="AB137" s="369">
        <v>0.18454390916358343</v>
      </c>
      <c r="AC137" s="373">
        <v>-0.45636175267565421</v>
      </c>
      <c r="AD137" s="686">
        <v>11977607000142</v>
      </c>
      <c r="AE137" s="687" t="s">
        <v>1828</v>
      </c>
      <c r="AF137" s="688" t="s">
        <v>1825</v>
      </c>
      <c r="AG137" s="689" t="s">
        <v>719</v>
      </c>
      <c r="AH137" s="689" t="s">
        <v>1786</v>
      </c>
      <c r="AI137" s="689">
        <v>1000</v>
      </c>
      <c r="AJ137" s="689">
        <v>500</v>
      </c>
      <c r="AK137" s="689">
        <v>500</v>
      </c>
      <c r="AL137" s="673">
        <v>2</v>
      </c>
      <c r="AM137" s="673">
        <v>20</v>
      </c>
      <c r="AN137" s="685" t="s">
        <v>666</v>
      </c>
      <c r="AO137" s="683" t="s">
        <v>1324</v>
      </c>
      <c r="AP137" s="687" t="s">
        <v>1783</v>
      </c>
      <c r="AQ137" s="376" t="s">
        <v>659</v>
      </c>
      <c r="AR137" s="369">
        <v>5.5999999999999999E-3</v>
      </c>
      <c r="AS137" s="369">
        <v>5.5999999999999999E-3</v>
      </c>
      <c r="AT137" s="369" t="s">
        <v>1419</v>
      </c>
      <c r="AW137" s="198"/>
      <c r="AX137" s="198"/>
      <c r="AY137" s="184"/>
      <c r="AZ137" s="184"/>
      <c r="BA137" s="184"/>
      <c r="BB137" s="184"/>
      <c r="BC137" s="184"/>
      <c r="BD137" s="184"/>
      <c r="BE137" s="184"/>
      <c r="BF137" s="184"/>
      <c r="BG137" s="186"/>
      <c r="BH137" s="186"/>
      <c r="BI137" s="199"/>
      <c r="BJ137" s="199"/>
      <c r="BK137" s="199"/>
      <c r="BL137" s="218"/>
      <c r="BM137" s="186"/>
      <c r="BN137" s="186"/>
      <c r="BO137" s="186"/>
      <c r="BP137" s="186"/>
      <c r="BQ137" s="186"/>
      <c r="BR137" s="186"/>
      <c r="BS137" s="186"/>
      <c r="BT137" s="186"/>
      <c r="BU137" s="186"/>
      <c r="BV137" s="189"/>
      <c r="BW137" s="184"/>
      <c r="BX137"/>
      <c r="BZ137"/>
    </row>
    <row r="138" spans="2:78" ht="18.75">
      <c r="B138" s="676" t="s">
        <v>105</v>
      </c>
      <c r="C138" s="364">
        <v>22100009000107</v>
      </c>
      <c r="D138" s="838" t="s">
        <v>11</v>
      </c>
      <c r="E138" s="838" t="s">
        <v>620</v>
      </c>
      <c r="F138" s="365" t="s">
        <v>663</v>
      </c>
      <c r="G138" s="366" t="s">
        <v>738</v>
      </c>
      <c r="H138" s="366" t="s">
        <v>34</v>
      </c>
      <c r="I138" s="840" t="s">
        <v>1419</v>
      </c>
      <c r="J138" s="366" t="s">
        <v>608</v>
      </c>
      <c r="K138" s="367" t="s">
        <v>48</v>
      </c>
      <c r="L138" s="681" t="s">
        <v>1419</v>
      </c>
      <c r="M138" s="368" t="s">
        <v>34</v>
      </c>
      <c r="N138" s="682">
        <v>414141</v>
      </c>
      <c r="O138" s="683" t="s">
        <v>1321</v>
      </c>
      <c r="P138" s="684">
        <v>42355</v>
      </c>
      <c r="Q138" s="372">
        <v>715.31135600000005</v>
      </c>
      <c r="R138" s="372">
        <v>662.27620153386431</v>
      </c>
      <c r="S138" s="873">
        <v>1</v>
      </c>
      <c r="T138" s="369">
        <v>0.10828740602867959</v>
      </c>
      <c r="U138" s="685">
        <v>1.1137938264757252</v>
      </c>
      <c r="V138" s="369">
        <v>0.12361842414409718</v>
      </c>
      <c r="W138" s="685">
        <v>1.0869332202422397</v>
      </c>
      <c r="X138" s="369">
        <v>0.20970712734239205</v>
      </c>
      <c r="Y138" s="685">
        <v>1.4013649673911499</v>
      </c>
      <c r="Z138" s="369">
        <v>0.22404276256631972</v>
      </c>
      <c r="AA138" s="685">
        <v>1.1929426716866784</v>
      </c>
      <c r="AB138" s="369">
        <v>4.6551036231751034E-3</v>
      </c>
      <c r="AC138" s="373">
        <v>2.1239131562274891</v>
      </c>
      <c r="AD138" s="686">
        <v>23556180000198</v>
      </c>
      <c r="AE138" s="687" t="s">
        <v>1945</v>
      </c>
      <c r="AF138" s="688" t="s">
        <v>1779</v>
      </c>
      <c r="AG138" s="689" t="s">
        <v>1439</v>
      </c>
      <c r="AH138" s="689" t="s">
        <v>1786</v>
      </c>
      <c r="AI138" s="689">
        <v>10000</v>
      </c>
      <c r="AJ138" s="689">
        <v>5000</v>
      </c>
      <c r="AK138" s="689">
        <v>5000</v>
      </c>
      <c r="AL138" s="673">
        <v>0.8</v>
      </c>
      <c r="AM138" s="673">
        <v>20</v>
      </c>
      <c r="AN138" s="685" t="s">
        <v>1782</v>
      </c>
      <c r="AO138" s="683" t="s">
        <v>1324</v>
      </c>
      <c r="AP138" s="687" t="s">
        <v>1802</v>
      </c>
      <c r="AQ138" s="376" t="s">
        <v>686</v>
      </c>
      <c r="AR138" s="369">
        <v>2.32E-3</v>
      </c>
      <c r="AS138" s="369">
        <v>2.32E-3</v>
      </c>
      <c r="AT138" s="369" t="s">
        <v>1419</v>
      </c>
      <c r="AW138" s="198"/>
      <c r="AX138" s="198"/>
      <c r="AY138" s="184"/>
      <c r="AZ138" s="184"/>
      <c r="BA138" s="184"/>
      <c r="BB138" s="184"/>
      <c r="BC138" s="184"/>
      <c r="BD138" s="184"/>
      <c r="BE138" s="184"/>
      <c r="BF138" s="184"/>
      <c r="BG138" s="186"/>
      <c r="BH138" s="186"/>
      <c r="BI138" s="199"/>
      <c r="BJ138" s="199"/>
      <c r="BK138" s="199"/>
      <c r="BL138" s="218"/>
      <c r="BM138" s="186"/>
      <c r="BN138" s="186"/>
      <c r="BO138" s="186"/>
      <c r="BP138" s="186"/>
      <c r="BQ138" s="186"/>
      <c r="BR138" s="186"/>
      <c r="BS138" s="186"/>
      <c r="BT138" s="186"/>
      <c r="BU138" s="186"/>
      <c r="BV138" s="189"/>
      <c r="BW138" s="184"/>
      <c r="BX138"/>
      <c r="BZ138"/>
    </row>
    <row r="139" spans="2:78" ht="18.75">
      <c r="B139" s="676" t="s">
        <v>785</v>
      </c>
      <c r="C139" s="364">
        <v>40102910000108</v>
      </c>
      <c r="D139" s="838" t="s">
        <v>14</v>
      </c>
      <c r="E139" s="838" t="s">
        <v>607</v>
      </c>
      <c r="F139" s="365" t="s">
        <v>1419</v>
      </c>
      <c r="G139" s="366" t="s">
        <v>1419</v>
      </c>
      <c r="H139" s="366" t="s">
        <v>34</v>
      </c>
      <c r="I139" s="840" t="s">
        <v>34</v>
      </c>
      <c r="J139" s="366" t="s">
        <v>612</v>
      </c>
      <c r="K139" s="367" t="s">
        <v>49</v>
      </c>
      <c r="L139" s="681" t="s">
        <v>1419</v>
      </c>
      <c r="M139" s="368" t="s">
        <v>34</v>
      </c>
      <c r="N139" s="683">
        <v>578381</v>
      </c>
      <c r="O139" s="683" t="s">
        <v>1321</v>
      </c>
      <c r="P139" s="684">
        <v>44255</v>
      </c>
      <c r="Q139" s="372">
        <v>5.9572477700000004</v>
      </c>
      <c r="R139" s="372">
        <v>14.734022905639993</v>
      </c>
      <c r="S139" s="873">
        <v>4</v>
      </c>
      <c r="T139" s="369">
        <v>-0.42363073461942613</v>
      </c>
      <c r="U139" s="685">
        <v>-4.3572684417200689</v>
      </c>
      <c r="V139" s="369">
        <v>-0.44376130839784733</v>
      </c>
      <c r="W139" s="685">
        <v>-3.9018367310162287</v>
      </c>
      <c r="AB139" s="369">
        <v>0.30002251276725866</v>
      </c>
      <c r="AC139" s="373">
        <v>-1.8581695472484543</v>
      </c>
      <c r="AD139" s="686">
        <v>40103126000106</v>
      </c>
      <c r="AE139" s="687" t="s">
        <v>1828</v>
      </c>
      <c r="AF139" s="688" t="s">
        <v>1825</v>
      </c>
      <c r="AG139" s="689" t="s">
        <v>719</v>
      </c>
      <c r="AH139" s="689" t="s">
        <v>1780</v>
      </c>
      <c r="AI139" s="689">
        <v>0</v>
      </c>
      <c r="AJ139" s="689">
        <v>0</v>
      </c>
      <c r="AK139" s="689">
        <v>0</v>
      </c>
      <c r="AL139" s="673">
        <v>1</v>
      </c>
      <c r="AM139" s="673">
        <v>0</v>
      </c>
      <c r="AN139" s="685" t="s">
        <v>1791</v>
      </c>
      <c r="AO139" s="683" t="s">
        <v>1324</v>
      </c>
      <c r="AP139" s="687" t="s">
        <v>1783</v>
      </c>
      <c r="AQ139" s="376" t="s">
        <v>687</v>
      </c>
      <c r="AR139" s="369">
        <v>5.3333333333333297E-3</v>
      </c>
      <c r="AS139" s="369">
        <v>5.3333333333333297E-3</v>
      </c>
      <c r="AT139" s="369" t="s">
        <v>1419</v>
      </c>
      <c r="AW139" s="198"/>
      <c r="AX139" s="198"/>
      <c r="AY139" s="184"/>
      <c r="AZ139" s="184"/>
      <c r="BA139" s="184"/>
      <c r="BB139" s="184"/>
      <c r="BC139" s="184"/>
      <c r="BD139" s="184"/>
      <c r="BE139" s="184"/>
      <c r="BF139" s="184"/>
      <c r="BG139" s="186"/>
      <c r="BH139" s="186"/>
      <c r="BI139" s="199"/>
      <c r="BJ139" s="199"/>
      <c r="BK139" s="199"/>
      <c r="BL139" s="218"/>
      <c r="BM139" s="186"/>
      <c r="BN139" s="186"/>
      <c r="BO139" s="186"/>
      <c r="BP139" s="186"/>
      <c r="BQ139" s="186"/>
      <c r="BR139" s="186"/>
      <c r="BS139" s="186"/>
      <c r="BT139" s="186"/>
      <c r="BU139" s="186"/>
      <c r="BV139" s="189"/>
      <c r="BW139" s="184"/>
      <c r="BX139"/>
      <c r="BZ139"/>
    </row>
    <row r="140" spans="2:78" ht="18.75">
      <c r="B140" s="676" t="s">
        <v>1512</v>
      </c>
      <c r="C140" s="364">
        <v>26387057000189</v>
      </c>
      <c r="D140" s="838" t="s">
        <v>11</v>
      </c>
      <c r="E140" s="838" t="s">
        <v>620</v>
      </c>
      <c r="F140" s="365" t="s">
        <v>663</v>
      </c>
      <c r="G140" s="366" t="s">
        <v>738</v>
      </c>
      <c r="H140" s="366" t="s">
        <v>34</v>
      </c>
      <c r="I140" s="840" t="s">
        <v>1419</v>
      </c>
      <c r="J140" s="366" t="s">
        <v>608</v>
      </c>
      <c r="K140" s="367" t="s">
        <v>48</v>
      </c>
      <c r="L140" s="681" t="s">
        <v>1419</v>
      </c>
      <c r="M140" s="368" t="s">
        <v>1419</v>
      </c>
      <c r="N140" s="682">
        <v>428515</v>
      </c>
      <c r="O140" s="683" t="s">
        <v>1321</v>
      </c>
      <c r="P140" s="684">
        <v>42693</v>
      </c>
      <c r="Q140" s="372">
        <v>2.010408</v>
      </c>
      <c r="R140" s="372">
        <v>2.0901563397435878</v>
      </c>
      <c r="S140" s="873">
        <v>1</v>
      </c>
      <c r="T140" s="369">
        <v>3.5338403682830366E-2</v>
      </c>
      <c r="U140" s="685">
        <v>0.36347436237432074</v>
      </c>
      <c r="V140" s="369">
        <v>4.8748263297246019E-2</v>
      </c>
      <c r="W140" s="685">
        <v>0.42862629234885208</v>
      </c>
      <c r="X140" s="369">
        <v>8.8300215603340337E-2</v>
      </c>
      <c r="Y140" s="685">
        <v>0.59006496501939576</v>
      </c>
      <c r="Z140" s="369">
        <v>0.11598690366318132</v>
      </c>
      <c r="AA140" s="685">
        <v>0.6175862373401273</v>
      </c>
      <c r="AB140" s="369">
        <v>6.012119287808539E-3</v>
      </c>
      <c r="AC140" s="373">
        <v>-10.808688568399003</v>
      </c>
      <c r="AD140" s="686">
        <v>19782311000188</v>
      </c>
      <c r="AE140" s="687" t="s">
        <v>1828</v>
      </c>
      <c r="AF140" s="688" t="s">
        <v>1779</v>
      </c>
      <c r="AG140" s="689" t="s">
        <v>1439</v>
      </c>
      <c r="AH140" s="689" t="s">
        <v>1786</v>
      </c>
      <c r="AI140" s="689">
        <v>1000</v>
      </c>
      <c r="AJ140" s="689">
        <v>500</v>
      </c>
      <c r="AK140" s="689">
        <v>500</v>
      </c>
      <c r="AL140" s="673">
        <v>1</v>
      </c>
      <c r="AM140" s="673">
        <v>0</v>
      </c>
      <c r="AN140" s="685" t="s">
        <v>1801</v>
      </c>
      <c r="AO140" s="683" t="s">
        <v>1324</v>
      </c>
      <c r="AP140" s="687" t="s">
        <v>1788</v>
      </c>
      <c r="AQ140" s="376" t="s">
        <v>668</v>
      </c>
      <c r="AR140" s="369">
        <v>1.6000000000000001E-3</v>
      </c>
      <c r="AS140" s="369">
        <v>1.6000000000000001E-3</v>
      </c>
      <c r="AT140" s="369" t="s">
        <v>1419</v>
      </c>
      <c r="AW140" s="198"/>
      <c r="AX140" s="198"/>
      <c r="AY140" s="184"/>
      <c r="AZ140" s="184"/>
      <c r="BA140" s="184"/>
      <c r="BB140" s="184"/>
      <c r="BC140" s="184"/>
      <c r="BD140" s="184"/>
      <c r="BE140" s="184"/>
      <c r="BF140" s="184"/>
      <c r="BG140" s="186"/>
      <c r="BH140" s="186"/>
      <c r="BI140" s="199"/>
      <c r="BJ140" s="199"/>
      <c r="BK140" s="199"/>
      <c r="BL140" s="218"/>
      <c r="BM140" s="186"/>
      <c r="BN140" s="186"/>
      <c r="BO140" s="186"/>
      <c r="BP140" s="186"/>
      <c r="BQ140" s="186"/>
      <c r="BR140" s="186"/>
      <c r="BS140" s="186"/>
      <c r="BT140" s="186"/>
      <c r="BU140" s="186"/>
      <c r="BV140" s="189"/>
      <c r="BW140" s="184"/>
      <c r="BX140"/>
      <c r="BZ140"/>
    </row>
    <row r="141" spans="2:78" ht="18.75">
      <c r="B141" s="676" t="s">
        <v>786</v>
      </c>
      <c r="C141" s="364">
        <v>25213405000139</v>
      </c>
      <c r="D141" s="838" t="s">
        <v>11</v>
      </c>
      <c r="E141" s="838" t="s">
        <v>621</v>
      </c>
      <c r="F141" s="365" t="s">
        <v>692</v>
      </c>
      <c r="G141" s="366" t="s">
        <v>738</v>
      </c>
      <c r="H141" s="366" t="s">
        <v>34</v>
      </c>
      <c r="I141" s="840" t="s">
        <v>1419</v>
      </c>
      <c r="J141" s="366" t="s">
        <v>608</v>
      </c>
      <c r="K141" s="367" t="s">
        <v>48</v>
      </c>
      <c r="L141" s="681" t="s">
        <v>1419</v>
      </c>
      <c r="M141" s="368" t="s">
        <v>34</v>
      </c>
      <c r="N141" s="682">
        <v>423394</v>
      </c>
      <c r="O141" s="683" t="s">
        <v>1321</v>
      </c>
      <c r="P141" s="684">
        <v>42621</v>
      </c>
      <c r="Q141" s="372">
        <v>191.63458199999999</v>
      </c>
      <c r="R141" s="372">
        <v>180.94877488047803</v>
      </c>
      <c r="S141" s="873">
        <v>1</v>
      </c>
      <c r="T141" s="369">
        <v>7.3625470565562123E-2</v>
      </c>
      <c r="U141" s="685">
        <v>0.75727730116256464</v>
      </c>
      <c r="V141" s="369">
        <v>9.8151649023924481E-2</v>
      </c>
      <c r="W141" s="685">
        <v>0.86301284524791055</v>
      </c>
      <c r="X141" s="369">
        <v>0.20032256053319797</v>
      </c>
      <c r="Y141" s="685">
        <v>1.3386527299616886</v>
      </c>
      <c r="Z141" s="369">
        <v>0.22388251550499771</v>
      </c>
      <c r="AA141" s="685">
        <v>1.1920894169094489</v>
      </c>
      <c r="AB141" s="369">
        <v>2.584188498942382E-2</v>
      </c>
      <c r="AC141" s="373">
        <v>-0.60288710741051166</v>
      </c>
      <c r="AD141" s="686">
        <v>24658649000162</v>
      </c>
      <c r="AE141" s="687" t="s">
        <v>1828</v>
      </c>
      <c r="AF141" s="688" t="s">
        <v>1779</v>
      </c>
      <c r="AG141" s="689" t="s">
        <v>1439</v>
      </c>
      <c r="AH141" s="689" t="s">
        <v>1786</v>
      </c>
      <c r="AI141" s="689">
        <v>5000</v>
      </c>
      <c r="AJ141" s="689">
        <v>2500</v>
      </c>
      <c r="AK141" s="689">
        <v>5000</v>
      </c>
      <c r="AL141" s="673">
        <v>1.1000000000000001</v>
      </c>
      <c r="AM141" s="673">
        <v>20</v>
      </c>
      <c r="AN141" s="685" t="s">
        <v>1895</v>
      </c>
      <c r="AO141" s="683" t="s">
        <v>1324</v>
      </c>
      <c r="AP141" s="687" t="s">
        <v>1802</v>
      </c>
      <c r="AQ141" s="376" t="s">
        <v>671</v>
      </c>
      <c r="AR141" s="369">
        <v>2.7499999999999998E-3</v>
      </c>
      <c r="AS141" s="369">
        <v>2.7499999999999998E-3</v>
      </c>
      <c r="AT141" s="369" t="s">
        <v>1419</v>
      </c>
      <c r="AW141" s="198"/>
      <c r="AX141" s="198"/>
      <c r="AY141" s="184"/>
      <c r="AZ141" s="184"/>
      <c r="BA141" s="184"/>
      <c r="BB141" s="184"/>
      <c r="BC141" s="184"/>
      <c r="BD141" s="184"/>
      <c r="BE141" s="184"/>
      <c r="BF141" s="184"/>
      <c r="BG141" s="186"/>
      <c r="BH141" s="186"/>
      <c r="BI141" s="199"/>
      <c r="BJ141" s="199"/>
      <c r="BK141" s="199"/>
      <c r="BL141" s="218"/>
      <c r="BM141" s="186"/>
      <c r="BN141" s="186"/>
      <c r="BO141" s="186"/>
      <c r="BP141" s="186"/>
      <c r="BQ141" s="186"/>
      <c r="BR141" s="186"/>
      <c r="BS141" s="186"/>
      <c r="BT141" s="186"/>
      <c r="BU141" s="186"/>
      <c r="BV141" s="189"/>
      <c r="BW141" s="184"/>
      <c r="BX141"/>
      <c r="BZ141"/>
    </row>
    <row r="142" spans="2:78" ht="18.75">
      <c r="B142" s="676" t="s">
        <v>106</v>
      </c>
      <c r="C142" s="364">
        <v>9141893000160</v>
      </c>
      <c r="D142" s="838" t="s">
        <v>13</v>
      </c>
      <c r="E142" s="838" t="s">
        <v>616</v>
      </c>
      <c r="F142" s="365" t="s">
        <v>617</v>
      </c>
      <c r="G142" s="366" t="s">
        <v>34</v>
      </c>
      <c r="H142" s="366" t="s">
        <v>1337</v>
      </c>
      <c r="I142" s="840" t="s">
        <v>34</v>
      </c>
      <c r="J142" s="366" t="s">
        <v>608</v>
      </c>
      <c r="K142" s="367" t="s">
        <v>48</v>
      </c>
      <c r="L142" s="681" t="s">
        <v>1419</v>
      </c>
      <c r="M142" s="368" t="s">
        <v>34</v>
      </c>
      <c r="N142" s="682">
        <v>198978</v>
      </c>
      <c r="O142" s="683" t="s">
        <v>1321</v>
      </c>
      <c r="P142" s="684">
        <v>39418</v>
      </c>
      <c r="Q142" s="372">
        <v>28.785207</v>
      </c>
      <c r="R142" s="372">
        <v>38.772157729083673</v>
      </c>
      <c r="S142" s="873">
        <v>1</v>
      </c>
      <c r="T142" s="369">
        <v>8.2760109478831501E-2</v>
      </c>
      <c r="U142" s="685">
        <v>0.85123194281304215</v>
      </c>
      <c r="V142" s="369">
        <v>9.6377228292120032E-2</v>
      </c>
      <c r="W142" s="685">
        <v>0.84741098934788206</v>
      </c>
      <c r="X142" s="369">
        <v>0.11367262521042742</v>
      </c>
      <c r="Y142" s="685">
        <v>0.75961574000863896</v>
      </c>
      <c r="Z142" s="369">
        <v>0.11485938869897483</v>
      </c>
      <c r="AA142" s="685">
        <v>0.61158264812189023</v>
      </c>
      <c r="AB142" s="369">
        <v>2.4669955183131004E-2</v>
      </c>
      <c r="AC142" s="373">
        <v>-0.70345324481901961</v>
      </c>
      <c r="AD142" s="686">
        <v>13812152000130</v>
      </c>
      <c r="AE142" s="687" t="s">
        <v>1828</v>
      </c>
      <c r="AF142" s="688" t="s">
        <v>1779</v>
      </c>
      <c r="AG142" s="689" t="s">
        <v>1439</v>
      </c>
      <c r="AH142" s="689" t="s">
        <v>1786</v>
      </c>
      <c r="AI142" s="689">
        <v>1000</v>
      </c>
      <c r="AJ142" s="689">
        <v>500</v>
      </c>
      <c r="AK142" s="689">
        <v>500</v>
      </c>
      <c r="AL142" s="673">
        <v>2</v>
      </c>
      <c r="AM142" s="673">
        <v>20</v>
      </c>
      <c r="AN142" s="685" t="s">
        <v>1787</v>
      </c>
      <c r="AO142" s="683" t="s">
        <v>1324</v>
      </c>
      <c r="AP142" s="687" t="s">
        <v>1802</v>
      </c>
      <c r="AQ142" s="376" t="s">
        <v>668</v>
      </c>
      <c r="AR142" s="369">
        <v>4.0000000000000001E-3</v>
      </c>
      <c r="AS142" s="369">
        <v>4.0000000000000001E-3</v>
      </c>
      <c r="AT142" s="369" t="s">
        <v>1419</v>
      </c>
      <c r="AW142" s="198"/>
      <c r="AX142" s="198"/>
      <c r="AY142" s="184"/>
      <c r="AZ142" s="184"/>
      <c r="BA142" s="184"/>
      <c r="BB142" s="184"/>
      <c r="BC142" s="184"/>
      <c r="BD142" s="184"/>
      <c r="BE142" s="184"/>
      <c r="BF142" s="184"/>
      <c r="BG142" s="186"/>
      <c r="BH142" s="186"/>
      <c r="BI142" s="199"/>
      <c r="BJ142" s="199"/>
      <c r="BK142" s="199"/>
      <c r="BL142" s="218"/>
      <c r="BM142" s="186"/>
      <c r="BN142" s="186"/>
      <c r="BO142" s="186"/>
      <c r="BP142" s="186"/>
      <c r="BQ142" s="186"/>
      <c r="BR142" s="186"/>
      <c r="BS142" s="186"/>
      <c r="BT142" s="186"/>
      <c r="BU142" s="186"/>
      <c r="BV142" s="189"/>
      <c r="BW142" s="184"/>
      <c r="BX142"/>
      <c r="BZ142"/>
    </row>
    <row r="143" spans="2:78" ht="18.75">
      <c r="B143" s="676" t="s">
        <v>107</v>
      </c>
      <c r="C143" s="364">
        <v>10320188000109</v>
      </c>
      <c r="D143" s="838" t="s">
        <v>13</v>
      </c>
      <c r="E143" s="838" t="s">
        <v>615</v>
      </c>
      <c r="F143" s="365" t="s">
        <v>619</v>
      </c>
      <c r="G143" s="366" t="s">
        <v>34</v>
      </c>
      <c r="H143" s="366" t="s">
        <v>1337</v>
      </c>
      <c r="I143" s="840" t="s">
        <v>34</v>
      </c>
      <c r="J143" s="366" t="s">
        <v>1419</v>
      </c>
      <c r="K143" s="367" t="s">
        <v>48</v>
      </c>
      <c r="L143" s="681" t="s">
        <v>1419</v>
      </c>
      <c r="M143" s="368" t="s">
        <v>1416</v>
      </c>
      <c r="N143" s="682">
        <v>221260</v>
      </c>
      <c r="O143" s="683" t="s">
        <v>1321</v>
      </c>
      <c r="P143" s="684">
        <v>39782</v>
      </c>
      <c r="Q143" s="372">
        <v>455.44642599999997</v>
      </c>
      <c r="R143" s="372">
        <v>238.96287969322711</v>
      </c>
      <c r="S143" s="873">
        <v>1</v>
      </c>
      <c r="T143" s="369">
        <v>0.11894301880563218</v>
      </c>
      <c r="U143" s="685">
        <v>1.2233924969355421</v>
      </c>
      <c r="V143" s="369">
        <v>0.14525038247198374</v>
      </c>
      <c r="W143" s="685">
        <v>1.2771354031957132</v>
      </c>
      <c r="X143" s="369">
        <v>0.17562939494011554</v>
      </c>
      <c r="Y143" s="685">
        <v>1.1736409936670251</v>
      </c>
      <c r="Z143" s="369">
        <v>0.19447271177559955</v>
      </c>
      <c r="AA143" s="685">
        <v>1.0354933750072086</v>
      </c>
      <c r="AB143" s="369">
        <v>1.436886810636552E-2</v>
      </c>
      <c r="AC143" s="373">
        <v>2.1935613803001819</v>
      </c>
      <c r="AD143" s="686">
        <v>0</v>
      </c>
      <c r="AE143" s="687" t="s">
        <v>1828</v>
      </c>
      <c r="AF143" s="688" t="s">
        <v>1800</v>
      </c>
      <c r="AG143" s="689" t="s">
        <v>1438</v>
      </c>
      <c r="AH143" s="689" t="s">
        <v>1786</v>
      </c>
      <c r="AI143" s="689">
        <v>500</v>
      </c>
      <c r="AJ143" s="689">
        <v>300</v>
      </c>
      <c r="AK143" s="689">
        <v>300</v>
      </c>
      <c r="AL143" s="673">
        <v>0.85</v>
      </c>
      <c r="AM143" s="673">
        <v>20</v>
      </c>
      <c r="AN143" s="685" t="s">
        <v>1801</v>
      </c>
      <c r="AO143" s="683" t="s">
        <v>1324</v>
      </c>
      <c r="AP143" s="687" t="s">
        <v>1802</v>
      </c>
      <c r="AQ143" s="376" t="s">
        <v>686</v>
      </c>
      <c r="AR143" s="369">
        <v>2.5500000000000002E-3</v>
      </c>
      <c r="AS143" s="369">
        <v>2.5500000000000002E-3</v>
      </c>
      <c r="AT143" s="369" t="s">
        <v>1419</v>
      </c>
      <c r="AW143" s="198"/>
      <c r="AX143" s="198"/>
      <c r="AY143" s="184"/>
      <c r="AZ143" s="184"/>
      <c r="BA143" s="184"/>
      <c r="BB143" s="184"/>
      <c r="BC143" s="184"/>
      <c r="BD143" s="184"/>
      <c r="BE143" s="184"/>
      <c r="BF143" s="184"/>
      <c r="BG143" s="186"/>
      <c r="BH143" s="186"/>
      <c r="BI143" s="199"/>
      <c r="BJ143" s="199"/>
      <c r="BK143" s="199"/>
      <c r="BL143" s="218"/>
      <c r="BM143" s="186"/>
      <c r="BN143" s="186"/>
      <c r="BO143" s="186"/>
      <c r="BP143" s="186"/>
      <c r="BQ143" s="186"/>
      <c r="BR143" s="186"/>
      <c r="BS143" s="186"/>
      <c r="BT143" s="186"/>
      <c r="BU143" s="186"/>
      <c r="BV143" s="189"/>
      <c r="BW143" s="184"/>
      <c r="BX143"/>
      <c r="BZ143"/>
    </row>
    <row r="144" spans="2:78" ht="18.75">
      <c r="B144" s="676" t="s">
        <v>787</v>
      </c>
      <c r="C144" s="364">
        <v>23556185000110</v>
      </c>
      <c r="D144" s="838" t="s">
        <v>11</v>
      </c>
      <c r="E144" s="838" t="s">
        <v>620</v>
      </c>
      <c r="F144" s="365" t="s">
        <v>663</v>
      </c>
      <c r="G144" s="366" t="s">
        <v>738</v>
      </c>
      <c r="H144" s="366" t="s">
        <v>34</v>
      </c>
      <c r="I144" s="840" t="s">
        <v>1419</v>
      </c>
      <c r="J144" s="366" t="s">
        <v>608</v>
      </c>
      <c r="K144" s="367" t="s">
        <v>48</v>
      </c>
      <c r="L144" s="681" t="s">
        <v>1419</v>
      </c>
      <c r="M144" s="368" t="s">
        <v>34</v>
      </c>
      <c r="N144" s="682">
        <v>412449</v>
      </c>
      <c r="O144" s="683" t="s">
        <v>1321</v>
      </c>
      <c r="P144" s="684">
        <v>42351</v>
      </c>
      <c r="Q144" s="372">
        <v>2972.2642799999999</v>
      </c>
      <c r="R144" s="372">
        <v>2645.5877308366544</v>
      </c>
      <c r="S144" s="873">
        <v>1</v>
      </c>
      <c r="T144" s="369">
        <v>0.10571802909879824</v>
      </c>
      <c r="U144" s="685">
        <v>1.0873664119928899</v>
      </c>
      <c r="V144" s="369">
        <v>0.12352354039540847</v>
      </c>
      <c r="W144" s="685">
        <v>1.0860989408924993</v>
      </c>
      <c r="X144" s="369">
        <v>0.18789831308426463</v>
      </c>
      <c r="Y144" s="685">
        <v>1.2556278688528577</v>
      </c>
      <c r="Z144" s="369">
        <v>0.18582553066701335</v>
      </c>
      <c r="AA144" s="685">
        <v>0.98945041777853293</v>
      </c>
      <c r="AB144" s="369">
        <v>1.6835517212398744E-3</v>
      </c>
      <c r="AC144" s="373">
        <v>5.8163654591874252</v>
      </c>
      <c r="AD144" s="686">
        <v>23556204000109</v>
      </c>
      <c r="AE144" s="687" t="s">
        <v>1945</v>
      </c>
      <c r="AF144" s="688" t="s">
        <v>1779</v>
      </c>
      <c r="AG144" s="689" t="s">
        <v>1439</v>
      </c>
      <c r="AH144" s="689" t="s">
        <v>1786</v>
      </c>
      <c r="AI144" s="689">
        <v>5000</v>
      </c>
      <c r="AJ144" s="689">
        <v>2500</v>
      </c>
      <c r="AK144" s="689">
        <v>5000</v>
      </c>
      <c r="AL144" s="673">
        <v>0.8</v>
      </c>
      <c r="AM144" s="673">
        <v>0</v>
      </c>
      <c r="AN144" s="685" t="s">
        <v>1787</v>
      </c>
      <c r="AO144" s="683" t="s">
        <v>1324</v>
      </c>
      <c r="AP144" s="687" t="s">
        <v>1788</v>
      </c>
      <c r="AQ144" s="376" t="s">
        <v>669</v>
      </c>
      <c r="AR144" s="369">
        <v>1.08E-3</v>
      </c>
      <c r="AS144" s="369">
        <v>1.08E-3</v>
      </c>
      <c r="AT144" s="369" t="s">
        <v>1419</v>
      </c>
      <c r="AW144" s="198"/>
      <c r="AX144" s="198"/>
      <c r="AY144" s="184"/>
      <c r="AZ144" s="184"/>
      <c r="BA144" s="184"/>
      <c r="BB144" s="184"/>
      <c r="BC144" s="184"/>
      <c r="BD144" s="184"/>
      <c r="BE144" s="184"/>
      <c r="BF144" s="184"/>
      <c r="BG144" s="186"/>
      <c r="BH144" s="186"/>
      <c r="BI144" s="199"/>
      <c r="BJ144" s="199"/>
      <c r="BK144" s="199"/>
      <c r="BL144" s="218"/>
      <c r="BM144" s="186"/>
      <c r="BN144" s="186"/>
      <c r="BO144" s="186"/>
      <c r="BP144" s="186"/>
      <c r="BQ144" s="186"/>
      <c r="BR144" s="186"/>
      <c r="BS144" s="186"/>
      <c r="BT144" s="186"/>
      <c r="BU144" s="186"/>
      <c r="BV144" s="189"/>
      <c r="BW144" s="184"/>
      <c r="BX144"/>
      <c r="BZ144"/>
    </row>
    <row r="145" spans="2:78" ht="18.75">
      <c r="B145" s="676" t="s">
        <v>108</v>
      </c>
      <c r="C145" s="364">
        <v>4455632000109</v>
      </c>
      <c r="D145" s="838" t="s">
        <v>13</v>
      </c>
      <c r="E145" s="838" t="s">
        <v>615</v>
      </c>
      <c r="F145" s="365" t="s">
        <v>619</v>
      </c>
      <c r="G145" s="366" t="s">
        <v>34</v>
      </c>
      <c r="H145" s="366" t="s">
        <v>1337</v>
      </c>
      <c r="I145" s="840" t="s">
        <v>34</v>
      </c>
      <c r="J145" s="366" t="s">
        <v>1419</v>
      </c>
      <c r="K145" s="367" t="s">
        <v>48</v>
      </c>
      <c r="L145" s="681" t="s">
        <v>1419</v>
      </c>
      <c r="M145" s="368" t="s">
        <v>34</v>
      </c>
      <c r="N145" s="682">
        <v>350631</v>
      </c>
      <c r="O145" s="683" t="s">
        <v>1321</v>
      </c>
      <c r="P145" s="684">
        <v>37041</v>
      </c>
      <c r="Q145" s="372">
        <v>225.022931</v>
      </c>
      <c r="R145" s="372">
        <v>217.16596947808773</v>
      </c>
      <c r="S145" s="873">
        <v>1</v>
      </c>
      <c r="T145" s="369">
        <v>0.12880749691150695</v>
      </c>
      <c r="U145" s="685">
        <v>1.3248539246182627</v>
      </c>
      <c r="V145" s="369">
        <v>0.14749904987588924</v>
      </c>
      <c r="W145" s="685">
        <v>1.2969071428817951</v>
      </c>
      <c r="X145" s="369">
        <v>0.14187133843200961</v>
      </c>
      <c r="Y145" s="685">
        <v>0.94805324966807647</v>
      </c>
      <c r="Z145" s="369">
        <v>0.1813683751328885</v>
      </c>
      <c r="AA145" s="685">
        <v>0.9657177563432946</v>
      </c>
      <c r="AB145" s="369">
        <v>3.0436392555641074E-2</v>
      </c>
      <c r="AC145" s="373">
        <v>1.109450191868991</v>
      </c>
      <c r="AD145" s="686">
        <v>0</v>
      </c>
      <c r="AE145" s="687" t="s">
        <v>1945</v>
      </c>
      <c r="AF145" s="688" t="s">
        <v>1779</v>
      </c>
      <c r="AG145" s="689" t="s">
        <v>1439</v>
      </c>
      <c r="AH145" s="689" t="s">
        <v>1786</v>
      </c>
      <c r="AI145" s="689">
        <v>1000</v>
      </c>
      <c r="AJ145" s="689">
        <v>500</v>
      </c>
      <c r="AK145" s="689">
        <v>500</v>
      </c>
      <c r="AL145" s="673">
        <v>2.5</v>
      </c>
      <c r="AM145" s="673">
        <v>20</v>
      </c>
      <c r="AN145" s="685" t="s">
        <v>1787</v>
      </c>
      <c r="AO145" s="683" t="s">
        <v>1324</v>
      </c>
      <c r="AP145" s="687" t="s">
        <v>1802</v>
      </c>
      <c r="AQ145" s="376" t="s">
        <v>664</v>
      </c>
      <c r="AR145" s="369">
        <v>4.0000000000000001E-3</v>
      </c>
      <c r="AS145" s="369">
        <v>4.0000000000000001E-3</v>
      </c>
      <c r="AT145" s="369" t="s">
        <v>1419</v>
      </c>
      <c r="AW145" s="198"/>
      <c r="AX145" s="198"/>
      <c r="AY145" s="184"/>
      <c r="AZ145" s="184"/>
      <c r="BA145" s="184"/>
      <c r="BB145" s="184"/>
      <c r="BC145" s="184"/>
      <c r="BD145" s="184"/>
      <c r="BE145" s="184"/>
      <c r="BF145" s="184"/>
      <c r="BG145" s="186"/>
      <c r="BH145" s="186"/>
      <c r="BI145" s="199"/>
      <c r="BJ145" s="199"/>
      <c r="BK145" s="199"/>
      <c r="BL145" s="218"/>
      <c r="BM145" s="186"/>
      <c r="BN145" s="186"/>
      <c r="BO145" s="186"/>
      <c r="BP145" s="186"/>
      <c r="BQ145" s="186"/>
      <c r="BR145" s="186"/>
      <c r="BS145" s="186"/>
      <c r="BT145" s="186"/>
      <c r="BU145" s="186"/>
      <c r="BV145" s="189"/>
      <c r="BW145" s="184"/>
      <c r="BX145"/>
      <c r="BZ145"/>
    </row>
    <row r="146" spans="2:78" ht="18.75">
      <c r="B146" s="676" t="s">
        <v>109</v>
      </c>
      <c r="C146" s="364">
        <v>26323079000185</v>
      </c>
      <c r="D146" s="838" t="s">
        <v>13</v>
      </c>
      <c r="E146" s="838" t="s">
        <v>615</v>
      </c>
      <c r="F146" s="365" t="s">
        <v>619</v>
      </c>
      <c r="G146" s="366" t="s">
        <v>34</v>
      </c>
      <c r="H146" s="366" t="s">
        <v>865</v>
      </c>
      <c r="I146" s="840" t="s">
        <v>34</v>
      </c>
      <c r="J146" s="366" t="s">
        <v>1419</v>
      </c>
      <c r="K146" s="367" t="s">
        <v>48</v>
      </c>
      <c r="L146" s="681" t="s">
        <v>1419</v>
      </c>
      <c r="M146" s="368" t="s">
        <v>34</v>
      </c>
      <c r="N146" s="682">
        <v>437468</v>
      </c>
      <c r="O146" s="683" t="s">
        <v>1321</v>
      </c>
      <c r="P146" s="684">
        <v>42792</v>
      </c>
      <c r="Q146" s="372">
        <v>313.46257200000002</v>
      </c>
      <c r="R146" s="372">
        <v>282.78043320717126</v>
      </c>
      <c r="S146" s="873">
        <v>1</v>
      </c>
      <c r="T146" s="369">
        <v>0.17205189295667633</v>
      </c>
      <c r="U146" s="685">
        <v>1.7696456424291453</v>
      </c>
      <c r="V146" s="369">
        <v>0.19526052388851634</v>
      </c>
      <c r="W146" s="685">
        <v>1.7168569449561788</v>
      </c>
      <c r="X146" s="369">
        <v>0.15505867935194373</v>
      </c>
      <c r="Y146" s="685">
        <v>1.0361774723038977</v>
      </c>
      <c r="Z146" s="369">
        <v>0.21052706355379525</v>
      </c>
      <c r="AA146" s="685">
        <v>1.1209767045426107</v>
      </c>
      <c r="AB146" s="369">
        <v>5.9902528832706879E-2</v>
      </c>
      <c r="AC146" s="373">
        <v>1.3610299458470936</v>
      </c>
      <c r="AD146" s="686">
        <v>0</v>
      </c>
      <c r="AE146" s="687" t="s">
        <v>1945</v>
      </c>
      <c r="AF146" s="688" t="s">
        <v>1779</v>
      </c>
      <c r="AG146" s="689" t="s">
        <v>1439</v>
      </c>
      <c r="AH146" s="689" t="s">
        <v>1786</v>
      </c>
      <c r="AI146" s="689">
        <v>1000</v>
      </c>
      <c r="AJ146" s="689">
        <v>500</v>
      </c>
      <c r="AK146" s="689">
        <v>500</v>
      </c>
      <c r="AL146" s="673">
        <v>2.5</v>
      </c>
      <c r="AM146" s="673">
        <v>20</v>
      </c>
      <c r="AN146" s="685" t="s">
        <v>1787</v>
      </c>
      <c r="AO146" s="683" t="s">
        <v>1324</v>
      </c>
      <c r="AP146" s="687" t="s">
        <v>1802</v>
      </c>
      <c r="AQ146" s="376" t="s">
        <v>664</v>
      </c>
      <c r="AR146" s="369">
        <v>5.4000000000000003E-3</v>
      </c>
      <c r="AS146" s="369">
        <v>5.4000000000000003E-3</v>
      </c>
      <c r="AT146" s="369" t="s">
        <v>1419</v>
      </c>
      <c r="AW146" s="198"/>
      <c r="AX146" s="198"/>
      <c r="AY146" s="184"/>
      <c r="AZ146" s="184"/>
      <c r="BA146" s="184"/>
      <c r="BB146" s="184"/>
      <c r="BC146" s="184"/>
      <c r="BD146" s="184"/>
      <c r="BE146" s="184"/>
      <c r="BF146" s="184"/>
      <c r="BG146" s="186"/>
      <c r="BH146" s="186"/>
      <c r="BI146" s="199"/>
      <c r="BJ146" s="199"/>
      <c r="BK146" s="199"/>
      <c r="BL146" s="218"/>
      <c r="BM146" s="186"/>
      <c r="BN146" s="186"/>
      <c r="BO146" s="186"/>
      <c r="BP146" s="186"/>
      <c r="BQ146" s="186"/>
      <c r="BR146" s="186"/>
      <c r="BS146" s="186"/>
      <c r="BT146" s="186"/>
      <c r="BU146" s="186"/>
      <c r="BV146" s="189"/>
      <c r="BW146" s="184"/>
      <c r="BX146"/>
      <c r="BZ146"/>
    </row>
    <row r="147" spans="2:78" ht="18.75">
      <c r="B147" s="676" t="s">
        <v>110</v>
      </c>
      <c r="C147" s="364">
        <v>11392165000172</v>
      </c>
      <c r="D147" s="838" t="s">
        <v>14</v>
      </c>
      <c r="E147" s="838" t="s">
        <v>607</v>
      </c>
      <c r="F147" s="365" t="s">
        <v>1419</v>
      </c>
      <c r="G147" s="366" t="s">
        <v>1419</v>
      </c>
      <c r="H147" s="366" t="s">
        <v>34</v>
      </c>
      <c r="I147" s="840" t="s">
        <v>34</v>
      </c>
      <c r="J147" s="366" t="s">
        <v>608</v>
      </c>
      <c r="K147" s="367" t="s">
        <v>48</v>
      </c>
      <c r="L147" s="681" t="s">
        <v>1419</v>
      </c>
      <c r="M147" s="368" t="s">
        <v>34</v>
      </c>
      <c r="N147" s="682">
        <v>240737</v>
      </c>
      <c r="O147" s="683" t="s">
        <v>1321</v>
      </c>
      <c r="P147" s="684">
        <v>40179</v>
      </c>
      <c r="Q147" s="372">
        <v>1119.610375</v>
      </c>
      <c r="R147" s="372">
        <v>1270.1048504302789</v>
      </c>
      <c r="S147" s="873">
        <v>2</v>
      </c>
      <c r="T147" s="369">
        <v>6.2120400952536681E-3</v>
      </c>
      <c r="U147" s="685">
        <v>6.3894151329848575E-2</v>
      </c>
      <c r="V147" s="369">
        <v>-3.3719787262889156E-2</v>
      </c>
      <c r="W147" s="685">
        <v>-0.29648620106022822</v>
      </c>
      <c r="X147" s="369">
        <v>1.3884176103330592E-2</v>
      </c>
      <c r="Y147" s="685">
        <v>9.2780814075667753E-2</v>
      </c>
      <c r="Z147" s="369">
        <v>1.9386256292765136E-2</v>
      </c>
      <c r="AA147" s="685">
        <v>0.10322445639835434</v>
      </c>
      <c r="AB147" s="369">
        <v>0.17993840602395417</v>
      </c>
      <c r="AC147" s="373">
        <v>-0.8194536054659346</v>
      </c>
      <c r="AD147" s="686">
        <v>11403884000141</v>
      </c>
      <c r="AE147" s="687" t="s">
        <v>1828</v>
      </c>
      <c r="AF147" s="688" t="s">
        <v>1825</v>
      </c>
      <c r="AG147" s="689" t="s">
        <v>719</v>
      </c>
      <c r="AH147" s="689" t="s">
        <v>1786</v>
      </c>
      <c r="AI147" s="689">
        <v>1000</v>
      </c>
      <c r="AJ147" s="689">
        <v>500</v>
      </c>
      <c r="AK147" s="689">
        <v>500</v>
      </c>
      <c r="AL147" s="673">
        <v>2</v>
      </c>
      <c r="AM147" s="673">
        <v>20</v>
      </c>
      <c r="AN147" s="685" t="s">
        <v>1836</v>
      </c>
      <c r="AO147" s="683" t="s">
        <v>1324</v>
      </c>
      <c r="AP147" s="687" t="s">
        <v>1783</v>
      </c>
      <c r="AQ147" s="376" t="s">
        <v>659</v>
      </c>
      <c r="AR147" s="369">
        <v>4.0000000000000001E-3</v>
      </c>
      <c r="AS147" s="369">
        <v>4.0000000000000001E-3</v>
      </c>
      <c r="AT147" s="369" t="s">
        <v>1419</v>
      </c>
      <c r="AW147" s="198"/>
      <c r="AX147" s="198"/>
      <c r="AY147" s="184"/>
      <c r="AZ147" s="184"/>
      <c r="BA147" s="184"/>
      <c r="BB147" s="184"/>
      <c r="BC147" s="184"/>
      <c r="BD147" s="184"/>
      <c r="BE147" s="184"/>
      <c r="BF147" s="184"/>
      <c r="BG147" s="186"/>
      <c r="BH147" s="186"/>
      <c r="BI147" s="199"/>
      <c r="BJ147" s="199"/>
      <c r="BK147" s="199"/>
      <c r="BL147" s="218"/>
      <c r="BM147" s="186"/>
      <c r="BN147" s="186"/>
      <c r="BO147" s="186"/>
      <c r="BP147" s="186"/>
      <c r="BQ147" s="186"/>
      <c r="BR147" s="186"/>
      <c r="BS147" s="186"/>
      <c r="BT147" s="186"/>
      <c r="BU147" s="186"/>
      <c r="BV147" s="189"/>
      <c r="BW147" s="184"/>
      <c r="BX147"/>
      <c r="BZ147"/>
    </row>
    <row r="148" spans="2:78" ht="18.75">
      <c r="B148" s="676" t="s">
        <v>111</v>
      </c>
      <c r="C148" s="364">
        <v>36352498000107</v>
      </c>
      <c r="D148" s="838" t="s">
        <v>11</v>
      </c>
      <c r="E148" s="838" t="s">
        <v>620</v>
      </c>
      <c r="F148" s="365" t="s">
        <v>663</v>
      </c>
      <c r="G148" s="366" t="s">
        <v>738</v>
      </c>
      <c r="H148" s="366" t="s">
        <v>34</v>
      </c>
      <c r="I148" s="840" t="s">
        <v>1419</v>
      </c>
      <c r="J148" s="366" t="s">
        <v>608</v>
      </c>
      <c r="K148" s="367" t="s">
        <v>48</v>
      </c>
      <c r="L148" s="681" t="s">
        <v>1419</v>
      </c>
      <c r="M148" s="368" t="s">
        <v>34</v>
      </c>
      <c r="N148" s="683">
        <v>539643</v>
      </c>
      <c r="O148" s="683" t="s">
        <v>1321</v>
      </c>
      <c r="P148" s="684">
        <v>43999</v>
      </c>
      <c r="Q148" s="372">
        <v>253.25756953000001</v>
      </c>
      <c r="R148" s="372">
        <v>164.84867022695985</v>
      </c>
      <c r="S148" s="873">
        <v>1</v>
      </c>
      <c r="T148" s="369">
        <v>0.10563915595932061</v>
      </c>
      <c r="U148" s="685">
        <v>1.0865551596132577</v>
      </c>
      <c r="V148" s="369">
        <v>0.11790904531396129</v>
      </c>
      <c r="W148" s="685">
        <v>1.0367326651033979</v>
      </c>
      <c r="X148" s="369">
        <v>0.21362491287564223</v>
      </c>
      <c r="Y148" s="685">
        <v>1.4275455148318892</v>
      </c>
      <c r="AB148" s="369">
        <v>1.2687141714150084E-2</v>
      </c>
      <c r="AC148" s="373">
        <v>0.32928275673539492</v>
      </c>
      <c r="AD148" s="686">
        <v>36352509000140</v>
      </c>
      <c r="AE148" s="687" t="s">
        <v>1828</v>
      </c>
      <c r="AF148" s="688" t="s">
        <v>1779</v>
      </c>
      <c r="AG148" s="689" t="s">
        <v>1439</v>
      </c>
      <c r="AH148" s="689" t="s">
        <v>1780</v>
      </c>
      <c r="AI148" s="689">
        <v>10000</v>
      </c>
      <c r="AJ148" s="689">
        <v>5000</v>
      </c>
      <c r="AK148" s="689">
        <v>10000</v>
      </c>
      <c r="AL148" s="673">
        <v>1.2</v>
      </c>
      <c r="AM148" s="673">
        <v>20</v>
      </c>
      <c r="AN148" s="685" t="s">
        <v>1782</v>
      </c>
      <c r="AO148" s="683" t="s">
        <v>1324</v>
      </c>
      <c r="AP148" s="687" t="s">
        <v>1802</v>
      </c>
      <c r="AQ148" s="376" t="s">
        <v>668</v>
      </c>
      <c r="AR148" s="369">
        <v>3.2000000000000002E-3</v>
      </c>
      <c r="AS148" s="369">
        <v>3.2000000000000002E-3</v>
      </c>
      <c r="AT148" s="369" t="s">
        <v>1419</v>
      </c>
      <c r="AW148" s="198"/>
      <c r="AX148" s="198"/>
      <c r="AY148" s="184"/>
      <c r="AZ148" s="184"/>
      <c r="BA148" s="184"/>
      <c r="BB148" s="184"/>
      <c r="BC148" s="184"/>
      <c r="BD148" s="184"/>
      <c r="BE148" s="184"/>
      <c r="BF148" s="184"/>
      <c r="BG148" s="186"/>
      <c r="BH148" s="186"/>
      <c r="BI148" s="199"/>
      <c r="BJ148" s="199"/>
      <c r="BK148" s="199"/>
      <c r="BL148" s="218"/>
      <c r="BM148" s="186"/>
      <c r="BN148" s="186"/>
      <c r="BO148" s="186"/>
      <c r="BP148" s="186"/>
      <c r="BQ148" s="186"/>
      <c r="BR148" s="186"/>
      <c r="BS148" s="186"/>
      <c r="BT148" s="186"/>
      <c r="BU148" s="186"/>
      <c r="BV148" s="189"/>
      <c r="BW148" s="184"/>
      <c r="BX148"/>
      <c r="BZ148"/>
    </row>
    <row r="149" spans="2:78" ht="18.75">
      <c r="B149" s="676" t="s">
        <v>788</v>
      </c>
      <c r="C149" s="364">
        <v>22681798000117</v>
      </c>
      <c r="D149" s="838" t="s">
        <v>11</v>
      </c>
      <c r="E149" s="838" t="s">
        <v>620</v>
      </c>
      <c r="F149" s="365" t="s">
        <v>663</v>
      </c>
      <c r="G149" s="366" t="s">
        <v>738</v>
      </c>
      <c r="H149" s="366" t="s">
        <v>34</v>
      </c>
      <c r="I149" s="840" t="s">
        <v>1304</v>
      </c>
      <c r="J149" s="366" t="s">
        <v>608</v>
      </c>
      <c r="K149" s="367" t="s">
        <v>48</v>
      </c>
      <c r="L149" s="681" t="s">
        <v>1419</v>
      </c>
      <c r="M149" s="368" t="s">
        <v>1416</v>
      </c>
      <c r="N149" s="682">
        <v>403822</v>
      </c>
      <c r="O149" s="683" t="s">
        <v>1321</v>
      </c>
      <c r="P149" s="684">
        <v>42221</v>
      </c>
      <c r="Q149" s="372">
        <v>502.26963899999998</v>
      </c>
      <c r="R149" s="372">
        <v>534.87970267729088</v>
      </c>
      <c r="S149" s="873">
        <v>1</v>
      </c>
      <c r="T149" s="369">
        <v>9.89128388639684E-2</v>
      </c>
      <c r="U149" s="685">
        <v>1.0173713945710214</v>
      </c>
      <c r="V149" s="369">
        <v>0.11569519127362149</v>
      </c>
      <c r="W149" s="685">
        <v>1.0172670270492523</v>
      </c>
      <c r="X149" s="369">
        <v>0.15565025875403382</v>
      </c>
      <c r="Y149" s="685">
        <v>1.0401306934462851</v>
      </c>
      <c r="Z149" s="369">
        <v>0.19720915080951951</v>
      </c>
      <c r="AA149" s="685">
        <v>1.0500638742040567</v>
      </c>
      <c r="AB149" s="369">
        <v>1.4062873803120128E-3</v>
      </c>
      <c r="AC149" s="373">
        <v>1.396444984063252</v>
      </c>
      <c r="AD149" s="686">
        <v>0</v>
      </c>
      <c r="AE149" s="687" t="s">
        <v>1828</v>
      </c>
      <c r="AF149" s="688" t="s">
        <v>1800</v>
      </c>
      <c r="AG149" s="689" t="s">
        <v>1438</v>
      </c>
      <c r="AH149" s="689" t="s">
        <v>1786</v>
      </c>
      <c r="AI149" s="689">
        <v>500</v>
      </c>
      <c r="AJ149" s="689">
        <v>300</v>
      </c>
      <c r="AK149" s="689">
        <v>300</v>
      </c>
      <c r="AL149" s="673">
        <v>0.4</v>
      </c>
      <c r="AM149" s="673">
        <v>10</v>
      </c>
      <c r="AN149" s="685" t="s">
        <v>1801</v>
      </c>
      <c r="AO149" s="683" t="s">
        <v>1324</v>
      </c>
      <c r="AP149" s="687" t="s">
        <v>1788</v>
      </c>
      <c r="AQ149" s="376" t="s">
        <v>1372</v>
      </c>
      <c r="AR149" s="369">
        <v>1E-3</v>
      </c>
      <c r="AS149" s="369">
        <v>1E-3</v>
      </c>
      <c r="AT149" s="369" t="s">
        <v>1419</v>
      </c>
      <c r="AW149" s="198"/>
      <c r="AX149" s="198"/>
      <c r="AY149" s="184"/>
      <c r="AZ149" s="184"/>
      <c r="BA149" s="184"/>
      <c r="BB149" s="184"/>
      <c r="BC149" s="184"/>
      <c r="BD149" s="184"/>
      <c r="BE149" s="184"/>
      <c r="BF149" s="184"/>
      <c r="BG149" s="186"/>
      <c r="BH149" s="186"/>
      <c r="BI149" s="199"/>
      <c r="BJ149" s="199"/>
      <c r="BK149" s="199"/>
      <c r="BL149" s="218"/>
      <c r="BM149" s="186"/>
      <c r="BN149" s="186"/>
      <c r="BO149" s="186"/>
      <c r="BP149" s="186"/>
      <c r="BQ149" s="186"/>
      <c r="BR149" s="186"/>
      <c r="BS149" s="186"/>
      <c r="BT149" s="186"/>
      <c r="BU149" s="186"/>
      <c r="BV149" s="189"/>
      <c r="BW149" s="184"/>
      <c r="BX149"/>
      <c r="BZ149"/>
    </row>
    <row r="150" spans="2:78" ht="18.75">
      <c r="B150" s="676" t="s">
        <v>112</v>
      </c>
      <c r="C150" s="364">
        <v>13974750000106</v>
      </c>
      <c r="D150" s="838" t="s">
        <v>14</v>
      </c>
      <c r="E150" s="838" t="s">
        <v>614</v>
      </c>
      <c r="F150" s="365" t="s">
        <v>1419</v>
      </c>
      <c r="G150" s="366" t="s">
        <v>1419</v>
      </c>
      <c r="H150" s="366" t="s">
        <v>1337</v>
      </c>
      <c r="I150" s="840" t="s">
        <v>34</v>
      </c>
      <c r="J150" s="366" t="s">
        <v>608</v>
      </c>
      <c r="K150" s="367" t="s">
        <v>48</v>
      </c>
      <c r="L150" s="681" t="s">
        <v>1419</v>
      </c>
      <c r="M150" s="368" t="s">
        <v>34</v>
      </c>
      <c r="N150" s="682">
        <v>288888</v>
      </c>
      <c r="O150" s="683" t="s">
        <v>1321</v>
      </c>
      <c r="P150" s="684">
        <v>40836</v>
      </c>
      <c r="Q150" s="372">
        <v>315.434147</v>
      </c>
      <c r="R150" s="372">
        <v>430.23424845816726</v>
      </c>
      <c r="S150" s="873">
        <v>2</v>
      </c>
      <c r="T150" s="369">
        <v>-1.5379345607166806E-2</v>
      </c>
      <c r="U150" s="685">
        <v>-0.15818478640038969</v>
      </c>
      <c r="V150" s="369">
        <v>1.0859046231897374E-2</v>
      </c>
      <c r="W150" s="685">
        <v>9.5479765021411409E-2</v>
      </c>
      <c r="X150" s="369">
        <v>4.9245410519201505E-2</v>
      </c>
      <c r="Y150" s="685">
        <v>0.32908177218855139</v>
      </c>
      <c r="Z150" s="369">
        <v>6.2065818879456724E-2</v>
      </c>
      <c r="AA150" s="685">
        <v>0.3304769274685383</v>
      </c>
      <c r="AB150" s="369">
        <v>0.12012713982150852</v>
      </c>
      <c r="AC150" s="373">
        <v>-0.85636220288095855</v>
      </c>
      <c r="AD150" s="686">
        <v>13909560000105</v>
      </c>
      <c r="AE150" s="687" t="s">
        <v>1828</v>
      </c>
      <c r="AF150" s="688" t="s">
        <v>1779</v>
      </c>
      <c r="AG150" s="689" t="s">
        <v>1439</v>
      </c>
      <c r="AH150" s="689" t="s">
        <v>1786</v>
      </c>
      <c r="AI150" s="689">
        <v>1000</v>
      </c>
      <c r="AJ150" s="689">
        <v>500</v>
      </c>
      <c r="AK150" s="689">
        <v>500</v>
      </c>
      <c r="AL150" s="673">
        <v>2</v>
      </c>
      <c r="AM150" s="673">
        <v>20</v>
      </c>
      <c r="AN150" s="685" t="s">
        <v>1791</v>
      </c>
      <c r="AO150" s="683" t="s">
        <v>1324</v>
      </c>
      <c r="AP150" s="687" t="s">
        <v>1783</v>
      </c>
      <c r="AQ150" s="376" t="s">
        <v>659</v>
      </c>
      <c r="AR150" s="369">
        <v>5.3333333333333297E-3</v>
      </c>
      <c r="AS150" s="369">
        <v>5.3333333333333297E-3</v>
      </c>
      <c r="AT150" s="369" t="s">
        <v>1419</v>
      </c>
      <c r="AW150" s="198"/>
      <c r="AX150" s="198"/>
      <c r="AY150" s="184"/>
      <c r="AZ150" s="184"/>
      <c r="BA150" s="184"/>
      <c r="BB150" s="186"/>
      <c r="BC150" s="184"/>
      <c r="BD150" s="184"/>
      <c r="BE150" s="184"/>
      <c r="BF150" s="184"/>
      <c r="BG150" s="186"/>
      <c r="BH150" s="186"/>
      <c r="BI150" s="199"/>
      <c r="BJ150" s="199"/>
      <c r="BK150" s="199"/>
      <c r="BL150" s="186"/>
      <c r="BM150" s="186"/>
      <c r="BN150" s="186"/>
      <c r="BO150" s="186"/>
      <c r="BP150" s="186"/>
      <c r="BQ150" s="186"/>
      <c r="BR150" s="186"/>
      <c r="BS150" s="186"/>
      <c r="BT150" s="187"/>
      <c r="BU150" s="188"/>
      <c r="BV150" s="189"/>
      <c r="BW150" s="185"/>
      <c r="BX150"/>
      <c r="BZ150"/>
    </row>
    <row r="151" spans="2:78" ht="18.75">
      <c r="B151" s="676" t="s">
        <v>113</v>
      </c>
      <c r="C151" s="364">
        <v>14812722000155</v>
      </c>
      <c r="D151" s="838" t="s">
        <v>13</v>
      </c>
      <c r="E151" s="838" t="s">
        <v>615</v>
      </c>
      <c r="F151" s="365" t="s">
        <v>619</v>
      </c>
      <c r="G151" s="366" t="s">
        <v>34</v>
      </c>
      <c r="H151" s="366" t="s">
        <v>865</v>
      </c>
      <c r="I151" s="840" t="s">
        <v>34</v>
      </c>
      <c r="J151" s="366" t="s">
        <v>1419</v>
      </c>
      <c r="K151" s="367" t="s">
        <v>48</v>
      </c>
      <c r="L151" s="681" t="s">
        <v>1419</v>
      </c>
      <c r="M151" s="368" t="s">
        <v>34</v>
      </c>
      <c r="N151" s="682">
        <v>296139</v>
      </c>
      <c r="O151" s="683" t="s">
        <v>1321</v>
      </c>
      <c r="P151" s="684">
        <v>40933</v>
      </c>
      <c r="Q151" s="372">
        <v>35.476953999999999</v>
      </c>
      <c r="R151" s="372">
        <v>108.90410133466132</v>
      </c>
      <c r="S151" s="873">
        <v>2</v>
      </c>
      <c r="T151" s="369">
        <v>8.1311973097484724E-2</v>
      </c>
      <c r="U151" s="685">
        <v>0.83633708642492488</v>
      </c>
      <c r="V151" s="369">
        <v>0.1053573985174896</v>
      </c>
      <c r="W151" s="685">
        <v>0.92637046006566592</v>
      </c>
      <c r="X151" s="369">
        <v>0.12236786091076812</v>
      </c>
      <c r="Y151" s="685">
        <v>0.81772153187221897</v>
      </c>
      <c r="Z151" s="369">
        <v>9.7939779564673035E-2</v>
      </c>
      <c r="AA151" s="685">
        <v>0.52149215158735684</v>
      </c>
      <c r="AB151" s="369">
        <v>5.6685420486272127E-2</v>
      </c>
      <c r="AC151" s="373">
        <v>-0.14772740020111017</v>
      </c>
      <c r="AD151" s="686">
        <v>23686472000145</v>
      </c>
      <c r="AE151" s="687" t="s">
        <v>1828</v>
      </c>
      <c r="AF151" s="688" t="s">
        <v>1779</v>
      </c>
      <c r="AG151" s="689" t="s">
        <v>1439</v>
      </c>
      <c r="AH151" s="689" t="s">
        <v>1786</v>
      </c>
      <c r="AI151" s="689">
        <v>1000</v>
      </c>
      <c r="AJ151" s="689">
        <v>500</v>
      </c>
      <c r="AK151" s="689">
        <v>500</v>
      </c>
      <c r="AL151" s="673">
        <v>2</v>
      </c>
      <c r="AM151" s="673">
        <v>25</v>
      </c>
      <c r="AN151" s="685" t="s">
        <v>1787</v>
      </c>
      <c r="AO151" s="683" t="s">
        <v>1324</v>
      </c>
      <c r="AP151" s="687" t="s">
        <v>1802</v>
      </c>
      <c r="AQ151" s="376" t="s">
        <v>674</v>
      </c>
      <c r="AR151" s="369">
        <v>4.0000000000000001E-3</v>
      </c>
      <c r="AS151" s="369">
        <v>4.0000000000000001E-3</v>
      </c>
      <c r="AT151" s="369" t="s">
        <v>1419</v>
      </c>
      <c r="AW151" s="198"/>
      <c r="AX151" s="198"/>
      <c r="AY151" s="184"/>
      <c r="AZ151" s="184"/>
      <c r="BA151" s="184"/>
      <c r="BB151" s="186"/>
      <c r="BC151" s="184"/>
      <c r="BD151" s="184"/>
      <c r="BE151" s="184"/>
      <c r="BF151" s="184"/>
      <c r="BG151" s="186"/>
      <c r="BH151" s="186"/>
      <c r="BI151" s="199"/>
      <c r="BJ151" s="199"/>
      <c r="BK151" s="199"/>
      <c r="BL151" s="186"/>
      <c r="BM151" s="186"/>
      <c r="BN151" s="186"/>
      <c r="BO151" s="186"/>
      <c r="BP151" s="186"/>
      <c r="BQ151" s="186"/>
      <c r="BR151" s="186"/>
      <c r="BS151" s="186"/>
      <c r="BT151" s="187"/>
      <c r="BU151" s="188"/>
      <c r="BV151" s="189"/>
      <c r="BW151" s="185"/>
      <c r="BX151"/>
      <c r="BZ151"/>
    </row>
    <row r="152" spans="2:78" ht="18.75">
      <c r="B152" s="676" t="s">
        <v>114</v>
      </c>
      <c r="C152" s="364">
        <v>19782311000188</v>
      </c>
      <c r="D152" s="838" t="s">
        <v>11</v>
      </c>
      <c r="E152" s="838" t="s">
        <v>620</v>
      </c>
      <c r="F152" s="365" t="s">
        <v>663</v>
      </c>
      <c r="G152" s="366" t="s">
        <v>738</v>
      </c>
      <c r="H152" s="366" t="s">
        <v>34</v>
      </c>
      <c r="I152" s="840" t="s">
        <v>1419</v>
      </c>
      <c r="J152" s="366" t="s">
        <v>608</v>
      </c>
      <c r="K152" s="367" t="s">
        <v>48</v>
      </c>
      <c r="L152" s="681" t="s">
        <v>1419</v>
      </c>
      <c r="M152" s="368" t="s">
        <v>34</v>
      </c>
      <c r="N152" s="682">
        <v>369888</v>
      </c>
      <c r="O152" s="683" t="s">
        <v>1321</v>
      </c>
      <c r="P152" s="684">
        <v>41759</v>
      </c>
      <c r="Q152" s="372">
        <v>879.19432500000005</v>
      </c>
      <c r="R152" s="372">
        <v>564.38034981673275</v>
      </c>
      <c r="S152" s="873">
        <v>1</v>
      </c>
      <c r="T152" s="369">
        <v>0.10396883632015674</v>
      </c>
      <c r="U152" s="685">
        <v>1.0693750297110864</v>
      </c>
      <c r="V152" s="369">
        <v>0.11902880579389929</v>
      </c>
      <c r="W152" s="685">
        <v>1.0465783242176112</v>
      </c>
      <c r="X152" s="369">
        <v>0.18978628598283098</v>
      </c>
      <c r="Y152" s="685">
        <v>1.2682442215394074</v>
      </c>
      <c r="Z152" s="369">
        <v>0.18573491980705659</v>
      </c>
      <c r="AA152" s="685">
        <v>0.98896794934205023</v>
      </c>
      <c r="AB152" s="369">
        <v>3.3703172518911974E-3</v>
      </c>
      <c r="AC152" s="373">
        <v>1.571786001953795</v>
      </c>
      <c r="AD152" s="686">
        <v>0</v>
      </c>
      <c r="AE152" s="687" t="s">
        <v>1828</v>
      </c>
      <c r="AF152" s="688" t="s">
        <v>1779</v>
      </c>
      <c r="AG152" s="689" t="s">
        <v>1439</v>
      </c>
      <c r="AH152" s="689" t="s">
        <v>1786</v>
      </c>
      <c r="AI152" s="689">
        <v>5000</v>
      </c>
      <c r="AJ152" s="689">
        <v>2500</v>
      </c>
      <c r="AK152" s="689">
        <v>5000</v>
      </c>
      <c r="AL152" s="673">
        <v>1</v>
      </c>
      <c r="AM152" s="673">
        <v>0</v>
      </c>
      <c r="AN152" s="685" t="s">
        <v>1801</v>
      </c>
      <c r="AO152" s="683" t="s">
        <v>1324</v>
      </c>
      <c r="AP152" s="687" t="s">
        <v>1788</v>
      </c>
      <c r="AQ152" s="376" t="s">
        <v>669</v>
      </c>
      <c r="AR152" s="369">
        <v>3.0000000000000001E-3</v>
      </c>
      <c r="AS152" s="369">
        <v>3.0000000000000001E-3</v>
      </c>
      <c r="AT152" s="369" t="s">
        <v>1419</v>
      </c>
      <c r="AW152" s="198"/>
      <c r="AX152" s="198"/>
      <c r="AY152" s="184"/>
      <c r="AZ152" s="184"/>
      <c r="BA152" s="184"/>
      <c r="BB152" s="186"/>
      <c r="BC152" s="184"/>
      <c r="BD152" s="184"/>
      <c r="BE152" s="184"/>
      <c r="BF152" s="184"/>
      <c r="BG152" s="186"/>
      <c r="BH152" s="186"/>
      <c r="BI152" s="199"/>
      <c r="BJ152" s="199"/>
      <c r="BK152" s="199"/>
      <c r="BL152" s="186"/>
      <c r="BM152" s="186"/>
      <c r="BN152" s="186"/>
      <c r="BO152" s="186"/>
      <c r="BP152" s="186"/>
      <c r="BQ152" s="186"/>
      <c r="BR152" s="186"/>
      <c r="BS152" s="186"/>
      <c r="BT152" s="187"/>
      <c r="BU152" s="188"/>
      <c r="BV152" s="189"/>
      <c r="BW152" s="185"/>
      <c r="BX152"/>
      <c r="BZ152"/>
    </row>
    <row r="153" spans="2:78" ht="18.75">
      <c r="B153" s="676" t="s">
        <v>1377</v>
      </c>
      <c r="C153" s="364">
        <v>16599968000116</v>
      </c>
      <c r="D153" s="838" t="s">
        <v>11</v>
      </c>
      <c r="E153" s="838" t="s">
        <v>620</v>
      </c>
      <c r="F153" s="365" t="s">
        <v>663</v>
      </c>
      <c r="G153" s="366" t="s">
        <v>738</v>
      </c>
      <c r="H153" s="366" t="s">
        <v>34</v>
      </c>
      <c r="I153" s="840" t="s">
        <v>1419</v>
      </c>
      <c r="J153" s="366" t="s">
        <v>608</v>
      </c>
      <c r="K153" s="367" t="s">
        <v>48</v>
      </c>
      <c r="L153" s="681" t="s">
        <v>1419</v>
      </c>
      <c r="M153" s="368" t="s">
        <v>34</v>
      </c>
      <c r="N153" s="682">
        <v>314331</v>
      </c>
      <c r="O153" s="683" t="s">
        <v>1321</v>
      </c>
      <c r="P153" s="684">
        <v>41174</v>
      </c>
      <c r="Q153" s="372">
        <v>28.749008</v>
      </c>
      <c r="R153" s="372">
        <v>50.279579378486027</v>
      </c>
      <c r="S153" s="873">
        <v>1</v>
      </c>
      <c r="T153" s="369">
        <v>7.6264400592586545E-2</v>
      </c>
      <c r="U153" s="685">
        <v>0.78442010641013671</v>
      </c>
      <c r="V153" s="369">
        <v>0.10099660073032046</v>
      </c>
      <c r="W153" s="685">
        <v>0.88802750257813257</v>
      </c>
      <c r="X153" s="369">
        <v>9.0676291057065761E-2</v>
      </c>
      <c r="Y153" s="685">
        <v>0.60594305625514233</v>
      </c>
      <c r="Z153" s="369">
        <v>0.12628111328725677</v>
      </c>
      <c r="AA153" s="685">
        <v>0.67239899625802413</v>
      </c>
      <c r="AB153" s="369">
        <v>1.262933554116249E-2</v>
      </c>
      <c r="AC153" s="373">
        <v>-1.0083497697409873</v>
      </c>
      <c r="AD153" s="686">
        <v>16802143000157</v>
      </c>
      <c r="AE153" s="687" t="s">
        <v>1828</v>
      </c>
      <c r="AF153" s="688" t="s">
        <v>1825</v>
      </c>
      <c r="AG153" s="689" t="s">
        <v>719</v>
      </c>
      <c r="AH153" s="689" t="s">
        <v>1786</v>
      </c>
      <c r="AI153" s="689">
        <v>1000</v>
      </c>
      <c r="AJ153" s="689">
        <v>1000</v>
      </c>
      <c r="AK153" s="689">
        <v>1000</v>
      </c>
      <c r="AL153" s="673">
        <v>1.5</v>
      </c>
      <c r="AM153" s="673">
        <v>20</v>
      </c>
      <c r="AN153" s="685" t="s">
        <v>1787</v>
      </c>
      <c r="AO153" s="683" t="s">
        <v>1324</v>
      </c>
      <c r="AP153" s="687" t="s">
        <v>1788</v>
      </c>
      <c r="AQ153" s="376" t="s">
        <v>669</v>
      </c>
      <c r="AR153" s="369">
        <v>2.5000000000000001E-3</v>
      </c>
      <c r="AS153" s="369">
        <v>2.5000000000000001E-3</v>
      </c>
      <c r="AT153" s="369" t="s">
        <v>1419</v>
      </c>
      <c r="AW153" s="198"/>
      <c r="AX153" s="198"/>
      <c r="AY153" s="184"/>
      <c r="AZ153" s="184"/>
      <c r="BA153" s="184"/>
      <c r="BB153" s="186"/>
      <c r="BC153" s="184"/>
      <c r="BD153" s="184"/>
      <c r="BE153" s="184"/>
      <c r="BF153" s="184"/>
      <c r="BG153" s="186"/>
      <c r="BH153" s="186"/>
      <c r="BI153" s="199"/>
      <c r="BJ153" s="199"/>
      <c r="BK153" s="199"/>
      <c r="BL153" s="186"/>
      <c r="BM153" s="186"/>
      <c r="BN153" s="186"/>
      <c r="BO153" s="186"/>
      <c r="BP153" s="186"/>
      <c r="BQ153" s="186"/>
      <c r="BR153" s="186"/>
      <c r="BS153" s="186"/>
      <c r="BT153" s="187"/>
      <c r="BU153" s="188"/>
      <c r="BV153" s="189"/>
      <c r="BW153" s="185"/>
      <c r="BX153"/>
      <c r="BZ153"/>
    </row>
    <row r="154" spans="2:78" ht="18.75">
      <c r="B154" s="676" t="s">
        <v>115</v>
      </c>
      <c r="C154" s="364">
        <v>39281106000146</v>
      </c>
      <c r="D154" s="838" t="s">
        <v>13</v>
      </c>
      <c r="E154" s="838" t="s">
        <v>615</v>
      </c>
      <c r="F154" s="365" t="s">
        <v>619</v>
      </c>
      <c r="G154" s="366" t="s">
        <v>34</v>
      </c>
      <c r="H154" s="366" t="s">
        <v>1338</v>
      </c>
      <c r="I154" s="840" t="s">
        <v>34</v>
      </c>
      <c r="J154" s="366" t="s">
        <v>1419</v>
      </c>
      <c r="K154" s="367" t="s">
        <v>48</v>
      </c>
      <c r="L154" s="681" t="s">
        <v>1419</v>
      </c>
      <c r="M154" s="368" t="s">
        <v>1416</v>
      </c>
      <c r="N154" s="683">
        <v>566241</v>
      </c>
      <c r="O154" s="683" t="s">
        <v>1321</v>
      </c>
      <c r="P154" s="684">
        <v>44160</v>
      </c>
      <c r="Q154" s="372">
        <v>37.352245879999998</v>
      </c>
      <c r="R154" s="372">
        <v>41.291330728755028</v>
      </c>
      <c r="S154" s="873">
        <v>2</v>
      </c>
      <c r="T154" s="369">
        <v>0.11726547038316903</v>
      </c>
      <c r="U154" s="685">
        <v>1.2061380151349652</v>
      </c>
      <c r="V154" s="369">
        <v>0.13228033844525511</v>
      </c>
      <c r="W154" s="685">
        <v>1.1630943788236279</v>
      </c>
      <c r="AB154" s="369">
        <v>7.3010534631946983E-2</v>
      </c>
      <c r="AC154" s="373">
        <v>0.25405854406530226</v>
      </c>
      <c r="AD154" s="686">
        <v>0</v>
      </c>
      <c r="AE154" s="687" t="s">
        <v>2101</v>
      </c>
      <c r="AF154" s="688" t="s">
        <v>1797</v>
      </c>
      <c r="AG154" s="689" t="s">
        <v>741</v>
      </c>
      <c r="AH154" s="689" t="s">
        <v>1786</v>
      </c>
      <c r="AI154" s="689">
        <v>0</v>
      </c>
      <c r="AJ154" s="689">
        <v>0</v>
      </c>
      <c r="AK154" s="689">
        <v>0</v>
      </c>
      <c r="AL154" s="673">
        <v>0.78</v>
      </c>
      <c r="AM154" s="673">
        <v>0</v>
      </c>
      <c r="AN154" s="685" t="s">
        <v>1782</v>
      </c>
      <c r="AO154" s="683" t="s">
        <v>1324</v>
      </c>
      <c r="AP154" s="687" t="s">
        <v>1802</v>
      </c>
      <c r="AQ154" s="376" t="s">
        <v>668</v>
      </c>
      <c r="AR154" s="369">
        <v>0</v>
      </c>
      <c r="AS154" s="369">
        <v>0</v>
      </c>
      <c r="AT154" s="369" t="s">
        <v>1419</v>
      </c>
      <c r="AW154" s="198"/>
      <c r="AX154" s="198"/>
      <c r="AY154" s="184"/>
      <c r="AZ154" s="184"/>
      <c r="BA154" s="184"/>
      <c r="BB154" s="186"/>
      <c r="BC154" s="184"/>
      <c r="BD154" s="184"/>
      <c r="BE154" s="184"/>
      <c r="BF154" s="184"/>
      <c r="BG154" s="186"/>
      <c r="BH154" s="186"/>
      <c r="BI154" s="199"/>
      <c r="BJ154" s="199"/>
      <c r="BK154" s="199"/>
      <c r="BL154" s="186"/>
      <c r="BM154" s="186"/>
      <c r="BN154" s="186"/>
      <c r="BO154" s="186"/>
      <c r="BP154" s="186"/>
      <c r="BQ154" s="186"/>
      <c r="BR154" s="186"/>
      <c r="BS154" s="186"/>
      <c r="BT154" s="187"/>
      <c r="BU154" s="188"/>
      <c r="BV154" s="189"/>
      <c r="BW154" s="185"/>
      <c r="BX154"/>
      <c r="BZ154"/>
    </row>
    <row r="155" spans="2:78" ht="18.75">
      <c r="B155" s="676" t="s">
        <v>116</v>
      </c>
      <c r="C155" s="364">
        <v>9528698000197</v>
      </c>
      <c r="D155" s="838" t="s">
        <v>13</v>
      </c>
      <c r="E155" s="838" t="s">
        <v>615</v>
      </c>
      <c r="F155" s="365" t="s">
        <v>619</v>
      </c>
      <c r="G155" s="366" t="s">
        <v>1419</v>
      </c>
      <c r="H155" s="366" t="s">
        <v>1337</v>
      </c>
      <c r="I155" s="840" t="s">
        <v>34</v>
      </c>
      <c r="J155" s="366" t="s">
        <v>611</v>
      </c>
      <c r="K155" s="367" t="s">
        <v>48</v>
      </c>
      <c r="L155" s="681" t="s">
        <v>1419</v>
      </c>
      <c r="M155" s="368" t="s">
        <v>1416</v>
      </c>
      <c r="N155" s="682">
        <v>210269</v>
      </c>
      <c r="O155" s="683" t="s">
        <v>1321</v>
      </c>
      <c r="P155" s="684">
        <v>39600</v>
      </c>
      <c r="Q155" s="372">
        <v>59.329023999999997</v>
      </c>
      <c r="R155" s="372">
        <v>69.348606322709188</v>
      </c>
      <c r="S155" s="873">
        <v>1</v>
      </c>
      <c r="T155" s="369">
        <v>0.14747491870551221</v>
      </c>
      <c r="U155" s="685">
        <v>1.5168583313437767</v>
      </c>
      <c r="V155" s="369">
        <v>0.15324587621478392</v>
      </c>
      <c r="W155" s="685">
        <v>1.3474369607625547</v>
      </c>
      <c r="X155" s="369">
        <v>0.18441122760278961</v>
      </c>
      <c r="Y155" s="685">
        <v>1.2323254685292919</v>
      </c>
      <c r="Z155" s="369">
        <v>0.17622525758419494</v>
      </c>
      <c r="AA155" s="685">
        <v>0.9383326075482249</v>
      </c>
      <c r="AB155" s="369">
        <v>2.3554025348678672E-2</v>
      </c>
      <c r="AC155" s="373">
        <v>1.6776108250969197</v>
      </c>
      <c r="AD155" s="686">
        <v>0</v>
      </c>
      <c r="AE155" s="687" t="s">
        <v>1857</v>
      </c>
      <c r="AF155" s="688" t="s">
        <v>1825</v>
      </c>
      <c r="AG155" s="689" t="s">
        <v>719</v>
      </c>
      <c r="AH155" s="689" t="s">
        <v>1786</v>
      </c>
      <c r="AI155" s="689">
        <v>20000</v>
      </c>
      <c r="AJ155" s="689">
        <v>1000</v>
      </c>
      <c r="AK155" s="689">
        <v>20000</v>
      </c>
      <c r="AL155" s="673">
        <v>1.37</v>
      </c>
      <c r="AM155" s="673">
        <v>20</v>
      </c>
      <c r="AN155" s="685" t="s">
        <v>1787</v>
      </c>
      <c r="AO155" s="683" t="s">
        <v>1324</v>
      </c>
      <c r="AP155" s="687" t="s">
        <v>1802</v>
      </c>
      <c r="AQ155" s="376" t="s">
        <v>664</v>
      </c>
      <c r="AR155" s="369">
        <v>3.4846E-3</v>
      </c>
      <c r="AS155" s="369">
        <v>3.4846E-3</v>
      </c>
      <c r="AT155" s="369" t="s">
        <v>1419</v>
      </c>
      <c r="AW155" s="198"/>
      <c r="AX155" s="198"/>
      <c r="AY155" s="184"/>
      <c r="AZ155" s="184"/>
      <c r="BA155" s="184"/>
      <c r="BB155" s="186"/>
      <c r="BC155" s="184"/>
      <c r="BD155" s="184"/>
      <c r="BE155" s="184"/>
      <c r="BF155" s="184"/>
      <c r="BG155" s="186"/>
      <c r="BH155" s="186"/>
      <c r="BI155" s="199"/>
      <c r="BJ155" s="199"/>
      <c r="BK155" s="199"/>
      <c r="BL155" s="186"/>
      <c r="BM155" s="186"/>
      <c r="BN155" s="186"/>
      <c r="BO155" s="186"/>
      <c r="BP155" s="186"/>
      <c r="BQ155" s="186"/>
      <c r="BR155" s="186"/>
      <c r="BS155" s="186"/>
      <c r="BT155" s="187"/>
      <c r="BU155" s="188"/>
      <c r="BV155" s="189"/>
      <c r="BW155" s="185"/>
      <c r="BX155"/>
      <c r="BZ155"/>
    </row>
    <row r="156" spans="2:78" ht="18.75">
      <c r="B156" s="676" t="s">
        <v>117</v>
      </c>
      <c r="C156" s="364">
        <v>23732231000195</v>
      </c>
      <c r="D156" s="838" t="s">
        <v>14</v>
      </c>
      <c r="E156" s="838" t="s">
        <v>614</v>
      </c>
      <c r="F156" s="365" t="s">
        <v>1419</v>
      </c>
      <c r="G156" s="366" t="s">
        <v>1419</v>
      </c>
      <c r="H156" s="366" t="s">
        <v>865</v>
      </c>
      <c r="I156" s="840" t="s">
        <v>34</v>
      </c>
      <c r="J156" s="366" t="s">
        <v>608</v>
      </c>
      <c r="K156" s="367" t="s">
        <v>48</v>
      </c>
      <c r="L156" s="681" t="s">
        <v>1419</v>
      </c>
      <c r="M156" s="368" t="s">
        <v>34</v>
      </c>
      <c r="N156" s="682">
        <v>410314</v>
      </c>
      <c r="O156" s="683" t="s">
        <v>1324</v>
      </c>
      <c r="P156" s="684">
        <v>42368</v>
      </c>
      <c r="Q156" s="372">
        <v>215.45492999999999</v>
      </c>
      <c r="R156" s="372">
        <v>282.67146905179277</v>
      </c>
      <c r="S156" s="873">
        <v>2</v>
      </c>
      <c r="T156" s="369">
        <v>0.14795854233043304</v>
      </c>
      <c r="U156" s="685">
        <v>1.5218326587150681</v>
      </c>
      <c r="V156" s="369">
        <v>7.1208927396848365E-2</v>
      </c>
      <c r="W156" s="685">
        <v>0.62611499298220163</v>
      </c>
      <c r="X156" s="369">
        <v>3.0688948902072299E-2</v>
      </c>
      <c r="Y156" s="685">
        <v>0.2050784750258105</v>
      </c>
      <c r="Z156" s="369">
        <v>1.546644721655599E-2</v>
      </c>
      <c r="AA156" s="685">
        <v>8.235296089315837E-2</v>
      </c>
      <c r="AB156" s="369">
        <v>0.14189310405793942</v>
      </c>
      <c r="AC156" s="373">
        <v>-0.29967954539229547</v>
      </c>
      <c r="AD156" s="686">
        <v>23732220000105</v>
      </c>
      <c r="AE156" s="687" t="s">
        <v>1857</v>
      </c>
      <c r="AF156" s="688" t="s">
        <v>1825</v>
      </c>
      <c r="AG156" s="689" t="s">
        <v>719</v>
      </c>
      <c r="AH156" s="689" t="s">
        <v>1786</v>
      </c>
      <c r="AI156" s="689">
        <v>20000</v>
      </c>
      <c r="AJ156" s="689">
        <v>1000</v>
      </c>
      <c r="AK156" s="689">
        <v>20000</v>
      </c>
      <c r="AL156" s="673">
        <v>2.2000000000000002</v>
      </c>
      <c r="AM156" s="673">
        <v>20</v>
      </c>
      <c r="AN156" s="685" t="s">
        <v>1787</v>
      </c>
      <c r="AO156" s="683" t="s">
        <v>1324</v>
      </c>
      <c r="AP156" s="687" t="s">
        <v>1802</v>
      </c>
      <c r="AQ156" s="376" t="s">
        <v>668</v>
      </c>
      <c r="AR156" s="369">
        <v>4.7499999999999999E-3</v>
      </c>
      <c r="AS156" s="369">
        <v>4.7499999999999999E-3</v>
      </c>
      <c r="AT156" s="369" t="s">
        <v>1419</v>
      </c>
      <c r="AW156" s="198"/>
      <c r="AX156" s="198"/>
      <c r="AY156" s="184"/>
      <c r="AZ156" s="184"/>
      <c r="BA156" s="184"/>
      <c r="BB156" s="186"/>
      <c r="BC156" s="184"/>
      <c r="BD156" s="184"/>
      <c r="BE156" s="184"/>
      <c r="BF156" s="184"/>
      <c r="BG156" s="186"/>
      <c r="BH156" s="186"/>
      <c r="BI156" s="199"/>
      <c r="BJ156" s="199"/>
      <c r="BK156" s="199"/>
      <c r="BL156" s="186"/>
      <c r="BM156" s="186"/>
      <c r="BN156" s="186"/>
      <c r="BO156" s="186"/>
      <c r="BP156" s="186"/>
      <c r="BQ156" s="186"/>
      <c r="BR156" s="186"/>
      <c r="BS156" s="186"/>
      <c r="BT156" s="187"/>
      <c r="BU156" s="188"/>
      <c r="BV156" s="189"/>
      <c r="BW156" s="185"/>
      <c r="BX156"/>
      <c r="BZ156"/>
    </row>
    <row r="157" spans="2:78" ht="18.75">
      <c r="B157" s="676" t="s">
        <v>118</v>
      </c>
      <c r="C157" s="364">
        <v>35609273000112</v>
      </c>
      <c r="D157" s="838" t="s">
        <v>14</v>
      </c>
      <c r="E157" s="838" t="s">
        <v>614</v>
      </c>
      <c r="F157" s="365" t="s">
        <v>1419</v>
      </c>
      <c r="G157" s="366" t="s">
        <v>1419</v>
      </c>
      <c r="H157" s="366" t="s">
        <v>865</v>
      </c>
      <c r="I157" s="840" t="s">
        <v>34</v>
      </c>
      <c r="J157" s="366" t="s">
        <v>608</v>
      </c>
      <c r="K157" s="367" t="s">
        <v>48</v>
      </c>
      <c r="L157" s="681" t="s">
        <v>1419</v>
      </c>
      <c r="M157" s="368" t="s">
        <v>1416</v>
      </c>
      <c r="N157" s="682">
        <v>526789</v>
      </c>
      <c r="O157" s="683" t="s">
        <v>1321</v>
      </c>
      <c r="P157" s="684">
        <v>43828</v>
      </c>
      <c r="Q157" s="372">
        <v>4.8577818600000002</v>
      </c>
      <c r="R157" s="372">
        <v>5.4302110952988007</v>
      </c>
      <c r="S157" s="873">
        <v>2</v>
      </c>
      <c r="T157" s="369">
        <v>0.1434338665649848</v>
      </c>
      <c r="U157" s="685">
        <v>1.4752939510372256</v>
      </c>
      <c r="V157" s="369">
        <v>6.5161253946776299E-2</v>
      </c>
      <c r="W157" s="685">
        <v>0.57293993252035702</v>
      </c>
      <c r="X157" s="369">
        <v>1.5471580339978752E-2</v>
      </c>
      <c r="Y157" s="685">
        <v>0.1033886208513287</v>
      </c>
      <c r="AB157" s="369">
        <v>0.14119390622570824</v>
      </c>
      <c r="AC157" s="373">
        <v>-0.34399596743795946</v>
      </c>
      <c r="AD157" s="686">
        <v>23732220000105</v>
      </c>
      <c r="AE157" s="687" t="s">
        <v>1857</v>
      </c>
      <c r="AF157" s="688" t="s">
        <v>1825</v>
      </c>
      <c r="AG157" s="689" t="s">
        <v>719</v>
      </c>
      <c r="AH157" s="689" t="s">
        <v>1780</v>
      </c>
      <c r="AI157" s="689">
        <v>20000</v>
      </c>
      <c r="AJ157" s="689">
        <v>1000</v>
      </c>
      <c r="AK157" s="689">
        <v>20000</v>
      </c>
      <c r="AL157" s="673">
        <v>1.9</v>
      </c>
      <c r="AM157" s="673">
        <v>20</v>
      </c>
      <c r="AN157" s="685" t="s">
        <v>1791</v>
      </c>
      <c r="AO157" s="683" t="s">
        <v>1324</v>
      </c>
      <c r="AP157" s="687" t="s">
        <v>1802</v>
      </c>
      <c r="AQ157" s="376" t="s">
        <v>668</v>
      </c>
      <c r="AR157" s="369">
        <v>3.1666666666666701E-3</v>
      </c>
      <c r="AS157" s="369">
        <v>3.1666666666666701E-3</v>
      </c>
      <c r="AT157" s="369" t="s">
        <v>1419</v>
      </c>
      <c r="AW157" s="198"/>
      <c r="AX157" s="198"/>
      <c r="AY157" s="184"/>
      <c r="AZ157" s="184"/>
      <c r="BA157" s="184"/>
      <c r="BB157" s="186"/>
      <c r="BC157" s="184"/>
      <c r="BD157" s="184"/>
      <c r="BE157" s="184"/>
      <c r="BF157" s="184"/>
      <c r="BG157" s="186"/>
      <c r="BH157" s="186"/>
      <c r="BI157" s="199"/>
      <c r="BJ157" s="199"/>
      <c r="BK157" s="199"/>
      <c r="BL157" s="186"/>
      <c r="BM157" s="186"/>
      <c r="BN157" s="186"/>
      <c r="BO157" s="186"/>
      <c r="BP157" s="186"/>
      <c r="BQ157" s="186"/>
      <c r="BR157" s="186"/>
      <c r="BS157" s="186"/>
      <c r="BT157" s="187"/>
      <c r="BU157" s="188"/>
      <c r="BV157" s="189"/>
      <c r="BW157" s="185"/>
      <c r="BX157"/>
      <c r="BZ157"/>
    </row>
    <row r="158" spans="2:78" ht="18.75">
      <c r="B158" s="676" t="s">
        <v>789</v>
      </c>
      <c r="C158" s="364">
        <v>28235629000130</v>
      </c>
      <c r="D158" s="838" t="s">
        <v>13</v>
      </c>
      <c r="E158" s="838" t="s">
        <v>615</v>
      </c>
      <c r="F158" s="365" t="s">
        <v>619</v>
      </c>
      <c r="G158" s="366" t="s">
        <v>34</v>
      </c>
      <c r="H158" s="366" t="s">
        <v>1337</v>
      </c>
      <c r="I158" s="840" t="s">
        <v>34</v>
      </c>
      <c r="J158" s="366" t="s">
        <v>611</v>
      </c>
      <c r="K158" s="367" t="s">
        <v>48</v>
      </c>
      <c r="L158" s="681" t="s">
        <v>1419</v>
      </c>
      <c r="M158" s="368" t="s">
        <v>1416</v>
      </c>
      <c r="N158" s="682">
        <v>455156</v>
      </c>
      <c r="O158" s="683" t="s">
        <v>1321</v>
      </c>
      <c r="P158" s="684">
        <v>43089</v>
      </c>
      <c r="Q158" s="372">
        <v>7.7538399599999996</v>
      </c>
      <c r="R158" s="372">
        <v>7.3855482711952209</v>
      </c>
      <c r="S158" s="873">
        <v>1</v>
      </c>
      <c r="T158" s="369">
        <v>0.18823026925247222</v>
      </c>
      <c r="U158" s="685">
        <v>1.9360488863658067</v>
      </c>
      <c r="V158" s="369">
        <v>0.19527295176083781</v>
      </c>
      <c r="W158" s="685">
        <v>1.7169662188558961</v>
      </c>
      <c r="X158" s="369">
        <v>0.24861095931260446</v>
      </c>
      <c r="Y158" s="685">
        <v>1.6613392844839321</v>
      </c>
      <c r="Z158" s="369">
        <v>0.22494493633530399</v>
      </c>
      <c r="AA158" s="685">
        <v>1.1977464045721768</v>
      </c>
      <c r="AB158" s="369">
        <v>3.5331732363588629E-2</v>
      </c>
      <c r="AC158" s="373">
        <v>2.3078846688434029</v>
      </c>
      <c r="AD158" s="686">
        <v>17087932000116</v>
      </c>
      <c r="AE158" s="687" t="s">
        <v>1856</v>
      </c>
      <c r="AF158" s="688" t="s">
        <v>1800</v>
      </c>
      <c r="AG158" s="689" t="s">
        <v>1438</v>
      </c>
      <c r="AH158" s="689" t="s">
        <v>1786</v>
      </c>
      <c r="AI158" s="689">
        <v>10000</v>
      </c>
      <c r="AJ158" s="689">
        <v>10000</v>
      </c>
      <c r="AK158" s="689">
        <v>10000</v>
      </c>
      <c r="AL158" s="673">
        <v>0</v>
      </c>
      <c r="AM158" s="673">
        <v>0</v>
      </c>
      <c r="AN158" s="685" t="s">
        <v>1782</v>
      </c>
      <c r="AO158" s="683" t="s">
        <v>1324</v>
      </c>
      <c r="AP158" s="687" t="s">
        <v>1802</v>
      </c>
      <c r="AQ158" s="376" t="s">
        <v>664</v>
      </c>
      <c r="AR158" s="369">
        <v>3.6099999999999999E-3</v>
      </c>
      <c r="AS158" s="369">
        <v>3.6099999999999999E-3</v>
      </c>
      <c r="AT158" s="369" t="s">
        <v>1419</v>
      </c>
      <c r="AW158" s="198"/>
      <c r="AX158" s="198"/>
      <c r="AY158" s="184"/>
      <c r="AZ158" s="184"/>
      <c r="BA158" s="184"/>
      <c r="BB158" s="186"/>
      <c r="BC158" s="184"/>
      <c r="BD158" s="184"/>
      <c r="BE158" s="184"/>
      <c r="BF158" s="184"/>
      <c r="BG158" s="186"/>
      <c r="BH158" s="186"/>
      <c r="BI158" s="199"/>
      <c r="BJ158" s="199"/>
      <c r="BK158" s="199"/>
      <c r="BL158" s="186"/>
      <c r="BM158" s="186"/>
      <c r="BN158" s="186"/>
      <c r="BO158" s="186"/>
      <c r="BP158" s="186"/>
      <c r="BQ158" s="186"/>
      <c r="BR158" s="186"/>
      <c r="BS158" s="186"/>
      <c r="BT158" s="187"/>
      <c r="BU158" s="188"/>
      <c r="BV158" s="189"/>
      <c r="BW158" s="185"/>
      <c r="BX158"/>
      <c r="BZ158"/>
    </row>
    <row r="159" spans="2:78" ht="18.75">
      <c r="B159" s="676" t="s">
        <v>790</v>
      </c>
      <c r="C159" s="364">
        <v>17087932000116</v>
      </c>
      <c r="D159" s="838" t="s">
        <v>13</v>
      </c>
      <c r="E159" s="838" t="s">
        <v>615</v>
      </c>
      <c r="F159" s="365" t="s">
        <v>619</v>
      </c>
      <c r="G159" s="366" t="s">
        <v>34</v>
      </c>
      <c r="H159" s="366" t="s">
        <v>1337</v>
      </c>
      <c r="I159" s="840" t="s">
        <v>34</v>
      </c>
      <c r="J159" s="366" t="s">
        <v>611</v>
      </c>
      <c r="K159" s="367" t="s">
        <v>48</v>
      </c>
      <c r="L159" s="681" t="s">
        <v>1419</v>
      </c>
      <c r="M159" s="368" t="s">
        <v>1416</v>
      </c>
      <c r="N159" s="682">
        <v>323683</v>
      </c>
      <c r="O159" s="683" t="s">
        <v>1321</v>
      </c>
      <c r="P159" s="684">
        <v>41272</v>
      </c>
      <c r="Q159" s="372">
        <v>726.59111900000005</v>
      </c>
      <c r="R159" s="372">
        <v>823.31951694820725</v>
      </c>
      <c r="S159" s="873">
        <v>1</v>
      </c>
      <c r="T159" s="369">
        <v>0.18998520043852696</v>
      </c>
      <c r="U159" s="685">
        <v>1.9540992912337543</v>
      </c>
      <c r="V159" s="369">
        <v>0.19729126991603807</v>
      </c>
      <c r="W159" s="685">
        <v>1.7347125788106872</v>
      </c>
      <c r="X159" s="369">
        <v>0.25209148527962855</v>
      </c>
      <c r="Y159" s="685">
        <v>1.684597850943236</v>
      </c>
      <c r="Z159" s="369">
        <v>0.22858630116612844</v>
      </c>
      <c r="AA159" s="685">
        <v>1.2171352901586228</v>
      </c>
      <c r="AB159" s="369">
        <v>3.5203868694565973E-2</v>
      </c>
      <c r="AC159" s="373">
        <v>2.3735993997075369</v>
      </c>
      <c r="AD159" s="686">
        <v>0</v>
      </c>
      <c r="AE159" s="687" t="s">
        <v>1857</v>
      </c>
      <c r="AF159" s="688" t="s">
        <v>1825</v>
      </c>
      <c r="AG159" s="689" t="s">
        <v>719</v>
      </c>
      <c r="AH159" s="689" t="s">
        <v>1786</v>
      </c>
      <c r="AI159" s="689">
        <v>20000</v>
      </c>
      <c r="AJ159" s="689">
        <v>1000</v>
      </c>
      <c r="AK159" s="689">
        <v>20000</v>
      </c>
      <c r="AL159" s="673">
        <v>2.2000000000000002</v>
      </c>
      <c r="AM159" s="673">
        <v>20</v>
      </c>
      <c r="AN159" s="685" t="s">
        <v>1787</v>
      </c>
      <c r="AO159" s="683" t="s">
        <v>1324</v>
      </c>
      <c r="AP159" s="687" t="s">
        <v>1802</v>
      </c>
      <c r="AQ159" s="376" t="s">
        <v>664</v>
      </c>
      <c r="AR159" s="369">
        <v>3.6099999999999999E-3</v>
      </c>
      <c r="AS159" s="369">
        <v>3.6099999999999999E-3</v>
      </c>
      <c r="AT159" s="369" t="s">
        <v>1419</v>
      </c>
      <c r="AW159" s="198"/>
      <c r="AX159" s="198"/>
      <c r="AY159" s="184"/>
      <c r="AZ159" s="184"/>
      <c r="BA159" s="184"/>
      <c r="BB159" s="186"/>
      <c r="BC159" s="184"/>
      <c r="BD159" s="184"/>
      <c r="BE159" s="184"/>
      <c r="BF159" s="184"/>
      <c r="BG159" s="186"/>
      <c r="BH159" s="186"/>
      <c r="BI159" s="199"/>
      <c r="BJ159" s="199"/>
      <c r="BK159" s="199"/>
      <c r="BL159" s="186"/>
      <c r="BM159" s="186"/>
      <c r="BN159" s="186"/>
      <c r="BO159" s="186"/>
      <c r="BP159" s="186"/>
      <c r="BQ159" s="186"/>
      <c r="BR159" s="186"/>
      <c r="BS159" s="186"/>
      <c r="BT159" s="187"/>
      <c r="BU159" s="188"/>
      <c r="BV159" s="189"/>
      <c r="BW159" s="185"/>
      <c r="BX159"/>
      <c r="BZ159"/>
    </row>
    <row r="160" spans="2:78" ht="18.75">
      <c r="B160" s="676" t="s">
        <v>119</v>
      </c>
      <c r="C160" s="364">
        <v>8892340000186</v>
      </c>
      <c r="D160" s="838" t="s">
        <v>14</v>
      </c>
      <c r="E160" s="838" t="s">
        <v>607</v>
      </c>
      <c r="F160" s="365" t="s">
        <v>1419</v>
      </c>
      <c r="G160" s="366" t="s">
        <v>1419</v>
      </c>
      <c r="H160" s="366" t="s">
        <v>34</v>
      </c>
      <c r="I160" s="840" t="s">
        <v>34</v>
      </c>
      <c r="J160" s="366" t="s">
        <v>608</v>
      </c>
      <c r="K160" s="367" t="s">
        <v>48</v>
      </c>
      <c r="L160" s="681" t="s">
        <v>1419</v>
      </c>
      <c r="M160" s="368" t="s">
        <v>34</v>
      </c>
      <c r="N160" s="682">
        <v>210277</v>
      </c>
      <c r="O160" s="683" t="s">
        <v>1324</v>
      </c>
      <c r="P160" s="684">
        <v>39253</v>
      </c>
      <c r="Q160" s="372">
        <v>109.472189</v>
      </c>
      <c r="R160" s="372">
        <v>146.99195052191226</v>
      </c>
      <c r="S160" s="873">
        <v>2</v>
      </c>
      <c r="T160" s="369">
        <v>2.4229812822104124E-2</v>
      </c>
      <c r="U160" s="685">
        <v>0.24921657030711875</v>
      </c>
      <c r="V160" s="369">
        <v>-6.5105469637088187E-2</v>
      </c>
      <c r="W160" s="685">
        <v>-0.5724494407527414</v>
      </c>
      <c r="X160" s="369">
        <v>-0.13272612450529941</v>
      </c>
      <c r="Y160" s="685">
        <v>-0.88694048455320851</v>
      </c>
      <c r="Z160" s="369">
        <v>-8.5833210712511043E-2</v>
      </c>
      <c r="AA160" s="685">
        <v>-0.45702926768954877</v>
      </c>
      <c r="AB160" s="369">
        <v>0.24962601726924455</v>
      </c>
      <c r="AC160" s="373">
        <v>-0.71641914536267892</v>
      </c>
      <c r="AD160" s="686">
        <v>12823607000150</v>
      </c>
      <c r="AE160" s="687" t="s">
        <v>1857</v>
      </c>
      <c r="AF160" s="688" t="s">
        <v>1825</v>
      </c>
      <c r="AG160" s="689" t="s">
        <v>719</v>
      </c>
      <c r="AH160" s="689" t="s">
        <v>1786</v>
      </c>
      <c r="AI160" s="689">
        <v>20000</v>
      </c>
      <c r="AJ160" s="689">
        <v>1000</v>
      </c>
      <c r="AK160" s="689">
        <v>20000</v>
      </c>
      <c r="AL160" s="673">
        <v>1.9</v>
      </c>
      <c r="AM160" s="673">
        <v>0</v>
      </c>
      <c r="AN160" s="685" t="s">
        <v>1791</v>
      </c>
      <c r="AO160" s="683" t="s">
        <v>1324</v>
      </c>
      <c r="AP160" s="687" t="s">
        <v>1783</v>
      </c>
      <c r="AQ160" s="376" t="s">
        <v>659</v>
      </c>
      <c r="AR160" s="369">
        <v>3.8E-3</v>
      </c>
      <c r="AS160" s="369">
        <v>3.8E-3</v>
      </c>
      <c r="AT160" s="369" t="s">
        <v>1419</v>
      </c>
      <c r="AW160" s="198"/>
      <c r="AX160" s="198"/>
      <c r="AY160" s="184"/>
      <c r="AZ160" s="184"/>
      <c r="BA160" s="184"/>
      <c r="BB160" s="186"/>
      <c r="BC160" s="184"/>
      <c r="BD160" s="184"/>
      <c r="BE160" s="184"/>
      <c r="BF160" s="184"/>
      <c r="BG160" s="186"/>
      <c r="BH160" s="186"/>
      <c r="BI160" s="199"/>
      <c r="BJ160" s="199"/>
      <c r="BK160" s="199"/>
      <c r="BL160" s="186"/>
      <c r="BM160" s="186"/>
      <c r="BN160" s="186"/>
      <c r="BO160" s="186"/>
      <c r="BP160" s="186"/>
      <c r="BQ160" s="186"/>
      <c r="BR160" s="186"/>
      <c r="BS160" s="186"/>
      <c r="BT160" s="187"/>
      <c r="BU160" s="188"/>
      <c r="BV160" s="189"/>
      <c r="BW160" s="185"/>
      <c r="BX160"/>
      <c r="BZ160"/>
    </row>
    <row r="161" spans="2:78" ht="18.75">
      <c r="B161" s="676" t="s">
        <v>120</v>
      </c>
      <c r="C161" s="364">
        <v>9635172000106</v>
      </c>
      <c r="D161" s="838" t="s">
        <v>14</v>
      </c>
      <c r="E161" s="838" t="s">
        <v>607</v>
      </c>
      <c r="F161" s="365" t="s">
        <v>1419</v>
      </c>
      <c r="G161" s="366" t="s">
        <v>1419</v>
      </c>
      <c r="H161" s="366" t="s">
        <v>34</v>
      </c>
      <c r="I161" s="840" t="s">
        <v>34</v>
      </c>
      <c r="J161" s="366" t="s">
        <v>608</v>
      </c>
      <c r="K161" s="367" t="s">
        <v>48</v>
      </c>
      <c r="L161" s="681" t="s">
        <v>1419</v>
      </c>
      <c r="M161" s="368" t="s">
        <v>1416</v>
      </c>
      <c r="N161" s="682">
        <v>253839</v>
      </c>
      <c r="O161" s="683" t="s">
        <v>1321</v>
      </c>
      <c r="P161" s="684">
        <v>40143</v>
      </c>
      <c r="Q161" s="372">
        <v>249.59153000000001</v>
      </c>
      <c r="R161" s="372">
        <v>385.24435288799998</v>
      </c>
      <c r="S161" s="873">
        <v>2</v>
      </c>
      <c r="T161" s="369">
        <v>8.7988924736030372E-2</v>
      </c>
      <c r="U161" s="685">
        <v>0.90501310136907742</v>
      </c>
      <c r="V161" s="369">
        <v>7.3486685867294455E-3</v>
      </c>
      <c r="W161" s="685">
        <v>6.4614252015994744E-2</v>
      </c>
      <c r="X161" s="369">
        <v>7.3539706283285433E-3</v>
      </c>
      <c r="Y161" s="685">
        <v>4.9142806638789137E-2</v>
      </c>
      <c r="Z161" s="369">
        <v>3.1935473500432909E-3</v>
      </c>
      <c r="AA161" s="685">
        <v>1.7004427477503661E-2</v>
      </c>
      <c r="AB161" s="369">
        <v>0.21577595371776401</v>
      </c>
      <c r="AC161" s="373">
        <v>-0.49302398110427537</v>
      </c>
      <c r="AD161" s="686">
        <v>9635130000175</v>
      </c>
      <c r="AE161" s="687" t="s">
        <v>1857</v>
      </c>
      <c r="AF161" s="688" t="s">
        <v>1825</v>
      </c>
      <c r="AG161" s="689" t="s">
        <v>719</v>
      </c>
      <c r="AH161" s="689" t="s">
        <v>1786</v>
      </c>
      <c r="AI161" s="689">
        <v>1000</v>
      </c>
      <c r="AJ161" s="689">
        <v>1000</v>
      </c>
      <c r="AK161" s="689">
        <v>1000</v>
      </c>
      <c r="AL161" s="673">
        <v>1.9</v>
      </c>
      <c r="AM161" s="673">
        <v>20</v>
      </c>
      <c r="AN161" s="685" t="s">
        <v>666</v>
      </c>
      <c r="AO161" s="683" t="s">
        <v>1324</v>
      </c>
      <c r="AP161" s="687" t="s">
        <v>1783</v>
      </c>
      <c r="AQ161" s="376" t="s">
        <v>659</v>
      </c>
      <c r="AR161" s="369">
        <v>3.6099999999999999E-3</v>
      </c>
      <c r="AS161" s="369">
        <v>3.6099999999999999E-3</v>
      </c>
      <c r="AT161" s="369" t="s">
        <v>1419</v>
      </c>
      <c r="AW161" s="198"/>
      <c r="AX161" s="198"/>
      <c r="AY161" s="184"/>
      <c r="AZ161" s="184"/>
      <c r="BA161" s="184"/>
      <c r="BB161" s="186"/>
      <c r="BC161" s="184"/>
      <c r="BD161" s="184"/>
      <c r="BE161" s="184"/>
      <c r="BF161" s="184"/>
      <c r="BG161" s="186"/>
      <c r="BH161" s="186"/>
      <c r="BI161" s="199"/>
      <c r="BJ161" s="199"/>
      <c r="BK161" s="199"/>
      <c r="BL161" s="186"/>
      <c r="BM161" s="186"/>
      <c r="BN161" s="186"/>
      <c r="BO161" s="186"/>
      <c r="BP161" s="186"/>
      <c r="BQ161" s="186"/>
      <c r="BR161" s="186"/>
      <c r="BS161" s="186"/>
      <c r="BT161" s="187"/>
      <c r="BU161" s="188"/>
      <c r="BV161" s="189"/>
      <c r="BW161" s="185"/>
      <c r="BX161"/>
      <c r="BZ161"/>
    </row>
    <row r="162" spans="2:78" ht="18.75">
      <c r="B162" s="676" t="s">
        <v>791</v>
      </c>
      <c r="C162" s="364">
        <v>24038672000154</v>
      </c>
      <c r="D162" s="838" t="s">
        <v>13</v>
      </c>
      <c r="E162" s="838" t="s">
        <v>615</v>
      </c>
      <c r="F162" s="365" t="s">
        <v>619</v>
      </c>
      <c r="G162" s="366" t="s">
        <v>34</v>
      </c>
      <c r="H162" s="366" t="s">
        <v>1337</v>
      </c>
      <c r="I162" s="840" t="s">
        <v>34</v>
      </c>
      <c r="J162" s="366" t="s">
        <v>1419</v>
      </c>
      <c r="K162" s="367" t="s">
        <v>48</v>
      </c>
      <c r="L162" s="681" t="s">
        <v>1419</v>
      </c>
      <c r="M162" s="368" t="s">
        <v>1416</v>
      </c>
      <c r="N162" s="682">
        <v>421162</v>
      </c>
      <c r="O162" s="683" t="s">
        <v>1321</v>
      </c>
      <c r="P162" s="684">
        <v>42536</v>
      </c>
      <c r="Q162" s="372">
        <v>22.398174999999998</v>
      </c>
      <c r="R162" s="372">
        <v>32.220090287449381</v>
      </c>
      <c r="S162" s="873">
        <v>2</v>
      </c>
      <c r="T162" s="369">
        <v>0.10911134189162142</v>
      </c>
      <c r="U162" s="685">
        <v>1.1222684470360653</v>
      </c>
      <c r="V162" s="369">
        <v>0.11253497489473419</v>
      </c>
      <c r="W162" s="685">
        <v>0.98948035860440742</v>
      </c>
      <c r="X162" s="369">
        <v>0.1653872598468431</v>
      </c>
      <c r="Y162" s="685">
        <v>1.1051980680836464</v>
      </c>
      <c r="Z162" s="369">
        <v>0.24336482540906412</v>
      </c>
      <c r="AA162" s="685">
        <v>1.295825322329313</v>
      </c>
      <c r="AB162" s="369">
        <v>3.8815471116770819E-2</v>
      </c>
      <c r="AC162" s="373">
        <v>-3.0823107026059358E-2</v>
      </c>
      <c r="AD162" s="686">
        <v>0</v>
      </c>
      <c r="AE162" s="687" t="s">
        <v>1994</v>
      </c>
      <c r="AF162" s="688" t="s">
        <v>1800</v>
      </c>
      <c r="AG162" s="689" t="s">
        <v>1438</v>
      </c>
      <c r="AH162" s="689" t="s">
        <v>1786</v>
      </c>
      <c r="AI162" s="689">
        <v>1000</v>
      </c>
      <c r="AJ162" s="689">
        <v>0</v>
      </c>
      <c r="AK162" s="689">
        <v>0</v>
      </c>
      <c r="AL162" s="673">
        <v>0.8</v>
      </c>
      <c r="AM162" s="673">
        <v>0</v>
      </c>
      <c r="AN162" s="685" t="s">
        <v>1801</v>
      </c>
      <c r="AO162" s="683" t="s">
        <v>1324</v>
      </c>
      <c r="AP162" s="687" t="s">
        <v>1802</v>
      </c>
      <c r="AQ162" s="376" t="s">
        <v>668</v>
      </c>
      <c r="AR162" s="369">
        <v>2.13333333333333E-3</v>
      </c>
      <c r="AS162" s="369">
        <v>2.13333333333333E-3</v>
      </c>
      <c r="AT162" s="369" t="s">
        <v>1419</v>
      </c>
      <c r="AW162" s="198"/>
      <c r="AX162" s="198"/>
      <c r="AY162" s="184"/>
      <c r="AZ162" s="184"/>
      <c r="BA162" s="184"/>
      <c r="BB162" s="186"/>
      <c r="BC162" s="184"/>
      <c r="BD162" s="184"/>
      <c r="BE162" s="184"/>
      <c r="BF162" s="184"/>
      <c r="BG162" s="186"/>
      <c r="BH162" s="186"/>
      <c r="BI162" s="199"/>
      <c r="BJ162" s="199"/>
      <c r="BK162" s="199"/>
      <c r="BL162" s="186"/>
      <c r="BM162" s="186"/>
      <c r="BN162" s="186"/>
      <c r="BO162" s="186"/>
      <c r="BP162" s="186"/>
      <c r="BQ162" s="186"/>
      <c r="BR162" s="186"/>
      <c r="BS162" s="186"/>
      <c r="BT162" s="187"/>
      <c r="BU162" s="188"/>
      <c r="BV162" s="189"/>
      <c r="BW162" s="185"/>
      <c r="BX162"/>
      <c r="BZ162"/>
    </row>
    <row r="163" spans="2:78" ht="18.75">
      <c r="B163" s="676" t="s">
        <v>121</v>
      </c>
      <c r="C163" s="364">
        <v>36499625000197</v>
      </c>
      <c r="D163" s="838" t="s">
        <v>14</v>
      </c>
      <c r="E163" s="838" t="s">
        <v>614</v>
      </c>
      <c r="F163" s="365" t="s">
        <v>1419</v>
      </c>
      <c r="G163" s="366" t="s">
        <v>1419</v>
      </c>
      <c r="H163" s="366" t="s">
        <v>865</v>
      </c>
      <c r="I163" s="840" t="s">
        <v>34</v>
      </c>
      <c r="J163" s="366" t="s">
        <v>608</v>
      </c>
      <c r="K163" s="367" t="s">
        <v>48</v>
      </c>
      <c r="L163" s="681" t="s">
        <v>1419</v>
      </c>
      <c r="M163" s="368" t="s">
        <v>34</v>
      </c>
      <c r="N163" s="683">
        <v>542520</v>
      </c>
      <c r="O163" s="683" t="s">
        <v>1321</v>
      </c>
      <c r="P163" s="684">
        <v>43947</v>
      </c>
      <c r="Q163" s="372">
        <v>53.75446196</v>
      </c>
      <c r="R163" s="372">
        <v>26.896685998536586</v>
      </c>
      <c r="S163" s="873">
        <v>2</v>
      </c>
      <c r="T163" s="369">
        <v>8.651003574153826E-2</v>
      </c>
      <c r="U163" s="685">
        <v>0.88980193792434636</v>
      </c>
      <c r="V163" s="369">
        <v>7.8602061389917877E-2</v>
      </c>
      <c r="W163" s="685">
        <v>0.69112021363929677</v>
      </c>
      <c r="X163" s="369">
        <v>0.366372856372015</v>
      </c>
      <c r="Y163" s="685">
        <v>2.4482815268576879</v>
      </c>
      <c r="AB163" s="369">
        <v>0.1152258893240502</v>
      </c>
      <c r="AC163" s="373">
        <v>-0.30487355863681914</v>
      </c>
      <c r="AD163" s="686">
        <v>0</v>
      </c>
      <c r="AE163" s="687" t="s">
        <v>1828</v>
      </c>
      <c r="AF163" s="688" t="s">
        <v>1800</v>
      </c>
      <c r="AG163" s="689" t="s">
        <v>1438</v>
      </c>
      <c r="AH163" s="689" t="s">
        <v>1786</v>
      </c>
      <c r="AI163" s="689">
        <v>500</v>
      </c>
      <c r="AJ163" s="689">
        <v>100</v>
      </c>
      <c r="AK163" s="689">
        <v>500</v>
      </c>
      <c r="AL163" s="673">
        <v>2</v>
      </c>
      <c r="AM163" s="673">
        <v>20</v>
      </c>
      <c r="AN163" s="685" t="s">
        <v>1782</v>
      </c>
      <c r="AO163" s="683" t="s">
        <v>1324</v>
      </c>
      <c r="AP163" s="687" t="s">
        <v>1802</v>
      </c>
      <c r="AQ163" s="376" t="s">
        <v>668</v>
      </c>
      <c r="AR163" s="369">
        <v>4.0000000000000001E-3</v>
      </c>
      <c r="AS163" s="369">
        <v>4.0000000000000001E-3</v>
      </c>
      <c r="AT163" s="369" t="s">
        <v>1419</v>
      </c>
      <c r="AW163" s="198"/>
      <c r="AX163" s="198"/>
      <c r="AY163" s="184"/>
      <c r="AZ163" s="184"/>
      <c r="BA163" s="184"/>
      <c r="BB163" s="186"/>
      <c r="BC163" s="184"/>
      <c r="BD163" s="184"/>
      <c r="BE163" s="184"/>
      <c r="BF163" s="184"/>
      <c r="BG163" s="186"/>
      <c r="BH163" s="186"/>
      <c r="BI163" s="199"/>
      <c r="BJ163" s="199"/>
      <c r="BK163" s="199"/>
      <c r="BL163" s="186"/>
      <c r="BM163" s="186"/>
      <c r="BN163" s="186"/>
      <c r="BO163" s="186"/>
      <c r="BP163" s="186"/>
      <c r="BQ163" s="186"/>
      <c r="BR163" s="186"/>
      <c r="BS163" s="186"/>
      <c r="BT163" s="187"/>
      <c r="BU163" s="188"/>
      <c r="BV163" s="189"/>
      <c r="BW163" s="185"/>
      <c r="BX163"/>
      <c r="BZ163"/>
    </row>
    <row r="164" spans="2:78" ht="18.75">
      <c r="B164" s="676" t="s">
        <v>792</v>
      </c>
      <c r="C164" s="364">
        <v>37569846000157</v>
      </c>
      <c r="D164" s="838" t="s">
        <v>14</v>
      </c>
      <c r="E164" s="838" t="s">
        <v>607</v>
      </c>
      <c r="F164" s="365" t="s">
        <v>1419</v>
      </c>
      <c r="G164" s="366" t="s">
        <v>1419</v>
      </c>
      <c r="H164" s="366" t="s">
        <v>34</v>
      </c>
      <c r="I164" s="840" t="s">
        <v>34</v>
      </c>
      <c r="J164" s="366" t="s">
        <v>608</v>
      </c>
      <c r="K164" s="367" t="s">
        <v>48</v>
      </c>
      <c r="L164" s="681" t="s">
        <v>1419</v>
      </c>
      <c r="M164" s="368" t="s">
        <v>34</v>
      </c>
      <c r="N164" s="683">
        <v>546534</v>
      </c>
      <c r="O164" s="683" t="s">
        <v>1321</v>
      </c>
      <c r="P164" s="684">
        <v>44034</v>
      </c>
      <c r="Q164" s="372">
        <v>29.596388279999999</v>
      </c>
      <c r="R164" s="372">
        <v>28.126425786080006</v>
      </c>
      <c r="S164" s="873">
        <v>2</v>
      </c>
      <c r="T164" s="369">
        <v>4.1658080230642991E-2</v>
      </c>
      <c r="U164" s="685">
        <v>0.42847561212641949</v>
      </c>
      <c r="V164" s="369">
        <v>1.3030841858365116E-2</v>
      </c>
      <c r="W164" s="685">
        <v>0.11457559827061171</v>
      </c>
      <c r="X164" s="369">
        <v>0.23821707982471518</v>
      </c>
      <c r="Y164" s="685">
        <v>1.5918823290899839</v>
      </c>
      <c r="AB164" s="369">
        <v>0.18514363697913738</v>
      </c>
      <c r="AC164" s="373">
        <v>-0.54390498155880718</v>
      </c>
      <c r="AD164" s="686">
        <v>0</v>
      </c>
      <c r="AE164" s="687" t="s">
        <v>1828</v>
      </c>
      <c r="AF164" s="688" t="s">
        <v>1825</v>
      </c>
      <c r="AG164" s="689" t="s">
        <v>719</v>
      </c>
      <c r="AH164" s="689" t="s">
        <v>1786</v>
      </c>
      <c r="AI164" s="689">
        <v>500</v>
      </c>
      <c r="AJ164" s="689">
        <v>100</v>
      </c>
      <c r="AK164" s="689">
        <v>500</v>
      </c>
      <c r="AL164" s="673">
        <v>2</v>
      </c>
      <c r="AM164" s="673">
        <v>20</v>
      </c>
      <c r="AN164" s="685" t="s">
        <v>666</v>
      </c>
      <c r="AO164" s="683" t="s">
        <v>1324</v>
      </c>
      <c r="AP164" s="687" t="s">
        <v>1783</v>
      </c>
      <c r="AQ164" s="376" t="s">
        <v>716</v>
      </c>
      <c r="AR164" s="369">
        <v>4.0000000000000001E-3</v>
      </c>
      <c r="AS164" s="369">
        <v>4.0000000000000001E-3</v>
      </c>
      <c r="AT164" s="369" t="s">
        <v>1419</v>
      </c>
      <c r="AW164" s="198"/>
      <c r="AX164" s="198"/>
      <c r="AY164" s="184"/>
      <c r="AZ164" s="184"/>
      <c r="BA164" s="184"/>
      <c r="BB164" s="186"/>
      <c r="BC164" s="184"/>
      <c r="BD164" s="184"/>
      <c r="BE164" s="184"/>
      <c r="BF164" s="184"/>
      <c r="BG164" s="186"/>
      <c r="BH164" s="186"/>
      <c r="BI164" s="199"/>
      <c r="BJ164" s="199"/>
      <c r="BK164" s="199"/>
      <c r="BL164" s="186"/>
      <c r="BM164" s="186"/>
      <c r="BN164" s="186"/>
      <c r="BO164" s="186"/>
      <c r="BP164" s="186"/>
      <c r="BQ164" s="186"/>
      <c r="BR164" s="186"/>
      <c r="BS164" s="186"/>
      <c r="BT164" s="187"/>
      <c r="BU164" s="188"/>
      <c r="BV164" s="189"/>
      <c r="BW164" s="185"/>
      <c r="BX164"/>
      <c r="BZ164"/>
    </row>
    <row r="165" spans="2:78" ht="18.75">
      <c r="B165" s="676" t="s">
        <v>793</v>
      </c>
      <c r="C165" s="364">
        <v>38110723000116</v>
      </c>
      <c r="D165" s="838" t="s">
        <v>14</v>
      </c>
      <c r="E165" s="838" t="s">
        <v>607</v>
      </c>
      <c r="F165" s="365" t="s">
        <v>860</v>
      </c>
      <c r="G165" s="366" t="s">
        <v>866</v>
      </c>
      <c r="H165" s="366" t="s">
        <v>34</v>
      </c>
      <c r="I165" s="840" t="s">
        <v>34</v>
      </c>
      <c r="J165" s="366" t="s">
        <v>690</v>
      </c>
      <c r="K165" s="367" t="s">
        <v>1782</v>
      </c>
      <c r="L165" s="681" t="s">
        <v>1419</v>
      </c>
      <c r="M165" s="368" t="s">
        <v>1416</v>
      </c>
      <c r="N165" s="683">
        <v>553875</v>
      </c>
      <c r="O165" s="683" t="s">
        <v>1321</v>
      </c>
      <c r="P165" s="684">
        <v>44093</v>
      </c>
      <c r="Q165" s="372">
        <v>1.4985181000000001</v>
      </c>
      <c r="R165" s="372">
        <v>1.8302127686234813</v>
      </c>
      <c r="S165" s="873">
        <v>2</v>
      </c>
      <c r="T165" s="369">
        <v>-0.14277091118468688</v>
      </c>
      <c r="U165" s="685">
        <v>-1.4684751007490477</v>
      </c>
      <c r="V165" s="369">
        <v>-0.14637402195810501</v>
      </c>
      <c r="W165" s="685">
        <v>-1.2870151690437026</v>
      </c>
      <c r="X165" s="369">
        <v>-6.3503723739652962E-3</v>
      </c>
      <c r="Y165" s="685">
        <v>-4.2436275235575055E-2</v>
      </c>
      <c r="AB165" s="369">
        <v>0.23699747740508481</v>
      </c>
      <c r="AC165" s="373">
        <v>-1.0975028642552029</v>
      </c>
      <c r="AD165" s="686">
        <v>37174238000143</v>
      </c>
      <c r="AE165" s="687" t="s">
        <v>1838</v>
      </c>
      <c r="AF165" s="688" t="s">
        <v>1838</v>
      </c>
      <c r="AG165" s="689" t="s">
        <v>1441</v>
      </c>
      <c r="AH165" s="689" t="s">
        <v>1786</v>
      </c>
      <c r="AI165" s="689">
        <v>200</v>
      </c>
      <c r="AJ165" s="689">
        <v>200</v>
      </c>
      <c r="AK165" s="689">
        <v>200</v>
      </c>
      <c r="AL165" s="673">
        <v>1</v>
      </c>
      <c r="AM165" s="673">
        <v>20</v>
      </c>
      <c r="AN165" s="685" t="s">
        <v>1791</v>
      </c>
      <c r="AO165" s="683" t="s">
        <v>1324</v>
      </c>
      <c r="AP165" s="687" t="s">
        <v>1783</v>
      </c>
      <c r="AQ165" s="376" t="s">
        <v>694</v>
      </c>
      <c r="AR165" s="369">
        <v>3.333E-3</v>
      </c>
      <c r="AS165" s="369">
        <v>3.333E-3</v>
      </c>
      <c r="AT165" s="369" t="s">
        <v>1419</v>
      </c>
      <c r="AW165" s="198"/>
      <c r="AX165" s="198"/>
      <c r="AY165" s="184"/>
      <c r="AZ165" s="184"/>
      <c r="BA165" s="184"/>
      <c r="BB165" s="184"/>
      <c r="BC165" s="184"/>
      <c r="BD165" s="184"/>
      <c r="BE165" s="184"/>
      <c r="BF165" s="184"/>
      <c r="BG165" s="186"/>
      <c r="BH165" s="186"/>
      <c r="BI165" s="199"/>
      <c r="BJ165" s="199"/>
      <c r="BK165" s="199"/>
      <c r="BL165" s="218"/>
      <c r="BM165" s="186"/>
      <c r="BN165" s="186"/>
      <c r="BO165" s="186"/>
      <c r="BP165" s="186"/>
      <c r="BQ165" s="186"/>
      <c r="BR165" s="186"/>
      <c r="BS165" s="186"/>
      <c r="BT165" s="186"/>
      <c r="BU165" s="186"/>
      <c r="BV165" s="189"/>
      <c r="BW165" s="184"/>
      <c r="BX165"/>
      <c r="BZ165"/>
    </row>
    <row r="166" spans="2:78" ht="18.75">
      <c r="B166" s="676" t="s">
        <v>794</v>
      </c>
      <c r="C166" s="364">
        <v>33824951000134</v>
      </c>
      <c r="D166" s="838" t="s">
        <v>14</v>
      </c>
      <c r="E166" s="838" t="s">
        <v>607</v>
      </c>
      <c r="F166" s="365" t="s">
        <v>1419</v>
      </c>
      <c r="G166" s="366" t="s">
        <v>1419</v>
      </c>
      <c r="H166" s="366" t="s">
        <v>34</v>
      </c>
      <c r="I166" s="840" t="s">
        <v>34</v>
      </c>
      <c r="J166" s="366" t="s">
        <v>608</v>
      </c>
      <c r="K166" s="367" t="s">
        <v>48</v>
      </c>
      <c r="L166" s="681" t="s">
        <v>1419</v>
      </c>
      <c r="M166" s="368" t="s">
        <v>34</v>
      </c>
      <c r="N166" s="682">
        <v>505341</v>
      </c>
      <c r="O166" s="683" t="s">
        <v>1321</v>
      </c>
      <c r="P166" s="684">
        <v>43695</v>
      </c>
      <c r="Q166" s="372">
        <v>2.1291442100000002</v>
      </c>
      <c r="R166" s="372">
        <v>2.2359970022709161</v>
      </c>
      <c r="S166" s="873">
        <v>2</v>
      </c>
      <c r="T166" s="369">
        <v>2.1063358673655719E-2</v>
      </c>
      <c r="U166" s="685">
        <v>0.21664789762669431</v>
      </c>
      <c r="V166" s="369">
        <v>-3.1624369368856375E-2</v>
      </c>
      <c r="W166" s="685">
        <v>-0.27806193028438192</v>
      </c>
      <c r="X166" s="369">
        <v>-1.3401757925025737E-2</v>
      </c>
      <c r="Y166" s="685">
        <v>-8.9557061295890764E-2</v>
      </c>
      <c r="Z166" s="369">
        <v>-3.6434547619324409E-2</v>
      </c>
      <c r="AA166" s="685">
        <v>-0.19400013676329461</v>
      </c>
      <c r="AB166" s="369">
        <v>0.17865992942383413</v>
      </c>
      <c r="AC166" s="373">
        <v>-0.81358902442675274</v>
      </c>
      <c r="AD166" s="686">
        <v>30530788000109</v>
      </c>
      <c r="AE166" s="687" t="s">
        <v>1838</v>
      </c>
      <c r="AF166" s="688" t="s">
        <v>1838</v>
      </c>
      <c r="AG166" s="689" t="s">
        <v>1441</v>
      </c>
      <c r="AH166" s="689" t="s">
        <v>1786</v>
      </c>
      <c r="AI166" s="689">
        <v>200</v>
      </c>
      <c r="AJ166" s="689">
        <v>200</v>
      </c>
      <c r="AK166" s="689">
        <v>200</v>
      </c>
      <c r="AL166" s="673">
        <v>1.5</v>
      </c>
      <c r="AM166" s="673">
        <v>20</v>
      </c>
      <c r="AN166" s="685" t="s">
        <v>666</v>
      </c>
      <c r="AO166" s="683" t="s">
        <v>1324</v>
      </c>
      <c r="AP166" s="687" t="s">
        <v>1783</v>
      </c>
      <c r="AQ166" s="376" t="s">
        <v>659</v>
      </c>
      <c r="AR166" s="369">
        <v>4.9994999999999996E-3</v>
      </c>
      <c r="AS166" s="369">
        <v>4.9994999999999996E-3</v>
      </c>
      <c r="AT166" s="369" t="s">
        <v>1419</v>
      </c>
      <c r="AW166" s="198"/>
      <c r="AX166" s="198"/>
      <c r="AY166" s="184"/>
      <c r="AZ166" s="184"/>
      <c r="BA166" s="184"/>
      <c r="BB166" s="186"/>
      <c r="BC166" s="184"/>
      <c r="BD166" s="184"/>
      <c r="BE166" s="184"/>
      <c r="BF166" s="184"/>
      <c r="BG166" s="186"/>
      <c r="BH166" s="186"/>
      <c r="BI166" s="199"/>
      <c r="BJ166" s="199"/>
      <c r="BK166" s="199"/>
      <c r="BL166" s="186"/>
      <c r="BM166" s="186"/>
      <c r="BN166" s="186"/>
      <c r="BO166" s="186"/>
      <c r="BP166" s="186"/>
      <c r="BQ166" s="186"/>
      <c r="BR166" s="186"/>
      <c r="BS166" s="186"/>
      <c r="BT166" s="187"/>
      <c r="BU166" s="188"/>
      <c r="BV166" s="189"/>
      <c r="BW166" s="185"/>
      <c r="BX166"/>
      <c r="BZ166"/>
    </row>
    <row r="167" spans="2:78" ht="18.75">
      <c r="B167" s="676" t="s">
        <v>795</v>
      </c>
      <c r="C167" s="364"/>
      <c r="D167" s="838" t="s">
        <v>14</v>
      </c>
      <c r="E167" s="838" t="s">
        <v>607</v>
      </c>
      <c r="F167" s="365" t="s">
        <v>860</v>
      </c>
      <c r="G167" s="366" t="s">
        <v>1419</v>
      </c>
      <c r="H167" s="366" t="s">
        <v>34</v>
      </c>
      <c r="I167" s="840" t="s">
        <v>34</v>
      </c>
      <c r="J167" s="366" t="s">
        <v>611</v>
      </c>
      <c r="L167" s="681" t="s">
        <v>1419</v>
      </c>
      <c r="M167" s="368" t="s">
        <v>1416</v>
      </c>
      <c r="N167" s="683">
        <v>570451</v>
      </c>
      <c r="O167" s="683" t="s">
        <v>1321</v>
      </c>
      <c r="S167" s="873"/>
      <c r="AD167" s="686">
        <v>40910469000182</v>
      </c>
      <c r="AG167" s="689" t="s">
        <v>1441</v>
      </c>
      <c r="AI167" s="689">
        <v>1000</v>
      </c>
      <c r="AJ167" s="689">
        <v>0</v>
      </c>
      <c r="AK167" s="689">
        <v>0</v>
      </c>
      <c r="AO167" s="683" t="s">
        <v>1324</v>
      </c>
      <c r="AR167" s="369">
        <v>1.6665E-3</v>
      </c>
      <c r="AS167" s="369">
        <v>1.6665E-3</v>
      </c>
      <c r="AT167" s="369" t="s">
        <v>1419</v>
      </c>
      <c r="AW167" s="198"/>
      <c r="AX167" s="198"/>
      <c r="AY167" s="184"/>
      <c r="AZ167" s="184"/>
      <c r="BA167" s="184"/>
      <c r="BB167" s="186"/>
      <c r="BC167" s="184"/>
      <c r="BD167" s="184"/>
      <c r="BE167" s="184"/>
      <c r="BF167" s="184"/>
      <c r="BG167" s="186"/>
      <c r="BH167" s="186"/>
      <c r="BI167" s="199"/>
      <c r="BJ167" s="199"/>
      <c r="BK167" s="199"/>
      <c r="BL167" s="186"/>
      <c r="BM167" s="186"/>
      <c r="BN167" s="186"/>
      <c r="BO167" s="186"/>
      <c r="BP167" s="186"/>
      <c r="BQ167" s="186"/>
      <c r="BR167" s="186"/>
      <c r="BS167" s="186"/>
      <c r="BT167" s="187"/>
      <c r="BU167" s="188"/>
      <c r="BV167" s="189"/>
      <c r="BW167" s="185"/>
      <c r="BX167"/>
      <c r="BZ167"/>
    </row>
    <row r="168" spans="2:78" ht="18.75">
      <c r="B168" s="676" t="s">
        <v>796</v>
      </c>
      <c r="C168" s="364">
        <v>41755418000196</v>
      </c>
      <c r="D168" s="838" t="s">
        <v>14</v>
      </c>
      <c r="E168" s="838" t="s">
        <v>607</v>
      </c>
      <c r="F168" s="365" t="s">
        <v>1419</v>
      </c>
      <c r="G168" s="366" t="s">
        <v>1419</v>
      </c>
      <c r="H168" s="366" t="s">
        <v>34</v>
      </c>
      <c r="I168" s="840" t="s">
        <v>34</v>
      </c>
      <c r="J168" s="366" t="s">
        <v>611</v>
      </c>
      <c r="K168" s="367" t="s">
        <v>1782</v>
      </c>
      <c r="L168" s="681" t="s">
        <v>1419</v>
      </c>
      <c r="M168" s="368" t="s">
        <v>1416</v>
      </c>
      <c r="N168" s="683">
        <v>613231</v>
      </c>
      <c r="O168" s="683" t="s">
        <v>1321</v>
      </c>
      <c r="P168" s="684">
        <v>44434</v>
      </c>
      <c r="Q168" s="372">
        <v>1.49</v>
      </c>
      <c r="R168" s="372">
        <v>1.6390090090090081</v>
      </c>
      <c r="S168" s="873">
        <v>4</v>
      </c>
      <c r="T168" s="369">
        <v>-0.39805825242718473</v>
      </c>
      <c r="U168" s="685">
        <v>-4.0942417995837213</v>
      </c>
      <c r="V168" s="369">
        <v>-0.40384615384615419</v>
      </c>
      <c r="W168" s="685">
        <v>-3.5508768496415382</v>
      </c>
      <c r="AB168" s="369">
        <v>0.27072186418292193</v>
      </c>
      <c r="AC168" s="373">
        <v>-1.9118424133326357</v>
      </c>
      <c r="AD168" s="686">
        <v>40904778000140</v>
      </c>
      <c r="AE168" s="687" t="s">
        <v>1838</v>
      </c>
      <c r="AF168" s="688" t="s">
        <v>1838</v>
      </c>
      <c r="AG168" s="689" t="s">
        <v>1441</v>
      </c>
      <c r="AH168" s="689" t="s">
        <v>1861</v>
      </c>
      <c r="AI168" s="689">
        <v>0</v>
      </c>
      <c r="AJ168" s="689">
        <v>0</v>
      </c>
      <c r="AK168" s="689">
        <v>0</v>
      </c>
      <c r="AL168" s="673">
        <v>0</v>
      </c>
      <c r="AM168" s="673">
        <v>0</v>
      </c>
      <c r="AN168" s="685" t="s">
        <v>1791</v>
      </c>
      <c r="AO168" s="683" t="s">
        <v>1324</v>
      </c>
      <c r="AP168" s="687" t="s">
        <v>1783</v>
      </c>
      <c r="AQ168" s="376" t="s">
        <v>687</v>
      </c>
      <c r="AR168" s="369">
        <v>1.66666666666667E-3</v>
      </c>
      <c r="AS168" s="369">
        <v>1.66666666666667E-3</v>
      </c>
      <c r="AT168" s="369" t="s">
        <v>1419</v>
      </c>
      <c r="AW168" s="198"/>
      <c r="AX168" s="198"/>
      <c r="AY168" s="184"/>
      <c r="AZ168" s="184"/>
      <c r="BA168" s="184"/>
      <c r="BB168" s="186"/>
      <c r="BC168" s="184"/>
      <c r="BD168" s="184"/>
      <c r="BE168" s="184"/>
      <c r="BF168" s="184"/>
      <c r="BG168" s="186"/>
      <c r="BH168" s="186"/>
      <c r="BI168" s="199"/>
      <c r="BJ168" s="199"/>
      <c r="BK168" s="199"/>
      <c r="BL168" s="186"/>
      <c r="BM168" s="186"/>
      <c r="BN168" s="186"/>
      <c r="BO168" s="186"/>
      <c r="BP168" s="186"/>
      <c r="BQ168" s="186"/>
      <c r="BR168" s="186"/>
      <c r="BS168" s="186"/>
      <c r="BT168" s="187"/>
      <c r="BU168" s="188"/>
      <c r="BV168" s="189"/>
      <c r="BW168" s="185"/>
      <c r="BX168"/>
      <c r="BZ168"/>
    </row>
    <row r="169" spans="2:78" ht="18.75">
      <c r="B169" s="676" t="s">
        <v>797</v>
      </c>
      <c r="C169" s="364">
        <v>43617048000156</v>
      </c>
      <c r="D169" s="838" t="s">
        <v>14</v>
      </c>
      <c r="E169" s="838" t="s">
        <v>607</v>
      </c>
      <c r="F169" s="365" t="s">
        <v>1419</v>
      </c>
      <c r="G169" s="366" t="s">
        <v>1419</v>
      </c>
      <c r="H169" s="366" t="s">
        <v>34</v>
      </c>
      <c r="I169" s="840" t="s">
        <v>34</v>
      </c>
      <c r="J169" s="366" t="s">
        <v>608</v>
      </c>
      <c r="K169" s="367" t="s">
        <v>48</v>
      </c>
      <c r="L169" s="681" t="s">
        <v>1419</v>
      </c>
      <c r="M169" s="368" t="s">
        <v>1416</v>
      </c>
      <c r="N169" s="683">
        <v>621285</v>
      </c>
      <c r="O169" s="683" t="s">
        <v>1321</v>
      </c>
      <c r="P169" s="684">
        <v>44492</v>
      </c>
      <c r="Q169" s="372">
        <v>2.0706642500000001</v>
      </c>
      <c r="R169" s="372">
        <v>2.0587183033333334</v>
      </c>
      <c r="S169" s="873">
        <v>2</v>
      </c>
      <c r="T169" s="369">
        <v>1.891963981266942E-2</v>
      </c>
      <c r="U169" s="685">
        <v>0.19459860380176192</v>
      </c>
      <c r="AB169" s="369">
        <v>0.24307275852598079</v>
      </c>
      <c r="AD169" s="686">
        <v>40054367000102</v>
      </c>
      <c r="AE169" s="687" t="s">
        <v>1838</v>
      </c>
      <c r="AF169" s="688" t="s">
        <v>1838</v>
      </c>
      <c r="AG169" s="689" t="s">
        <v>1441</v>
      </c>
      <c r="AH169" s="689" t="s">
        <v>1786</v>
      </c>
      <c r="AI169" s="689">
        <v>200</v>
      </c>
      <c r="AJ169" s="689">
        <v>200</v>
      </c>
      <c r="AK169" s="689">
        <v>200</v>
      </c>
      <c r="AL169" s="673">
        <v>0</v>
      </c>
      <c r="AM169" s="673">
        <v>0</v>
      </c>
      <c r="AN169" s="685" t="s">
        <v>1791</v>
      </c>
      <c r="AO169" s="683" t="s">
        <v>1324</v>
      </c>
      <c r="AP169" s="687" t="s">
        <v>1783</v>
      </c>
      <c r="AQ169" s="376" t="s">
        <v>659</v>
      </c>
      <c r="AR169" s="369">
        <v>3.3333333333333301E-3</v>
      </c>
      <c r="AS169" s="369">
        <v>3.3333333333333301E-3</v>
      </c>
      <c r="AT169" s="369" t="s">
        <v>1419</v>
      </c>
      <c r="AW169" s="198"/>
      <c r="AX169" s="198"/>
      <c r="AY169" s="184"/>
      <c r="AZ169" s="184"/>
      <c r="BA169" s="184"/>
      <c r="BB169" s="186"/>
      <c r="BC169" s="184"/>
      <c r="BD169" s="184"/>
      <c r="BE169" s="184"/>
      <c r="BF169" s="184"/>
      <c r="BG169" s="186"/>
      <c r="BH169" s="186"/>
      <c r="BI169" s="199"/>
      <c r="BJ169" s="199"/>
      <c r="BK169" s="199"/>
      <c r="BL169" s="186"/>
      <c r="BM169" s="186"/>
      <c r="BN169" s="186"/>
      <c r="BO169" s="186"/>
      <c r="BP169" s="186"/>
      <c r="BQ169" s="186"/>
      <c r="BR169" s="186"/>
      <c r="BS169" s="186"/>
      <c r="BT169" s="187"/>
      <c r="BU169" s="188"/>
      <c r="BV169" s="189"/>
      <c r="BW169" s="185"/>
      <c r="BX169"/>
      <c r="BZ169"/>
    </row>
    <row r="170" spans="2:78" ht="18.75">
      <c r="B170" s="676" t="s">
        <v>1287</v>
      </c>
      <c r="C170" s="364"/>
      <c r="D170" s="838" t="s">
        <v>11</v>
      </c>
      <c r="E170" s="838" t="s">
        <v>620</v>
      </c>
      <c r="F170" s="365" t="s">
        <v>619</v>
      </c>
      <c r="G170" s="366" t="s">
        <v>738</v>
      </c>
      <c r="H170" s="366" t="s">
        <v>34</v>
      </c>
      <c r="I170" s="840" t="s">
        <v>1419</v>
      </c>
      <c r="J170" s="366" t="s">
        <v>608</v>
      </c>
      <c r="L170" s="681" t="s">
        <v>1419</v>
      </c>
      <c r="M170" s="368" t="s">
        <v>34</v>
      </c>
      <c r="N170" s="683">
        <v>644498</v>
      </c>
      <c r="O170" s="683" t="s">
        <v>1321</v>
      </c>
      <c r="S170" s="873"/>
      <c r="AD170" s="686">
        <v>0</v>
      </c>
      <c r="AG170" s="689" t="s">
        <v>1441</v>
      </c>
      <c r="AI170" s="689">
        <v>200</v>
      </c>
      <c r="AJ170" s="689">
        <v>200</v>
      </c>
      <c r="AK170" s="689">
        <v>200</v>
      </c>
      <c r="AO170" s="683" t="s">
        <v>1324</v>
      </c>
      <c r="AR170" s="369">
        <v>3.0000000000000001E-3</v>
      </c>
      <c r="AS170" s="369">
        <v>3.0000000000000001E-3</v>
      </c>
      <c r="AT170" s="369" t="s">
        <v>1419</v>
      </c>
      <c r="AW170" s="198"/>
      <c r="AX170" s="198"/>
      <c r="AY170" s="184"/>
      <c r="AZ170" s="184"/>
      <c r="BA170" s="184"/>
      <c r="BB170" s="186"/>
      <c r="BC170" s="184"/>
      <c r="BD170" s="184"/>
      <c r="BE170" s="184"/>
      <c r="BF170" s="184"/>
      <c r="BG170" s="186"/>
      <c r="BH170" s="186"/>
      <c r="BI170" s="199"/>
      <c r="BJ170" s="199"/>
      <c r="BK170" s="199"/>
      <c r="BL170" s="186"/>
      <c r="BM170" s="186"/>
      <c r="BN170" s="186"/>
      <c r="BO170" s="186"/>
      <c r="BP170" s="186"/>
      <c r="BQ170" s="186"/>
      <c r="BR170" s="186"/>
      <c r="BS170" s="186"/>
      <c r="BT170" s="187"/>
      <c r="BU170" s="188"/>
      <c r="BV170" s="189"/>
      <c r="BW170" s="185"/>
      <c r="BX170"/>
      <c r="BZ170"/>
    </row>
    <row r="171" spans="2:78" ht="18.75">
      <c r="B171" s="676" t="s">
        <v>1288</v>
      </c>
      <c r="C171" s="364"/>
      <c r="D171" s="838" t="s">
        <v>11</v>
      </c>
      <c r="E171" s="838" t="s">
        <v>620</v>
      </c>
      <c r="F171" s="365" t="s">
        <v>619</v>
      </c>
      <c r="G171" s="366" t="s">
        <v>738</v>
      </c>
      <c r="H171" s="366" t="s">
        <v>34</v>
      </c>
      <c r="I171" s="840" t="s">
        <v>1419</v>
      </c>
      <c r="J171" s="366" t="s">
        <v>608</v>
      </c>
      <c r="L171" s="681" t="s">
        <v>1419</v>
      </c>
      <c r="M171" s="368" t="s">
        <v>1416</v>
      </c>
      <c r="N171" s="683">
        <v>651222</v>
      </c>
      <c r="O171" s="683" t="s">
        <v>1321</v>
      </c>
      <c r="S171" s="873"/>
      <c r="AD171" s="686">
        <v>18428655000120</v>
      </c>
      <c r="AG171" s="689" t="s">
        <v>1441</v>
      </c>
      <c r="AI171" s="689">
        <v>200</v>
      </c>
      <c r="AJ171" s="689">
        <v>200</v>
      </c>
      <c r="AK171" s="689">
        <v>200</v>
      </c>
      <c r="AO171" s="683" t="s">
        <v>1324</v>
      </c>
      <c r="AR171" s="369">
        <v>1.66666666666667E-3</v>
      </c>
      <c r="AS171" s="369">
        <v>1.66666666666667E-3</v>
      </c>
      <c r="AT171" s="369" t="s">
        <v>1419</v>
      </c>
      <c r="AW171" s="198"/>
      <c r="AX171" s="198"/>
      <c r="AY171" s="184"/>
      <c r="AZ171" s="184"/>
      <c r="BA171" s="184"/>
      <c r="BB171" s="186"/>
      <c r="BC171" s="184"/>
      <c r="BD171" s="184"/>
      <c r="BE171" s="184"/>
      <c r="BF171" s="184"/>
      <c r="BG171" s="186"/>
      <c r="BH171" s="186"/>
      <c r="BI171" s="199"/>
      <c r="BJ171" s="199"/>
      <c r="BK171" s="199"/>
      <c r="BL171" s="186"/>
      <c r="BM171" s="186"/>
      <c r="BN171" s="186"/>
      <c r="BO171" s="186"/>
      <c r="BP171" s="186"/>
      <c r="BQ171" s="186"/>
      <c r="BR171" s="186"/>
      <c r="BS171" s="186"/>
      <c r="BT171" s="187"/>
      <c r="BU171" s="188"/>
      <c r="BV171" s="189"/>
      <c r="BW171" s="185"/>
      <c r="BX171"/>
      <c r="BZ171"/>
    </row>
    <row r="172" spans="2:78" ht="18.75">
      <c r="B172" s="676" t="s">
        <v>1387</v>
      </c>
      <c r="C172" s="364">
        <v>33824969000136</v>
      </c>
      <c r="D172" s="838" t="s">
        <v>13</v>
      </c>
      <c r="E172" s="838" t="s">
        <v>615</v>
      </c>
      <c r="F172" s="365" t="s">
        <v>619</v>
      </c>
      <c r="G172" s="366" t="s">
        <v>34</v>
      </c>
      <c r="H172" s="366" t="s">
        <v>1337</v>
      </c>
      <c r="I172" s="840" t="s">
        <v>34</v>
      </c>
      <c r="J172" s="366" t="s">
        <v>1419</v>
      </c>
      <c r="K172" s="367" t="s">
        <v>48</v>
      </c>
      <c r="L172" s="681" t="s">
        <v>1419</v>
      </c>
      <c r="M172" s="368" t="s">
        <v>1416</v>
      </c>
      <c r="N172" s="682">
        <v>505234</v>
      </c>
      <c r="O172" s="683" t="s">
        <v>1321</v>
      </c>
      <c r="P172" s="684">
        <v>43695</v>
      </c>
      <c r="Q172" s="372">
        <v>1.76131471</v>
      </c>
      <c r="R172" s="372">
        <v>1.6255414892430275</v>
      </c>
      <c r="S172" s="873">
        <v>3</v>
      </c>
      <c r="T172" s="369">
        <v>0.10735531918243169</v>
      </c>
      <c r="U172" s="685">
        <v>1.1042068152694986</v>
      </c>
      <c r="V172" s="369">
        <v>0.10520680637756241</v>
      </c>
      <c r="W172" s="685">
        <v>0.92504635647247158</v>
      </c>
      <c r="X172" s="369">
        <v>0.14581894525188721</v>
      </c>
      <c r="Y172" s="685">
        <v>0.97443307744273588</v>
      </c>
      <c r="Z172" s="369">
        <v>0.16628178419730033</v>
      </c>
      <c r="AA172" s="685">
        <v>0.88538738596582212</v>
      </c>
      <c r="AB172" s="369">
        <v>3.6280601420206053E-2</v>
      </c>
      <c r="AC172" s="373">
        <v>-0.23496253104898232</v>
      </c>
      <c r="AD172" s="686">
        <v>9605786000145</v>
      </c>
      <c r="AE172" s="687" t="s">
        <v>1838</v>
      </c>
      <c r="AF172" s="688" t="s">
        <v>1838</v>
      </c>
      <c r="AG172" s="689" t="s">
        <v>1441</v>
      </c>
      <c r="AH172" s="689" t="s">
        <v>1786</v>
      </c>
      <c r="AI172" s="689">
        <v>200</v>
      </c>
      <c r="AJ172" s="689">
        <v>100</v>
      </c>
      <c r="AK172" s="689">
        <v>200</v>
      </c>
      <c r="AL172" s="673">
        <v>1</v>
      </c>
      <c r="AM172" s="673">
        <v>0</v>
      </c>
      <c r="AN172" s="685" t="s">
        <v>1787</v>
      </c>
      <c r="AO172" s="683" t="s">
        <v>1324</v>
      </c>
      <c r="AP172" s="687" t="s">
        <v>1802</v>
      </c>
      <c r="AQ172" s="376" t="s">
        <v>668</v>
      </c>
      <c r="AR172" s="369">
        <v>3.3333333333333301E-3</v>
      </c>
      <c r="AS172" s="369">
        <v>3.3333333333333301E-3</v>
      </c>
      <c r="AT172" s="369" t="s">
        <v>1419</v>
      </c>
      <c r="AW172" s="198"/>
      <c r="AX172" s="198"/>
      <c r="AY172" s="184"/>
      <c r="AZ172" s="184"/>
      <c r="BA172" s="184"/>
      <c r="BB172" s="186"/>
      <c r="BC172" s="184"/>
      <c r="BD172" s="184"/>
      <c r="BE172" s="184"/>
      <c r="BF172" s="184"/>
      <c r="BG172" s="186"/>
      <c r="BH172" s="186"/>
      <c r="BI172" s="199"/>
      <c r="BJ172" s="199"/>
      <c r="BK172" s="199"/>
      <c r="BL172" s="186"/>
      <c r="BM172" s="186"/>
      <c r="BN172" s="186"/>
      <c r="BO172" s="186"/>
      <c r="BP172" s="186"/>
      <c r="BQ172" s="186"/>
      <c r="BR172" s="186"/>
      <c r="BS172" s="186"/>
      <c r="BT172" s="187"/>
      <c r="BU172" s="188"/>
      <c r="BV172" s="189"/>
      <c r="BW172" s="185"/>
      <c r="BX172"/>
      <c r="BZ172"/>
    </row>
    <row r="173" spans="2:78" ht="18.75">
      <c r="B173" s="676" t="s">
        <v>798</v>
      </c>
      <c r="C173" s="364"/>
      <c r="D173" s="838" t="s">
        <v>13</v>
      </c>
      <c r="E173" s="838" t="s">
        <v>616</v>
      </c>
      <c r="F173" s="365" t="s">
        <v>617</v>
      </c>
      <c r="G173" s="366" t="s">
        <v>34</v>
      </c>
      <c r="H173" s="366" t="s">
        <v>1338</v>
      </c>
      <c r="I173" s="840" t="s">
        <v>34</v>
      </c>
      <c r="J173" s="366" t="s">
        <v>608</v>
      </c>
      <c r="L173" s="681" t="s">
        <v>1419</v>
      </c>
      <c r="M173" s="368" t="s">
        <v>1416</v>
      </c>
      <c r="N173" s="683">
        <v>570461</v>
      </c>
      <c r="O173" s="683" t="s">
        <v>1321</v>
      </c>
      <c r="S173" s="873"/>
      <c r="AD173" s="686">
        <v>37243087000138</v>
      </c>
      <c r="AG173" s="689" t="s">
        <v>1441</v>
      </c>
      <c r="AI173" s="689">
        <v>1000</v>
      </c>
      <c r="AJ173" s="689">
        <v>0</v>
      </c>
      <c r="AK173" s="689">
        <v>0</v>
      </c>
      <c r="AO173" s="683" t="s">
        <v>1324</v>
      </c>
      <c r="AR173" s="369">
        <v>1.9997999999999999E-3</v>
      </c>
      <c r="AS173" s="369">
        <v>1.9997999999999999E-3</v>
      </c>
      <c r="AT173" s="369" t="s">
        <v>1419</v>
      </c>
      <c r="AW173" s="198"/>
      <c r="AX173" s="198"/>
      <c r="AY173" s="184"/>
      <c r="AZ173" s="184"/>
      <c r="BA173" s="184"/>
      <c r="BB173" s="186"/>
      <c r="BC173" s="184"/>
      <c r="BD173" s="184"/>
      <c r="BE173" s="184"/>
      <c r="BF173" s="184"/>
      <c r="BG173" s="186"/>
      <c r="BH173" s="186"/>
      <c r="BI173" s="199"/>
      <c r="BJ173" s="199"/>
      <c r="BK173" s="199"/>
      <c r="BL173" s="186"/>
      <c r="BM173" s="186"/>
      <c r="BN173" s="186"/>
      <c r="BO173" s="186"/>
      <c r="BP173" s="186"/>
      <c r="BQ173" s="186"/>
      <c r="BR173" s="186"/>
      <c r="BS173" s="186"/>
      <c r="BT173" s="187"/>
      <c r="BU173" s="188"/>
      <c r="BV173" s="189"/>
      <c r="BW173" s="185"/>
      <c r="BX173"/>
      <c r="BZ173"/>
    </row>
    <row r="174" spans="2:78" ht="18.75">
      <c r="B174" s="676" t="s">
        <v>799</v>
      </c>
      <c r="C174" s="364">
        <v>33824820000157</v>
      </c>
      <c r="D174" s="838" t="s">
        <v>11</v>
      </c>
      <c r="E174" s="838" t="s">
        <v>661</v>
      </c>
      <c r="F174" s="365" t="s">
        <v>663</v>
      </c>
      <c r="G174" s="366" t="s">
        <v>1419</v>
      </c>
      <c r="H174" s="366" t="s">
        <v>34</v>
      </c>
      <c r="I174" s="840" t="s">
        <v>1419</v>
      </c>
      <c r="J174" s="366" t="s">
        <v>611</v>
      </c>
      <c r="K174" s="367" t="s">
        <v>48</v>
      </c>
      <c r="L174" s="681" t="s">
        <v>1419</v>
      </c>
      <c r="M174" s="368" t="s">
        <v>1416</v>
      </c>
      <c r="N174" s="682">
        <v>505323</v>
      </c>
      <c r="O174" s="683" t="s">
        <v>1321</v>
      </c>
      <c r="P174" s="684">
        <v>43693</v>
      </c>
      <c r="Q174" s="372">
        <v>2.6540142599999998</v>
      </c>
      <c r="R174" s="372">
        <v>4.4709361592031911</v>
      </c>
      <c r="S174" s="873">
        <v>5</v>
      </c>
      <c r="T174" s="369">
        <v>2.7875674631428371E-2</v>
      </c>
      <c r="U174" s="685">
        <v>0.28671620691613947</v>
      </c>
      <c r="V174" s="369">
        <v>3.5760984856382239E-2</v>
      </c>
      <c r="W174" s="685">
        <v>0.31443373184948947</v>
      </c>
      <c r="X174" s="369">
        <v>9.5859711924070279E-2</v>
      </c>
      <c r="Y174" s="685">
        <v>0.64058119424462789</v>
      </c>
      <c r="Z174" s="369">
        <v>0.16659278921630039</v>
      </c>
      <c r="AA174" s="685">
        <v>0.88704336964511676</v>
      </c>
      <c r="AB174" s="369">
        <v>2.2993253944035726E-2</v>
      </c>
      <c r="AC174" s="373">
        <v>-3.391012148546988</v>
      </c>
      <c r="AD174" s="686">
        <v>32841087000116</v>
      </c>
      <c r="AE174" s="687" t="s">
        <v>1838</v>
      </c>
      <c r="AF174" s="688" t="s">
        <v>1838</v>
      </c>
      <c r="AG174" s="689" t="s">
        <v>1441</v>
      </c>
      <c r="AH174" s="689" t="s">
        <v>1780</v>
      </c>
      <c r="AI174" s="689">
        <v>25000</v>
      </c>
      <c r="AJ174" s="689">
        <v>0</v>
      </c>
      <c r="AK174" s="689">
        <v>0</v>
      </c>
      <c r="AL174" s="673">
        <v>0.7</v>
      </c>
      <c r="AM174" s="673">
        <v>20</v>
      </c>
      <c r="AN174" s="685" t="s">
        <v>1787</v>
      </c>
      <c r="AO174" s="683" t="s">
        <v>1324</v>
      </c>
      <c r="AP174" s="687" t="s">
        <v>1788</v>
      </c>
      <c r="AQ174" s="376" t="s">
        <v>11</v>
      </c>
      <c r="AR174" s="369">
        <v>1.6665E-3</v>
      </c>
      <c r="AS174" s="369">
        <v>1.6665E-3</v>
      </c>
      <c r="AT174" s="369" t="s">
        <v>1419</v>
      </c>
      <c r="AW174" s="198"/>
      <c r="AX174" s="198"/>
      <c r="AY174" s="184"/>
      <c r="AZ174" s="184"/>
      <c r="BA174" s="184"/>
      <c r="BB174" s="186"/>
      <c r="BC174" s="184"/>
      <c r="BD174" s="184"/>
      <c r="BE174" s="184"/>
      <c r="BF174" s="184"/>
      <c r="BG174" s="186"/>
      <c r="BH174" s="186"/>
      <c r="BI174" s="199"/>
      <c r="BJ174" s="199"/>
      <c r="BK174" s="199"/>
      <c r="BL174" s="186"/>
      <c r="BM174" s="186"/>
      <c r="BN174" s="186"/>
      <c r="BO174" s="186"/>
      <c r="BP174" s="186"/>
      <c r="BQ174" s="186"/>
      <c r="BR174" s="186"/>
      <c r="BS174" s="186"/>
      <c r="BT174" s="187"/>
      <c r="BU174" s="188"/>
      <c r="BV174" s="189"/>
      <c r="BW174" s="185"/>
      <c r="BX174"/>
      <c r="BZ174"/>
    </row>
    <row r="175" spans="2:78" ht="18.75">
      <c r="B175" s="676" t="s">
        <v>1513</v>
      </c>
      <c r="C175" s="364">
        <v>14091645000191</v>
      </c>
      <c r="D175" s="838" t="s">
        <v>11</v>
      </c>
      <c r="E175" s="838" t="s">
        <v>621</v>
      </c>
      <c r="F175" s="365" t="s">
        <v>663</v>
      </c>
      <c r="G175" s="366" t="s">
        <v>1419</v>
      </c>
      <c r="H175" s="366" t="s">
        <v>34</v>
      </c>
      <c r="I175" s="840" t="s">
        <v>1419</v>
      </c>
      <c r="J175" s="366" t="s">
        <v>608</v>
      </c>
      <c r="K175" s="367" t="s">
        <v>48</v>
      </c>
      <c r="L175" s="681" t="s">
        <v>1419</v>
      </c>
      <c r="M175" s="368" t="s">
        <v>1419</v>
      </c>
      <c r="N175" s="682">
        <v>351164</v>
      </c>
      <c r="O175" s="683" t="s">
        <v>1324</v>
      </c>
      <c r="P175" s="684">
        <v>41564</v>
      </c>
      <c r="Q175" s="372">
        <v>553.09744899999998</v>
      </c>
      <c r="R175" s="372">
        <v>607.99929578884462</v>
      </c>
      <c r="S175" s="873">
        <v>0</v>
      </c>
      <c r="T175" s="369">
        <v>7.8105425852112331E-2</v>
      </c>
      <c r="U175" s="685">
        <v>0.80335603482181761</v>
      </c>
      <c r="V175" s="369">
        <v>0.10822252000075405</v>
      </c>
      <c r="W175" s="685">
        <v>0.95156246313277959</v>
      </c>
      <c r="X175" s="369">
        <v>0.15784388198740329</v>
      </c>
      <c r="Y175" s="685">
        <v>1.0547895502522351</v>
      </c>
      <c r="Z175" s="369">
        <v>0.22799515589978947</v>
      </c>
      <c r="AA175" s="685">
        <v>1.2139876659939162</v>
      </c>
      <c r="AB175" s="369">
        <v>2.9812805111296952E-2</v>
      </c>
      <c r="AC175" s="373">
        <v>-0.18478195171214543</v>
      </c>
      <c r="AD175" s="686">
        <v>0</v>
      </c>
      <c r="AE175" s="687" t="s">
        <v>1838</v>
      </c>
      <c r="AF175" s="688" t="s">
        <v>1838</v>
      </c>
      <c r="AG175" s="689" t="s">
        <v>1441</v>
      </c>
      <c r="AH175" s="689" t="s">
        <v>1786</v>
      </c>
      <c r="AI175" s="689">
        <v>1000000</v>
      </c>
      <c r="AJ175" s="689">
        <v>0</v>
      </c>
      <c r="AK175" s="689">
        <v>1000000</v>
      </c>
      <c r="AL175" s="673">
        <v>0.2</v>
      </c>
      <c r="AM175" s="673">
        <v>0</v>
      </c>
      <c r="AN175" s="685" t="s">
        <v>1781</v>
      </c>
      <c r="AO175" s="683" t="s">
        <v>1321</v>
      </c>
      <c r="AP175" s="687" t="s">
        <v>1788</v>
      </c>
      <c r="AQ175" s="376" t="s">
        <v>1782</v>
      </c>
      <c r="AR175" s="369">
        <v>0</v>
      </c>
      <c r="AS175" s="369">
        <v>0</v>
      </c>
      <c r="AT175" s="369" t="s">
        <v>1419</v>
      </c>
      <c r="AW175" s="198"/>
      <c r="AX175" s="198"/>
      <c r="AY175" s="184"/>
      <c r="AZ175" s="184"/>
      <c r="BA175" s="184"/>
      <c r="BB175" s="184"/>
      <c r="BC175" s="184"/>
      <c r="BD175" s="184"/>
      <c r="BE175" s="184"/>
      <c r="BF175" s="184"/>
      <c r="BG175" s="186"/>
      <c r="BH175" s="186"/>
      <c r="BI175" s="199"/>
      <c r="BJ175" s="199"/>
      <c r="BK175" s="199"/>
      <c r="BL175" s="218"/>
      <c r="BM175" s="186"/>
      <c r="BN175" s="186"/>
      <c r="BO175" s="186"/>
      <c r="BP175" s="186"/>
      <c r="BQ175" s="186"/>
      <c r="BR175" s="186"/>
      <c r="BS175" s="186"/>
      <c r="BT175" s="186"/>
      <c r="BU175" s="186"/>
      <c r="BV175" s="189"/>
      <c r="BW175" s="184"/>
      <c r="BX175"/>
      <c r="BZ175"/>
    </row>
    <row r="176" spans="2:78" ht="18.75">
      <c r="B176" s="676" t="s">
        <v>1514</v>
      </c>
      <c r="C176" s="364">
        <v>6015368000100</v>
      </c>
      <c r="D176" s="838" t="s">
        <v>13</v>
      </c>
      <c r="E176" s="838" t="s">
        <v>615</v>
      </c>
      <c r="F176" s="365" t="s">
        <v>619</v>
      </c>
      <c r="G176" s="366" t="s">
        <v>34</v>
      </c>
      <c r="H176" s="366" t="s">
        <v>1337</v>
      </c>
      <c r="I176" s="840" t="s">
        <v>1419</v>
      </c>
      <c r="J176" s="366" t="s">
        <v>608</v>
      </c>
      <c r="K176" s="367" t="s">
        <v>48</v>
      </c>
      <c r="L176" s="681" t="s">
        <v>1419</v>
      </c>
      <c r="M176" s="368" t="s">
        <v>1419</v>
      </c>
      <c r="N176" s="682">
        <v>158666</v>
      </c>
      <c r="O176" s="683" t="s">
        <v>1321</v>
      </c>
      <c r="P176" s="684">
        <v>38899</v>
      </c>
      <c r="Q176" s="372">
        <v>18713.360625000001</v>
      </c>
      <c r="R176" s="372">
        <v>16970.736689107569</v>
      </c>
      <c r="S176" s="873">
        <v>0</v>
      </c>
      <c r="T176" s="369">
        <v>8.9889381570378957E-2</v>
      </c>
      <c r="U176" s="685">
        <v>0.92456031528073446</v>
      </c>
      <c r="V176" s="369">
        <v>0.10708351503831826</v>
      </c>
      <c r="W176" s="685">
        <v>0.94154759406885169</v>
      </c>
      <c r="X176" s="369">
        <v>0.14541034903885253</v>
      </c>
      <c r="Y176" s="685">
        <v>0.97170263892110842</v>
      </c>
      <c r="Z176" s="369">
        <v>0.19624169716204709</v>
      </c>
      <c r="AA176" s="685">
        <v>1.0449125507436208</v>
      </c>
      <c r="AB176" s="369">
        <v>4.6098172287057874E-3</v>
      </c>
      <c r="AC176" s="373">
        <v>-1.4421121157511645</v>
      </c>
      <c r="AD176" s="686">
        <v>12013309000103</v>
      </c>
      <c r="AE176" s="687" t="s">
        <v>1838</v>
      </c>
      <c r="AF176" s="688" t="s">
        <v>1838</v>
      </c>
      <c r="AG176" s="689" t="s">
        <v>1441</v>
      </c>
      <c r="AH176" s="689" t="s">
        <v>1786</v>
      </c>
      <c r="AI176" s="689">
        <v>0</v>
      </c>
      <c r="AJ176" s="689">
        <v>0</v>
      </c>
      <c r="AK176" s="689">
        <v>0</v>
      </c>
      <c r="AL176" s="673">
        <v>1</v>
      </c>
      <c r="AM176" s="673">
        <v>20</v>
      </c>
      <c r="AN176" s="685" t="s">
        <v>1787</v>
      </c>
      <c r="AO176" s="683" t="s">
        <v>1324</v>
      </c>
      <c r="AP176" s="687" t="s">
        <v>1802</v>
      </c>
      <c r="AQ176" s="376" t="s">
        <v>1782</v>
      </c>
      <c r="AR176" s="369">
        <v>0</v>
      </c>
      <c r="AS176" s="369">
        <v>0</v>
      </c>
      <c r="AT176" s="369" t="s">
        <v>1419</v>
      </c>
      <c r="AW176" s="198"/>
      <c r="AX176" s="198"/>
      <c r="AY176" s="184"/>
      <c r="AZ176" s="184"/>
      <c r="BA176" s="184"/>
      <c r="BB176" s="186"/>
      <c r="BC176" s="184"/>
      <c r="BD176" s="184"/>
      <c r="BE176" s="184"/>
      <c r="BF176" s="184"/>
      <c r="BG176" s="186"/>
      <c r="BH176" s="186"/>
      <c r="BI176" s="199"/>
      <c r="BJ176" s="199"/>
      <c r="BK176" s="199"/>
      <c r="BL176" s="186"/>
      <c r="BM176" s="186"/>
      <c r="BN176" s="186"/>
      <c r="BO176" s="186"/>
      <c r="BP176" s="186"/>
      <c r="BQ176" s="186"/>
      <c r="BR176" s="186"/>
      <c r="BS176" s="186"/>
      <c r="BT176" s="187"/>
      <c r="BU176" s="188"/>
      <c r="BV176" s="189"/>
      <c r="BW176" s="185"/>
      <c r="BX176"/>
      <c r="BZ176"/>
    </row>
    <row r="177" spans="2:78" ht="18.75">
      <c r="B177" s="676" t="s">
        <v>1515</v>
      </c>
      <c r="C177" s="364">
        <v>12013309000103</v>
      </c>
      <c r="D177" s="838" t="s">
        <v>13</v>
      </c>
      <c r="E177" s="838" t="s">
        <v>615</v>
      </c>
      <c r="F177" s="365" t="s">
        <v>619</v>
      </c>
      <c r="G177" s="366" t="s">
        <v>34</v>
      </c>
      <c r="H177" s="366" t="s">
        <v>1337</v>
      </c>
      <c r="I177" s="840" t="s">
        <v>1419</v>
      </c>
      <c r="J177" s="366" t="s">
        <v>608</v>
      </c>
      <c r="K177" s="367" t="s">
        <v>48</v>
      </c>
      <c r="L177" s="681" t="s">
        <v>1419</v>
      </c>
      <c r="M177" s="368" t="s">
        <v>1419</v>
      </c>
      <c r="N177" s="682">
        <v>254843</v>
      </c>
      <c r="O177" s="683" t="s">
        <v>1321</v>
      </c>
      <c r="P177" s="684">
        <v>40419</v>
      </c>
      <c r="Q177" s="372">
        <v>19057.629711000001</v>
      </c>
      <c r="R177" s="372">
        <v>17688.150575183259</v>
      </c>
      <c r="S177" s="873">
        <v>0</v>
      </c>
      <c r="T177" s="369">
        <v>9.4293519355475697E-2</v>
      </c>
      <c r="U177" s="685">
        <v>0.96985922542999103</v>
      </c>
      <c r="V177" s="369">
        <v>0.11265590727431252</v>
      </c>
      <c r="W177" s="685">
        <v>0.99054367438178226</v>
      </c>
      <c r="X177" s="369">
        <v>0.15817605707659754</v>
      </c>
      <c r="Y177" s="685">
        <v>1.0570093056746477</v>
      </c>
      <c r="Z177" s="369">
        <v>0.21868470412533281</v>
      </c>
      <c r="AA177" s="685">
        <v>1.1644130442243665</v>
      </c>
      <c r="AB177" s="369">
        <v>4.6889780348331207E-3</v>
      </c>
      <c r="AC177" s="373">
        <v>-0.22936363380919261</v>
      </c>
      <c r="AD177" s="686">
        <v>0</v>
      </c>
      <c r="AE177" s="687" t="s">
        <v>1838</v>
      </c>
      <c r="AF177" s="688" t="s">
        <v>1838</v>
      </c>
      <c r="AG177" s="689" t="s">
        <v>1441</v>
      </c>
      <c r="AH177" s="689" t="s">
        <v>1786</v>
      </c>
      <c r="AI177" s="689">
        <v>0</v>
      </c>
      <c r="AJ177" s="689">
        <v>0</v>
      </c>
      <c r="AK177" s="689">
        <v>0</v>
      </c>
      <c r="AL177" s="673">
        <v>0.5</v>
      </c>
      <c r="AM177" s="673">
        <v>0</v>
      </c>
      <c r="AN177" s="685" t="s">
        <v>1787</v>
      </c>
      <c r="AO177" s="683" t="s">
        <v>1324</v>
      </c>
      <c r="AP177" s="687" t="s">
        <v>1802</v>
      </c>
      <c r="AQ177" s="376" t="s">
        <v>1782</v>
      </c>
      <c r="AR177" s="369">
        <v>0</v>
      </c>
      <c r="AS177" s="369">
        <v>0</v>
      </c>
      <c r="AT177" s="369" t="s">
        <v>1419</v>
      </c>
      <c r="AW177" s="198"/>
      <c r="AX177" s="198"/>
      <c r="AY177" s="184"/>
      <c r="AZ177" s="184"/>
      <c r="BA177" s="184"/>
      <c r="BB177" s="186"/>
      <c r="BC177" s="184"/>
      <c r="BD177" s="184"/>
      <c r="BE177" s="184"/>
      <c r="BF177" s="184"/>
      <c r="BG177" s="186"/>
      <c r="BH177" s="186"/>
      <c r="BI177" s="199"/>
      <c r="BJ177" s="199"/>
      <c r="BK177" s="199"/>
      <c r="BL177" s="186"/>
      <c r="BM177" s="186"/>
      <c r="BN177" s="186"/>
      <c r="BO177" s="186"/>
      <c r="BP177" s="186"/>
      <c r="BQ177" s="186"/>
      <c r="BR177" s="186"/>
      <c r="BS177" s="186"/>
      <c r="BT177" s="187"/>
      <c r="BU177" s="188"/>
      <c r="BV177" s="189"/>
      <c r="BW177" s="185"/>
      <c r="BX177"/>
      <c r="BZ177"/>
    </row>
    <row r="178" spans="2:78" ht="18.75">
      <c r="B178" s="676" t="s">
        <v>122</v>
      </c>
      <c r="C178" s="364">
        <v>39800501000198</v>
      </c>
      <c r="D178" s="838" t="s">
        <v>13</v>
      </c>
      <c r="E178" s="838" t="s">
        <v>615</v>
      </c>
      <c r="F178" s="365" t="s">
        <v>619</v>
      </c>
      <c r="G178" s="366" t="s">
        <v>34</v>
      </c>
      <c r="H178" s="366" t="s">
        <v>1338</v>
      </c>
      <c r="I178" s="840" t="s">
        <v>34</v>
      </c>
      <c r="J178" s="366" t="s">
        <v>1419</v>
      </c>
      <c r="K178" s="367" t="s">
        <v>48</v>
      </c>
      <c r="L178" s="681" t="s">
        <v>1419</v>
      </c>
      <c r="M178" s="368" t="s">
        <v>1416</v>
      </c>
      <c r="N178" s="683">
        <v>566039</v>
      </c>
      <c r="O178" s="683" t="s">
        <v>1321</v>
      </c>
      <c r="P178" s="684">
        <v>44163</v>
      </c>
      <c r="Q178" s="372">
        <v>1.86384993</v>
      </c>
      <c r="R178" s="372">
        <v>1.3361608299601588</v>
      </c>
      <c r="S178" s="873">
        <v>1</v>
      </c>
      <c r="T178" s="369">
        <v>1.0783168026881396</v>
      </c>
      <c r="U178" s="685">
        <v>11.09106443551714</v>
      </c>
      <c r="V178" s="369">
        <v>0.28073737797919729</v>
      </c>
      <c r="W178" s="685">
        <v>2.4684247870171734</v>
      </c>
      <c r="AB178" s="369">
        <v>0.38624026930934252</v>
      </c>
      <c r="AC178" s="373">
        <v>0.43238885982188385</v>
      </c>
      <c r="AD178" s="686">
        <v>0</v>
      </c>
      <c r="AE178" s="687" t="s">
        <v>2098</v>
      </c>
      <c r="AF178" s="688" t="s">
        <v>1800</v>
      </c>
      <c r="AG178" s="689" t="s">
        <v>1438</v>
      </c>
      <c r="AH178" s="689" t="s">
        <v>1786</v>
      </c>
      <c r="AI178" s="689">
        <v>100</v>
      </c>
      <c r="AJ178" s="689">
        <v>100</v>
      </c>
      <c r="AK178" s="689">
        <v>100</v>
      </c>
      <c r="AL178" s="673">
        <v>0.2</v>
      </c>
      <c r="AM178" s="673">
        <v>40</v>
      </c>
      <c r="AN178" s="685" t="s">
        <v>1782</v>
      </c>
      <c r="AO178" s="683" t="s">
        <v>1324</v>
      </c>
      <c r="AP178" s="687" t="s">
        <v>1802</v>
      </c>
      <c r="AQ178" s="376" t="s">
        <v>668</v>
      </c>
      <c r="AR178" s="369">
        <v>2.6659999999999998E-4</v>
      </c>
      <c r="AS178" s="369">
        <v>2.6659999999999998E-4</v>
      </c>
      <c r="AT178" s="369" t="s">
        <v>1419</v>
      </c>
      <c r="AW178" s="198"/>
      <c r="AX178" s="198"/>
      <c r="AY178" s="184"/>
      <c r="AZ178" s="184"/>
      <c r="BA178" s="184"/>
      <c r="BB178" s="186"/>
      <c r="BC178" s="184"/>
      <c r="BD178" s="184"/>
      <c r="BE178" s="184"/>
      <c r="BF178" s="184"/>
      <c r="BG178" s="186"/>
      <c r="BH178" s="186"/>
      <c r="BI178" s="199"/>
      <c r="BJ178" s="199"/>
      <c r="BK178" s="199"/>
      <c r="BL178" s="186"/>
      <c r="BM178" s="186"/>
      <c r="BN178" s="186"/>
      <c r="BO178" s="186"/>
      <c r="BP178" s="186"/>
      <c r="BQ178" s="186"/>
      <c r="BR178" s="186"/>
      <c r="BS178" s="186"/>
      <c r="BT178" s="187"/>
      <c r="BU178" s="188"/>
      <c r="BV178" s="189"/>
      <c r="BW178" s="185"/>
      <c r="BX178"/>
      <c r="BZ178"/>
    </row>
    <row r="179" spans="2:78" ht="18.75">
      <c r="B179" s="676" t="s">
        <v>123</v>
      </c>
      <c r="C179" s="364">
        <v>39974143000130</v>
      </c>
      <c r="D179" s="838" t="s">
        <v>14</v>
      </c>
      <c r="E179" s="838" t="s">
        <v>607</v>
      </c>
      <c r="F179" s="365" t="s">
        <v>1419</v>
      </c>
      <c r="G179" s="366" t="s">
        <v>1419</v>
      </c>
      <c r="H179" s="366" t="s">
        <v>34</v>
      </c>
      <c r="I179" s="840" t="s">
        <v>34</v>
      </c>
      <c r="J179" s="366" t="s">
        <v>608</v>
      </c>
      <c r="K179" s="367" t="s">
        <v>48</v>
      </c>
      <c r="L179" s="681" t="s">
        <v>1419</v>
      </c>
      <c r="M179" s="368" t="s">
        <v>1416</v>
      </c>
      <c r="N179" s="683">
        <v>582670</v>
      </c>
      <c r="O179" s="683" t="s">
        <v>1321</v>
      </c>
      <c r="P179" s="684">
        <v>44231</v>
      </c>
      <c r="Q179" s="372">
        <v>21.084521420000002</v>
      </c>
      <c r="R179" s="372">
        <v>18.125774113879995</v>
      </c>
      <c r="S179" s="873">
        <v>2</v>
      </c>
      <c r="T179" s="369">
        <v>-0.12171583251985285</v>
      </c>
      <c r="U179" s="685">
        <v>-1.2519123674369028</v>
      </c>
      <c r="V179" s="369">
        <v>-3.0464892467483962E-2</v>
      </c>
      <c r="W179" s="685">
        <v>-0.26786705867902832</v>
      </c>
      <c r="AB179" s="369">
        <v>0.49882970714039443</v>
      </c>
      <c r="AC179" s="373">
        <v>-0.28906915269609956</v>
      </c>
      <c r="AD179" s="686">
        <v>0</v>
      </c>
      <c r="AE179" s="687" t="s">
        <v>2067</v>
      </c>
      <c r="AF179" s="688" t="s">
        <v>1779</v>
      </c>
      <c r="AG179" s="689" t="s">
        <v>1439</v>
      </c>
      <c r="AH179" s="689" t="s">
        <v>1861</v>
      </c>
      <c r="AI179" s="689">
        <v>5000</v>
      </c>
      <c r="AJ179" s="689">
        <v>0</v>
      </c>
      <c r="AK179" s="689">
        <v>1000</v>
      </c>
      <c r="AL179" s="673">
        <v>0.5</v>
      </c>
      <c r="AM179" s="673">
        <v>25</v>
      </c>
      <c r="AN179" s="685" t="s">
        <v>1782</v>
      </c>
      <c r="AO179" s="683" t="s">
        <v>1324</v>
      </c>
      <c r="AP179" s="687" t="s">
        <v>1783</v>
      </c>
      <c r="AQ179" s="376" t="s">
        <v>659</v>
      </c>
      <c r="AR179" s="369">
        <v>0</v>
      </c>
      <c r="AS179" s="369">
        <v>0</v>
      </c>
      <c r="AT179" s="369" t="s">
        <v>1419</v>
      </c>
      <c r="AW179" s="198"/>
      <c r="AX179" s="198"/>
      <c r="AY179" s="184"/>
      <c r="AZ179" s="184"/>
      <c r="BA179" s="184"/>
      <c r="BB179" s="186"/>
      <c r="BC179" s="184"/>
      <c r="BD179" s="184"/>
      <c r="BE179" s="184"/>
      <c r="BF179" s="184"/>
      <c r="BG179" s="186"/>
      <c r="BH179" s="186"/>
      <c r="BI179" s="199"/>
      <c r="BJ179" s="199"/>
      <c r="BK179" s="199"/>
      <c r="BL179" s="186"/>
      <c r="BM179" s="186"/>
      <c r="BN179" s="186"/>
      <c r="BO179" s="186"/>
      <c r="BP179" s="186"/>
      <c r="BQ179" s="186"/>
      <c r="BR179" s="186"/>
      <c r="BS179" s="186"/>
      <c r="BT179" s="187"/>
      <c r="BU179" s="188"/>
      <c r="BV179" s="189"/>
      <c r="BW179" s="185"/>
      <c r="BX179"/>
      <c r="BZ179"/>
    </row>
    <row r="180" spans="2:78" ht="18.75">
      <c r="B180" s="676" t="s">
        <v>496</v>
      </c>
      <c r="C180" s="364">
        <v>33361831000148</v>
      </c>
      <c r="D180" s="838" t="s">
        <v>13</v>
      </c>
      <c r="E180" s="838" t="s">
        <v>615</v>
      </c>
      <c r="F180" s="365" t="s">
        <v>619</v>
      </c>
      <c r="G180" s="366" t="s">
        <v>34</v>
      </c>
      <c r="H180" s="366" t="s">
        <v>1338</v>
      </c>
      <c r="I180" s="840" t="s">
        <v>34</v>
      </c>
      <c r="J180" s="366" t="s">
        <v>1419</v>
      </c>
      <c r="K180" s="367" t="s">
        <v>48</v>
      </c>
      <c r="L180" s="681" t="s">
        <v>1419</v>
      </c>
      <c r="M180" s="368" t="s">
        <v>34</v>
      </c>
      <c r="N180" s="682">
        <v>501794</v>
      </c>
      <c r="O180" s="683" t="s">
        <v>1321</v>
      </c>
      <c r="P180" s="684">
        <v>39902</v>
      </c>
      <c r="Q180" s="372">
        <v>42.552715569999997</v>
      </c>
      <c r="R180" s="372">
        <v>93.285599480717124</v>
      </c>
      <c r="S180" s="873">
        <v>4</v>
      </c>
      <c r="T180" s="369">
        <v>-0.16666908282550319</v>
      </c>
      <c r="U180" s="685">
        <v>-1.714280564318365</v>
      </c>
      <c r="V180" s="369">
        <v>-0.14396729119060625</v>
      </c>
      <c r="W180" s="685">
        <v>-1.265853633928806</v>
      </c>
      <c r="X180" s="369">
        <v>9.9250342664969349E-3</v>
      </c>
      <c r="Y180" s="685">
        <v>6.6323903710324275E-2</v>
      </c>
      <c r="Z180" s="369">
        <v>3.3109564557587401E-3</v>
      </c>
      <c r="AA180" s="685">
        <v>1.7629586400952801E-2</v>
      </c>
      <c r="AB180" s="369">
        <v>0.1248993899048369</v>
      </c>
      <c r="AC180" s="373">
        <v>-2.0632501063630886</v>
      </c>
      <c r="AD180" s="686">
        <v>32222759000105</v>
      </c>
      <c r="AE180" s="687" t="s">
        <v>2046</v>
      </c>
      <c r="AF180" s="688" t="s">
        <v>1793</v>
      </c>
      <c r="AG180" s="689" t="s">
        <v>728</v>
      </c>
      <c r="AH180" s="689" t="s">
        <v>1780</v>
      </c>
      <c r="AI180" s="689">
        <v>10000</v>
      </c>
      <c r="AJ180" s="689">
        <v>5000</v>
      </c>
      <c r="AK180" s="689">
        <v>5000</v>
      </c>
      <c r="AL180" s="673">
        <v>0.9</v>
      </c>
      <c r="AM180" s="673">
        <v>0</v>
      </c>
      <c r="AN180" s="685" t="s">
        <v>1782</v>
      </c>
      <c r="AO180" s="683" t="s">
        <v>1324</v>
      </c>
      <c r="AP180" s="687" t="s">
        <v>1802</v>
      </c>
      <c r="AQ180" s="376" t="s">
        <v>679</v>
      </c>
      <c r="AR180" s="369">
        <v>5.3334000000000003E-3</v>
      </c>
      <c r="AS180" s="369">
        <v>5.3334000000000003E-3</v>
      </c>
      <c r="AT180" s="369" t="s">
        <v>1419</v>
      </c>
      <c r="AW180" s="198"/>
      <c r="AX180" s="198"/>
      <c r="AY180" s="184"/>
      <c r="AZ180" s="184"/>
      <c r="BA180" s="184"/>
      <c r="BB180" s="186"/>
      <c r="BC180" s="184"/>
      <c r="BD180" s="184"/>
      <c r="BE180" s="184"/>
      <c r="BF180" s="184"/>
      <c r="BG180" s="186"/>
      <c r="BH180" s="186"/>
      <c r="BI180" s="199"/>
      <c r="BJ180" s="199"/>
      <c r="BK180" s="199"/>
      <c r="BL180" s="186"/>
      <c r="BM180" s="186"/>
      <c r="BN180" s="186"/>
      <c r="BO180" s="186"/>
      <c r="BP180" s="186"/>
      <c r="BQ180" s="186"/>
      <c r="BR180" s="186"/>
      <c r="BS180" s="186"/>
      <c r="BT180" s="187"/>
      <c r="BU180" s="188"/>
      <c r="BV180" s="189"/>
      <c r="BW180" s="185"/>
      <c r="BX180"/>
      <c r="BZ180"/>
    </row>
    <row r="181" spans="2:78" ht="18.75">
      <c r="B181" s="676" t="s">
        <v>800</v>
      </c>
      <c r="C181" s="364">
        <v>33361798000156</v>
      </c>
      <c r="D181" s="838" t="s">
        <v>11</v>
      </c>
      <c r="E181" s="838" t="s">
        <v>661</v>
      </c>
      <c r="F181" s="365" t="s">
        <v>663</v>
      </c>
      <c r="G181" s="366" t="s">
        <v>1419</v>
      </c>
      <c r="H181" s="366" t="s">
        <v>34</v>
      </c>
      <c r="I181" s="840" t="s">
        <v>1419</v>
      </c>
      <c r="J181" s="366" t="s">
        <v>611</v>
      </c>
      <c r="K181" s="367" t="s">
        <v>48</v>
      </c>
      <c r="L181" s="681" t="s">
        <v>1419</v>
      </c>
      <c r="M181" s="368" t="s">
        <v>34</v>
      </c>
      <c r="N181" s="682">
        <v>501859</v>
      </c>
      <c r="O181" s="683" t="s">
        <v>1321</v>
      </c>
      <c r="P181" s="684">
        <v>43552</v>
      </c>
      <c r="Q181" s="372">
        <v>26.704196020000001</v>
      </c>
      <c r="R181" s="372">
        <v>41.440323890557742</v>
      </c>
      <c r="S181" s="873">
        <v>4</v>
      </c>
      <c r="T181" s="369">
        <v>-3.6116163553712277E-2</v>
      </c>
      <c r="U181" s="685">
        <v>-0.37147403818555408</v>
      </c>
      <c r="V181" s="369">
        <v>-3.0051923396442248E-2</v>
      </c>
      <c r="W181" s="685">
        <v>-0.2642359672348874</v>
      </c>
      <c r="X181" s="369">
        <v>1.6912265197692733E-2</v>
      </c>
      <c r="Y181" s="685">
        <v>0.11301597741396449</v>
      </c>
      <c r="Z181" s="369">
        <v>2.8033450130012127E-2</v>
      </c>
      <c r="AA181" s="685">
        <v>0.14926748140231735</v>
      </c>
      <c r="AB181" s="369">
        <v>3.028795973365421E-2</v>
      </c>
      <c r="AC181" s="373">
        <v>-4.7472102107925069</v>
      </c>
      <c r="AD181" s="686">
        <v>33361923000128</v>
      </c>
      <c r="AE181" s="687" t="s">
        <v>2046</v>
      </c>
      <c r="AF181" s="688" t="s">
        <v>1793</v>
      </c>
      <c r="AG181" s="689" t="s">
        <v>728</v>
      </c>
      <c r="AH181" s="689" t="s">
        <v>1780</v>
      </c>
      <c r="AI181" s="689">
        <v>10000</v>
      </c>
      <c r="AJ181" s="689">
        <v>5000</v>
      </c>
      <c r="AK181" s="689">
        <v>5000</v>
      </c>
      <c r="AL181" s="673">
        <v>0.8</v>
      </c>
      <c r="AM181" s="673">
        <v>0</v>
      </c>
      <c r="AN181" s="685" t="s">
        <v>1782</v>
      </c>
      <c r="AO181" s="683" t="s">
        <v>1324</v>
      </c>
      <c r="AP181" s="687" t="s">
        <v>1802</v>
      </c>
      <c r="AQ181" s="376" t="s">
        <v>1917</v>
      </c>
      <c r="AR181" s="369">
        <v>4.6666666666666697E-3</v>
      </c>
      <c r="AS181" s="369">
        <v>4.6666666666666697E-3</v>
      </c>
      <c r="AT181" s="369" t="s">
        <v>1419</v>
      </c>
      <c r="AW181" s="198"/>
      <c r="AX181" s="198"/>
      <c r="AY181" s="184"/>
      <c r="AZ181" s="184"/>
      <c r="BA181" s="184"/>
      <c r="BB181" s="186"/>
      <c r="BC181" s="184"/>
      <c r="BD181" s="184"/>
      <c r="BE181" s="184"/>
      <c r="BF181" s="184"/>
      <c r="BG181" s="186"/>
      <c r="BH181" s="186"/>
      <c r="BI181" s="199"/>
      <c r="BJ181" s="199"/>
      <c r="BK181" s="199"/>
      <c r="BL181" s="186"/>
      <c r="BM181" s="186"/>
      <c r="BN181" s="186"/>
      <c r="BO181" s="186"/>
      <c r="BP181" s="186"/>
      <c r="BQ181" s="186"/>
      <c r="BR181" s="186"/>
      <c r="BS181" s="186"/>
      <c r="BT181" s="187"/>
      <c r="BU181" s="188"/>
      <c r="BV181" s="189"/>
      <c r="BW181" s="185"/>
      <c r="BX181"/>
      <c r="BZ181"/>
    </row>
    <row r="182" spans="2:78" ht="18.75">
      <c r="B182" s="676" t="s">
        <v>801</v>
      </c>
      <c r="C182" s="364">
        <v>33361657000133</v>
      </c>
      <c r="D182" s="838" t="s">
        <v>13</v>
      </c>
      <c r="E182" s="838" t="s">
        <v>616</v>
      </c>
      <c r="F182" s="365" t="s">
        <v>618</v>
      </c>
      <c r="G182" s="366" t="s">
        <v>34</v>
      </c>
      <c r="H182" s="366" t="s">
        <v>865</v>
      </c>
      <c r="I182" s="840" t="s">
        <v>34</v>
      </c>
      <c r="J182" s="366" t="s">
        <v>611</v>
      </c>
      <c r="K182" s="367" t="s">
        <v>1782</v>
      </c>
      <c r="L182" s="681" t="s">
        <v>1339</v>
      </c>
      <c r="M182" s="368" t="s">
        <v>34</v>
      </c>
      <c r="N182" s="682">
        <v>501891</v>
      </c>
      <c r="O182" s="683" t="s">
        <v>1321</v>
      </c>
      <c r="P182" s="684">
        <v>43554</v>
      </c>
      <c r="Q182" s="372">
        <v>189.39897543999999</v>
      </c>
      <c r="R182" s="372">
        <v>327.28801316872517</v>
      </c>
      <c r="S182" s="873">
        <v>4</v>
      </c>
      <c r="T182" s="369">
        <v>4.7158015535905484E-2</v>
      </c>
      <c r="U182" s="685">
        <v>0.4850453852299958</v>
      </c>
      <c r="V182" s="369">
        <v>6.2590212111442112E-2</v>
      </c>
      <c r="W182" s="685">
        <v>0.5503336681159523</v>
      </c>
      <c r="X182" s="369">
        <v>0.12653743019023578</v>
      </c>
      <c r="Y182" s="685">
        <v>0.84558462070189067</v>
      </c>
      <c r="Z182" s="369">
        <v>0.18630010291618992</v>
      </c>
      <c r="AA182" s="685">
        <v>0.99197733487398465</v>
      </c>
      <c r="AB182" s="369">
        <v>6.748426651339888E-2</v>
      </c>
      <c r="AC182" s="373">
        <v>-0.75782369500359359</v>
      </c>
      <c r="AD182" s="686">
        <v>33361873000189</v>
      </c>
      <c r="AE182" s="687" t="s">
        <v>2046</v>
      </c>
      <c r="AF182" s="688" t="s">
        <v>1793</v>
      </c>
      <c r="AG182" s="689" t="s">
        <v>728</v>
      </c>
      <c r="AH182" s="689" t="s">
        <v>1861</v>
      </c>
      <c r="AI182" s="689">
        <v>10000</v>
      </c>
      <c r="AJ182" s="689">
        <v>5000</v>
      </c>
      <c r="AK182" s="689">
        <v>5000</v>
      </c>
      <c r="AL182" s="673">
        <v>0.9</v>
      </c>
      <c r="AM182" s="673">
        <v>0</v>
      </c>
      <c r="AN182" s="685" t="s">
        <v>1782</v>
      </c>
      <c r="AO182" s="683" t="s">
        <v>1324</v>
      </c>
      <c r="AP182" s="687" t="s">
        <v>1802</v>
      </c>
      <c r="AQ182" s="376" t="s">
        <v>679</v>
      </c>
      <c r="AR182" s="369">
        <v>5.3334000000000003E-3</v>
      </c>
      <c r="AS182" s="369">
        <v>5.3334000000000003E-3</v>
      </c>
      <c r="AT182" s="369" t="s">
        <v>1419</v>
      </c>
      <c r="AW182" s="198"/>
      <c r="AX182" s="198"/>
      <c r="AY182" s="184"/>
      <c r="AZ182" s="184"/>
      <c r="BA182" s="184"/>
      <c r="BB182" s="186"/>
      <c r="BC182" s="184"/>
      <c r="BD182" s="184"/>
      <c r="BE182" s="184"/>
      <c r="BF182" s="184"/>
      <c r="BG182" s="186"/>
      <c r="BH182" s="186"/>
      <c r="BI182" s="199"/>
      <c r="BJ182" s="199"/>
      <c r="BK182" s="199"/>
      <c r="BL182" s="186"/>
      <c r="BM182" s="186"/>
      <c r="BN182" s="186"/>
      <c r="BO182" s="186"/>
      <c r="BP182" s="186"/>
      <c r="BQ182" s="186"/>
      <c r="BR182" s="186"/>
      <c r="BS182" s="186"/>
      <c r="BT182" s="187"/>
      <c r="BU182" s="188"/>
      <c r="BV182" s="189"/>
      <c r="BW182" s="185"/>
      <c r="BX182"/>
      <c r="BZ182"/>
    </row>
    <row r="183" spans="2:78" ht="18.75">
      <c r="B183" s="676" t="s">
        <v>802</v>
      </c>
      <c r="C183" s="364">
        <v>41673246000101</v>
      </c>
      <c r="D183" s="838" t="s">
        <v>14</v>
      </c>
      <c r="E183" s="838" t="s">
        <v>607</v>
      </c>
      <c r="F183" s="365" t="s">
        <v>1419</v>
      </c>
      <c r="G183" s="366" t="s">
        <v>866</v>
      </c>
      <c r="H183" s="366" t="s">
        <v>34</v>
      </c>
      <c r="I183" s="840" t="s">
        <v>34</v>
      </c>
      <c r="J183" s="366" t="s">
        <v>611</v>
      </c>
      <c r="K183" s="367" t="s">
        <v>48</v>
      </c>
      <c r="L183" s="681" t="s">
        <v>1419</v>
      </c>
      <c r="M183" s="368" t="s">
        <v>1416</v>
      </c>
      <c r="N183" s="683">
        <v>600547</v>
      </c>
      <c r="O183" s="683" t="s">
        <v>1321</v>
      </c>
      <c r="P183" s="684">
        <v>44317</v>
      </c>
      <c r="Q183" s="372">
        <v>0.99416028000000001</v>
      </c>
      <c r="R183" s="372">
        <v>1.1761263968924303</v>
      </c>
      <c r="S183" s="873">
        <v>4</v>
      </c>
      <c r="T183" s="369">
        <v>-0.36585667140383848</v>
      </c>
      <c r="U183" s="685">
        <v>-3.7630313341944035</v>
      </c>
      <c r="V183" s="369">
        <v>-0.368215680420652</v>
      </c>
      <c r="W183" s="685">
        <v>-3.2375906587903027</v>
      </c>
      <c r="AB183" s="369">
        <v>0.36112169093105961</v>
      </c>
      <c r="AC183" s="373">
        <v>-1.3345835513045712</v>
      </c>
      <c r="AD183" s="686">
        <v>0</v>
      </c>
      <c r="AE183" s="687" t="s">
        <v>1856</v>
      </c>
      <c r="AF183" s="688" t="s">
        <v>1800</v>
      </c>
      <c r="AG183" s="689" t="s">
        <v>1438</v>
      </c>
      <c r="AH183" s="689" t="s">
        <v>1780</v>
      </c>
      <c r="AI183" s="689">
        <v>100</v>
      </c>
      <c r="AJ183" s="689">
        <v>100</v>
      </c>
      <c r="AK183" s="689">
        <v>100</v>
      </c>
      <c r="AL183" s="673">
        <v>0.04</v>
      </c>
      <c r="AM183" s="673">
        <v>0</v>
      </c>
      <c r="AN183" s="685" t="s">
        <v>1782</v>
      </c>
      <c r="AO183" s="683" t="s">
        <v>1324</v>
      </c>
      <c r="AP183" s="687" t="s">
        <v>1783</v>
      </c>
      <c r="AQ183" s="376" t="s">
        <v>687</v>
      </c>
      <c r="AR183" s="369">
        <v>0</v>
      </c>
      <c r="AS183" s="369">
        <v>0</v>
      </c>
      <c r="AT183" s="369" t="s">
        <v>1419</v>
      </c>
      <c r="AW183" s="198"/>
      <c r="AX183" s="198"/>
      <c r="AY183" s="184"/>
      <c r="AZ183" s="184"/>
      <c r="BA183" s="184"/>
      <c r="BB183" s="186"/>
      <c r="BC183" s="184"/>
      <c r="BD183" s="184"/>
      <c r="BE183" s="184"/>
      <c r="BF183" s="184"/>
      <c r="BG183" s="186"/>
      <c r="BH183" s="186"/>
      <c r="BI183" s="199"/>
      <c r="BJ183" s="199"/>
      <c r="BK183" s="199"/>
      <c r="BL183" s="186"/>
      <c r="BM183" s="186"/>
      <c r="BN183" s="186"/>
      <c r="BO183" s="186"/>
      <c r="BP183" s="186"/>
      <c r="BQ183" s="186"/>
      <c r="BR183" s="186"/>
      <c r="BS183" s="186"/>
      <c r="BT183" s="187"/>
      <c r="BU183" s="188"/>
      <c r="BV183" s="189"/>
      <c r="BW183" s="185"/>
      <c r="BX183"/>
      <c r="BZ183"/>
    </row>
    <row r="184" spans="2:78" ht="18.75">
      <c r="B184" s="676" t="s">
        <v>124</v>
      </c>
      <c r="C184" s="364">
        <v>37830181000193</v>
      </c>
      <c r="D184" s="838" t="s">
        <v>14</v>
      </c>
      <c r="E184" s="838" t="s">
        <v>607</v>
      </c>
      <c r="F184" s="365" t="s">
        <v>1419</v>
      </c>
      <c r="G184" s="366" t="s">
        <v>1419</v>
      </c>
      <c r="H184" s="366" t="s">
        <v>34</v>
      </c>
      <c r="I184" s="840" t="s">
        <v>34</v>
      </c>
      <c r="J184" s="366" t="s">
        <v>608</v>
      </c>
      <c r="K184" s="367" t="s">
        <v>48</v>
      </c>
      <c r="L184" s="681" t="s">
        <v>1419</v>
      </c>
      <c r="M184" s="368" t="s">
        <v>34</v>
      </c>
      <c r="N184" s="683">
        <v>548936</v>
      </c>
      <c r="O184" s="683" t="s">
        <v>1321</v>
      </c>
      <c r="P184" s="684">
        <v>44049</v>
      </c>
      <c r="Q184" s="372">
        <v>8.3400847999999996</v>
      </c>
      <c r="R184" s="372">
        <v>7.0388531512800059</v>
      </c>
      <c r="S184" s="873">
        <v>2</v>
      </c>
      <c r="T184" s="369">
        <v>0.1757794771841763</v>
      </c>
      <c r="U184" s="685">
        <v>1.8079858377715119</v>
      </c>
      <c r="V184" s="369">
        <v>0.15603669163813216</v>
      </c>
      <c r="W184" s="685">
        <v>1.3719756168423771</v>
      </c>
      <c r="X184" s="369">
        <v>0.4084639830540826</v>
      </c>
      <c r="Y184" s="685">
        <v>2.7295548966176324</v>
      </c>
      <c r="AB184" s="369">
        <v>0.22196840688545957</v>
      </c>
      <c r="AC184" s="373">
        <v>0.19059155271916364</v>
      </c>
      <c r="AD184" s="686">
        <v>37830134000140</v>
      </c>
      <c r="AE184" s="687" t="s">
        <v>2069</v>
      </c>
      <c r="AF184" s="688" t="s">
        <v>1825</v>
      </c>
      <c r="AG184" s="689" t="s">
        <v>719</v>
      </c>
      <c r="AH184" s="689" t="s">
        <v>1786</v>
      </c>
      <c r="AI184" s="689">
        <v>5000</v>
      </c>
      <c r="AJ184" s="689">
        <v>5000</v>
      </c>
      <c r="AK184" s="689">
        <v>5000</v>
      </c>
      <c r="AL184" s="673">
        <v>2</v>
      </c>
      <c r="AM184" s="673">
        <v>0</v>
      </c>
      <c r="AN184" s="685" t="s">
        <v>666</v>
      </c>
      <c r="AO184" s="683" t="s">
        <v>1324</v>
      </c>
      <c r="AP184" s="687" t="s">
        <v>1783</v>
      </c>
      <c r="AQ184" s="376" t="s">
        <v>659</v>
      </c>
      <c r="AR184" s="369">
        <v>4.0000000000000001E-3</v>
      </c>
      <c r="AS184" s="369">
        <v>4.0000000000000001E-3</v>
      </c>
      <c r="AT184" s="369" t="s">
        <v>1419</v>
      </c>
      <c r="AW184" s="198"/>
      <c r="AX184" s="198"/>
      <c r="AY184" s="184"/>
      <c r="AZ184" s="184"/>
      <c r="BA184" s="184"/>
      <c r="BB184" s="186"/>
      <c r="BC184" s="184"/>
      <c r="BD184" s="184"/>
      <c r="BE184" s="184"/>
      <c r="BF184" s="184"/>
      <c r="BG184" s="186"/>
      <c r="BH184" s="186"/>
      <c r="BI184" s="199"/>
      <c r="BJ184" s="199"/>
      <c r="BK184" s="199"/>
      <c r="BL184" s="186"/>
      <c r="BM184" s="186"/>
      <c r="BN184" s="186"/>
      <c r="BO184" s="186"/>
      <c r="BP184" s="186"/>
      <c r="BQ184" s="186"/>
      <c r="BR184" s="186"/>
      <c r="BS184" s="186"/>
      <c r="BT184" s="187"/>
      <c r="BU184" s="188"/>
      <c r="BV184" s="189"/>
      <c r="BW184" s="185"/>
      <c r="BX184"/>
      <c r="BZ184"/>
    </row>
    <row r="185" spans="2:78" ht="18.75">
      <c r="B185" s="676" t="s">
        <v>803</v>
      </c>
      <c r="C185" s="364">
        <v>35844973000191</v>
      </c>
      <c r="D185" s="838" t="s">
        <v>13</v>
      </c>
      <c r="E185" s="838" t="s">
        <v>616</v>
      </c>
      <c r="F185" s="365" t="s">
        <v>617</v>
      </c>
      <c r="G185" s="366" t="s">
        <v>1419</v>
      </c>
      <c r="H185" s="366" t="s">
        <v>1337</v>
      </c>
      <c r="I185" s="840" t="s">
        <v>34</v>
      </c>
      <c r="J185" s="366" t="s">
        <v>608</v>
      </c>
      <c r="K185" s="367" t="s">
        <v>48</v>
      </c>
      <c r="L185" s="681" t="s">
        <v>1419</v>
      </c>
      <c r="M185" s="368" t="s">
        <v>1416</v>
      </c>
      <c r="N185" s="683">
        <v>529125</v>
      </c>
      <c r="O185" s="683" t="s">
        <v>1321</v>
      </c>
      <c r="P185" s="684">
        <v>43890</v>
      </c>
      <c r="Q185" s="372">
        <v>87.832328810000007</v>
      </c>
      <c r="R185" s="372">
        <v>75.099510566240042</v>
      </c>
      <c r="S185" s="873">
        <v>2</v>
      </c>
      <c r="T185" s="369">
        <v>0.11031249056165016</v>
      </c>
      <c r="U185" s="685">
        <v>1.1346229028534225</v>
      </c>
      <c r="V185" s="369">
        <v>0.12761799051509293</v>
      </c>
      <c r="W185" s="685">
        <v>1.122099997244117</v>
      </c>
      <c r="X185" s="369">
        <v>0.23064147908846988</v>
      </c>
      <c r="Y185" s="685">
        <v>1.5412584823316258</v>
      </c>
      <c r="AB185" s="369">
        <v>3.3524275506385197E-2</v>
      </c>
      <c r="AC185" s="373">
        <v>0.41422527377853963</v>
      </c>
      <c r="AD185" s="686">
        <v>35844975000180</v>
      </c>
      <c r="AE185" s="687" t="s">
        <v>2069</v>
      </c>
      <c r="AF185" s="688" t="s">
        <v>1825</v>
      </c>
      <c r="AG185" s="689" t="s">
        <v>719</v>
      </c>
      <c r="AH185" s="689" t="s">
        <v>1786</v>
      </c>
      <c r="AI185" s="689">
        <v>1000</v>
      </c>
      <c r="AJ185" s="689">
        <v>1000</v>
      </c>
      <c r="AK185" s="689">
        <v>1000</v>
      </c>
      <c r="AL185" s="673">
        <v>1.44</v>
      </c>
      <c r="AM185" s="673">
        <v>20</v>
      </c>
      <c r="AN185" s="685" t="s">
        <v>1787</v>
      </c>
      <c r="AO185" s="683" t="s">
        <v>1324</v>
      </c>
      <c r="AP185" s="687" t="s">
        <v>1802</v>
      </c>
      <c r="AQ185" s="376" t="s">
        <v>668</v>
      </c>
      <c r="AR185" s="369">
        <v>2.8739999999999998E-3</v>
      </c>
      <c r="AS185" s="369">
        <v>2.8739999999999998E-3</v>
      </c>
      <c r="AT185" s="369" t="s">
        <v>1419</v>
      </c>
      <c r="AW185" s="198"/>
      <c r="AX185" s="198"/>
      <c r="AY185" s="184"/>
      <c r="AZ185" s="184"/>
      <c r="BA185" s="184"/>
      <c r="BB185" s="186"/>
      <c r="BC185" s="184"/>
      <c r="BD185" s="184"/>
      <c r="BE185" s="184"/>
      <c r="BF185" s="184"/>
      <c r="BG185" s="186"/>
      <c r="BH185" s="186"/>
      <c r="BI185" s="199"/>
      <c r="BJ185" s="199"/>
      <c r="BK185" s="199"/>
      <c r="BL185" s="186"/>
      <c r="BM185" s="186"/>
      <c r="BN185" s="186"/>
      <c r="BO185" s="186"/>
      <c r="BP185" s="186"/>
      <c r="BQ185" s="186"/>
      <c r="BR185" s="186"/>
      <c r="BS185" s="186"/>
      <c r="BT185" s="187"/>
      <c r="BU185" s="188"/>
      <c r="BV185" s="189"/>
      <c r="BW185" s="185"/>
      <c r="BX185"/>
      <c r="BZ185"/>
    </row>
    <row r="186" spans="2:78" ht="18.75">
      <c r="B186" s="676" t="s">
        <v>125</v>
      </c>
      <c r="C186" s="364">
        <v>40830356000177</v>
      </c>
      <c r="D186" s="838" t="s">
        <v>13</v>
      </c>
      <c r="E186" s="838" t="s">
        <v>616</v>
      </c>
      <c r="F186" s="365" t="s">
        <v>617</v>
      </c>
      <c r="G186" s="366" t="s">
        <v>34</v>
      </c>
      <c r="H186" s="366" t="s">
        <v>865</v>
      </c>
      <c r="I186" s="840" t="s">
        <v>34</v>
      </c>
      <c r="J186" s="366" t="s">
        <v>608</v>
      </c>
      <c r="K186" s="367" t="s">
        <v>48</v>
      </c>
      <c r="L186" s="681" t="s">
        <v>1419</v>
      </c>
      <c r="M186" s="368" t="s">
        <v>34</v>
      </c>
      <c r="N186" s="683">
        <v>581410</v>
      </c>
      <c r="O186" s="683" t="s">
        <v>1321</v>
      </c>
      <c r="P186" s="684">
        <v>44259</v>
      </c>
      <c r="Q186" s="372">
        <v>31.053420280000001</v>
      </c>
      <c r="R186" s="372">
        <v>21.339361881199977</v>
      </c>
      <c r="S186" s="873">
        <v>2</v>
      </c>
      <c r="T186" s="369">
        <v>0.12363038823423333</v>
      </c>
      <c r="U186" s="685">
        <v>1.2716045958623952</v>
      </c>
      <c r="V186" s="369">
        <v>0.14635832393366699</v>
      </c>
      <c r="W186" s="685">
        <v>1.2868771418493585</v>
      </c>
      <c r="AB186" s="369">
        <v>6.4078422232428225E-2</v>
      </c>
      <c r="AC186" s="373">
        <v>0.50917195651428071</v>
      </c>
      <c r="AD186" s="686">
        <v>40830170000118</v>
      </c>
      <c r="AE186" s="687" t="s">
        <v>2069</v>
      </c>
      <c r="AF186" s="688" t="s">
        <v>1825</v>
      </c>
      <c r="AG186" s="689" t="s">
        <v>719</v>
      </c>
      <c r="AH186" s="689" t="s">
        <v>1780</v>
      </c>
      <c r="AI186" s="689">
        <v>5000</v>
      </c>
      <c r="AJ186" s="689">
        <v>5000</v>
      </c>
      <c r="AK186" s="689">
        <v>5000</v>
      </c>
      <c r="AL186" s="673">
        <v>2</v>
      </c>
      <c r="AM186" s="673">
        <v>20</v>
      </c>
      <c r="AN186" s="685" t="s">
        <v>1787</v>
      </c>
      <c r="AO186" s="683" t="s">
        <v>1324</v>
      </c>
      <c r="AP186" s="687" t="s">
        <v>1802</v>
      </c>
      <c r="AQ186" s="376" t="s">
        <v>668</v>
      </c>
      <c r="AR186" s="369">
        <v>4.0000000000000001E-3</v>
      </c>
      <c r="AS186" s="369">
        <v>4.0000000000000001E-3</v>
      </c>
      <c r="AT186" s="369" t="s">
        <v>1419</v>
      </c>
      <c r="AW186" s="198"/>
      <c r="AX186" s="198"/>
      <c r="AY186" s="184"/>
      <c r="AZ186" s="184"/>
      <c r="BA186" s="184"/>
      <c r="BB186" s="186"/>
      <c r="BC186" s="184"/>
      <c r="BD186" s="184"/>
      <c r="BE186" s="184"/>
      <c r="BF186" s="184"/>
      <c r="BG186" s="186"/>
      <c r="BH186" s="186"/>
      <c r="BI186" s="199"/>
      <c r="BJ186" s="199"/>
      <c r="BK186" s="199"/>
      <c r="BL186" s="218"/>
      <c r="BM186" s="186"/>
      <c r="BN186" s="186"/>
      <c r="BO186" s="186"/>
      <c r="BP186" s="186"/>
      <c r="BQ186" s="186"/>
      <c r="BR186" s="186"/>
      <c r="BS186" s="186"/>
      <c r="BT186" s="187"/>
      <c r="BU186" s="188"/>
      <c r="BV186" s="189"/>
      <c r="BW186" s="185"/>
      <c r="BX186"/>
      <c r="BZ186"/>
    </row>
    <row r="187" spans="2:78" ht="18.75">
      <c r="B187" s="676" t="s">
        <v>467</v>
      </c>
      <c r="C187" s="364">
        <v>41902590000125</v>
      </c>
      <c r="D187" s="838" t="s">
        <v>13</v>
      </c>
      <c r="E187" s="838" t="s">
        <v>616</v>
      </c>
      <c r="F187" s="365" t="s">
        <v>617</v>
      </c>
      <c r="G187" s="366" t="s">
        <v>34</v>
      </c>
      <c r="H187" s="366" t="s">
        <v>865</v>
      </c>
      <c r="I187" s="840" t="s">
        <v>34</v>
      </c>
      <c r="J187" s="366" t="s">
        <v>608</v>
      </c>
      <c r="K187" s="367" t="s">
        <v>48</v>
      </c>
      <c r="L187" s="681" t="s">
        <v>1419</v>
      </c>
      <c r="M187" s="368" t="s">
        <v>34</v>
      </c>
      <c r="N187" s="683">
        <v>601322</v>
      </c>
      <c r="O187" s="683" t="s">
        <v>1321</v>
      </c>
      <c r="P187" s="684">
        <v>44357</v>
      </c>
      <c r="Q187" s="372">
        <v>60.180659540000001</v>
      </c>
      <c r="R187" s="372">
        <v>47.369027411824796</v>
      </c>
      <c r="S187" s="873">
        <v>2</v>
      </c>
      <c r="T187" s="369">
        <v>0.13892626918854045</v>
      </c>
      <c r="U187" s="685">
        <v>1.4289309037148785</v>
      </c>
      <c r="V187" s="369">
        <v>0.13892626918854045</v>
      </c>
      <c r="W187" s="685">
        <v>1.2215297047414349</v>
      </c>
      <c r="AB187" s="369">
        <v>7.9607881088243793E-2</v>
      </c>
      <c r="AC187" s="373">
        <v>0.31648726895995494</v>
      </c>
      <c r="AD187" s="686">
        <v>41902547000160</v>
      </c>
      <c r="AE187" s="687" t="s">
        <v>2069</v>
      </c>
      <c r="AF187" s="688" t="s">
        <v>1825</v>
      </c>
      <c r="AG187" s="689" t="s">
        <v>719</v>
      </c>
      <c r="AH187" s="689" t="s">
        <v>1780</v>
      </c>
      <c r="AI187" s="689">
        <v>5000</v>
      </c>
      <c r="AJ187" s="689">
        <v>5000</v>
      </c>
      <c r="AK187" s="689">
        <v>5000</v>
      </c>
      <c r="AL187" s="673">
        <v>2</v>
      </c>
      <c r="AM187" s="673">
        <v>20</v>
      </c>
      <c r="AN187" s="685" t="s">
        <v>1787</v>
      </c>
      <c r="AO187" s="683" t="s">
        <v>1324</v>
      </c>
      <c r="AP187" s="687" t="s">
        <v>1783</v>
      </c>
      <c r="AQ187" s="376" t="s">
        <v>659</v>
      </c>
      <c r="AR187" s="369">
        <v>4.0000000000000001E-3</v>
      </c>
      <c r="AS187" s="369">
        <v>4.0000000000000001E-3</v>
      </c>
      <c r="AT187" s="369" t="s">
        <v>1419</v>
      </c>
      <c r="AW187" s="198"/>
      <c r="AX187" s="198"/>
      <c r="AY187" s="184"/>
      <c r="AZ187" s="184"/>
      <c r="BA187" s="184"/>
      <c r="BB187" s="186"/>
      <c r="BC187" s="184"/>
      <c r="BD187" s="184"/>
      <c r="BE187" s="184"/>
      <c r="BF187" s="184"/>
      <c r="BG187" s="186"/>
      <c r="BH187" s="186"/>
      <c r="BI187" s="199"/>
      <c r="BJ187" s="199"/>
      <c r="BK187" s="199"/>
      <c r="BL187" s="186"/>
      <c r="BM187" s="186"/>
      <c r="BN187" s="186"/>
      <c r="BO187" s="186"/>
      <c r="BP187" s="186"/>
      <c r="BQ187" s="186"/>
      <c r="BR187" s="186"/>
      <c r="BS187" s="186"/>
      <c r="BT187" s="187"/>
      <c r="BU187" s="188"/>
      <c r="BV187" s="189"/>
      <c r="BW187" s="185"/>
      <c r="BX187"/>
      <c r="BZ187"/>
    </row>
    <row r="188" spans="2:78" ht="18.75">
      <c r="B188" s="676" t="s">
        <v>804</v>
      </c>
      <c r="C188" s="364">
        <v>33346541000125</v>
      </c>
      <c r="D188" s="838" t="s">
        <v>13</v>
      </c>
      <c r="E188" s="838" t="s">
        <v>615</v>
      </c>
      <c r="F188" s="365" t="s">
        <v>619</v>
      </c>
      <c r="G188" s="366" t="s">
        <v>34</v>
      </c>
      <c r="H188" s="366" t="s">
        <v>865</v>
      </c>
      <c r="I188" s="840" t="s">
        <v>34</v>
      </c>
      <c r="J188" s="366" t="s">
        <v>1419</v>
      </c>
      <c r="K188" s="367" t="s">
        <v>48</v>
      </c>
      <c r="L188" s="681" t="s">
        <v>1419</v>
      </c>
      <c r="M188" s="368" t="s">
        <v>34</v>
      </c>
      <c r="N188" s="682">
        <v>497258</v>
      </c>
      <c r="O188" s="683" t="s">
        <v>1321</v>
      </c>
      <c r="P188" s="684">
        <v>43614</v>
      </c>
      <c r="Q188" s="372">
        <v>234.02886239</v>
      </c>
      <c r="R188" s="372">
        <v>190.54694224151413</v>
      </c>
      <c r="S188" s="873">
        <v>1</v>
      </c>
      <c r="T188" s="369">
        <v>0.1251691255388574</v>
      </c>
      <c r="U188" s="685">
        <v>1.2874313311524093</v>
      </c>
      <c r="V188" s="369">
        <v>0.13819731486617171</v>
      </c>
      <c r="W188" s="685">
        <v>1.215120266387018</v>
      </c>
      <c r="X188" s="369">
        <v>0.20454429602253343</v>
      </c>
      <c r="Y188" s="685">
        <v>1.3668644187646506</v>
      </c>
      <c r="Z188" s="369">
        <v>0.24643913423196007</v>
      </c>
      <c r="AA188" s="685">
        <v>1.3121948499086287</v>
      </c>
      <c r="AB188" s="369">
        <v>5.3929572368144961E-2</v>
      </c>
      <c r="AC188" s="373">
        <v>0.45366438999226838</v>
      </c>
      <c r="AD188" s="686">
        <v>31556580000121</v>
      </c>
      <c r="AE188" s="687" t="s">
        <v>2041</v>
      </c>
      <c r="AF188" s="688" t="s">
        <v>1842</v>
      </c>
      <c r="AG188" s="689" t="s">
        <v>736</v>
      </c>
      <c r="AH188" s="689" t="s">
        <v>1786</v>
      </c>
      <c r="AI188" s="689">
        <v>25000</v>
      </c>
      <c r="AJ188" s="689">
        <v>10000</v>
      </c>
      <c r="AK188" s="689">
        <v>25000</v>
      </c>
      <c r="AL188" s="673">
        <v>0</v>
      </c>
      <c r="AM188" s="673">
        <v>0</v>
      </c>
      <c r="AN188" s="685" t="s">
        <v>1787</v>
      </c>
      <c r="AO188" s="683" t="s">
        <v>1324</v>
      </c>
      <c r="AP188" s="687" t="s">
        <v>1802</v>
      </c>
      <c r="AQ188" s="376" t="s">
        <v>664</v>
      </c>
      <c r="AR188" s="369">
        <v>5.0666666666666698E-3</v>
      </c>
      <c r="AS188" s="369">
        <v>5.0666666666666698E-3</v>
      </c>
      <c r="AT188" s="369" t="s">
        <v>1419</v>
      </c>
      <c r="AW188" s="198"/>
      <c r="AX188" s="198"/>
      <c r="AY188" s="184"/>
      <c r="AZ188" s="184"/>
      <c r="BA188" s="184"/>
      <c r="BB188" s="186"/>
      <c r="BC188" s="184"/>
      <c r="BD188" s="184"/>
      <c r="BE188" s="184"/>
      <c r="BF188" s="184"/>
      <c r="BG188" s="186"/>
      <c r="BH188" s="186"/>
      <c r="BI188" s="199"/>
      <c r="BJ188" s="199"/>
      <c r="BK188" s="199"/>
      <c r="BL188" s="186"/>
      <c r="BM188" s="186"/>
      <c r="BN188" s="186"/>
      <c r="BO188" s="186"/>
      <c r="BP188" s="186"/>
      <c r="BQ188" s="186"/>
      <c r="BR188" s="186"/>
      <c r="BS188" s="186"/>
      <c r="BT188" s="187"/>
      <c r="BU188" s="188"/>
      <c r="BV188" s="189"/>
      <c r="BW188" s="185"/>
      <c r="BX188"/>
      <c r="BZ188"/>
    </row>
    <row r="189" spans="2:78" ht="18.75">
      <c r="B189" s="676" t="s">
        <v>805</v>
      </c>
      <c r="C189" s="364">
        <v>38068882000108</v>
      </c>
      <c r="D189" s="838" t="s">
        <v>14</v>
      </c>
      <c r="E189" s="838" t="s">
        <v>607</v>
      </c>
      <c r="F189" s="365" t="s">
        <v>1419</v>
      </c>
      <c r="G189" s="366" t="s">
        <v>1419</v>
      </c>
      <c r="H189" s="366" t="s">
        <v>34</v>
      </c>
      <c r="I189" s="840" t="s">
        <v>34</v>
      </c>
      <c r="J189" s="366" t="s">
        <v>611</v>
      </c>
      <c r="K189" s="367" t="s">
        <v>1782</v>
      </c>
      <c r="L189" s="681" t="s">
        <v>1419</v>
      </c>
      <c r="M189" s="368" t="s">
        <v>34</v>
      </c>
      <c r="N189" s="683">
        <v>559741</v>
      </c>
      <c r="O189" s="683" t="s">
        <v>1321</v>
      </c>
      <c r="P189" s="684">
        <v>44104</v>
      </c>
      <c r="Q189" s="372">
        <v>9.2682426600000003</v>
      </c>
      <c r="R189" s="372">
        <v>11.751459007160003</v>
      </c>
      <c r="S189" s="873">
        <v>4</v>
      </c>
      <c r="T189" s="369">
        <v>-0.28414953249173913</v>
      </c>
      <c r="U189" s="685">
        <v>-2.9226297562381602</v>
      </c>
      <c r="V189" s="369">
        <v>-0.28925756081375775</v>
      </c>
      <c r="W189" s="685">
        <v>-2.5433397507820117</v>
      </c>
      <c r="X189" s="369">
        <v>-0.17957329999999916</v>
      </c>
      <c r="Y189" s="685">
        <v>-1.1999960844819111</v>
      </c>
      <c r="AB189" s="369">
        <v>0.21746608202058423</v>
      </c>
      <c r="AC189" s="373">
        <v>-1.853111737631095</v>
      </c>
      <c r="AD189" s="686">
        <v>38090006000170</v>
      </c>
      <c r="AE189" s="687" t="s">
        <v>2095</v>
      </c>
      <c r="AF189" s="688" t="s">
        <v>1823</v>
      </c>
      <c r="AG189" s="689" t="s">
        <v>59</v>
      </c>
      <c r="AH189" s="689" t="s">
        <v>1780</v>
      </c>
      <c r="AI189" s="689">
        <v>5000</v>
      </c>
      <c r="AJ189" s="689">
        <v>1000</v>
      </c>
      <c r="AK189" s="689">
        <v>5000</v>
      </c>
      <c r="AL189" s="673">
        <v>0</v>
      </c>
      <c r="AM189" s="673">
        <v>0</v>
      </c>
      <c r="AN189" s="685" t="s">
        <v>666</v>
      </c>
      <c r="AO189" s="683" t="s">
        <v>1324</v>
      </c>
      <c r="AP189" s="687" t="s">
        <v>1783</v>
      </c>
      <c r="AQ189" s="376" t="s">
        <v>687</v>
      </c>
      <c r="AR189" s="369">
        <v>4.7999999999999996E-3</v>
      </c>
      <c r="AS189" s="369">
        <v>4.7999999999999996E-3</v>
      </c>
      <c r="AT189" s="369" t="s">
        <v>1419</v>
      </c>
      <c r="AW189" s="198"/>
      <c r="AX189" s="198"/>
      <c r="AY189" s="184"/>
      <c r="AZ189" s="184"/>
      <c r="BA189" s="184"/>
      <c r="BB189" s="186"/>
      <c r="BC189" s="184"/>
      <c r="BD189" s="184"/>
      <c r="BE189" s="184"/>
      <c r="BF189" s="184"/>
      <c r="BG189" s="186"/>
      <c r="BH189" s="186"/>
      <c r="BI189" s="199"/>
      <c r="BJ189" s="199"/>
      <c r="BK189" s="199"/>
      <c r="BL189" s="218"/>
      <c r="BM189" s="186"/>
      <c r="BN189" s="186"/>
      <c r="BO189" s="186"/>
      <c r="BP189" s="186"/>
      <c r="BQ189" s="186"/>
      <c r="BR189" s="186"/>
      <c r="BS189" s="186"/>
      <c r="BT189" s="187"/>
      <c r="BU189" s="188"/>
      <c r="BV189" s="189"/>
      <c r="BW189" s="185"/>
      <c r="BX189"/>
      <c r="BZ189"/>
    </row>
    <row r="190" spans="2:78" ht="18.75">
      <c r="B190" s="676" t="s">
        <v>806</v>
      </c>
      <c r="C190" s="364">
        <v>12047839000164</v>
      </c>
      <c r="D190" s="838" t="s">
        <v>14</v>
      </c>
      <c r="E190" s="838" t="s">
        <v>607</v>
      </c>
      <c r="F190" s="365" t="s">
        <v>1419</v>
      </c>
      <c r="G190" s="366" t="s">
        <v>1419</v>
      </c>
      <c r="H190" s="366" t="s">
        <v>34</v>
      </c>
      <c r="I190" s="840" t="s">
        <v>34</v>
      </c>
      <c r="J190" s="366" t="s">
        <v>611</v>
      </c>
      <c r="K190" s="367" t="s">
        <v>1782</v>
      </c>
      <c r="L190" s="681" t="s">
        <v>1419</v>
      </c>
      <c r="M190" s="368" t="s">
        <v>34</v>
      </c>
      <c r="N190" s="682">
        <v>253091</v>
      </c>
      <c r="O190" s="683" t="s">
        <v>1321</v>
      </c>
      <c r="P190" s="684">
        <v>40388</v>
      </c>
      <c r="Q190" s="372">
        <v>2.4194239999999998</v>
      </c>
      <c r="R190" s="372">
        <v>5.8081742669322711</v>
      </c>
      <c r="S190" s="873">
        <v>4</v>
      </c>
      <c r="T190" s="369">
        <v>-0.32541073843619295</v>
      </c>
      <c r="U190" s="685">
        <v>-3.3470233042903197</v>
      </c>
      <c r="V190" s="369">
        <v>-0.32947676492986444</v>
      </c>
      <c r="W190" s="685">
        <v>-2.8969730327800272</v>
      </c>
      <c r="X190" s="369">
        <v>-0.18135462034847138</v>
      </c>
      <c r="Y190" s="685">
        <v>-1.2118997329829668</v>
      </c>
      <c r="Z190" s="369">
        <v>0.1335382321917391</v>
      </c>
      <c r="AA190" s="685">
        <v>0.71104039986997236</v>
      </c>
      <c r="AB190" s="369">
        <v>0.23792352607971864</v>
      </c>
      <c r="AC190" s="373">
        <v>-1.8628176899858002</v>
      </c>
      <c r="AD190" s="686">
        <v>0</v>
      </c>
      <c r="AE190" s="687" t="s">
        <v>1808</v>
      </c>
      <c r="AF190" s="688" t="s">
        <v>1793</v>
      </c>
      <c r="AG190" s="689" t="s">
        <v>728</v>
      </c>
      <c r="AH190" s="689" t="s">
        <v>1861</v>
      </c>
      <c r="AI190" s="689">
        <v>25000</v>
      </c>
      <c r="AJ190" s="689">
        <v>5000</v>
      </c>
      <c r="AK190" s="689">
        <v>0</v>
      </c>
      <c r="AL190" s="673">
        <v>1.3</v>
      </c>
      <c r="AM190" s="673">
        <v>0</v>
      </c>
      <c r="AN190" s="685" t="s">
        <v>1801</v>
      </c>
      <c r="AO190" s="683" t="s">
        <v>1324</v>
      </c>
      <c r="AP190" s="687" t="s">
        <v>1783</v>
      </c>
      <c r="AQ190" s="376" t="s">
        <v>687</v>
      </c>
      <c r="AR190" s="369">
        <v>4.5500000000000002E-3</v>
      </c>
      <c r="AS190" s="369">
        <v>4.5500000000000002E-3</v>
      </c>
      <c r="AT190" s="369" t="s">
        <v>1419</v>
      </c>
      <c r="AW190" s="198"/>
      <c r="AX190" s="198"/>
      <c r="AY190" s="184"/>
      <c r="AZ190" s="184"/>
      <c r="BA190" s="184"/>
      <c r="BB190" s="186"/>
      <c r="BC190" s="184"/>
      <c r="BD190" s="184"/>
      <c r="BE190" s="184"/>
      <c r="BF190" s="184"/>
      <c r="BG190" s="186"/>
      <c r="BH190" s="186"/>
      <c r="BI190" s="199"/>
      <c r="BJ190" s="199"/>
      <c r="BK190" s="199"/>
      <c r="BL190" s="186"/>
      <c r="BM190" s="186"/>
      <c r="BN190" s="186"/>
      <c r="BO190" s="186"/>
      <c r="BP190" s="186"/>
      <c r="BQ190" s="186"/>
      <c r="BR190" s="186"/>
      <c r="BS190" s="186"/>
      <c r="BT190" s="187"/>
      <c r="BU190" s="188"/>
      <c r="BV190" s="189"/>
      <c r="BW190" s="185"/>
      <c r="BX190"/>
      <c r="BZ190"/>
    </row>
    <row r="191" spans="2:78" ht="18.75">
      <c r="B191" s="676" t="s">
        <v>126</v>
      </c>
      <c r="C191" s="364">
        <v>12239939000192</v>
      </c>
      <c r="D191" s="838" t="s">
        <v>14</v>
      </c>
      <c r="E191" s="838" t="s">
        <v>607</v>
      </c>
      <c r="F191" s="365" t="s">
        <v>1419</v>
      </c>
      <c r="G191" s="366" t="s">
        <v>1419</v>
      </c>
      <c r="H191" s="366" t="s">
        <v>34</v>
      </c>
      <c r="I191" s="840" t="s">
        <v>34</v>
      </c>
      <c r="J191" s="366" t="s">
        <v>608</v>
      </c>
      <c r="K191" s="367" t="s">
        <v>48</v>
      </c>
      <c r="L191" s="681" t="s">
        <v>1419</v>
      </c>
      <c r="M191" s="368" t="s">
        <v>34</v>
      </c>
      <c r="N191" s="682">
        <v>287393</v>
      </c>
      <c r="O191" s="683" t="s">
        <v>1321</v>
      </c>
      <c r="P191" s="684">
        <v>40810</v>
      </c>
      <c r="Q191" s="372">
        <v>208.21327500000001</v>
      </c>
      <c r="R191" s="372">
        <v>206.18797968127484</v>
      </c>
      <c r="S191" s="873">
        <v>2</v>
      </c>
      <c r="T191" s="369">
        <v>0.14723894970945683</v>
      </c>
      <c r="U191" s="685">
        <v>1.5144312641465389</v>
      </c>
      <c r="V191" s="369">
        <v>0.11062976644335132</v>
      </c>
      <c r="W191" s="685">
        <v>0.97272853239700963</v>
      </c>
      <c r="X191" s="369">
        <v>0.11910135926721943</v>
      </c>
      <c r="Y191" s="685">
        <v>0.79589317998353526</v>
      </c>
      <c r="Z191" s="369">
        <v>6.0568467633675738E-2</v>
      </c>
      <c r="AA191" s="685">
        <v>0.32250410042813532</v>
      </c>
      <c r="AB191" s="369">
        <v>0.19753011935774475</v>
      </c>
      <c r="AC191" s="373">
        <v>-1.5702019934816597E-2</v>
      </c>
      <c r="AD191" s="686">
        <v>12241282000106</v>
      </c>
      <c r="AE191" s="687" t="s">
        <v>1808</v>
      </c>
      <c r="AF191" s="688" t="s">
        <v>1793</v>
      </c>
      <c r="AG191" s="689" t="s">
        <v>728</v>
      </c>
      <c r="AH191" s="689" t="s">
        <v>1786</v>
      </c>
      <c r="AI191" s="689">
        <v>5000</v>
      </c>
      <c r="AJ191" s="689">
        <v>5000</v>
      </c>
      <c r="AK191" s="689">
        <v>1000</v>
      </c>
      <c r="AL191" s="673">
        <v>2.02</v>
      </c>
      <c r="AM191" s="673">
        <v>20</v>
      </c>
      <c r="AN191" s="685" t="s">
        <v>666</v>
      </c>
      <c r="AO191" s="683" t="s">
        <v>1324</v>
      </c>
      <c r="AP191" s="687" t="s">
        <v>1783</v>
      </c>
      <c r="AQ191" s="376" t="s">
        <v>659</v>
      </c>
      <c r="AR191" s="369">
        <v>6.6E-3</v>
      </c>
      <c r="AS191" s="369">
        <v>6.6E-3</v>
      </c>
      <c r="AT191" s="369" t="s">
        <v>1419</v>
      </c>
      <c r="AW191" s="198"/>
      <c r="AX191" s="198"/>
      <c r="AY191" s="184"/>
      <c r="AZ191" s="184"/>
      <c r="BA191" s="184"/>
      <c r="BB191" s="186"/>
      <c r="BC191" s="184"/>
      <c r="BD191" s="184"/>
      <c r="BE191" s="184"/>
      <c r="BF191" s="184"/>
      <c r="BG191" s="186"/>
      <c r="BH191" s="186"/>
      <c r="BI191" s="199"/>
      <c r="BJ191" s="199"/>
      <c r="BK191" s="199"/>
      <c r="BL191" s="186"/>
      <c r="BM191" s="186"/>
      <c r="BN191" s="186"/>
      <c r="BO191" s="186"/>
      <c r="BP191" s="186"/>
      <c r="BQ191" s="186"/>
      <c r="BR191" s="186"/>
      <c r="BS191" s="186"/>
      <c r="BT191" s="187"/>
      <c r="BU191" s="188"/>
      <c r="BV191" s="189"/>
      <c r="BW191" s="185"/>
      <c r="BX191"/>
      <c r="BZ191"/>
    </row>
    <row r="192" spans="2:78" ht="18.75">
      <c r="B192" s="676" t="s">
        <v>807</v>
      </c>
      <c r="C192" s="364">
        <v>26845868000186</v>
      </c>
      <c r="D192" s="838" t="s">
        <v>13</v>
      </c>
      <c r="E192" s="838" t="s">
        <v>615</v>
      </c>
      <c r="F192" s="365" t="s">
        <v>619</v>
      </c>
      <c r="G192" s="366" t="s">
        <v>34</v>
      </c>
      <c r="H192" s="366" t="s">
        <v>1338</v>
      </c>
      <c r="I192" s="840" t="s">
        <v>34</v>
      </c>
      <c r="J192" s="366" t="s">
        <v>1419</v>
      </c>
      <c r="K192" s="367" t="s">
        <v>48</v>
      </c>
      <c r="L192" s="681" t="s">
        <v>1419</v>
      </c>
      <c r="M192" s="368" t="s">
        <v>34</v>
      </c>
      <c r="N192" s="682">
        <v>459453</v>
      </c>
      <c r="O192" s="683" t="s">
        <v>1321</v>
      </c>
      <c r="P192" s="684">
        <v>43155</v>
      </c>
      <c r="Q192" s="372">
        <v>30.3849248</v>
      </c>
      <c r="R192" s="372">
        <v>89.013103429601571</v>
      </c>
      <c r="S192" s="873">
        <v>4</v>
      </c>
      <c r="T192" s="369">
        <v>-0.136140014769498</v>
      </c>
      <c r="U192" s="685">
        <v>-1.4002727883833661</v>
      </c>
      <c r="V192" s="369">
        <v>-0.12117001860195675</v>
      </c>
      <c r="W192" s="685">
        <v>-1.0654052535268936</v>
      </c>
      <c r="X192" s="369">
        <v>-1.3590362579152471E-2</v>
      </c>
      <c r="Y192" s="685">
        <v>-9.0817409278954764E-2</v>
      </c>
      <c r="Z192" s="369">
        <v>-2.2914108331836047E-2</v>
      </c>
      <c r="AA192" s="685">
        <v>-0.12200892945429057</v>
      </c>
      <c r="AB192" s="369">
        <v>8.2811485611945568E-2</v>
      </c>
      <c r="AC192" s="373">
        <v>-2.8365800369520908</v>
      </c>
      <c r="AD192" s="686">
        <v>0</v>
      </c>
      <c r="AE192" s="687" t="s">
        <v>1808</v>
      </c>
      <c r="AF192" s="688" t="s">
        <v>1793</v>
      </c>
      <c r="AG192" s="689" t="s">
        <v>728</v>
      </c>
      <c r="AH192" s="689" t="s">
        <v>1780</v>
      </c>
      <c r="AI192" s="689">
        <v>25000</v>
      </c>
      <c r="AJ192" s="689">
        <v>5000</v>
      </c>
      <c r="AK192" s="689">
        <v>5000</v>
      </c>
      <c r="AL192" s="673">
        <v>0.02</v>
      </c>
      <c r="AM192" s="673">
        <v>0</v>
      </c>
      <c r="AN192" s="685" t="s">
        <v>1782</v>
      </c>
      <c r="AO192" s="683" t="s">
        <v>1324</v>
      </c>
      <c r="AP192" s="687" t="s">
        <v>1802</v>
      </c>
      <c r="AQ192" s="376" t="s">
        <v>679</v>
      </c>
      <c r="AR192" s="369">
        <v>4.0400000000000002E-3</v>
      </c>
      <c r="AS192" s="369">
        <v>4.0400000000000002E-3</v>
      </c>
      <c r="AT192" s="369" t="s">
        <v>1419</v>
      </c>
      <c r="AW192" s="198"/>
      <c r="AX192" s="198"/>
      <c r="AY192" s="184"/>
      <c r="AZ192" s="184"/>
      <c r="BA192" s="184"/>
      <c r="BB192" s="186"/>
      <c r="BC192" s="184"/>
      <c r="BD192" s="184"/>
      <c r="BE192" s="184"/>
      <c r="BF192" s="184"/>
      <c r="BG192" s="186"/>
      <c r="BH192" s="186"/>
      <c r="BI192" s="199"/>
      <c r="BJ192" s="199"/>
      <c r="BK192" s="199"/>
      <c r="BL192" s="186"/>
      <c r="BM192" s="186"/>
      <c r="BN192" s="186"/>
      <c r="BO192" s="186"/>
      <c r="BP192" s="186"/>
      <c r="BQ192" s="186"/>
      <c r="BR192" s="186"/>
      <c r="BS192" s="186"/>
      <c r="BT192" s="187"/>
      <c r="BU192" s="188"/>
      <c r="BV192" s="189"/>
      <c r="BW192" s="185"/>
      <c r="BX192"/>
      <c r="BZ192"/>
    </row>
    <row r="193" spans="2:78" ht="18.75">
      <c r="B193" s="676" t="s">
        <v>808</v>
      </c>
      <c r="C193" s="364">
        <v>38443033000189</v>
      </c>
      <c r="D193" s="838" t="s">
        <v>11</v>
      </c>
      <c r="E193" s="838" t="s">
        <v>621</v>
      </c>
      <c r="F193" s="365" t="s">
        <v>692</v>
      </c>
      <c r="G193" s="366" t="s">
        <v>738</v>
      </c>
      <c r="H193" s="366" t="s">
        <v>34</v>
      </c>
      <c r="I193" s="840" t="s">
        <v>1419</v>
      </c>
      <c r="J193" s="366" t="s">
        <v>608</v>
      </c>
      <c r="K193" s="367" t="s">
        <v>48</v>
      </c>
      <c r="L193" s="681" t="s">
        <v>1419</v>
      </c>
      <c r="M193" s="368" t="s">
        <v>1416</v>
      </c>
      <c r="N193" s="683">
        <v>576859</v>
      </c>
      <c r="O193" s="683" t="s">
        <v>1321</v>
      </c>
      <c r="P193" s="684">
        <v>44246</v>
      </c>
      <c r="Q193" s="372">
        <v>298.11307627999997</v>
      </c>
      <c r="R193" s="372">
        <v>372.6466479269202</v>
      </c>
      <c r="S193" s="873">
        <v>1</v>
      </c>
      <c r="T193" s="369">
        <v>6.1041881337630555E-2</v>
      </c>
      <c r="U193" s="685">
        <v>0.62784836283094869</v>
      </c>
      <c r="V193" s="369">
        <v>9.2363096227908503E-2</v>
      </c>
      <c r="W193" s="685">
        <v>0.81211614134087973</v>
      </c>
      <c r="AB193" s="369">
        <v>3.6110126058406494E-2</v>
      </c>
      <c r="AC193" s="373">
        <v>-0.59175346141862206</v>
      </c>
      <c r="AD193" s="686">
        <v>25108905000100</v>
      </c>
      <c r="AE193" s="687" t="s">
        <v>1808</v>
      </c>
      <c r="AF193" s="688" t="s">
        <v>1793</v>
      </c>
      <c r="AG193" s="689" t="s">
        <v>728</v>
      </c>
      <c r="AH193" s="689" t="s">
        <v>1786</v>
      </c>
      <c r="AI193" s="689">
        <v>1000</v>
      </c>
      <c r="AJ193" s="689">
        <v>1000</v>
      </c>
      <c r="AK193" s="689">
        <v>1000</v>
      </c>
      <c r="AL193" s="673">
        <v>1</v>
      </c>
      <c r="AM193" s="673">
        <v>0</v>
      </c>
      <c r="AN193" s="685" t="s">
        <v>1782</v>
      </c>
      <c r="AO193" s="683" t="s">
        <v>1324</v>
      </c>
      <c r="AP193" s="687" t="s">
        <v>1788</v>
      </c>
      <c r="AQ193" s="376" t="s">
        <v>675</v>
      </c>
      <c r="AR193" s="369">
        <v>0</v>
      </c>
      <c r="AS193" s="369">
        <v>0</v>
      </c>
      <c r="AT193" s="369" t="s">
        <v>1419</v>
      </c>
      <c r="AW193" s="198"/>
      <c r="AX193" s="198"/>
      <c r="AY193" s="184"/>
      <c r="AZ193" s="184"/>
      <c r="BA193" s="184"/>
      <c r="BB193" s="186"/>
      <c r="BC193" s="184"/>
      <c r="BD193" s="184"/>
      <c r="BE193" s="184"/>
      <c r="BF193" s="184"/>
      <c r="BG193" s="186"/>
      <c r="BH193" s="186"/>
      <c r="BI193" s="199"/>
      <c r="BJ193" s="199"/>
      <c r="BK193" s="199"/>
      <c r="BL193" s="186"/>
      <c r="BM193" s="186"/>
      <c r="BN193" s="186"/>
      <c r="BO193" s="186"/>
      <c r="BP193" s="186"/>
      <c r="BQ193" s="186"/>
      <c r="BR193" s="186"/>
      <c r="BS193" s="186"/>
      <c r="BT193" s="187"/>
      <c r="BU193" s="188"/>
      <c r="BV193" s="189"/>
      <c r="BW193" s="185"/>
      <c r="BX193"/>
      <c r="BZ193"/>
    </row>
    <row r="194" spans="2:78" ht="18.75">
      <c r="B194" s="676" t="s">
        <v>809</v>
      </c>
      <c r="C194" s="364">
        <v>5104498000156</v>
      </c>
      <c r="D194" s="838" t="s">
        <v>11</v>
      </c>
      <c r="E194" s="838" t="s">
        <v>621</v>
      </c>
      <c r="F194" s="365" t="s">
        <v>672</v>
      </c>
      <c r="G194" s="366" t="s">
        <v>865</v>
      </c>
      <c r="H194" s="366" t="s">
        <v>34</v>
      </c>
      <c r="I194" s="840" t="s">
        <v>1419</v>
      </c>
      <c r="J194" s="366" t="s">
        <v>608</v>
      </c>
      <c r="K194" s="367" t="s">
        <v>48</v>
      </c>
      <c r="L194" s="681" t="s">
        <v>1419</v>
      </c>
      <c r="M194" s="368" t="s">
        <v>1416</v>
      </c>
      <c r="N194" s="682">
        <v>107816</v>
      </c>
      <c r="O194" s="683" t="s">
        <v>1321</v>
      </c>
      <c r="P194" s="684">
        <v>37538</v>
      </c>
      <c r="Q194" s="372">
        <v>80.253151000000003</v>
      </c>
      <c r="R194" s="372">
        <v>108.93147597609558</v>
      </c>
      <c r="S194" s="873">
        <v>1</v>
      </c>
      <c r="T194" s="369">
        <v>5.867922347418264E-2</v>
      </c>
      <c r="U194" s="685">
        <v>0.60354716439162459</v>
      </c>
      <c r="V194" s="369">
        <v>8.7087479010655722E-2</v>
      </c>
      <c r="W194" s="685">
        <v>0.7657294991359137</v>
      </c>
      <c r="X194" s="369">
        <v>9.0195477087165576E-2</v>
      </c>
      <c r="Y194" s="685">
        <v>0.60273002357576055</v>
      </c>
      <c r="Z194" s="369">
        <v>9.4831529874393583E-2</v>
      </c>
      <c r="AA194" s="685">
        <v>0.50494190177201792</v>
      </c>
      <c r="AB194" s="369">
        <v>5.5385485831856131E-2</v>
      </c>
      <c r="AC194" s="373">
        <v>-0.48106302408297735</v>
      </c>
      <c r="AD194" s="686">
        <v>14951623000154</v>
      </c>
      <c r="AE194" s="687" t="s">
        <v>1808</v>
      </c>
      <c r="AF194" s="688" t="s">
        <v>1793</v>
      </c>
      <c r="AG194" s="689" t="s">
        <v>728</v>
      </c>
      <c r="AH194" s="689" t="s">
        <v>1786</v>
      </c>
      <c r="AI194" s="689">
        <v>1000</v>
      </c>
      <c r="AJ194" s="689">
        <v>1000</v>
      </c>
      <c r="AK194" s="689">
        <v>1000</v>
      </c>
      <c r="AL194" s="673">
        <v>0.5</v>
      </c>
      <c r="AM194" s="673">
        <v>0</v>
      </c>
      <c r="AN194" s="685" t="s">
        <v>1801</v>
      </c>
      <c r="AO194" s="683" t="s">
        <v>1324</v>
      </c>
      <c r="AP194" s="687" t="s">
        <v>1788</v>
      </c>
      <c r="AQ194" s="376" t="s">
        <v>673</v>
      </c>
      <c r="AR194" s="369">
        <v>1.6000000000000001E-3</v>
      </c>
      <c r="AS194" s="369">
        <v>1.6000000000000001E-3</v>
      </c>
      <c r="AT194" s="369" t="s">
        <v>1419</v>
      </c>
      <c r="AW194" s="198"/>
      <c r="AX194" s="198"/>
      <c r="AY194" s="184"/>
      <c r="AZ194" s="184"/>
      <c r="BA194" s="184"/>
      <c r="BB194" s="186"/>
      <c r="BC194" s="184"/>
      <c r="BD194" s="184"/>
      <c r="BE194" s="184"/>
      <c r="BF194" s="184"/>
      <c r="BG194" s="186"/>
      <c r="BH194" s="186"/>
      <c r="BI194" s="199"/>
      <c r="BJ194" s="199"/>
      <c r="BK194" s="199"/>
      <c r="BL194" s="186"/>
      <c r="BM194" s="186"/>
      <c r="BN194" s="186"/>
      <c r="BO194" s="186"/>
      <c r="BP194" s="186"/>
      <c r="BQ194" s="186"/>
      <c r="BR194" s="186"/>
      <c r="BS194" s="186"/>
      <c r="BT194" s="187"/>
      <c r="BU194" s="188"/>
      <c r="BV194" s="189"/>
      <c r="BW194" s="185"/>
      <c r="BX194"/>
      <c r="BZ194"/>
    </row>
    <row r="195" spans="2:78" ht="18.75">
      <c r="B195" s="676" t="s">
        <v>1516</v>
      </c>
      <c r="C195" s="364">
        <v>25108905000100</v>
      </c>
      <c r="D195" s="838" t="s">
        <v>11</v>
      </c>
      <c r="E195" s="838" t="s">
        <v>621</v>
      </c>
      <c r="F195" s="365" t="s">
        <v>692</v>
      </c>
      <c r="G195" s="366" t="s">
        <v>738</v>
      </c>
      <c r="H195" s="366" t="s">
        <v>34</v>
      </c>
      <c r="I195" s="840" t="s">
        <v>1419</v>
      </c>
      <c r="J195" s="366" t="s">
        <v>608</v>
      </c>
      <c r="K195" s="367" t="s">
        <v>48</v>
      </c>
      <c r="L195" s="681" t="s">
        <v>1419</v>
      </c>
      <c r="M195" s="368" t="s">
        <v>1419</v>
      </c>
      <c r="N195" s="682">
        <v>432016</v>
      </c>
      <c r="O195" s="683" t="s">
        <v>1321</v>
      </c>
      <c r="P195" s="684">
        <v>42735</v>
      </c>
      <c r="Q195" s="372">
        <v>495.33584100000002</v>
      </c>
      <c r="R195" s="372">
        <v>530.88886442629484</v>
      </c>
      <c r="S195" s="873">
        <v>0</v>
      </c>
      <c r="T195" s="369">
        <v>6.9350848192419878E-2</v>
      </c>
      <c r="U195" s="685">
        <v>0.71331052622236613</v>
      </c>
      <c r="V195" s="369">
        <v>0.10300023480408083</v>
      </c>
      <c r="W195" s="685">
        <v>0.90564475058188354</v>
      </c>
      <c r="X195" s="369">
        <v>0.17964763361327929</v>
      </c>
      <c r="Y195" s="685">
        <v>1.2004928178207848</v>
      </c>
      <c r="Z195" s="369">
        <v>0.22352700902192102</v>
      </c>
      <c r="AA195" s="685">
        <v>1.1901964798251818</v>
      </c>
      <c r="AB195" s="369">
        <v>3.5950691619816101E-2</v>
      </c>
      <c r="AC195" s="373">
        <v>-0.2984964413101156</v>
      </c>
      <c r="AD195" s="686">
        <v>0</v>
      </c>
      <c r="AE195" s="687" t="s">
        <v>1808</v>
      </c>
      <c r="AF195" s="688" t="s">
        <v>1793</v>
      </c>
      <c r="AG195" s="689" t="s">
        <v>728</v>
      </c>
      <c r="AH195" s="689" t="s">
        <v>1786</v>
      </c>
      <c r="AI195" s="689">
        <v>1000</v>
      </c>
      <c r="AJ195" s="689">
        <v>1000</v>
      </c>
      <c r="AK195" s="689">
        <v>1000</v>
      </c>
      <c r="AL195" s="673">
        <v>0.2</v>
      </c>
      <c r="AM195" s="673">
        <v>0</v>
      </c>
      <c r="AN195" s="685" t="s">
        <v>1782</v>
      </c>
      <c r="AO195" s="683" t="s">
        <v>1324</v>
      </c>
      <c r="AP195" s="687" t="s">
        <v>1788</v>
      </c>
      <c r="AQ195" s="376" t="s">
        <v>1782</v>
      </c>
      <c r="AR195" s="369">
        <v>3.3E-3</v>
      </c>
      <c r="AS195" s="369">
        <v>3.3E-3</v>
      </c>
      <c r="AT195" s="369" t="s">
        <v>1419</v>
      </c>
      <c r="AW195" s="198"/>
      <c r="AX195" s="198"/>
      <c r="AY195" s="184"/>
      <c r="AZ195" s="184"/>
      <c r="BA195" s="184"/>
      <c r="BB195" s="186"/>
      <c r="BC195" s="184"/>
      <c r="BD195" s="184"/>
      <c r="BE195" s="184"/>
      <c r="BF195" s="184"/>
      <c r="BG195" s="186"/>
      <c r="BH195" s="186"/>
      <c r="BI195" s="199"/>
      <c r="BJ195" s="199"/>
      <c r="BK195" s="199"/>
      <c r="BL195" s="186"/>
      <c r="BM195" s="186"/>
      <c r="BN195" s="186"/>
      <c r="BO195" s="186"/>
      <c r="BP195" s="186"/>
      <c r="BQ195" s="186"/>
      <c r="BR195" s="186"/>
      <c r="BS195" s="186"/>
      <c r="BT195" s="187"/>
      <c r="BU195" s="188"/>
      <c r="BV195" s="189"/>
      <c r="BW195" s="185"/>
      <c r="BX195"/>
      <c r="BZ195"/>
    </row>
    <row r="196" spans="2:78" ht="18.75">
      <c r="B196" s="676" t="s">
        <v>810</v>
      </c>
      <c r="C196" s="364">
        <v>9636393000107</v>
      </c>
      <c r="D196" s="838" t="s">
        <v>11</v>
      </c>
      <c r="E196" s="838" t="s">
        <v>620</v>
      </c>
      <c r="F196" s="365" t="s">
        <v>672</v>
      </c>
      <c r="G196" s="366" t="s">
        <v>738</v>
      </c>
      <c r="H196" s="366" t="s">
        <v>34</v>
      </c>
      <c r="I196" s="840" t="s">
        <v>1419</v>
      </c>
      <c r="J196" s="366" t="s">
        <v>608</v>
      </c>
      <c r="K196" s="367" t="s">
        <v>48</v>
      </c>
      <c r="L196" s="681" t="s">
        <v>1419</v>
      </c>
      <c r="M196" s="368" t="s">
        <v>34</v>
      </c>
      <c r="N196" s="682">
        <v>217018</v>
      </c>
      <c r="O196" s="683" t="s">
        <v>1321</v>
      </c>
      <c r="P196" s="684">
        <v>39708</v>
      </c>
      <c r="Q196" s="372">
        <v>3382.7684220000001</v>
      </c>
      <c r="R196" s="372">
        <v>1542.0683379561747</v>
      </c>
      <c r="S196" s="873">
        <v>0</v>
      </c>
      <c r="T196" s="369">
        <v>0.10244464053701696</v>
      </c>
      <c r="U196" s="685">
        <v>1.0536978617387389</v>
      </c>
      <c r="V196" s="369">
        <v>0.12159211712816598</v>
      </c>
      <c r="W196" s="685">
        <v>1.0691166170516162</v>
      </c>
      <c r="X196" s="369">
        <v>0.16553800767964599</v>
      </c>
      <c r="Y196" s="685">
        <v>1.1062054383837276</v>
      </c>
      <c r="Z196" s="369">
        <v>0.18789909301771068</v>
      </c>
      <c r="AA196" s="685">
        <v>1.0004913502425645</v>
      </c>
      <c r="AB196" s="369">
        <v>1.4213791459486578E-3</v>
      </c>
      <c r="AC196" s="373">
        <v>5.5303532736764867</v>
      </c>
      <c r="AD196" s="686">
        <v>0</v>
      </c>
      <c r="AE196" s="687" t="s">
        <v>1808</v>
      </c>
      <c r="AF196" s="688" t="s">
        <v>1793</v>
      </c>
      <c r="AG196" s="689" t="s">
        <v>728</v>
      </c>
      <c r="AH196" s="689" t="s">
        <v>1786</v>
      </c>
      <c r="AI196" s="689">
        <v>100</v>
      </c>
      <c r="AJ196" s="689">
        <v>100</v>
      </c>
      <c r="AK196" s="689">
        <v>100</v>
      </c>
      <c r="AL196" s="673">
        <v>0.35</v>
      </c>
      <c r="AM196" s="673">
        <v>0</v>
      </c>
      <c r="AN196" s="685" t="s">
        <v>1787</v>
      </c>
      <c r="AO196" s="683" t="s">
        <v>1324</v>
      </c>
      <c r="AP196" s="687" t="s">
        <v>1788</v>
      </c>
      <c r="AQ196" s="376" t="s">
        <v>662</v>
      </c>
      <c r="AR196" s="369">
        <v>1.16666666666667E-3</v>
      </c>
      <c r="AS196" s="369">
        <v>1.16666666666667E-3</v>
      </c>
      <c r="AT196" s="369" t="s">
        <v>1419</v>
      </c>
      <c r="AW196" s="198"/>
      <c r="AX196" s="198"/>
      <c r="AY196" s="184"/>
      <c r="AZ196" s="184"/>
      <c r="BA196" s="184"/>
      <c r="BB196" s="186"/>
      <c r="BC196" s="184"/>
      <c r="BD196" s="184"/>
      <c r="BE196" s="184"/>
      <c r="BF196" s="184"/>
      <c r="BG196" s="186"/>
      <c r="BH196" s="186"/>
      <c r="BI196" s="199"/>
      <c r="BJ196" s="199"/>
      <c r="BK196" s="199"/>
      <c r="BL196" s="186"/>
      <c r="BM196" s="186"/>
      <c r="BN196" s="186"/>
      <c r="BO196" s="186"/>
      <c r="BP196" s="186"/>
      <c r="BQ196" s="186"/>
      <c r="BR196" s="186"/>
      <c r="BS196" s="186"/>
      <c r="BT196" s="187"/>
      <c r="BU196" s="188"/>
      <c r="BV196" s="189"/>
      <c r="BW196" s="185"/>
      <c r="BX196"/>
      <c r="BZ196"/>
    </row>
    <row r="197" spans="2:78" ht="18.75">
      <c r="B197" s="676" t="s">
        <v>127</v>
      </c>
      <c r="C197" s="364">
        <v>30282227000138</v>
      </c>
      <c r="D197" s="838" t="s">
        <v>14</v>
      </c>
      <c r="E197" s="838" t="s">
        <v>607</v>
      </c>
      <c r="F197" s="365" t="s">
        <v>1419</v>
      </c>
      <c r="G197" s="366" t="s">
        <v>1419</v>
      </c>
      <c r="H197" s="366" t="s">
        <v>34</v>
      </c>
      <c r="I197" s="840" t="s">
        <v>34</v>
      </c>
      <c r="J197" s="366" t="s">
        <v>608</v>
      </c>
      <c r="K197" s="367" t="s">
        <v>48</v>
      </c>
      <c r="L197" s="681" t="s">
        <v>1419</v>
      </c>
      <c r="M197" s="368" t="s">
        <v>1416</v>
      </c>
      <c r="N197" s="682">
        <v>478210</v>
      </c>
      <c r="O197" s="683" t="s">
        <v>1321</v>
      </c>
      <c r="P197" s="684">
        <v>43406</v>
      </c>
      <c r="Q197" s="372">
        <v>145.89472860999999</v>
      </c>
      <c r="R197" s="372">
        <v>183.23188300697211</v>
      </c>
      <c r="S197" s="873">
        <v>2</v>
      </c>
      <c r="T197" s="369">
        <v>0.10910759788386715</v>
      </c>
      <c r="U197" s="685">
        <v>1.1222299379159755</v>
      </c>
      <c r="V197" s="369">
        <v>2.5919304728543535E-2</v>
      </c>
      <c r="W197" s="685">
        <v>0.22789930829563143</v>
      </c>
      <c r="X197" s="369">
        <v>1.3965506671826278E-2</v>
      </c>
      <c r="Y197" s="685">
        <v>9.3324304470640218E-2</v>
      </c>
      <c r="Z197" s="369">
        <v>-4.0646287491252764E-3</v>
      </c>
      <c r="AA197" s="685">
        <v>-2.1642605294873819E-2</v>
      </c>
      <c r="AB197" s="369">
        <v>0.20152898954003082</v>
      </c>
      <c r="AC197" s="373">
        <v>-0.4357292902976978</v>
      </c>
      <c r="AD197" s="686">
        <v>0</v>
      </c>
      <c r="AE197" s="687" t="s">
        <v>1808</v>
      </c>
      <c r="AF197" s="688" t="s">
        <v>1793</v>
      </c>
      <c r="AG197" s="689" t="s">
        <v>728</v>
      </c>
      <c r="AH197" s="689" t="s">
        <v>1786</v>
      </c>
      <c r="AI197" s="689">
        <v>1000</v>
      </c>
      <c r="AJ197" s="689">
        <v>1000</v>
      </c>
      <c r="AK197" s="689">
        <v>1000</v>
      </c>
      <c r="AL197" s="673">
        <v>4</v>
      </c>
      <c r="AM197" s="673">
        <v>10</v>
      </c>
      <c r="AN197" s="685" t="s">
        <v>666</v>
      </c>
      <c r="AO197" s="683" t="s">
        <v>1324</v>
      </c>
      <c r="AP197" s="687" t="s">
        <v>1783</v>
      </c>
      <c r="AQ197" s="376" t="s">
        <v>659</v>
      </c>
      <c r="AR197" s="369">
        <v>3.3333333333333301E-3</v>
      </c>
      <c r="AS197" s="369">
        <v>3.3333333333333301E-3</v>
      </c>
      <c r="AT197" s="369" t="s">
        <v>1419</v>
      </c>
      <c r="AW197" s="198"/>
      <c r="AX197" s="198"/>
      <c r="AY197" s="184"/>
      <c r="AZ197" s="184"/>
      <c r="BA197" s="184"/>
      <c r="BB197" s="186"/>
      <c r="BC197" s="184"/>
      <c r="BD197" s="184"/>
      <c r="BE197" s="184"/>
      <c r="BF197" s="184"/>
      <c r="BG197" s="186"/>
      <c r="BH197" s="186"/>
      <c r="BI197" s="199"/>
      <c r="BJ197" s="199"/>
      <c r="BK197" s="199"/>
      <c r="BL197" s="186"/>
      <c r="BM197" s="186"/>
      <c r="BN197" s="186"/>
      <c r="BO197" s="186"/>
      <c r="BP197" s="186"/>
      <c r="BQ197" s="186"/>
      <c r="BR197" s="186"/>
      <c r="BS197" s="186"/>
      <c r="BT197" s="187"/>
      <c r="BU197" s="188"/>
      <c r="BV197" s="189"/>
      <c r="BW197" s="185"/>
      <c r="BX197"/>
      <c r="BZ197"/>
    </row>
    <row r="198" spans="2:78" ht="18.75">
      <c r="B198" s="676" t="s">
        <v>128</v>
      </c>
      <c r="C198" s="364">
        <v>7965741000156</v>
      </c>
      <c r="D198" s="838" t="s">
        <v>13</v>
      </c>
      <c r="E198" s="838" t="s">
        <v>615</v>
      </c>
      <c r="F198" s="365" t="s">
        <v>619</v>
      </c>
      <c r="G198" s="366" t="s">
        <v>34</v>
      </c>
      <c r="H198" s="366" t="s">
        <v>1337</v>
      </c>
      <c r="I198" s="840" t="s">
        <v>34</v>
      </c>
      <c r="J198" s="366" t="s">
        <v>1419</v>
      </c>
      <c r="K198" s="367" t="s">
        <v>48</v>
      </c>
      <c r="L198" s="681" t="s">
        <v>1419</v>
      </c>
      <c r="M198" s="368" t="s">
        <v>1416</v>
      </c>
      <c r="N198" s="682">
        <v>170437</v>
      </c>
      <c r="O198" s="683" t="s">
        <v>1321</v>
      </c>
      <c r="P198" s="684">
        <v>38941</v>
      </c>
      <c r="Q198" s="372">
        <v>126.576536</v>
      </c>
      <c r="R198" s="372">
        <v>136.30330393172702</v>
      </c>
      <c r="S198" s="873">
        <v>1</v>
      </c>
      <c r="T198" s="369">
        <v>0.1374138027128986</v>
      </c>
      <c r="U198" s="685">
        <v>1.4133743779368462</v>
      </c>
      <c r="V198" s="369">
        <v>0.14515810874753221</v>
      </c>
      <c r="W198" s="685">
        <v>1.2763240728688929</v>
      </c>
      <c r="X198" s="369">
        <v>0.22019283540844259</v>
      </c>
      <c r="Y198" s="685">
        <v>1.4714355659839311</v>
      </c>
      <c r="Z198" s="369">
        <v>0.27113858289133885</v>
      </c>
      <c r="AA198" s="685">
        <v>1.4437100389528863</v>
      </c>
      <c r="AB198" s="369">
        <v>2.9317372689590931E-2</v>
      </c>
      <c r="AC198" s="373">
        <v>1.0719487303668542</v>
      </c>
      <c r="AD198" s="686">
        <v>0</v>
      </c>
      <c r="AE198" s="687" t="s">
        <v>1808</v>
      </c>
      <c r="AF198" s="688" t="s">
        <v>1793</v>
      </c>
      <c r="AG198" s="689" t="s">
        <v>728</v>
      </c>
      <c r="AH198" s="689" t="s">
        <v>1780</v>
      </c>
      <c r="AI198" s="689">
        <v>5000</v>
      </c>
      <c r="AJ198" s="689">
        <v>5000</v>
      </c>
      <c r="AK198" s="689">
        <v>0</v>
      </c>
      <c r="AL198" s="673">
        <v>0.7</v>
      </c>
      <c r="AM198" s="673">
        <v>20</v>
      </c>
      <c r="AN198" s="685" t="s">
        <v>1787</v>
      </c>
      <c r="AO198" s="683" t="s">
        <v>1324</v>
      </c>
      <c r="AP198" s="687" t="s">
        <v>1802</v>
      </c>
      <c r="AQ198" s="376" t="s">
        <v>668</v>
      </c>
      <c r="AR198" s="369">
        <v>1.8666666666666699E-3</v>
      </c>
      <c r="AS198" s="369">
        <v>1.8666666666666699E-3</v>
      </c>
      <c r="AT198" s="369" t="s">
        <v>1419</v>
      </c>
      <c r="AW198" s="198"/>
      <c r="AX198" s="198"/>
      <c r="AY198" s="184"/>
      <c r="AZ198" s="184"/>
      <c r="BA198" s="184"/>
      <c r="BB198" s="186"/>
      <c r="BC198" s="184"/>
      <c r="BD198" s="184"/>
      <c r="BE198" s="184"/>
      <c r="BF198" s="184"/>
      <c r="BG198" s="186"/>
      <c r="BH198" s="186"/>
      <c r="BI198" s="199"/>
      <c r="BJ198" s="199"/>
      <c r="BK198" s="199"/>
      <c r="BL198" s="186"/>
      <c r="BM198" s="186"/>
      <c r="BN198" s="186"/>
      <c r="BO198" s="186"/>
      <c r="BP198" s="186"/>
      <c r="BQ198" s="186"/>
      <c r="BR198" s="186"/>
      <c r="BS198" s="186"/>
      <c r="BT198" s="187"/>
      <c r="BU198" s="188"/>
      <c r="BV198" s="189"/>
      <c r="BW198" s="185"/>
      <c r="BX198"/>
      <c r="BZ198"/>
    </row>
    <row r="199" spans="2:78" ht="18.75">
      <c r="B199" s="676" t="s">
        <v>811</v>
      </c>
      <c r="C199" s="364">
        <v>2539921000152</v>
      </c>
      <c r="D199" s="838" t="s">
        <v>11</v>
      </c>
      <c r="E199" s="838" t="s">
        <v>620</v>
      </c>
      <c r="F199" s="365" t="s">
        <v>663</v>
      </c>
      <c r="G199" s="366" t="s">
        <v>738</v>
      </c>
      <c r="H199" s="366" t="s">
        <v>34</v>
      </c>
      <c r="I199" s="840" t="s">
        <v>1304</v>
      </c>
      <c r="J199" s="366" t="s">
        <v>608</v>
      </c>
      <c r="K199" s="367" t="s">
        <v>48</v>
      </c>
      <c r="L199" s="681" t="s">
        <v>1419</v>
      </c>
      <c r="M199" s="368" t="s">
        <v>34</v>
      </c>
      <c r="N199" s="682">
        <v>56448</v>
      </c>
      <c r="O199" s="683" t="s">
        <v>1321</v>
      </c>
      <c r="P199" s="684">
        <v>35973</v>
      </c>
      <c r="Q199" s="372">
        <v>213.427629</v>
      </c>
      <c r="R199" s="372">
        <v>227.6154529561754</v>
      </c>
      <c r="S199" s="873">
        <v>1</v>
      </c>
      <c r="T199" s="369">
        <v>9.8299983194401808E-2</v>
      </c>
      <c r="U199" s="685">
        <v>1.0110678465748386</v>
      </c>
      <c r="V199" s="369">
        <v>0.11617735291119935</v>
      </c>
      <c r="W199" s="685">
        <v>1.0215065043362213</v>
      </c>
      <c r="X199" s="369">
        <v>0.14982468286975026</v>
      </c>
      <c r="Y199" s="685">
        <v>1.0012013634679833</v>
      </c>
      <c r="Z199" s="369">
        <v>0.18758195630156771</v>
      </c>
      <c r="AA199" s="685">
        <v>0.99880271760336659</v>
      </c>
      <c r="AB199" s="369">
        <v>7.3721931022133029E-3</v>
      </c>
      <c r="AC199" s="373">
        <v>0.33178249159421586</v>
      </c>
      <c r="AD199" s="686">
        <v>0</v>
      </c>
      <c r="AE199" s="687" t="s">
        <v>1808</v>
      </c>
      <c r="AF199" s="688" t="s">
        <v>1793</v>
      </c>
      <c r="AG199" s="689" t="s">
        <v>728</v>
      </c>
      <c r="AH199" s="689" t="s">
        <v>1786</v>
      </c>
      <c r="AI199" s="689">
        <v>300</v>
      </c>
      <c r="AJ199" s="689">
        <v>100</v>
      </c>
      <c r="AK199" s="689">
        <v>100</v>
      </c>
      <c r="AL199" s="673">
        <v>0.52</v>
      </c>
      <c r="AM199" s="673">
        <v>0</v>
      </c>
      <c r="AN199" s="685" t="s">
        <v>1801</v>
      </c>
      <c r="AO199" s="683" t="s">
        <v>1324</v>
      </c>
      <c r="AP199" s="687" t="s">
        <v>1788</v>
      </c>
      <c r="AQ199" s="376" t="s">
        <v>662</v>
      </c>
      <c r="AR199" s="369">
        <v>1.6639999999999999E-3</v>
      </c>
      <c r="AS199" s="369">
        <v>1.6639999999999999E-3</v>
      </c>
      <c r="AT199" s="369" t="s">
        <v>1419</v>
      </c>
      <c r="AW199" s="198"/>
      <c r="AX199" s="198"/>
      <c r="AY199" s="184"/>
      <c r="AZ199" s="184"/>
      <c r="BA199" s="184"/>
      <c r="BB199" s="184"/>
      <c r="BC199" s="184"/>
      <c r="BD199" s="184"/>
      <c r="BE199" s="184"/>
      <c r="BF199" s="184"/>
      <c r="BG199" s="186"/>
      <c r="BH199" s="186"/>
      <c r="BI199" s="199"/>
      <c r="BJ199" s="199"/>
      <c r="BK199" s="199"/>
      <c r="BL199" s="218"/>
      <c r="BM199" s="186"/>
      <c r="BN199" s="186"/>
      <c r="BO199" s="186"/>
      <c r="BP199" s="186"/>
      <c r="BQ199" s="186"/>
      <c r="BR199" s="186"/>
      <c r="BS199" s="186"/>
      <c r="BT199" s="186"/>
      <c r="BU199" s="186"/>
      <c r="BV199" s="189"/>
      <c r="BW199" s="184"/>
      <c r="BX199"/>
      <c r="BZ199"/>
    </row>
    <row r="200" spans="2:78" ht="18.75">
      <c r="B200" s="676" t="s">
        <v>812</v>
      </c>
      <c r="C200" s="364">
        <v>21185984000100</v>
      </c>
      <c r="D200" s="838" t="s">
        <v>11</v>
      </c>
      <c r="E200" s="838" t="s">
        <v>620</v>
      </c>
      <c r="F200" s="365" t="s">
        <v>663</v>
      </c>
      <c r="G200" s="366" t="s">
        <v>738</v>
      </c>
      <c r="H200" s="366" t="s">
        <v>34</v>
      </c>
      <c r="I200" s="840" t="s">
        <v>1419</v>
      </c>
      <c r="J200" s="366" t="s">
        <v>608</v>
      </c>
      <c r="K200" s="367" t="s">
        <v>48</v>
      </c>
      <c r="L200" s="681" t="s">
        <v>1419</v>
      </c>
      <c r="M200" s="368" t="s">
        <v>1416</v>
      </c>
      <c r="N200" s="682">
        <v>385883</v>
      </c>
      <c r="O200" s="683" t="s">
        <v>1321</v>
      </c>
      <c r="P200" s="684">
        <v>42005</v>
      </c>
      <c r="Q200" s="372">
        <v>610.42605700000001</v>
      </c>
      <c r="R200" s="372">
        <v>628.7637199800796</v>
      </c>
      <c r="S200" s="873">
        <v>1</v>
      </c>
      <c r="T200" s="369">
        <v>0.10710630042738734</v>
      </c>
      <c r="U200" s="685">
        <v>1.1016455243288734</v>
      </c>
      <c r="V200" s="369">
        <v>0.12750546216863201</v>
      </c>
      <c r="W200" s="685">
        <v>1.1211105751669943</v>
      </c>
      <c r="X200" s="369">
        <v>0.18886549708824329</v>
      </c>
      <c r="Y200" s="685">
        <v>1.2620910625333654</v>
      </c>
      <c r="Z200" s="369">
        <v>0.19728145038356404</v>
      </c>
      <c r="AA200" s="685">
        <v>1.0504488419933955</v>
      </c>
      <c r="AB200" s="369">
        <v>2.7546436088405814E-3</v>
      </c>
      <c r="AC200" s="373">
        <v>5.0003106787364544</v>
      </c>
      <c r="AD200" s="686">
        <v>17137984000150</v>
      </c>
      <c r="AE200" s="687" t="s">
        <v>1808</v>
      </c>
      <c r="AF200" s="688" t="s">
        <v>1793</v>
      </c>
      <c r="AG200" s="689" t="s">
        <v>728</v>
      </c>
      <c r="AH200" s="689" t="s">
        <v>1786</v>
      </c>
      <c r="AI200" s="689">
        <v>5000</v>
      </c>
      <c r="AJ200" s="689">
        <v>5000</v>
      </c>
      <c r="AK200" s="689">
        <v>5000</v>
      </c>
      <c r="AL200" s="673">
        <v>0.4</v>
      </c>
      <c r="AM200" s="673">
        <v>0</v>
      </c>
      <c r="AN200" s="685" t="s">
        <v>1801</v>
      </c>
      <c r="AO200" s="683" t="s">
        <v>1324</v>
      </c>
      <c r="AP200" s="687" t="s">
        <v>1788</v>
      </c>
      <c r="AQ200" s="376" t="s">
        <v>677</v>
      </c>
      <c r="AR200" s="369">
        <v>1.2800000000000001E-3</v>
      </c>
      <c r="AS200" s="369">
        <v>1.2800000000000001E-3</v>
      </c>
      <c r="AT200" s="369" t="s">
        <v>1419</v>
      </c>
      <c r="AW200" s="198"/>
      <c r="AX200" s="198"/>
      <c r="AY200" s="184"/>
      <c r="AZ200" s="184"/>
      <c r="BA200" s="184"/>
      <c r="BB200" s="184"/>
      <c r="BC200" s="184"/>
      <c r="BD200" s="184"/>
      <c r="BE200" s="184"/>
      <c r="BF200" s="184"/>
      <c r="BG200" s="186"/>
      <c r="BH200" s="186"/>
      <c r="BI200" s="199"/>
      <c r="BJ200" s="199"/>
      <c r="BK200" s="199"/>
      <c r="BL200" s="218"/>
      <c r="BM200" s="186"/>
      <c r="BN200" s="186"/>
      <c r="BO200" s="186"/>
      <c r="BP200" s="186"/>
      <c r="BQ200" s="186"/>
      <c r="BR200" s="186"/>
      <c r="BS200" s="186"/>
      <c r="BT200" s="186"/>
      <c r="BU200" s="186"/>
      <c r="BV200" s="189"/>
      <c r="BW200" s="184"/>
      <c r="BX200"/>
      <c r="BZ200"/>
    </row>
    <row r="201" spans="2:78" ht="18.75">
      <c r="B201" s="676" t="s">
        <v>129</v>
      </c>
      <c r="C201" s="364">
        <v>11108013000103</v>
      </c>
      <c r="D201" s="838" t="s">
        <v>14</v>
      </c>
      <c r="E201" s="838" t="s">
        <v>607</v>
      </c>
      <c r="F201" s="365" t="s">
        <v>1419</v>
      </c>
      <c r="G201" s="366" t="s">
        <v>1419</v>
      </c>
      <c r="H201" s="366" t="s">
        <v>34</v>
      </c>
      <c r="I201" s="840" t="s">
        <v>34</v>
      </c>
      <c r="J201" s="366" t="s">
        <v>608</v>
      </c>
      <c r="K201" s="367" t="s">
        <v>48</v>
      </c>
      <c r="L201" s="681" t="s">
        <v>1419</v>
      </c>
      <c r="M201" s="368" t="s">
        <v>34</v>
      </c>
      <c r="N201" s="682">
        <v>237191</v>
      </c>
      <c r="O201" s="683" t="s">
        <v>1321</v>
      </c>
      <c r="P201" s="684">
        <v>40117</v>
      </c>
      <c r="Q201" s="372">
        <v>326.197112</v>
      </c>
      <c r="R201" s="372">
        <v>386.50496298007971</v>
      </c>
      <c r="S201" s="873">
        <v>2</v>
      </c>
      <c r="T201" s="369">
        <v>-2.1432691856862252E-2</v>
      </c>
      <c r="U201" s="685">
        <v>-0.22044668674219975</v>
      </c>
      <c r="V201" s="369">
        <v>-6.3909170396072801E-2</v>
      </c>
      <c r="W201" s="685">
        <v>-0.56193080329709411</v>
      </c>
      <c r="X201" s="369">
        <v>-3.6632856843889172E-2</v>
      </c>
      <c r="Y201" s="685">
        <v>-0.244798557335938</v>
      </c>
      <c r="Z201" s="369">
        <v>-4.0346531526400664E-2</v>
      </c>
      <c r="AA201" s="685">
        <v>-0.21482996621302483</v>
      </c>
      <c r="AB201" s="369">
        <v>0.25969212122295132</v>
      </c>
      <c r="AC201" s="373">
        <v>-0.68404292696580449</v>
      </c>
      <c r="AD201" s="686">
        <v>0</v>
      </c>
      <c r="AE201" s="687" t="s">
        <v>1808</v>
      </c>
      <c r="AF201" s="688" t="s">
        <v>1793</v>
      </c>
      <c r="AG201" s="689" t="s">
        <v>728</v>
      </c>
      <c r="AH201" s="689" t="s">
        <v>1786</v>
      </c>
      <c r="AI201" s="689">
        <v>5000</v>
      </c>
      <c r="AJ201" s="689">
        <v>1000</v>
      </c>
      <c r="AK201" s="689">
        <v>1000</v>
      </c>
      <c r="AL201" s="673">
        <v>2</v>
      </c>
      <c r="AM201" s="673">
        <v>20</v>
      </c>
      <c r="AN201" s="685" t="s">
        <v>1791</v>
      </c>
      <c r="AO201" s="683" t="s">
        <v>1324</v>
      </c>
      <c r="AP201" s="687" t="s">
        <v>1783</v>
      </c>
      <c r="AQ201" s="376" t="s">
        <v>681</v>
      </c>
      <c r="AR201" s="369">
        <v>6.6E-3</v>
      </c>
      <c r="AS201" s="369">
        <v>6.6E-3</v>
      </c>
      <c r="AT201" s="369" t="s">
        <v>1419</v>
      </c>
      <c r="AW201" s="198"/>
      <c r="AX201" s="198"/>
      <c r="AY201" s="184"/>
      <c r="AZ201" s="184"/>
      <c r="BA201" s="184"/>
      <c r="BB201" s="186"/>
      <c r="BC201" s="184"/>
      <c r="BD201" s="184"/>
      <c r="BE201" s="184"/>
      <c r="BF201" s="184"/>
      <c r="BG201" s="186"/>
      <c r="BH201" s="186"/>
      <c r="BI201" s="199"/>
      <c r="BJ201" s="199"/>
      <c r="BK201" s="199"/>
      <c r="BL201" s="186"/>
      <c r="BM201" s="186"/>
      <c r="BN201" s="186"/>
      <c r="BO201" s="186"/>
      <c r="BP201" s="186"/>
      <c r="BQ201" s="186"/>
      <c r="BR201" s="186"/>
      <c r="BS201" s="186"/>
      <c r="BT201" s="187"/>
      <c r="BU201" s="188"/>
      <c r="BV201" s="189"/>
      <c r="BW201" s="185"/>
      <c r="BX201"/>
      <c r="BZ201"/>
    </row>
    <row r="202" spans="2:78" ht="18.75">
      <c r="B202" s="676" t="s">
        <v>474</v>
      </c>
      <c r="C202" s="364">
        <v>9636619000161</v>
      </c>
      <c r="D202" s="838" t="s">
        <v>11</v>
      </c>
      <c r="E202" s="838" t="s">
        <v>620</v>
      </c>
      <c r="F202" s="365" t="s">
        <v>663</v>
      </c>
      <c r="G202" s="366" t="s">
        <v>738</v>
      </c>
      <c r="H202" s="366" t="s">
        <v>34</v>
      </c>
      <c r="I202" s="840" t="s">
        <v>1304</v>
      </c>
      <c r="J202" s="366" t="s">
        <v>608</v>
      </c>
      <c r="K202" s="367" t="s">
        <v>48</v>
      </c>
      <c r="L202" s="681" t="s">
        <v>1419</v>
      </c>
      <c r="M202" s="368" t="s">
        <v>1416</v>
      </c>
      <c r="N202" s="682">
        <v>218111</v>
      </c>
      <c r="O202" s="683" t="s">
        <v>1321</v>
      </c>
      <c r="P202" s="684">
        <v>39733</v>
      </c>
      <c r="Q202" s="372">
        <v>782.79528800000003</v>
      </c>
      <c r="R202" s="372">
        <v>638.25334407968103</v>
      </c>
      <c r="S202" s="873">
        <v>0</v>
      </c>
      <c r="T202" s="369">
        <v>9.5300374145806055E-2</v>
      </c>
      <c r="U202" s="685">
        <v>0.98021526488789856</v>
      </c>
      <c r="V202" s="369">
        <v>0.11114608421669847</v>
      </c>
      <c r="W202" s="685">
        <v>0.97726833254361511</v>
      </c>
      <c r="X202" s="369">
        <v>0.14550087785604138</v>
      </c>
      <c r="Y202" s="685">
        <v>0.97230759648528642</v>
      </c>
      <c r="Z202" s="369">
        <v>0.17751573561502609</v>
      </c>
      <c r="AA202" s="685">
        <v>0.94520391324102526</v>
      </c>
      <c r="AB202" s="369">
        <v>1.3150197855446282E-3</v>
      </c>
      <c r="AC202" s="373">
        <v>-1.9659811410853629</v>
      </c>
      <c r="AD202" s="686">
        <v>14167491000174</v>
      </c>
      <c r="AE202" s="687" t="s">
        <v>1808</v>
      </c>
      <c r="AF202" s="688" t="s">
        <v>1793</v>
      </c>
      <c r="AG202" s="689" t="s">
        <v>728</v>
      </c>
      <c r="AH202" s="689" t="s">
        <v>1786</v>
      </c>
      <c r="AI202" s="689">
        <v>300</v>
      </c>
      <c r="AJ202" s="689">
        <v>100</v>
      </c>
      <c r="AK202" s="689">
        <v>0</v>
      </c>
      <c r="AL202" s="673">
        <v>0.22</v>
      </c>
      <c r="AM202" s="673">
        <v>0</v>
      </c>
      <c r="AN202" s="685" t="s">
        <v>1787</v>
      </c>
      <c r="AO202" s="683" t="s">
        <v>1324</v>
      </c>
      <c r="AP202" s="687" t="s">
        <v>1788</v>
      </c>
      <c r="AQ202" s="376" t="s">
        <v>684</v>
      </c>
      <c r="AR202" s="369">
        <v>5.8666666666666698E-4</v>
      </c>
      <c r="AS202" s="369">
        <v>5.8666666666666698E-4</v>
      </c>
      <c r="AT202" s="369" t="s">
        <v>1419</v>
      </c>
      <c r="AW202" s="198"/>
      <c r="AX202" s="198"/>
      <c r="AY202" s="184"/>
      <c r="AZ202" s="184"/>
      <c r="BA202" s="184"/>
      <c r="BB202" s="186"/>
      <c r="BC202" s="184"/>
      <c r="BD202" s="184"/>
      <c r="BE202" s="184"/>
      <c r="BF202" s="184"/>
      <c r="BG202" s="186"/>
      <c r="BH202" s="186"/>
      <c r="BI202" s="199"/>
      <c r="BJ202" s="199"/>
      <c r="BK202" s="199"/>
      <c r="BL202" s="186"/>
      <c r="BM202" s="186"/>
      <c r="BN202" s="186"/>
      <c r="BO202" s="186"/>
      <c r="BP202" s="186"/>
      <c r="BQ202" s="186"/>
      <c r="BR202" s="186"/>
      <c r="BS202" s="186"/>
      <c r="BT202" s="187"/>
      <c r="BU202" s="188"/>
      <c r="BV202" s="189"/>
      <c r="BW202" s="185"/>
      <c r="BX202"/>
      <c r="BZ202"/>
    </row>
    <row r="203" spans="2:78" ht="18.75">
      <c r="B203" s="676" t="s">
        <v>813</v>
      </c>
      <c r="C203" s="364">
        <v>5862906000139</v>
      </c>
      <c r="D203" s="838" t="s">
        <v>11</v>
      </c>
      <c r="E203" s="838" t="s">
        <v>620</v>
      </c>
      <c r="F203" s="365" t="s">
        <v>663</v>
      </c>
      <c r="G203" s="366" t="s">
        <v>738</v>
      </c>
      <c r="H203" s="366" t="s">
        <v>34</v>
      </c>
      <c r="I203" s="840" t="s">
        <v>1419</v>
      </c>
      <c r="J203" s="366" t="s">
        <v>608</v>
      </c>
      <c r="K203" s="367" t="s">
        <v>48</v>
      </c>
      <c r="L203" s="681" t="s">
        <v>1419</v>
      </c>
      <c r="M203" s="368" t="s">
        <v>34</v>
      </c>
      <c r="N203" s="682">
        <v>143529</v>
      </c>
      <c r="O203" s="683" t="s">
        <v>1321</v>
      </c>
      <c r="P203" s="684">
        <v>38504</v>
      </c>
      <c r="Q203" s="372">
        <v>459.30592799999999</v>
      </c>
      <c r="R203" s="372">
        <v>459.91411855776863</v>
      </c>
      <c r="S203" s="873">
        <v>1</v>
      </c>
      <c r="T203" s="369">
        <v>0.10332233857814876</v>
      </c>
      <c r="U203" s="685">
        <v>1.0627254550256584</v>
      </c>
      <c r="V203" s="369">
        <v>0.12195778587633321</v>
      </c>
      <c r="W203" s="685">
        <v>1.0723318134330559</v>
      </c>
      <c r="X203" s="369">
        <v>0.17030115106107746</v>
      </c>
      <c r="Y203" s="685">
        <v>1.1380350779100032</v>
      </c>
      <c r="Z203" s="369">
        <v>0.19420382459592345</v>
      </c>
      <c r="AA203" s="685">
        <v>1.0340616528358211</v>
      </c>
      <c r="AB203" s="369">
        <v>1.414146371030987E-3</v>
      </c>
      <c r="AC203" s="373">
        <v>5.8172178846680556</v>
      </c>
      <c r="AD203" s="686">
        <v>0</v>
      </c>
      <c r="AE203" s="687" t="s">
        <v>1808</v>
      </c>
      <c r="AF203" s="688" t="s">
        <v>1793</v>
      </c>
      <c r="AG203" s="689" t="s">
        <v>728</v>
      </c>
      <c r="AH203" s="689" t="s">
        <v>1786</v>
      </c>
      <c r="AI203" s="689">
        <v>5000</v>
      </c>
      <c r="AJ203" s="689">
        <v>200</v>
      </c>
      <c r="AK203" s="689">
        <v>0</v>
      </c>
      <c r="AL203" s="673">
        <v>0.34</v>
      </c>
      <c r="AM203" s="673">
        <v>0</v>
      </c>
      <c r="AN203" s="685" t="s">
        <v>1801</v>
      </c>
      <c r="AO203" s="683" t="s">
        <v>1324</v>
      </c>
      <c r="AP203" s="687" t="s">
        <v>1788</v>
      </c>
      <c r="AQ203" s="376" t="s">
        <v>662</v>
      </c>
      <c r="AR203" s="369">
        <v>1.088E-3</v>
      </c>
      <c r="AS203" s="369">
        <v>1.088E-3</v>
      </c>
      <c r="AT203" s="369" t="s">
        <v>1419</v>
      </c>
      <c r="AW203" s="198"/>
      <c r="AX203" s="198"/>
      <c r="AY203" s="184"/>
      <c r="AZ203" s="184"/>
      <c r="BA203" s="184"/>
      <c r="BB203" s="186"/>
      <c r="BC203" s="184"/>
      <c r="BD203" s="184"/>
      <c r="BE203" s="184"/>
      <c r="BF203" s="184"/>
      <c r="BG203" s="186"/>
      <c r="BH203" s="186"/>
      <c r="BI203" s="199"/>
      <c r="BJ203" s="199"/>
      <c r="BK203" s="199"/>
      <c r="BL203" s="186"/>
      <c r="BM203" s="186"/>
      <c r="BN203" s="186"/>
      <c r="BO203" s="186"/>
      <c r="BP203" s="186"/>
      <c r="BQ203" s="186"/>
      <c r="BR203" s="186"/>
      <c r="BS203" s="186"/>
      <c r="BT203" s="187"/>
      <c r="BU203" s="188"/>
      <c r="BV203" s="189"/>
      <c r="BW203" s="185"/>
      <c r="BX203"/>
      <c r="BZ203"/>
    </row>
    <row r="204" spans="2:78" ht="18.75">
      <c r="B204" s="676" t="s">
        <v>1517</v>
      </c>
      <c r="C204" s="364">
        <v>37327331000140</v>
      </c>
      <c r="D204" s="838" t="s">
        <v>14</v>
      </c>
      <c r="E204" s="838" t="s">
        <v>607</v>
      </c>
      <c r="F204" s="365" t="s">
        <v>1419</v>
      </c>
      <c r="G204" s="366" t="s">
        <v>1419</v>
      </c>
      <c r="H204" s="366" t="s">
        <v>34</v>
      </c>
      <c r="I204" s="840" t="s">
        <v>34</v>
      </c>
      <c r="J204" s="366" t="s">
        <v>608</v>
      </c>
      <c r="K204" s="367" t="s">
        <v>48</v>
      </c>
      <c r="L204" s="681" t="s">
        <v>1419</v>
      </c>
      <c r="M204" s="368" t="s">
        <v>1419</v>
      </c>
      <c r="N204" s="683">
        <v>548294</v>
      </c>
      <c r="O204" s="683" t="s">
        <v>1321</v>
      </c>
      <c r="P204" s="684">
        <v>44045</v>
      </c>
      <c r="Q204" s="372">
        <v>4.2975243799999996</v>
      </c>
      <c r="R204" s="372">
        <v>18.068968993320006</v>
      </c>
      <c r="S204" s="873">
        <v>2</v>
      </c>
      <c r="T204" s="369">
        <v>-8.539917164285149E-3</v>
      </c>
      <c r="U204" s="685">
        <v>-8.7837610716021156E-2</v>
      </c>
      <c r="V204" s="369">
        <v>-8.2969361439686806E-2</v>
      </c>
      <c r="W204" s="685">
        <v>-0.72952034322941417</v>
      </c>
      <c r="X204" s="369">
        <v>-1.6395892084970054E-2</v>
      </c>
      <c r="Y204" s="685">
        <v>-0.10956532125628986</v>
      </c>
      <c r="AB204" s="369">
        <v>7.1879509438944222E-2</v>
      </c>
      <c r="AC204" s="373">
        <v>-2.736534393323891</v>
      </c>
      <c r="AD204" s="686">
        <v>0</v>
      </c>
      <c r="AE204" s="687" t="s">
        <v>1808</v>
      </c>
      <c r="AF204" s="688" t="s">
        <v>1793</v>
      </c>
      <c r="AG204" s="689" t="s">
        <v>728</v>
      </c>
      <c r="AH204" s="689" t="s">
        <v>1786</v>
      </c>
      <c r="AI204" s="689">
        <v>5000</v>
      </c>
      <c r="AJ204" s="689">
        <v>5000</v>
      </c>
      <c r="AK204" s="689">
        <v>1000</v>
      </c>
      <c r="AL204" s="673">
        <v>2</v>
      </c>
      <c r="AM204" s="673">
        <v>20</v>
      </c>
      <c r="AN204" s="685" t="s">
        <v>1782</v>
      </c>
      <c r="AO204" s="683" t="s">
        <v>1324</v>
      </c>
      <c r="AP204" s="687" t="s">
        <v>1802</v>
      </c>
      <c r="AQ204" s="376" t="s">
        <v>1782</v>
      </c>
      <c r="AR204" s="369">
        <v>0</v>
      </c>
      <c r="AS204" s="369">
        <v>0</v>
      </c>
      <c r="AT204" s="369" t="s">
        <v>1419</v>
      </c>
      <c r="AW204" s="198"/>
      <c r="AX204" s="198"/>
      <c r="AY204" s="184"/>
      <c r="AZ204" s="184"/>
      <c r="BA204" s="184"/>
      <c r="BB204" s="186"/>
      <c r="BC204" s="184"/>
      <c r="BD204" s="184"/>
      <c r="BE204" s="184"/>
      <c r="BF204" s="184"/>
      <c r="BG204" s="186"/>
      <c r="BH204" s="186"/>
      <c r="BI204" s="199"/>
      <c r="BJ204" s="199"/>
      <c r="BK204" s="199"/>
      <c r="BL204" s="218"/>
      <c r="BM204" s="186"/>
      <c r="BN204" s="186"/>
      <c r="BO204" s="186"/>
      <c r="BP204" s="186"/>
      <c r="BQ204" s="186"/>
      <c r="BR204" s="186"/>
      <c r="BS204" s="186"/>
      <c r="BT204" s="187"/>
      <c r="BU204" s="188"/>
      <c r="BV204" s="189"/>
      <c r="BW204" s="185"/>
      <c r="BX204"/>
      <c r="BZ204"/>
    </row>
    <row r="205" spans="2:78" ht="18.75">
      <c r="B205" s="676" t="s">
        <v>1518</v>
      </c>
      <c r="C205" s="364">
        <v>17898543000170</v>
      </c>
      <c r="D205" s="838" t="s">
        <v>11</v>
      </c>
      <c r="E205" s="838" t="s">
        <v>620</v>
      </c>
      <c r="F205" s="365" t="s">
        <v>672</v>
      </c>
      <c r="G205" s="366" t="s">
        <v>738</v>
      </c>
      <c r="H205" s="366" t="s">
        <v>34</v>
      </c>
      <c r="I205" s="840" t="s">
        <v>1419</v>
      </c>
      <c r="J205" s="366" t="s">
        <v>608</v>
      </c>
      <c r="K205" s="367" t="s">
        <v>48</v>
      </c>
      <c r="L205" s="681" t="s">
        <v>1419</v>
      </c>
      <c r="M205" s="368" t="s">
        <v>1419</v>
      </c>
      <c r="N205" s="682">
        <v>339423</v>
      </c>
      <c r="O205" s="683" t="s">
        <v>1321</v>
      </c>
      <c r="P205" s="684">
        <v>41411</v>
      </c>
      <c r="Q205" s="372">
        <v>2195.6654020000001</v>
      </c>
      <c r="R205" s="372">
        <v>10949922.180626718</v>
      </c>
      <c r="S205" s="873">
        <v>0</v>
      </c>
      <c r="T205" s="369">
        <v>9.4999003701814244E-2</v>
      </c>
      <c r="U205" s="685">
        <v>0.97711550885614518</v>
      </c>
      <c r="V205" s="369">
        <v>0.1111980763084941</v>
      </c>
      <c r="W205" s="685">
        <v>0.97772548067629705</v>
      </c>
      <c r="X205" s="369">
        <v>0.14493692144549808</v>
      </c>
      <c r="Y205" s="685">
        <v>0.96853896560045871</v>
      </c>
      <c r="Z205" s="369">
        <v>0.17142712513603908</v>
      </c>
      <c r="AA205" s="685">
        <v>0.91278437346895958</v>
      </c>
      <c r="AB205" s="369">
        <v>1.3041192969959663E-3</v>
      </c>
      <c r="AC205" s="373">
        <v>-1.9425462168796248</v>
      </c>
      <c r="AD205" s="686">
        <v>0</v>
      </c>
      <c r="AE205" s="687" t="s">
        <v>1810</v>
      </c>
      <c r="AF205" s="688" t="s">
        <v>1779</v>
      </c>
      <c r="AG205" s="689" t="s">
        <v>1439</v>
      </c>
      <c r="AH205" s="689" t="s">
        <v>1786</v>
      </c>
      <c r="AI205" s="689">
        <v>0</v>
      </c>
      <c r="AJ205" s="689">
        <v>0</v>
      </c>
      <c r="AK205" s="689">
        <v>0</v>
      </c>
      <c r="AL205" s="673">
        <v>0.2</v>
      </c>
      <c r="AM205" s="673">
        <v>0</v>
      </c>
      <c r="AN205" s="685" t="s">
        <v>1787</v>
      </c>
      <c r="AO205" s="683" t="s">
        <v>1324</v>
      </c>
      <c r="AP205" s="687" t="s">
        <v>1788</v>
      </c>
      <c r="AQ205" s="376" t="s">
        <v>1782</v>
      </c>
      <c r="AR205" s="369">
        <v>0</v>
      </c>
      <c r="AS205" s="369">
        <v>0</v>
      </c>
      <c r="AT205" s="369" t="s">
        <v>1419</v>
      </c>
      <c r="AW205" s="198"/>
      <c r="AX205" s="198"/>
      <c r="AY205" s="184"/>
      <c r="AZ205" s="184"/>
      <c r="BA205" s="184"/>
      <c r="BB205" s="186"/>
      <c r="BC205" s="184"/>
      <c r="BD205" s="184"/>
      <c r="BE205" s="184"/>
      <c r="BF205" s="184"/>
      <c r="BG205" s="186"/>
      <c r="BH205" s="186"/>
      <c r="BI205" s="199"/>
      <c r="BJ205" s="199"/>
      <c r="BK205" s="199"/>
      <c r="BL205" s="218"/>
      <c r="BM205" s="186"/>
      <c r="BN205" s="186"/>
      <c r="BO205" s="186"/>
      <c r="BP205" s="186"/>
      <c r="BQ205" s="186"/>
      <c r="BR205" s="186"/>
      <c r="BS205" s="186"/>
      <c r="BT205" s="187"/>
      <c r="BU205" s="188"/>
      <c r="BV205" s="189"/>
      <c r="BW205" s="185"/>
      <c r="BX205"/>
      <c r="BZ205"/>
    </row>
    <row r="206" spans="2:78" ht="18.75">
      <c r="B206" s="676" t="s">
        <v>1520</v>
      </c>
      <c r="C206" s="364">
        <v>30618435000165</v>
      </c>
      <c r="D206" s="838" t="s">
        <v>14</v>
      </c>
      <c r="E206" s="838" t="s">
        <v>607</v>
      </c>
      <c r="F206" s="365" t="s">
        <v>1419</v>
      </c>
      <c r="G206" s="366" t="s">
        <v>1419</v>
      </c>
      <c r="H206" s="366" t="s">
        <v>34</v>
      </c>
      <c r="I206" s="840" t="s">
        <v>34</v>
      </c>
      <c r="J206" s="366" t="s">
        <v>608</v>
      </c>
      <c r="K206" s="367" t="s">
        <v>48</v>
      </c>
      <c r="L206" s="681" t="s">
        <v>1419</v>
      </c>
      <c r="M206" s="368" t="s">
        <v>1419</v>
      </c>
      <c r="N206" s="682">
        <v>483036</v>
      </c>
      <c r="O206" s="683" t="s">
        <v>1321</v>
      </c>
      <c r="P206" s="684">
        <v>43428</v>
      </c>
      <c r="Q206" s="372">
        <v>50.214952930000003</v>
      </c>
      <c r="R206" s="372">
        <v>52.347721466733049</v>
      </c>
      <c r="S206" s="873">
        <v>2</v>
      </c>
      <c r="T206" s="369">
        <v>-0.12899565326094831</v>
      </c>
      <c r="U206" s="685">
        <v>-1.3267892131998775</v>
      </c>
      <c r="V206" s="369">
        <v>-0.21876061376935962</v>
      </c>
      <c r="W206" s="685">
        <v>-1.923484950021124</v>
      </c>
      <c r="X206" s="369">
        <v>-0.13869883499504687</v>
      </c>
      <c r="Y206" s="685">
        <v>-0.92685303949005615</v>
      </c>
      <c r="Z206" s="369">
        <v>2.4181558054626962E-2</v>
      </c>
      <c r="AA206" s="685">
        <v>0.12875761814753572</v>
      </c>
      <c r="AB206" s="369">
        <v>0.27566308441514198</v>
      </c>
      <c r="AC206" s="373">
        <v>-1.2061535290081424</v>
      </c>
      <c r="AD206" s="686">
        <v>29224691000199</v>
      </c>
      <c r="AE206" s="687" t="s">
        <v>1863</v>
      </c>
      <c r="AF206" s="688" t="s">
        <v>1779</v>
      </c>
      <c r="AG206" s="689" t="s">
        <v>1439</v>
      </c>
      <c r="AH206" s="689" t="s">
        <v>1861</v>
      </c>
      <c r="AI206" s="689">
        <v>5000</v>
      </c>
      <c r="AJ206" s="689">
        <v>1000</v>
      </c>
      <c r="AK206" s="689">
        <v>5000</v>
      </c>
      <c r="AL206" s="673">
        <v>0.06</v>
      </c>
      <c r="AM206" s="673">
        <v>0</v>
      </c>
      <c r="AN206" s="685" t="s">
        <v>666</v>
      </c>
      <c r="AO206" s="683" t="s">
        <v>1324</v>
      </c>
      <c r="AP206" s="687" t="s">
        <v>1783</v>
      </c>
      <c r="AQ206" s="376" t="s">
        <v>1782</v>
      </c>
      <c r="AR206" s="369">
        <v>0</v>
      </c>
      <c r="AS206" s="369">
        <v>0</v>
      </c>
      <c r="AT206" s="369" t="s">
        <v>1419</v>
      </c>
      <c r="AW206" s="198"/>
      <c r="AX206" s="198"/>
      <c r="AY206" s="184"/>
      <c r="AZ206" s="184"/>
      <c r="BA206" s="184"/>
      <c r="BB206" s="186"/>
      <c r="BC206" s="184"/>
      <c r="BD206" s="184"/>
      <c r="BE206" s="184"/>
      <c r="BF206" s="184"/>
      <c r="BG206" s="186"/>
      <c r="BH206" s="186"/>
      <c r="BI206" s="199"/>
      <c r="BJ206" s="199"/>
      <c r="BK206" s="199"/>
      <c r="BL206" s="218"/>
      <c r="BM206" s="186"/>
      <c r="BN206" s="186"/>
      <c r="BO206" s="186"/>
      <c r="BP206" s="186"/>
      <c r="BQ206" s="186"/>
      <c r="BR206" s="186"/>
      <c r="BS206" s="186"/>
      <c r="BT206" s="187"/>
      <c r="BU206" s="188"/>
      <c r="BV206" s="189"/>
      <c r="BW206" s="185"/>
      <c r="BX206"/>
      <c r="BZ206"/>
    </row>
    <row r="207" spans="2:78" ht="18.75">
      <c r="B207" s="676" t="s">
        <v>130</v>
      </c>
      <c r="C207" s="364">
        <v>15390811000113</v>
      </c>
      <c r="D207" s="838" t="s">
        <v>14</v>
      </c>
      <c r="E207" s="838" t="s">
        <v>607</v>
      </c>
      <c r="F207" s="365" t="s">
        <v>1419</v>
      </c>
      <c r="G207" s="366" t="s">
        <v>1419</v>
      </c>
      <c r="H207" s="366" t="s">
        <v>34</v>
      </c>
      <c r="I207" s="840" t="s">
        <v>34</v>
      </c>
      <c r="J207" s="366" t="s">
        <v>608</v>
      </c>
      <c r="K207" s="367" t="s">
        <v>48</v>
      </c>
      <c r="L207" s="681" t="s">
        <v>1419</v>
      </c>
      <c r="M207" s="368" t="s">
        <v>34</v>
      </c>
      <c r="N207" s="682">
        <v>305261</v>
      </c>
      <c r="O207" s="683" t="s">
        <v>1324</v>
      </c>
      <c r="P207" s="684">
        <v>41061</v>
      </c>
      <c r="Q207" s="372">
        <v>87.981341</v>
      </c>
      <c r="R207" s="372">
        <v>105.9260245816733</v>
      </c>
      <c r="S207" s="873">
        <v>2</v>
      </c>
      <c r="T207" s="369">
        <v>-0.13179741739567796</v>
      </c>
      <c r="U207" s="685">
        <v>-1.355606854243717</v>
      </c>
      <c r="V207" s="369">
        <v>-0.21419226301553385</v>
      </c>
      <c r="W207" s="685">
        <v>-1.8833170524732323</v>
      </c>
      <c r="X207" s="369">
        <v>-0.20417890514670212</v>
      </c>
      <c r="Y207" s="685">
        <v>-1.3644226993091246</v>
      </c>
      <c r="Z207" s="369">
        <v>-0.11937399771934032</v>
      </c>
      <c r="AA207" s="685">
        <v>-0.63562122756397932</v>
      </c>
      <c r="AB207" s="369">
        <v>0.27893941727904248</v>
      </c>
      <c r="AC207" s="373">
        <v>-1.1756088634928292</v>
      </c>
      <c r="AD207" s="686">
        <v>15165493000197</v>
      </c>
      <c r="AE207" s="687" t="s">
        <v>1863</v>
      </c>
      <c r="AF207" s="688" t="s">
        <v>1779</v>
      </c>
      <c r="AG207" s="689" t="s">
        <v>1439</v>
      </c>
      <c r="AH207" s="689" t="s">
        <v>1786</v>
      </c>
      <c r="AI207" s="689">
        <v>150000</v>
      </c>
      <c r="AJ207" s="689">
        <v>10000</v>
      </c>
      <c r="AK207" s="689">
        <v>150000</v>
      </c>
      <c r="AL207" s="673">
        <v>2.8</v>
      </c>
      <c r="AM207" s="673">
        <v>20</v>
      </c>
      <c r="AN207" s="685" t="s">
        <v>666</v>
      </c>
      <c r="AO207" s="683" t="s">
        <v>1324</v>
      </c>
      <c r="AP207" s="687" t="s">
        <v>1783</v>
      </c>
      <c r="AQ207" s="376" t="s">
        <v>665</v>
      </c>
      <c r="AR207" s="369">
        <v>4.0000000000000001E-3</v>
      </c>
      <c r="AS207" s="369">
        <v>4.0000000000000001E-3</v>
      </c>
      <c r="AT207" s="369" t="s">
        <v>1419</v>
      </c>
      <c r="AW207" s="198"/>
      <c r="AX207" s="198"/>
      <c r="AY207" s="184"/>
      <c r="AZ207" s="184"/>
      <c r="BA207" s="184"/>
      <c r="BB207" s="186"/>
      <c r="BC207" s="184"/>
      <c r="BD207" s="184"/>
      <c r="BE207" s="184"/>
      <c r="BF207" s="184"/>
      <c r="BG207" s="186"/>
      <c r="BH207" s="186"/>
      <c r="BI207" s="199"/>
      <c r="BJ207" s="199"/>
      <c r="BK207" s="199"/>
      <c r="BL207" s="218"/>
      <c r="BM207" s="186"/>
      <c r="BN207" s="186"/>
      <c r="BO207" s="186"/>
      <c r="BP207" s="186"/>
      <c r="BQ207" s="186"/>
      <c r="BR207" s="186"/>
      <c r="BS207" s="186"/>
      <c r="BT207" s="187"/>
      <c r="BU207" s="188"/>
      <c r="BV207" s="189"/>
      <c r="BW207" s="185"/>
      <c r="BX207"/>
      <c r="BZ207"/>
    </row>
    <row r="208" spans="2:78" ht="18.75">
      <c r="B208" s="676" t="s">
        <v>131</v>
      </c>
      <c r="C208" s="364">
        <v>8323402000139</v>
      </c>
      <c r="D208" s="838" t="s">
        <v>14</v>
      </c>
      <c r="E208" s="838" t="s">
        <v>607</v>
      </c>
      <c r="F208" s="365" t="s">
        <v>1419</v>
      </c>
      <c r="G208" s="366" t="s">
        <v>1419</v>
      </c>
      <c r="H208" s="366" t="s">
        <v>34</v>
      </c>
      <c r="I208" s="840" t="s">
        <v>34</v>
      </c>
      <c r="J208" s="366" t="s">
        <v>608</v>
      </c>
      <c r="K208" s="367" t="s">
        <v>48</v>
      </c>
      <c r="M208" s="368" t="s">
        <v>1416</v>
      </c>
      <c r="N208" s="682">
        <v>212962</v>
      </c>
      <c r="O208" s="683" t="s">
        <v>1321</v>
      </c>
      <c r="P208" s="684">
        <v>39639</v>
      </c>
      <c r="Q208" s="372">
        <v>770.413724</v>
      </c>
      <c r="R208" s="372">
        <v>1154.0578826175299</v>
      </c>
      <c r="S208" s="873">
        <v>2</v>
      </c>
      <c r="T208" s="369">
        <v>-0.1274791660285165</v>
      </c>
      <c r="U208" s="685">
        <v>-1.3111913317900628</v>
      </c>
      <c r="V208" s="369">
        <v>-0.20931426530937369</v>
      </c>
      <c r="W208" s="685">
        <v>-1.8404265384434586</v>
      </c>
      <c r="X208" s="369">
        <v>-0.18455871601802576</v>
      </c>
      <c r="Y208" s="685">
        <v>-1.2333110578167295</v>
      </c>
      <c r="Z208" s="369">
        <v>-9.699217564282081E-2</v>
      </c>
      <c r="AA208" s="685">
        <v>-0.51644652038157068</v>
      </c>
      <c r="AB208" s="369">
        <v>0.2784987139329454</v>
      </c>
      <c r="AC208" s="373">
        <v>-1.1599538434579173</v>
      </c>
      <c r="AD208" s="686">
        <v>15165493000197</v>
      </c>
      <c r="AE208" s="687" t="s">
        <v>1863</v>
      </c>
      <c r="AF208" s="688" t="s">
        <v>1779</v>
      </c>
      <c r="AG208" s="689" t="s">
        <v>1439</v>
      </c>
      <c r="AH208" s="689" t="s">
        <v>1786</v>
      </c>
      <c r="AI208" s="689">
        <v>150000</v>
      </c>
      <c r="AJ208" s="689">
        <v>10000</v>
      </c>
      <c r="AK208" s="689">
        <v>150000</v>
      </c>
      <c r="AL208" s="673">
        <v>2.2000000000000002</v>
      </c>
      <c r="AM208" s="673">
        <v>20</v>
      </c>
      <c r="AN208" s="685" t="s">
        <v>666</v>
      </c>
      <c r="AO208" s="683" t="s">
        <v>1324</v>
      </c>
      <c r="AP208" s="687" t="s">
        <v>1783</v>
      </c>
      <c r="AQ208" s="376" t="s">
        <v>665</v>
      </c>
      <c r="AR208" s="369">
        <v>0</v>
      </c>
      <c r="AS208" s="369">
        <v>0</v>
      </c>
      <c r="AT208" s="369" t="s">
        <v>1419</v>
      </c>
      <c r="AW208" s="198"/>
      <c r="AX208" s="198"/>
      <c r="AY208" s="184"/>
      <c r="AZ208" s="184"/>
      <c r="BA208" s="184"/>
      <c r="BB208" s="186"/>
      <c r="BC208" s="184"/>
      <c r="BD208" s="184"/>
      <c r="BE208" s="184"/>
      <c r="BF208" s="184"/>
      <c r="BG208" s="186"/>
      <c r="BH208" s="186"/>
      <c r="BI208" s="199"/>
      <c r="BJ208" s="199"/>
      <c r="BK208" s="199"/>
      <c r="BL208" s="218"/>
      <c r="BM208" s="186"/>
      <c r="BN208" s="186"/>
      <c r="BO208" s="186"/>
      <c r="BP208" s="186"/>
      <c r="BQ208" s="186"/>
      <c r="BR208" s="186"/>
      <c r="BS208" s="186"/>
      <c r="BT208" s="187"/>
      <c r="BU208" s="188"/>
      <c r="BV208" s="189"/>
      <c r="BW208" s="185"/>
      <c r="BX208"/>
      <c r="BZ208"/>
    </row>
    <row r="209" spans="2:78" ht="18.75">
      <c r="B209" s="676" t="s">
        <v>1521</v>
      </c>
      <c r="C209" s="364">
        <v>38173778000175</v>
      </c>
      <c r="D209" s="838" t="s">
        <v>14</v>
      </c>
      <c r="E209" s="838" t="s">
        <v>1419</v>
      </c>
      <c r="F209" s="365" t="s">
        <v>1419</v>
      </c>
      <c r="G209" s="366" t="s">
        <v>1419</v>
      </c>
      <c r="H209" s="366" t="s">
        <v>34</v>
      </c>
      <c r="I209" s="840" t="s">
        <v>1419</v>
      </c>
      <c r="J209" s="366" t="s">
        <v>1419</v>
      </c>
      <c r="K209" s="367" t="s">
        <v>48</v>
      </c>
      <c r="L209" s="681" t="s">
        <v>1419</v>
      </c>
      <c r="M209" s="368" t="s">
        <v>1419</v>
      </c>
      <c r="N209" s="683">
        <v>602353</v>
      </c>
      <c r="O209" s="683" t="s">
        <v>1321</v>
      </c>
      <c r="P209" s="684">
        <v>44393</v>
      </c>
      <c r="Q209" s="372">
        <v>49.511212880000002</v>
      </c>
      <c r="R209" s="372">
        <v>50.171137085119987</v>
      </c>
      <c r="S209" s="873">
        <v>2</v>
      </c>
      <c r="T209" s="369">
        <v>-0.15386171215201716</v>
      </c>
      <c r="U209" s="685">
        <v>-1.5825499142579413</v>
      </c>
      <c r="V209" s="369">
        <v>-0.23501401877561467</v>
      </c>
      <c r="W209" s="685">
        <v>-2.0663954098952697</v>
      </c>
      <c r="AB209" s="369">
        <v>0.27945206486267127</v>
      </c>
      <c r="AC209" s="373">
        <v>-1.2479614608044818</v>
      </c>
      <c r="AD209" s="686">
        <v>41128218000103</v>
      </c>
      <c r="AE209" s="687" t="s">
        <v>1856</v>
      </c>
      <c r="AF209" s="688" t="s">
        <v>1800</v>
      </c>
      <c r="AG209" s="689" t="s">
        <v>1438</v>
      </c>
      <c r="AH209" s="689" t="s">
        <v>1780</v>
      </c>
      <c r="AI209" s="689">
        <v>0</v>
      </c>
      <c r="AJ209" s="689">
        <v>0</v>
      </c>
      <c r="AK209" s="689">
        <v>0</v>
      </c>
      <c r="AL209" s="673">
        <v>0.5</v>
      </c>
      <c r="AM209" s="673">
        <v>0</v>
      </c>
      <c r="AN209" s="685" t="s">
        <v>1782</v>
      </c>
      <c r="AO209" s="683" t="s">
        <v>1321</v>
      </c>
      <c r="AP209" s="687" t="s">
        <v>1783</v>
      </c>
      <c r="AQ209" s="376" t="s">
        <v>1782</v>
      </c>
      <c r="AR209" s="369">
        <v>0</v>
      </c>
      <c r="AS209" s="369">
        <v>0</v>
      </c>
      <c r="AT209" s="369" t="s">
        <v>1419</v>
      </c>
      <c r="AW209" s="198"/>
      <c r="AX209" s="198"/>
      <c r="AY209" s="184"/>
      <c r="AZ209" s="184"/>
      <c r="BA209" s="184"/>
      <c r="BB209" s="186"/>
      <c r="BC209" s="184"/>
      <c r="BD209" s="184"/>
      <c r="BE209" s="184"/>
      <c r="BF209" s="184"/>
      <c r="BG209" s="186"/>
      <c r="BH209" s="186"/>
      <c r="BI209" s="199"/>
      <c r="BJ209" s="199"/>
      <c r="BK209" s="199"/>
      <c r="BL209" s="218"/>
      <c r="BM209" s="186"/>
      <c r="BN209" s="186"/>
      <c r="BO209" s="186"/>
      <c r="BP209" s="186"/>
      <c r="BQ209" s="186"/>
      <c r="BR209" s="186"/>
      <c r="BS209" s="186"/>
      <c r="BT209" s="187"/>
      <c r="BU209" s="188"/>
      <c r="BV209" s="189"/>
      <c r="BW209" s="185"/>
      <c r="BX209"/>
      <c r="BZ209"/>
    </row>
    <row r="210" spans="2:78" ht="18.75">
      <c r="B210" s="676" t="s">
        <v>132</v>
      </c>
      <c r="C210" s="364">
        <v>29286347000124</v>
      </c>
      <c r="D210" s="838" t="s">
        <v>14</v>
      </c>
      <c r="E210" s="838" t="s">
        <v>607</v>
      </c>
      <c r="F210" s="365" t="s">
        <v>1419</v>
      </c>
      <c r="G210" s="366" t="s">
        <v>1419</v>
      </c>
      <c r="H210" s="366" t="s">
        <v>34</v>
      </c>
      <c r="I210" s="840" t="s">
        <v>34</v>
      </c>
      <c r="J210" s="366" t="s">
        <v>608</v>
      </c>
      <c r="K210" s="367" t="s">
        <v>48</v>
      </c>
      <c r="L210" s="681" t="s">
        <v>1419</v>
      </c>
      <c r="M210" s="368" t="s">
        <v>1416</v>
      </c>
      <c r="N210" s="682">
        <v>463302</v>
      </c>
      <c r="O210" s="683" t="s">
        <v>1324</v>
      </c>
      <c r="P210" s="684">
        <v>43170</v>
      </c>
      <c r="Q210" s="372">
        <v>459.67685365</v>
      </c>
      <c r="R210" s="372">
        <v>512.8015546149403</v>
      </c>
      <c r="S210" s="873">
        <v>2</v>
      </c>
      <c r="T210" s="369">
        <v>-0.13795217195651488</v>
      </c>
      <c r="U210" s="685">
        <v>-1.4189117932457456</v>
      </c>
      <c r="V210" s="369">
        <v>-0.22871826831742226</v>
      </c>
      <c r="W210" s="685">
        <v>-2.0110390957637456</v>
      </c>
      <c r="X210" s="369">
        <v>-0.19492054927221325</v>
      </c>
      <c r="Y210" s="685">
        <v>-1.3025538646988191</v>
      </c>
      <c r="Z210" s="369">
        <v>-8.315257775604501E-2</v>
      </c>
      <c r="AA210" s="685">
        <v>-0.4427559146730623</v>
      </c>
      <c r="AB210" s="369">
        <v>0.27555256205103029</v>
      </c>
      <c r="AC210" s="373">
        <v>-1.2427743515926244</v>
      </c>
      <c r="AD210" s="686">
        <v>29224691000199</v>
      </c>
      <c r="AE210" s="687" t="s">
        <v>1863</v>
      </c>
      <c r="AF210" s="688" t="s">
        <v>1779</v>
      </c>
      <c r="AG210" s="689" t="s">
        <v>1439</v>
      </c>
      <c r="AH210" s="689" t="s">
        <v>1780</v>
      </c>
      <c r="AI210" s="689">
        <v>300000</v>
      </c>
      <c r="AJ210" s="689">
        <v>10000</v>
      </c>
      <c r="AK210" s="689">
        <v>300000</v>
      </c>
      <c r="AL210" s="673">
        <v>1.3</v>
      </c>
      <c r="AM210" s="673">
        <v>20</v>
      </c>
      <c r="AN210" s="685" t="s">
        <v>666</v>
      </c>
      <c r="AO210" s="683" t="s">
        <v>1324</v>
      </c>
      <c r="AP210" s="687" t="s">
        <v>1783</v>
      </c>
      <c r="AQ210" s="376" t="s">
        <v>665</v>
      </c>
      <c r="AR210" s="369">
        <v>0</v>
      </c>
      <c r="AS210" s="369">
        <v>0</v>
      </c>
      <c r="AT210" s="369" t="s">
        <v>1419</v>
      </c>
      <c r="AW210" s="198"/>
      <c r="AX210" s="198"/>
      <c r="AY210" s="184"/>
      <c r="AZ210" s="184"/>
      <c r="BA210" s="184"/>
      <c r="BB210" s="186"/>
      <c r="BC210" s="184"/>
      <c r="BD210" s="184"/>
      <c r="BE210" s="184"/>
      <c r="BF210" s="184"/>
      <c r="BG210" s="186"/>
      <c r="BH210" s="186"/>
      <c r="BI210" s="199"/>
      <c r="BJ210" s="199"/>
      <c r="BK210" s="199"/>
      <c r="BL210" s="186"/>
      <c r="BM210" s="186"/>
      <c r="BN210" s="186"/>
      <c r="BO210" s="186"/>
      <c r="BP210" s="186"/>
      <c r="BQ210" s="186"/>
      <c r="BR210" s="186"/>
      <c r="BS210" s="186"/>
      <c r="BT210" s="187"/>
      <c r="BU210" s="188"/>
      <c r="BV210" s="189"/>
      <c r="BW210" s="185"/>
      <c r="BX210"/>
      <c r="BZ210"/>
    </row>
    <row r="211" spans="2:78" ht="18.75">
      <c r="B211" s="676" t="s">
        <v>1522</v>
      </c>
      <c r="C211" s="364">
        <v>41063234000165</v>
      </c>
      <c r="D211" s="838" t="s">
        <v>14</v>
      </c>
      <c r="E211" s="838" t="s">
        <v>614</v>
      </c>
      <c r="F211" s="365" t="s">
        <v>1419</v>
      </c>
      <c r="G211" s="366" t="s">
        <v>1419</v>
      </c>
      <c r="H211" s="366" t="s">
        <v>865</v>
      </c>
      <c r="I211" s="840" t="s">
        <v>34</v>
      </c>
      <c r="J211" s="366" t="s">
        <v>608</v>
      </c>
      <c r="K211" s="367" t="s">
        <v>48</v>
      </c>
      <c r="L211" s="681" t="s">
        <v>1419</v>
      </c>
      <c r="M211" s="368" t="s">
        <v>1419</v>
      </c>
      <c r="N211" s="683">
        <v>586625</v>
      </c>
      <c r="O211" s="683" t="s">
        <v>1321</v>
      </c>
      <c r="P211" s="684">
        <v>44315</v>
      </c>
      <c r="Q211" s="372">
        <v>32.846526300000001</v>
      </c>
      <c r="R211" s="372">
        <v>18.652210324520002</v>
      </c>
      <c r="S211" s="873">
        <v>2</v>
      </c>
      <c r="T211" s="369">
        <v>0.1935293928617341</v>
      </c>
      <c r="U211" s="685">
        <v>1.9905532038869456</v>
      </c>
      <c r="V211" s="369">
        <v>0.186312350184628</v>
      </c>
      <c r="W211" s="685">
        <v>1.6381788083709963</v>
      </c>
      <c r="AB211" s="369">
        <v>0.14865654187663382</v>
      </c>
      <c r="AC211" s="373">
        <v>0.48824599949074365</v>
      </c>
      <c r="AD211" s="686">
        <v>40386431000152</v>
      </c>
      <c r="AE211" s="687" t="s">
        <v>1856</v>
      </c>
      <c r="AF211" s="688" t="s">
        <v>1800</v>
      </c>
      <c r="AG211" s="689" t="s">
        <v>1438</v>
      </c>
      <c r="AH211" s="689" t="s">
        <v>1780</v>
      </c>
      <c r="AI211" s="689">
        <v>10000</v>
      </c>
      <c r="AJ211" s="689">
        <v>0</v>
      </c>
      <c r="AK211" s="689">
        <v>0</v>
      </c>
      <c r="AL211" s="673">
        <v>0</v>
      </c>
      <c r="AM211" s="673">
        <v>0</v>
      </c>
      <c r="AN211" s="685" t="s">
        <v>1782</v>
      </c>
      <c r="AO211" s="683" t="s">
        <v>1321</v>
      </c>
      <c r="AP211" s="687" t="s">
        <v>1802</v>
      </c>
      <c r="AQ211" s="376" t="s">
        <v>1782</v>
      </c>
      <c r="AR211" s="369">
        <v>0</v>
      </c>
      <c r="AS211" s="369">
        <v>0</v>
      </c>
      <c r="AT211" s="369" t="s">
        <v>1419</v>
      </c>
      <c r="AW211" s="198"/>
      <c r="AX211" s="198"/>
      <c r="AY211" s="184"/>
      <c r="AZ211" s="184"/>
      <c r="BA211" s="184"/>
      <c r="BB211" s="186"/>
      <c r="BC211" s="184"/>
      <c r="BD211" s="184"/>
      <c r="BE211" s="184"/>
      <c r="BF211" s="184"/>
      <c r="BG211" s="186"/>
      <c r="BH211" s="186"/>
      <c r="BI211" s="199"/>
      <c r="BJ211" s="199"/>
      <c r="BK211" s="199"/>
      <c r="BL211" s="186"/>
      <c r="BM211" s="186"/>
      <c r="BN211" s="186"/>
      <c r="BO211" s="186"/>
      <c r="BP211" s="186"/>
      <c r="BQ211" s="186"/>
      <c r="BR211" s="186"/>
      <c r="BS211" s="186"/>
      <c r="BT211" s="187"/>
      <c r="BU211" s="188"/>
      <c r="BV211" s="189"/>
      <c r="BW211" s="185"/>
      <c r="BX211"/>
      <c r="BZ211"/>
    </row>
    <row r="212" spans="2:78" ht="18.75">
      <c r="B212" s="676" t="s">
        <v>133</v>
      </c>
      <c r="C212" s="364">
        <v>34425904000180</v>
      </c>
      <c r="D212" s="838" t="s">
        <v>13</v>
      </c>
      <c r="E212" s="838" t="s">
        <v>615</v>
      </c>
      <c r="F212" s="365" t="s">
        <v>619</v>
      </c>
      <c r="G212" s="366" t="s">
        <v>34</v>
      </c>
      <c r="H212" s="366" t="s">
        <v>865</v>
      </c>
      <c r="I212" s="840" t="s">
        <v>34</v>
      </c>
      <c r="J212" s="366" t="s">
        <v>1419</v>
      </c>
      <c r="K212" s="367" t="s">
        <v>48</v>
      </c>
      <c r="L212" s="681" t="s">
        <v>1419</v>
      </c>
      <c r="M212" s="368" t="s">
        <v>34</v>
      </c>
      <c r="N212" s="682">
        <v>508039</v>
      </c>
      <c r="O212" s="683" t="s">
        <v>1321</v>
      </c>
      <c r="P212" s="684">
        <v>43698</v>
      </c>
      <c r="Q212" s="372">
        <v>51.77786132</v>
      </c>
      <c r="R212" s="372">
        <v>72.299568421035829</v>
      </c>
      <c r="S212" s="873">
        <v>1</v>
      </c>
      <c r="T212" s="369">
        <v>3.1446671734140619E-2</v>
      </c>
      <c r="U212" s="685">
        <v>0.32344582001916466</v>
      </c>
      <c r="V212" s="369">
        <v>4.5574012237030725E-3</v>
      </c>
      <c r="W212" s="685">
        <v>4.0071622189919651E-2</v>
      </c>
      <c r="X212" s="369">
        <v>0.19186361672221519</v>
      </c>
      <c r="Y212" s="685">
        <v>1.2821259553686291</v>
      </c>
      <c r="Z212" s="369">
        <v>0.35417024818508169</v>
      </c>
      <c r="AA212" s="685">
        <v>1.8858221406584297</v>
      </c>
      <c r="AB212" s="369">
        <v>6.0641871790489743E-2</v>
      </c>
      <c r="AC212" s="373">
        <v>-1.8003070134232175</v>
      </c>
      <c r="AD212" s="686">
        <v>0</v>
      </c>
      <c r="AE212" s="687" t="s">
        <v>2051</v>
      </c>
      <c r="AF212" s="688" t="s">
        <v>1800</v>
      </c>
      <c r="AG212" s="689" t="s">
        <v>1438</v>
      </c>
      <c r="AH212" s="689" t="s">
        <v>1786</v>
      </c>
      <c r="AI212" s="689">
        <v>1000</v>
      </c>
      <c r="AJ212" s="689">
        <v>1000</v>
      </c>
      <c r="AK212" s="689">
        <v>1000</v>
      </c>
      <c r="AL212" s="673">
        <v>2</v>
      </c>
      <c r="AM212" s="673">
        <v>25</v>
      </c>
      <c r="AN212" s="685" t="s">
        <v>1801</v>
      </c>
      <c r="AO212" s="683" t="s">
        <v>1324</v>
      </c>
      <c r="AP212" s="687" t="s">
        <v>1802</v>
      </c>
      <c r="AQ212" s="376" t="s">
        <v>668</v>
      </c>
      <c r="AR212" s="369">
        <v>4.6666666666666697E-3</v>
      </c>
      <c r="AS212" s="369">
        <v>4.6666666666666697E-3</v>
      </c>
      <c r="AT212" s="369" t="s">
        <v>1419</v>
      </c>
      <c r="AW212" s="198"/>
      <c r="AX212" s="198"/>
      <c r="AY212" s="184"/>
      <c r="AZ212" s="184"/>
      <c r="BA212" s="184"/>
      <c r="BB212" s="186"/>
      <c r="BC212" s="184"/>
      <c r="BD212" s="184"/>
      <c r="BE212" s="184"/>
      <c r="BF212" s="184"/>
      <c r="BG212" s="186"/>
      <c r="BH212" s="186"/>
      <c r="BI212" s="199"/>
      <c r="BJ212" s="199"/>
      <c r="BK212" s="199"/>
      <c r="BL212" s="186"/>
      <c r="BM212" s="186"/>
      <c r="BN212" s="186"/>
      <c r="BO212" s="186"/>
      <c r="BP212" s="186"/>
      <c r="BQ212" s="186"/>
      <c r="BR212" s="186"/>
      <c r="BS212" s="186"/>
      <c r="BT212" s="187"/>
      <c r="BU212" s="188"/>
      <c r="BV212" s="189"/>
      <c r="BW212" s="185"/>
      <c r="BX212"/>
      <c r="BZ212"/>
    </row>
    <row r="213" spans="2:78" ht="18.75">
      <c r="B213" s="676" t="s">
        <v>814</v>
      </c>
      <c r="C213" s="364">
        <v>34109809000178</v>
      </c>
      <c r="D213" s="838" t="s">
        <v>11</v>
      </c>
      <c r="E213" s="838" t="s">
        <v>620</v>
      </c>
      <c r="F213" s="365" t="s">
        <v>663</v>
      </c>
      <c r="G213" s="366" t="s">
        <v>738</v>
      </c>
      <c r="H213" s="366" t="s">
        <v>34</v>
      </c>
      <c r="I213" s="840" t="s">
        <v>1419</v>
      </c>
      <c r="J213" s="366" t="s">
        <v>608</v>
      </c>
      <c r="K213" s="367" t="s">
        <v>48</v>
      </c>
      <c r="L213" s="681" t="s">
        <v>1419</v>
      </c>
      <c r="M213" s="368" t="s">
        <v>1416</v>
      </c>
      <c r="N213" s="682">
        <v>527017</v>
      </c>
      <c r="O213" s="683" t="s">
        <v>1321</v>
      </c>
      <c r="P213" s="684">
        <v>43771</v>
      </c>
      <c r="Q213" s="372">
        <v>87.734349820000006</v>
      </c>
      <c r="R213" s="372">
        <v>31.78469912729085</v>
      </c>
      <c r="S213" s="873">
        <v>1</v>
      </c>
      <c r="T213" s="369">
        <v>0.10732290623002982</v>
      </c>
      <c r="U213" s="685">
        <v>1.1038734307365505</v>
      </c>
      <c r="V213" s="369">
        <v>0.12667320607078203</v>
      </c>
      <c r="W213" s="685">
        <v>1.1137928407211333</v>
      </c>
      <c r="X213" s="369">
        <v>0.18072226127293067</v>
      </c>
      <c r="Y213" s="685">
        <v>1.2076740022388337</v>
      </c>
      <c r="AB213" s="369">
        <v>3.6034390750056522E-3</v>
      </c>
      <c r="AC213" s="373">
        <v>3.591518403992553</v>
      </c>
      <c r="AD213" s="686">
        <v>32388077000177</v>
      </c>
      <c r="AE213" s="687" t="s">
        <v>1789</v>
      </c>
      <c r="AF213" s="688" t="s">
        <v>1825</v>
      </c>
      <c r="AG213" s="689" t="s">
        <v>719</v>
      </c>
      <c r="AH213" s="689" t="s">
        <v>1786</v>
      </c>
      <c r="AI213" s="689">
        <v>1000</v>
      </c>
      <c r="AJ213" s="689">
        <v>500</v>
      </c>
      <c r="AK213" s="689">
        <v>500</v>
      </c>
      <c r="AL213" s="673">
        <v>0.25</v>
      </c>
      <c r="AM213" s="673">
        <v>20</v>
      </c>
      <c r="AN213" s="685" t="s">
        <v>1787</v>
      </c>
      <c r="AO213" s="683" t="s">
        <v>1324</v>
      </c>
      <c r="AP213" s="687" t="s">
        <v>1788</v>
      </c>
      <c r="AQ213" s="376" t="s">
        <v>675</v>
      </c>
      <c r="AR213" s="369">
        <v>6.6666666666666697E-4</v>
      </c>
      <c r="AS213" s="369">
        <v>6.6666666666666697E-4</v>
      </c>
      <c r="AT213" s="369" t="s">
        <v>1419</v>
      </c>
      <c r="AW213" s="198"/>
      <c r="AX213" s="198"/>
      <c r="AY213" s="184"/>
      <c r="AZ213" s="184"/>
      <c r="BA213" s="184"/>
      <c r="BB213" s="186"/>
      <c r="BC213" s="184"/>
      <c r="BD213" s="184"/>
      <c r="BE213" s="184"/>
      <c r="BF213" s="184"/>
      <c r="BG213" s="186"/>
      <c r="BH213" s="186"/>
      <c r="BI213" s="199"/>
      <c r="BJ213" s="199"/>
      <c r="BK213" s="199"/>
      <c r="BL213" s="186"/>
      <c r="BM213" s="186"/>
      <c r="BN213" s="186"/>
      <c r="BO213" s="186"/>
      <c r="BP213" s="186"/>
      <c r="BQ213" s="186"/>
      <c r="BR213" s="186"/>
      <c r="BS213" s="186"/>
      <c r="BT213" s="187"/>
      <c r="BU213" s="188"/>
      <c r="BV213" s="189"/>
      <c r="BW213" s="185"/>
      <c r="BX213"/>
      <c r="BZ213"/>
    </row>
    <row r="214" spans="2:78" ht="18.75">
      <c r="B214" s="676" t="s">
        <v>815</v>
      </c>
      <c r="C214" s="364">
        <v>32158410000151</v>
      </c>
      <c r="D214" s="838" t="s">
        <v>11</v>
      </c>
      <c r="E214" s="838" t="s">
        <v>620</v>
      </c>
      <c r="F214" s="365" t="s">
        <v>672</v>
      </c>
      <c r="G214" s="366" t="s">
        <v>738</v>
      </c>
      <c r="H214" s="366" t="s">
        <v>34</v>
      </c>
      <c r="I214" s="840" t="s">
        <v>1304</v>
      </c>
      <c r="J214" s="366" t="s">
        <v>608</v>
      </c>
      <c r="K214" s="367" t="s">
        <v>48</v>
      </c>
      <c r="L214" s="681" t="s">
        <v>1419</v>
      </c>
      <c r="M214" s="368" t="s">
        <v>1416</v>
      </c>
      <c r="N214" s="682">
        <v>484040</v>
      </c>
      <c r="O214" s="683" t="s">
        <v>1321</v>
      </c>
      <c r="P214" s="684">
        <v>43464</v>
      </c>
      <c r="Q214" s="372">
        <v>32.695243259999998</v>
      </c>
      <c r="R214" s="372">
        <v>34.075953276254971</v>
      </c>
      <c r="S214" s="873">
        <v>0</v>
      </c>
      <c r="T214" s="369">
        <v>9.7056349306456902E-2</v>
      </c>
      <c r="U214" s="685">
        <v>0.99827640759233871</v>
      </c>
      <c r="V214" s="369">
        <v>0.11291074779193311</v>
      </c>
      <c r="W214" s="685">
        <v>0.99278439720593559</v>
      </c>
      <c r="X214" s="369">
        <v>0.14967042809092201</v>
      </c>
      <c r="Y214" s="685">
        <v>1.0001705580497697</v>
      </c>
      <c r="Z214" s="369">
        <v>0.17962960152570395</v>
      </c>
      <c r="AA214" s="685">
        <v>0.95645944686409856</v>
      </c>
      <c r="AB214" s="369">
        <v>1.9524282280981801E-3</v>
      </c>
      <c r="AC214" s="373">
        <v>-0.42031789516769535</v>
      </c>
      <c r="AD214" s="686">
        <v>32312120000110</v>
      </c>
      <c r="AE214" s="687" t="s">
        <v>1789</v>
      </c>
      <c r="AF214" s="688" t="s">
        <v>1825</v>
      </c>
      <c r="AG214" s="689" t="s">
        <v>719</v>
      </c>
      <c r="AH214" s="689" t="s">
        <v>1786</v>
      </c>
      <c r="AI214" s="689">
        <v>30</v>
      </c>
      <c r="AJ214" s="689">
        <v>30</v>
      </c>
      <c r="AK214" s="689">
        <v>30</v>
      </c>
      <c r="AL214" s="673">
        <v>0.25</v>
      </c>
      <c r="AM214" s="673">
        <v>0</v>
      </c>
      <c r="AN214" s="685" t="s">
        <v>1787</v>
      </c>
      <c r="AO214" s="683" t="s">
        <v>1324</v>
      </c>
      <c r="AP214" s="687" t="s">
        <v>1788</v>
      </c>
      <c r="AQ214" s="376" t="s">
        <v>669</v>
      </c>
      <c r="AR214" s="369">
        <v>6.6666666666666697E-4</v>
      </c>
      <c r="AS214" s="369">
        <v>6.6666666666666697E-4</v>
      </c>
      <c r="AT214" s="369" t="s">
        <v>1419</v>
      </c>
      <c r="AW214" s="198"/>
      <c r="AX214" s="198"/>
      <c r="AY214" s="184"/>
      <c r="AZ214" s="184"/>
      <c r="BA214" s="184"/>
      <c r="BB214" s="186"/>
      <c r="BC214" s="184"/>
      <c r="BD214" s="184"/>
      <c r="BE214" s="184"/>
      <c r="BF214" s="184"/>
      <c r="BG214" s="186"/>
      <c r="BH214" s="186"/>
      <c r="BI214" s="199"/>
      <c r="BJ214" s="199"/>
      <c r="BK214" s="199"/>
      <c r="BL214" s="186"/>
      <c r="BM214" s="186"/>
      <c r="BN214" s="186"/>
      <c r="BO214" s="186"/>
      <c r="BP214" s="186"/>
      <c r="BQ214" s="186"/>
      <c r="BR214" s="186"/>
      <c r="BS214" s="186"/>
      <c r="BT214" s="187"/>
      <c r="BU214" s="188"/>
      <c r="BV214" s="189"/>
      <c r="BW214" s="185"/>
      <c r="BX214"/>
      <c r="BZ214"/>
    </row>
    <row r="215" spans="2:78" ht="18.75">
      <c r="B215" s="676" t="s">
        <v>816</v>
      </c>
      <c r="C215" s="364">
        <v>34054884000189</v>
      </c>
      <c r="D215" s="838" t="s">
        <v>14</v>
      </c>
      <c r="E215" s="838" t="s">
        <v>607</v>
      </c>
      <c r="F215" s="365" t="s">
        <v>1419</v>
      </c>
      <c r="G215" s="366" t="s">
        <v>1419</v>
      </c>
      <c r="H215" s="366" t="s">
        <v>34</v>
      </c>
      <c r="I215" s="840" t="s">
        <v>34</v>
      </c>
      <c r="J215" s="366" t="s">
        <v>608</v>
      </c>
      <c r="K215" s="367" t="s">
        <v>48</v>
      </c>
      <c r="L215" s="681" t="s">
        <v>1419</v>
      </c>
      <c r="M215" s="368" t="s">
        <v>34</v>
      </c>
      <c r="N215" s="682">
        <v>509541</v>
      </c>
      <c r="O215" s="683" t="s">
        <v>1324</v>
      </c>
      <c r="P215" s="684">
        <v>43740</v>
      </c>
      <c r="Q215" s="372">
        <v>10.75634511</v>
      </c>
      <c r="R215" s="372">
        <v>11.132377899040005</v>
      </c>
      <c r="S215" s="873">
        <v>2</v>
      </c>
      <c r="T215" s="369">
        <v>-6.2677233727670423E-3</v>
      </c>
      <c r="U215" s="685">
        <v>-6.4466883589368265E-2</v>
      </c>
      <c r="V215" s="369">
        <v>-5.6609149841687412E-2</v>
      </c>
      <c r="W215" s="685">
        <v>-0.49774429627801448</v>
      </c>
      <c r="X215" s="369">
        <v>-9.2754022189910357E-3</v>
      </c>
      <c r="Y215" s="685">
        <v>-6.1982746570810501E-2</v>
      </c>
      <c r="Z215" s="369">
        <v>-2.7606091121018528E-3</v>
      </c>
      <c r="AA215" s="685">
        <v>-1.4699195689030692E-2</v>
      </c>
      <c r="AB215" s="369">
        <v>0.25377540932207399</v>
      </c>
      <c r="AC215" s="373">
        <v>-0.67122554786518518</v>
      </c>
      <c r="AD215" s="686">
        <v>34791820000160</v>
      </c>
      <c r="AE215" s="687" t="s">
        <v>1789</v>
      </c>
      <c r="AF215" s="688" t="s">
        <v>1825</v>
      </c>
      <c r="AG215" s="689" t="s">
        <v>719</v>
      </c>
      <c r="AH215" s="689" t="s">
        <v>1786</v>
      </c>
      <c r="AI215" s="689">
        <v>1000</v>
      </c>
      <c r="AJ215" s="689">
        <v>500</v>
      </c>
      <c r="AK215" s="689">
        <v>500</v>
      </c>
      <c r="AL215" s="673">
        <v>1.5</v>
      </c>
      <c r="AM215" s="673">
        <v>20</v>
      </c>
      <c r="AN215" s="685" t="s">
        <v>666</v>
      </c>
      <c r="AO215" s="683" t="s">
        <v>1324</v>
      </c>
      <c r="AP215" s="687" t="s">
        <v>1783</v>
      </c>
      <c r="AQ215" s="376" t="s">
        <v>670</v>
      </c>
      <c r="AR215" s="369">
        <v>4.0000000000000001E-3</v>
      </c>
      <c r="AS215" s="369">
        <v>4.0000000000000001E-3</v>
      </c>
      <c r="AT215" s="369" t="s">
        <v>1419</v>
      </c>
      <c r="AW215" s="198"/>
      <c r="AX215" s="198"/>
      <c r="AY215" s="184"/>
      <c r="AZ215" s="184"/>
      <c r="BA215" s="184"/>
      <c r="BB215" s="186"/>
      <c r="BC215" s="184"/>
      <c r="BD215" s="184"/>
      <c r="BE215" s="184"/>
      <c r="BF215" s="184"/>
      <c r="BG215" s="186"/>
      <c r="BH215" s="186"/>
      <c r="BI215" s="199"/>
      <c r="BJ215" s="199"/>
      <c r="BK215" s="199"/>
      <c r="BL215" s="186"/>
      <c r="BM215" s="186"/>
      <c r="BN215" s="186"/>
      <c r="BO215" s="186"/>
      <c r="BP215" s="186"/>
      <c r="BQ215" s="186"/>
      <c r="BR215" s="186"/>
      <c r="BS215" s="186"/>
      <c r="BT215" s="187"/>
      <c r="BU215" s="188"/>
      <c r="BV215" s="189"/>
      <c r="BW215" s="185"/>
      <c r="BX215"/>
      <c r="BZ215"/>
    </row>
    <row r="216" spans="2:78" ht="18.75">
      <c r="B216" s="676" t="s">
        <v>817</v>
      </c>
      <c r="C216" s="364">
        <v>32158441000102</v>
      </c>
      <c r="D216" s="838" t="s">
        <v>14</v>
      </c>
      <c r="E216" s="838" t="s">
        <v>607</v>
      </c>
      <c r="F216" s="365" t="s">
        <v>1419</v>
      </c>
      <c r="G216" s="366" t="s">
        <v>1419</v>
      </c>
      <c r="H216" s="366" t="s">
        <v>34</v>
      </c>
      <c r="I216" s="840" t="s">
        <v>34</v>
      </c>
      <c r="J216" s="366" t="s">
        <v>608</v>
      </c>
      <c r="K216" s="367" t="s">
        <v>48</v>
      </c>
      <c r="L216" s="681" t="s">
        <v>1419</v>
      </c>
      <c r="M216" s="368" t="s">
        <v>34</v>
      </c>
      <c r="N216" s="682">
        <v>485683</v>
      </c>
      <c r="O216" s="683" t="s">
        <v>1321</v>
      </c>
      <c r="P216" s="684">
        <v>43464</v>
      </c>
      <c r="Q216" s="372">
        <v>12.185861689999999</v>
      </c>
      <c r="R216" s="372">
        <v>11.056834088964148</v>
      </c>
      <c r="S216" s="873">
        <v>2</v>
      </c>
      <c r="T216" s="369">
        <v>0.15779597231075337</v>
      </c>
      <c r="U216" s="685">
        <v>1.62301588197527</v>
      </c>
      <c r="V216" s="369">
        <v>0.10388300639729708</v>
      </c>
      <c r="W216" s="685">
        <v>0.91340664996861609</v>
      </c>
      <c r="X216" s="369">
        <v>2.9106922390504053E-2</v>
      </c>
      <c r="Y216" s="685">
        <v>0.19450660482334453</v>
      </c>
      <c r="Z216" s="369">
        <v>-2.4115635556733461E-2</v>
      </c>
      <c r="AA216" s="685">
        <v>-0.12840660586818101</v>
      </c>
      <c r="AB216" s="369">
        <v>0.20922366948775942</v>
      </c>
      <c r="AC216" s="373">
        <v>-4.7071069645456251E-2</v>
      </c>
      <c r="AD216" s="686">
        <v>24752576000173</v>
      </c>
      <c r="AE216" s="687" t="s">
        <v>1789</v>
      </c>
      <c r="AF216" s="688" t="s">
        <v>1825</v>
      </c>
      <c r="AG216" s="689" t="s">
        <v>719</v>
      </c>
      <c r="AH216" s="689" t="s">
        <v>1786</v>
      </c>
      <c r="AI216" s="689">
        <v>100</v>
      </c>
      <c r="AJ216" s="689">
        <v>100</v>
      </c>
      <c r="AK216" s="689">
        <v>100</v>
      </c>
      <c r="AL216" s="673">
        <v>1.5</v>
      </c>
      <c r="AM216" s="673">
        <v>20</v>
      </c>
      <c r="AN216" s="685" t="s">
        <v>666</v>
      </c>
      <c r="AO216" s="683" t="s">
        <v>1324</v>
      </c>
      <c r="AP216" s="687" t="s">
        <v>1783</v>
      </c>
      <c r="AQ216" s="376" t="s">
        <v>670</v>
      </c>
      <c r="AR216" s="369">
        <v>4.0000000000000001E-3</v>
      </c>
      <c r="AS216" s="369">
        <v>4.0000000000000001E-3</v>
      </c>
      <c r="AT216" s="369" t="s">
        <v>1419</v>
      </c>
      <c r="AW216" s="198"/>
      <c r="AX216" s="198"/>
      <c r="AY216" s="184"/>
      <c r="AZ216" s="184"/>
      <c r="BA216" s="184"/>
      <c r="BB216" s="186"/>
      <c r="BC216" s="184"/>
      <c r="BD216" s="184"/>
      <c r="BE216" s="184"/>
      <c r="BF216" s="184"/>
      <c r="BG216" s="186"/>
      <c r="BH216" s="186"/>
      <c r="BI216" s="199"/>
      <c r="BJ216" s="199"/>
      <c r="BK216" s="199"/>
      <c r="BL216" s="186"/>
      <c r="BM216" s="186"/>
      <c r="BN216" s="186"/>
      <c r="BO216" s="186"/>
      <c r="BP216" s="186"/>
      <c r="BQ216" s="186"/>
      <c r="BR216" s="186"/>
      <c r="BS216" s="186"/>
      <c r="BT216" s="187"/>
      <c r="BU216" s="188"/>
      <c r="BV216" s="189"/>
      <c r="BW216" s="185"/>
      <c r="BX216"/>
      <c r="BZ216"/>
    </row>
    <row r="217" spans="2:78" ht="18.75">
      <c r="B217" s="676" t="s">
        <v>818</v>
      </c>
      <c r="C217" s="364">
        <v>34054867000141</v>
      </c>
      <c r="D217" s="838" t="s">
        <v>14</v>
      </c>
      <c r="E217" s="838" t="s">
        <v>607</v>
      </c>
      <c r="F217" s="365" t="s">
        <v>1419</v>
      </c>
      <c r="G217" s="366" t="s">
        <v>1419</v>
      </c>
      <c r="H217" s="366" t="s">
        <v>34</v>
      </c>
      <c r="I217" s="840" t="s">
        <v>34</v>
      </c>
      <c r="J217" s="366" t="s">
        <v>608</v>
      </c>
      <c r="K217" s="367" t="s">
        <v>48</v>
      </c>
      <c r="L217" s="681" t="s">
        <v>1419</v>
      </c>
      <c r="M217" s="368" t="s">
        <v>34</v>
      </c>
      <c r="N217" s="682">
        <v>508608</v>
      </c>
      <c r="O217" s="683" t="s">
        <v>1321</v>
      </c>
      <c r="P217" s="684">
        <v>43740</v>
      </c>
      <c r="Q217" s="372">
        <v>11.159786820000001</v>
      </c>
      <c r="R217" s="372">
        <v>11.304637475640003</v>
      </c>
      <c r="S217" s="873">
        <v>2</v>
      </c>
      <c r="T217" s="369">
        <v>-2.3959838914327958E-2</v>
      </c>
      <c r="U217" s="685">
        <v>-0.24643974442479052</v>
      </c>
      <c r="V217" s="369">
        <v>-7.8154462386779255E-2</v>
      </c>
      <c r="W217" s="685">
        <v>-0.68718463341145331</v>
      </c>
      <c r="X217" s="369">
        <v>5.2703735237422E-2</v>
      </c>
      <c r="Y217" s="685">
        <v>0.35219197911091471</v>
      </c>
      <c r="Z217" s="369">
        <v>-1.3744076380734827E-2</v>
      </c>
      <c r="AA217" s="685">
        <v>-7.3181989945540732E-2</v>
      </c>
      <c r="AB217" s="369">
        <v>0.25807434710257932</v>
      </c>
      <c r="AC217" s="373">
        <v>-0.74352934670311055</v>
      </c>
      <c r="AD217" s="686">
        <v>16880814000106</v>
      </c>
      <c r="AE217" s="687" t="s">
        <v>1789</v>
      </c>
      <c r="AF217" s="688" t="s">
        <v>1825</v>
      </c>
      <c r="AG217" s="689" t="s">
        <v>719</v>
      </c>
      <c r="AH217" s="689" t="s">
        <v>1786</v>
      </c>
      <c r="AI217" s="689">
        <v>100</v>
      </c>
      <c r="AJ217" s="689">
        <v>100</v>
      </c>
      <c r="AK217" s="689">
        <v>100</v>
      </c>
      <c r="AL217" s="673">
        <v>1.5</v>
      </c>
      <c r="AM217" s="673">
        <v>20</v>
      </c>
      <c r="AN217" s="685" t="s">
        <v>1791</v>
      </c>
      <c r="AO217" s="683" t="s">
        <v>1324</v>
      </c>
      <c r="AP217" s="687" t="s">
        <v>1783</v>
      </c>
      <c r="AQ217" s="376" t="s">
        <v>681</v>
      </c>
      <c r="AR217" s="369">
        <v>4.0000000000000001E-3</v>
      </c>
      <c r="AS217" s="369">
        <v>4.0000000000000001E-3</v>
      </c>
      <c r="AT217" s="369" t="s">
        <v>1419</v>
      </c>
      <c r="AW217" s="198"/>
      <c r="AX217" s="198"/>
      <c r="AY217" s="184"/>
      <c r="AZ217" s="184"/>
      <c r="BA217" s="184"/>
      <c r="BB217" s="186"/>
      <c r="BC217" s="184"/>
      <c r="BD217" s="184"/>
      <c r="BE217" s="184"/>
      <c r="BF217" s="184"/>
      <c r="BG217" s="186"/>
      <c r="BH217" s="186"/>
      <c r="BI217" s="199"/>
      <c r="BJ217" s="199"/>
      <c r="BK217" s="199"/>
      <c r="BL217" s="186"/>
      <c r="BM217" s="186"/>
      <c r="BN217" s="186"/>
      <c r="BO217" s="186"/>
      <c r="BP217" s="186"/>
      <c r="BQ217" s="186"/>
      <c r="BR217" s="186"/>
      <c r="BS217" s="186"/>
      <c r="BT217" s="187"/>
      <c r="BU217" s="188"/>
      <c r="BV217" s="189"/>
      <c r="BW217" s="185"/>
      <c r="BX217"/>
      <c r="BZ217"/>
    </row>
    <row r="218" spans="2:78" ht="18.75">
      <c r="B218" s="676" t="s">
        <v>819</v>
      </c>
      <c r="C218" s="364">
        <v>32158424000175</v>
      </c>
      <c r="D218" s="838" t="s">
        <v>13</v>
      </c>
      <c r="E218" s="838" t="s">
        <v>615</v>
      </c>
      <c r="F218" s="365" t="s">
        <v>619</v>
      </c>
      <c r="G218" s="366" t="s">
        <v>34</v>
      </c>
      <c r="H218" s="366" t="s">
        <v>1337</v>
      </c>
      <c r="I218" s="840" t="s">
        <v>34</v>
      </c>
      <c r="J218" s="366" t="s">
        <v>1419</v>
      </c>
      <c r="K218" s="367" t="s">
        <v>48</v>
      </c>
      <c r="L218" s="681" t="s">
        <v>1419</v>
      </c>
      <c r="M218" s="368" t="s">
        <v>1416</v>
      </c>
      <c r="N218" s="682">
        <v>483214</v>
      </c>
      <c r="O218" s="683" t="s">
        <v>1321</v>
      </c>
      <c r="P218" s="684">
        <v>43464</v>
      </c>
      <c r="Q218" s="372">
        <v>12.3089452</v>
      </c>
      <c r="R218" s="372">
        <v>12.050153922868532</v>
      </c>
      <c r="S218" s="873">
        <v>1</v>
      </c>
      <c r="T218" s="369">
        <v>7.9661603108528878E-2</v>
      </c>
      <c r="U218" s="685">
        <v>0.81936214933378249</v>
      </c>
      <c r="V218" s="369">
        <v>9.4265405427774507E-2</v>
      </c>
      <c r="W218" s="685">
        <v>0.82884247545185796</v>
      </c>
      <c r="X218" s="369">
        <v>9.6037161225498879E-2</v>
      </c>
      <c r="Y218" s="685">
        <v>0.64176699673814097</v>
      </c>
      <c r="Z218" s="369">
        <v>0.14474800740164984</v>
      </c>
      <c r="AA218" s="685">
        <v>0.77072819801502312</v>
      </c>
      <c r="AB218" s="369">
        <v>1.6231541058723983E-2</v>
      </c>
      <c r="AC218" s="373">
        <v>-1.1992689305983315</v>
      </c>
      <c r="AD218" s="686">
        <v>0</v>
      </c>
      <c r="AE218" s="687" t="s">
        <v>1789</v>
      </c>
      <c r="AF218" s="688" t="s">
        <v>1825</v>
      </c>
      <c r="AG218" s="689" t="s">
        <v>719</v>
      </c>
      <c r="AH218" s="689" t="s">
        <v>1786</v>
      </c>
      <c r="AI218" s="689">
        <v>100</v>
      </c>
      <c r="AJ218" s="689">
        <v>100</v>
      </c>
      <c r="AK218" s="689">
        <v>100</v>
      </c>
      <c r="AL218" s="673">
        <v>1</v>
      </c>
      <c r="AM218" s="673">
        <v>20</v>
      </c>
      <c r="AN218" s="685" t="s">
        <v>1787</v>
      </c>
      <c r="AO218" s="683" t="s">
        <v>1324</v>
      </c>
      <c r="AP218" s="687" t="s">
        <v>1802</v>
      </c>
      <c r="AQ218" s="376" t="s">
        <v>668</v>
      </c>
      <c r="AR218" s="369">
        <v>2.66666666666667E-3</v>
      </c>
      <c r="AS218" s="369">
        <v>2.66666666666667E-3</v>
      </c>
      <c r="AT218" s="369" t="s">
        <v>1419</v>
      </c>
      <c r="AW218" s="198"/>
      <c r="AX218" s="198"/>
      <c r="AY218" s="184"/>
      <c r="AZ218" s="184"/>
      <c r="BA218" s="184"/>
      <c r="BB218" s="186"/>
      <c r="BC218" s="184"/>
      <c r="BD218" s="184"/>
      <c r="BE218" s="184"/>
      <c r="BF218" s="184"/>
      <c r="BG218" s="186"/>
      <c r="BH218" s="186"/>
      <c r="BI218" s="199"/>
      <c r="BJ218" s="199"/>
      <c r="BK218" s="199"/>
      <c r="BL218" s="218"/>
      <c r="BM218" s="186"/>
      <c r="BN218" s="186"/>
      <c r="BO218" s="186"/>
      <c r="BP218" s="186"/>
      <c r="BQ218" s="186"/>
      <c r="BR218" s="186"/>
      <c r="BS218" s="186"/>
      <c r="BT218" s="187"/>
      <c r="BU218" s="188"/>
      <c r="BV218" s="189"/>
      <c r="BW218" s="185"/>
      <c r="BX218"/>
      <c r="BZ218"/>
    </row>
    <row r="219" spans="2:78" ht="18.75">
      <c r="B219" s="676" t="s">
        <v>820</v>
      </c>
      <c r="C219" s="364">
        <v>32158430000122</v>
      </c>
      <c r="D219" s="838" t="s">
        <v>14</v>
      </c>
      <c r="E219" s="838" t="s">
        <v>607</v>
      </c>
      <c r="F219" s="365" t="s">
        <v>1419</v>
      </c>
      <c r="G219" s="366" t="s">
        <v>1419</v>
      </c>
      <c r="H219" s="366" t="s">
        <v>34</v>
      </c>
      <c r="I219" s="840" t="s">
        <v>34</v>
      </c>
      <c r="J219" s="366" t="s">
        <v>608</v>
      </c>
      <c r="K219" s="367" t="s">
        <v>48</v>
      </c>
      <c r="L219" s="681" t="s">
        <v>1419</v>
      </c>
      <c r="M219" s="368" t="s">
        <v>34</v>
      </c>
      <c r="N219" s="682">
        <v>483222</v>
      </c>
      <c r="O219" s="683" t="s">
        <v>1321</v>
      </c>
      <c r="P219" s="684">
        <v>43464</v>
      </c>
      <c r="Q219" s="372">
        <v>13.532608529999999</v>
      </c>
      <c r="R219" s="372">
        <v>12.514545139083658</v>
      </c>
      <c r="S219" s="873">
        <v>2</v>
      </c>
      <c r="T219" s="369">
        <v>0.16048989160759897</v>
      </c>
      <c r="U219" s="685">
        <v>1.6507242812424552</v>
      </c>
      <c r="V219" s="369">
        <v>0.15833587448178643</v>
      </c>
      <c r="W219" s="685">
        <v>1.3921915209803055</v>
      </c>
      <c r="X219" s="369">
        <v>0.25279767707088041</v>
      </c>
      <c r="Y219" s="685">
        <v>1.6893169677851914</v>
      </c>
      <c r="Z219" s="369">
        <v>0.11102023285898199</v>
      </c>
      <c r="AA219" s="685">
        <v>0.59114060048633288</v>
      </c>
      <c r="AB219" s="369">
        <v>0.18322346524560962</v>
      </c>
      <c r="AC219" s="373">
        <v>0.24344308796234773</v>
      </c>
      <c r="AD219" s="686">
        <v>17284948000119</v>
      </c>
      <c r="AE219" s="687" t="s">
        <v>1789</v>
      </c>
      <c r="AF219" s="688" t="s">
        <v>1825</v>
      </c>
      <c r="AG219" s="689" t="s">
        <v>719</v>
      </c>
      <c r="AH219" s="689" t="s">
        <v>1786</v>
      </c>
      <c r="AI219" s="689">
        <v>100</v>
      </c>
      <c r="AJ219" s="689">
        <v>100</v>
      </c>
      <c r="AK219" s="689">
        <v>100</v>
      </c>
      <c r="AL219" s="673">
        <v>1.5</v>
      </c>
      <c r="AM219" s="673">
        <v>100</v>
      </c>
      <c r="AN219" s="685" t="s">
        <v>1791</v>
      </c>
      <c r="AO219" s="683" t="s">
        <v>1324</v>
      </c>
      <c r="AP219" s="687" t="s">
        <v>1783</v>
      </c>
      <c r="AQ219" s="376" t="s">
        <v>667</v>
      </c>
      <c r="AR219" s="369">
        <v>4.0000000000000001E-3</v>
      </c>
      <c r="AS219" s="369">
        <v>4.0000000000000001E-3</v>
      </c>
      <c r="AT219" s="369" t="s">
        <v>1419</v>
      </c>
      <c r="AW219" s="198"/>
      <c r="AX219" s="198"/>
      <c r="AY219" s="184"/>
      <c r="AZ219" s="184"/>
      <c r="BA219" s="184"/>
      <c r="BB219" s="186"/>
      <c r="BC219" s="184"/>
      <c r="BD219" s="184"/>
      <c r="BE219" s="184"/>
      <c r="BF219" s="184"/>
      <c r="BG219" s="186"/>
      <c r="BH219" s="186"/>
      <c r="BI219" s="199"/>
      <c r="BJ219" s="199"/>
      <c r="BK219" s="199"/>
      <c r="BL219" s="186"/>
      <c r="BM219" s="186"/>
      <c r="BN219" s="186"/>
      <c r="BO219" s="186"/>
      <c r="BP219" s="186"/>
      <c r="BQ219" s="186"/>
      <c r="BR219" s="186"/>
      <c r="BS219" s="186"/>
      <c r="BT219" s="187"/>
      <c r="BU219" s="188"/>
      <c r="BV219" s="189"/>
      <c r="BW219" s="185"/>
      <c r="BX219"/>
      <c r="BZ219"/>
    </row>
    <row r="220" spans="2:78" ht="18.75">
      <c r="B220" s="676" t="s">
        <v>821</v>
      </c>
      <c r="C220" s="364">
        <v>36521791000142</v>
      </c>
      <c r="D220" s="838" t="s">
        <v>14</v>
      </c>
      <c r="E220" s="838" t="s">
        <v>614</v>
      </c>
      <c r="F220" s="365" t="s">
        <v>1419</v>
      </c>
      <c r="G220" s="366" t="s">
        <v>1419</v>
      </c>
      <c r="H220" s="366" t="s">
        <v>865</v>
      </c>
      <c r="I220" s="840" t="s">
        <v>34</v>
      </c>
      <c r="J220" s="366" t="s">
        <v>608</v>
      </c>
      <c r="K220" s="367" t="s">
        <v>48</v>
      </c>
      <c r="L220" s="681" t="s">
        <v>1419</v>
      </c>
      <c r="M220" s="368" t="s">
        <v>34</v>
      </c>
      <c r="N220" s="683">
        <v>537373</v>
      </c>
      <c r="O220" s="683" t="s">
        <v>1321</v>
      </c>
      <c r="P220" s="684">
        <v>43953</v>
      </c>
      <c r="Q220" s="372">
        <v>13.44323095</v>
      </c>
      <c r="R220" s="372">
        <v>12.219537318600004</v>
      </c>
      <c r="S220" s="873">
        <v>2</v>
      </c>
      <c r="T220" s="369">
        <v>0.14088879973489798</v>
      </c>
      <c r="U220" s="685">
        <v>1.4491165789191043</v>
      </c>
      <c r="V220" s="369">
        <v>0.10559199220197102</v>
      </c>
      <c r="W220" s="685">
        <v>0.92843315962430661</v>
      </c>
      <c r="X220" s="369">
        <v>0.15964448942006193</v>
      </c>
      <c r="Y220" s="685">
        <v>1.0668220844256306</v>
      </c>
      <c r="AB220" s="369">
        <v>0.16527249041405531</v>
      </c>
      <c r="AC220" s="373">
        <v>-4.9248341892052162E-2</v>
      </c>
      <c r="AD220" s="686">
        <v>20216279000152</v>
      </c>
      <c r="AE220" s="687" t="s">
        <v>1789</v>
      </c>
      <c r="AF220" s="688" t="s">
        <v>1825</v>
      </c>
      <c r="AG220" s="689" t="s">
        <v>719</v>
      </c>
      <c r="AH220" s="689" t="s">
        <v>1780</v>
      </c>
      <c r="AI220" s="689">
        <v>100</v>
      </c>
      <c r="AJ220" s="689">
        <v>100</v>
      </c>
      <c r="AK220" s="689">
        <v>100</v>
      </c>
      <c r="AL220" s="673">
        <v>1.5</v>
      </c>
      <c r="AM220" s="673">
        <v>20</v>
      </c>
      <c r="AN220" s="685" t="s">
        <v>1781</v>
      </c>
      <c r="AO220" s="683" t="s">
        <v>1324</v>
      </c>
      <c r="AP220" s="687" t="s">
        <v>1802</v>
      </c>
      <c r="AQ220" s="376" t="s">
        <v>668</v>
      </c>
      <c r="AR220" s="369">
        <v>4.0000000000000001E-3</v>
      </c>
      <c r="AS220" s="369">
        <v>4.0000000000000001E-3</v>
      </c>
      <c r="AT220" s="369" t="s">
        <v>1419</v>
      </c>
      <c r="AW220" s="198"/>
      <c r="AX220" s="198"/>
      <c r="AY220" s="184"/>
      <c r="AZ220" s="184"/>
      <c r="BA220" s="184"/>
      <c r="BB220" s="186"/>
      <c r="BC220" s="184"/>
      <c r="BD220" s="184"/>
      <c r="BE220" s="184"/>
      <c r="BF220" s="184"/>
      <c r="BG220" s="186"/>
      <c r="BH220" s="186"/>
      <c r="BI220" s="199"/>
      <c r="BJ220" s="199"/>
      <c r="BK220" s="199"/>
      <c r="BL220" s="186"/>
      <c r="BM220" s="186"/>
      <c r="BN220" s="186"/>
      <c r="BO220" s="186"/>
      <c r="BP220" s="186"/>
      <c r="BQ220" s="186"/>
      <c r="BR220" s="186"/>
      <c r="BS220" s="186"/>
      <c r="BT220" s="187"/>
      <c r="BU220" s="188"/>
      <c r="BV220" s="189"/>
      <c r="BW220" s="185"/>
      <c r="BX220"/>
      <c r="BZ220"/>
    </row>
    <row r="221" spans="2:78" ht="18.75">
      <c r="B221" s="676" t="s">
        <v>578</v>
      </c>
      <c r="C221" s="364">
        <v>39151551000191</v>
      </c>
      <c r="D221" s="838" t="s">
        <v>14</v>
      </c>
      <c r="E221" s="838" t="s">
        <v>607</v>
      </c>
      <c r="F221" s="365" t="s">
        <v>1419</v>
      </c>
      <c r="G221" s="366" t="s">
        <v>1419</v>
      </c>
      <c r="H221" s="366" t="s">
        <v>34</v>
      </c>
      <c r="I221" s="840" t="s">
        <v>34</v>
      </c>
      <c r="J221" s="366" t="s">
        <v>612</v>
      </c>
      <c r="K221" s="367" t="s">
        <v>48</v>
      </c>
      <c r="L221" s="681" t="s">
        <v>1419</v>
      </c>
      <c r="M221" s="368" t="s">
        <v>1416</v>
      </c>
      <c r="N221" s="683">
        <v>567477</v>
      </c>
      <c r="O221" s="683" t="s">
        <v>1324</v>
      </c>
      <c r="P221" s="684">
        <v>44195</v>
      </c>
      <c r="Q221" s="372">
        <v>27.630814579999999</v>
      </c>
      <c r="R221" s="372">
        <v>169.09216002465877</v>
      </c>
      <c r="S221" s="873">
        <v>8</v>
      </c>
      <c r="T221" s="369">
        <v>-0.43725658112440569</v>
      </c>
      <c r="U221" s="685">
        <v>-4.4974175530002176</v>
      </c>
      <c r="V221" s="369">
        <v>-0.42230474670501905</v>
      </c>
      <c r="W221" s="685">
        <v>-3.7131767488364953</v>
      </c>
      <c r="AB221" s="369">
        <v>0.26915662385241124</v>
      </c>
      <c r="AC221" s="373">
        <v>-1.991539822977499</v>
      </c>
      <c r="AD221" s="686">
        <v>0</v>
      </c>
      <c r="AE221" s="687" t="s">
        <v>1789</v>
      </c>
      <c r="AF221" s="688" t="s">
        <v>1790</v>
      </c>
      <c r="AG221" s="689" t="s">
        <v>719</v>
      </c>
      <c r="AH221" s="689" t="s">
        <v>1780</v>
      </c>
      <c r="AI221" s="689">
        <v>1000</v>
      </c>
      <c r="AJ221" s="689">
        <v>500</v>
      </c>
      <c r="AK221" s="689">
        <v>500</v>
      </c>
      <c r="AL221" s="673">
        <v>0.5</v>
      </c>
      <c r="AM221" s="673">
        <v>0</v>
      </c>
      <c r="AN221" s="685" t="s">
        <v>1791</v>
      </c>
      <c r="AO221" s="683" t="s">
        <v>1324</v>
      </c>
      <c r="AP221" s="687" t="s">
        <v>1783</v>
      </c>
      <c r="AQ221" s="376" t="s">
        <v>687</v>
      </c>
      <c r="AR221" s="369">
        <v>1.33333333333333E-3</v>
      </c>
      <c r="AS221" s="369">
        <v>1.33333333333333E-3</v>
      </c>
      <c r="AT221" s="369" t="s">
        <v>1419</v>
      </c>
      <c r="AW221" s="198"/>
      <c r="AX221" s="198"/>
      <c r="AY221" s="184"/>
      <c r="AZ221" s="184"/>
      <c r="BA221" s="184"/>
      <c r="BB221" s="186"/>
      <c r="BC221" s="184"/>
      <c r="BD221" s="184"/>
      <c r="BE221" s="184"/>
      <c r="BF221" s="184"/>
      <c r="BG221" s="186"/>
      <c r="BH221" s="186"/>
      <c r="BI221" s="199"/>
      <c r="BJ221" s="199"/>
      <c r="BK221" s="199"/>
      <c r="BL221" s="186"/>
      <c r="BM221" s="186"/>
      <c r="BN221" s="186"/>
      <c r="BO221" s="186"/>
      <c r="BP221" s="186"/>
      <c r="BQ221" s="186"/>
      <c r="BR221" s="186"/>
      <c r="BS221" s="186"/>
      <c r="BT221" s="187"/>
      <c r="BU221" s="188"/>
      <c r="BV221" s="189"/>
      <c r="BW221" s="185"/>
      <c r="BX221"/>
      <c r="BZ221"/>
    </row>
    <row r="222" spans="2:78" ht="18.75">
      <c r="B222" s="676" t="s">
        <v>1289</v>
      </c>
      <c r="C222" s="364">
        <v>32388012000121</v>
      </c>
      <c r="D222" s="838" t="s">
        <v>11</v>
      </c>
      <c r="E222" s="838" t="s">
        <v>620</v>
      </c>
      <c r="F222" s="365" t="s">
        <v>692</v>
      </c>
      <c r="G222" s="366" t="s">
        <v>738</v>
      </c>
      <c r="H222" s="366" t="s">
        <v>34</v>
      </c>
      <c r="I222" s="840" t="s">
        <v>1419</v>
      </c>
      <c r="J222" s="366" t="s">
        <v>608</v>
      </c>
      <c r="K222" s="367" t="s">
        <v>48</v>
      </c>
      <c r="L222" s="681" t="s">
        <v>1419</v>
      </c>
      <c r="M222" s="368" t="s">
        <v>34</v>
      </c>
      <c r="N222" s="682">
        <v>502464</v>
      </c>
      <c r="O222" s="683" t="s">
        <v>1321</v>
      </c>
      <c r="P222" s="684">
        <v>43677</v>
      </c>
      <c r="Q222" s="372">
        <v>2542.2585569100002</v>
      </c>
      <c r="R222" s="372">
        <v>1745.752215745857</v>
      </c>
      <c r="S222" s="873">
        <v>1</v>
      </c>
      <c r="T222" s="369">
        <v>9.4560485615046375E-2</v>
      </c>
      <c r="U222" s="685">
        <v>0.97260511604360855</v>
      </c>
      <c r="V222" s="369">
        <v>0.10879173856581348</v>
      </c>
      <c r="W222" s="685">
        <v>0.95656740129006035</v>
      </c>
      <c r="X222" s="369">
        <v>0.19402566766366047</v>
      </c>
      <c r="Y222" s="685">
        <v>1.2965738307720702</v>
      </c>
      <c r="Z222" s="369">
        <v>0.23298797437072705</v>
      </c>
      <c r="AA222" s="685">
        <v>1.2405725292483307</v>
      </c>
      <c r="AB222" s="369">
        <v>2.5245225900226632E-2</v>
      </c>
      <c r="AC222" s="373">
        <v>-0.19566668838465437</v>
      </c>
      <c r="AD222" s="686">
        <v>32388028000134</v>
      </c>
      <c r="AE222" s="687" t="s">
        <v>1789</v>
      </c>
      <c r="AF222" s="688" t="s">
        <v>1790</v>
      </c>
      <c r="AG222" s="689" t="s">
        <v>719</v>
      </c>
      <c r="AH222" s="689" t="s">
        <v>1786</v>
      </c>
      <c r="AI222" s="689">
        <v>1000</v>
      </c>
      <c r="AJ222" s="689">
        <v>1000</v>
      </c>
      <c r="AK222" s="689">
        <v>0</v>
      </c>
      <c r="AL222" s="673">
        <v>0.5</v>
      </c>
      <c r="AM222" s="673">
        <v>0</v>
      </c>
      <c r="AN222" s="685" t="s">
        <v>1787</v>
      </c>
      <c r="AO222" s="683" t="s">
        <v>1324</v>
      </c>
      <c r="AP222" s="687" t="s">
        <v>1788</v>
      </c>
      <c r="AQ222" s="376" t="s">
        <v>11</v>
      </c>
      <c r="AR222" s="369">
        <v>1.33333333333333E-3</v>
      </c>
      <c r="AS222" s="369">
        <v>1.33333333333333E-3</v>
      </c>
      <c r="AT222" s="369" t="s">
        <v>1419</v>
      </c>
      <c r="AW222" s="198"/>
      <c r="AX222" s="198"/>
      <c r="AY222" s="184"/>
      <c r="AZ222" s="184"/>
      <c r="BA222" s="184"/>
      <c r="BB222" s="186"/>
      <c r="BC222" s="184"/>
      <c r="BD222" s="184"/>
      <c r="BE222" s="184"/>
      <c r="BF222" s="184"/>
      <c r="BG222" s="186"/>
      <c r="BH222" s="186"/>
      <c r="BI222" s="199"/>
      <c r="BJ222" s="199"/>
      <c r="BK222" s="199"/>
      <c r="BL222" s="186"/>
      <c r="BM222" s="186"/>
      <c r="BN222" s="186"/>
      <c r="BO222" s="186"/>
      <c r="BP222" s="186"/>
      <c r="BQ222" s="186"/>
      <c r="BR222" s="186"/>
      <c r="BS222" s="186"/>
      <c r="BT222" s="187"/>
      <c r="BU222" s="188"/>
      <c r="BV222" s="189"/>
      <c r="BW222" s="185"/>
      <c r="BX222"/>
      <c r="BZ222"/>
    </row>
    <row r="223" spans="2:78" ht="18.75">
      <c r="B223" s="676" t="s">
        <v>1290</v>
      </c>
      <c r="C223" s="364"/>
      <c r="D223" s="838" t="s">
        <v>11</v>
      </c>
      <c r="E223" s="838" t="s">
        <v>621</v>
      </c>
      <c r="F223" s="365" t="s">
        <v>692</v>
      </c>
      <c r="G223" s="366" t="s">
        <v>865</v>
      </c>
      <c r="H223" s="366" t="s">
        <v>34</v>
      </c>
      <c r="I223" s="840" t="s">
        <v>1419</v>
      </c>
      <c r="J223" s="366" t="s">
        <v>608</v>
      </c>
      <c r="L223" s="681" t="s">
        <v>1419</v>
      </c>
      <c r="M223" s="368" t="s">
        <v>34</v>
      </c>
      <c r="N223" s="683">
        <v>636797</v>
      </c>
      <c r="O223" s="683" t="s">
        <v>1321</v>
      </c>
      <c r="S223" s="873"/>
      <c r="AD223" s="686">
        <v>44315864000178</v>
      </c>
      <c r="AG223" s="689" t="s">
        <v>719</v>
      </c>
      <c r="AI223" s="689">
        <v>100</v>
      </c>
      <c r="AJ223" s="689">
        <v>100</v>
      </c>
      <c r="AK223" s="689">
        <v>100</v>
      </c>
      <c r="AO223" s="683" t="s">
        <v>1324</v>
      </c>
      <c r="AR223" s="369">
        <v>1.33333333333333E-3</v>
      </c>
      <c r="AS223" s="369">
        <v>1.33333333333333E-3</v>
      </c>
      <c r="AT223" s="369" t="s">
        <v>1419</v>
      </c>
      <c r="AW223" s="198"/>
      <c r="AX223" s="198"/>
      <c r="AY223" s="184"/>
      <c r="AZ223" s="184"/>
      <c r="BA223" s="184"/>
      <c r="BB223" s="186"/>
      <c r="BC223" s="184"/>
      <c r="BD223" s="184"/>
      <c r="BE223" s="184"/>
      <c r="BF223" s="184"/>
      <c r="BG223" s="186"/>
      <c r="BH223" s="186"/>
      <c r="BI223" s="199"/>
      <c r="BJ223" s="199"/>
      <c r="BK223" s="199"/>
      <c r="BL223" s="186"/>
      <c r="BM223" s="186"/>
      <c r="BN223" s="186"/>
      <c r="BO223" s="186"/>
      <c r="BP223" s="186"/>
      <c r="BQ223" s="186"/>
      <c r="BR223" s="186"/>
      <c r="BS223" s="186"/>
      <c r="BT223" s="187"/>
      <c r="BU223" s="188"/>
      <c r="BV223" s="189"/>
      <c r="BW223" s="185"/>
      <c r="BX223"/>
      <c r="BZ223"/>
    </row>
    <row r="224" spans="2:78" ht="18.75">
      <c r="B224" s="676" t="s">
        <v>533</v>
      </c>
      <c r="C224" s="364">
        <v>28428129000114</v>
      </c>
      <c r="D224" s="838" t="s">
        <v>13</v>
      </c>
      <c r="E224" s="838" t="s">
        <v>615</v>
      </c>
      <c r="F224" s="365" t="s">
        <v>619</v>
      </c>
      <c r="G224" s="366" t="s">
        <v>34</v>
      </c>
      <c r="H224" s="366" t="s">
        <v>865</v>
      </c>
      <c r="I224" s="840" t="s">
        <v>34</v>
      </c>
      <c r="J224" s="366" t="s">
        <v>1419</v>
      </c>
      <c r="K224" s="367" t="s">
        <v>48</v>
      </c>
      <c r="L224" s="681" t="s">
        <v>1419</v>
      </c>
      <c r="M224" s="368" t="s">
        <v>1416</v>
      </c>
      <c r="N224" s="682">
        <v>452319</v>
      </c>
      <c r="O224" s="683" t="s">
        <v>1321</v>
      </c>
      <c r="P224" s="684">
        <v>43041</v>
      </c>
      <c r="Q224" s="372">
        <v>205.63606916000001</v>
      </c>
      <c r="R224" s="372">
        <v>238.48418103836624</v>
      </c>
      <c r="S224" s="873">
        <v>1</v>
      </c>
      <c r="T224" s="369">
        <v>0.14242225614485382</v>
      </c>
      <c r="U224" s="685">
        <v>1.4648889973859949</v>
      </c>
      <c r="V224" s="369">
        <v>0.14766086918441901</v>
      </c>
      <c r="W224" s="685">
        <v>1.2983299630102301</v>
      </c>
      <c r="X224" s="369">
        <v>0.18856020486794156</v>
      </c>
      <c r="Y224" s="685">
        <v>1.2600509515091494</v>
      </c>
      <c r="Z224" s="369">
        <v>0.22321507736925472</v>
      </c>
      <c r="AA224" s="685">
        <v>1.1885355621733329</v>
      </c>
      <c r="AB224" s="369">
        <v>6.7323043262788401E-2</v>
      </c>
      <c r="AC224" s="373">
        <v>0.50398020090603346</v>
      </c>
      <c r="AD224" s="686">
        <v>0</v>
      </c>
      <c r="AE224" s="687" t="s">
        <v>1789</v>
      </c>
      <c r="AF224" s="688" t="s">
        <v>1790</v>
      </c>
      <c r="AG224" s="689" t="s">
        <v>719</v>
      </c>
      <c r="AH224" s="689" t="s">
        <v>1786</v>
      </c>
      <c r="AI224" s="689">
        <v>500</v>
      </c>
      <c r="AJ224" s="689">
        <v>500</v>
      </c>
      <c r="AK224" s="689">
        <v>500</v>
      </c>
      <c r="AL224" s="673">
        <v>1</v>
      </c>
      <c r="AM224" s="673">
        <v>0</v>
      </c>
      <c r="AN224" s="685" t="s">
        <v>1787</v>
      </c>
      <c r="AO224" s="683" t="s">
        <v>1324</v>
      </c>
      <c r="AP224" s="687" t="s">
        <v>1802</v>
      </c>
      <c r="AQ224" s="376" t="s">
        <v>668</v>
      </c>
      <c r="AR224" s="369">
        <v>2.66666666666667E-3</v>
      </c>
      <c r="AS224" s="369">
        <v>2.66666666666667E-3</v>
      </c>
      <c r="AT224" s="369" t="s">
        <v>1419</v>
      </c>
      <c r="AW224" s="198"/>
      <c r="AX224" s="198"/>
      <c r="AY224" s="184"/>
      <c r="AZ224" s="184"/>
      <c r="BA224" s="184"/>
      <c r="BB224" s="186"/>
      <c r="BC224" s="184"/>
      <c r="BD224" s="184"/>
      <c r="BE224" s="184"/>
      <c r="BF224" s="184"/>
      <c r="BG224" s="186"/>
      <c r="BH224" s="186"/>
      <c r="BI224" s="199"/>
      <c r="BJ224" s="199"/>
      <c r="BK224" s="199"/>
      <c r="BL224" s="186"/>
      <c r="BM224" s="186"/>
      <c r="BN224" s="186"/>
      <c r="BO224" s="186"/>
      <c r="BP224" s="186"/>
      <c r="BQ224" s="186"/>
      <c r="BR224" s="186"/>
      <c r="BS224" s="186"/>
      <c r="BT224" s="187"/>
      <c r="BU224" s="188"/>
      <c r="BV224" s="189"/>
      <c r="BW224" s="185"/>
      <c r="BX224"/>
      <c r="BZ224"/>
    </row>
    <row r="225" spans="2:78" ht="18.75">
      <c r="B225" s="676" t="s">
        <v>134</v>
      </c>
      <c r="C225" s="364">
        <v>39345047000122</v>
      </c>
      <c r="D225" s="838" t="s">
        <v>14</v>
      </c>
      <c r="E225" s="838" t="s">
        <v>607</v>
      </c>
      <c r="F225" s="365" t="s">
        <v>1419</v>
      </c>
      <c r="G225" s="366" t="s">
        <v>1419</v>
      </c>
      <c r="H225" s="366" t="s">
        <v>34</v>
      </c>
      <c r="I225" s="840" t="s">
        <v>34</v>
      </c>
      <c r="J225" s="366" t="s">
        <v>611</v>
      </c>
      <c r="K225" s="367" t="s">
        <v>1782</v>
      </c>
      <c r="L225" s="681" t="s">
        <v>1419</v>
      </c>
      <c r="M225" s="368" t="s">
        <v>1416</v>
      </c>
      <c r="N225" s="683">
        <v>563188</v>
      </c>
      <c r="O225" s="683" t="s">
        <v>1321</v>
      </c>
      <c r="P225" s="684">
        <v>44164</v>
      </c>
      <c r="Q225" s="372">
        <v>12.24682913</v>
      </c>
      <c r="R225" s="372">
        <v>13.848164096024096</v>
      </c>
      <c r="S225" s="873">
        <v>2</v>
      </c>
      <c r="T225" s="369">
        <v>-9.3011619719578609E-2</v>
      </c>
      <c r="U225" s="685">
        <v>-0.9566742027852938</v>
      </c>
      <c r="V225" s="369">
        <v>-0.10116713188877957</v>
      </c>
      <c r="W225" s="685">
        <v>-0.88952692293152213</v>
      </c>
      <c r="AB225" s="369">
        <v>0.19158813107353659</v>
      </c>
      <c r="AC225" s="373">
        <v>-1.1216692756480262</v>
      </c>
      <c r="AD225" s="686">
        <v>39152933000130</v>
      </c>
      <c r="AE225" s="687" t="s">
        <v>1789</v>
      </c>
      <c r="AF225" s="688" t="s">
        <v>1825</v>
      </c>
      <c r="AG225" s="689" t="s">
        <v>719</v>
      </c>
      <c r="AH225" s="689" t="s">
        <v>1786</v>
      </c>
      <c r="AI225" s="689">
        <v>100</v>
      </c>
      <c r="AJ225" s="689">
        <v>100</v>
      </c>
      <c r="AK225" s="689">
        <v>100</v>
      </c>
      <c r="AL225" s="673">
        <v>1</v>
      </c>
      <c r="AM225" s="673">
        <v>0</v>
      </c>
      <c r="AN225" s="685" t="s">
        <v>1791</v>
      </c>
      <c r="AO225" s="683" t="s">
        <v>1324</v>
      </c>
      <c r="AP225" s="687" t="s">
        <v>1783</v>
      </c>
      <c r="AQ225" s="376" t="s">
        <v>659</v>
      </c>
      <c r="AR225" s="369">
        <v>0</v>
      </c>
      <c r="AS225" s="369">
        <v>0</v>
      </c>
      <c r="AT225" s="369" t="s">
        <v>1419</v>
      </c>
      <c r="AW225" s="198"/>
      <c r="AX225" s="198"/>
      <c r="AY225" s="184"/>
      <c r="AZ225" s="184"/>
      <c r="BA225" s="184"/>
      <c r="BB225" s="186"/>
      <c r="BC225" s="184"/>
      <c r="BD225" s="184"/>
      <c r="BE225" s="184"/>
      <c r="BF225" s="184"/>
      <c r="BG225" s="186"/>
      <c r="BH225" s="186"/>
      <c r="BI225" s="199"/>
      <c r="BJ225" s="199"/>
      <c r="BK225" s="199"/>
      <c r="BL225" s="186"/>
      <c r="BM225" s="186"/>
      <c r="BN225" s="186"/>
      <c r="BO225" s="186"/>
      <c r="BP225" s="186"/>
      <c r="BQ225" s="186"/>
      <c r="BR225" s="186"/>
      <c r="BS225" s="186"/>
      <c r="BT225" s="187"/>
      <c r="BU225" s="188"/>
      <c r="BV225" s="189"/>
      <c r="BW225" s="185"/>
      <c r="BX225"/>
      <c r="BZ225"/>
    </row>
    <row r="226" spans="2:78" ht="18.75">
      <c r="B226" s="676" t="s">
        <v>468</v>
      </c>
      <c r="C226" s="364">
        <v>41219215000185</v>
      </c>
      <c r="D226" s="838" t="s">
        <v>14</v>
      </c>
      <c r="E226" s="838" t="s">
        <v>607</v>
      </c>
      <c r="F226" s="365" t="s">
        <v>1419</v>
      </c>
      <c r="G226" s="366" t="s">
        <v>1419</v>
      </c>
      <c r="H226" s="366" t="s">
        <v>34</v>
      </c>
      <c r="I226" s="840" t="s">
        <v>34</v>
      </c>
      <c r="J226" s="366" t="s">
        <v>608</v>
      </c>
      <c r="K226" s="367" t="s">
        <v>48</v>
      </c>
      <c r="L226" s="681" t="s">
        <v>1419</v>
      </c>
      <c r="M226" s="368" t="s">
        <v>1416</v>
      </c>
      <c r="N226" s="683">
        <v>593672</v>
      </c>
      <c r="O226" s="683" t="s">
        <v>1321</v>
      </c>
      <c r="P226" s="684">
        <v>44349</v>
      </c>
      <c r="Q226" s="372">
        <v>8.6996773600000008</v>
      </c>
      <c r="R226" s="372">
        <v>8.4282521578399994</v>
      </c>
      <c r="S226" s="873">
        <v>2</v>
      </c>
      <c r="T226" s="369">
        <v>-1.1458005092475188E-2</v>
      </c>
      <c r="U226" s="685">
        <v>-0.11785170412472847</v>
      </c>
      <c r="V226" s="369">
        <v>-7.85509562715202E-2</v>
      </c>
      <c r="W226" s="685">
        <v>-0.69067086435098923</v>
      </c>
      <c r="AB226" s="369">
        <v>0.22760624375817431</v>
      </c>
      <c r="AC226" s="373">
        <v>-0.84480259158025772</v>
      </c>
      <c r="AD226" s="686">
        <v>0</v>
      </c>
      <c r="AE226" s="687" t="s">
        <v>1789</v>
      </c>
      <c r="AF226" s="688" t="s">
        <v>1790</v>
      </c>
      <c r="AG226" s="689" t="s">
        <v>719</v>
      </c>
      <c r="AH226" s="689" t="s">
        <v>1786</v>
      </c>
      <c r="AI226" s="689">
        <v>100</v>
      </c>
      <c r="AJ226" s="689">
        <v>100</v>
      </c>
      <c r="AK226" s="689">
        <v>100</v>
      </c>
      <c r="AL226" s="673">
        <v>0.75</v>
      </c>
      <c r="AM226" s="673">
        <v>0</v>
      </c>
      <c r="AN226" s="685" t="s">
        <v>1791</v>
      </c>
      <c r="AO226" s="683" t="s">
        <v>1324</v>
      </c>
      <c r="AP226" s="687" t="s">
        <v>1783</v>
      </c>
      <c r="AQ226" s="376" t="s">
        <v>659</v>
      </c>
      <c r="AR226" s="369">
        <v>2E-3</v>
      </c>
      <c r="AS226" s="369">
        <v>2E-3</v>
      </c>
      <c r="AT226" s="369" t="s">
        <v>1419</v>
      </c>
      <c r="AW226" s="198"/>
      <c r="AX226" s="198"/>
      <c r="AY226" s="184"/>
      <c r="AZ226" s="184"/>
      <c r="BA226" s="184"/>
      <c r="BB226" s="186"/>
      <c r="BC226" s="184"/>
      <c r="BD226" s="184"/>
      <c r="BE226" s="184"/>
      <c r="BF226" s="184"/>
      <c r="BG226" s="186"/>
      <c r="BH226" s="186"/>
      <c r="BI226" s="199"/>
      <c r="BJ226" s="199"/>
      <c r="BK226" s="199"/>
      <c r="BL226" s="186"/>
      <c r="BM226" s="186"/>
      <c r="BN226" s="186"/>
      <c r="BO226" s="186"/>
      <c r="BP226" s="186"/>
      <c r="BQ226" s="186"/>
      <c r="BR226" s="186"/>
      <c r="BS226" s="186"/>
      <c r="BT226" s="187"/>
      <c r="BU226" s="188"/>
      <c r="BV226" s="189"/>
      <c r="BW226" s="185"/>
      <c r="BX226"/>
      <c r="BZ226"/>
    </row>
    <row r="227" spans="2:78" ht="18.75">
      <c r="B227" s="676" t="s">
        <v>822</v>
      </c>
      <c r="C227" s="364">
        <v>37310314000109</v>
      </c>
      <c r="D227" s="838" t="s">
        <v>13</v>
      </c>
      <c r="E227" s="838" t="s">
        <v>615</v>
      </c>
      <c r="F227" s="365" t="s">
        <v>619</v>
      </c>
      <c r="G227" s="366" t="s">
        <v>34</v>
      </c>
      <c r="H227" s="366" t="s">
        <v>1337</v>
      </c>
      <c r="I227" s="840" t="s">
        <v>34</v>
      </c>
      <c r="J227" s="366" t="s">
        <v>1419</v>
      </c>
      <c r="K227" s="367" t="s">
        <v>48</v>
      </c>
      <c r="L227" s="681" t="s">
        <v>1419</v>
      </c>
      <c r="M227" s="368" t="s">
        <v>1416</v>
      </c>
      <c r="N227" s="683">
        <v>541680</v>
      </c>
      <c r="O227" s="683" t="s">
        <v>1321</v>
      </c>
      <c r="P227" s="684">
        <v>44014</v>
      </c>
      <c r="Q227" s="372">
        <v>83.108224770000007</v>
      </c>
      <c r="R227" s="372">
        <v>95.039141652799955</v>
      </c>
      <c r="S227" s="873">
        <v>1</v>
      </c>
      <c r="T227" s="369">
        <v>5.458072263128777E-2</v>
      </c>
      <c r="U227" s="685">
        <v>0.56139189348770369</v>
      </c>
      <c r="V227" s="369">
        <v>7.1039355116901515E-2</v>
      </c>
      <c r="W227" s="685">
        <v>0.62462400370950555</v>
      </c>
      <c r="X227" s="369">
        <v>5.9428219189014087E-2</v>
      </c>
      <c r="Y227" s="685">
        <v>0.39712824977070654</v>
      </c>
      <c r="AB227" s="369">
        <v>3.4064022345886076E-2</v>
      </c>
      <c r="AC227" s="373">
        <v>-1.2532880810386078</v>
      </c>
      <c r="AD227" s="686">
        <v>29011240000173</v>
      </c>
      <c r="AE227" s="687" t="s">
        <v>1789</v>
      </c>
      <c r="AF227" s="688" t="s">
        <v>1790</v>
      </c>
      <c r="AG227" s="689" t="s">
        <v>719</v>
      </c>
      <c r="AH227" s="689" t="s">
        <v>1786</v>
      </c>
      <c r="AI227" s="689">
        <v>100</v>
      </c>
      <c r="AJ227" s="689">
        <v>100</v>
      </c>
      <c r="AK227" s="689">
        <v>100</v>
      </c>
      <c r="AL227" s="673">
        <v>1</v>
      </c>
      <c r="AM227" s="673">
        <v>30</v>
      </c>
      <c r="AN227" s="685" t="s">
        <v>1787</v>
      </c>
      <c r="AO227" s="683" t="s">
        <v>1324</v>
      </c>
      <c r="AP227" s="687" t="s">
        <v>1802</v>
      </c>
      <c r="AQ227" s="376" t="s">
        <v>668</v>
      </c>
      <c r="AR227" s="369">
        <v>0</v>
      </c>
      <c r="AS227" s="369">
        <v>0</v>
      </c>
      <c r="AT227" s="369" t="s">
        <v>1419</v>
      </c>
      <c r="AW227" s="198"/>
      <c r="AX227" s="198"/>
      <c r="AY227" s="184"/>
      <c r="AZ227" s="184"/>
      <c r="BA227" s="184"/>
      <c r="BB227" s="186"/>
      <c r="BC227" s="184"/>
      <c r="BD227" s="184"/>
      <c r="BE227" s="184"/>
      <c r="BF227" s="184"/>
      <c r="BG227" s="186"/>
      <c r="BH227" s="186"/>
      <c r="BI227" s="199"/>
      <c r="BJ227" s="199"/>
      <c r="BK227" s="199"/>
      <c r="BL227" s="186"/>
      <c r="BM227" s="186"/>
      <c r="BN227" s="186"/>
      <c r="BO227" s="186"/>
      <c r="BP227" s="186"/>
      <c r="BQ227" s="186"/>
      <c r="BR227" s="186"/>
      <c r="BS227" s="186"/>
      <c r="BT227" s="187"/>
      <c r="BU227" s="188"/>
      <c r="BV227" s="189"/>
      <c r="BW227" s="185"/>
      <c r="BX227"/>
      <c r="BZ227"/>
    </row>
    <row r="228" spans="2:78" ht="18.75">
      <c r="B228" s="676" t="s">
        <v>823</v>
      </c>
      <c r="C228" s="364">
        <v>38376759000146</v>
      </c>
      <c r="D228" s="838" t="s">
        <v>13</v>
      </c>
      <c r="E228" s="838" t="s">
        <v>616</v>
      </c>
      <c r="F228" s="365" t="s">
        <v>617</v>
      </c>
      <c r="G228" s="366" t="s">
        <v>34</v>
      </c>
      <c r="H228" s="366" t="s">
        <v>1337</v>
      </c>
      <c r="I228" s="840" t="s">
        <v>34</v>
      </c>
      <c r="J228" s="366" t="s">
        <v>608</v>
      </c>
      <c r="K228" s="367" t="s">
        <v>48</v>
      </c>
      <c r="L228" s="681" t="s">
        <v>1419</v>
      </c>
      <c r="M228" s="368" t="s">
        <v>1416</v>
      </c>
      <c r="N228" s="683">
        <v>556432</v>
      </c>
      <c r="O228" s="683" t="s">
        <v>1321</v>
      </c>
      <c r="P228" s="684">
        <v>44107</v>
      </c>
      <c r="Q228" s="372">
        <v>56.308108259999997</v>
      </c>
      <c r="R228" s="372">
        <v>28.759932595199992</v>
      </c>
      <c r="S228" s="873">
        <v>2</v>
      </c>
      <c r="T228" s="369">
        <v>0.15605349586750239</v>
      </c>
      <c r="U228" s="685">
        <v>1.6050935807913418</v>
      </c>
      <c r="V228" s="369">
        <v>0.16307708674377652</v>
      </c>
      <c r="W228" s="685">
        <v>1.4338793288249501</v>
      </c>
      <c r="X228" s="369">
        <v>0.17020269668720989</v>
      </c>
      <c r="Y228" s="685">
        <v>1.1373771579233392</v>
      </c>
      <c r="AB228" s="369">
        <v>4.5215859421277239E-2</v>
      </c>
      <c r="AC228" s="373">
        <v>1.0913360723455048</v>
      </c>
      <c r="AD228" s="686">
        <v>38388984000100</v>
      </c>
      <c r="AE228" s="687" t="s">
        <v>1789</v>
      </c>
      <c r="AF228" s="688" t="s">
        <v>1790</v>
      </c>
      <c r="AG228" s="689" t="s">
        <v>719</v>
      </c>
      <c r="AH228" s="689" t="s">
        <v>1786</v>
      </c>
      <c r="AI228" s="689">
        <v>100</v>
      </c>
      <c r="AJ228" s="689">
        <v>100</v>
      </c>
      <c r="AK228" s="689">
        <v>100</v>
      </c>
      <c r="AL228" s="673">
        <v>1</v>
      </c>
      <c r="AM228" s="673">
        <v>30</v>
      </c>
      <c r="AN228" s="685" t="s">
        <v>1787</v>
      </c>
      <c r="AO228" s="683" t="s">
        <v>1324</v>
      </c>
      <c r="AP228" s="687" t="s">
        <v>1802</v>
      </c>
      <c r="AQ228" s="376" t="s">
        <v>668</v>
      </c>
      <c r="AR228" s="369">
        <v>2.66666666666667E-3</v>
      </c>
      <c r="AS228" s="369">
        <v>2.66666666666667E-3</v>
      </c>
      <c r="AT228" s="369" t="s">
        <v>1419</v>
      </c>
      <c r="AW228" s="198"/>
      <c r="AX228" s="198"/>
      <c r="AY228" s="184"/>
      <c r="AZ228" s="184"/>
      <c r="BA228" s="184"/>
      <c r="BB228" s="186"/>
      <c r="BC228" s="184"/>
      <c r="BD228" s="184"/>
      <c r="BE228" s="184"/>
      <c r="BF228" s="184"/>
      <c r="BG228" s="186"/>
      <c r="BH228" s="186"/>
      <c r="BI228" s="199"/>
      <c r="BJ228" s="199"/>
      <c r="BK228" s="199"/>
      <c r="BL228" s="186"/>
      <c r="BM228" s="186"/>
      <c r="BN228" s="186"/>
      <c r="BO228" s="186"/>
      <c r="BP228" s="186"/>
      <c r="BQ228" s="186"/>
      <c r="BR228" s="186"/>
      <c r="BS228" s="186"/>
      <c r="BT228" s="187"/>
      <c r="BU228" s="188"/>
      <c r="BV228" s="189"/>
      <c r="BW228" s="185"/>
      <c r="BX228"/>
      <c r="BZ228"/>
    </row>
    <row r="229" spans="2:78" ht="18.75">
      <c r="B229" s="676" t="s">
        <v>511</v>
      </c>
      <c r="C229" s="364">
        <v>38860877000125</v>
      </c>
      <c r="D229" s="838" t="s">
        <v>13</v>
      </c>
      <c r="E229" s="838" t="s">
        <v>616</v>
      </c>
      <c r="F229" s="365" t="s">
        <v>619</v>
      </c>
      <c r="G229" s="366" t="s">
        <v>1419</v>
      </c>
      <c r="H229" s="366" t="s">
        <v>865</v>
      </c>
      <c r="I229" s="840" t="s">
        <v>34</v>
      </c>
      <c r="J229" s="366" t="s">
        <v>611</v>
      </c>
      <c r="K229" s="367" t="s">
        <v>1782</v>
      </c>
      <c r="L229" s="681" t="s">
        <v>1419</v>
      </c>
      <c r="M229" s="368" t="s">
        <v>1416</v>
      </c>
      <c r="N229" s="683">
        <v>563153</v>
      </c>
      <c r="O229" s="683" t="s">
        <v>1321</v>
      </c>
      <c r="P229" s="684">
        <v>44164</v>
      </c>
      <c r="Q229" s="372">
        <v>15.661882159999999</v>
      </c>
      <c r="R229" s="372">
        <v>17.013907063559991</v>
      </c>
      <c r="S229" s="873">
        <v>2</v>
      </c>
      <c r="T229" s="369">
        <v>-2.2800785536880142E-2</v>
      </c>
      <c r="U229" s="685">
        <v>-0.23451826118217492</v>
      </c>
      <c r="V229" s="369">
        <v>-9.6445705266373638E-3</v>
      </c>
      <c r="W229" s="685">
        <v>-8.4801308324006078E-2</v>
      </c>
      <c r="AB229" s="369">
        <v>5.2377872036049114E-2</v>
      </c>
      <c r="AC229" s="373">
        <v>-2.3554977330304121</v>
      </c>
      <c r="AD229" s="686">
        <v>0</v>
      </c>
      <c r="AE229" s="687" t="s">
        <v>1789</v>
      </c>
      <c r="AF229" s="688" t="s">
        <v>1790</v>
      </c>
      <c r="AG229" s="689" t="s">
        <v>719</v>
      </c>
      <c r="AH229" s="689" t="s">
        <v>1786</v>
      </c>
      <c r="AI229" s="689">
        <v>100</v>
      </c>
      <c r="AJ229" s="689">
        <v>100</v>
      </c>
      <c r="AK229" s="689">
        <v>100</v>
      </c>
      <c r="AL229" s="673">
        <v>0.25</v>
      </c>
      <c r="AM229" s="673">
        <v>0</v>
      </c>
      <c r="AN229" s="685" t="s">
        <v>1791</v>
      </c>
      <c r="AO229" s="683" t="s">
        <v>1324</v>
      </c>
      <c r="AP229" s="687" t="s">
        <v>1802</v>
      </c>
      <c r="AQ229" s="376" t="s">
        <v>668</v>
      </c>
      <c r="AR229" s="369">
        <v>0</v>
      </c>
      <c r="AS229" s="369">
        <v>0</v>
      </c>
      <c r="AT229" s="369" t="s">
        <v>1419</v>
      </c>
      <c r="AW229" s="198"/>
      <c r="AX229" s="198"/>
      <c r="AY229" s="184"/>
      <c r="AZ229" s="184"/>
      <c r="BA229" s="184"/>
      <c r="BB229" s="186"/>
      <c r="BC229" s="184"/>
      <c r="BD229" s="184"/>
      <c r="BE229" s="184"/>
      <c r="BF229" s="184"/>
      <c r="BG229" s="186"/>
      <c r="BH229" s="186"/>
      <c r="BI229" s="199"/>
      <c r="BJ229" s="199"/>
      <c r="BK229" s="199"/>
      <c r="BL229" s="186"/>
      <c r="BM229" s="186"/>
      <c r="BN229" s="186"/>
      <c r="BO229" s="186"/>
      <c r="BP229" s="186"/>
      <c r="BQ229" s="186"/>
      <c r="BR229" s="186"/>
      <c r="BS229" s="186"/>
      <c r="BT229" s="187"/>
      <c r="BU229" s="188"/>
      <c r="BV229" s="189"/>
      <c r="BW229" s="185"/>
      <c r="BX229"/>
      <c r="BZ229"/>
    </row>
    <row r="230" spans="2:78" ht="18.75">
      <c r="B230" s="676" t="s">
        <v>534</v>
      </c>
      <c r="C230" s="364">
        <v>32743384000129</v>
      </c>
      <c r="D230" s="838" t="s">
        <v>13</v>
      </c>
      <c r="E230" s="838" t="s">
        <v>615</v>
      </c>
      <c r="F230" s="365" t="s">
        <v>619</v>
      </c>
      <c r="G230" s="366" t="s">
        <v>34</v>
      </c>
      <c r="H230" s="366" t="s">
        <v>865</v>
      </c>
      <c r="I230" s="840" t="s">
        <v>34</v>
      </c>
      <c r="J230" s="366" t="s">
        <v>1419</v>
      </c>
      <c r="K230" s="367" t="s">
        <v>48</v>
      </c>
      <c r="L230" s="681" t="s">
        <v>1419</v>
      </c>
      <c r="M230" s="368" t="s">
        <v>1416</v>
      </c>
      <c r="N230" s="682">
        <v>507865</v>
      </c>
      <c r="O230" s="683" t="s">
        <v>1321</v>
      </c>
      <c r="P230" s="684">
        <v>43740</v>
      </c>
      <c r="Q230" s="372">
        <v>40.43604972</v>
      </c>
      <c r="R230" s="372">
        <v>51.301016988525916</v>
      </c>
      <c r="S230" s="873">
        <v>1</v>
      </c>
      <c r="T230" s="369">
        <v>5.1638490972910622E-2</v>
      </c>
      <c r="U230" s="685">
        <v>0.53112946891458213</v>
      </c>
      <c r="V230" s="369">
        <v>5.3768579424464447E-2</v>
      </c>
      <c r="W230" s="685">
        <v>0.47276816207881123</v>
      </c>
      <c r="X230" s="369">
        <v>7.572263812774338E-2</v>
      </c>
      <c r="Y230" s="685">
        <v>0.50601547813585401</v>
      </c>
      <c r="Z230" s="369">
        <v>0.14046418184033227</v>
      </c>
      <c r="AA230" s="685">
        <v>0.74791845289484704</v>
      </c>
      <c r="AB230" s="369">
        <v>5.5766259771768932E-2</v>
      </c>
      <c r="AC230" s="373">
        <v>-1.0752524758908864</v>
      </c>
      <c r="AD230" s="686">
        <v>0</v>
      </c>
      <c r="AE230" s="687" t="s">
        <v>1789</v>
      </c>
      <c r="AF230" s="688" t="s">
        <v>1790</v>
      </c>
      <c r="AG230" s="689" t="s">
        <v>719</v>
      </c>
      <c r="AH230" s="689" t="s">
        <v>1780</v>
      </c>
      <c r="AI230" s="689">
        <v>500</v>
      </c>
      <c r="AJ230" s="689">
        <v>500</v>
      </c>
      <c r="AK230" s="689">
        <v>500</v>
      </c>
      <c r="AL230" s="673">
        <v>1</v>
      </c>
      <c r="AM230" s="673">
        <v>0</v>
      </c>
      <c r="AN230" s="685" t="s">
        <v>1791</v>
      </c>
      <c r="AO230" s="683" t="s">
        <v>1324</v>
      </c>
      <c r="AP230" s="687" t="s">
        <v>1802</v>
      </c>
      <c r="AQ230" s="376" t="s">
        <v>668</v>
      </c>
      <c r="AR230" s="369">
        <v>2.66666666666667E-3</v>
      </c>
      <c r="AS230" s="369">
        <v>2.66666666666667E-3</v>
      </c>
      <c r="AT230" s="369" t="s">
        <v>1419</v>
      </c>
      <c r="AW230" s="198"/>
      <c r="AX230" s="198"/>
      <c r="AY230" s="184"/>
      <c r="AZ230" s="184"/>
      <c r="BA230" s="184"/>
      <c r="BB230" s="186"/>
      <c r="BC230" s="184"/>
      <c r="BD230" s="184"/>
      <c r="BE230" s="184"/>
      <c r="BF230" s="184"/>
      <c r="BG230" s="186"/>
      <c r="BH230" s="186"/>
      <c r="BI230" s="199"/>
      <c r="BJ230" s="199"/>
      <c r="BK230" s="199"/>
      <c r="BL230" s="218"/>
      <c r="BM230" s="186"/>
      <c r="BN230" s="186"/>
      <c r="BO230" s="186"/>
      <c r="BP230" s="186"/>
      <c r="BQ230" s="186"/>
      <c r="BR230" s="186"/>
      <c r="BS230" s="186"/>
      <c r="BT230" s="187"/>
      <c r="BU230" s="188"/>
      <c r="BV230" s="189"/>
      <c r="BW230" s="185"/>
      <c r="BX230"/>
      <c r="BZ230"/>
    </row>
    <row r="231" spans="2:78" ht="18.75">
      <c r="B231" s="676" t="s">
        <v>824</v>
      </c>
      <c r="C231" s="364">
        <v>35847960000176</v>
      </c>
      <c r="D231" s="838" t="s">
        <v>13</v>
      </c>
      <c r="E231" s="838" t="s">
        <v>615</v>
      </c>
      <c r="F231" s="365" t="s">
        <v>619</v>
      </c>
      <c r="G231" s="366" t="s">
        <v>34</v>
      </c>
      <c r="H231" s="366" t="s">
        <v>865</v>
      </c>
      <c r="I231" s="840" t="s">
        <v>34</v>
      </c>
      <c r="J231" s="366" t="s">
        <v>1419</v>
      </c>
      <c r="K231" s="367" t="s">
        <v>48</v>
      </c>
      <c r="L231" s="681" t="s">
        <v>1419</v>
      </c>
      <c r="M231" s="368" t="s">
        <v>1416</v>
      </c>
      <c r="N231" s="683">
        <v>531855</v>
      </c>
      <c r="O231" s="683" t="s">
        <v>1321</v>
      </c>
      <c r="P231" s="684">
        <v>43923</v>
      </c>
      <c r="Q231" s="372">
        <v>7.4339663600000003</v>
      </c>
      <c r="R231" s="372">
        <v>17.499577019959979</v>
      </c>
      <c r="S231" s="873">
        <v>1</v>
      </c>
      <c r="T231" s="369">
        <v>8.7371623203218896E-2</v>
      </c>
      <c r="U231" s="685">
        <v>0.8986638252940985</v>
      </c>
      <c r="V231" s="369">
        <v>9.2856755437435767E-2</v>
      </c>
      <c r="W231" s="685">
        <v>0.81645671272438358</v>
      </c>
      <c r="X231" s="369">
        <v>7.5014571343699821E-2</v>
      </c>
      <c r="Y231" s="685">
        <v>0.50128383168059609</v>
      </c>
      <c r="AB231" s="369">
        <v>5.6643977983495859E-2</v>
      </c>
      <c r="AC231" s="373">
        <v>-0.3685234268659543</v>
      </c>
      <c r="AD231" s="686">
        <v>0</v>
      </c>
      <c r="AE231" s="687" t="s">
        <v>1789</v>
      </c>
      <c r="AF231" s="688" t="s">
        <v>1790</v>
      </c>
      <c r="AG231" s="689" t="s">
        <v>719</v>
      </c>
      <c r="AH231" s="689" t="s">
        <v>1786</v>
      </c>
      <c r="AI231" s="689">
        <v>100</v>
      </c>
      <c r="AJ231" s="689">
        <v>100</v>
      </c>
      <c r="AK231" s="689">
        <v>100</v>
      </c>
      <c r="AL231" s="673">
        <v>1</v>
      </c>
      <c r="AM231" s="673">
        <v>30</v>
      </c>
      <c r="AN231" s="685" t="s">
        <v>1791</v>
      </c>
      <c r="AO231" s="683" t="s">
        <v>1324</v>
      </c>
      <c r="AP231" s="687" t="s">
        <v>1802</v>
      </c>
      <c r="AQ231" s="376" t="s">
        <v>668</v>
      </c>
      <c r="AR231" s="369">
        <v>2.66666666666667E-3</v>
      </c>
      <c r="AS231" s="369">
        <v>2.66666666666667E-3</v>
      </c>
      <c r="AT231" s="369" t="s">
        <v>1419</v>
      </c>
      <c r="AW231" s="198"/>
      <c r="AX231" s="198"/>
      <c r="AY231" s="184"/>
      <c r="AZ231" s="184"/>
      <c r="BA231" s="184"/>
      <c r="BB231" s="186"/>
      <c r="BC231" s="184"/>
      <c r="BD231" s="184"/>
      <c r="BE231" s="184"/>
      <c r="BF231" s="184"/>
      <c r="BG231" s="186"/>
      <c r="BH231" s="186"/>
      <c r="BI231" s="199"/>
      <c r="BJ231" s="199"/>
      <c r="BK231" s="199"/>
      <c r="BL231" s="186"/>
      <c r="BM231" s="186"/>
      <c r="BN231" s="186"/>
      <c r="BO231" s="186"/>
      <c r="BP231" s="186"/>
      <c r="BQ231" s="186"/>
      <c r="BR231" s="186"/>
      <c r="BS231" s="186"/>
      <c r="BT231" s="187"/>
      <c r="BU231" s="188"/>
      <c r="BV231" s="189"/>
      <c r="BW231" s="185"/>
      <c r="BX231"/>
      <c r="BZ231"/>
    </row>
    <row r="232" spans="2:78" ht="18.75">
      <c r="B232" s="676" t="s">
        <v>825</v>
      </c>
      <c r="C232" s="364">
        <v>35847901000106</v>
      </c>
      <c r="D232" s="838" t="s">
        <v>13</v>
      </c>
      <c r="E232" s="838" t="s">
        <v>615</v>
      </c>
      <c r="F232" s="365" t="s">
        <v>619</v>
      </c>
      <c r="G232" s="366" t="s">
        <v>34</v>
      </c>
      <c r="H232" s="366" t="s">
        <v>1337</v>
      </c>
      <c r="I232" s="840" t="s">
        <v>34</v>
      </c>
      <c r="J232" s="366" t="s">
        <v>1419</v>
      </c>
      <c r="K232" s="367" t="s">
        <v>48</v>
      </c>
      <c r="L232" s="681" t="s">
        <v>1419</v>
      </c>
      <c r="M232" s="368" t="s">
        <v>1416</v>
      </c>
      <c r="N232" s="683">
        <v>531626</v>
      </c>
      <c r="O232" s="683" t="s">
        <v>1321</v>
      </c>
      <c r="P232" s="684">
        <v>43923</v>
      </c>
      <c r="Q232" s="372">
        <v>58.839300000000001</v>
      </c>
      <c r="R232" s="372">
        <v>64.705516799999984</v>
      </c>
      <c r="S232" s="873">
        <v>1</v>
      </c>
      <c r="T232" s="369">
        <v>9.2095238095238008E-2</v>
      </c>
      <c r="U232" s="685">
        <v>0.94724872817732286</v>
      </c>
      <c r="V232" s="369">
        <v>0.10259615384615373</v>
      </c>
      <c r="W232" s="685">
        <v>0.90209180918274134</v>
      </c>
      <c r="X232" s="369">
        <v>0.1025961538461535</v>
      </c>
      <c r="Y232" s="685">
        <v>0.68559737387623076</v>
      </c>
      <c r="AB232" s="369">
        <v>3.9459363911473803E-2</v>
      </c>
      <c r="AC232" s="373">
        <v>-0.28219498150201433</v>
      </c>
      <c r="AD232" s="686">
        <v>0</v>
      </c>
      <c r="AE232" s="687" t="s">
        <v>1789</v>
      </c>
      <c r="AF232" s="688" t="s">
        <v>1790</v>
      </c>
      <c r="AG232" s="689" t="s">
        <v>719</v>
      </c>
      <c r="AH232" s="689" t="s">
        <v>1786</v>
      </c>
      <c r="AI232" s="689">
        <v>100</v>
      </c>
      <c r="AJ232" s="689">
        <v>100</v>
      </c>
      <c r="AK232" s="689">
        <v>100</v>
      </c>
      <c r="AL232" s="673">
        <v>1</v>
      </c>
      <c r="AM232" s="673">
        <v>30</v>
      </c>
      <c r="AN232" s="685" t="s">
        <v>1791</v>
      </c>
      <c r="AO232" s="683" t="s">
        <v>1324</v>
      </c>
      <c r="AP232" s="687" t="s">
        <v>1802</v>
      </c>
      <c r="AQ232" s="376" t="s">
        <v>668</v>
      </c>
      <c r="AR232" s="369">
        <v>2.66666666666667E-3</v>
      </c>
      <c r="AS232" s="369">
        <v>2.66666666666667E-3</v>
      </c>
      <c r="AT232" s="369" t="s">
        <v>1419</v>
      </c>
      <c r="AW232" s="198"/>
      <c r="AX232" s="198"/>
      <c r="AY232" s="184"/>
      <c r="AZ232" s="184"/>
      <c r="BA232" s="184"/>
      <c r="BB232" s="186"/>
      <c r="BC232" s="184"/>
      <c r="BD232" s="184"/>
      <c r="BE232" s="184"/>
      <c r="BF232" s="184"/>
      <c r="BG232" s="186"/>
      <c r="BH232" s="186"/>
      <c r="BI232" s="199"/>
      <c r="BJ232" s="199"/>
      <c r="BK232" s="199"/>
      <c r="BL232" s="186"/>
      <c r="BM232" s="186"/>
      <c r="BN232" s="186"/>
      <c r="BO232" s="186"/>
      <c r="BP232" s="186"/>
      <c r="BQ232" s="186"/>
      <c r="BR232" s="186"/>
      <c r="BS232" s="186"/>
      <c r="BT232" s="187"/>
      <c r="BU232" s="188"/>
      <c r="BV232" s="189"/>
      <c r="BW232" s="185"/>
      <c r="BX232"/>
      <c r="BZ232"/>
    </row>
    <row r="233" spans="2:78" ht="18.75">
      <c r="B233" s="676" t="s">
        <v>1291</v>
      </c>
      <c r="C233" s="364"/>
      <c r="D233" s="838" t="s">
        <v>11</v>
      </c>
      <c r="E233" s="838" t="s">
        <v>621</v>
      </c>
      <c r="F233" s="365" t="s">
        <v>663</v>
      </c>
      <c r="G233" s="366" t="s">
        <v>865</v>
      </c>
      <c r="H233" s="366" t="s">
        <v>34</v>
      </c>
      <c r="I233" s="840" t="s">
        <v>1419</v>
      </c>
      <c r="J233" s="366" t="s">
        <v>608</v>
      </c>
      <c r="L233" s="681" t="s">
        <v>1419</v>
      </c>
      <c r="M233" s="368" t="s">
        <v>34</v>
      </c>
      <c r="N233" s="683">
        <v>629588</v>
      </c>
      <c r="O233" s="683" t="s">
        <v>1321</v>
      </c>
      <c r="S233" s="873"/>
      <c r="AD233" s="686">
        <v>40142060000163</v>
      </c>
      <c r="AG233" s="689" t="s">
        <v>719</v>
      </c>
      <c r="AI233" s="689">
        <v>10000</v>
      </c>
      <c r="AJ233" s="689">
        <v>1000</v>
      </c>
      <c r="AK233" s="689">
        <v>0</v>
      </c>
      <c r="AO233" s="683" t="s">
        <v>1324</v>
      </c>
      <c r="AR233" s="369">
        <v>9.33333333333333E-4</v>
      </c>
      <c r="AS233" s="369">
        <v>9.33333333333333E-4</v>
      </c>
      <c r="AT233" s="369" t="s">
        <v>1419</v>
      </c>
      <c r="AW233" s="198"/>
      <c r="AX233" s="198"/>
      <c r="AY233" s="184"/>
      <c r="AZ233" s="184"/>
      <c r="BA233" s="184"/>
      <c r="BB233" s="186"/>
      <c r="BC233" s="184"/>
      <c r="BD233" s="184"/>
      <c r="BE233" s="184"/>
      <c r="BF233" s="184"/>
      <c r="BG233" s="186"/>
      <c r="BH233" s="186"/>
      <c r="BI233" s="199"/>
      <c r="BJ233" s="199"/>
      <c r="BK233" s="199"/>
      <c r="BL233" s="186"/>
      <c r="BM233" s="186"/>
      <c r="BN233" s="186"/>
      <c r="BO233" s="186"/>
      <c r="BP233" s="186"/>
      <c r="BQ233" s="186"/>
      <c r="BR233" s="186"/>
      <c r="BS233" s="186"/>
      <c r="BT233" s="187"/>
      <c r="BU233" s="188"/>
      <c r="BV233" s="189"/>
      <c r="BW233" s="185"/>
      <c r="BX233"/>
      <c r="BZ233"/>
    </row>
    <row r="234" spans="2:78" ht="18.75">
      <c r="B234" s="676" t="s">
        <v>478</v>
      </c>
      <c r="C234" s="364">
        <v>74326471000120</v>
      </c>
      <c r="D234" s="838" t="s">
        <v>11</v>
      </c>
      <c r="E234" s="838" t="s">
        <v>661</v>
      </c>
      <c r="F234" s="365" t="s">
        <v>1419</v>
      </c>
      <c r="G234" s="366" t="s">
        <v>1419</v>
      </c>
      <c r="H234" s="366" t="s">
        <v>34</v>
      </c>
      <c r="I234" s="840" t="s">
        <v>34</v>
      </c>
      <c r="J234" s="366" t="s">
        <v>611</v>
      </c>
      <c r="K234" s="367" t="s">
        <v>48</v>
      </c>
      <c r="L234" s="681" t="s">
        <v>1419</v>
      </c>
      <c r="M234" s="368" t="s">
        <v>1416</v>
      </c>
      <c r="N234" s="682">
        <v>14761</v>
      </c>
      <c r="O234" s="683" t="s">
        <v>1321</v>
      </c>
      <c r="P234" s="684">
        <v>34613</v>
      </c>
      <c r="Q234" s="372">
        <v>13.114615000000001</v>
      </c>
      <c r="R234" s="372">
        <v>22.125022386454191</v>
      </c>
      <c r="S234" s="873">
        <v>3</v>
      </c>
      <c r="T234" s="369">
        <v>-0.18217535078023772</v>
      </c>
      <c r="U234" s="685">
        <v>-1.8737708148751802</v>
      </c>
      <c r="V234" s="369">
        <v>-0.16684943303016853</v>
      </c>
      <c r="W234" s="685">
        <v>-1.4670482397322542</v>
      </c>
      <c r="X234" s="369">
        <v>-0.19255368603894518</v>
      </c>
      <c r="Y234" s="685">
        <v>-1.2867373339983981</v>
      </c>
      <c r="Z234" s="369">
        <v>0.17733741181581109</v>
      </c>
      <c r="AA234" s="685">
        <v>0.94425440669582772</v>
      </c>
      <c r="AB234" s="369">
        <v>0.14247248050059677</v>
      </c>
      <c r="AC234" s="373">
        <v>-1.9693685430305019</v>
      </c>
      <c r="AD234" s="686">
        <v>0</v>
      </c>
      <c r="AE234" s="687" t="s">
        <v>1789</v>
      </c>
      <c r="AF234" s="688" t="s">
        <v>1790</v>
      </c>
      <c r="AG234" s="689" t="s">
        <v>719</v>
      </c>
      <c r="AH234" s="689" t="s">
        <v>1786</v>
      </c>
      <c r="AI234" s="689">
        <v>100</v>
      </c>
      <c r="AJ234" s="689">
        <v>100</v>
      </c>
      <c r="AK234" s="689">
        <v>100</v>
      </c>
      <c r="AL234" s="673">
        <v>0.5</v>
      </c>
      <c r="AM234" s="673">
        <v>0</v>
      </c>
      <c r="AN234" s="685" t="s">
        <v>1791</v>
      </c>
      <c r="AO234" s="683" t="s">
        <v>1324</v>
      </c>
      <c r="AP234" s="687" t="s">
        <v>1788</v>
      </c>
      <c r="AQ234" s="376" t="s">
        <v>660</v>
      </c>
      <c r="AR234" s="369">
        <v>1.33333333333333E-3</v>
      </c>
      <c r="AS234" s="369">
        <v>1.33333333333333E-3</v>
      </c>
      <c r="AT234" s="369" t="s">
        <v>1419</v>
      </c>
      <c r="AW234" s="198"/>
      <c r="AX234" s="198"/>
      <c r="AY234" s="184"/>
      <c r="AZ234" s="184"/>
      <c r="BA234" s="184"/>
      <c r="BB234" s="186"/>
      <c r="BC234" s="184"/>
      <c r="BD234" s="184"/>
      <c r="BE234" s="184"/>
      <c r="BF234" s="184"/>
      <c r="BG234" s="186"/>
      <c r="BH234" s="186"/>
      <c r="BI234" s="199"/>
      <c r="BJ234" s="199"/>
      <c r="BK234" s="199"/>
      <c r="BL234" s="186"/>
      <c r="BM234" s="186"/>
      <c r="BN234" s="186"/>
      <c r="BO234" s="186"/>
      <c r="BP234" s="186"/>
      <c r="BQ234" s="186"/>
      <c r="BR234" s="186"/>
      <c r="BS234" s="186"/>
      <c r="BT234" s="187"/>
      <c r="BU234" s="188"/>
      <c r="BV234" s="189"/>
      <c r="BW234" s="185"/>
      <c r="BX234"/>
      <c r="BZ234"/>
    </row>
    <row r="235" spans="2:78" ht="18.75">
      <c r="B235" s="676" t="s">
        <v>579</v>
      </c>
      <c r="C235" s="364">
        <v>37703644000156</v>
      </c>
      <c r="D235" s="838" t="s">
        <v>14</v>
      </c>
      <c r="E235" s="838" t="s">
        <v>607</v>
      </c>
      <c r="F235" s="365" t="s">
        <v>1419</v>
      </c>
      <c r="G235" s="366" t="s">
        <v>1419</v>
      </c>
      <c r="H235" s="366" t="s">
        <v>34</v>
      </c>
      <c r="I235" s="840" t="s">
        <v>34</v>
      </c>
      <c r="J235" s="366" t="s">
        <v>611</v>
      </c>
      <c r="K235" s="367" t="s">
        <v>49</v>
      </c>
      <c r="L235" s="681" t="s">
        <v>1419</v>
      </c>
      <c r="M235" s="368" t="s">
        <v>1416</v>
      </c>
      <c r="N235" s="683">
        <v>557821</v>
      </c>
      <c r="O235" s="683" t="s">
        <v>1321</v>
      </c>
      <c r="P235" s="684">
        <v>44135</v>
      </c>
      <c r="Q235" s="372">
        <v>25.05005328</v>
      </c>
      <c r="R235" s="372">
        <v>93.233808990400036</v>
      </c>
      <c r="S235" s="873">
        <v>4</v>
      </c>
      <c r="T235" s="369">
        <v>-0.30730944413684513</v>
      </c>
      <c r="U235" s="685">
        <v>-3.160841821316259</v>
      </c>
      <c r="V235" s="369">
        <v>-0.29216971478722997</v>
      </c>
      <c r="W235" s="685">
        <v>-2.5689452939536164</v>
      </c>
      <c r="AB235" s="369">
        <v>0.20213470003010836</v>
      </c>
      <c r="AC235" s="373">
        <v>-2.0080723549296757</v>
      </c>
      <c r="AD235" s="686">
        <v>0</v>
      </c>
      <c r="AE235" s="687" t="s">
        <v>1789</v>
      </c>
      <c r="AF235" s="688" t="s">
        <v>1790</v>
      </c>
      <c r="AG235" s="689" t="s">
        <v>719</v>
      </c>
      <c r="AH235" s="689" t="s">
        <v>1780</v>
      </c>
      <c r="AI235" s="689">
        <v>1000</v>
      </c>
      <c r="AJ235" s="689">
        <v>500</v>
      </c>
      <c r="AK235" s="689">
        <v>500</v>
      </c>
      <c r="AL235" s="673">
        <v>0.5</v>
      </c>
      <c r="AM235" s="673">
        <v>0</v>
      </c>
      <c r="AN235" s="685" t="s">
        <v>1791</v>
      </c>
      <c r="AO235" s="683" t="s">
        <v>1324</v>
      </c>
      <c r="AP235" s="687" t="s">
        <v>1783</v>
      </c>
      <c r="AQ235" s="376" t="s">
        <v>687</v>
      </c>
      <c r="AR235" s="369">
        <v>0</v>
      </c>
      <c r="AS235" s="369">
        <v>0</v>
      </c>
      <c r="AT235" s="369" t="s">
        <v>1419</v>
      </c>
      <c r="AW235" s="198"/>
      <c r="AX235" s="198"/>
      <c r="AY235" s="184"/>
      <c r="AZ235" s="184"/>
      <c r="BA235" s="184"/>
      <c r="BB235" s="186"/>
      <c r="BC235" s="184"/>
      <c r="BD235" s="184"/>
      <c r="BE235" s="184"/>
      <c r="BF235" s="184"/>
      <c r="BG235" s="186"/>
      <c r="BH235" s="186"/>
      <c r="BI235" s="199"/>
      <c r="BJ235" s="199"/>
      <c r="BK235" s="199"/>
      <c r="BL235" s="218"/>
      <c r="BM235" s="186"/>
      <c r="BN235" s="186"/>
      <c r="BO235" s="186"/>
      <c r="BP235" s="186"/>
      <c r="BQ235" s="186"/>
      <c r="BR235" s="186"/>
      <c r="BS235" s="186"/>
      <c r="BT235" s="187"/>
      <c r="BU235" s="188"/>
      <c r="BV235" s="189"/>
      <c r="BW235" s="185"/>
      <c r="BX235"/>
      <c r="BZ235"/>
    </row>
    <row r="236" spans="2:78" ht="18.75">
      <c r="B236" s="676" t="s">
        <v>135</v>
      </c>
      <c r="C236" s="364">
        <v>38389079000167</v>
      </c>
      <c r="D236" s="838" t="s">
        <v>11</v>
      </c>
      <c r="E236" s="838" t="s">
        <v>661</v>
      </c>
      <c r="F236" s="365" t="s">
        <v>1419</v>
      </c>
      <c r="G236" s="366" t="s">
        <v>1419</v>
      </c>
      <c r="H236" s="366" t="s">
        <v>34</v>
      </c>
      <c r="I236" s="840" t="s">
        <v>34</v>
      </c>
      <c r="J236" s="366" t="s">
        <v>611</v>
      </c>
      <c r="K236" s="367" t="s">
        <v>49</v>
      </c>
      <c r="L236" s="681" t="s">
        <v>1419</v>
      </c>
      <c r="M236" s="368" t="s">
        <v>1416</v>
      </c>
      <c r="N236" s="683">
        <v>557471</v>
      </c>
      <c r="O236" s="683" t="s">
        <v>1321</v>
      </c>
      <c r="P236" s="684">
        <v>44135</v>
      </c>
      <c r="Q236" s="372">
        <v>7.7981458699999999</v>
      </c>
      <c r="R236" s="372">
        <v>39.023845393640016</v>
      </c>
      <c r="S236" s="873">
        <v>4</v>
      </c>
      <c r="T236" s="369">
        <v>-0.20807213464137364</v>
      </c>
      <c r="U236" s="685">
        <v>-2.1401330729430317</v>
      </c>
      <c r="V236" s="369">
        <v>-0.22203677784562048</v>
      </c>
      <c r="W236" s="685">
        <v>-1.9522911056901306</v>
      </c>
      <c r="AB236" s="369">
        <v>0.1601472674030017</v>
      </c>
      <c r="AC236" s="373">
        <v>-2.0966212637016897</v>
      </c>
      <c r="AD236" s="686">
        <v>0</v>
      </c>
      <c r="AE236" s="687" t="s">
        <v>1789</v>
      </c>
      <c r="AF236" s="688" t="s">
        <v>1790</v>
      </c>
      <c r="AG236" s="689" t="s">
        <v>719</v>
      </c>
      <c r="AH236" s="689" t="s">
        <v>1780</v>
      </c>
      <c r="AI236" s="689">
        <v>1000</v>
      </c>
      <c r="AJ236" s="689">
        <v>500</v>
      </c>
      <c r="AK236" s="689">
        <v>500</v>
      </c>
      <c r="AL236" s="673">
        <v>0.5</v>
      </c>
      <c r="AM236" s="673">
        <v>0</v>
      </c>
      <c r="AN236" s="685" t="s">
        <v>1791</v>
      </c>
      <c r="AO236" s="683" t="s">
        <v>1324</v>
      </c>
      <c r="AP236" s="687" t="s">
        <v>1802</v>
      </c>
      <c r="AQ236" s="376" t="s">
        <v>679</v>
      </c>
      <c r="AR236" s="369">
        <v>0</v>
      </c>
      <c r="AS236" s="369">
        <v>0</v>
      </c>
      <c r="AT236" s="369" t="s">
        <v>1419</v>
      </c>
      <c r="AW236" s="198"/>
      <c r="AX236" s="198"/>
      <c r="AY236" s="184"/>
      <c r="AZ236" s="184"/>
      <c r="BA236" s="184"/>
      <c r="BB236" s="186"/>
      <c r="BC236" s="184"/>
      <c r="BD236" s="184"/>
      <c r="BE236" s="184"/>
      <c r="BF236" s="184"/>
      <c r="BG236" s="186"/>
      <c r="BH236" s="186"/>
      <c r="BI236" s="199"/>
      <c r="BJ236" s="199"/>
      <c r="BK236" s="199"/>
      <c r="BL236" s="186"/>
      <c r="BM236" s="186"/>
      <c r="BN236" s="186"/>
      <c r="BO236" s="186"/>
      <c r="BP236" s="186"/>
      <c r="BQ236" s="186"/>
      <c r="BR236" s="186"/>
      <c r="BS236" s="186"/>
      <c r="BT236" s="187"/>
      <c r="BU236" s="188"/>
      <c r="BV236" s="189"/>
      <c r="BW236" s="185"/>
      <c r="BX236"/>
      <c r="BZ236"/>
    </row>
    <row r="237" spans="2:78" ht="18.75">
      <c r="B237" s="676" t="s">
        <v>826</v>
      </c>
      <c r="C237" s="364">
        <v>7187751000108</v>
      </c>
      <c r="D237" s="838" t="s">
        <v>14</v>
      </c>
      <c r="E237" s="838" t="s">
        <v>607</v>
      </c>
      <c r="F237" s="365" t="s">
        <v>1419</v>
      </c>
      <c r="G237" s="366" t="s">
        <v>1419</v>
      </c>
      <c r="H237" s="366" t="s">
        <v>34</v>
      </c>
      <c r="I237" s="840" t="s">
        <v>34</v>
      </c>
      <c r="J237" s="366" t="s">
        <v>608</v>
      </c>
      <c r="K237" s="367" t="s">
        <v>48</v>
      </c>
      <c r="L237" s="681" t="s">
        <v>1419</v>
      </c>
      <c r="M237" s="368" t="s">
        <v>1416</v>
      </c>
      <c r="N237" s="682">
        <v>198935</v>
      </c>
      <c r="O237" s="683" t="s">
        <v>1321</v>
      </c>
      <c r="P237" s="684">
        <v>39418</v>
      </c>
      <c r="Q237" s="372">
        <v>21.984006999999998</v>
      </c>
      <c r="R237" s="372">
        <v>26.563182087649416</v>
      </c>
      <c r="S237" s="873">
        <v>2</v>
      </c>
      <c r="T237" s="369">
        <v>-1.9512712031394153E-2</v>
      </c>
      <c r="U237" s="685">
        <v>-0.20069866843619338</v>
      </c>
      <c r="V237" s="369">
        <v>-7.6448949137833733E-2</v>
      </c>
      <c r="W237" s="685">
        <v>-0.67218865671398875</v>
      </c>
      <c r="X237" s="369">
        <v>-7.0542595115406836E-2</v>
      </c>
      <c r="Y237" s="685">
        <v>-0.47139991261329711</v>
      </c>
      <c r="Z237" s="369">
        <v>-8.6762423151872547E-2</v>
      </c>
      <c r="AA237" s="685">
        <v>-0.46197697123185033</v>
      </c>
      <c r="AB237" s="369">
        <v>0.21508399553446769</v>
      </c>
      <c r="AC237" s="373">
        <v>-0.88421426699128913</v>
      </c>
      <c r="AD237" s="686">
        <v>0</v>
      </c>
      <c r="AE237" s="687" t="s">
        <v>1789</v>
      </c>
      <c r="AF237" s="688" t="s">
        <v>1825</v>
      </c>
      <c r="AG237" s="689" t="s">
        <v>719</v>
      </c>
      <c r="AH237" s="689" t="s">
        <v>1786</v>
      </c>
      <c r="AI237" s="689">
        <v>1000</v>
      </c>
      <c r="AJ237" s="689">
        <v>100</v>
      </c>
      <c r="AK237" s="689">
        <v>100</v>
      </c>
      <c r="AL237" s="673">
        <v>1</v>
      </c>
      <c r="AM237" s="673">
        <v>0</v>
      </c>
      <c r="AN237" s="685" t="s">
        <v>1791</v>
      </c>
      <c r="AO237" s="683" t="s">
        <v>1324</v>
      </c>
      <c r="AP237" s="687" t="s">
        <v>1783</v>
      </c>
      <c r="AQ237" s="376" t="s">
        <v>682</v>
      </c>
      <c r="AR237" s="369">
        <v>0</v>
      </c>
      <c r="AS237" s="369">
        <v>0</v>
      </c>
      <c r="AT237" s="369" t="s">
        <v>1419</v>
      </c>
      <c r="AW237" s="198"/>
      <c r="AX237" s="198"/>
      <c r="AY237" s="184"/>
      <c r="AZ237" s="184"/>
      <c r="BA237" s="184"/>
      <c r="BB237" s="186"/>
      <c r="BC237" s="184"/>
      <c r="BD237" s="184"/>
      <c r="BE237" s="184"/>
      <c r="BF237" s="184"/>
      <c r="BG237" s="186"/>
      <c r="BH237" s="186"/>
      <c r="BI237" s="199"/>
      <c r="BJ237" s="199"/>
      <c r="BK237" s="199"/>
      <c r="BL237" s="186"/>
      <c r="BM237" s="186"/>
      <c r="BN237" s="186"/>
      <c r="BO237" s="186"/>
      <c r="BP237" s="186"/>
      <c r="BQ237" s="186"/>
      <c r="BR237" s="186"/>
      <c r="BS237" s="186"/>
      <c r="BT237" s="187"/>
      <c r="BU237" s="188"/>
      <c r="BV237" s="189"/>
      <c r="BW237" s="185"/>
      <c r="BX237"/>
      <c r="BZ237"/>
    </row>
    <row r="238" spans="2:78" ht="18.75">
      <c r="B238" s="676" t="s">
        <v>30</v>
      </c>
      <c r="C238" s="364">
        <v>14866273000128</v>
      </c>
      <c r="D238" s="838" t="s">
        <v>14</v>
      </c>
      <c r="E238" s="838" t="s">
        <v>607</v>
      </c>
      <c r="F238" s="365" t="s">
        <v>1419</v>
      </c>
      <c r="G238" s="366" t="s">
        <v>1419</v>
      </c>
      <c r="H238" s="366" t="s">
        <v>34</v>
      </c>
      <c r="I238" s="840" t="s">
        <v>34</v>
      </c>
      <c r="J238" s="366" t="s">
        <v>608</v>
      </c>
      <c r="K238" s="367" t="s">
        <v>48</v>
      </c>
      <c r="L238" s="681" t="s">
        <v>1419</v>
      </c>
      <c r="M238" s="368" t="s">
        <v>34</v>
      </c>
      <c r="N238" s="682">
        <v>311774</v>
      </c>
      <c r="O238" s="683" t="s">
        <v>1321</v>
      </c>
      <c r="P238" s="684">
        <v>41150</v>
      </c>
      <c r="Q238" s="372">
        <v>448.41640799999999</v>
      </c>
      <c r="R238" s="372">
        <v>541.29352705179269</v>
      </c>
      <c r="S238" s="873">
        <v>2</v>
      </c>
      <c r="T238" s="369">
        <v>1.0647940969159553E-3</v>
      </c>
      <c r="U238" s="685">
        <v>1.0951976181779512E-2</v>
      </c>
      <c r="V238" s="369">
        <v>-6.4033763858848847E-2</v>
      </c>
      <c r="W238" s="685">
        <v>-0.56302630968826473</v>
      </c>
      <c r="X238" s="369">
        <v>-8.0053369789111706E-2</v>
      </c>
      <c r="Y238" s="685">
        <v>-0.53495553234538218</v>
      </c>
      <c r="Z238" s="369">
        <v>-9.9540720283057604E-2</v>
      </c>
      <c r="AA238" s="685">
        <v>-0.53001655325034891</v>
      </c>
      <c r="AB238" s="369">
        <v>0.2297621689349568</v>
      </c>
      <c r="AC238" s="373">
        <v>-0.77369200072447775</v>
      </c>
      <c r="AD238" s="686">
        <v>14284684000105</v>
      </c>
      <c r="AE238" s="687" t="s">
        <v>1870</v>
      </c>
      <c r="AF238" s="688" t="s">
        <v>1779</v>
      </c>
      <c r="AG238" s="689" t="s">
        <v>1439</v>
      </c>
      <c r="AH238" s="689" t="s">
        <v>1786</v>
      </c>
      <c r="AI238" s="689">
        <v>100000</v>
      </c>
      <c r="AJ238" s="689">
        <v>10000</v>
      </c>
      <c r="AK238" s="689">
        <v>100000</v>
      </c>
      <c r="AL238" s="673">
        <v>1.38</v>
      </c>
      <c r="AM238" s="673">
        <v>20</v>
      </c>
      <c r="AN238" s="685" t="s">
        <v>666</v>
      </c>
      <c r="AO238" s="683" t="s">
        <v>1324</v>
      </c>
      <c r="AP238" s="687" t="s">
        <v>1783</v>
      </c>
      <c r="AQ238" s="376" t="s">
        <v>659</v>
      </c>
      <c r="AR238" s="369">
        <v>4.1399999999999996E-3</v>
      </c>
      <c r="AS238" s="369">
        <v>4.1399999999999996E-3</v>
      </c>
      <c r="AT238" s="369" t="s">
        <v>1419</v>
      </c>
      <c r="AW238" s="198"/>
      <c r="AX238" s="198"/>
      <c r="AY238" s="184"/>
      <c r="AZ238" s="184"/>
      <c r="BA238" s="184"/>
      <c r="BB238" s="186"/>
      <c r="BC238" s="184"/>
      <c r="BD238" s="184"/>
      <c r="BE238" s="184"/>
      <c r="BF238" s="184"/>
      <c r="BG238" s="186"/>
      <c r="BH238" s="186"/>
      <c r="BI238" s="199"/>
      <c r="BJ238" s="199"/>
      <c r="BK238" s="199"/>
      <c r="BL238" s="186"/>
      <c r="BM238" s="186"/>
      <c r="BN238" s="186"/>
      <c r="BO238" s="186"/>
      <c r="BP238" s="186"/>
      <c r="BQ238" s="186"/>
      <c r="BR238" s="186"/>
      <c r="BS238" s="186"/>
      <c r="BT238" s="187"/>
      <c r="BU238" s="188"/>
      <c r="BV238" s="189"/>
      <c r="BW238" s="185"/>
      <c r="BX238"/>
      <c r="BZ238"/>
    </row>
    <row r="239" spans="2:78" ht="18.75">
      <c r="B239" s="676" t="s">
        <v>136</v>
      </c>
      <c r="C239" s="364">
        <v>35704552000165</v>
      </c>
      <c r="D239" s="838" t="s">
        <v>14</v>
      </c>
      <c r="E239" s="838" t="s">
        <v>607</v>
      </c>
      <c r="F239" s="365" t="s">
        <v>1419</v>
      </c>
      <c r="G239" s="366" t="s">
        <v>1419</v>
      </c>
      <c r="H239" s="366" t="s">
        <v>34</v>
      </c>
      <c r="I239" s="840" t="s">
        <v>34</v>
      </c>
      <c r="J239" s="366" t="s">
        <v>608</v>
      </c>
      <c r="K239" s="367" t="s">
        <v>48</v>
      </c>
      <c r="L239" s="681" t="s">
        <v>1419</v>
      </c>
      <c r="M239" s="368" t="s">
        <v>34</v>
      </c>
      <c r="N239" s="683">
        <v>529222</v>
      </c>
      <c r="O239" s="683" t="s">
        <v>1321</v>
      </c>
      <c r="P239" s="684">
        <v>43869</v>
      </c>
      <c r="Q239" s="372">
        <v>3.3682518699999999</v>
      </c>
      <c r="R239" s="372">
        <v>3.4731431454800012</v>
      </c>
      <c r="S239" s="873">
        <v>2</v>
      </c>
      <c r="T239" s="369">
        <v>-1.5449353993821635E-3</v>
      </c>
      <c r="U239" s="685">
        <v>-1.589048600610056E-2</v>
      </c>
      <c r="V239" s="369">
        <v>-6.1840896680491864E-2</v>
      </c>
      <c r="W239" s="685">
        <v>-0.54374520171234741</v>
      </c>
      <c r="X239" s="369">
        <v>-9.3845685554155289E-2</v>
      </c>
      <c r="Y239" s="685">
        <v>-0.62712249098561712</v>
      </c>
      <c r="AB239" s="369">
        <v>0.22874355169495339</v>
      </c>
      <c r="AC239" s="373">
        <v>-0.7675507514627733</v>
      </c>
      <c r="AD239" s="686">
        <v>11176045000138</v>
      </c>
      <c r="AE239" s="687" t="s">
        <v>1870</v>
      </c>
      <c r="AF239" s="688" t="s">
        <v>1779</v>
      </c>
      <c r="AG239" s="689" t="s">
        <v>1439</v>
      </c>
      <c r="AH239" s="689" t="s">
        <v>1780</v>
      </c>
      <c r="AI239" s="689">
        <v>100000</v>
      </c>
      <c r="AJ239" s="689">
        <v>10000</v>
      </c>
      <c r="AK239" s="689">
        <v>100000</v>
      </c>
      <c r="AL239" s="673">
        <v>1.5</v>
      </c>
      <c r="AM239" s="673">
        <v>20</v>
      </c>
      <c r="AN239" s="685" t="s">
        <v>1782</v>
      </c>
      <c r="AO239" s="683" t="s">
        <v>1324</v>
      </c>
      <c r="AP239" s="687" t="s">
        <v>1783</v>
      </c>
      <c r="AQ239" s="376" t="s">
        <v>659</v>
      </c>
      <c r="AR239" s="369">
        <v>4.1399999999999996E-3</v>
      </c>
      <c r="AS239" s="369">
        <v>4.1399999999999996E-3</v>
      </c>
      <c r="AT239" s="369" t="s">
        <v>1419</v>
      </c>
      <c r="AW239" s="198"/>
      <c r="AX239" s="198"/>
      <c r="AY239" s="184"/>
      <c r="AZ239" s="184"/>
      <c r="BA239" s="184"/>
      <c r="BB239" s="186"/>
      <c r="BC239" s="184"/>
      <c r="BD239" s="184"/>
      <c r="BE239" s="184"/>
      <c r="BF239" s="184"/>
      <c r="BG239" s="186"/>
      <c r="BH239" s="186"/>
      <c r="BI239" s="199"/>
      <c r="BJ239" s="199"/>
      <c r="BK239" s="199"/>
      <c r="BL239" s="186"/>
      <c r="BM239" s="186"/>
      <c r="BN239" s="186"/>
      <c r="BO239" s="186"/>
      <c r="BP239" s="186"/>
      <c r="BQ239" s="186"/>
      <c r="BR239" s="186"/>
      <c r="BS239" s="186"/>
      <c r="BT239" s="187"/>
      <c r="BU239" s="188"/>
      <c r="BV239" s="189"/>
      <c r="BW239" s="185"/>
      <c r="BX239"/>
      <c r="BZ239"/>
    </row>
    <row r="240" spans="2:78" ht="18.75">
      <c r="B240" s="676" t="s">
        <v>1523</v>
      </c>
      <c r="C240" s="364">
        <v>42870660000173</v>
      </c>
      <c r="D240" s="838" t="s">
        <v>14</v>
      </c>
      <c r="E240" s="838" t="s">
        <v>607</v>
      </c>
      <c r="F240" s="365" t="s">
        <v>1419</v>
      </c>
      <c r="G240" s="366" t="s">
        <v>1419</v>
      </c>
      <c r="H240" s="366" t="s">
        <v>34</v>
      </c>
      <c r="I240" s="840" t="s">
        <v>34</v>
      </c>
      <c r="J240" s="366" t="s">
        <v>608</v>
      </c>
      <c r="K240" s="367" t="s">
        <v>48</v>
      </c>
      <c r="L240" s="681" t="s">
        <v>1419</v>
      </c>
      <c r="M240" s="368" t="s">
        <v>1419</v>
      </c>
      <c r="N240" s="683">
        <v>617539</v>
      </c>
      <c r="O240" s="683" t="s">
        <v>1321</v>
      </c>
      <c r="P240" s="684">
        <v>44453</v>
      </c>
      <c r="Q240" s="372">
        <v>344993000</v>
      </c>
      <c r="R240" s="372">
        <v>8246702.1905577695</v>
      </c>
      <c r="S240" s="873">
        <v>1</v>
      </c>
      <c r="T240" s="369">
        <v>-4.1289018331676752E-2</v>
      </c>
      <c r="U240" s="685">
        <v>-0.4246796133142664</v>
      </c>
      <c r="V240" s="369">
        <v>-4.0611156614232424E-2</v>
      </c>
      <c r="W240" s="685">
        <v>-0.35707958212616764</v>
      </c>
      <c r="AB240" s="369">
        <v>4.1791491739680109E-2</v>
      </c>
      <c r="AC240" s="373">
        <v>-3.693157111760164</v>
      </c>
      <c r="AD240" s="686">
        <v>0</v>
      </c>
      <c r="AE240" s="687" t="s">
        <v>1870</v>
      </c>
      <c r="AF240" s="688" t="s">
        <v>1779</v>
      </c>
      <c r="AG240" s="689" t="s">
        <v>1439</v>
      </c>
      <c r="AH240" s="689" t="s">
        <v>1861</v>
      </c>
      <c r="AI240" s="689">
        <v>0</v>
      </c>
      <c r="AJ240" s="689">
        <v>0</v>
      </c>
      <c r="AK240" s="689">
        <v>0</v>
      </c>
      <c r="AL240" s="673">
        <v>0</v>
      </c>
      <c r="AM240" s="673">
        <v>0</v>
      </c>
      <c r="AN240" s="685" t="s">
        <v>1801</v>
      </c>
      <c r="AO240" s="683" t="s">
        <v>1324</v>
      </c>
      <c r="AP240" s="687" t="s">
        <v>1783</v>
      </c>
      <c r="AQ240" s="376" t="s">
        <v>716</v>
      </c>
      <c r="AR240" s="369">
        <v>0</v>
      </c>
      <c r="AS240" s="369">
        <v>0</v>
      </c>
      <c r="AT240" s="369" t="s">
        <v>1419</v>
      </c>
      <c r="AW240" s="198"/>
      <c r="AX240" s="198"/>
      <c r="AY240" s="184"/>
      <c r="AZ240" s="184"/>
      <c r="BA240" s="184"/>
      <c r="BB240" s="186"/>
      <c r="BC240" s="184"/>
      <c r="BD240" s="184"/>
      <c r="BE240" s="184"/>
      <c r="BF240" s="184"/>
      <c r="BG240" s="186"/>
      <c r="BH240" s="186"/>
      <c r="BI240" s="199"/>
      <c r="BJ240" s="199"/>
      <c r="BK240" s="199"/>
      <c r="BL240" s="218"/>
      <c r="BM240" s="186"/>
      <c r="BN240" s="186"/>
      <c r="BO240" s="186"/>
      <c r="BP240" s="186"/>
      <c r="BQ240" s="186"/>
      <c r="BR240" s="186"/>
      <c r="BS240" s="186"/>
      <c r="BT240" s="187"/>
      <c r="BU240" s="188"/>
      <c r="BV240" s="189"/>
      <c r="BW240" s="185"/>
      <c r="BX240"/>
      <c r="BZ240"/>
    </row>
    <row r="241" spans="2:78" ht="18.75">
      <c r="B241" s="676" t="s">
        <v>137</v>
      </c>
      <c r="C241" s="364">
        <v>9577036000107</v>
      </c>
      <c r="D241" s="838" t="s">
        <v>14</v>
      </c>
      <c r="E241" s="838" t="s">
        <v>607</v>
      </c>
      <c r="F241" s="365" t="s">
        <v>1419</v>
      </c>
      <c r="G241" s="366" t="s">
        <v>1419</v>
      </c>
      <c r="H241" s="366" t="s">
        <v>34</v>
      </c>
      <c r="I241" s="840" t="s">
        <v>34</v>
      </c>
      <c r="J241" s="366" t="s">
        <v>608</v>
      </c>
      <c r="K241" s="367" t="s">
        <v>48</v>
      </c>
      <c r="L241" s="681" t="s">
        <v>1419</v>
      </c>
      <c r="M241" s="368" t="s">
        <v>34</v>
      </c>
      <c r="N241" s="682">
        <v>219436</v>
      </c>
      <c r="O241" s="683" t="s">
        <v>1324</v>
      </c>
      <c r="P241" s="684">
        <v>39729</v>
      </c>
      <c r="Q241" s="372">
        <v>329.81664599999999</v>
      </c>
      <c r="R241" s="372">
        <v>346.11368584015946</v>
      </c>
      <c r="S241" s="873">
        <v>2</v>
      </c>
      <c r="T241" s="369">
        <v>1.2547636578341681E-3</v>
      </c>
      <c r="U241" s="685">
        <v>1.2905914612190999E-2</v>
      </c>
      <c r="V241" s="369">
        <v>-6.402870861207588E-2</v>
      </c>
      <c r="W241" s="685">
        <v>-0.5629818606856819</v>
      </c>
      <c r="X241" s="369">
        <v>-8.3185261315555925E-2</v>
      </c>
      <c r="Y241" s="685">
        <v>-0.55588435399512159</v>
      </c>
      <c r="Z241" s="369">
        <v>-7.3527686085936517E-2</v>
      </c>
      <c r="AA241" s="685">
        <v>-0.39150701980980923</v>
      </c>
      <c r="AB241" s="369">
        <v>0.2290277315050247</v>
      </c>
      <c r="AC241" s="373">
        <v>-0.77615097420379109</v>
      </c>
      <c r="AD241" s="686">
        <v>11176045000138</v>
      </c>
      <c r="AE241" s="687" t="s">
        <v>1870</v>
      </c>
      <c r="AF241" s="688" t="s">
        <v>1779</v>
      </c>
      <c r="AG241" s="689" t="s">
        <v>1439</v>
      </c>
      <c r="AH241" s="689" t="s">
        <v>1780</v>
      </c>
      <c r="AI241" s="689">
        <v>15000</v>
      </c>
      <c r="AJ241" s="689">
        <v>5000</v>
      </c>
      <c r="AK241" s="689">
        <v>15000</v>
      </c>
      <c r="AL241" s="673">
        <v>1.38</v>
      </c>
      <c r="AM241" s="673">
        <v>20</v>
      </c>
      <c r="AN241" s="685" t="s">
        <v>1830</v>
      </c>
      <c r="AO241" s="683" t="s">
        <v>1324</v>
      </c>
      <c r="AP241" s="687" t="s">
        <v>1783</v>
      </c>
      <c r="AQ241" s="376" t="s">
        <v>659</v>
      </c>
      <c r="AR241" s="369">
        <v>4.1399999999999996E-3</v>
      </c>
      <c r="AS241" s="369">
        <v>4.1399999999999996E-3</v>
      </c>
      <c r="AT241" s="369" t="s">
        <v>1419</v>
      </c>
      <c r="AW241" s="198"/>
      <c r="AX241" s="198"/>
      <c r="AY241" s="184"/>
      <c r="AZ241" s="184"/>
      <c r="BA241" s="184"/>
      <c r="BB241" s="186"/>
      <c r="BC241" s="184"/>
      <c r="BD241" s="184"/>
      <c r="BE241" s="184"/>
      <c r="BF241" s="184"/>
      <c r="BG241" s="186"/>
      <c r="BH241" s="186"/>
      <c r="BI241" s="199"/>
      <c r="BJ241" s="199"/>
      <c r="BK241" s="199"/>
      <c r="BL241" s="186"/>
      <c r="BM241" s="186"/>
      <c r="BN241" s="186"/>
      <c r="BO241" s="186"/>
      <c r="BP241" s="186"/>
      <c r="BQ241" s="186"/>
      <c r="BR241" s="186"/>
      <c r="BS241" s="186"/>
      <c r="BT241" s="187"/>
      <c r="BU241" s="188"/>
      <c r="BV241" s="189"/>
      <c r="BW241" s="185"/>
      <c r="BX241"/>
      <c r="BZ241"/>
    </row>
    <row r="242" spans="2:78" ht="18.75">
      <c r="B242" s="676" t="s">
        <v>1524</v>
      </c>
      <c r="C242" s="364">
        <v>40779790000170</v>
      </c>
      <c r="D242" s="838" t="s">
        <v>14</v>
      </c>
      <c r="E242" s="838" t="s">
        <v>607</v>
      </c>
      <c r="F242" s="365" t="s">
        <v>1419</v>
      </c>
      <c r="G242" s="366" t="s">
        <v>1419</v>
      </c>
      <c r="H242" s="366" t="s">
        <v>34</v>
      </c>
      <c r="I242" s="840" t="s">
        <v>34</v>
      </c>
      <c r="J242" s="366" t="s">
        <v>608</v>
      </c>
      <c r="K242" s="367" t="s">
        <v>48</v>
      </c>
      <c r="L242" s="681" t="s">
        <v>1419</v>
      </c>
      <c r="M242" s="368" t="s">
        <v>1419</v>
      </c>
      <c r="N242" s="683">
        <v>593397</v>
      </c>
      <c r="O242" s="683" t="s">
        <v>1321</v>
      </c>
      <c r="P242" s="684">
        <v>44266</v>
      </c>
      <c r="Q242" s="372">
        <v>119.16780691</v>
      </c>
      <c r="R242" s="372">
        <v>96.290985336015879</v>
      </c>
      <c r="S242" s="873">
        <v>2</v>
      </c>
      <c r="T242" s="369">
        <v>1.2296465067480611E-2</v>
      </c>
      <c r="U242" s="685">
        <v>0.12647571293754181</v>
      </c>
      <c r="V242" s="369">
        <v>-5.1217280617616212E-2</v>
      </c>
      <c r="W242" s="685">
        <v>-0.45033549116322624</v>
      </c>
      <c r="AB242" s="369">
        <v>0.22955270027535687</v>
      </c>
      <c r="AC242" s="373">
        <v>-0.7185655787755385</v>
      </c>
      <c r="AD242" s="686">
        <v>11176045000138</v>
      </c>
      <c r="AE242" s="687" t="s">
        <v>1870</v>
      </c>
      <c r="AF242" s="688" t="s">
        <v>1779</v>
      </c>
      <c r="AG242" s="689" t="s">
        <v>1439</v>
      </c>
      <c r="AH242" s="689" t="s">
        <v>1780</v>
      </c>
      <c r="AI242" s="689">
        <v>0</v>
      </c>
      <c r="AJ242" s="689">
        <v>0</v>
      </c>
      <c r="AK242" s="689">
        <v>0</v>
      </c>
      <c r="AL242" s="673">
        <v>1154</v>
      </c>
      <c r="AM242" s="673">
        <v>0</v>
      </c>
      <c r="AN242" s="685" t="s">
        <v>1782</v>
      </c>
      <c r="AO242" s="683" t="s">
        <v>1324</v>
      </c>
      <c r="AP242" s="687" t="s">
        <v>1783</v>
      </c>
      <c r="AQ242" s="376" t="s">
        <v>716</v>
      </c>
      <c r="AR242" s="369">
        <v>0</v>
      </c>
      <c r="AS242" s="369">
        <v>0</v>
      </c>
      <c r="AT242" s="369" t="s">
        <v>1419</v>
      </c>
      <c r="AW242" s="198"/>
      <c r="AX242" s="198"/>
      <c r="AY242" s="184"/>
      <c r="AZ242" s="184"/>
      <c r="BA242" s="184"/>
      <c r="BB242" s="186"/>
      <c r="BC242" s="184"/>
      <c r="BD242" s="184"/>
      <c r="BE242" s="184"/>
      <c r="BF242" s="184"/>
      <c r="BG242" s="186"/>
      <c r="BH242" s="186"/>
      <c r="BI242" s="199"/>
      <c r="BJ242" s="199"/>
      <c r="BK242" s="199"/>
      <c r="BL242" s="186"/>
      <c r="BM242" s="186"/>
      <c r="BN242" s="186"/>
      <c r="BO242" s="186"/>
      <c r="BP242" s="186"/>
      <c r="BQ242" s="186"/>
      <c r="BR242" s="186"/>
      <c r="BS242" s="186"/>
      <c r="BT242" s="187"/>
      <c r="BU242" s="188"/>
      <c r="BV242" s="189"/>
      <c r="BW242" s="185"/>
      <c r="BX242"/>
      <c r="BZ242"/>
    </row>
    <row r="243" spans="2:78" ht="18.75">
      <c r="B243" s="676" t="s">
        <v>827</v>
      </c>
      <c r="C243" s="364">
        <v>24623412000146</v>
      </c>
      <c r="D243" s="838" t="s">
        <v>11</v>
      </c>
      <c r="E243" s="838" t="s">
        <v>620</v>
      </c>
      <c r="F243" s="365" t="s">
        <v>692</v>
      </c>
      <c r="G243" s="366" t="s">
        <v>738</v>
      </c>
      <c r="H243" s="366" t="s">
        <v>34</v>
      </c>
      <c r="I243" s="840" t="s">
        <v>1419</v>
      </c>
      <c r="J243" s="366" t="s">
        <v>608</v>
      </c>
      <c r="K243" s="367" t="s">
        <v>48</v>
      </c>
      <c r="L243" s="681" t="s">
        <v>1419</v>
      </c>
      <c r="M243" s="368" t="s">
        <v>34</v>
      </c>
      <c r="N243" s="682">
        <v>425524</v>
      </c>
      <c r="O243" s="683" t="s">
        <v>1321</v>
      </c>
      <c r="P243" s="684">
        <v>42592</v>
      </c>
      <c r="Q243" s="372">
        <v>99.736863</v>
      </c>
      <c r="R243" s="372">
        <v>105.52000564541825</v>
      </c>
      <c r="S243" s="873">
        <v>1</v>
      </c>
      <c r="T243" s="369">
        <v>7.181794294754118E-2</v>
      </c>
      <c r="U243" s="685">
        <v>0.73868591389078064</v>
      </c>
      <c r="V243" s="369">
        <v>9.4297831054670045E-2</v>
      </c>
      <c r="W243" s="685">
        <v>0.82912758255708086</v>
      </c>
      <c r="X243" s="369">
        <v>0.17058637230090978</v>
      </c>
      <c r="Y243" s="685">
        <v>1.1399410648858501</v>
      </c>
      <c r="Z243" s="369">
        <v>0.19790673665006042</v>
      </c>
      <c r="AA243" s="685">
        <v>1.0537782540251828</v>
      </c>
      <c r="AB243" s="369">
        <v>2.1039704660461452E-2</v>
      </c>
      <c r="AC243" s="373">
        <v>-0.92366112424969082</v>
      </c>
      <c r="AD243" s="686">
        <v>24601713000179</v>
      </c>
      <c r="AE243" s="687" t="s">
        <v>1886</v>
      </c>
      <c r="AF243" s="688" t="s">
        <v>1779</v>
      </c>
      <c r="AG243" s="689" t="s">
        <v>1439</v>
      </c>
      <c r="AH243" s="689" t="s">
        <v>1786</v>
      </c>
      <c r="AI243" s="689">
        <v>100</v>
      </c>
      <c r="AJ243" s="689">
        <v>100</v>
      </c>
      <c r="AK243" s="689">
        <v>100</v>
      </c>
      <c r="AL243" s="673">
        <v>1</v>
      </c>
      <c r="AM243" s="673">
        <v>20</v>
      </c>
      <c r="AN243" s="685" t="s">
        <v>1781</v>
      </c>
      <c r="AO243" s="683" t="s">
        <v>1324</v>
      </c>
      <c r="AP243" s="687" t="s">
        <v>1802</v>
      </c>
      <c r="AQ243" s="376" t="s">
        <v>671</v>
      </c>
      <c r="AR243" s="369">
        <v>2E-3</v>
      </c>
      <c r="AS243" s="369">
        <v>2E-3</v>
      </c>
      <c r="AT243" s="369" t="s">
        <v>1419</v>
      </c>
      <c r="AW243" s="198"/>
      <c r="AX243" s="198"/>
      <c r="AY243" s="184"/>
      <c r="AZ243" s="184"/>
      <c r="BA243" s="184"/>
      <c r="BB243" s="186"/>
      <c r="BC243" s="184"/>
      <c r="BD243" s="184"/>
      <c r="BE243" s="184"/>
      <c r="BF243" s="184"/>
      <c r="BG243" s="186"/>
      <c r="BH243" s="186"/>
      <c r="BI243" s="199"/>
      <c r="BJ243" s="199"/>
      <c r="BK243" s="199"/>
      <c r="BL243" s="186"/>
      <c r="BM243" s="186"/>
      <c r="BN243" s="186"/>
      <c r="BO243" s="186"/>
      <c r="BP243" s="186"/>
      <c r="BQ243" s="186"/>
      <c r="BR243" s="186"/>
      <c r="BS243" s="186"/>
      <c r="BT243" s="187"/>
      <c r="BU243" s="188"/>
      <c r="BV243" s="189"/>
      <c r="BW243" s="185"/>
      <c r="BX243"/>
      <c r="BZ243"/>
    </row>
    <row r="244" spans="2:78" ht="18.75">
      <c r="B244" s="676" t="s">
        <v>828</v>
      </c>
      <c r="C244" s="364">
        <v>30178843000143</v>
      </c>
      <c r="D244" s="838" t="s">
        <v>11</v>
      </c>
      <c r="E244" s="838" t="s">
        <v>620</v>
      </c>
      <c r="F244" s="365" t="s">
        <v>692</v>
      </c>
      <c r="G244" s="366" t="s">
        <v>738</v>
      </c>
      <c r="H244" s="366" t="s">
        <v>34</v>
      </c>
      <c r="I244" s="840" t="s">
        <v>1419</v>
      </c>
      <c r="J244" s="366" t="s">
        <v>608</v>
      </c>
      <c r="K244" s="367" t="s">
        <v>48</v>
      </c>
      <c r="L244" s="681" t="s">
        <v>1419</v>
      </c>
      <c r="M244" s="368" t="s">
        <v>34</v>
      </c>
      <c r="N244" s="682">
        <v>492558</v>
      </c>
      <c r="O244" s="683" t="s">
        <v>1321</v>
      </c>
      <c r="P244" s="684">
        <v>43558</v>
      </c>
      <c r="Q244" s="372">
        <v>47.35716249</v>
      </c>
      <c r="R244" s="372">
        <v>36.312192554302797</v>
      </c>
      <c r="S244" s="873">
        <v>1</v>
      </c>
      <c r="T244" s="369">
        <v>8.439351454869759E-2</v>
      </c>
      <c r="U244" s="685">
        <v>0.86803238664738036</v>
      </c>
      <c r="V244" s="369">
        <v>9.9598420735772519E-2</v>
      </c>
      <c r="W244" s="685">
        <v>0.87573379883231561</v>
      </c>
      <c r="X244" s="369">
        <v>0.17385022678990913</v>
      </c>
      <c r="Y244" s="685">
        <v>1.1617517272010047</v>
      </c>
      <c r="Z244" s="369">
        <v>0.19265451604363704</v>
      </c>
      <c r="AA244" s="685">
        <v>1.0258121728594953</v>
      </c>
      <c r="AB244" s="369">
        <v>1.5335083827658472E-2</v>
      </c>
      <c r="AC244" s="373">
        <v>-0.92161006345270069</v>
      </c>
      <c r="AD244" s="686">
        <v>30618457000125</v>
      </c>
      <c r="AE244" s="687" t="s">
        <v>1886</v>
      </c>
      <c r="AF244" s="688" t="s">
        <v>1779</v>
      </c>
      <c r="AG244" s="689" t="s">
        <v>1439</v>
      </c>
      <c r="AH244" s="689" t="s">
        <v>1786</v>
      </c>
      <c r="AI244" s="689">
        <v>100</v>
      </c>
      <c r="AJ244" s="689">
        <v>100</v>
      </c>
      <c r="AK244" s="689">
        <v>100</v>
      </c>
      <c r="AL244" s="673">
        <v>0</v>
      </c>
      <c r="AM244" s="673">
        <v>20</v>
      </c>
      <c r="AN244" s="685" t="s">
        <v>1787</v>
      </c>
      <c r="AO244" s="683" t="s">
        <v>1324</v>
      </c>
      <c r="AP244" s="687" t="s">
        <v>1802</v>
      </c>
      <c r="AQ244" s="376" t="s">
        <v>671</v>
      </c>
      <c r="AR244" s="369">
        <v>2E-3</v>
      </c>
      <c r="AS244" s="369">
        <v>2E-3</v>
      </c>
      <c r="AT244" s="369" t="s">
        <v>1419</v>
      </c>
      <c r="AW244" s="198"/>
      <c r="AX244" s="198"/>
      <c r="AY244" s="184"/>
      <c r="AZ244" s="184"/>
      <c r="BA244" s="184"/>
      <c r="BB244" s="186"/>
      <c r="BC244" s="184"/>
      <c r="BD244" s="184"/>
      <c r="BE244" s="184"/>
      <c r="BF244" s="184"/>
      <c r="BG244" s="186"/>
      <c r="BH244" s="186"/>
      <c r="BI244" s="199"/>
      <c r="BJ244" s="199"/>
      <c r="BK244" s="199"/>
      <c r="BL244" s="186"/>
      <c r="BM244" s="186"/>
      <c r="BN244" s="186"/>
      <c r="BO244" s="186"/>
      <c r="BP244" s="186"/>
      <c r="BQ244" s="186"/>
      <c r="BR244" s="186"/>
      <c r="BS244" s="186"/>
      <c r="BT244" s="187"/>
      <c r="BU244" s="188"/>
      <c r="BV244" s="189"/>
      <c r="BW244" s="185"/>
      <c r="BX244"/>
      <c r="BZ244"/>
    </row>
    <row r="245" spans="2:78" ht="18.75">
      <c r="B245" s="676" t="s">
        <v>1525</v>
      </c>
      <c r="C245" s="364">
        <v>8621010000156</v>
      </c>
      <c r="D245" s="838" t="s">
        <v>14</v>
      </c>
      <c r="E245" s="838" t="s">
        <v>607</v>
      </c>
      <c r="F245" s="365" t="s">
        <v>1419</v>
      </c>
      <c r="G245" s="366" t="s">
        <v>1419</v>
      </c>
      <c r="H245" s="366" t="s">
        <v>34</v>
      </c>
      <c r="I245" s="840" t="s">
        <v>34</v>
      </c>
      <c r="J245" s="366" t="s">
        <v>608</v>
      </c>
      <c r="K245" s="367" t="s">
        <v>48</v>
      </c>
      <c r="L245" s="681" t="s">
        <v>1419</v>
      </c>
      <c r="M245" s="368" t="s">
        <v>1419</v>
      </c>
      <c r="N245" s="682">
        <v>180246</v>
      </c>
      <c r="O245" s="683" t="s">
        <v>1321</v>
      </c>
      <c r="P245" s="684">
        <v>39162</v>
      </c>
      <c r="Q245" s="372">
        <v>79.025312999999997</v>
      </c>
      <c r="R245" s="372">
        <v>110.13103770860928</v>
      </c>
      <c r="S245" s="873">
        <v>2</v>
      </c>
      <c r="T245" s="369">
        <v>-1.8082941215323389E-2</v>
      </c>
      <c r="U245" s="685">
        <v>-0.18599271169923898</v>
      </c>
      <c r="V245" s="369">
        <v>-5.756238317789486E-2</v>
      </c>
      <c r="W245" s="685">
        <v>-0.50612574092867979</v>
      </c>
      <c r="X245" s="369">
        <v>-5.4108753056975822E-2</v>
      </c>
      <c r="Y245" s="685">
        <v>-0.36158099118616149</v>
      </c>
      <c r="Z245" s="369">
        <v>-0.1027047270429331</v>
      </c>
      <c r="AA245" s="685">
        <v>-0.54686368829780796</v>
      </c>
      <c r="AB245" s="369">
        <v>0.18715162017723613</v>
      </c>
      <c r="AC245" s="373">
        <v>-0.9152673716151094</v>
      </c>
      <c r="AD245" s="686">
        <v>9075535000104</v>
      </c>
      <c r="AE245" s="687" t="s">
        <v>1844</v>
      </c>
      <c r="AF245" s="688" t="s">
        <v>1825</v>
      </c>
      <c r="AG245" s="689" t="s">
        <v>719</v>
      </c>
      <c r="AH245" s="689" t="s">
        <v>1786</v>
      </c>
      <c r="AI245" s="689">
        <v>0</v>
      </c>
      <c r="AJ245" s="689">
        <v>0</v>
      </c>
      <c r="AK245" s="689">
        <v>0</v>
      </c>
      <c r="AL245" s="673">
        <v>1.98</v>
      </c>
      <c r="AM245" s="673">
        <v>20</v>
      </c>
      <c r="AN245" s="685" t="s">
        <v>1836</v>
      </c>
      <c r="AO245" s="683" t="s">
        <v>1324</v>
      </c>
      <c r="AP245" s="687" t="s">
        <v>1783</v>
      </c>
      <c r="AQ245" s="376" t="s">
        <v>659</v>
      </c>
      <c r="AR245" s="369">
        <v>3.9500000000000004E-3</v>
      </c>
      <c r="AS245" s="369">
        <v>3.9500000000000004E-3</v>
      </c>
      <c r="AT245" s="369" t="s">
        <v>1419</v>
      </c>
      <c r="AW245" s="198"/>
      <c r="AX245" s="198"/>
      <c r="AY245" s="184"/>
      <c r="AZ245" s="184"/>
      <c r="BA245" s="184"/>
      <c r="BB245" s="186"/>
      <c r="BC245" s="184"/>
      <c r="BD245" s="184"/>
      <c r="BE245" s="184"/>
      <c r="BF245" s="184"/>
      <c r="BG245" s="186"/>
      <c r="BH245" s="186"/>
      <c r="BI245" s="199"/>
      <c r="BJ245" s="199"/>
      <c r="BK245" s="199"/>
      <c r="BL245" s="186"/>
      <c r="BM245" s="186"/>
      <c r="BN245" s="186"/>
      <c r="BO245" s="186"/>
      <c r="BP245" s="186"/>
      <c r="BQ245" s="186"/>
      <c r="BR245" s="186"/>
      <c r="BS245" s="186"/>
      <c r="BT245" s="187"/>
      <c r="BU245" s="188"/>
      <c r="BV245" s="189"/>
      <c r="BW245" s="185"/>
      <c r="BX245"/>
      <c r="BZ245"/>
    </row>
    <row r="246" spans="2:78" ht="18.75">
      <c r="B246" s="676" t="s">
        <v>138</v>
      </c>
      <c r="C246" s="364">
        <v>15350679000116</v>
      </c>
      <c r="D246" s="838" t="s">
        <v>11</v>
      </c>
      <c r="E246" s="838" t="s">
        <v>620</v>
      </c>
      <c r="F246" s="365" t="s">
        <v>663</v>
      </c>
      <c r="G246" s="366" t="s">
        <v>738</v>
      </c>
      <c r="H246" s="366" t="s">
        <v>34</v>
      </c>
      <c r="I246" s="840" t="s">
        <v>1304</v>
      </c>
      <c r="J246" s="366" t="s">
        <v>608</v>
      </c>
      <c r="K246" s="367" t="s">
        <v>48</v>
      </c>
      <c r="L246" s="681" t="s">
        <v>1419</v>
      </c>
      <c r="M246" s="368" t="s">
        <v>1416</v>
      </c>
      <c r="N246" s="682">
        <v>305121</v>
      </c>
      <c r="O246" s="683" t="s">
        <v>1321</v>
      </c>
      <c r="P246" s="684">
        <v>41060</v>
      </c>
      <c r="Q246" s="372">
        <v>241.22276500000001</v>
      </c>
      <c r="R246" s="372">
        <v>225.62246326693233</v>
      </c>
      <c r="S246" s="873">
        <v>0</v>
      </c>
      <c r="T246" s="369">
        <v>0.10015036259433474</v>
      </c>
      <c r="U246" s="685">
        <v>1.030099987318309</v>
      </c>
      <c r="V246" s="369">
        <v>0.11670764206891326</v>
      </c>
      <c r="W246" s="685">
        <v>1.0261691499397734</v>
      </c>
      <c r="X246" s="369">
        <v>0.16165517753009806</v>
      </c>
      <c r="Y246" s="685">
        <v>1.0802584798093413</v>
      </c>
      <c r="Z246" s="369">
        <v>0.17470431344058279</v>
      </c>
      <c r="AA246" s="685">
        <v>0.93023415728192893</v>
      </c>
      <c r="AB246" s="369">
        <v>1.3980278188841346E-3</v>
      </c>
      <c r="AC246" s="373">
        <v>2.1288945137411472</v>
      </c>
      <c r="AD246" s="686">
        <v>0</v>
      </c>
      <c r="AE246" s="687" t="s">
        <v>1886</v>
      </c>
      <c r="AF246" s="688" t="s">
        <v>1779</v>
      </c>
      <c r="AG246" s="689" t="s">
        <v>1439</v>
      </c>
      <c r="AH246" s="689" t="s">
        <v>1786</v>
      </c>
      <c r="AI246" s="689">
        <v>3000</v>
      </c>
      <c r="AJ246" s="689">
        <v>100</v>
      </c>
      <c r="AK246" s="689">
        <v>100</v>
      </c>
      <c r="AL246" s="673">
        <v>0.35</v>
      </c>
      <c r="AM246" s="673">
        <v>0</v>
      </c>
      <c r="AN246" s="685" t="s">
        <v>1787</v>
      </c>
      <c r="AO246" s="683" t="s">
        <v>1324</v>
      </c>
      <c r="AP246" s="687" t="s">
        <v>1788</v>
      </c>
      <c r="AQ246" s="376" t="s">
        <v>669</v>
      </c>
      <c r="AR246" s="369">
        <v>6.2500000000000001E-4</v>
      </c>
      <c r="AS246" s="369">
        <v>6.2500000000000001E-4</v>
      </c>
      <c r="AT246" s="369" t="s">
        <v>1419</v>
      </c>
      <c r="AW246" s="198"/>
      <c r="AX246" s="198"/>
      <c r="AY246" s="184"/>
      <c r="AZ246" s="184"/>
      <c r="BA246" s="184"/>
      <c r="BB246" s="186"/>
      <c r="BC246" s="184"/>
      <c r="BD246" s="184"/>
      <c r="BE246" s="184"/>
      <c r="BF246" s="184"/>
      <c r="BG246" s="186"/>
      <c r="BH246" s="186"/>
      <c r="BI246" s="199"/>
      <c r="BJ246" s="199"/>
      <c r="BK246" s="199"/>
      <c r="BL246" s="186"/>
      <c r="BM246" s="186"/>
      <c r="BN246" s="186"/>
      <c r="BO246" s="186"/>
      <c r="BP246" s="186"/>
      <c r="BQ246" s="186"/>
      <c r="BR246" s="186"/>
      <c r="BS246" s="186"/>
      <c r="BT246" s="187"/>
      <c r="BU246" s="188"/>
      <c r="BV246" s="189"/>
      <c r="BW246" s="185"/>
      <c r="BX246"/>
      <c r="BZ246"/>
    </row>
    <row r="247" spans="2:78" ht="18.75">
      <c r="B247" s="676" t="s">
        <v>829</v>
      </c>
      <c r="C247" s="364">
        <v>11616354000181</v>
      </c>
      <c r="D247" s="838" t="s">
        <v>11</v>
      </c>
      <c r="E247" s="838" t="s">
        <v>620</v>
      </c>
      <c r="F247" s="365" t="s">
        <v>672</v>
      </c>
      <c r="G247" s="366" t="s">
        <v>738</v>
      </c>
      <c r="H247" s="366" t="s">
        <v>34</v>
      </c>
      <c r="I247" s="840" t="s">
        <v>1304</v>
      </c>
      <c r="J247" s="366" t="s">
        <v>608</v>
      </c>
      <c r="K247" s="367" t="s">
        <v>48</v>
      </c>
      <c r="L247" s="681" t="s">
        <v>1419</v>
      </c>
      <c r="M247" s="368" t="s">
        <v>1416</v>
      </c>
      <c r="N247" s="682">
        <v>245062</v>
      </c>
      <c r="O247" s="683" t="s">
        <v>1321</v>
      </c>
      <c r="P247" s="684">
        <v>40261</v>
      </c>
      <c r="Q247" s="372">
        <v>265.85588999999999</v>
      </c>
      <c r="R247" s="372">
        <v>261.53349141832672</v>
      </c>
      <c r="S247" s="873">
        <v>0</v>
      </c>
      <c r="T247" s="369">
        <v>9.5588390924154831E-2</v>
      </c>
      <c r="U247" s="685">
        <v>0.98317767133395695</v>
      </c>
      <c r="V247" s="369">
        <v>0.11155512317532068</v>
      </c>
      <c r="W247" s="685">
        <v>0.98086486789486282</v>
      </c>
      <c r="X247" s="369">
        <v>0.14638830412224313</v>
      </c>
      <c r="Y247" s="685">
        <v>0.97823781019026657</v>
      </c>
      <c r="Z247" s="369">
        <v>0.17630929230689074</v>
      </c>
      <c r="AA247" s="685">
        <v>0.93878006054987007</v>
      </c>
      <c r="AB247" s="369">
        <v>1.3209717650342514E-3</v>
      </c>
      <c r="AC247" s="373">
        <v>-1.6474728662018141</v>
      </c>
      <c r="AD247" s="686">
        <v>0</v>
      </c>
      <c r="AE247" s="687" t="s">
        <v>1886</v>
      </c>
      <c r="AF247" s="688" t="s">
        <v>1779</v>
      </c>
      <c r="AG247" s="689" t="s">
        <v>1439</v>
      </c>
      <c r="AH247" s="689" t="s">
        <v>1786</v>
      </c>
      <c r="AI247" s="689">
        <v>3000</v>
      </c>
      <c r="AJ247" s="689">
        <v>0</v>
      </c>
      <c r="AK247" s="689">
        <v>0</v>
      </c>
      <c r="AL247" s="673">
        <v>0.25</v>
      </c>
      <c r="AM247" s="673">
        <v>0</v>
      </c>
      <c r="AN247" s="685" t="s">
        <v>1787</v>
      </c>
      <c r="AO247" s="683" t="s">
        <v>1324</v>
      </c>
      <c r="AP247" s="687" t="s">
        <v>1788</v>
      </c>
      <c r="AQ247" s="376" t="s">
        <v>662</v>
      </c>
      <c r="AR247" s="369">
        <v>3.7500000000000001E-4</v>
      </c>
      <c r="AS247" s="369">
        <v>3.7500000000000001E-4</v>
      </c>
      <c r="AT247" s="369" t="s">
        <v>1419</v>
      </c>
      <c r="AW247" s="198"/>
      <c r="AX247" s="198"/>
      <c r="AY247" s="184"/>
      <c r="AZ247" s="184"/>
      <c r="BA247" s="184"/>
      <c r="BB247" s="186"/>
      <c r="BC247" s="184"/>
      <c r="BD247" s="184"/>
      <c r="BE247" s="184"/>
      <c r="BF247" s="184"/>
      <c r="BG247" s="186"/>
      <c r="BH247" s="186"/>
      <c r="BI247" s="199"/>
      <c r="BJ247" s="199"/>
      <c r="BK247" s="199"/>
      <c r="BL247" s="186"/>
      <c r="BM247" s="186"/>
      <c r="BN247" s="186"/>
      <c r="BO247" s="186"/>
      <c r="BP247" s="186"/>
      <c r="BQ247" s="186"/>
      <c r="BR247" s="186"/>
      <c r="BS247" s="186"/>
      <c r="BT247" s="187"/>
      <c r="BU247" s="188"/>
      <c r="BV247" s="189"/>
      <c r="BW247" s="185"/>
      <c r="BX247"/>
      <c r="BZ247"/>
    </row>
    <row r="248" spans="2:78" ht="18.75">
      <c r="B248" s="676" t="s">
        <v>139</v>
      </c>
      <c r="C248" s="364">
        <v>35726300000137</v>
      </c>
      <c r="D248" s="838" t="s">
        <v>11</v>
      </c>
      <c r="E248" s="838" t="s">
        <v>620</v>
      </c>
      <c r="F248" s="365" t="s">
        <v>685</v>
      </c>
      <c r="G248" s="366" t="s">
        <v>738</v>
      </c>
      <c r="H248" s="366" t="s">
        <v>34</v>
      </c>
      <c r="I248" s="840" t="s">
        <v>1319</v>
      </c>
      <c r="J248" s="366" t="s">
        <v>608</v>
      </c>
      <c r="K248" s="367" t="s">
        <v>48</v>
      </c>
      <c r="L248" s="681" t="s">
        <v>1419</v>
      </c>
      <c r="M248" s="368" t="s">
        <v>34</v>
      </c>
      <c r="N248" s="683">
        <v>534331</v>
      </c>
      <c r="O248" s="683" t="s">
        <v>1321</v>
      </c>
      <c r="P248" s="684">
        <v>43861</v>
      </c>
      <c r="Q248" s="372">
        <v>461.87191782999997</v>
      </c>
      <c r="R248" s="372">
        <v>264.45339298450187</v>
      </c>
      <c r="S248" s="873">
        <v>1</v>
      </c>
      <c r="T248" s="369">
        <v>0.12164720790848738</v>
      </c>
      <c r="U248" s="685">
        <v>1.2512065266444572</v>
      </c>
      <c r="V248" s="369">
        <v>0.14588572026934199</v>
      </c>
      <c r="W248" s="685">
        <v>1.2827217044514163</v>
      </c>
      <c r="X248" s="369">
        <v>0.22161557535414378</v>
      </c>
      <c r="Y248" s="685">
        <v>1.4809430059211459</v>
      </c>
      <c r="AB248" s="369">
        <v>1.0974465752964413E-3</v>
      </c>
      <c r="AC248" s="373">
        <v>29.299223012676642</v>
      </c>
      <c r="AD248" s="686">
        <v>0</v>
      </c>
      <c r="AE248" s="687" t="s">
        <v>2068</v>
      </c>
      <c r="AF248" s="688" t="s">
        <v>1800</v>
      </c>
      <c r="AG248" s="689" t="s">
        <v>1438</v>
      </c>
      <c r="AH248" s="689" t="s">
        <v>1780</v>
      </c>
      <c r="AI248" s="689">
        <v>1000</v>
      </c>
      <c r="AJ248" s="689">
        <v>1000</v>
      </c>
      <c r="AK248" s="689">
        <v>1000</v>
      </c>
      <c r="AL248" s="673">
        <v>0.9</v>
      </c>
      <c r="AM248" s="673">
        <v>0</v>
      </c>
      <c r="AN248" s="685" t="s">
        <v>1787</v>
      </c>
      <c r="AO248" s="683" t="s">
        <v>1324</v>
      </c>
      <c r="AP248" s="687" t="s">
        <v>1802</v>
      </c>
      <c r="AQ248" s="376" t="s">
        <v>1917</v>
      </c>
      <c r="AR248" s="369">
        <v>1.5E-3</v>
      </c>
      <c r="AS248" s="369">
        <v>1.5E-3</v>
      </c>
      <c r="AT248" s="369" t="s">
        <v>1419</v>
      </c>
      <c r="AW248" s="198"/>
      <c r="AX248" s="198"/>
      <c r="AY248" s="184"/>
      <c r="AZ248" s="184"/>
      <c r="BA248" s="184"/>
      <c r="BB248" s="186"/>
      <c r="BC248" s="184"/>
      <c r="BD248" s="184"/>
      <c r="BE248" s="184"/>
      <c r="BF248" s="184"/>
      <c r="BG248" s="186"/>
      <c r="BH248" s="186"/>
      <c r="BI248" s="199"/>
      <c r="BJ248" s="199"/>
      <c r="BK248" s="199"/>
      <c r="BL248" s="186"/>
      <c r="BM248" s="186"/>
      <c r="BN248" s="186"/>
      <c r="BO248" s="186"/>
      <c r="BP248" s="186"/>
      <c r="BQ248" s="186"/>
      <c r="BR248" s="186"/>
      <c r="BS248" s="186"/>
      <c r="BT248" s="187"/>
      <c r="BU248" s="188"/>
      <c r="BV248" s="189"/>
      <c r="BW248" s="185"/>
      <c r="BX248"/>
      <c r="BZ248"/>
    </row>
    <row r="249" spans="2:78" ht="18.75">
      <c r="B249" s="676" t="s">
        <v>830</v>
      </c>
      <c r="C249" s="364">
        <v>36015243000140</v>
      </c>
      <c r="D249" s="838" t="s">
        <v>11</v>
      </c>
      <c r="E249" s="838" t="s">
        <v>620</v>
      </c>
      <c r="F249" s="365" t="s">
        <v>685</v>
      </c>
      <c r="G249" s="366" t="s">
        <v>738</v>
      </c>
      <c r="H249" s="366" t="s">
        <v>34</v>
      </c>
      <c r="I249" s="840" t="s">
        <v>1319</v>
      </c>
      <c r="J249" s="366" t="s">
        <v>608</v>
      </c>
      <c r="K249" s="367" t="s">
        <v>48</v>
      </c>
      <c r="L249" s="681" t="s">
        <v>1419</v>
      </c>
      <c r="M249" s="368" t="s">
        <v>1416</v>
      </c>
      <c r="N249" s="683">
        <v>528889</v>
      </c>
      <c r="O249" s="683" t="s">
        <v>1321</v>
      </c>
      <c r="P249" s="684">
        <v>43861</v>
      </c>
      <c r="Q249" s="372">
        <v>134.12835304000001</v>
      </c>
      <c r="R249" s="372">
        <v>107.34301441552007</v>
      </c>
      <c r="S249" s="873">
        <v>1</v>
      </c>
      <c r="T249" s="369">
        <v>0.13406485700661008</v>
      </c>
      <c r="U249" s="685">
        <v>1.3789286820829938</v>
      </c>
      <c r="V249" s="369">
        <v>0.16008118466344312</v>
      </c>
      <c r="W249" s="685">
        <v>1.4075374180761815</v>
      </c>
      <c r="X249" s="369">
        <v>0.25684671383138968</v>
      </c>
      <c r="Y249" s="685">
        <v>1.7163745997301101</v>
      </c>
      <c r="AB249" s="369">
        <v>2.6610872768019654E-3</v>
      </c>
      <c r="AC249" s="373">
        <v>17.41761600690975</v>
      </c>
      <c r="AD249" s="686">
        <v>0</v>
      </c>
      <c r="AE249" s="687" t="s">
        <v>2068</v>
      </c>
      <c r="AF249" s="688" t="s">
        <v>1800</v>
      </c>
      <c r="AG249" s="689" t="s">
        <v>1438</v>
      </c>
      <c r="AH249" s="689" t="s">
        <v>1861</v>
      </c>
      <c r="AI249" s="689">
        <v>1000</v>
      </c>
      <c r="AJ249" s="689">
        <v>1000</v>
      </c>
      <c r="AK249" s="689">
        <v>1000</v>
      </c>
      <c r="AL249" s="673">
        <v>0.6</v>
      </c>
      <c r="AM249" s="673">
        <v>20</v>
      </c>
      <c r="AN249" s="685" t="s">
        <v>1787</v>
      </c>
      <c r="AO249" s="683" t="s">
        <v>1324</v>
      </c>
      <c r="AP249" s="687" t="s">
        <v>1802</v>
      </c>
      <c r="AQ249" s="376" t="s">
        <v>1917</v>
      </c>
      <c r="AR249" s="369">
        <v>0</v>
      </c>
      <c r="AS249" s="369">
        <v>0</v>
      </c>
      <c r="AT249" s="369" t="s">
        <v>1419</v>
      </c>
      <c r="AW249" s="198"/>
      <c r="AX249" s="198"/>
      <c r="AY249" s="184"/>
      <c r="AZ249" s="184"/>
      <c r="BA249" s="184"/>
      <c r="BB249" s="186"/>
      <c r="BC249" s="184"/>
      <c r="BD249" s="184"/>
      <c r="BE249" s="184"/>
      <c r="BF249" s="184"/>
      <c r="BG249" s="186"/>
      <c r="BH249" s="186"/>
      <c r="BI249" s="199"/>
      <c r="BJ249" s="199"/>
      <c r="BK249" s="199"/>
      <c r="BL249" s="186"/>
      <c r="BM249" s="186"/>
      <c r="BN249" s="186"/>
      <c r="BO249" s="186"/>
      <c r="BP249" s="186"/>
      <c r="BQ249" s="186"/>
      <c r="BR249" s="186"/>
      <c r="BS249" s="186"/>
      <c r="BT249" s="187"/>
      <c r="BU249" s="188"/>
      <c r="BV249" s="189"/>
      <c r="BW249" s="185"/>
      <c r="BX249"/>
      <c r="BZ249"/>
    </row>
    <row r="250" spans="2:78" ht="18.75">
      <c r="B250" s="676" t="s">
        <v>831</v>
      </c>
      <c r="C250" s="364">
        <v>36484248000112</v>
      </c>
      <c r="D250" s="838" t="s">
        <v>13</v>
      </c>
      <c r="E250" s="838" t="s">
        <v>616</v>
      </c>
      <c r="F250" s="365" t="s">
        <v>610</v>
      </c>
      <c r="G250" s="366" t="s">
        <v>34</v>
      </c>
      <c r="H250" s="366" t="s">
        <v>1338</v>
      </c>
      <c r="I250" s="840" t="s">
        <v>34</v>
      </c>
      <c r="J250" s="366" t="s">
        <v>1419</v>
      </c>
      <c r="K250" s="367" t="s">
        <v>48</v>
      </c>
      <c r="L250" s="681" t="s">
        <v>1419</v>
      </c>
      <c r="M250" s="368" t="s">
        <v>34</v>
      </c>
      <c r="N250" s="683">
        <v>535451</v>
      </c>
      <c r="O250" s="683" t="s">
        <v>1321</v>
      </c>
      <c r="P250" s="684">
        <v>43894</v>
      </c>
      <c r="Q250" s="372">
        <v>9.5975116099999997</v>
      </c>
      <c r="R250" s="372">
        <v>17.850485150940166</v>
      </c>
      <c r="S250" s="873">
        <v>1</v>
      </c>
      <c r="T250" s="369">
        <v>4.6702941914696039E-2</v>
      </c>
      <c r="U250" s="685">
        <v>0.48036470990048619</v>
      </c>
      <c r="V250" s="369">
        <v>5.7223937121734902E-2</v>
      </c>
      <c r="W250" s="685">
        <v>0.50314990408035187</v>
      </c>
      <c r="X250" s="369">
        <v>6.2349449263738643E-2</v>
      </c>
      <c r="Y250" s="685">
        <v>0.41664932919365127</v>
      </c>
      <c r="AB250" s="369">
        <v>8.0113937163662316E-2</v>
      </c>
      <c r="AC250" s="373">
        <v>-0.70533858644421732</v>
      </c>
      <c r="AD250" s="686">
        <v>0</v>
      </c>
      <c r="AE250" s="687" t="s">
        <v>2076</v>
      </c>
      <c r="AF250" s="688" t="s">
        <v>2077</v>
      </c>
      <c r="AG250" s="689" t="s">
        <v>1440</v>
      </c>
      <c r="AH250" s="689" t="s">
        <v>1786</v>
      </c>
      <c r="AI250" s="689">
        <v>0</v>
      </c>
      <c r="AJ250" s="689">
        <v>0</v>
      </c>
      <c r="AK250" s="689">
        <v>0</v>
      </c>
      <c r="AL250" s="673">
        <v>1.85</v>
      </c>
      <c r="AM250" s="673">
        <v>20</v>
      </c>
      <c r="AN250" s="685" t="s">
        <v>1787</v>
      </c>
      <c r="AO250" s="683" t="s">
        <v>1324</v>
      </c>
      <c r="AP250" s="687" t="s">
        <v>1802</v>
      </c>
      <c r="AQ250" s="376" t="s">
        <v>664</v>
      </c>
      <c r="AR250" s="369">
        <v>6.1666666666666701E-3</v>
      </c>
      <c r="AS250" s="369">
        <v>6.1666666666666701E-3</v>
      </c>
      <c r="AT250" s="369" t="s">
        <v>1419</v>
      </c>
      <c r="AW250" s="198"/>
      <c r="AX250" s="198"/>
      <c r="AY250" s="184"/>
      <c r="AZ250" s="184"/>
      <c r="BA250" s="184"/>
      <c r="BB250" s="186"/>
      <c r="BC250" s="184"/>
      <c r="BD250" s="184"/>
      <c r="BE250" s="184"/>
      <c r="BF250" s="184"/>
      <c r="BG250" s="186"/>
      <c r="BH250" s="186"/>
      <c r="BI250" s="199"/>
      <c r="BJ250" s="199"/>
      <c r="BK250" s="199"/>
      <c r="BL250" s="186"/>
      <c r="BM250" s="186"/>
      <c r="BN250" s="186"/>
      <c r="BO250" s="186"/>
      <c r="BP250" s="186"/>
      <c r="BQ250" s="186"/>
      <c r="BR250" s="186"/>
      <c r="BS250" s="186"/>
      <c r="BT250" s="187"/>
      <c r="BU250" s="188"/>
      <c r="BV250" s="189"/>
      <c r="BW250" s="185"/>
      <c r="BX250"/>
      <c r="BZ250"/>
    </row>
    <row r="251" spans="2:78" ht="18.75">
      <c r="B251" s="676" t="s">
        <v>140</v>
      </c>
      <c r="C251" s="364">
        <v>6070574000112</v>
      </c>
      <c r="D251" s="838" t="s">
        <v>14</v>
      </c>
      <c r="E251" s="838" t="s">
        <v>607</v>
      </c>
      <c r="F251" s="365" t="s">
        <v>1419</v>
      </c>
      <c r="G251" s="366" t="s">
        <v>1419</v>
      </c>
      <c r="H251" s="366" t="s">
        <v>34</v>
      </c>
      <c r="I251" s="840" t="s">
        <v>34</v>
      </c>
      <c r="J251" s="366" t="s">
        <v>608</v>
      </c>
      <c r="K251" s="367" t="s">
        <v>48</v>
      </c>
      <c r="L251" s="681" t="s">
        <v>1419</v>
      </c>
      <c r="M251" s="368" t="s">
        <v>34</v>
      </c>
      <c r="N251" s="682">
        <v>129100</v>
      </c>
      <c r="O251" s="683" t="s">
        <v>1321</v>
      </c>
      <c r="P251" s="684">
        <v>37995</v>
      </c>
      <c r="Q251" s="372">
        <v>271.24683700000003</v>
      </c>
      <c r="R251" s="372">
        <v>249.74084864143427</v>
      </c>
      <c r="S251" s="873">
        <v>2</v>
      </c>
      <c r="T251" s="369">
        <v>0.13360333772605282</v>
      </c>
      <c r="U251" s="685">
        <v>1.3741817097033242</v>
      </c>
      <c r="V251" s="369">
        <v>0.10211315616617567</v>
      </c>
      <c r="W251" s="685">
        <v>0.8978449808697051</v>
      </c>
      <c r="X251" s="369">
        <v>3.3832699843472369E-5</v>
      </c>
      <c r="Y251" s="685">
        <v>2.2608654705136454E-4</v>
      </c>
      <c r="Z251" s="369">
        <v>-2.5636159591352348E-3</v>
      </c>
      <c r="AA251" s="685">
        <v>-1.3650281921354682E-2</v>
      </c>
      <c r="AB251" s="369">
        <v>0.15137523840348127</v>
      </c>
      <c r="AC251" s="373">
        <v>-7.6751206284412163E-2</v>
      </c>
      <c r="AD251" s="686">
        <v>16993142000137</v>
      </c>
      <c r="AE251" s="687" t="s">
        <v>1817</v>
      </c>
      <c r="AF251" s="688" t="s">
        <v>1779</v>
      </c>
      <c r="AG251" s="689" t="s">
        <v>1439</v>
      </c>
      <c r="AH251" s="689" t="s">
        <v>1780</v>
      </c>
      <c r="AI251" s="689">
        <v>10000</v>
      </c>
      <c r="AJ251" s="689">
        <v>1000</v>
      </c>
      <c r="AK251" s="689">
        <v>1000</v>
      </c>
      <c r="AL251" s="673">
        <v>2</v>
      </c>
      <c r="AM251" s="673">
        <v>15</v>
      </c>
      <c r="AN251" s="685" t="s">
        <v>1781</v>
      </c>
      <c r="AO251" s="683" t="s">
        <v>1324</v>
      </c>
      <c r="AP251" s="687" t="s">
        <v>1783</v>
      </c>
      <c r="AQ251" s="376" t="s">
        <v>659</v>
      </c>
      <c r="AR251" s="369">
        <v>4.6666666666666697E-3</v>
      </c>
      <c r="AS251" s="369">
        <v>4.6666666666666697E-3</v>
      </c>
      <c r="AT251" s="369" t="s">
        <v>1419</v>
      </c>
      <c r="AW251" s="198"/>
      <c r="AX251" s="198"/>
      <c r="AY251" s="184"/>
      <c r="AZ251" s="184"/>
      <c r="BA251" s="184"/>
      <c r="BB251" s="184"/>
      <c r="BC251" s="184"/>
      <c r="BD251" s="184"/>
      <c r="BE251" s="184"/>
      <c r="BF251" s="184"/>
      <c r="BG251" s="186"/>
      <c r="BH251" s="186"/>
      <c r="BI251" s="199"/>
      <c r="BJ251" s="199"/>
      <c r="BK251" s="199"/>
      <c r="BL251" s="218"/>
      <c r="BM251" s="186"/>
      <c r="BN251" s="186"/>
      <c r="BO251" s="186"/>
      <c r="BP251" s="186"/>
      <c r="BQ251" s="186"/>
      <c r="BR251" s="186"/>
      <c r="BS251" s="186"/>
      <c r="BT251" s="186"/>
      <c r="BU251" s="186"/>
      <c r="BV251" s="189"/>
      <c r="BW251" s="184"/>
      <c r="BX251"/>
      <c r="BZ251"/>
    </row>
    <row r="252" spans="2:78" ht="18.75">
      <c r="B252" s="676" t="s">
        <v>832</v>
      </c>
      <c r="C252" s="364">
        <v>29283812000173</v>
      </c>
      <c r="D252" s="838" t="s">
        <v>14</v>
      </c>
      <c r="E252" s="838" t="s">
        <v>607</v>
      </c>
      <c r="F252" s="365" t="s">
        <v>1419</v>
      </c>
      <c r="G252" s="366" t="s">
        <v>1419</v>
      </c>
      <c r="H252" s="366" t="s">
        <v>34</v>
      </c>
      <c r="I252" s="840" t="s">
        <v>34</v>
      </c>
      <c r="J252" s="366" t="s">
        <v>608</v>
      </c>
      <c r="K252" s="367" t="s">
        <v>48</v>
      </c>
      <c r="L252" s="681" t="s">
        <v>1419</v>
      </c>
      <c r="M252" s="368" t="s">
        <v>34</v>
      </c>
      <c r="N252" s="682">
        <v>459984</v>
      </c>
      <c r="O252" s="683" t="s">
        <v>1321</v>
      </c>
      <c r="P252" s="684">
        <v>43134</v>
      </c>
      <c r="Q252" s="372">
        <v>4.4668487299999997</v>
      </c>
      <c r="R252" s="372">
        <v>4.2007168737450211</v>
      </c>
      <c r="S252" s="873">
        <v>2</v>
      </c>
      <c r="T252" s="369">
        <v>0.12471476052092911</v>
      </c>
      <c r="U252" s="685">
        <v>1.2827579441862369</v>
      </c>
      <c r="V252" s="369">
        <v>9.1896878697526718E-2</v>
      </c>
      <c r="W252" s="685">
        <v>0.808016854967187</v>
      </c>
      <c r="X252" s="369">
        <v>-1.568878909627458E-2</v>
      </c>
      <c r="Y252" s="685">
        <v>-0.10484011535006643</v>
      </c>
      <c r="Z252" s="369">
        <v>-2.0316980917810978E-2</v>
      </c>
      <c r="AA252" s="685">
        <v>-0.10818021175545098</v>
      </c>
      <c r="AB252" s="369">
        <v>0.15080822458744747</v>
      </c>
      <c r="AC252" s="373">
        <v>-0.14478328139885818</v>
      </c>
      <c r="AD252" s="686">
        <v>16993142000137</v>
      </c>
      <c r="AE252" s="687" t="s">
        <v>1817</v>
      </c>
      <c r="AF252" s="688" t="s">
        <v>1779</v>
      </c>
      <c r="AG252" s="689" t="s">
        <v>1439</v>
      </c>
      <c r="AH252" s="689" t="s">
        <v>1786</v>
      </c>
      <c r="AI252" s="689">
        <v>5000</v>
      </c>
      <c r="AJ252" s="689">
        <v>1000</v>
      </c>
      <c r="AK252" s="689">
        <v>1000</v>
      </c>
      <c r="AL252" s="673">
        <v>2.5499999999999998</v>
      </c>
      <c r="AM252" s="673">
        <v>20</v>
      </c>
      <c r="AN252" s="685" t="s">
        <v>1781</v>
      </c>
      <c r="AO252" s="683" t="s">
        <v>1324</v>
      </c>
      <c r="AP252" s="687" t="s">
        <v>1783</v>
      </c>
      <c r="AQ252" s="376" t="s">
        <v>659</v>
      </c>
      <c r="AR252" s="369">
        <v>5.8333333333333301E-3</v>
      </c>
      <c r="AS252" s="369">
        <v>5.8333333333333301E-3</v>
      </c>
      <c r="AT252" s="369" t="s">
        <v>1419</v>
      </c>
      <c r="AW252" s="198"/>
      <c r="AX252" s="198"/>
      <c r="AY252" s="184"/>
      <c r="AZ252" s="184"/>
      <c r="BA252" s="184"/>
      <c r="BB252" s="184"/>
      <c r="BC252" s="184"/>
      <c r="BD252" s="184"/>
      <c r="BE252" s="184"/>
      <c r="BF252" s="184"/>
      <c r="BG252" s="186"/>
      <c r="BH252" s="186"/>
      <c r="BI252" s="199"/>
      <c r="BJ252" s="199"/>
      <c r="BK252" s="199"/>
      <c r="BL252" s="218"/>
      <c r="BM252" s="186"/>
      <c r="BN252" s="186"/>
      <c r="BO252" s="186"/>
      <c r="BP252" s="186"/>
      <c r="BQ252" s="186"/>
      <c r="BR252" s="186"/>
      <c r="BS252" s="186"/>
      <c r="BT252" s="186"/>
      <c r="BU252" s="186"/>
      <c r="BV252" s="189"/>
      <c r="BW252" s="184"/>
      <c r="BX252"/>
      <c r="BZ252"/>
    </row>
    <row r="253" spans="2:78" ht="18.75">
      <c r="B253" s="676" t="s">
        <v>141</v>
      </c>
      <c r="C253" s="364">
        <v>5097427000173</v>
      </c>
      <c r="D253" s="838" t="s">
        <v>13</v>
      </c>
      <c r="E253" s="838" t="s">
        <v>616</v>
      </c>
      <c r="F253" s="365" t="s">
        <v>617</v>
      </c>
      <c r="G253" s="366" t="s">
        <v>34</v>
      </c>
      <c r="H253" s="366" t="s">
        <v>865</v>
      </c>
      <c r="I253" s="840" t="s">
        <v>34</v>
      </c>
      <c r="J253" s="366" t="s">
        <v>608</v>
      </c>
      <c r="K253" s="367" t="s">
        <v>48</v>
      </c>
      <c r="L253" s="681" t="s">
        <v>1419</v>
      </c>
      <c r="M253" s="368" t="s">
        <v>34</v>
      </c>
      <c r="N253" s="682">
        <v>108741</v>
      </c>
      <c r="O253" s="683" t="s">
        <v>1321</v>
      </c>
      <c r="P253" s="684">
        <v>37433</v>
      </c>
      <c r="Q253" s="372">
        <v>17.472166000000001</v>
      </c>
      <c r="R253" s="372">
        <v>16.445314472</v>
      </c>
      <c r="S253" s="873">
        <v>1</v>
      </c>
      <c r="T253" s="369">
        <v>0.10655365777533876</v>
      </c>
      <c r="U253" s="685">
        <v>1.0959612993882939</v>
      </c>
      <c r="V253" s="369">
        <v>0.11890854636561166</v>
      </c>
      <c r="W253" s="685">
        <v>1.0455209254636777</v>
      </c>
      <c r="X253" s="369">
        <v>7.2173631593360987E-2</v>
      </c>
      <c r="Y253" s="685">
        <v>0.48229929123579923</v>
      </c>
      <c r="Z253" s="369">
        <v>0.13789132133774196</v>
      </c>
      <c r="AA253" s="685">
        <v>0.73421894728850701</v>
      </c>
      <c r="AB253" s="369">
        <v>5.6060008841800381E-2</v>
      </c>
      <c r="AC253" s="373">
        <v>9.235028957965577E-2</v>
      </c>
      <c r="AD253" s="686">
        <v>0</v>
      </c>
      <c r="AE253" s="687" t="s">
        <v>1817</v>
      </c>
      <c r="AF253" s="688" t="s">
        <v>1779</v>
      </c>
      <c r="AG253" s="689" t="s">
        <v>1439</v>
      </c>
      <c r="AH253" s="689" t="s">
        <v>1786</v>
      </c>
      <c r="AI253" s="689">
        <v>5000</v>
      </c>
      <c r="AJ253" s="689">
        <v>1000</v>
      </c>
      <c r="AK253" s="689">
        <v>1000</v>
      </c>
      <c r="AL253" s="673">
        <v>2</v>
      </c>
      <c r="AM253" s="673">
        <v>20</v>
      </c>
      <c r="AN253" s="685" t="s">
        <v>1787</v>
      </c>
      <c r="AO253" s="683" t="s">
        <v>1324</v>
      </c>
      <c r="AP253" s="687" t="s">
        <v>1802</v>
      </c>
      <c r="AQ253" s="376" t="s">
        <v>668</v>
      </c>
      <c r="AR253" s="369">
        <v>4.6666666666666697E-3</v>
      </c>
      <c r="AS253" s="369">
        <v>4.6666666666666697E-3</v>
      </c>
      <c r="AT253" s="369" t="s">
        <v>1419</v>
      </c>
      <c r="AW253" s="198"/>
      <c r="AX253" s="198"/>
      <c r="AY253" s="184"/>
      <c r="AZ253" s="184"/>
      <c r="BA253" s="184"/>
      <c r="BB253" s="186"/>
      <c r="BC253" s="184"/>
      <c r="BD253" s="184"/>
      <c r="BE253" s="184"/>
      <c r="BF253" s="184"/>
      <c r="BG253" s="186"/>
      <c r="BH253" s="186"/>
      <c r="BI253" s="199"/>
      <c r="BJ253" s="199"/>
      <c r="BK253" s="199"/>
      <c r="BL253" s="186"/>
      <c r="BM253" s="186"/>
      <c r="BN253" s="186"/>
      <c r="BO253" s="186"/>
      <c r="BP253" s="186"/>
      <c r="BQ253" s="186"/>
      <c r="BR253" s="186"/>
      <c r="BS253" s="186"/>
      <c r="BT253" s="187"/>
      <c r="BU253" s="188"/>
      <c r="BV253" s="189"/>
      <c r="BW253" s="185"/>
      <c r="BX253"/>
      <c r="BZ253"/>
    </row>
    <row r="254" spans="2:78" ht="18.75">
      <c r="B254" s="676" t="s">
        <v>142</v>
      </c>
      <c r="C254" s="364">
        <v>8739850000118</v>
      </c>
      <c r="D254" s="838" t="s">
        <v>13</v>
      </c>
      <c r="E254" s="838" t="s">
        <v>616</v>
      </c>
      <c r="F254" s="365" t="s">
        <v>617</v>
      </c>
      <c r="G254" s="366" t="s">
        <v>34</v>
      </c>
      <c r="H254" s="366" t="s">
        <v>1338</v>
      </c>
      <c r="I254" s="840" t="s">
        <v>34</v>
      </c>
      <c r="J254" s="366" t="s">
        <v>608</v>
      </c>
      <c r="K254" s="367" t="s">
        <v>48</v>
      </c>
      <c r="L254" s="681" t="s">
        <v>1419</v>
      </c>
      <c r="M254" s="368" t="s">
        <v>34</v>
      </c>
      <c r="N254" s="682">
        <v>181722</v>
      </c>
      <c r="O254" s="683" t="s">
        <v>1321</v>
      </c>
      <c r="P254" s="684">
        <v>39170</v>
      </c>
      <c r="Q254" s="372">
        <v>26.606435000000001</v>
      </c>
      <c r="R254" s="372">
        <v>26.717322664000005</v>
      </c>
      <c r="S254" s="873">
        <v>1</v>
      </c>
      <c r="T254" s="369">
        <v>0.1449066774290233</v>
      </c>
      <c r="U254" s="685">
        <v>1.4904425976628359</v>
      </c>
      <c r="V254" s="369">
        <v>0.15630357690964791</v>
      </c>
      <c r="W254" s="685">
        <v>1.3743222449409984</v>
      </c>
      <c r="X254" s="369">
        <v>6.2736940190242008E-2</v>
      </c>
      <c r="Y254" s="685">
        <v>0.41923873193100869</v>
      </c>
      <c r="Z254" s="369">
        <v>0.16883133401988837</v>
      </c>
      <c r="AA254" s="685">
        <v>0.89896277104908795</v>
      </c>
      <c r="AB254" s="369">
        <v>0.10556726403505272</v>
      </c>
      <c r="AC254" s="373">
        <v>0.40327073912116213</v>
      </c>
      <c r="AD254" s="686">
        <v>0</v>
      </c>
      <c r="AE254" s="687" t="s">
        <v>1817</v>
      </c>
      <c r="AF254" s="688" t="s">
        <v>1779</v>
      </c>
      <c r="AG254" s="689" t="s">
        <v>1439</v>
      </c>
      <c r="AH254" s="689" t="s">
        <v>1786</v>
      </c>
      <c r="AI254" s="689">
        <v>5000</v>
      </c>
      <c r="AJ254" s="689">
        <v>1000</v>
      </c>
      <c r="AK254" s="689">
        <v>1000</v>
      </c>
      <c r="AL254" s="673">
        <v>2</v>
      </c>
      <c r="AM254" s="673">
        <v>20</v>
      </c>
      <c r="AN254" s="685" t="s">
        <v>1787</v>
      </c>
      <c r="AO254" s="683" t="s">
        <v>1324</v>
      </c>
      <c r="AP254" s="687" t="s">
        <v>1802</v>
      </c>
      <c r="AQ254" s="376" t="s">
        <v>664</v>
      </c>
      <c r="AR254" s="369">
        <v>4.6666666666666697E-3</v>
      </c>
      <c r="AS254" s="369">
        <v>4.6666666666666697E-3</v>
      </c>
      <c r="AT254" s="369" t="s">
        <v>1419</v>
      </c>
      <c r="AW254" s="198"/>
      <c r="AX254" s="198"/>
      <c r="AY254" s="184"/>
      <c r="AZ254" s="184"/>
      <c r="BA254" s="184"/>
      <c r="BB254" s="186"/>
      <c r="BC254" s="184"/>
      <c r="BD254" s="184"/>
      <c r="BE254" s="184"/>
      <c r="BF254" s="184"/>
      <c r="BG254" s="186"/>
      <c r="BH254" s="186"/>
      <c r="BI254" s="199"/>
      <c r="BJ254" s="199"/>
      <c r="BK254" s="199"/>
      <c r="BL254" s="186"/>
      <c r="BM254" s="186"/>
      <c r="BN254" s="186"/>
      <c r="BO254" s="186"/>
      <c r="BP254" s="186"/>
      <c r="BQ254" s="186"/>
      <c r="BR254" s="186"/>
      <c r="BS254" s="186"/>
      <c r="BT254" s="187"/>
      <c r="BU254" s="188"/>
      <c r="BV254" s="189"/>
      <c r="BW254" s="185"/>
      <c r="BX254"/>
      <c r="BZ254"/>
    </row>
    <row r="255" spans="2:78" ht="18.75">
      <c r="B255" s="676" t="s">
        <v>143</v>
      </c>
      <c r="C255" s="364">
        <v>33342285000106</v>
      </c>
      <c r="D255" s="838" t="s">
        <v>11</v>
      </c>
      <c r="E255" s="838" t="s">
        <v>620</v>
      </c>
      <c r="F255" s="365" t="s">
        <v>663</v>
      </c>
      <c r="G255" s="366" t="s">
        <v>738</v>
      </c>
      <c r="H255" s="366" t="s">
        <v>34</v>
      </c>
      <c r="I255" s="840" t="s">
        <v>1419</v>
      </c>
      <c r="J255" s="366" t="s">
        <v>608</v>
      </c>
      <c r="K255" s="367" t="s">
        <v>48</v>
      </c>
      <c r="L255" s="681" t="s">
        <v>1419</v>
      </c>
      <c r="M255" s="368" t="s">
        <v>34</v>
      </c>
      <c r="N255" s="682">
        <v>505501</v>
      </c>
      <c r="O255" s="683" t="s">
        <v>1321</v>
      </c>
      <c r="P255" s="684">
        <v>43705</v>
      </c>
      <c r="Q255" s="372">
        <v>19.10153433</v>
      </c>
      <c r="R255" s="372">
        <v>31.874947005219116</v>
      </c>
      <c r="S255" s="873">
        <v>0</v>
      </c>
      <c r="T255" s="369">
        <v>0.1104472181620908</v>
      </c>
      <c r="U255" s="685">
        <v>1.1360086482058132</v>
      </c>
      <c r="V255" s="369">
        <v>0.12786434068888775</v>
      </c>
      <c r="W255" s="685">
        <v>1.1242660674683898</v>
      </c>
      <c r="X255" s="369">
        <v>0.19589450773449224</v>
      </c>
      <c r="Y255" s="685">
        <v>1.3090623286028782</v>
      </c>
      <c r="Z255" s="369">
        <v>0.20245484907972799</v>
      </c>
      <c r="AA255" s="685">
        <v>1.0779952264050559</v>
      </c>
      <c r="AB255" s="369">
        <v>2.3994429319365235E-3</v>
      </c>
      <c r="AC255" s="373">
        <v>5.8900973161500056</v>
      </c>
      <c r="AD255" s="686">
        <v>0</v>
      </c>
      <c r="AE255" s="687" t="s">
        <v>2047</v>
      </c>
      <c r="AF255" s="688" t="s">
        <v>1779</v>
      </c>
      <c r="AG255" s="689" t="s">
        <v>1439</v>
      </c>
      <c r="AH255" s="689" t="s">
        <v>1786</v>
      </c>
      <c r="AI255" s="689">
        <v>1000</v>
      </c>
      <c r="AJ255" s="689">
        <v>1000</v>
      </c>
      <c r="AK255" s="689">
        <v>1000</v>
      </c>
      <c r="AL255" s="673">
        <v>0.35</v>
      </c>
      <c r="AM255" s="673">
        <v>0</v>
      </c>
      <c r="AN255" s="685" t="s">
        <v>1782</v>
      </c>
      <c r="AO255" s="683" t="s">
        <v>1324</v>
      </c>
      <c r="AP255" s="687" t="s">
        <v>1788</v>
      </c>
      <c r="AQ255" s="376" t="s">
        <v>662</v>
      </c>
      <c r="AR255" s="369">
        <v>9.33333333333333E-4</v>
      </c>
      <c r="AS255" s="369">
        <v>9.33333333333333E-4</v>
      </c>
      <c r="AT255" s="369" t="s">
        <v>1419</v>
      </c>
      <c r="AW255" s="198"/>
      <c r="AX255" s="198"/>
      <c r="AY255" s="184"/>
      <c r="AZ255" s="184"/>
      <c r="BA255" s="184"/>
      <c r="BB255" s="186"/>
      <c r="BC255" s="184"/>
      <c r="BD255" s="184"/>
      <c r="BE255" s="184"/>
      <c r="BF255" s="184"/>
      <c r="BG255" s="186"/>
      <c r="BH255" s="186"/>
      <c r="BI255" s="199"/>
      <c r="BJ255" s="199"/>
      <c r="BK255" s="199"/>
      <c r="BL255" s="186"/>
      <c r="BM255" s="186"/>
      <c r="BN255" s="186"/>
      <c r="BO255" s="186"/>
      <c r="BP255" s="186"/>
      <c r="BQ255" s="186"/>
      <c r="BR255" s="186"/>
      <c r="BS255" s="186"/>
      <c r="BT255" s="187"/>
      <c r="BU255" s="188"/>
      <c r="BV255" s="189"/>
      <c r="BW255" s="185"/>
      <c r="BX255"/>
      <c r="BZ255"/>
    </row>
    <row r="256" spans="2:78" ht="18.75">
      <c r="B256" s="676" t="s">
        <v>144</v>
      </c>
      <c r="C256" s="364">
        <v>41266134000136</v>
      </c>
      <c r="D256" s="838" t="s">
        <v>13</v>
      </c>
      <c r="E256" s="838" t="s">
        <v>615</v>
      </c>
      <c r="F256" s="365" t="s">
        <v>619</v>
      </c>
      <c r="G256" s="366" t="s">
        <v>34</v>
      </c>
      <c r="H256" s="366" t="s">
        <v>1337</v>
      </c>
      <c r="I256" s="840" t="s">
        <v>34</v>
      </c>
      <c r="J256" s="366" t="s">
        <v>1419</v>
      </c>
      <c r="K256" s="367" t="s">
        <v>48</v>
      </c>
      <c r="L256" s="681" t="s">
        <v>1419</v>
      </c>
      <c r="M256" s="368" t="s">
        <v>34</v>
      </c>
      <c r="N256" s="683">
        <v>586870</v>
      </c>
      <c r="O256" s="683" t="s">
        <v>1321</v>
      </c>
      <c r="P256" s="684">
        <v>44316</v>
      </c>
      <c r="Q256" s="372">
        <v>10.109951049999999</v>
      </c>
      <c r="R256" s="372">
        <v>4.7547253884400043</v>
      </c>
      <c r="S256" s="873">
        <v>2</v>
      </c>
      <c r="T256" s="369">
        <v>8.2059989085692786E-2</v>
      </c>
      <c r="U256" s="685">
        <v>0.84403083051138517</v>
      </c>
      <c r="V256" s="369">
        <v>8.2394048059621472E-2</v>
      </c>
      <c r="W256" s="685">
        <v>0.72446181551259148</v>
      </c>
      <c r="AB256" s="369">
        <v>4.1668795498130844E-2</v>
      </c>
      <c r="AC256" s="373">
        <v>-0.75205774203426567</v>
      </c>
      <c r="AD256" s="686">
        <v>0</v>
      </c>
      <c r="AE256" s="687" t="s">
        <v>1856</v>
      </c>
      <c r="AF256" s="688" t="s">
        <v>1800</v>
      </c>
      <c r="AG256" s="689" t="s">
        <v>1438</v>
      </c>
      <c r="AH256" s="689" t="s">
        <v>1786</v>
      </c>
      <c r="AI256" s="689">
        <v>0</v>
      </c>
      <c r="AJ256" s="689">
        <v>0</v>
      </c>
      <c r="AK256" s="689">
        <v>0</v>
      </c>
      <c r="AL256" s="673">
        <v>0.8</v>
      </c>
      <c r="AM256" s="673">
        <v>0</v>
      </c>
      <c r="AN256" s="685" t="s">
        <v>1782</v>
      </c>
      <c r="AO256" s="683" t="s">
        <v>1324</v>
      </c>
      <c r="AP256" s="687" t="s">
        <v>1802</v>
      </c>
      <c r="AQ256" s="376" t="s">
        <v>686</v>
      </c>
      <c r="AR256" s="369">
        <v>5.3333333333333297E-3</v>
      </c>
      <c r="AS256" s="369">
        <v>5.3333333333333297E-3</v>
      </c>
      <c r="AT256" s="369" t="s">
        <v>1419</v>
      </c>
      <c r="AW256" s="198"/>
      <c r="AX256" s="198"/>
      <c r="AY256" s="184"/>
      <c r="AZ256" s="184"/>
      <c r="BA256" s="184"/>
      <c r="BB256" s="186"/>
      <c r="BC256" s="184"/>
      <c r="BD256" s="184"/>
      <c r="BE256" s="184"/>
      <c r="BF256" s="184"/>
      <c r="BG256" s="186"/>
      <c r="BH256" s="186"/>
      <c r="BI256" s="199"/>
      <c r="BJ256" s="199"/>
      <c r="BK256" s="199"/>
      <c r="BL256" s="186"/>
      <c r="BM256" s="186"/>
      <c r="BN256" s="186"/>
      <c r="BO256" s="186"/>
      <c r="BP256" s="186"/>
      <c r="BQ256" s="186"/>
      <c r="BR256" s="186"/>
      <c r="BS256" s="186"/>
      <c r="BT256" s="187"/>
      <c r="BU256" s="188"/>
      <c r="BV256" s="189"/>
      <c r="BW256" s="185"/>
      <c r="BX256"/>
      <c r="BZ256"/>
    </row>
    <row r="257" spans="2:78" ht="18.75">
      <c r="B257" s="676" t="s">
        <v>145</v>
      </c>
      <c r="C257" s="364">
        <v>41266158000195</v>
      </c>
      <c r="D257" s="838" t="s">
        <v>13</v>
      </c>
      <c r="E257" s="838" t="s">
        <v>615</v>
      </c>
      <c r="F257" s="365" t="s">
        <v>619</v>
      </c>
      <c r="G257" s="366" t="s">
        <v>34</v>
      </c>
      <c r="H257" s="366" t="s">
        <v>1338</v>
      </c>
      <c r="I257" s="840" t="s">
        <v>34</v>
      </c>
      <c r="J257" s="366" t="s">
        <v>1419</v>
      </c>
      <c r="K257" s="367" t="s">
        <v>48</v>
      </c>
      <c r="L257" s="681" t="s">
        <v>1419</v>
      </c>
      <c r="M257" s="368" t="s">
        <v>34</v>
      </c>
      <c r="N257" s="683">
        <v>586889</v>
      </c>
      <c r="O257" s="683" t="s">
        <v>1321</v>
      </c>
      <c r="P257" s="684">
        <v>44316</v>
      </c>
      <c r="Q257" s="372">
        <v>6.6482489899999999</v>
      </c>
      <c r="R257" s="372">
        <v>3.9000269211200029</v>
      </c>
      <c r="S257" s="873">
        <v>2</v>
      </c>
      <c r="T257" s="369">
        <v>3.1525748818989507E-2</v>
      </c>
      <c r="U257" s="685">
        <v>0.32425917008590338</v>
      </c>
      <c r="V257" s="369">
        <v>2.027145931271046E-2</v>
      </c>
      <c r="W257" s="685">
        <v>0.178239794774362</v>
      </c>
      <c r="AB257" s="369">
        <v>8.1144409611463561E-2</v>
      </c>
      <c r="AC257" s="373">
        <v>-1.1517728633436191</v>
      </c>
      <c r="AD257" s="686">
        <v>0</v>
      </c>
      <c r="AE257" s="687" t="s">
        <v>1856</v>
      </c>
      <c r="AF257" s="688" t="s">
        <v>1800</v>
      </c>
      <c r="AG257" s="689" t="s">
        <v>1438</v>
      </c>
      <c r="AH257" s="689" t="s">
        <v>1786</v>
      </c>
      <c r="AI257" s="689">
        <v>0</v>
      </c>
      <c r="AJ257" s="689">
        <v>0</v>
      </c>
      <c r="AK257" s="689">
        <v>0</v>
      </c>
      <c r="AL257" s="673">
        <v>0.8</v>
      </c>
      <c r="AM257" s="673">
        <v>0</v>
      </c>
      <c r="AN257" s="685" t="s">
        <v>1782</v>
      </c>
      <c r="AO257" s="683" t="s">
        <v>1324</v>
      </c>
      <c r="AP257" s="687" t="s">
        <v>1802</v>
      </c>
      <c r="AQ257" s="376" t="s">
        <v>668</v>
      </c>
      <c r="AR257" s="369">
        <v>5.3333333333333297E-3</v>
      </c>
      <c r="AS257" s="369">
        <v>5.3333333333333297E-3</v>
      </c>
      <c r="AT257" s="369" t="s">
        <v>1419</v>
      </c>
      <c r="AW257" s="198"/>
      <c r="AX257" s="198"/>
      <c r="AY257" s="184"/>
      <c r="AZ257" s="184"/>
      <c r="BA257" s="184"/>
      <c r="BB257" s="184"/>
      <c r="BC257" s="184"/>
      <c r="BD257" s="184"/>
      <c r="BE257" s="184"/>
      <c r="BF257" s="184"/>
      <c r="BG257" s="186"/>
      <c r="BH257" s="186"/>
      <c r="BI257" s="199"/>
      <c r="BJ257" s="199"/>
      <c r="BK257" s="199"/>
      <c r="BL257" s="218"/>
      <c r="BM257" s="186"/>
      <c r="BN257" s="186"/>
      <c r="BO257" s="186"/>
      <c r="BP257" s="186"/>
      <c r="BQ257" s="186"/>
      <c r="BR257" s="186"/>
      <c r="BS257" s="186"/>
      <c r="BT257" s="186"/>
      <c r="BU257" s="186"/>
      <c r="BV257" s="189"/>
      <c r="BW257" s="184"/>
      <c r="BX257"/>
      <c r="BZ257"/>
    </row>
    <row r="258" spans="2:78" ht="18.75">
      <c r="B258" s="676" t="s">
        <v>833</v>
      </c>
      <c r="C258" s="364"/>
      <c r="D258" s="838" t="s">
        <v>11</v>
      </c>
      <c r="E258" s="838" t="s">
        <v>661</v>
      </c>
      <c r="F258" s="365" t="s">
        <v>1419</v>
      </c>
      <c r="G258" s="366" t="s">
        <v>1419</v>
      </c>
      <c r="H258" s="366" t="s">
        <v>34</v>
      </c>
      <c r="I258" s="840" t="s">
        <v>34</v>
      </c>
      <c r="J258" s="366" t="s">
        <v>696</v>
      </c>
      <c r="L258" s="681" t="s">
        <v>1419</v>
      </c>
      <c r="M258" s="368" t="s">
        <v>1416</v>
      </c>
      <c r="N258" s="683">
        <v>648604</v>
      </c>
      <c r="O258" s="683" t="s">
        <v>1321</v>
      </c>
      <c r="S258" s="873"/>
      <c r="AD258" s="686">
        <v>0</v>
      </c>
      <c r="AG258" s="689" t="s">
        <v>1438</v>
      </c>
      <c r="AI258" s="689">
        <v>0</v>
      </c>
      <c r="AJ258" s="689">
        <v>0</v>
      </c>
      <c r="AK258" s="689">
        <v>0</v>
      </c>
      <c r="AO258" s="683" t="s">
        <v>1324</v>
      </c>
      <c r="AR258" s="369">
        <v>0</v>
      </c>
      <c r="AS258" s="369">
        <v>0</v>
      </c>
      <c r="AT258" s="369" t="s">
        <v>1419</v>
      </c>
      <c r="AW258" s="198"/>
      <c r="AX258" s="198"/>
      <c r="AY258" s="184"/>
      <c r="AZ258" s="184"/>
      <c r="BA258" s="184"/>
      <c r="BB258" s="186"/>
      <c r="BC258" s="184"/>
      <c r="BD258" s="184"/>
      <c r="BE258" s="184"/>
      <c r="BF258" s="184"/>
      <c r="BG258" s="186"/>
      <c r="BH258" s="186"/>
      <c r="BI258" s="199"/>
      <c r="BJ258" s="199"/>
      <c r="BK258" s="199"/>
      <c r="BL258" s="186"/>
      <c r="BM258" s="186"/>
      <c r="BN258" s="186"/>
      <c r="BO258" s="186"/>
      <c r="BP258" s="186"/>
      <c r="BQ258" s="186"/>
      <c r="BR258" s="186"/>
      <c r="BS258" s="186"/>
      <c r="BT258" s="187"/>
      <c r="BU258" s="188"/>
      <c r="BV258" s="189"/>
      <c r="BW258" s="185"/>
      <c r="BX258"/>
      <c r="BZ258"/>
    </row>
    <row r="259" spans="2:78" ht="18.75">
      <c r="B259" s="676" t="s">
        <v>834</v>
      </c>
      <c r="C259" s="364"/>
      <c r="D259" s="838" t="s">
        <v>11</v>
      </c>
      <c r="E259" s="838" t="s">
        <v>620</v>
      </c>
      <c r="F259" s="365" t="s">
        <v>663</v>
      </c>
      <c r="G259" s="366" t="s">
        <v>738</v>
      </c>
      <c r="H259" s="366" t="s">
        <v>34</v>
      </c>
      <c r="I259" s="840" t="s">
        <v>1419</v>
      </c>
      <c r="J259" s="366" t="s">
        <v>1419</v>
      </c>
      <c r="L259" s="681" t="s">
        <v>1419</v>
      </c>
      <c r="M259" s="368" t="s">
        <v>34</v>
      </c>
      <c r="N259" s="683">
        <v>613657</v>
      </c>
      <c r="O259" s="683" t="s">
        <v>1321</v>
      </c>
      <c r="S259" s="873"/>
      <c r="AD259" s="686">
        <v>0</v>
      </c>
      <c r="AG259" s="689" t="s">
        <v>1438</v>
      </c>
      <c r="AI259" s="689">
        <v>5000</v>
      </c>
      <c r="AJ259" s="689">
        <v>1000</v>
      </c>
      <c r="AK259" s="689">
        <v>1000</v>
      </c>
      <c r="AO259" s="683" t="s">
        <v>1324</v>
      </c>
      <c r="AR259" s="369">
        <v>1.66666666666667E-3</v>
      </c>
      <c r="AS259" s="369">
        <v>1.66666666666667E-3</v>
      </c>
      <c r="AT259" s="369" t="s">
        <v>1419</v>
      </c>
      <c r="AW259" s="198"/>
      <c r="AX259" s="198"/>
      <c r="AY259" s="184"/>
      <c r="AZ259" s="184"/>
      <c r="BA259" s="184"/>
      <c r="BB259" s="186"/>
      <c r="BC259" s="184"/>
      <c r="BD259" s="184"/>
      <c r="BE259" s="184"/>
      <c r="BF259" s="184"/>
      <c r="BG259" s="186"/>
      <c r="BH259" s="186"/>
      <c r="BI259" s="199"/>
      <c r="BJ259" s="199"/>
      <c r="BK259" s="199"/>
      <c r="BL259" s="218"/>
      <c r="BM259" s="186"/>
      <c r="BN259" s="186"/>
      <c r="BO259" s="186"/>
      <c r="BP259" s="186"/>
      <c r="BQ259" s="186"/>
      <c r="BR259" s="186"/>
      <c r="BS259" s="186"/>
      <c r="BT259" s="187"/>
      <c r="BU259" s="188"/>
      <c r="BV259" s="189"/>
      <c r="BW259" s="185"/>
      <c r="BX259"/>
      <c r="BZ259"/>
    </row>
    <row r="260" spans="2:78" ht="18.75">
      <c r="B260" s="676" t="s">
        <v>835</v>
      </c>
      <c r="C260" s="364">
        <v>26623189000162</v>
      </c>
      <c r="D260" s="838" t="s">
        <v>13</v>
      </c>
      <c r="E260" s="838" t="s">
        <v>615</v>
      </c>
      <c r="F260" s="365" t="s">
        <v>619</v>
      </c>
      <c r="G260" s="366" t="s">
        <v>34</v>
      </c>
      <c r="H260" s="366" t="s">
        <v>1337</v>
      </c>
      <c r="I260" s="840" t="s">
        <v>34</v>
      </c>
      <c r="J260" s="366" t="s">
        <v>1419</v>
      </c>
      <c r="K260" s="367" t="s">
        <v>48</v>
      </c>
      <c r="L260" s="681" t="s">
        <v>1419</v>
      </c>
      <c r="M260" s="368" t="s">
        <v>34</v>
      </c>
      <c r="N260" s="682">
        <v>433772</v>
      </c>
      <c r="O260" s="683" t="s">
        <v>1321</v>
      </c>
      <c r="P260" s="684">
        <v>42763</v>
      </c>
      <c r="Q260" s="372">
        <v>321.02303000000001</v>
      </c>
      <c r="R260" s="372">
        <v>328.0208305465585</v>
      </c>
      <c r="S260" s="873">
        <v>1</v>
      </c>
      <c r="T260" s="369">
        <v>0.14954848844601298</v>
      </c>
      <c r="U260" s="685">
        <v>1.5381861039854534</v>
      </c>
      <c r="V260" s="369">
        <v>0.13641145063050875</v>
      </c>
      <c r="W260" s="685">
        <v>1.1994177917921154</v>
      </c>
      <c r="X260" s="369">
        <v>0.18374497266240564</v>
      </c>
      <c r="Y260" s="685">
        <v>1.227873229138873</v>
      </c>
      <c r="Z260" s="369">
        <v>0.26548967143890101</v>
      </c>
      <c r="AA260" s="685">
        <v>1.4136317296024654</v>
      </c>
      <c r="AB260" s="369">
        <v>4.8060330048521137E-2</v>
      </c>
      <c r="AC260" s="373">
        <v>0.47190816817899289</v>
      </c>
      <c r="AD260" s="686">
        <v>0</v>
      </c>
      <c r="AE260" s="687" t="s">
        <v>1856</v>
      </c>
      <c r="AF260" s="688" t="s">
        <v>1800</v>
      </c>
      <c r="AG260" s="689" t="s">
        <v>1438</v>
      </c>
      <c r="AH260" s="689" t="s">
        <v>1780</v>
      </c>
      <c r="AI260" s="689">
        <v>5000</v>
      </c>
      <c r="AJ260" s="689">
        <v>1000</v>
      </c>
      <c r="AK260" s="689">
        <v>5000</v>
      </c>
      <c r="AL260" s="673">
        <v>0.5</v>
      </c>
      <c r="AM260" s="673">
        <v>10</v>
      </c>
      <c r="AN260" s="685" t="s">
        <v>1782</v>
      </c>
      <c r="AO260" s="683" t="s">
        <v>1324</v>
      </c>
      <c r="AP260" s="687" t="s">
        <v>1802</v>
      </c>
      <c r="AQ260" s="376" t="s">
        <v>668</v>
      </c>
      <c r="AR260" s="369">
        <v>4.0000000000000001E-3</v>
      </c>
      <c r="AS260" s="369">
        <v>4.0000000000000001E-3</v>
      </c>
      <c r="AT260" s="369" t="s">
        <v>1419</v>
      </c>
      <c r="AW260" s="198"/>
      <c r="AX260" s="198"/>
      <c r="AY260" s="184"/>
      <c r="AZ260" s="184"/>
      <c r="BA260" s="184"/>
      <c r="BB260" s="186"/>
      <c r="BC260" s="184"/>
      <c r="BD260" s="184"/>
      <c r="BE260" s="184"/>
      <c r="BF260" s="184"/>
      <c r="BG260" s="186"/>
      <c r="BH260" s="186"/>
      <c r="BI260" s="199"/>
      <c r="BJ260" s="199"/>
      <c r="BK260" s="199"/>
      <c r="BL260" s="186"/>
      <c r="BM260" s="186"/>
      <c r="BN260" s="186"/>
      <c r="BO260" s="186"/>
      <c r="BP260" s="186"/>
      <c r="BQ260" s="186"/>
      <c r="BR260" s="186"/>
      <c r="BS260" s="186"/>
      <c r="BT260" s="187"/>
      <c r="BU260" s="188"/>
      <c r="BV260" s="189"/>
      <c r="BW260" s="185"/>
      <c r="BX260"/>
      <c r="BZ260"/>
    </row>
    <row r="261" spans="2:78" ht="18.75">
      <c r="B261" s="676" t="s">
        <v>836</v>
      </c>
      <c r="C261" s="364">
        <v>35726720000113</v>
      </c>
      <c r="D261" s="838" t="s">
        <v>13</v>
      </c>
      <c r="E261" s="838" t="s">
        <v>615</v>
      </c>
      <c r="F261" s="365" t="s">
        <v>619</v>
      </c>
      <c r="G261" s="366" t="s">
        <v>34</v>
      </c>
      <c r="H261" s="366" t="s">
        <v>865</v>
      </c>
      <c r="I261" s="840" t="s">
        <v>34</v>
      </c>
      <c r="J261" s="366" t="s">
        <v>1419</v>
      </c>
      <c r="K261" s="367" t="s">
        <v>48</v>
      </c>
      <c r="L261" s="681" t="s">
        <v>1419</v>
      </c>
      <c r="M261" s="368" t="s">
        <v>34</v>
      </c>
      <c r="N261" s="682">
        <v>520111</v>
      </c>
      <c r="O261" s="683" t="s">
        <v>1321</v>
      </c>
      <c r="P261" s="684">
        <v>43831</v>
      </c>
      <c r="Q261" s="372">
        <v>22.004152479999998</v>
      </c>
      <c r="R261" s="372">
        <v>34.063031957640014</v>
      </c>
      <c r="S261" s="873">
        <v>1</v>
      </c>
      <c r="T261" s="369">
        <v>0.17965714966833102</v>
      </c>
      <c r="U261" s="685">
        <v>1.8478697710222767</v>
      </c>
      <c r="V261" s="369">
        <v>0.16420912608285287</v>
      </c>
      <c r="W261" s="685">
        <v>1.4438329516184978</v>
      </c>
      <c r="X261" s="369">
        <v>0.2406385472497008</v>
      </c>
      <c r="Y261" s="685">
        <v>1.6080637515435627</v>
      </c>
      <c r="AB261" s="369">
        <v>6.7246159119891499E-2</v>
      </c>
      <c r="AC261" s="373">
        <v>0.75064120283247771</v>
      </c>
      <c r="AD261" s="686">
        <v>35343618000139</v>
      </c>
      <c r="AE261" s="687" t="s">
        <v>1856</v>
      </c>
      <c r="AF261" s="688" t="s">
        <v>1800</v>
      </c>
      <c r="AG261" s="689" t="s">
        <v>1438</v>
      </c>
      <c r="AH261" s="689" t="s">
        <v>1861</v>
      </c>
      <c r="AI261" s="689">
        <v>100000</v>
      </c>
      <c r="AJ261" s="689">
        <v>10000</v>
      </c>
      <c r="AK261" s="689">
        <v>100000</v>
      </c>
      <c r="AL261" s="673">
        <v>1</v>
      </c>
      <c r="AM261" s="673">
        <v>10</v>
      </c>
      <c r="AN261" s="685" t="s">
        <v>1782</v>
      </c>
      <c r="AO261" s="683" t="s">
        <v>1324</v>
      </c>
      <c r="AP261" s="687" t="s">
        <v>1802</v>
      </c>
      <c r="AQ261" s="376" t="s">
        <v>679</v>
      </c>
      <c r="AR261" s="369">
        <v>8.0000000000000002E-3</v>
      </c>
      <c r="AS261" s="369">
        <v>8.0000000000000002E-3</v>
      </c>
      <c r="AT261" s="369" t="s">
        <v>1419</v>
      </c>
      <c r="AW261" s="198"/>
      <c r="AX261" s="198"/>
      <c r="AY261" s="184"/>
      <c r="AZ261" s="184"/>
      <c r="BA261" s="184"/>
      <c r="BB261" s="186"/>
      <c r="BC261" s="184"/>
      <c r="BD261" s="184"/>
      <c r="BE261" s="184"/>
      <c r="BF261" s="184"/>
      <c r="BG261" s="186"/>
      <c r="BH261" s="186"/>
      <c r="BI261" s="199"/>
      <c r="BJ261" s="199"/>
      <c r="BK261" s="199"/>
      <c r="BL261" s="186"/>
      <c r="BM261" s="186"/>
      <c r="BN261" s="186"/>
      <c r="BO261" s="186"/>
      <c r="BP261" s="186"/>
      <c r="BQ261" s="186"/>
      <c r="BR261" s="186"/>
      <c r="BS261" s="186"/>
      <c r="BT261" s="187"/>
      <c r="BU261" s="188"/>
      <c r="BV261" s="189"/>
      <c r="BW261" s="185"/>
      <c r="BX261"/>
      <c r="BZ261"/>
    </row>
    <row r="262" spans="2:78" ht="18.75">
      <c r="B262" s="676" t="s">
        <v>837</v>
      </c>
      <c r="C262" s="364">
        <v>9120774000120</v>
      </c>
      <c r="D262" s="838" t="s">
        <v>14</v>
      </c>
      <c r="E262" s="838" t="s">
        <v>607</v>
      </c>
      <c r="F262" s="365" t="s">
        <v>1419</v>
      </c>
      <c r="G262" s="366" t="s">
        <v>1419</v>
      </c>
      <c r="H262" s="366" t="s">
        <v>34</v>
      </c>
      <c r="I262" s="840" t="s">
        <v>34</v>
      </c>
      <c r="J262" s="366" t="s">
        <v>608</v>
      </c>
      <c r="K262" s="367" t="s">
        <v>48</v>
      </c>
      <c r="L262" s="681" t="s">
        <v>1419</v>
      </c>
      <c r="M262" s="368" t="s">
        <v>34</v>
      </c>
      <c r="N262" s="682">
        <v>287342</v>
      </c>
      <c r="O262" s="683" t="s">
        <v>1321</v>
      </c>
      <c r="P262" s="684">
        <v>39424</v>
      </c>
      <c r="Q262" s="372">
        <v>691.25682800000004</v>
      </c>
      <c r="R262" s="372">
        <v>889.42658489083635</v>
      </c>
      <c r="S262" s="873">
        <v>31</v>
      </c>
      <c r="T262" s="369">
        <v>0.1072477176947586</v>
      </c>
      <c r="U262" s="685">
        <v>1.1031000764797807</v>
      </c>
      <c r="V262" s="369">
        <v>-2.2711280207172502E-2</v>
      </c>
      <c r="W262" s="685">
        <v>-0.19969227970929926</v>
      </c>
      <c r="X262" s="369">
        <v>-0.1536605252871065</v>
      </c>
      <c r="Y262" s="685">
        <v>-1.0268343271742646</v>
      </c>
      <c r="Z262" s="369">
        <v>1.3208509116109379E-3</v>
      </c>
      <c r="AA262" s="685">
        <v>7.0330297544447954E-3</v>
      </c>
      <c r="AB262" s="369">
        <v>0.23353851831516786</v>
      </c>
      <c r="AC262" s="373">
        <v>-0.58424053345355209</v>
      </c>
      <c r="AD262" s="686">
        <v>12976456000170</v>
      </c>
      <c r="AE262" s="687" t="s">
        <v>1803</v>
      </c>
      <c r="AF262" s="688" t="s">
        <v>1800</v>
      </c>
      <c r="AG262" s="689" t="s">
        <v>1438</v>
      </c>
      <c r="AH262" s="689" t="s">
        <v>1780</v>
      </c>
      <c r="AI262" s="689">
        <v>5000</v>
      </c>
      <c r="AJ262" s="689">
        <v>0</v>
      </c>
      <c r="AK262" s="689">
        <v>0</v>
      </c>
      <c r="AL262" s="673">
        <v>2</v>
      </c>
      <c r="AM262" s="673">
        <v>20</v>
      </c>
      <c r="AN262" s="685" t="s">
        <v>1782</v>
      </c>
      <c r="AO262" s="683" t="s">
        <v>1324</v>
      </c>
      <c r="AP262" s="687" t="s">
        <v>1783</v>
      </c>
      <c r="AQ262" s="376" t="s">
        <v>659</v>
      </c>
      <c r="AR262" s="369">
        <v>7.0000000000000001E-3</v>
      </c>
      <c r="AS262" s="369">
        <v>7.0000000000000001E-3</v>
      </c>
      <c r="AT262" s="369" t="s">
        <v>1419</v>
      </c>
      <c r="AW262" s="198"/>
      <c r="AX262" s="198"/>
      <c r="AY262" s="184"/>
      <c r="AZ262" s="184"/>
      <c r="BA262" s="184"/>
      <c r="BB262" s="186"/>
      <c r="BC262" s="184"/>
      <c r="BD262" s="184"/>
      <c r="BE262" s="184"/>
      <c r="BF262" s="184"/>
      <c r="BG262" s="186"/>
      <c r="BH262" s="186"/>
      <c r="BI262" s="199"/>
      <c r="BJ262" s="199"/>
      <c r="BK262" s="199"/>
      <c r="BL262" s="186"/>
      <c r="BM262" s="186"/>
      <c r="BN262" s="186"/>
      <c r="BO262" s="186"/>
      <c r="BP262" s="186"/>
      <c r="BQ262" s="186"/>
      <c r="BR262" s="186"/>
      <c r="BS262" s="186"/>
      <c r="BT262" s="187"/>
      <c r="BU262" s="188"/>
      <c r="BV262" s="189"/>
      <c r="BW262" s="185"/>
      <c r="BX262"/>
      <c r="BZ262"/>
    </row>
    <row r="263" spans="2:78" ht="18.75">
      <c r="B263" s="676" t="s">
        <v>146</v>
      </c>
      <c r="C263" s="364">
        <v>22710616000199</v>
      </c>
      <c r="D263" s="838" t="s">
        <v>14</v>
      </c>
      <c r="E263" s="838" t="s">
        <v>607</v>
      </c>
      <c r="F263" s="365" t="s">
        <v>1419</v>
      </c>
      <c r="G263" s="366" t="s">
        <v>1419</v>
      </c>
      <c r="H263" s="366" t="s">
        <v>34</v>
      </c>
      <c r="I263" s="840" t="s">
        <v>34</v>
      </c>
      <c r="J263" s="366" t="s">
        <v>611</v>
      </c>
      <c r="K263" s="367" t="s">
        <v>48</v>
      </c>
      <c r="L263" s="681" t="s">
        <v>1419</v>
      </c>
      <c r="M263" s="368" t="s">
        <v>34</v>
      </c>
      <c r="N263" s="682">
        <v>407771</v>
      </c>
      <c r="O263" s="683" t="s">
        <v>1321</v>
      </c>
      <c r="P263" s="684">
        <v>42250</v>
      </c>
      <c r="Q263" s="372">
        <v>4.2751349999999997</v>
      </c>
      <c r="R263" s="372">
        <v>7.0811777290836657</v>
      </c>
      <c r="S263" s="873">
        <v>2</v>
      </c>
      <c r="T263" s="369">
        <v>-0.22492281664538272</v>
      </c>
      <c r="U263" s="685">
        <v>-2.3134513402861447</v>
      </c>
      <c r="V263" s="369">
        <v>-0.19298090497570486</v>
      </c>
      <c r="W263" s="685">
        <v>-1.6968130595646369</v>
      </c>
      <c r="X263" s="369">
        <v>-5.2446228156436181E-2</v>
      </c>
      <c r="Y263" s="685">
        <v>-0.35047119161684209</v>
      </c>
      <c r="Z263" s="369">
        <v>-4.7557424781617952E-3</v>
      </c>
      <c r="AA263" s="685">
        <v>-2.5322523578831406E-2</v>
      </c>
      <c r="AB263" s="369">
        <v>0.23135048825046672</v>
      </c>
      <c r="AC263" s="373">
        <v>-1.3257473351812536</v>
      </c>
      <c r="AD263" s="686">
        <v>22314799000123</v>
      </c>
      <c r="AE263" s="687" t="s">
        <v>1803</v>
      </c>
      <c r="AF263" s="688" t="s">
        <v>1800</v>
      </c>
      <c r="AG263" s="689" t="s">
        <v>1438</v>
      </c>
      <c r="AH263" s="689" t="s">
        <v>1861</v>
      </c>
      <c r="AI263" s="689">
        <v>50000</v>
      </c>
      <c r="AJ263" s="689">
        <v>5000</v>
      </c>
      <c r="AK263" s="689">
        <v>5000</v>
      </c>
      <c r="AL263" s="673">
        <v>1.5</v>
      </c>
      <c r="AM263" s="673">
        <v>0</v>
      </c>
      <c r="AN263" s="685" t="s">
        <v>1782</v>
      </c>
      <c r="AO263" s="683" t="s">
        <v>1324</v>
      </c>
      <c r="AP263" s="687" t="s">
        <v>1783</v>
      </c>
      <c r="AQ263" s="376" t="s">
        <v>687</v>
      </c>
      <c r="AR263" s="369">
        <v>5.2500000000000003E-3</v>
      </c>
      <c r="AS263" s="369">
        <v>5.2500000000000003E-3</v>
      </c>
      <c r="AT263" s="369" t="s">
        <v>1419</v>
      </c>
      <c r="AW263" s="198"/>
      <c r="AX263" s="198"/>
      <c r="AY263" s="184"/>
      <c r="AZ263" s="184"/>
      <c r="BA263" s="184"/>
      <c r="BB263" s="184"/>
      <c r="BC263" s="184"/>
      <c r="BD263" s="184"/>
      <c r="BE263" s="184"/>
      <c r="BF263" s="184"/>
      <c r="BG263" s="186"/>
      <c r="BH263" s="186"/>
      <c r="BI263" s="199"/>
      <c r="BJ263" s="199"/>
      <c r="BK263" s="199"/>
      <c r="BL263" s="218"/>
      <c r="BM263" s="186"/>
      <c r="BN263" s="186"/>
      <c r="BO263" s="186"/>
      <c r="BP263" s="186"/>
      <c r="BQ263" s="186"/>
      <c r="BR263" s="186"/>
      <c r="BS263" s="186"/>
      <c r="BT263" s="186"/>
      <c r="BU263" s="186"/>
      <c r="BV263" s="189"/>
      <c r="BW263" s="184"/>
      <c r="BX263"/>
      <c r="BZ263"/>
    </row>
    <row r="264" spans="2:78" ht="18.75">
      <c r="B264" s="676" t="s">
        <v>147</v>
      </c>
      <c r="C264" s="364">
        <v>22353918000157</v>
      </c>
      <c r="D264" s="838" t="s">
        <v>14</v>
      </c>
      <c r="E264" s="838" t="s">
        <v>607</v>
      </c>
      <c r="F264" s="365" t="s">
        <v>1419</v>
      </c>
      <c r="G264" s="366" t="s">
        <v>1419</v>
      </c>
      <c r="H264" s="366" t="s">
        <v>34</v>
      </c>
      <c r="I264" s="840" t="s">
        <v>34</v>
      </c>
      <c r="J264" s="366" t="s">
        <v>611</v>
      </c>
      <c r="K264" s="367" t="s">
        <v>49</v>
      </c>
      <c r="L264" s="681" t="s">
        <v>1419</v>
      </c>
      <c r="M264" s="368" t="s">
        <v>34</v>
      </c>
      <c r="N264" s="682">
        <v>408565</v>
      </c>
      <c r="O264" s="683" t="s">
        <v>1321</v>
      </c>
      <c r="P264" s="684">
        <v>42250</v>
      </c>
      <c r="Q264" s="372">
        <v>5.9644950000000003</v>
      </c>
      <c r="R264" s="372">
        <v>10.687226254980082</v>
      </c>
      <c r="S264" s="873">
        <v>2</v>
      </c>
      <c r="T264" s="369">
        <v>-0.31026627742392032</v>
      </c>
      <c r="U264" s="685">
        <v>-3.1912544314418541</v>
      </c>
      <c r="V264" s="369">
        <v>-0.30187404481508751</v>
      </c>
      <c r="W264" s="685">
        <v>-2.6542720465028746</v>
      </c>
      <c r="X264" s="369">
        <v>-0.19475934111743964</v>
      </c>
      <c r="Y264" s="685">
        <v>-1.3014765934423744</v>
      </c>
      <c r="Z264" s="369">
        <v>0.17798246162235332</v>
      </c>
      <c r="AA264" s="685">
        <v>0.94768905207679455</v>
      </c>
      <c r="AB264" s="369">
        <v>0.24359880804731421</v>
      </c>
      <c r="AC264" s="373">
        <v>-1.706106185255216</v>
      </c>
      <c r="AD264" s="686">
        <v>22690848000122</v>
      </c>
      <c r="AE264" s="687" t="s">
        <v>1803</v>
      </c>
      <c r="AF264" s="688" t="s">
        <v>1800</v>
      </c>
      <c r="AG264" s="689" t="s">
        <v>1438</v>
      </c>
      <c r="AH264" s="689" t="s">
        <v>1861</v>
      </c>
      <c r="AI264" s="689">
        <v>50000</v>
      </c>
      <c r="AJ264" s="689">
        <v>5000</v>
      </c>
      <c r="AK264" s="689">
        <v>5000</v>
      </c>
      <c r="AL264" s="673">
        <v>1.5</v>
      </c>
      <c r="AM264" s="673">
        <v>20</v>
      </c>
      <c r="AN264" s="685" t="s">
        <v>1782</v>
      </c>
      <c r="AO264" s="683" t="s">
        <v>1324</v>
      </c>
      <c r="AP264" s="687" t="s">
        <v>1783</v>
      </c>
      <c r="AQ264" s="376" t="s">
        <v>687</v>
      </c>
      <c r="AR264" s="369">
        <v>5.2500000000000003E-3</v>
      </c>
      <c r="AS264" s="369">
        <v>5.2500000000000003E-3</v>
      </c>
      <c r="AT264" s="369" t="s">
        <v>1419</v>
      </c>
      <c r="AW264" s="198"/>
      <c r="AX264" s="198"/>
      <c r="AY264" s="184"/>
      <c r="AZ264" s="184"/>
      <c r="BA264" s="184"/>
      <c r="BB264" s="186"/>
      <c r="BC264" s="184"/>
      <c r="BD264" s="184"/>
      <c r="BE264" s="184"/>
      <c r="BF264" s="184"/>
      <c r="BG264" s="186"/>
      <c r="BH264" s="186"/>
      <c r="BI264" s="199"/>
      <c r="BJ264" s="199"/>
      <c r="BK264" s="199"/>
      <c r="BL264" s="186"/>
      <c r="BM264" s="186"/>
      <c r="BN264" s="186"/>
      <c r="BO264" s="186"/>
      <c r="BP264" s="186"/>
      <c r="BQ264" s="186"/>
      <c r="BR264" s="186"/>
      <c r="BS264" s="186"/>
      <c r="BT264" s="187"/>
      <c r="BU264" s="188"/>
      <c r="BV264" s="189"/>
      <c r="BW264" s="185"/>
      <c r="BX264"/>
      <c r="BZ264"/>
    </row>
    <row r="265" spans="2:78" ht="18.75">
      <c r="B265" s="676" t="s">
        <v>838</v>
      </c>
      <c r="C265" s="364">
        <v>11977794000164</v>
      </c>
      <c r="D265" s="838" t="s">
        <v>14</v>
      </c>
      <c r="E265" s="838" t="s">
        <v>607</v>
      </c>
      <c r="F265" s="365" t="s">
        <v>1419</v>
      </c>
      <c r="G265" s="366" t="s">
        <v>1419</v>
      </c>
      <c r="H265" s="366" t="s">
        <v>34</v>
      </c>
      <c r="I265" s="840" t="s">
        <v>34</v>
      </c>
      <c r="J265" s="366" t="s">
        <v>608</v>
      </c>
      <c r="K265" s="367" t="s">
        <v>48</v>
      </c>
      <c r="L265" s="681" t="s">
        <v>1419</v>
      </c>
      <c r="M265" s="368" t="s">
        <v>34</v>
      </c>
      <c r="N265" s="682">
        <v>252311</v>
      </c>
      <c r="O265" s="683" t="s">
        <v>1321</v>
      </c>
      <c r="P265" s="684">
        <v>40380</v>
      </c>
      <c r="Q265" s="372">
        <v>1486.2882709999999</v>
      </c>
      <c r="R265" s="372">
        <v>1702.3912767529887</v>
      </c>
      <c r="S265" s="873">
        <v>31</v>
      </c>
      <c r="T265" s="369">
        <v>3.5733216387614064E-2</v>
      </c>
      <c r="U265" s="685">
        <v>0.36753522198236976</v>
      </c>
      <c r="V265" s="369">
        <v>-7.8711978596933463E-2</v>
      </c>
      <c r="W265" s="685">
        <v>-0.6920866768878674</v>
      </c>
      <c r="X265" s="369">
        <v>-0.24068800363152598</v>
      </c>
      <c r="Y265" s="685">
        <v>-1.6083942431285749</v>
      </c>
      <c r="Z265" s="369">
        <v>-0.18173538490428565</v>
      </c>
      <c r="AA265" s="685">
        <v>-0.96767194407161283</v>
      </c>
      <c r="AB265" s="369">
        <v>0.24427746521826696</v>
      </c>
      <c r="AC265" s="373">
        <v>-0.7878064672900329</v>
      </c>
      <c r="AD265" s="686">
        <v>17009959000190</v>
      </c>
      <c r="AE265" s="687" t="s">
        <v>1803</v>
      </c>
      <c r="AF265" s="688" t="s">
        <v>1800</v>
      </c>
      <c r="AG265" s="689" t="s">
        <v>1438</v>
      </c>
      <c r="AH265" s="689" t="s">
        <v>1786</v>
      </c>
      <c r="AI265" s="689">
        <v>5000</v>
      </c>
      <c r="AJ265" s="689">
        <v>0</v>
      </c>
      <c r="AK265" s="689">
        <v>0</v>
      </c>
      <c r="AL265" s="673">
        <v>3</v>
      </c>
      <c r="AM265" s="673">
        <v>0</v>
      </c>
      <c r="AN265" s="685" t="s">
        <v>1782</v>
      </c>
      <c r="AO265" s="683" t="s">
        <v>1324</v>
      </c>
      <c r="AP265" s="687" t="s">
        <v>1783</v>
      </c>
      <c r="AQ265" s="376" t="s">
        <v>659</v>
      </c>
      <c r="AR265" s="369">
        <v>1.0500000000000001E-2</v>
      </c>
      <c r="AS265" s="369">
        <v>1.0500000000000001E-2</v>
      </c>
      <c r="AT265" s="369" t="s">
        <v>1419</v>
      </c>
      <c r="AW265" s="198"/>
      <c r="AX265" s="198"/>
      <c r="AY265" s="184"/>
      <c r="AZ265" s="184"/>
      <c r="BA265" s="184"/>
      <c r="BB265" s="186"/>
      <c r="BC265" s="184"/>
      <c r="BD265" s="184"/>
      <c r="BE265" s="184"/>
      <c r="BF265" s="184"/>
      <c r="BG265" s="186"/>
      <c r="BH265" s="186"/>
      <c r="BI265" s="199"/>
      <c r="BJ265" s="199"/>
      <c r="BK265" s="199"/>
      <c r="BL265" s="186"/>
      <c r="BM265" s="186"/>
      <c r="BN265" s="186"/>
      <c r="BO265" s="186"/>
      <c r="BP265" s="186"/>
      <c r="BQ265" s="186"/>
      <c r="BR265" s="186"/>
      <c r="BS265" s="186"/>
      <c r="BT265" s="187"/>
      <c r="BU265" s="188"/>
      <c r="BV265" s="189"/>
      <c r="BW265" s="185"/>
      <c r="BX265"/>
      <c r="BZ265"/>
    </row>
    <row r="266" spans="2:78" ht="18.75">
      <c r="B266" s="676" t="s">
        <v>839</v>
      </c>
      <c r="C266" s="364">
        <v>14799785000119</v>
      </c>
      <c r="D266" s="838" t="s">
        <v>13</v>
      </c>
      <c r="E266" s="838" t="s">
        <v>616</v>
      </c>
      <c r="F266" s="365" t="s">
        <v>617</v>
      </c>
      <c r="G266" s="366" t="s">
        <v>34</v>
      </c>
      <c r="H266" s="366" t="s">
        <v>1338</v>
      </c>
      <c r="I266" s="840" t="s">
        <v>34</v>
      </c>
      <c r="J266" s="366" t="s">
        <v>608</v>
      </c>
      <c r="K266" s="367" t="s">
        <v>48</v>
      </c>
      <c r="L266" s="681" t="s">
        <v>1419</v>
      </c>
      <c r="M266" s="368" t="s">
        <v>34</v>
      </c>
      <c r="N266" s="682">
        <v>296961</v>
      </c>
      <c r="O266" s="683" t="s">
        <v>1321</v>
      </c>
      <c r="P266" s="684">
        <v>40954</v>
      </c>
      <c r="Q266" s="372">
        <v>384.68116500000002</v>
      </c>
      <c r="R266" s="372">
        <v>503.02063559760933</v>
      </c>
      <c r="S266" s="873">
        <v>31</v>
      </c>
      <c r="T266" s="369">
        <v>0.26292478114424633</v>
      </c>
      <c r="U266" s="685">
        <v>2.7043218487326572</v>
      </c>
      <c r="V266" s="369">
        <v>0.20929236318195188</v>
      </c>
      <c r="W266" s="685">
        <v>1.8402339607589138</v>
      </c>
      <c r="X266" s="369">
        <v>9.7457001361999529E-2</v>
      </c>
      <c r="Y266" s="685">
        <v>0.65125505874062717</v>
      </c>
      <c r="Z266" s="369">
        <v>0.22947804846953535</v>
      </c>
      <c r="AA266" s="685">
        <v>1.2218835060724518</v>
      </c>
      <c r="AB266" s="369">
        <v>9.7702948411431956E-2</v>
      </c>
      <c r="AC266" s="373">
        <v>0.97807667445517155</v>
      </c>
      <c r="AD266" s="686">
        <v>14816895000141</v>
      </c>
      <c r="AE266" s="687" t="s">
        <v>1803</v>
      </c>
      <c r="AF266" s="688" t="s">
        <v>1800</v>
      </c>
      <c r="AG266" s="689" t="s">
        <v>1438</v>
      </c>
      <c r="AH266" s="689" t="s">
        <v>1780</v>
      </c>
      <c r="AI266" s="689">
        <v>5000</v>
      </c>
      <c r="AJ266" s="689">
        <v>1000</v>
      </c>
      <c r="AK266" s="689">
        <v>1000</v>
      </c>
      <c r="AL266" s="673">
        <v>2</v>
      </c>
      <c r="AM266" s="673">
        <v>20</v>
      </c>
      <c r="AN266" s="685" t="s">
        <v>1782</v>
      </c>
      <c r="AO266" s="683" t="s">
        <v>1324</v>
      </c>
      <c r="AP266" s="687" t="s">
        <v>1783</v>
      </c>
      <c r="AQ266" s="376" t="s">
        <v>659</v>
      </c>
      <c r="AR266" s="369">
        <v>7.0000000000000001E-3</v>
      </c>
      <c r="AS266" s="369">
        <v>7.0000000000000001E-3</v>
      </c>
      <c r="AT266" s="369" t="s">
        <v>1419</v>
      </c>
      <c r="AW266" s="198"/>
      <c r="AX266" s="198"/>
      <c r="AY266" s="184"/>
      <c r="AZ266" s="184"/>
      <c r="BA266" s="184"/>
      <c r="BB266" s="186"/>
      <c r="BC266" s="184"/>
      <c r="BD266" s="184"/>
      <c r="BE266" s="184"/>
      <c r="BF266" s="184"/>
      <c r="BG266" s="186"/>
      <c r="BH266" s="186"/>
      <c r="BI266" s="199"/>
      <c r="BJ266" s="199"/>
      <c r="BK266" s="199"/>
      <c r="BL266" s="186"/>
      <c r="BM266" s="186"/>
      <c r="BN266" s="186"/>
      <c r="BO266" s="186"/>
      <c r="BP266" s="186"/>
      <c r="BQ266" s="186"/>
      <c r="BR266" s="186"/>
      <c r="BS266" s="186"/>
      <c r="BT266" s="187"/>
      <c r="BU266" s="188"/>
      <c r="BV266" s="189"/>
      <c r="BW266" s="185"/>
      <c r="BX266"/>
      <c r="BZ266"/>
    </row>
    <row r="267" spans="2:78" ht="18.75">
      <c r="B267" s="676" t="s">
        <v>1526</v>
      </c>
      <c r="C267" s="364">
        <v>37970310000149</v>
      </c>
      <c r="D267" s="838" t="s">
        <v>13</v>
      </c>
      <c r="E267" s="838" t="s">
        <v>616</v>
      </c>
      <c r="F267" s="365" t="s">
        <v>617</v>
      </c>
      <c r="G267" s="366" t="s">
        <v>34</v>
      </c>
      <c r="H267" s="366" t="s">
        <v>1338</v>
      </c>
      <c r="I267" s="840" t="s">
        <v>34</v>
      </c>
      <c r="J267" s="366" t="s">
        <v>608</v>
      </c>
      <c r="K267" s="367" t="s">
        <v>48</v>
      </c>
      <c r="L267" s="681" t="s">
        <v>1419</v>
      </c>
      <c r="M267" s="368" t="s">
        <v>1419</v>
      </c>
      <c r="N267" s="683">
        <v>551831</v>
      </c>
      <c r="O267" s="683" t="s">
        <v>1321</v>
      </c>
      <c r="P267" s="684">
        <v>44086</v>
      </c>
      <c r="Q267" s="372">
        <v>164.85249175000001</v>
      </c>
      <c r="R267" s="372">
        <v>138.31840954665338</v>
      </c>
      <c r="S267" s="873">
        <v>3</v>
      </c>
      <c r="T267" s="369">
        <v>0.25428123193038332</v>
      </c>
      <c r="U267" s="685">
        <v>2.615418327018507</v>
      </c>
      <c r="V267" s="369">
        <v>0.19879371222661435</v>
      </c>
      <c r="W267" s="685">
        <v>1.747923024342328</v>
      </c>
      <c r="X267" s="369">
        <v>8.1052146769740485E-2</v>
      </c>
      <c r="Y267" s="685">
        <v>0.54162984565379269</v>
      </c>
      <c r="AB267" s="369">
        <v>9.4846091116304335E-2</v>
      </c>
      <c r="AC267" s="373">
        <v>0.89684585743311196</v>
      </c>
      <c r="AD267" s="686">
        <v>37967588000167</v>
      </c>
      <c r="AE267" s="687" t="s">
        <v>1803</v>
      </c>
      <c r="AF267" s="688" t="s">
        <v>1800</v>
      </c>
      <c r="AG267" s="689" t="s">
        <v>1438</v>
      </c>
      <c r="AH267" s="689" t="s">
        <v>1780</v>
      </c>
      <c r="AI267" s="689">
        <v>5000</v>
      </c>
      <c r="AJ267" s="689">
        <v>1000</v>
      </c>
      <c r="AK267" s="689">
        <v>1000</v>
      </c>
      <c r="AL267" s="673">
        <v>2</v>
      </c>
      <c r="AM267" s="673">
        <v>20</v>
      </c>
      <c r="AN267" s="685" t="s">
        <v>1782</v>
      </c>
      <c r="AO267" s="683" t="s">
        <v>1324</v>
      </c>
      <c r="AP267" s="687" t="s">
        <v>1802</v>
      </c>
      <c r="AQ267" s="376" t="s">
        <v>1782</v>
      </c>
      <c r="AR267" s="369">
        <v>7.0000000000000001E-3</v>
      </c>
      <c r="AS267" s="369">
        <v>7.0000000000000001E-3</v>
      </c>
      <c r="AT267" s="369" t="s">
        <v>1419</v>
      </c>
      <c r="AW267" s="198"/>
      <c r="AX267" s="198"/>
      <c r="AY267" s="184"/>
      <c r="AZ267" s="184"/>
      <c r="BA267" s="184"/>
      <c r="BB267" s="186"/>
      <c r="BC267" s="184"/>
      <c r="BD267" s="184"/>
      <c r="BE267" s="184"/>
      <c r="BF267" s="184"/>
      <c r="BG267" s="186"/>
      <c r="BH267" s="186"/>
      <c r="BI267" s="199"/>
      <c r="BJ267" s="199"/>
      <c r="BK267" s="199"/>
      <c r="BL267" s="186"/>
      <c r="BM267" s="186"/>
      <c r="BN267" s="186"/>
      <c r="BO267" s="186"/>
      <c r="BP267" s="186"/>
      <c r="BQ267" s="186"/>
      <c r="BR267" s="186"/>
      <c r="BS267" s="186"/>
      <c r="BT267" s="187"/>
      <c r="BU267" s="188"/>
      <c r="BV267" s="189"/>
      <c r="BW267" s="185"/>
      <c r="BX267"/>
      <c r="BZ267"/>
    </row>
    <row r="268" spans="2:78" ht="18.75">
      <c r="B268" s="676" t="s">
        <v>840</v>
      </c>
      <c r="C268" s="364">
        <v>15912241000184</v>
      </c>
      <c r="D268" s="838" t="s">
        <v>14</v>
      </c>
      <c r="E268" s="838" t="s">
        <v>607</v>
      </c>
      <c r="F268" s="365" t="s">
        <v>1419</v>
      </c>
      <c r="G268" s="366" t="s">
        <v>1419</v>
      </c>
      <c r="H268" s="366" t="s">
        <v>34</v>
      </c>
      <c r="I268" s="840" t="s">
        <v>34</v>
      </c>
      <c r="J268" s="366" t="s">
        <v>1419</v>
      </c>
      <c r="K268" s="367" t="s">
        <v>48</v>
      </c>
      <c r="L268" s="681" t="s">
        <v>1419</v>
      </c>
      <c r="M268" s="368" t="s">
        <v>34</v>
      </c>
      <c r="N268" s="682">
        <v>314153</v>
      </c>
      <c r="O268" s="683" t="s">
        <v>1321</v>
      </c>
      <c r="P268" s="684">
        <v>41157</v>
      </c>
      <c r="Q268" s="372">
        <v>43.823999999999998</v>
      </c>
      <c r="R268" s="372">
        <v>78.469979838709676</v>
      </c>
      <c r="S268" s="873">
        <v>2</v>
      </c>
      <c r="T268" s="369">
        <v>-0.20050826857206061</v>
      </c>
      <c r="U268" s="685">
        <v>-2.0623346692204527</v>
      </c>
      <c r="V268" s="369">
        <v>-0.28600092099204022</v>
      </c>
      <c r="W268" s="685">
        <v>-2.5147052649996788</v>
      </c>
      <c r="X268" s="369">
        <v>-0.34897879614911664</v>
      </c>
      <c r="Y268" s="685">
        <v>-2.3320459608758819</v>
      </c>
      <c r="Z268" s="369">
        <v>-0.20791826309067607</v>
      </c>
      <c r="AA268" s="685">
        <v>-1.1070858322880357</v>
      </c>
      <c r="AB268" s="369">
        <v>0.19471788852412539</v>
      </c>
      <c r="AC268" s="373">
        <v>-2.0528792312666591</v>
      </c>
      <c r="AD268" s="686">
        <v>16565058000112</v>
      </c>
      <c r="AE268" s="687" t="s">
        <v>1856</v>
      </c>
      <c r="AF268" s="688" t="s">
        <v>1800</v>
      </c>
      <c r="AG268" s="689" t="s">
        <v>1438</v>
      </c>
      <c r="AH268" s="689" t="s">
        <v>1786</v>
      </c>
      <c r="AI268" s="689">
        <v>5000</v>
      </c>
      <c r="AJ268" s="689">
        <v>5000</v>
      </c>
      <c r="AK268" s="689">
        <v>5000</v>
      </c>
      <c r="AL268" s="673">
        <v>0.75</v>
      </c>
      <c r="AM268" s="673">
        <v>10</v>
      </c>
      <c r="AN268" s="685" t="s">
        <v>1782</v>
      </c>
      <c r="AO268" s="683" t="s">
        <v>1324</v>
      </c>
      <c r="AP268" s="687" t="s">
        <v>1783</v>
      </c>
      <c r="AQ268" s="376" t="s">
        <v>659</v>
      </c>
      <c r="AR268" s="369">
        <v>6.0000000000000001E-3</v>
      </c>
      <c r="AS268" s="369">
        <v>6.0000000000000001E-3</v>
      </c>
      <c r="AT268" s="369" t="s">
        <v>1419</v>
      </c>
      <c r="AW268" s="198"/>
      <c r="AX268" s="198"/>
      <c r="AY268" s="184"/>
      <c r="AZ268" s="184"/>
      <c r="BA268" s="184"/>
      <c r="BB268" s="186"/>
      <c r="BC268" s="184"/>
      <c r="BD268" s="184"/>
      <c r="BE268" s="184"/>
      <c r="BF268" s="184"/>
      <c r="BG268" s="186"/>
      <c r="BH268" s="186"/>
      <c r="BI268" s="199"/>
      <c r="BJ268" s="199"/>
      <c r="BK268" s="199"/>
      <c r="BL268" s="186"/>
      <c r="BM268" s="186"/>
      <c r="BN268" s="186"/>
      <c r="BO268" s="186"/>
      <c r="BP268" s="186"/>
      <c r="BQ268" s="186"/>
      <c r="BR268" s="186"/>
      <c r="BS268" s="186"/>
      <c r="BT268" s="187"/>
      <c r="BU268" s="188"/>
      <c r="BV268" s="189"/>
      <c r="BW268" s="185"/>
      <c r="BX268"/>
      <c r="BZ268"/>
    </row>
    <row r="269" spans="2:78" ht="18.75">
      <c r="B269" s="676" t="s">
        <v>841</v>
      </c>
      <c r="C269" s="364">
        <v>40428039000129</v>
      </c>
      <c r="D269" s="838" t="s">
        <v>14</v>
      </c>
      <c r="E269" s="838" t="s">
        <v>607</v>
      </c>
      <c r="F269" s="365" t="s">
        <v>1419</v>
      </c>
      <c r="G269" s="366" t="s">
        <v>1419</v>
      </c>
      <c r="H269" s="366" t="s">
        <v>34</v>
      </c>
      <c r="I269" s="840" t="s">
        <v>34</v>
      </c>
      <c r="J269" s="366" t="s">
        <v>608</v>
      </c>
      <c r="K269" s="367" t="s">
        <v>48</v>
      </c>
      <c r="L269" s="681" t="s">
        <v>1419</v>
      </c>
      <c r="M269" s="368" t="s">
        <v>34</v>
      </c>
      <c r="N269" s="682">
        <v>108081</v>
      </c>
      <c r="O269" s="683" t="s">
        <v>1321</v>
      </c>
      <c r="P269" s="684">
        <v>33670</v>
      </c>
      <c r="Q269" s="372">
        <v>11.498907000000001</v>
      </c>
      <c r="R269" s="372">
        <v>13.91238597609561</v>
      </c>
      <c r="S269" s="873">
        <v>2</v>
      </c>
      <c r="T269" s="369">
        <v>0.12406980715364613</v>
      </c>
      <c r="U269" s="685">
        <v>1.2761242542199791</v>
      </c>
      <c r="V269" s="369">
        <v>4.2176798811060845E-2</v>
      </c>
      <c r="W269" s="685">
        <v>0.37084572197569515</v>
      </c>
      <c r="X269" s="369">
        <v>4.0369064788864595E-2</v>
      </c>
      <c r="Y269" s="685">
        <v>0.26976571506362207</v>
      </c>
      <c r="Z269" s="369">
        <v>1.2863991139349551E-2</v>
      </c>
      <c r="AA269" s="685">
        <v>6.8495870085456503E-2</v>
      </c>
      <c r="AB269" s="369">
        <v>0.20644005332249318</v>
      </c>
      <c r="AC269" s="373">
        <v>-0.34661195030981945</v>
      </c>
      <c r="AD269" s="686">
        <v>0</v>
      </c>
      <c r="AE269" s="687" t="s">
        <v>1803</v>
      </c>
      <c r="AF269" s="688" t="s">
        <v>1800</v>
      </c>
      <c r="AG269" s="689" t="s">
        <v>1438</v>
      </c>
      <c r="AH269" s="689" t="s">
        <v>1786</v>
      </c>
      <c r="AI269" s="689">
        <v>1000</v>
      </c>
      <c r="AJ269" s="689">
        <v>1000</v>
      </c>
      <c r="AK269" s="689">
        <v>1000</v>
      </c>
      <c r="AL269" s="673">
        <v>1.5</v>
      </c>
      <c r="AM269" s="673">
        <v>0</v>
      </c>
      <c r="AN269" s="685" t="s">
        <v>1782</v>
      </c>
      <c r="AO269" s="683" t="s">
        <v>1324</v>
      </c>
      <c r="AP269" s="687" t="s">
        <v>1783</v>
      </c>
      <c r="AQ269" s="376" t="s">
        <v>670</v>
      </c>
      <c r="AR269" s="369">
        <v>5.2500000000000003E-3</v>
      </c>
      <c r="AS269" s="369">
        <v>5.2500000000000003E-3</v>
      </c>
      <c r="AT269" s="369" t="s">
        <v>1419</v>
      </c>
      <c r="AW269" s="198"/>
      <c r="AX269" s="198"/>
      <c r="AY269" s="184"/>
      <c r="AZ269" s="184"/>
      <c r="BA269" s="184"/>
      <c r="BB269" s="186"/>
      <c r="BC269" s="184"/>
      <c r="BD269" s="184"/>
      <c r="BE269" s="184"/>
      <c r="BF269" s="184"/>
      <c r="BG269" s="186"/>
      <c r="BH269" s="186"/>
      <c r="BI269" s="199"/>
      <c r="BJ269" s="199"/>
      <c r="BK269" s="199"/>
      <c r="BL269" s="186"/>
      <c r="BM269" s="186"/>
      <c r="BN269" s="186"/>
      <c r="BO269" s="186"/>
      <c r="BP269" s="186"/>
      <c r="BQ269" s="186"/>
      <c r="BR269" s="186"/>
      <c r="BS269" s="186"/>
      <c r="BT269" s="187"/>
      <c r="BU269" s="188"/>
      <c r="BV269" s="189"/>
      <c r="BW269" s="185"/>
      <c r="BX269"/>
      <c r="BZ269"/>
    </row>
    <row r="270" spans="2:78" ht="18.75">
      <c r="B270" s="676" t="s">
        <v>842</v>
      </c>
      <c r="C270" s="364">
        <v>22232878000195</v>
      </c>
      <c r="D270" s="838" t="s">
        <v>11</v>
      </c>
      <c r="E270" s="838" t="s">
        <v>620</v>
      </c>
      <c r="F270" s="365" t="s">
        <v>663</v>
      </c>
      <c r="G270" s="366" t="s">
        <v>738</v>
      </c>
      <c r="H270" s="366" t="s">
        <v>34</v>
      </c>
      <c r="I270" s="840" t="s">
        <v>1419</v>
      </c>
      <c r="J270" s="366" t="s">
        <v>608</v>
      </c>
      <c r="K270" s="367" t="s">
        <v>48</v>
      </c>
      <c r="L270" s="681" t="s">
        <v>1419</v>
      </c>
      <c r="M270" s="368" t="s">
        <v>34</v>
      </c>
      <c r="N270" s="682">
        <v>400513</v>
      </c>
      <c r="O270" s="683" t="s">
        <v>1321</v>
      </c>
      <c r="P270" s="684">
        <v>42186</v>
      </c>
      <c r="Q270" s="372">
        <v>985.85479999999995</v>
      </c>
      <c r="R270" s="372">
        <v>796.98443062948218</v>
      </c>
      <c r="S270" s="873">
        <v>1</v>
      </c>
      <c r="T270" s="369">
        <v>0.11681988320910741</v>
      </c>
      <c r="U270" s="685">
        <v>1.2015549129827614</v>
      </c>
      <c r="V270" s="369">
        <v>0.13734802891487963</v>
      </c>
      <c r="W270" s="685">
        <v>1.2076527944439333</v>
      </c>
      <c r="X270" s="369">
        <v>0.22346032338830213</v>
      </c>
      <c r="Y270" s="685">
        <v>1.4932705090513203</v>
      </c>
      <c r="Z270" s="369">
        <v>0.21503010638472508</v>
      </c>
      <c r="AA270" s="685">
        <v>1.1449536984160853</v>
      </c>
      <c r="AB270" s="369">
        <v>5.3350095507337615E-3</v>
      </c>
      <c r="AC270" s="373">
        <v>4.4267288324531933</v>
      </c>
      <c r="AD270" s="686">
        <v>0</v>
      </c>
      <c r="AE270" s="687" t="s">
        <v>1803</v>
      </c>
      <c r="AF270" s="688" t="s">
        <v>1800</v>
      </c>
      <c r="AG270" s="689" t="s">
        <v>1438</v>
      </c>
      <c r="AH270" s="689" t="s">
        <v>1786</v>
      </c>
      <c r="AI270" s="689">
        <v>0</v>
      </c>
      <c r="AJ270" s="689">
        <v>0</v>
      </c>
      <c r="AK270" s="689">
        <v>0</v>
      </c>
      <c r="AL270" s="673">
        <v>0.3</v>
      </c>
      <c r="AM270" s="673">
        <v>20</v>
      </c>
      <c r="AN270" s="685" t="s">
        <v>1782</v>
      </c>
      <c r="AO270" s="683" t="s">
        <v>1324</v>
      </c>
      <c r="AP270" s="687" t="s">
        <v>1788</v>
      </c>
      <c r="AQ270" s="376" t="s">
        <v>675</v>
      </c>
      <c r="AR270" s="369">
        <v>1.0499999999999999E-3</v>
      </c>
      <c r="AS270" s="369">
        <v>1.0499999999999999E-3</v>
      </c>
      <c r="AT270" s="369" t="s">
        <v>1419</v>
      </c>
      <c r="AW270" s="198"/>
      <c r="AX270" s="198"/>
      <c r="AY270" s="184"/>
      <c r="AZ270" s="184"/>
      <c r="BA270" s="184"/>
      <c r="BB270" s="186"/>
      <c r="BC270" s="184"/>
      <c r="BD270" s="184"/>
      <c r="BE270" s="184"/>
      <c r="BF270" s="184"/>
      <c r="BG270" s="186"/>
      <c r="BH270" s="186"/>
      <c r="BI270" s="199"/>
      <c r="BJ270" s="199"/>
      <c r="BK270" s="199"/>
      <c r="BL270" s="186"/>
      <c r="BM270" s="186"/>
      <c r="BN270" s="186"/>
      <c r="BO270" s="186"/>
      <c r="BP270" s="186"/>
      <c r="BQ270" s="186"/>
      <c r="BR270" s="186"/>
      <c r="BS270" s="186"/>
      <c r="BT270" s="187"/>
      <c r="BU270" s="188"/>
      <c r="BV270" s="189"/>
      <c r="BW270" s="185"/>
      <c r="BX270"/>
      <c r="BZ270"/>
    </row>
    <row r="271" spans="2:78" ht="18.75">
      <c r="B271" s="676" t="s">
        <v>843</v>
      </c>
      <c r="C271" s="364"/>
      <c r="D271" s="838" t="s">
        <v>11</v>
      </c>
      <c r="E271" s="838" t="s">
        <v>620</v>
      </c>
      <c r="F271" s="365" t="s">
        <v>685</v>
      </c>
      <c r="G271" s="366" t="s">
        <v>738</v>
      </c>
      <c r="H271" s="366" t="s">
        <v>34</v>
      </c>
      <c r="I271" s="840" t="s">
        <v>1319</v>
      </c>
      <c r="J271" s="366" t="s">
        <v>608</v>
      </c>
      <c r="L271" s="681" t="s">
        <v>1419</v>
      </c>
      <c r="M271" s="368" t="s">
        <v>34</v>
      </c>
      <c r="N271" s="683">
        <v>613398</v>
      </c>
      <c r="O271" s="683" t="s">
        <v>1321</v>
      </c>
      <c r="S271" s="873"/>
      <c r="AD271" s="686">
        <v>0</v>
      </c>
      <c r="AG271" s="689" t="s">
        <v>1438</v>
      </c>
      <c r="AI271" s="689">
        <v>50000</v>
      </c>
      <c r="AJ271" s="689">
        <v>5000</v>
      </c>
      <c r="AK271" s="689">
        <v>5000</v>
      </c>
      <c r="AO271" s="683" t="s">
        <v>1324</v>
      </c>
      <c r="AR271" s="369">
        <v>6.1250000000000002E-3</v>
      </c>
      <c r="AS271" s="369">
        <v>6.1250000000000002E-3</v>
      </c>
      <c r="AT271" s="369" t="s">
        <v>1419</v>
      </c>
      <c r="AW271" s="198"/>
      <c r="AX271" s="198"/>
      <c r="AY271" s="184"/>
      <c r="AZ271" s="184"/>
      <c r="BA271" s="184"/>
      <c r="BB271" s="186"/>
      <c r="BC271" s="184"/>
      <c r="BD271" s="184"/>
      <c r="BE271" s="184"/>
      <c r="BF271" s="184"/>
      <c r="BG271" s="186"/>
      <c r="BH271" s="186"/>
      <c r="BI271" s="199"/>
      <c r="BJ271" s="199"/>
      <c r="BK271" s="199"/>
      <c r="BL271" s="186"/>
      <c r="BM271" s="186"/>
      <c r="BN271" s="186"/>
      <c r="BO271" s="186"/>
      <c r="BP271" s="186"/>
      <c r="BQ271" s="186"/>
      <c r="BR271" s="186"/>
      <c r="BS271" s="186"/>
      <c r="BT271" s="187"/>
      <c r="BU271" s="188"/>
      <c r="BV271" s="189"/>
      <c r="BW271" s="185"/>
      <c r="BX271"/>
      <c r="BZ271"/>
    </row>
    <row r="272" spans="2:78" ht="18.75">
      <c r="B272" s="676" t="s">
        <v>148</v>
      </c>
      <c r="C272" s="364">
        <v>4501865000192</v>
      </c>
      <c r="D272" s="838" t="s">
        <v>11</v>
      </c>
      <c r="E272" s="838" t="s">
        <v>620</v>
      </c>
      <c r="F272" s="365" t="s">
        <v>663</v>
      </c>
      <c r="G272" s="366" t="s">
        <v>738</v>
      </c>
      <c r="H272" s="366" t="s">
        <v>34</v>
      </c>
      <c r="I272" s="840" t="s">
        <v>1304</v>
      </c>
      <c r="J272" s="366" t="s">
        <v>608</v>
      </c>
      <c r="K272" s="367" t="s">
        <v>48</v>
      </c>
      <c r="L272" s="681" t="s">
        <v>1419</v>
      </c>
      <c r="M272" s="368" t="s">
        <v>1416</v>
      </c>
      <c r="N272" s="682">
        <v>91367</v>
      </c>
      <c r="O272" s="683" t="s">
        <v>1321</v>
      </c>
      <c r="P272" s="684">
        <v>37076</v>
      </c>
      <c r="Q272" s="372">
        <v>1005.808454</v>
      </c>
      <c r="R272" s="372">
        <v>859.93606687251008</v>
      </c>
      <c r="S272" s="873">
        <v>0</v>
      </c>
      <c r="T272" s="369">
        <v>0.10010220949420523</v>
      </c>
      <c r="U272" s="685">
        <v>1.029604706956383</v>
      </c>
      <c r="V272" s="369">
        <v>0.1173147118507778</v>
      </c>
      <c r="W272" s="685">
        <v>1.0315069005014907</v>
      </c>
      <c r="X272" s="369">
        <v>0.15760116599288887</v>
      </c>
      <c r="Y272" s="685">
        <v>1.0531676039881834</v>
      </c>
      <c r="Z272" s="369">
        <v>0.15000019937878029</v>
      </c>
      <c r="AA272" s="685">
        <v>0.79869412674059237</v>
      </c>
      <c r="AB272" s="369">
        <v>1.3336106553953962E-3</v>
      </c>
      <c r="AC272" s="373">
        <v>2.6869337921434542</v>
      </c>
      <c r="AD272" s="686">
        <v>0</v>
      </c>
      <c r="AE272" s="687" t="s">
        <v>1803</v>
      </c>
      <c r="AF272" s="688" t="s">
        <v>1800</v>
      </c>
      <c r="AG272" s="689" t="s">
        <v>1438</v>
      </c>
      <c r="AH272" s="689" t="s">
        <v>1786</v>
      </c>
      <c r="AI272" s="689">
        <v>500</v>
      </c>
      <c r="AJ272" s="689">
        <v>100</v>
      </c>
      <c r="AK272" s="689">
        <v>100</v>
      </c>
      <c r="AL272" s="673">
        <v>0.25</v>
      </c>
      <c r="AM272" s="673">
        <v>0</v>
      </c>
      <c r="AN272" s="685" t="s">
        <v>1782</v>
      </c>
      <c r="AO272" s="683" t="s">
        <v>1324</v>
      </c>
      <c r="AP272" s="687" t="s">
        <v>1788</v>
      </c>
      <c r="AQ272" s="376" t="s">
        <v>669</v>
      </c>
      <c r="AR272" s="369">
        <v>8.7500000000000002E-4</v>
      </c>
      <c r="AS272" s="369">
        <v>8.7500000000000002E-4</v>
      </c>
      <c r="AT272" s="369" t="s">
        <v>1419</v>
      </c>
      <c r="AW272" s="198"/>
      <c r="AX272" s="198"/>
      <c r="AY272" s="184"/>
      <c r="AZ272" s="184"/>
      <c r="BA272" s="184"/>
      <c r="BB272" s="186"/>
      <c r="BC272" s="184"/>
      <c r="BD272" s="184"/>
      <c r="BE272" s="184"/>
      <c r="BF272" s="184"/>
      <c r="BG272" s="186"/>
      <c r="BH272" s="186"/>
      <c r="BI272" s="199"/>
      <c r="BJ272" s="199"/>
      <c r="BK272" s="199"/>
      <c r="BL272" s="186"/>
      <c r="BM272" s="186"/>
      <c r="BN272" s="186"/>
      <c r="BO272" s="186"/>
      <c r="BP272" s="186"/>
      <c r="BQ272" s="186"/>
      <c r="BR272" s="186"/>
      <c r="BS272" s="186"/>
      <c r="BT272" s="187"/>
      <c r="BU272" s="188"/>
      <c r="BV272" s="189"/>
      <c r="BW272" s="185"/>
      <c r="BX272"/>
      <c r="BZ272"/>
    </row>
    <row r="273" spans="2:78" ht="18.75">
      <c r="B273" s="676" t="s">
        <v>1527</v>
      </c>
      <c r="C273" s="364">
        <v>16565016000181</v>
      </c>
      <c r="D273" s="838" t="s">
        <v>11</v>
      </c>
      <c r="E273" s="838" t="s">
        <v>1419</v>
      </c>
      <c r="F273" s="365" t="s">
        <v>1419</v>
      </c>
      <c r="G273" s="366" t="s">
        <v>1419</v>
      </c>
      <c r="H273" s="366" t="s">
        <v>34</v>
      </c>
      <c r="I273" s="840" t="s">
        <v>1419</v>
      </c>
      <c r="J273" s="366" t="s">
        <v>1419</v>
      </c>
      <c r="K273" s="367" t="s">
        <v>48</v>
      </c>
      <c r="L273" s="681" t="s">
        <v>1419</v>
      </c>
      <c r="M273" s="368" t="s">
        <v>1419</v>
      </c>
      <c r="N273" s="682">
        <v>311715</v>
      </c>
      <c r="O273" s="683" t="s">
        <v>1321</v>
      </c>
      <c r="P273" s="684">
        <v>41140</v>
      </c>
      <c r="Q273" s="372">
        <v>2471.019624</v>
      </c>
      <c r="R273" s="372">
        <v>2063.7530480159367</v>
      </c>
      <c r="S273" s="873">
        <v>0</v>
      </c>
      <c r="T273" s="369">
        <v>9.9543652776391989E-2</v>
      </c>
      <c r="U273" s="685">
        <v>1.0238596526896646</v>
      </c>
      <c r="V273" s="369">
        <v>0.1163084385311457</v>
      </c>
      <c r="W273" s="685">
        <v>1.0226590939764972</v>
      </c>
      <c r="X273" s="369">
        <v>0.15388030327923552</v>
      </c>
      <c r="Y273" s="685">
        <v>1.0283029905557923</v>
      </c>
      <c r="Z273" s="369">
        <v>0.17078571298280054</v>
      </c>
      <c r="AA273" s="685">
        <v>0.90936909721110593</v>
      </c>
      <c r="AB273" s="369">
        <v>1.4446122493582568E-3</v>
      </c>
      <c r="AC273" s="373">
        <v>1.7839044470633398</v>
      </c>
      <c r="AD273" s="686">
        <v>16157572000119</v>
      </c>
      <c r="AE273" s="687" t="s">
        <v>1803</v>
      </c>
      <c r="AF273" s="688" t="s">
        <v>1800</v>
      </c>
      <c r="AG273" s="689" t="s">
        <v>1438</v>
      </c>
      <c r="AH273" s="689" t="s">
        <v>1786</v>
      </c>
      <c r="AI273" s="689">
        <v>500</v>
      </c>
      <c r="AJ273" s="689">
        <v>100</v>
      </c>
      <c r="AK273" s="689">
        <v>100</v>
      </c>
      <c r="AL273" s="673">
        <v>0.15</v>
      </c>
      <c r="AM273" s="673">
        <v>0</v>
      </c>
      <c r="AN273" s="685" t="s">
        <v>1782</v>
      </c>
      <c r="AO273" s="683" t="s">
        <v>1324</v>
      </c>
      <c r="AP273" s="687" t="s">
        <v>1788</v>
      </c>
      <c r="AQ273" s="376" t="s">
        <v>1782</v>
      </c>
      <c r="AR273" s="369">
        <v>0</v>
      </c>
      <c r="AS273" s="369">
        <v>0</v>
      </c>
      <c r="AT273" s="369" t="s">
        <v>1419</v>
      </c>
      <c r="AW273" s="198"/>
      <c r="AX273" s="198"/>
      <c r="AY273" s="184"/>
      <c r="AZ273" s="184"/>
      <c r="BA273" s="184"/>
      <c r="BB273" s="186"/>
      <c r="BC273" s="184"/>
      <c r="BD273" s="184"/>
      <c r="BE273" s="184"/>
      <c r="BF273" s="184"/>
      <c r="BG273" s="186"/>
      <c r="BH273" s="186"/>
      <c r="BI273" s="199"/>
      <c r="BJ273" s="199"/>
      <c r="BK273" s="199"/>
      <c r="BL273" s="186"/>
      <c r="BM273" s="186"/>
      <c r="BN273" s="186"/>
      <c r="BO273" s="186"/>
      <c r="BP273" s="186"/>
      <c r="BQ273" s="186"/>
      <c r="BR273" s="186"/>
      <c r="BS273" s="186"/>
      <c r="BT273" s="187"/>
      <c r="BU273" s="188"/>
      <c r="BV273" s="189"/>
      <c r="BW273" s="185"/>
      <c r="BX273"/>
      <c r="BZ273"/>
    </row>
    <row r="274" spans="2:78" ht="18.75">
      <c r="B274" s="676" t="s">
        <v>35</v>
      </c>
      <c r="C274" s="364">
        <v>27717359000130</v>
      </c>
      <c r="D274" s="838" t="s">
        <v>11</v>
      </c>
      <c r="E274" s="838" t="s">
        <v>620</v>
      </c>
      <c r="F274" s="365" t="s">
        <v>663</v>
      </c>
      <c r="G274" s="366" t="s">
        <v>738</v>
      </c>
      <c r="H274" s="366" t="s">
        <v>34</v>
      </c>
      <c r="I274" s="840" t="s">
        <v>1304</v>
      </c>
      <c r="J274" s="366" t="s">
        <v>608</v>
      </c>
      <c r="K274" s="367" t="s">
        <v>48</v>
      </c>
      <c r="L274" s="681" t="s">
        <v>1419</v>
      </c>
      <c r="M274" s="368" t="s">
        <v>34</v>
      </c>
      <c r="N274" s="682">
        <v>453420</v>
      </c>
      <c r="O274" s="683" t="s">
        <v>1321</v>
      </c>
      <c r="P274" s="684">
        <v>43061</v>
      </c>
      <c r="Q274" s="372">
        <v>5109154000</v>
      </c>
      <c r="R274" s="372">
        <v>137924214.06301412</v>
      </c>
      <c r="S274" s="873">
        <v>0</v>
      </c>
      <c r="T274" s="369">
        <v>0.10054741481384011</v>
      </c>
      <c r="U274" s="685">
        <v>1.0341838815317916</v>
      </c>
      <c r="V274" s="369">
        <v>0.11828878588444725</v>
      </c>
      <c r="W274" s="685">
        <v>1.040071590057285</v>
      </c>
      <c r="X274" s="369">
        <v>0.16061792793941421</v>
      </c>
      <c r="Y274" s="685">
        <v>1.0733270738182998</v>
      </c>
      <c r="Z274" s="369">
        <v>0.17098924988661857</v>
      </c>
      <c r="AA274" s="685">
        <v>0.91045285396828146</v>
      </c>
      <c r="AB274" s="369">
        <v>1.3757259307233013E-3</v>
      </c>
      <c r="AC274" s="373">
        <v>3.3127220091125422</v>
      </c>
      <c r="AD274" s="686">
        <v>0</v>
      </c>
      <c r="AE274" s="687" t="s">
        <v>1803</v>
      </c>
      <c r="AF274" s="688" t="s">
        <v>1800</v>
      </c>
      <c r="AG274" s="689" t="s">
        <v>1438</v>
      </c>
      <c r="AH274" s="689" t="s">
        <v>1786</v>
      </c>
      <c r="AI274" s="689">
        <v>500</v>
      </c>
      <c r="AJ274" s="689">
        <v>100</v>
      </c>
      <c r="AK274" s="689">
        <v>100</v>
      </c>
      <c r="AL274" s="673">
        <v>0.3</v>
      </c>
      <c r="AM274" s="673">
        <v>0</v>
      </c>
      <c r="AN274" s="685" t="s">
        <v>1787</v>
      </c>
      <c r="AO274" s="683" t="s">
        <v>1324</v>
      </c>
      <c r="AP274" s="687" t="s">
        <v>1788</v>
      </c>
      <c r="AQ274" s="376" t="s">
        <v>669</v>
      </c>
      <c r="AR274" s="369">
        <v>1.0499999999999999E-3</v>
      </c>
      <c r="AS274" s="369">
        <v>1.0499999999999999E-3</v>
      </c>
      <c r="AT274" s="369" t="s">
        <v>1419</v>
      </c>
      <c r="AW274" s="198"/>
      <c r="AX274" s="198"/>
      <c r="AY274" s="184"/>
      <c r="AZ274" s="184"/>
      <c r="BA274" s="184"/>
      <c r="BB274" s="186"/>
      <c r="BC274" s="184"/>
      <c r="BD274" s="184"/>
      <c r="BE274" s="184"/>
      <c r="BF274" s="184"/>
      <c r="BG274" s="186"/>
      <c r="BH274" s="186"/>
      <c r="BI274" s="199"/>
      <c r="BJ274" s="199"/>
      <c r="BK274" s="199"/>
      <c r="BL274" s="186"/>
      <c r="BM274" s="186"/>
      <c r="BN274" s="186"/>
      <c r="BO274" s="186"/>
      <c r="BP274" s="186"/>
      <c r="BQ274" s="186"/>
      <c r="BR274" s="186"/>
      <c r="BS274" s="186"/>
      <c r="BT274" s="187"/>
      <c r="BU274" s="188"/>
      <c r="BV274" s="189"/>
      <c r="BW274" s="185"/>
      <c r="BX274"/>
      <c r="BZ274"/>
    </row>
    <row r="275" spans="2:78" ht="18.75">
      <c r="B275" s="676" t="s">
        <v>844</v>
      </c>
      <c r="C275" s="364">
        <v>14171644000157</v>
      </c>
      <c r="D275" s="838" t="s">
        <v>11</v>
      </c>
      <c r="E275" s="838" t="s">
        <v>620</v>
      </c>
      <c r="F275" s="365" t="s">
        <v>663</v>
      </c>
      <c r="G275" s="366" t="s">
        <v>738</v>
      </c>
      <c r="H275" s="366" t="s">
        <v>34</v>
      </c>
      <c r="I275" s="840" t="s">
        <v>1419</v>
      </c>
      <c r="J275" s="366" t="s">
        <v>608</v>
      </c>
      <c r="K275" s="367" t="s">
        <v>48</v>
      </c>
      <c r="L275" s="681" t="s">
        <v>1419</v>
      </c>
      <c r="M275" s="368" t="s">
        <v>34</v>
      </c>
      <c r="N275" s="682">
        <v>293075</v>
      </c>
      <c r="O275" s="683" t="s">
        <v>1321</v>
      </c>
      <c r="P275" s="684">
        <v>40901</v>
      </c>
      <c r="Q275" s="372">
        <v>2498.7207469999998</v>
      </c>
      <c r="R275" s="372">
        <v>1760.667490123506</v>
      </c>
      <c r="S275" s="873">
        <v>1</v>
      </c>
      <c r="T275" s="369">
        <v>0.11217986744839892</v>
      </c>
      <c r="U275" s="685">
        <v>1.1538298718301601</v>
      </c>
      <c r="V275" s="369">
        <v>0.13095494429722043</v>
      </c>
      <c r="W275" s="685">
        <v>1.1514406553646208</v>
      </c>
      <c r="X275" s="369">
        <v>0.21304071984248574</v>
      </c>
      <c r="Y275" s="685">
        <v>1.4236416529973659</v>
      </c>
      <c r="Z275" s="369">
        <v>0.1997910385676458</v>
      </c>
      <c r="AA275" s="685">
        <v>1.063811446519688</v>
      </c>
      <c r="AB275" s="369">
        <v>2.4507334076888103E-3</v>
      </c>
      <c r="AC275" s="373">
        <v>7.0279190416839175</v>
      </c>
      <c r="AD275" s="686">
        <v>14557317000138</v>
      </c>
      <c r="AE275" s="687" t="s">
        <v>1803</v>
      </c>
      <c r="AF275" s="688" t="s">
        <v>1800</v>
      </c>
      <c r="AG275" s="689" t="s">
        <v>1438</v>
      </c>
      <c r="AH275" s="689" t="s">
        <v>1786</v>
      </c>
      <c r="AI275" s="689">
        <v>5000</v>
      </c>
      <c r="AJ275" s="689">
        <v>1000</v>
      </c>
      <c r="AK275" s="689">
        <v>1000</v>
      </c>
      <c r="AL275" s="673">
        <v>0.5</v>
      </c>
      <c r="AM275" s="673">
        <v>20</v>
      </c>
      <c r="AN275" s="685" t="s">
        <v>1801</v>
      </c>
      <c r="AO275" s="683" t="s">
        <v>1324</v>
      </c>
      <c r="AP275" s="687" t="s">
        <v>1788</v>
      </c>
      <c r="AQ275" s="376" t="s">
        <v>675</v>
      </c>
      <c r="AR275" s="369">
        <v>1.75E-3</v>
      </c>
      <c r="AS275" s="369">
        <v>1.75E-3</v>
      </c>
      <c r="AT275" s="369" t="s">
        <v>1419</v>
      </c>
      <c r="AW275" s="198"/>
      <c r="AX275" s="198"/>
      <c r="AY275" s="184"/>
      <c r="AZ275" s="184"/>
      <c r="BA275" s="184"/>
      <c r="BB275" s="186"/>
      <c r="BC275" s="184"/>
      <c r="BD275" s="184"/>
      <c r="BE275" s="184"/>
      <c r="BF275" s="184"/>
      <c r="BG275" s="186"/>
      <c r="BH275" s="186"/>
      <c r="BI275" s="199"/>
      <c r="BJ275" s="199"/>
      <c r="BK275" s="199"/>
      <c r="BL275" s="186"/>
      <c r="BM275" s="186"/>
      <c r="BN275" s="186"/>
      <c r="BO275" s="186"/>
      <c r="BP275" s="186"/>
      <c r="BQ275" s="186"/>
      <c r="BR275" s="186"/>
      <c r="BS275" s="186"/>
      <c r="BT275" s="187"/>
      <c r="BU275" s="188"/>
      <c r="BV275" s="189"/>
      <c r="BW275" s="185"/>
      <c r="BX275"/>
      <c r="BZ275"/>
    </row>
    <row r="276" spans="2:78" ht="18.75">
      <c r="B276" s="676" t="s">
        <v>20</v>
      </c>
      <c r="C276" s="364">
        <v>33599991000120</v>
      </c>
      <c r="D276" s="838" t="s">
        <v>11</v>
      </c>
      <c r="E276" s="838" t="s">
        <v>620</v>
      </c>
      <c r="F276" s="365" t="s">
        <v>663</v>
      </c>
      <c r="G276" s="366" t="s">
        <v>738</v>
      </c>
      <c r="H276" s="366" t="s">
        <v>34</v>
      </c>
      <c r="I276" s="840" t="s">
        <v>1419</v>
      </c>
      <c r="J276" s="366" t="s">
        <v>608</v>
      </c>
      <c r="K276" s="367" t="s">
        <v>48</v>
      </c>
      <c r="L276" s="681" t="s">
        <v>715</v>
      </c>
      <c r="M276" s="368" t="s">
        <v>34</v>
      </c>
      <c r="N276" s="682">
        <v>500399</v>
      </c>
      <c r="O276" s="683" t="s">
        <v>1321</v>
      </c>
      <c r="P276" s="684">
        <v>43646</v>
      </c>
      <c r="Q276" s="372">
        <v>157125900</v>
      </c>
      <c r="R276" s="372">
        <v>5548334.8182148114</v>
      </c>
      <c r="S276" s="873">
        <v>1</v>
      </c>
      <c r="T276" s="369">
        <v>7.3285645823665257E-2</v>
      </c>
      <c r="U276" s="685">
        <v>0.75378202213161072</v>
      </c>
      <c r="V276" s="369">
        <v>9.33511472975741E-2</v>
      </c>
      <c r="W276" s="685">
        <v>0.82080372604640517</v>
      </c>
      <c r="X276" s="369">
        <v>0.1846111333075493</v>
      </c>
      <c r="Y276" s="685">
        <v>1.2336613356263337</v>
      </c>
      <c r="Z276" s="369">
        <v>0.26551546096259693</v>
      </c>
      <c r="AA276" s="685">
        <v>1.413769049027324</v>
      </c>
      <c r="AB276" s="369">
        <v>2.0779986883294053E-2</v>
      </c>
      <c r="AC276" s="373">
        <v>-0.98076293946286375</v>
      </c>
      <c r="AD276" s="686">
        <v>0</v>
      </c>
      <c r="AE276" s="687" t="s">
        <v>1803</v>
      </c>
      <c r="AF276" s="688" t="s">
        <v>1800</v>
      </c>
      <c r="AG276" s="689" t="s">
        <v>1438</v>
      </c>
      <c r="AH276" s="689" t="s">
        <v>1780</v>
      </c>
      <c r="AI276" s="689">
        <v>5000</v>
      </c>
      <c r="AJ276" s="689">
        <v>1000</v>
      </c>
      <c r="AK276" s="689">
        <v>1000</v>
      </c>
      <c r="AL276" s="673">
        <v>1</v>
      </c>
      <c r="AM276" s="673">
        <v>20</v>
      </c>
      <c r="AN276" s="685" t="s">
        <v>1787</v>
      </c>
      <c r="AO276" s="683" t="s">
        <v>1324</v>
      </c>
      <c r="AP276" s="687" t="s">
        <v>1802</v>
      </c>
      <c r="AQ276" s="376" t="s">
        <v>668</v>
      </c>
      <c r="AR276" s="369">
        <v>3.5000000000000001E-3</v>
      </c>
      <c r="AS276" s="369">
        <v>3.5000000000000001E-3</v>
      </c>
      <c r="AT276" s="369" t="s">
        <v>1419</v>
      </c>
      <c r="AW276" s="198"/>
      <c r="AX276" s="198"/>
      <c r="AY276" s="184"/>
      <c r="AZ276" s="184"/>
      <c r="BA276" s="184"/>
      <c r="BB276" s="186"/>
      <c r="BC276" s="184"/>
      <c r="BD276" s="184"/>
      <c r="BE276" s="184"/>
      <c r="BF276" s="184"/>
      <c r="BG276" s="186"/>
      <c r="BH276" s="186"/>
      <c r="BI276" s="199"/>
      <c r="BJ276" s="199"/>
      <c r="BK276" s="199"/>
      <c r="BL276" s="218"/>
      <c r="BM276" s="186"/>
      <c r="BN276" s="186"/>
      <c r="BO276" s="186"/>
      <c r="BP276" s="186"/>
      <c r="BQ276" s="186"/>
      <c r="BR276" s="186"/>
      <c r="BS276" s="186"/>
      <c r="BT276" s="187"/>
      <c r="BU276" s="188"/>
      <c r="BV276" s="189"/>
      <c r="BW276" s="185"/>
      <c r="BX276"/>
      <c r="BZ276"/>
    </row>
    <row r="277" spans="2:78" ht="18.75">
      <c r="B277" s="676" t="s">
        <v>845</v>
      </c>
      <c r="C277" s="364">
        <v>44347394000124</v>
      </c>
      <c r="D277" s="838" t="s">
        <v>11</v>
      </c>
      <c r="E277" s="838" t="s">
        <v>621</v>
      </c>
      <c r="F277" s="365" t="s">
        <v>663</v>
      </c>
      <c r="G277" s="366" t="s">
        <v>865</v>
      </c>
      <c r="H277" s="366" t="s">
        <v>34</v>
      </c>
      <c r="I277" s="840" t="s">
        <v>1419</v>
      </c>
      <c r="J277" s="366" t="s">
        <v>608</v>
      </c>
      <c r="K277" s="367" t="s">
        <v>48</v>
      </c>
      <c r="L277" s="681" t="s">
        <v>1419</v>
      </c>
      <c r="M277" s="368" t="s">
        <v>1416</v>
      </c>
      <c r="N277" s="683">
        <v>634778</v>
      </c>
      <c r="O277" s="683" t="s">
        <v>1321</v>
      </c>
      <c r="P277" s="684">
        <v>44581</v>
      </c>
      <c r="Q277" s="372">
        <v>80.291954129999993</v>
      </c>
      <c r="R277" s="372">
        <v>54.600733030793627</v>
      </c>
      <c r="S277" s="873">
        <v>1</v>
      </c>
      <c r="AB277" s="369">
        <v>2.993992941270987E-2</v>
      </c>
      <c r="AD277" s="686">
        <v>0</v>
      </c>
      <c r="AE277" s="687" t="s">
        <v>1803</v>
      </c>
      <c r="AF277" s="688" t="s">
        <v>1800</v>
      </c>
      <c r="AG277" s="689" t="s">
        <v>1438</v>
      </c>
      <c r="AH277" s="689" t="s">
        <v>1786</v>
      </c>
      <c r="AI277" s="689">
        <v>1000</v>
      </c>
      <c r="AJ277" s="689">
        <v>1000</v>
      </c>
      <c r="AK277" s="689">
        <v>1000</v>
      </c>
      <c r="AL277" s="673">
        <v>0</v>
      </c>
      <c r="AM277" s="673">
        <v>0</v>
      </c>
      <c r="AN277" s="685" t="s">
        <v>1801</v>
      </c>
      <c r="AO277" s="683" t="s">
        <v>1324</v>
      </c>
      <c r="AP277" s="687" t="s">
        <v>1788</v>
      </c>
      <c r="AQ277" s="376" t="s">
        <v>675</v>
      </c>
      <c r="AR277" s="369">
        <v>0</v>
      </c>
      <c r="AS277" s="369">
        <v>0</v>
      </c>
      <c r="AT277" s="369" t="s">
        <v>1419</v>
      </c>
      <c r="AW277" s="198"/>
      <c r="AX277" s="198"/>
      <c r="AY277" s="184"/>
      <c r="AZ277" s="184"/>
      <c r="BA277" s="184"/>
      <c r="BB277" s="186"/>
      <c r="BC277" s="184"/>
      <c r="BD277" s="184"/>
      <c r="BE277" s="184"/>
      <c r="BF277" s="184"/>
      <c r="BG277" s="186"/>
      <c r="BH277" s="186"/>
      <c r="BI277" s="199"/>
      <c r="BJ277" s="199"/>
      <c r="BK277" s="199"/>
      <c r="BL277" s="186"/>
      <c r="BM277" s="186"/>
      <c r="BN277" s="186"/>
      <c r="BO277" s="186"/>
      <c r="BP277" s="186"/>
      <c r="BQ277" s="186"/>
      <c r="BR277" s="186"/>
      <c r="BS277" s="186"/>
      <c r="BT277" s="187"/>
      <c r="BU277" s="188"/>
      <c r="BV277" s="189"/>
      <c r="BW277" s="185"/>
      <c r="BX277"/>
      <c r="BZ277"/>
    </row>
    <row r="278" spans="2:78" ht="18.75">
      <c r="B278" s="676" t="s">
        <v>1528</v>
      </c>
      <c r="C278" s="364">
        <v>43103846000160</v>
      </c>
      <c r="D278" s="838" t="s">
        <v>11</v>
      </c>
      <c r="E278" s="838" t="s">
        <v>620</v>
      </c>
      <c r="F278" s="365" t="s">
        <v>663</v>
      </c>
      <c r="G278" s="366" t="s">
        <v>738</v>
      </c>
      <c r="H278" s="366" t="s">
        <v>34</v>
      </c>
      <c r="I278" s="840" t="s">
        <v>1419</v>
      </c>
      <c r="J278" s="366" t="s">
        <v>608</v>
      </c>
      <c r="K278" s="367" t="s">
        <v>48</v>
      </c>
      <c r="L278" s="681" t="s">
        <v>1419</v>
      </c>
      <c r="M278" s="368" t="s">
        <v>1419</v>
      </c>
      <c r="N278" s="683">
        <v>634824</v>
      </c>
      <c r="O278" s="683" t="s">
        <v>1321</v>
      </c>
      <c r="P278" s="684">
        <v>44580</v>
      </c>
      <c r="Q278" s="372">
        <v>28.21</v>
      </c>
      <c r="R278" s="372">
        <v>19.216526315789466</v>
      </c>
      <c r="S278" s="873">
        <v>2</v>
      </c>
      <c r="AB278" s="369">
        <v>7.6131158479050998E-2</v>
      </c>
      <c r="AD278" s="686">
        <v>0</v>
      </c>
      <c r="AE278" s="687" t="s">
        <v>1803</v>
      </c>
      <c r="AF278" s="688" t="s">
        <v>1800</v>
      </c>
      <c r="AG278" s="689" t="s">
        <v>1438</v>
      </c>
      <c r="AH278" s="689" t="s">
        <v>1861</v>
      </c>
      <c r="AI278" s="689">
        <v>1000</v>
      </c>
      <c r="AJ278" s="689">
        <v>0</v>
      </c>
      <c r="AK278" s="689">
        <v>0</v>
      </c>
      <c r="AL278" s="673">
        <v>0</v>
      </c>
      <c r="AM278" s="673">
        <v>0</v>
      </c>
      <c r="AN278" s="685" t="s">
        <v>1801</v>
      </c>
      <c r="AO278" s="683" t="s">
        <v>1321</v>
      </c>
      <c r="AP278" s="687" t="s">
        <v>1788</v>
      </c>
      <c r="AQ278" s="376" t="s">
        <v>1782</v>
      </c>
      <c r="AR278" s="369">
        <v>0</v>
      </c>
      <c r="AS278" s="369">
        <v>0</v>
      </c>
      <c r="AT278" s="369" t="s">
        <v>1419</v>
      </c>
      <c r="AW278" s="198"/>
      <c r="AX278" s="198"/>
      <c r="AY278" s="184"/>
      <c r="AZ278" s="184"/>
      <c r="BA278" s="184"/>
      <c r="BB278" s="186"/>
      <c r="BC278" s="184"/>
      <c r="BD278" s="184"/>
      <c r="BE278" s="184"/>
      <c r="BF278" s="184"/>
      <c r="BG278" s="186"/>
      <c r="BH278" s="186"/>
      <c r="BI278" s="199"/>
      <c r="BJ278" s="199"/>
      <c r="BK278" s="199"/>
      <c r="BL278" s="186"/>
      <c r="BM278" s="186"/>
      <c r="BN278" s="186"/>
      <c r="BO278" s="186"/>
      <c r="BP278" s="186"/>
      <c r="BQ278" s="186"/>
      <c r="BR278" s="186"/>
      <c r="BS278" s="186"/>
      <c r="BT278" s="187"/>
      <c r="BU278" s="188"/>
      <c r="BV278" s="189"/>
      <c r="BW278" s="185"/>
      <c r="BX278"/>
      <c r="BZ278"/>
    </row>
    <row r="279" spans="2:78" ht="18.75">
      <c r="B279" s="676" t="s">
        <v>1529</v>
      </c>
      <c r="C279" s="364">
        <v>21336440000194</v>
      </c>
      <c r="D279" s="838" t="s">
        <v>11</v>
      </c>
      <c r="E279" s="838" t="s">
        <v>620</v>
      </c>
      <c r="F279" s="365" t="s">
        <v>663</v>
      </c>
      <c r="G279" s="366" t="s">
        <v>738</v>
      </c>
      <c r="H279" s="366" t="s">
        <v>34</v>
      </c>
      <c r="I279" s="840" t="s">
        <v>1419</v>
      </c>
      <c r="J279" s="366" t="s">
        <v>608</v>
      </c>
      <c r="K279" s="367" t="s">
        <v>48</v>
      </c>
      <c r="L279" s="681" t="s">
        <v>1419</v>
      </c>
      <c r="M279" s="368" t="s">
        <v>1419</v>
      </c>
      <c r="N279" s="682">
        <v>388491</v>
      </c>
      <c r="O279" s="683" t="s">
        <v>1321</v>
      </c>
      <c r="P279" s="684">
        <v>42013</v>
      </c>
      <c r="Q279" s="372">
        <v>2464.8430250000001</v>
      </c>
      <c r="R279" s="372">
        <v>1443.9851351633467</v>
      </c>
      <c r="S279" s="873">
        <v>1</v>
      </c>
      <c r="T279" s="369">
        <v>0.11874671372338286</v>
      </c>
      <c r="U279" s="685">
        <v>1.2213733942833167</v>
      </c>
      <c r="V279" s="369">
        <v>0.13643469231734651</v>
      </c>
      <c r="W279" s="685">
        <v>1.1996221477503257</v>
      </c>
      <c r="X279" s="369">
        <v>0.22068382283848953</v>
      </c>
      <c r="Y279" s="685">
        <v>1.4747165826695194</v>
      </c>
      <c r="Z279" s="369">
        <v>0.23541378218607911</v>
      </c>
      <c r="AA279" s="685">
        <v>1.2534890351113037</v>
      </c>
      <c r="AB279" s="369">
        <v>4.7465175079453668E-3</v>
      </c>
      <c r="AC279" s="373">
        <v>4.7831497438088659</v>
      </c>
      <c r="AD279" s="686">
        <v>0</v>
      </c>
      <c r="AE279" s="687" t="s">
        <v>1803</v>
      </c>
      <c r="AF279" s="688" t="s">
        <v>1800</v>
      </c>
      <c r="AG279" s="689" t="s">
        <v>1438</v>
      </c>
      <c r="AH279" s="689" t="s">
        <v>1780</v>
      </c>
      <c r="AI279" s="689">
        <v>0</v>
      </c>
      <c r="AJ279" s="689">
        <v>0</v>
      </c>
      <c r="AK279" s="689">
        <v>0</v>
      </c>
      <c r="AL279" s="673">
        <v>0</v>
      </c>
      <c r="AM279" s="673">
        <v>0</v>
      </c>
      <c r="AN279" s="685" t="s">
        <v>1782</v>
      </c>
      <c r="AO279" s="683" t="s">
        <v>1321</v>
      </c>
      <c r="AP279" s="687" t="s">
        <v>1802</v>
      </c>
      <c r="AQ279" s="376" t="s">
        <v>1782</v>
      </c>
      <c r="AR279" s="369">
        <v>0</v>
      </c>
      <c r="AS279" s="369">
        <v>0</v>
      </c>
      <c r="AT279" s="369" t="s">
        <v>1419</v>
      </c>
      <c r="AW279" s="198"/>
      <c r="AX279" s="198"/>
      <c r="AY279" s="184"/>
      <c r="AZ279" s="184"/>
      <c r="BA279" s="184"/>
      <c r="BB279" s="186"/>
      <c r="BC279" s="184"/>
      <c r="BD279" s="184"/>
      <c r="BE279" s="184"/>
      <c r="BF279" s="184"/>
      <c r="BG279" s="186"/>
      <c r="BH279" s="186"/>
      <c r="BI279" s="199"/>
      <c r="BJ279" s="199"/>
      <c r="BK279" s="199"/>
      <c r="BL279" s="186"/>
      <c r="BM279" s="186"/>
      <c r="BN279" s="186"/>
      <c r="BO279" s="186"/>
      <c r="BP279" s="186"/>
      <c r="BQ279" s="186"/>
      <c r="BR279" s="186"/>
      <c r="BS279" s="186"/>
      <c r="BT279" s="187"/>
      <c r="BU279" s="188"/>
      <c r="BV279" s="189"/>
      <c r="BW279" s="185"/>
      <c r="BX279"/>
      <c r="BZ279"/>
    </row>
    <row r="280" spans="2:78" ht="18.75">
      <c r="B280" s="676" t="s">
        <v>1530</v>
      </c>
      <c r="C280" s="364">
        <v>33165157000126</v>
      </c>
      <c r="D280" s="838" t="s">
        <v>11</v>
      </c>
      <c r="E280" s="838" t="s">
        <v>620</v>
      </c>
      <c r="F280" s="365" t="s">
        <v>663</v>
      </c>
      <c r="G280" s="366" t="s">
        <v>738</v>
      </c>
      <c r="H280" s="366" t="s">
        <v>34</v>
      </c>
      <c r="I280" s="840" t="s">
        <v>1419</v>
      </c>
      <c r="J280" s="366" t="s">
        <v>608</v>
      </c>
      <c r="K280" s="367" t="s">
        <v>48</v>
      </c>
      <c r="L280" s="681" t="s">
        <v>1419</v>
      </c>
      <c r="M280" s="368" t="s">
        <v>1419</v>
      </c>
      <c r="N280" s="682">
        <v>506893</v>
      </c>
      <c r="O280" s="683" t="s">
        <v>1321</v>
      </c>
      <c r="P280" s="684">
        <v>43713</v>
      </c>
      <c r="Q280" s="372">
        <v>2357.7337811900002</v>
      </c>
      <c r="R280" s="372">
        <v>1346.1527994429882</v>
      </c>
      <c r="S280" s="873">
        <v>1</v>
      </c>
      <c r="T280" s="369">
        <v>0.11409110783690468</v>
      </c>
      <c r="U280" s="685">
        <v>1.1734880003577286</v>
      </c>
      <c r="V280" s="369">
        <v>0.13056568991805606</v>
      </c>
      <c r="W280" s="685">
        <v>1.1480180788452392</v>
      </c>
      <c r="X280" s="369">
        <v>0.20456564525354137</v>
      </c>
      <c r="Y280" s="685">
        <v>1.3670070847044993</v>
      </c>
      <c r="Z280" s="369">
        <v>0.20623565427257917</v>
      </c>
      <c r="AA280" s="685">
        <v>1.0981265789924961</v>
      </c>
      <c r="AB280" s="369">
        <v>4.7564054672673906E-3</v>
      </c>
      <c r="AC280" s="373">
        <v>3.5392906930817718</v>
      </c>
      <c r="AD280" s="686">
        <v>21336440000194</v>
      </c>
      <c r="AE280" s="687" t="s">
        <v>1803</v>
      </c>
      <c r="AF280" s="688" t="s">
        <v>1800</v>
      </c>
      <c r="AG280" s="689" t="s">
        <v>1438</v>
      </c>
      <c r="AH280" s="689" t="s">
        <v>1861</v>
      </c>
      <c r="AI280" s="689">
        <v>0</v>
      </c>
      <c r="AJ280" s="689">
        <v>0</v>
      </c>
      <c r="AK280" s="689">
        <v>0</v>
      </c>
      <c r="AL280" s="673">
        <v>1</v>
      </c>
      <c r="AM280" s="673">
        <v>0</v>
      </c>
      <c r="AN280" s="685" t="s">
        <v>1782</v>
      </c>
      <c r="AO280" s="683" t="s">
        <v>1321</v>
      </c>
      <c r="AP280" s="687" t="s">
        <v>1802</v>
      </c>
      <c r="AQ280" s="376" t="s">
        <v>1782</v>
      </c>
      <c r="AR280" s="369">
        <v>0</v>
      </c>
      <c r="AS280" s="369">
        <v>0</v>
      </c>
      <c r="AT280" s="369" t="s">
        <v>1419</v>
      </c>
      <c r="AW280" s="198"/>
      <c r="AX280" s="198"/>
      <c r="AY280" s="184"/>
      <c r="AZ280" s="184"/>
      <c r="BA280" s="184"/>
      <c r="BB280" s="186"/>
      <c r="BC280" s="184"/>
      <c r="BD280" s="184"/>
      <c r="BE280" s="184"/>
      <c r="BF280" s="184"/>
      <c r="BG280" s="186"/>
      <c r="BH280" s="186"/>
      <c r="BI280" s="199"/>
      <c r="BJ280" s="199"/>
      <c r="BK280" s="199"/>
      <c r="BL280" s="186"/>
      <c r="BM280" s="186"/>
      <c r="BN280" s="186"/>
      <c r="BO280" s="186"/>
      <c r="BP280" s="186"/>
      <c r="BQ280" s="186"/>
      <c r="BR280" s="186"/>
      <c r="BS280" s="186"/>
      <c r="BT280" s="187"/>
      <c r="BU280" s="188"/>
      <c r="BV280" s="189"/>
      <c r="BW280" s="185"/>
      <c r="BX280"/>
      <c r="BZ280"/>
    </row>
    <row r="281" spans="2:78" ht="18.75">
      <c r="B281" s="676" t="s">
        <v>846</v>
      </c>
      <c r="C281" s="364">
        <v>37287717000176</v>
      </c>
      <c r="D281" s="838" t="s">
        <v>11</v>
      </c>
      <c r="E281" s="838" t="s">
        <v>620</v>
      </c>
      <c r="F281" s="365" t="s">
        <v>685</v>
      </c>
      <c r="G281" s="366" t="s">
        <v>738</v>
      </c>
      <c r="H281" s="366" t="s">
        <v>34</v>
      </c>
      <c r="I281" s="840" t="s">
        <v>1319</v>
      </c>
      <c r="J281" s="366" t="s">
        <v>608</v>
      </c>
      <c r="K281" s="367" t="s">
        <v>48</v>
      </c>
      <c r="L281" s="681" t="s">
        <v>1419</v>
      </c>
      <c r="M281" s="368" t="s">
        <v>34</v>
      </c>
      <c r="N281" s="683">
        <v>543128</v>
      </c>
      <c r="O281" s="683" t="s">
        <v>1321</v>
      </c>
      <c r="P281" s="684">
        <v>44017</v>
      </c>
      <c r="Q281" s="372">
        <v>53.708629539999997</v>
      </c>
      <c r="R281" s="372">
        <v>37.496458924820722</v>
      </c>
      <c r="S281" s="873">
        <v>1</v>
      </c>
      <c r="T281" s="369">
        <v>0.11450081485285191</v>
      </c>
      <c r="U281" s="685">
        <v>1.1777020559137823</v>
      </c>
      <c r="V281" s="369">
        <v>0.1396327795466521</v>
      </c>
      <c r="W281" s="685">
        <v>1.2277418012310459</v>
      </c>
      <c r="X281" s="369">
        <v>0.20239090599887799</v>
      </c>
      <c r="Y281" s="685">
        <v>1.3524744198241123</v>
      </c>
      <c r="AB281" s="369">
        <v>4.2752013535367374E-3</v>
      </c>
      <c r="AC281" s="373">
        <v>6.0585196086709168</v>
      </c>
      <c r="AD281" s="686">
        <v>0</v>
      </c>
      <c r="AE281" s="687" t="s">
        <v>1803</v>
      </c>
      <c r="AF281" s="688" t="s">
        <v>1800</v>
      </c>
      <c r="AG281" s="689" t="s">
        <v>1438</v>
      </c>
      <c r="AH281" s="689" t="s">
        <v>1780</v>
      </c>
      <c r="AI281" s="689">
        <v>5000</v>
      </c>
      <c r="AJ281" s="689">
        <v>1000</v>
      </c>
      <c r="AK281" s="689">
        <v>1000</v>
      </c>
      <c r="AL281" s="673">
        <v>1</v>
      </c>
      <c r="AM281" s="673">
        <v>20</v>
      </c>
      <c r="AN281" s="685" t="s">
        <v>1787</v>
      </c>
      <c r="AO281" s="683" t="s">
        <v>1324</v>
      </c>
      <c r="AP281" s="687" t="s">
        <v>1802</v>
      </c>
      <c r="AQ281" s="376" t="s">
        <v>671</v>
      </c>
      <c r="AR281" s="369">
        <v>3.5000000000000001E-3</v>
      </c>
      <c r="AS281" s="369">
        <v>3.5000000000000001E-3</v>
      </c>
      <c r="AT281" s="369" t="s">
        <v>1419</v>
      </c>
      <c r="AW281" s="198"/>
      <c r="AX281" s="198"/>
      <c r="AY281" s="184"/>
      <c r="AZ281" s="184"/>
      <c r="BA281" s="184"/>
      <c r="BB281" s="186"/>
      <c r="BC281" s="184"/>
      <c r="BD281" s="184"/>
      <c r="BE281" s="184"/>
      <c r="BF281" s="184"/>
      <c r="BG281" s="186"/>
      <c r="BH281" s="186"/>
      <c r="BI281" s="199"/>
      <c r="BJ281" s="199"/>
      <c r="BK281" s="199"/>
      <c r="BL281" s="186"/>
      <c r="BM281" s="186"/>
      <c r="BN281" s="186"/>
      <c r="BO281" s="186"/>
      <c r="BP281" s="186"/>
      <c r="BQ281" s="186"/>
      <c r="BR281" s="186"/>
      <c r="BS281" s="186"/>
      <c r="BT281" s="187"/>
      <c r="BU281" s="188"/>
      <c r="BV281" s="189"/>
      <c r="BW281" s="185"/>
      <c r="BX281"/>
      <c r="BZ281"/>
    </row>
    <row r="282" spans="2:78" ht="18.75">
      <c r="B282" s="676" t="s">
        <v>847</v>
      </c>
      <c r="C282" s="364">
        <v>30934757000113</v>
      </c>
      <c r="D282" s="838" t="s">
        <v>11</v>
      </c>
      <c r="E282" s="838" t="s">
        <v>620</v>
      </c>
      <c r="F282" s="365" t="s">
        <v>692</v>
      </c>
      <c r="G282" s="366" t="s">
        <v>738</v>
      </c>
      <c r="H282" s="366" t="s">
        <v>34</v>
      </c>
      <c r="I282" s="840" t="s">
        <v>1419</v>
      </c>
      <c r="J282" s="366" t="s">
        <v>608</v>
      </c>
      <c r="K282" s="367" t="s">
        <v>48</v>
      </c>
      <c r="M282" s="368" t="s">
        <v>34</v>
      </c>
      <c r="N282" s="682">
        <v>483400</v>
      </c>
      <c r="O282" s="683" t="s">
        <v>1321</v>
      </c>
      <c r="P282" s="684">
        <v>43439</v>
      </c>
      <c r="Q282" s="372">
        <v>453.91724852999999</v>
      </c>
      <c r="R282" s="372">
        <v>323.21561731617521</v>
      </c>
      <c r="S282" s="873">
        <v>1</v>
      </c>
      <c r="T282" s="369">
        <v>9.8362701459312918E-2</v>
      </c>
      <c r="U282" s="685">
        <v>1.011712937438376</v>
      </c>
      <c r="V282" s="369">
        <v>0.11882126473908405</v>
      </c>
      <c r="W282" s="685">
        <v>1.0447534888938745</v>
      </c>
      <c r="X282" s="369">
        <v>0.23352896503847798</v>
      </c>
      <c r="Y282" s="685">
        <v>1.5605540671095759</v>
      </c>
      <c r="Z282" s="369">
        <v>0.22576731467126754</v>
      </c>
      <c r="AA282" s="685">
        <v>1.2021252570644603</v>
      </c>
      <c r="AB282" s="369">
        <v>5.133807404788665E-3</v>
      </c>
      <c r="AC282" s="373">
        <v>0.99144280697071685</v>
      </c>
      <c r="AD282" s="686">
        <v>31094141000144</v>
      </c>
      <c r="AE282" s="687" t="s">
        <v>1803</v>
      </c>
      <c r="AF282" s="688" t="s">
        <v>1800</v>
      </c>
      <c r="AG282" s="689" t="s">
        <v>1438</v>
      </c>
      <c r="AH282" s="689" t="s">
        <v>1786</v>
      </c>
      <c r="AI282" s="689">
        <v>500</v>
      </c>
      <c r="AJ282" s="689">
        <v>100</v>
      </c>
      <c r="AK282" s="689">
        <v>100</v>
      </c>
      <c r="AL282" s="673">
        <v>0.8</v>
      </c>
      <c r="AM282" s="673">
        <v>20</v>
      </c>
      <c r="AN282" s="685" t="s">
        <v>1782</v>
      </c>
      <c r="AO282" s="683" t="s">
        <v>1324</v>
      </c>
      <c r="AP282" s="687" t="s">
        <v>1788</v>
      </c>
      <c r="AQ282" s="376" t="s">
        <v>675</v>
      </c>
      <c r="AR282" s="369">
        <v>2.8E-3</v>
      </c>
      <c r="AS282" s="369">
        <v>2.8E-3</v>
      </c>
      <c r="AT282" s="369" t="s">
        <v>1419</v>
      </c>
      <c r="AW282" s="198"/>
      <c r="AX282" s="198"/>
      <c r="AY282" s="184"/>
      <c r="AZ282" s="184"/>
      <c r="BA282" s="184"/>
      <c r="BB282" s="186"/>
      <c r="BC282" s="184"/>
      <c r="BD282" s="184"/>
      <c r="BE282" s="184"/>
      <c r="BF282" s="184"/>
      <c r="BG282" s="186"/>
      <c r="BH282" s="186"/>
      <c r="BI282" s="199"/>
      <c r="BJ282" s="199"/>
      <c r="BK282" s="199"/>
      <c r="BL282" s="186"/>
      <c r="BM282" s="186"/>
      <c r="BN282" s="186"/>
      <c r="BO282" s="186"/>
      <c r="BP282" s="186"/>
      <c r="BQ282" s="186"/>
      <c r="BR282" s="186"/>
      <c r="BS282" s="186"/>
      <c r="BT282" s="187"/>
      <c r="BU282" s="188"/>
      <c r="BV282" s="189"/>
      <c r="BW282" s="185"/>
      <c r="BX282"/>
      <c r="BZ282"/>
    </row>
    <row r="283" spans="2:78" ht="18.75">
      <c r="B283" s="676" t="s">
        <v>848</v>
      </c>
      <c r="C283" s="364">
        <v>34096235000140</v>
      </c>
      <c r="D283" s="838" t="s">
        <v>11</v>
      </c>
      <c r="E283" s="838" t="s">
        <v>621</v>
      </c>
      <c r="F283" s="365" t="s">
        <v>692</v>
      </c>
      <c r="G283" s="366" t="s">
        <v>738</v>
      </c>
      <c r="H283" s="366" t="s">
        <v>34</v>
      </c>
      <c r="I283" s="840" t="s">
        <v>1419</v>
      </c>
      <c r="J283" s="366" t="s">
        <v>608</v>
      </c>
      <c r="K283" s="367" t="s">
        <v>48</v>
      </c>
      <c r="L283" s="681" t="s">
        <v>1339</v>
      </c>
      <c r="M283" s="368" t="s">
        <v>34</v>
      </c>
      <c r="N283" s="682">
        <v>503681</v>
      </c>
      <c r="O283" s="683" t="s">
        <v>1321</v>
      </c>
      <c r="P283" s="684">
        <v>43679</v>
      </c>
      <c r="Q283" s="372">
        <v>142.26458903</v>
      </c>
      <c r="R283" s="372">
        <v>119.78015715191236</v>
      </c>
      <c r="S283" s="873">
        <v>1</v>
      </c>
      <c r="T283" s="369">
        <v>9.4322926962239428E-2</v>
      </c>
      <c r="U283" s="685">
        <v>0.97016169837736399</v>
      </c>
      <c r="V283" s="369">
        <v>0.12753094326863135</v>
      </c>
      <c r="W283" s="685">
        <v>1.1213346214956006</v>
      </c>
      <c r="X283" s="369">
        <v>0.23083302905479641</v>
      </c>
      <c r="Y283" s="685">
        <v>1.5425385123225792</v>
      </c>
      <c r="Z283" s="369">
        <v>0.27372500186678694</v>
      </c>
      <c r="AA283" s="685">
        <v>1.4574817382808609</v>
      </c>
      <c r="AB283" s="369">
        <v>2.9257848614239145E-2</v>
      </c>
      <c r="AC283" s="373">
        <v>0.47165309846746839</v>
      </c>
      <c r="AD283" s="686">
        <v>34172617000106</v>
      </c>
      <c r="AE283" s="687" t="s">
        <v>1803</v>
      </c>
      <c r="AF283" s="688" t="s">
        <v>1800</v>
      </c>
      <c r="AG283" s="689" t="s">
        <v>1438</v>
      </c>
      <c r="AH283" s="689" t="s">
        <v>1786</v>
      </c>
      <c r="AI283" s="689">
        <v>500</v>
      </c>
      <c r="AJ283" s="689">
        <v>100</v>
      </c>
      <c r="AK283" s="689">
        <v>100</v>
      </c>
      <c r="AL283" s="673">
        <v>0.8</v>
      </c>
      <c r="AM283" s="673">
        <v>20</v>
      </c>
      <c r="AN283" s="685" t="s">
        <v>1782</v>
      </c>
      <c r="AO283" s="683" t="s">
        <v>1324</v>
      </c>
      <c r="AP283" s="687" t="s">
        <v>1788</v>
      </c>
      <c r="AQ283" s="376" t="s">
        <v>675</v>
      </c>
      <c r="AR283" s="369">
        <v>2.8E-3</v>
      </c>
      <c r="AS283" s="369">
        <v>2.8E-3</v>
      </c>
      <c r="AT283" s="369" t="s">
        <v>1419</v>
      </c>
      <c r="AW283" s="198"/>
      <c r="AX283" s="198"/>
      <c r="AY283" s="184"/>
      <c r="AZ283" s="184"/>
      <c r="BA283" s="184"/>
      <c r="BB283" s="186"/>
      <c r="BC283" s="184"/>
      <c r="BD283" s="184"/>
      <c r="BE283" s="184"/>
      <c r="BF283" s="184"/>
      <c r="BG283" s="186"/>
      <c r="BH283" s="186"/>
      <c r="BI283" s="199"/>
      <c r="BJ283" s="199"/>
      <c r="BK283" s="199"/>
      <c r="BL283" s="186"/>
      <c r="BM283" s="186"/>
      <c r="BN283" s="186"/>
      <c r="BO283" s="186"/>
      <c r="BP283" s="186"/>
      <c r="BQ283" s="186"/>
      <c r="BR283" s="186"/>
      <c r="BS283" s="186"/>
      <c r="BT283" s="187"/>
      <c r="BU283" s="188"/>
      <c r="BV283" s="189"/>
      <c r="BW283" s="185"/>
      <c r="BX283"/>
      <c r="BZ283"/>
    </row>
    <row r="284" spans="2:78" ht="18.75">
      <c r="B284" s="676" t="s">
        <v>1531</v>
      </c>
      <c r="C284" s="364">
        <v>31094141000144</v>
      </c>
      <c r="D284" s="838" t="s">
        <v>11</v>
      </c>
      <c r="E284" s="838" t="s">
        <v>621</v>
      </c>
      <c r="F284" s="365" t="s">
        <v>692</v>
      </c>
      <c r="G284" s="366" t="s">
        <v>738</v>
      </c>
      <c r="H284" s="366" t="s">
        <v>34</v>
      </c>
      <c r="I284" s="840" t="s">
        <v>1419</v>
      </c>
      <c r="J284" s="366" t="s">
        <v>608</v>
      </c>
      <c r="K284" s="367" t="s">
        <v>48</v>
      </c>
      <c r="L284" s="681" t="s">
        <v>1419</v>
      </c>
      <c r="M284" s="368" t="s">
        <v>1419</v>
      </c>
      <c r="N284" s="682">
        <v>483397</v>
      </c>
      <c r="O284" s="683" t="s">
        <v>1321</v>
      </c>
      <c r="P284" s="684">
        <v>43439</v>
      </c>
      <c r="Q284" s="372">
        <v>454.04955645000001</v>
      </c>
      <c r="R284" s="372">
        <v>323.49087200832679</v>
      </c>
      <c r="S284" s="873">
        <v>1</v>
      </c>
      <c r="T284" s="369">
        <v>0.10805707632259409</v>
      </c>
      <c r="U284" s="685">
        <v>1.1114247623887707</v>
      </c>
      <c r="V284" s="369">
        <v>0.13147041408273163</v>
      </c>
      <c r="W284" s="685">
        <v>1.1559729994531538</v>
      </c>
      <c r="X284" s="369">
        <v>0.26240240428886885</v>
      </c>
      <c r="Y284" s="685">
        <v>1.7535004240902381</v>
      </c>
      <c r="Z284" s="369">
        <v>0.26735171571138006</v>
      </c>
      <c r="AA284" s="685">
        <v>1.4235464085850211</v>
      </c>
      <c r="AB284" s="369">
        <v>6.2718314856916261E-3</v>
      </c>
      <c r="AC284" s="373">
        <v>2.8283645388061851</v>
      </c>
      <c r="AD284" s="686">
        <v>0</v>
      </c>
      <c r="AE284" s="687" t="s">
        <v>1803</v>
      </c>
      <c r="AF284" s="688" t="s">
        <v>1800</v>
      </c>
      <c r="AG284" s="689" t="s">
        <v>1438</v>
      </c>
      <c r="AH284" s="689" t="s">
        <v>1786</v>
      </c>
      <c r="AI284" s="689">
        <v>1000</v>
      </c>
      <c r="AJ284" s="689">
        <v>1000</v>
      </c>
      <c r="AK284" s="689">
        <v>1000</v>
      </c>
      <c r="AL284" s="673">
        <v>0</v>
      </c>
      <c r="AM284" s="673">
        <v>0</v>
      </c>
      <c r="AN284" s="685" t="s">
        <v>1782</v>
      </c>
      <c r="AO284" s="683" t="s">
        <v>1324</v>
      </c>
      <c r="AP284" s="687" t="s">
        <v>1788</v>
      </c>
      <c r="AQ284" s="376" t="s">
        <v>1782</v>
      </c>
      <c r="AR284" s="369">
        <v>0</v>
      </c>
      <c r="AS284" s="369">
        <v>0</v>
      </c>
      <c r="AT284" s="369" t="s">
        <v>1419</v>
      </c>
      <c r="AW284" s="198"/>
      <c r="AX284" s="198"/>
      <c r="AY284" s="184"/>
      <c r="AZ284" s="184"/>
      <c r="BA284" s="184"/>
      <c r="BB284" s="186"/>
      <c r="BC284" s="184"/>
      <c r="BD284" s="184"/>
      <c r="BE284" s="184"/>
      <c r="BF284" s="184"/>
      <c r="BG284" s="186"/>
      <c r="BH284" s="186"/>
      <c r="BI284" s="199"/>
      <c r="BJ284" s="199"/>
      <c r="BK284" s="199"/>
      <c r="BL284" s="186"/>
      <c r="BM284" s="186"/>
      <c r="BN284" s="186"/>
      <c r="BO284" s="186"/>
      <c r="BP284" s="186"/>
      <c r="BQ284" s="186"/>
      <c r="BR284" s="186"/>
      <c r="BS284" s="186"/>
      <c r="BT284" s="187"/>
      <c r="BU284" s="188"/>
      <c r="BV284" s="189"/>
      <c r="BW284" s="185"/>
      <c r="BX284"/>
      <c r="BZ284"/>
    </row>
    <row r="285" spans="2:78" ht="18.75">
      <c r="B285" s="676" t="s">
        <v>849</v>
      </c>
      <c r="C285" s="364">
        <v>33144687000198</v>
      </c>
      <c r="D285" s="838" t="s">
        <v>14</v>
      </c>
      <c r="E285" s="838" t="s">
        <v>15</v>
      </c>
      <c r="F285" s="365" t="s">
        <v>17</v>
      </c>
      <c r="G285" s="366" t="s">
        <v>1419</v>
      </c>
      <c r="H285" s="366" t="s">
        <v>34</v>
      </c>
      <c r="I285" s="840" t="s">
        <v>34</v>
      </c>
      <c r="J285" s="366" t="s">
        <v>611</v>
      </c>
      <c r="K285" s="367" t="s">
        <v>49</v>
      </c>
      <c r="L285" s="681" t="s">
        <v>1419</v>
      </c>
      <c r="M285" s="368" t="s">
        <v>1416</v>
      </c>
      <c r="N285" s="682">
        <v>494828</v>
      </c>
      <c r="O285" s="683" t="s">
        <v>1321</v>
      </c>
      <c r="P285" s="684">
        <v>43594</v>
      </c>
      <c r="Q285" s="372">
        <v>221.21020163</v>
      </c>
      <c r="R285" s="372">
        <v>234.50721014752975</v>
      </c>
      <c r="S285" s="873">
        <v>1</v>
      </c>
      <c r="T285" s="369">
        <v>-5.2677114625149679E-2</v>
      </c>
      <c r="U285" s="685">
        <v>-0.54181226809059302</v>
      </c>
      <c r="V285" s="369">
        <v>-6.6560916305724915E-2</v>
      </c>
      <c r="W285" s="685">
        <v>-0.58524667017372245</v>
      </c>
      <c r="X285" s="369">
        <v>-5.1911163030701868E-2</v>
      </c>
      <c r="Y285" s="685">
        <v>-0.34689562634169263</v>
      </c>
      <c r="Z285" s="369">
        <v>0.30945297711216457</v>
      </c>
      <c r="AA285" s="685">
        <v>1.6477196453436245</v>
      </c>
      <c r="AB285" s="369">
        <v>0.17510480615487159</v>
      </c>
      <c r="AC285" s="373">
        <v>-1.0296251061292889</v>
      </c>
      <c r="AD285" s="686">
        <v>0</v>
      </c>
      <c r="AE285" s="687" t="s">
        <v>1803</v>
      </c>
      <c r="AF285" s="688" t="s">
        <v>1800</v>
      </c>
      <c r="AG285" s="689" t="s">
        <v>1438</v>
      </c>
      <c r="AH285" s="689" t="s">
        <v>1786</v>
      </c>
      <c r="AI285" s="689">
        <v>500</v>
      </c>
      <c r="AJ285" s="689">
        <v>500</v>
      </c>
      <c r="AK285" s="689">
        <v>500</v>
      </c>
      <c r="AL285" s="673">
        <v>0.1</v>
      </c>
      <c r="AM285" s="673">
        <v>0</v>
      </c>
      <c r="AN285" s="685" t="s">
        <v>1782</v>
      </c>
      <c r="AO285" s="683" t="s">
        <v>1324</v>
      </c>
      <c r="AP285" s="687" t="s">
        <v>1795</v>
      </c>
      <c r="AQ285" s="376" t="s">
        <v>17</v>
      </c>
      <c r="AR285" s="369">
        <v>3.5E-4</v>
      </c>
      <c r="AS285" s="369">
        <v>3.5E-4</v>
      </c>
      <c r="AT285" s="369" t="s">
        <v>1419</v>
      </c>
      <c r="AW285" s="198"/>
      <c r="AX285" s="198"/>
      <c r="AY285" s="184"/>
      <c r="AZ285" s="184"/>
      <c r="BA285" s="184"/>
      <c r="BB285" s="184"/>
      <c r="BC285" s="184"/>
      <c r="BD285" s="184"/>
      <c r="BE285" s="184"/>
      <c r="BF285" s="184"/>
      <c r="BG285" s="186"/>
      <c r="BH285" s="186"/>
      <c r="BI285" s="199"/>
      <c r="BJ285" s="199"/>
      <c r="BK285" s="199"/>
      <c r="BL285" s="218"/>
      <c r="BM285" s="186"/>
      <c r="BN285" s="186"/>
      <c r="BO285" s="186"/>
      <c r="BP285" s="186"/>
      <c r="BQ285" s="186"/>
      <c r="BR285" s="186"/>
      <c r="BS285" s="186"/>
      <c r="BT285" s="186"/>
      <c r="BU285" s="186"/>
      <c r="BV285" s="189"/>
      <c r="BW285" s="184"/>
      <c r="BX285"/>
      <c r="BZ285"/>
    </row>
    <row r="286" spans="2:78" ht="18.75">
      <c r="B286" s="676" t="s">
        <v>149</v>
      </c>
      <c r="C286" s="364">
        <v>1214092000175</v>
      </c>
      <c r="D286" s="838" t="s">
        <v>13</v>
      </c>
      <c r="E286" s="838" t="s">
        <v>615</v>
      </c>
      <c r="F286" s="365" t="s">
        <v>619</v>
      </c>
      <c r="G286" s="366" t="s">
        <v>34</v>
      </c>
      <c r="H286" s="366" t="s">
        <v>1337</v>
      </c>
      <c r="I286" s="840" t="s">
        <v>34</v>
      </c>
      <c r="J286" s="366" t="s">
        <v>1419</v>
      </c>
      <c r="K286" s="367" t="s">
        <v>48</v>
      </c>
      <c r="L286" s="681" t="s">
        <v>1419</v>
      </c>
      <c r="M286" s="368" t="s">
        <v>34</v>
      </c>
      <c r="N286" s="682">
        <v>70815</v>
      </c>
      <c r="O286" s="683" t="s">
        <v>1321</v>
      </c>
      <c r="P286" s="684">
        <v>35195</v>
      </c>
      <c r="Q286" s="372">
        <v>237.55731700000001</v>
      </c>
      <c r="R286" s="372">
        <v>283.03690956972122</v>
      </c>
      <c r="S286" s="873">
        <v>1</v>
      </c>
      <c r="T286" s="369">
        <v>0.13098719617028665</v>
      </c>
      <c r="U286" s="685">
        <v>1.3472732960579992</v>
      </c>
      <c r="V286" s="369">
        <v>0.15065335586095507</v>
      </c>
      <c r="W286" s="685">
        <v>1.3246418433175529</v>
      </c>
      <c r="X286" s="369">
        <v>0.13108461489394507</v>
      </c>
      <c r="Y286" s="685">
        <v>0.87597111936214367</v>
      </c>
      <c r="Z286" s="369">
        <v>0.13811182861956439</v>
      </c>
      <c r="AA286" s="685">
        <v>0.73539306486718015</v>
      </c>
      <c r="AB286" s="369">
        <v>1.8701955433386923E-2</v>
      </c>
      <c r="AC286" s="373">
        <v>1.9742303245899233</v>
      </c>
      <c r="AD286" s="686">
        <v>0</v>
      </c>
      <c r="AE286" s="687" t="s">
        <v>1803</v>
      </c>
      <c r="AF286" s="688" t="s">
        <v>1800</v>
      </c>
      <c r="AG286" s="689" t="s">
        <v>1438</v>
      </c>
      <c r="AH286" s="689" t="s">
        <v>1786</v>
      </c>
      <c r="AI286" s="689">
        <v>5000</v>
      </c>
      <c r="AJ286" s="689">
        <v>1000</v>
      </c>
      <c r="AK286" s="689">
        <v>1000</v>
      </c>
      <c r="AL286" s="673">
        <v>2</v>
      </c>
      <c r="AM286" s="673">
        <v>20</v>
      </c>
      <c r="AN286" s="685" t="s">
        <v>1791</v>
      </c>
      <c r="AO286" s="683" t="s">
        <v>1324</v>
      </c>
      <c r="AP286" s="687" t="s">
        <v>1802</v>
      </c>
      <c r="AQ286" s="376" t="s">
        <v>668</v>
      </c>
      <c r="AR286" s="369">
        <v>7.0000000000000001E-3</v>
      </c>
      <c r="AS286" s="369">
        <v>7.0000000000000001E-3</v>
      </c>
      <c r="AT286" s="369" t="s">
        <v>1419</v>
      </c>
      <c r="AW286" s="198"/>
      <c r="AX286" s="198"/>
      <c r="AY286" s="184"/>
      <c r="AZ286" s="184"/>
      <c r="BA286" s="184"/>
      <c r="BB286" s="186"/>
      <c r="BC286" s="184"/>
      <c r="BD286" s="184"/>
      <c r="BE286" s="184"/>
      <c r="BF286" s="184"/>
      <c r="BG286" s="186"/>
      <c r="BH286" s="186"/>
      <c r="BI286" s="199"/>
      <c r="BJ286" s="199"/>
      <c r="BK286" s="199"/>
      <c r="BL286" s="186"/>
      <c r="BM286" s="186"/>
      <c r="BN286" s="186"/>
      <c r="BO286" s="186"/>
      <c r="BP286" s="186"/>
      <c r="BQ286" s="186"/>
      <c r="BR286" s="186"/>
      <c r="BS286" s="186"/>
      <c r="BT286" s="187"/>
      <c r="BU286" s="188"/>
      <c r="BV286" s="189"/>
      <c r="BW286" s="185"/>
      <c r="BX286"/>
      <c r="BZ286"/>
    </row>
    <row r="287" spans="2:78" ht="18.75">
      <c r="B287" s="676" t="s">
        <v>850</v>
      </c>
      <c r="C287" s="364">
        <v>39800632000175</v>
      </c>
      <c r="D287" s="838" t="s">
        <v>14</v>
      </c>
      <c r="E287" s="838" t="s">
        <v>607</v>
      </c>
      <c r="F287" s="365" t="s">
        <v>1419</v>
      </c>
      <c r="G287" s="366" t="s">
        <v>1419</v>
      </c>
      <c r="H287" s="366" t="s">
        <v>34</v>
      </c>
      <c r="I287" s="840" t="s">
        <v>34</v>
      </c>
      <c r="J287" s="366" t="s">
        <v>611</v>
      </c>
      <c r="K287" s="367" t="s">
        <v>1782</v>
      </c>
      <c r="L287" s="681" t="s">
        <v>1419</v>
      </c>
      <c r="M287" s="368" t="s">
        <v>34</v>
      </c>
      <c r="N287" s="683">
        <v>563242</v>
      </c>
      <c r="O287" s="683" t="s">
        <v>1321</v>
      </c>
      <c r="P287" s="684">
        <v>44167</v>
      </c>
      <c r="Q287" s="372">
        <v>25.45105379</v>
      </c>
      <c r="R287" s="372">
        <v>48.296198346493995</v>
      </c>
      <c r="S287" s="873">
        <v>3</v>
      </c>
      <c r="T287" s="369">
        <v>-0.19038564637823285</v>
      </c>
      <c r="U287" s="685">
        <v>-1.9582180916726859</v>
      </c>
      <c r="V287" s="369">
        <v>-0.16947836931262228</v>
      </c>
      <c r="W287" s="685">
        <v>-1.4901635495987533</v>
      </c>
      <c r="AB287" s="369">
        <v>0.21458970798894786</v>
      </c>
      <c r="AC287" s="373">
        <v>-1.3197732560521584</v>
      </c>
      <c r="AD287" s="686">
        <v>0</v>
      </c>
      <c r="AE287" s="687" t="s">
        <v>1856</v>
      </c>
      <c r="AF287" s="688" t="s">
        <v>1800</v>
      </c>
      <c r="AG287" s="689" t="s">
        <v>1438</v>
      </c>
      <c r="AH287" s="689" t="s">
        <v>1786</v>
      </c>
      <c r="AI287" s="689">
        <v>1</v>
      </c>
      <c r="AJ287" s="689">
        <v>1</v>
      </c>
      <c r="AK287" s="689">
        <v>1</v>
      </c>
      <c r="AL287" s="673">
        <v>0</v>
      </c>
      <c r="AM287" s="673">
        <v>0</v>
      </c>
      <c r="AN287" s="685" t="s">
        <v>1782</v>
      </c>
      <c r="AO287" s="683" t="s">
        <v>1324</v>
      </c>
      <c r="AP287" s="687" t="s">
        <v>1783</v>
      </c>
      <c r="AQ287" s="376" t="s">
        <v>659</v>
      </c>
      <c r="AR287" s="369">
        <v>6.6666666666666697E-3</v>
      </c>
      <c r="AS287" s="369">
        <v>6.6666666666666697E-3</v>
      </c>
      <c r="AT287" s="369" t="s">
        <v>1419</v>
      </c>
      <c r="AW287" s="198"/>
      <c r="AX287" s="198"/>
      <c r="AY287" s="184"/>
      <c r="AZ287" s="184"/>
      <c r="BA287" s="184"/>
      <c r="BB287" s="186"/>
      <c r="BC287" s="184"/>
      <c r="BD287" s="184"/>
      <c r="BE287" s="184"/>
      <c r="BF287" s="184"/>
      <c r="BG287" s="186"/>
      <c r="BH287" s="186"/>
      <c r="BI287" s="199"/>
      <c r="BJ287" s="199"/>
      <c r="BK287" s="199"/>
      <c r="BL287" s="186"/>
      <c r="BM287" s="186"/>
      <c r="BN287" s="186"/>
      <c r="BO287" s="186"/>
      <c r="BP287" s="186"/>
      <c r="BQ287" s="186"/>
      <c r="BR287" s="186"/>
      <c r="BS287" s="186"/>
      <c r="BT287" s="187"/>
      <c r="BU287" s="188"/>
      <c r="BV287" s="189"/>
      <c r="BW287" s="185"/>
      <c r="BX287"/>
      <c r="BZ287"/>
    </row>
    <row r="288" spans="2:78" ht="18.75">
      <c r="B288" s="676" t="s">
        <v>851</v>
      </c>
      <c r="C288" s="364">
        <v>9290813000138</v>
      </c>
      <c r="D288" s="838" t="s">
        <v>14</v>
      </c>
      <c r="E288" s="838" t="s">
        <v>607</v>
      </c>
      <c r="F288" s="365" t="s">
        <v>1419</v>
      </c>
      <c r="G288" s="366" t="s">
        <v>1419</v>
      </c>
      <c r="H288" s="366" t="s">
        <v>34</v>
      </c>
      <c r="I288" s="840" t="s">
        <v>34</v>
      </c>
      <c r="J288" s="366" t="s">
        <v>608</v>
      </c>
      <c r="K288" s="367" t="s">
        <v>48</v>
      </c>
      <c r="L288" s="681" t="s">
        <v>1419</v>
      </c>
      <c r="M288" s="368" t="s">
        <v>34</v>
      </c>
      <c r="N288" s="682">
        <v>206032</v>
      </c>
      <c r="O288" s="683" t="s">
        <v>1321</v>
      </c>
      <c r="P288" s="684">
        <v>39519</v>
      </c>
      <c r="Q288" s="372">
        <v>50.889406100000002</v>
      </c>
      <c r="R288" s="372">
        <v>64.005468127490033</v>
      </c>
      <c r="S288" s="873">
        <v>2</v>
      </c>
      <c r="T288" s="369">
        <v>0.10266047039247428</v>
      </c>
      <c r="U288" s="685">
        <v>1.0559177871150458</v>
      </c>
      <c r="V288" s="369">
        <v>3.2034144100269613E-2</v>
      </c>
      <c r="W288" s="685">
        <v>0.28166493502637491</v>
      </c>
      <c r="X288" s="369">
        <v>6.5496482675770906E-3</v>
      </c>
      <c r="Y288" s="685">
        <v>4.3767933628363898E-2</v>
      </c>
      <c r="Z288" s="369">
        <v>-3.630885335421552E-2</v>
      </c>
      <c r="AA288" s="685">
        <v>-0.19333086251083889</v>
      </c>
      <c r="AB288" s="369">
        <v>0.18909369074095203</v>
      </c>
      <c r="AC288" s="373">
        <v>-0.43204637814639968</v>
      </c>
      <c r="AD288" s="686">
        <v>18969955000117</v>
      </c>
      <c r="AE288" s="687" t="s">
        <v>1803</v>
      </c>
      <c r="AF288" s="688" t="s">
        <v>1800</v>
      </c>
      <c r="AG288" s="689" t="s">
        <v>1438</v>
      </c>
      <c r="AH288" s="689" t="s">
        <v>1786</v>
      </c>
      <c r="AI288" s="689">
        <v>5000</v>
      </c>
      <c r="AJ288" s="689">
        <v>1000</v>
      </c>
      <c r="AK288" s="689">
        <v>1000</v>
      </c>
      <c r="AL288" s="673">
        <v>2.5</v>
      </c>
      <c r="AM288" s="673">
        <v>0</v>
      </c>
      <c r="AN288" s="685" t="s">
        <v>1782</v>
      </c>
      <c r="AO288" s="683" t="s">
        <v>1324</v>
      </c>
      <c r="AP288" s="687" t="s">
        <v>1783</v>
      </c>
      <c r="AQ288" s="376" t="s">
        <v>667</v>
      </c>
      <c r="AR288" s="369">
        <v>8.7500000000000008E-3</v>
      </c>
      <c r="AS288" s="369">
        <v>8.7500000000000008E-3</v>
      </c>
      <c r="AT288" s="369" t="s">
        <v>1419</v>
      </c>
      <c r="AW288" s="198"/>
      <c r="AX288" s="198"/>
      <c r="AY288" s="184"/>
      <c r="AZ288" s="184"/>
      <c r="BA288" s="184"/>
      <c r="BB288" s="186"/>
      <c r="BC288" s="184"/>
      <c r="BD288" s="184"/>
      <c r="BE288" s="184"/>
      <c r="BF288" s="184"/>
      <c r="BG288" s="186"/>
      <c r="BH288" s="186"/>
      <c r="BI288" s="199"/>
      <c r="BJ288" s="199"/>
      <c r="BK288" s="199"/>
      <c r="BL288" s="218"/>
      <c r="BM288" s="186"/>
      <c r="BN288" s="186"/>
      <c r="BO288" s="186"/>
      <c r="BP288" s="186"/>
      <c r="BQ288" s="186"/>
      <c r="BR288" s="186"/>
      <c r="BS288" s="186"/>
      <c r="BT288" s="187"/>
      <c r="BU288" s="188"/>
      <c r="BV288" s="189"/>
      <c r="BW288" s="185"/>
      <c r="BX288"/>
      <c r="BZ288"/>
    </row>
    <row r="289" spans="2:78" ht="18.75">
      <c r="B289" s="676" t="s">
        <v>1532</v>
      </c>
      <c r="C289" s="364">
        <v>37681227000150</v>
      </c>
      <c r="D289" s="838" t="s">
        <v>14</v>
      </c>
      <c r="E289" s="838" t="s">
        <v>15</v>
      </c>
      <c r="F289" s="365" t="s">
        <v>1326</v>
      </c>
      <c r="G289" s="366" t="s">
        <v>866</v>
      </c>
      <c r="H289" s="366" t="s">
        <v>34</v>
      </c>
      <c r="I289" s="840" t="s">
        <v>34</v>
      </c>
      <c r="J289" s="366" t="s">
        <v>608</v>
      </c>
      <c r="K289" s="367" t="s">
        <v>48</v>
      </c>
      <c r="L289" s="681" t="s">
        <v>1419</v>
      </c>
      <c r="M289" s="368" t="s">
        <v>1419</v>
      </c>
      <c r="N289" s="683">
        <v>555401</v>
      </c>
      <c r="O289" s="683" t="s">
        <v>1321</v>
      </c>
      <c r="P289" s="684">
        <v>44084</v>
      </c>
      <c r="Q289" s="372">
        <v>141.56257264999999</v>
      </c>
      <c r="R289" s="372">
        <v>125.17838903119521</v>
      </c>
      <c r="S289" s="873">
        <v>5</v>
      </c>
      <c r="T289" s="369">
        <v>0.62119886342688591</v>
      </c>
      <c r="U289" s="685">
        <v>6.3893622026125394</v>
      </c>
      <c r="V289" s="369">
        <v>0.62061563588888369</v>
      </c>
      <c r="W289" s="685">
        <v>5.4568544803893655</v>
      </c>
      <c r="X289" s="369">
        <v>0.75947178628722112</v>
      </c>
      <c r="Y289" s="685">
        <v>5.0751596691665881</v>
      </c>
      <c r="AB289" s="369">
        <v>0.64988385760247036</v>
      </c>
      <c r="AC289" s="373">
        <v>0.77996128330319003</v>
      </c>
      <c r="AD289" s="686">
        <v>35640811000131</v>
      </c>
      <c r="AE289" s="687" t="s">
        <v>1856</v>
      </c>
      <c r="AF289" s="688" t="s">
        <v>1800</v>
      </c>
      <c r="AG289" s="689" t="s">
        <v>1438</v>
      </c>
      <c r="AH289" s="689" t="s">
        <v>1780</v>
      </c>
      <c r="AI289" s="689">
        <v>50000</v>
      </c>
      <c r="AJ289" s="689">
        <v>0</v>
      </c>
      <c r="AK289" s="689">
        <v>0</v>
      </c>
      <c r="AL289" s="673">
        <v>0.75</v>
      </c>
      <c r="AM289" s="673">
        <v>0</v>
      </c>
      <c r="AN289" s="685" t="s">
        <v>1782</v>
      </c>
      <c r="AO289" s="683" t="s">
        <v>1324</v>
      </c>
      <c r="AP289" s="687" t="s">
        <v>1802</v>
      </c>
      <c r="AQ289" s="376" t="s">
        <v>1782</v>
      </c>
      <c r="AR289" s="369">
        <v>0</v>
      </c>
      <c r="AS289" s="369">
        <v>0</v>
      </c>
      <c r="AT289" s="369" t="s">
        <v>1419</v>
      </c>
      <c r="AW289" s="198"/>
      <c r="AX289" s="198"/>
      <c r="AY289" s="184"/>
      <c r="AZ289" s="184"/>
      <c r="BA289" s="184"/>
      <c r="BB289" s="186"/>
      <c r="BC289" s="184"/>
      <c r="BD289" s="184"/>
      <c r="BE289" s="184"/>
      <c r="BF289" s="184"/>
      <c r="BG289" s="186"/>
      <c r="BH289" s="186"/>
      <c r="BI289" s="199"/>
      <c r="BJ289" s="199"/>
      <c r="BK289" s="199"/>
      <c r="BL289" s="218"/>
      <c r="BM289" s="186"/>
      <c r="BN289" s="186"/>
      <c r="BO289" s="186"/>
      <c r="BP289" s="186"/>
      <c r="BQ289" s="186"/>
      <c r="BR289" s="186"/>
      <c r="BS289" s="186"/>
      <c r="BT289" s="187"/>
      <c r="BU289" s="188"/>
      <c r="BV289" s="189"/>
      <c r="BW289" s="185"/>
      <c r="BX289"/>
      <c r="BZ289"/>
    </row>
    <row r="290" spans="2:78" ht="18.75">
      <c r="B290" s="676" t="s">
        <v>1533</v>
      </c>
      <c r="C290" s="364">
        <v>37927641000104</v>
      </c>
      <c r="D290" s="838" t="s">
        <v>14</v>
      </c>
      <c r="E290" s="838" t="s">
        <v>15</v>
      </c>
      <c r="F290" s="365" t="s">
        <v>1326</v>
      </c>
      <c r="G290" s="366" t="s">
        <v>866</v>
      </c>
      <c r="H290" s="366" t="s">
        <v>34</v>
      </c>
      <c r="I290" s="840" t="s">
        <v>34</v>
      </c>
      <c r="J290" s="366" t="s">
        <v>608</v>
      </c>
      <c r="K290" s="367" t="s">
        <v>48</v>
      </c>
      <c r="L290" s="681" t="s">
        <v>1419</v>
      </c>
      <c r="M290" s="368" t="s">
        <v>1419</v>
      </c>
      <c r="N290" s="683">
        <v>551252</v>
      </c>
      <c r="O290" s="683" t="s">
        <v>1321</v>
      </c>
      <c r="P290" s="684">
        <v>44084</v>
      </c>
      <c r="Q290" s="372">
        <v>238.52768186</v>
      </c>
      <c r="R290" s="372">
        <v>210.71218291003993</v>
      </c>
      <c r="S290" s="873">
        <v>5</v>
      </c>
      <c r="T290" s="369">
        <v>0.62265051006863237</v>
      </c>
      <c r="U290" s="685">
        <v>6.4042931639043195</v>
      </c>
      <c r="V290" s="369">
        <v>0.62289163391768021</v>
      </c>
      <c r="W290" s="685">
        <v>5.4768665286243525</v>
      </c>
      <c r="X290" s="369">
        <v>0.76606771518268402</v>
      </c>
      <c r="Y290" s="685">
        <v>5.1192368724483481</v>
      </c>
      <c r="AB290" s="369">
        <v>0.647656025103721</v>
      </c>
      <c r="AC290" s="373">
        <v>0.78615843266633045</v>
      </c>
      <c r="AD290" s="686">
        <v>35640811000131</v>
      </c>
      <c r="AE290" s="687" t="s">
        <v>1856</v>
      </c>
      <c r="AF290" s="688" t="s">
        <v>1800</v>
      </c>
      <c r="AG290" s="689" t="s">
        <v>1438</v>
      </c>
      <c r="AH290" s="689" t="s">
        <v>1861</v>
      </c>
      <c r="AI290" s="689">
        <v>250000</v>
      </c>
      <c r="AJ290" s="689">
        <v>0</v>
      </c>
      <c r="AK290" s="689">
        <v>0</v>
      </c>
      <c r="AL290" s="673">
        <v>0.5</v>
      </c>
      <c r="AM290" s="673">
        <v>0</v>
      </c>
      <c r="AN290" s="685" t="s">
        <v>1782</v>
      </c>
      <c r="AO290" s="683" t="s">
        <v>1324</v>
      </c>
      <c r="AP290" s="687" t="s">
        <v>1802</v>
      </c>
      <c r="AQ290" s="376" t="s">
        <v>1782</v>
      </c>
      <c r="AR290" s="369">
        <v>0</v>
      </c>
      <c r="AS290" s="369">
        <v>0</v>
      </c>
      <c r="AT290" s="369" t="s">
        <v>1419</v>
      </c>
      <c r="AW290" s="198"/>
      <c r="AX290" s="198"/>
      <c r="AY290" s="184"/>
      <c r="AZ290" s="184"/>
      <c r="BA290" s="184"/>
      <c r="BB290" s="186"/>
      <c r="BC290" s="184"/>
      <c r="BD290" s="184"/>
      <c r="BE290" s="184"/>
      <c r="BF290" s="184"/>
      <c r="BG290" s="186"/>
      <c r="BH290" s="186"/>
      <c r="BI290" s="199"/>
      <c r="BJ290" s="199"/>
      <c r="BK290" s="199"/>
      <c r="BL290" s="218"/>
      <c r="BM290" s="186"/>
      <c r="BN290" s="186"/>
      <c r="BO290" s="186"/>
      <c r="BP290" s="186"/>
      <c r="BQ290" s="186"/>
      <c r="BR290" s="186"/>
      <c r="BS290" s="186"/>
      <c r="BT290" s="187"/>
      <c r="BU290" s="188"/>
      <c r="BV290" s="189"/>
      <c r="BW290" s="185"/>
      <c r="BX290"/>
      <c r="BZ290"/>
    </row>
    <row r="291" spans="2:78" ht="18.75">
      <c r="B291" s="676" t="s">
        <v>852</v>
      </c>
      <c r="C291" s="364">
        <v>11952873000110</v>
      </c>
      <c r="D291" s="838" t="s">
        <v>13</v>
      </c>
      <c r="E291" s="838" t="s">
        <v>615</v>
      </c>
      <c r="F291" s="365" t="s">
        <v>619</v>
      </c>
      <c r="G291" s="366" t="s">
        <v>34</v>
      </c>
      <c r="H291" s="366" t="s">
        <v>1337</v>
      </c>
      <c r="I291" s="840" t="s">
        <v>34</v>
      </c>
      <c r="J291" s="366" t="s">
        <v>1419</v>
      </c>
      <c r="K291" s="367" t="s">
        <v>48</v>
      </c>
      <c r="L291" s="681" t="s">
        <v>1419</v>
      </c>
      <c r="M291" s="368" t="s">
        <v>34</v>
      </c>
      <c r="N291" s="682">
        <v>249378</v>
      </c>
      <c r="O291" s="683" t="s">
        <v>1321</v>
      </c>
      <c r="P291" s="684">
        <v>40332</v>
      </c>
      <c r="Q291" s="372">
        <v>280.96357899999998</v>
      </c>
      <c r="R291" s="372">
        <v>88.339162442231057</v>
      </c>
      <c r="S291" s="873">
        <v>1</v>
      </c>
      <c r="T291" s="369">
        <v>0.16314409613075553</v>
      </c>
      <c r="U291" s="685">
        <v>1.6780241928435584</v>
      </c>
      <c r="V291" s="369">
        <v>0.19410378679210316</v>
      </c>
      <c r="W291" s="685">
        <v>1.7066861634898784</v>
      </c>
      <c r="X291" s="369">
        <v>0.24294785927665274</v>
      </c>
      <c r="Y291" s="685">
        <v>1.6234956971066801</v>
      </c>
      <c r="Z291" s="369">
        <v>0.2672640594416209</v>
      </c>
      <c r="AA291" s="685">
        <v>1.4230796722198793</v>
      </c>
      <c r="AB291" s="369">
        <v>3.0501417090602213E-2</v>
      </c>
      <c r="AC291" s="373">
        <v>2.6350381766896125</v>
      </c>
      <c r="AD291" s="686">
        <v>0</v>
      </c>
      <c r="AE291" s="687" t="s">
        <v>1803</v>
      </c>
      <c r="AF291" s="688" t="s">
        <v>1800</v>
      </c>
      <c r="AG291" s="689" t="s">
        <v>1438</v>
      </c>
      <c r="AH291" s="689" t="s">
        <v>1786</v>
      </c>
      <c r="AI291" s="689">
        <v>5000</v>
      </c>
      <c r="AJ291" s="689">
        <v>1000</v>
      </c>
      <c r="AK291" s="689">
        <v>1000</v>
      </c>
      <c r="AL291" s="673">
        <v>1.25</v>
      </c>
      <c r="AM291" s="673">
        <v>20</v>
      </c>
      <c r="AN291" s="685" t="s">
        <v>1782</v>
      </c>
      <c r="AO291" s="683" t="s">
        <v>1324</v>
      </c>
      <c r="AP291" s="687" t="s">
        <v>1802</v>
      </c>
      <c r="AQ291" s="376" t="s">
        <v>688</v>
      </c>
      <c r="AR291" s="369">
        <v>4.3750000000000004E-3</v>
      </c>
      <c r="AS291" s="369">
        <v>4.3750000000000004E-3</v>
      </c>
      <c r="AT291" s="369" t="s">
        <v>1419</v>
      </c>
      <c r="AW291" s="198"/>
      <c r="AX291" s="198"/>
      <c r="AY291" s="184"/>
      <c r="AZ291" s="184"/>
      <c r="BA291" s="184"/>
      <c r="BB291" s="186"/>
      <c r="BC291" s="184"/>
      <c r="BD291" s="184"/>
      <c r="BE291" s="184"/>
      <c r="BF291" s="184"/>
      <c r="BG291" s="186"/>
      <c r="BH291" s="186"/>
      <c r="BI291" s="199"/>
      <c r="BJ291" s="199"/>
      <c r="BK291" s="199"/>
      <c r="BL291" s="218"/>
      <c r="BM291" s="186"/>
      <c r="BN291" s="186"/>
      <c r="BO291" s="186"/>
      <c r="BP291" s="186"/>
      <c r="BQ291" s="186"/>
      <c r="BR291" s="186"/>
      <c r="BS291" s="186"/>
      <c r="BT291" s="187"/>
      <c r="BU291" s="188"/>
      <c r="BV291" s="189"/>
      <c r="BW291" s="185"/>
      <c r="BX291"/>
      <c r="BZ291"/>
    </row>
    <row r="292" spans="2:78" ht="18.75">
      <c r="B292" s="676" t="s">
        <v>853</v>
      </c>
      <c r="C292" s="364">
        <v>44967234000188</v>
      </c>
      <c r="D292" s="838" t="s">
        <v>14</v>
      </c>
      <c r="E292" s="838" t="s">
        <v>607</v>
      </c>
      <c r="F292" s="365" t="s">
        <v>1419</v>
      </c>
      <c r="G292" s="366" t="s">
        <v>1419</v>
      </c>
      <c r="H292" s="366" t="s">
        <v>34</v>
      </c>
      <c r="I292" s="840" t="s">
        <v>34</v>
      </c>
      <c r="J292" s="366" t="s">
        <v>608</v>
      </c>
      <c r="K292" s="367" t="s">
        <v>48</v>
      </c>
      <c r="L292" s="681" t="s">
        <v>1419</v>
      </c>
      <c r="M292" s="368" t="s">
        <v>1416</v>
      </c>
      <c r="N292" s="683">
        <v>640492</v>
      </c>
      <c r="O292" s="683" t="s">
        <v>1324</v>
      </c>
      <c r="P292" s="684">
        <v>44603</v>
      </c>
      <c r="Q292" s="372">
        <v>38.776316270000002</v>
      </c>
      <c r="R292" s="372">
        <v>34.497477778800004</v>
      </c>
      <c r="S292" s="873">
        <v>2</v>
      </c>
      <c r="AB292" s="369">
        <v>0.15521445662245312</v>
      </c>
      <c r="AD292" s="686">
        <v>0</v>
      </c>
      <c r="AE292" s="687" t="s">
        <v>2135</v>
      </c>
      <c r="AF292" s="688" t="s">
        <v>1800</v>
      </c>
      <c r="AG292" s="689" t="s">
        <v>1438</v>
      </c>
      <c r="AH292" s="689" t="s">
        <v>1786</v>
      </c>
      <c r="AI292" s="689">
        <v>25000</v>
      </c>
      <c r="AJ292" s="689">
        <v>10000</v>
      </c>
      <c r="AK292" s="689">
        <v>10000</v>
      </c>
      <c r="AL292" s="673">
        <v>0</v>
      </c>
      <c r="AM292" s="673">
        <v>0</v>
      </c>
      <c r="AN292" s="685" t="s">
        <v>1801</v>
      </c>
      <c r="AO292" s="683" t="s">
        <v>1324</v>
      </c>
      <c r="AP292" s="687" t="s">
        <v>1783</v>
      </c>
      <c r="AQ292" s="376" t="s">
        <v>659</v>
      </c>
      <c r="AR292" s="369">
        <v>0</v>
      </c>
      <c r="AS292" s="369">
        <v>0</v>
      </c>
      <c r="AT292" s="369" t="s">
        <v>1419</v>
      </c>
      <c r="AW292" s="198"/>
      <c r="AX292" s="198"/>
      <c r="AY292" s="184"/>
      <c r="AZ292" s="184"/>
      <c r="BA292" s="184"/>
      <c r="BB292" s="186"/>
      <c r="BC292" s="184"/>
      <c r="BD292" s="184"/>
      <c r="BE292" s="184"/>
      <c r="BF292" s="184"/>
      <c r="BG292" s="186"/>
      <c r="BH292" s="186"/>
      <c r="BI292" s="199"/>
      <c r="BJ292" s="199"/>
      <c r="BK292" s="199"/>
      <c r="BL292" s="218"/>
      <c r="BM292" s="186"/>
      <c r="BN292" s="186"/>
      <c r="BO292" s="186"/>
      <c r="BP292" s="186"/>
      <c r="BQ292" s="186"/>
      <c r="BR292" s="186"/>
      <c r="BS292" s="186"/>
      <c r="BT292" s="187"/>
      <c r="BU292" s="188"/>
      <c r="BV292" s="189"/>
      <c r="BW292" s="185"/>
      <c r="BX292"/>
      <c r="BZ292"/>
    </row>
    <row r="293" spans="2:78" ht="18.75">
      <c r="B293" s="676" t="s">
        <v>854</v>
      </c>
      <c r="C293" s="364">
        <v>9518581000122</v>
      </c>
      <c r="D293" s="838" t="s">
        <v>11</v>
      </c>
      <c r="E293" s="838" t="s">
        <v>621</v>
      </c>
      <c r="F293" s="365" t="s">
        <v>672</v>
      </c>
      <c r="G293" s="366" t="s">
        <v>865</v>
      </c>
      <c r="H293" s="366" t="s">
        <v>34</v>
      </c>
      <c r="I293" s="840" t="s">
        <v>1419</v>
      </c>
      <c r="J293" s="366" t="s">
        <v>608</v>
      </c>
      <c r="K293" s="367" t="s">
        <v>48</v>
      </c>
      <c r="L293" s="681" t="s">
        <v>1419</v>
      </c>
      <c r="M293" s="368" t="s">
        <v>34</v>
      </c>
      <c r="N293" s="682">
        <v>212385</v>
      </c>
      <c r="O293" s="683" t="s">
        <v>1321</v>
      </c>
      <c r="P293" s="684">
        <v>39631</v>
      </c>
      <c r="Q293" s="372">
        <v>324.23977500000001</v>
      </c>
      <c r="R293" s="372">
        <v>311.90675405976089</v>
      </c>
      <c r="S293" s="873">
        <v>1</v>
      </c>
      <c r="T293" s="369">
        <v>5.9463242059429655E-2</v>
      </c>
      <c r="U293" s="685">
        <v>0.61161121442399013</v>
      </c>
      <c r="V293" s="369">
        <v>8.8179519595449118E-2</v>
      </c>
      <c r="W293" s="685">
        <v>0.77533142698512403</v>
      </c>
      <c r="X293" s="369">
        <v>9.5976733858408103E-2</v>
      </c>
      <c r="Y293" s="685">
        <v>0.64136319169638656</v>
      </c>
      <c r="Z293" s="369">
        <v>9.4965779260279382E-2</v>
      </c>
      <c r="AA293" s="685">
        <v>0.50565672879537915</v>
      </c>
      <c r="AB293" s="369">
        <v>5.4493516604370643E-2</v>
      </c>
      <c r="AC293" s="373">
        <v>-0.46889740857235901</v>
      </c>
      <c r="AD293" s="686">
        <v>0</v>
      </c>
      <c r="AE293" s="687" t="s">
        <v>1856</v>
      </c>
      <c r="AF293" s="688" t="s">
        <v>1800</v>
      </c>
      <c r="AG293" s="689" t="s">
        <v>1438</v>
      </c>
      <c r="AH293" s="689" t="s">
        <v>1786</v>
      </c>
      <c r="AI293" s="689">
        <v>0</v>
      </c>
      <c r="AJ293" s="689">
        <v>0</v>
      </c>
      <c r="AK293" s="689">
        <v>0</v>
      </c>
      <c r="AL293" s="673">
        <v>0.4</v>
      </c>
      <c r="AM293" s="673">
        <v>0</v>
      </c>
      <c r="AN293" s="685" t="s">
        <v>1791</v>
      </c>
      <c r="AO293" s="683" t="s">
        <v>1324</v>
      </c>
      <c r="AP293" s="687" t="s">
        <v>1788</v>
      </c>
      <c r="AQ293" s="376" t="s">
        <v>675</v>
      </c>
      <c r="AR293" s="369">
        <v>3.2000000000000002E-3</v>
      </c>
      <c r="AS293" s="369">
        <v>3.2000000000000002E-3</v>
      </c>
      <c r="AT293" s="369" t="s">
        <v>1419</v>
      </c>
      <c r="AW293" s="198"/>
      <c r="AX293" s="198"/>
      <c r="AY293" s="184"/>
      <c r="AZ293" s="184"/>
      <c r="BA293" s="184"/>
      <c r="BB293" s="186"/>
      <c r="BC293" s="184"/>
      <c r="BD293" s="184"/>
      <c r="BE293" s="184"/>
      <c r="BF293" s="184"/>
      <c r="BG293" s="186"/>
      <c r="BH293" s="186"/>
      <c r="BI293" s="199"/>
      <c r="BJ293" s="199"/>
      <c r="BK293" s="199"/>
      <c r="BL293" s="218"/>
      <c r="BM293" s="186"/>
      <c r="BN293" s="186"/>
      <c r="BO293" s="186"/>
      <c r="BP293" s="186"/>
      <c r="BQ293" s="186"/>
      <c r="BR293" s="186"/>
      <c r="BS293" s="186"/>
      <c r="BT293" s="187"/>
      <c r="BU293" s="188"/>
      <c r="BV293" s="189"/>
      <c r="BW293" s="185"/>
      <c r="BX293"/>
      <c r="BZ293"/>
    </row>
    <row r="294" spans="2:78" ht="18.75">
      <c r="B294" s="676" t="s">
        <v>855</v>
      </c>
      <c r="C294" s="364">
        <v>44980432000181</v>
      </c>
      <c r="D294" s="838" t="s">
        <v>14</v>
      </c>
      <c r="E294" s="838" t="s">
        <v>607</v>
      </c>
      <c r="F294" s="365" t="s">
        <v>1419</v>
      </c>
      <c r="G294" s="366" t="s">
        <v>1419</v>
      </c>
      <c r="H294" s="366" t="s">
        <v>34</v>
      </c>
      <c r="I294" s="840" t="s">
        <v>34</v>
      </c>
      <c r="J294" s="366" t="s">
        <v>611</v>
      </c>
      <c r="K294" s="367" t="s">
        <v>1782</v>
      </c>
      <c r="L294" s="681" t="s">
        <v>1419</v>
      </c>
      <c r="M294" s="368" t="s">
        <v>1416</v>
      </c>
      <c r="N294" s="683">
        <v>644781</v>
      </c>
      <c r="O294" s="683" t="s">
        <v>1321</v>
      </c>
      <c r="P294" s="684">
        <v>44612</v>
      </c>
      <c r="Q294" s="372">
        <v>18.998713769999998</v>
      </c>
      <c r="R294" s="372">
        <v>19.422201787872343</v>
      </c>
      <c r="S294" s="873">
        <v>3</v>
      </c>
      <c r="AB294" s="369">
        <v>0.17956497981354783</v>
      </c>
      <c r="AD294" s="686">
        <v>0</v>
      </c>
      <c r="AE294" s="687" t="s">
        <v>1979</v>
      </c>
      <c r="AF294" s="688" t="s">
        <v>1800</v>
      </c>
      <c r="AG294" s="689" t="s">
        <v>1438</v>
      </c>
      <c r="AH294" s="689" t="s">
        <v>1780</v>
      </c>
      <c r="AI294" s="689">
        <v>1000</v>
      </c>
      <c r="AJ294" s="689">
        <v>500</v>
      </c>
      <c r="AK294" s="689">
        <v>500</v>
      </c>
      <c r="AL294" s="673">
        <v>0</v>
      </c>
      <c r="AM294" s="673">
        <v>0</v>
      </c>
      <c r="AN294" s="685" t="s">
        <v>1801</v>
      </c>
      <c r="AO294" s="683" t="s">
        <v>1324</v>
      </c>
      <c r="AP294" s="687" t="s">
        <v>1783</v>
      </c>
      <c r="AQ294" s="376" t="s">
        <v>687</v>
      </c>
      <c r="AR294" s="369">
        <v>0</v>
      </c>
      <c r="AS294" s="369">
        <v>0</v>
      </c>
      <c r="AT294" s="369" t="s">
        <v>1419</v>
      </c>
      <c r="AW294" s="198"/>
      <c r="AX294" s="198"/>
      <c r="AY294" s="184"/>
      <c r="AZ294" s="184"/>
      <c r="BA294" s="184"/>
      <c r="BB294" s="186"/>
      <c r="BC294" s="184"/>
      <c r="BD294" s="184"/>
      <c r="BE294" s="184"/>
      <c r="BF294" s="184"/>
      <c r="BG294" s="186"/>
      <c r="BH294" s="186"/>
      <c r="BI294" s="199"/>
      <c r="BJ294" s="199"/>
      <c r="BK294" s="199"/>
      <c r="BL294" s="218"/>
      <c r="BM294" s="186"/>
      <c r="BN294" s="186"/>
      <c r="BO294" s="186"/>
      <c r="BP294" s="186"/>
      <c r="BQ294" s="186"/>
      <c r="BR294" s="186"/>
      <c r="BS294" s="186"/>
      <c r="BT294" s="187"/>
      <c r="BU294" s="188"/>
      <c r="BV294" s="189"/>
      <c r="BW294" s="185"/>
      <c r="BX294"/>
      <c r="BZ294"/>
    </row>
    <row r="295" spans="2:78" ht="18.75">
      <c r="B295" s="676" t="s">
        <v>151</v>
      </c>
      <c r="C295" s="364">
        <v>888897000131</v>
      </c>
      <c r="D295" s="838" t="s">
        <v>13</v>
      </c>
      <c r="E295" s="838" t="s">
        <v>616</v>
      </c>
      <c r="F295" s="365" t="s">
        <v>617</v>
      </c>
      <c r="G295" s="366" t="s">
        <v>34</v>
      </c>
      <c r="H295" s="366" t="s">
        <v>1337</v>
      </c>
      <c r="I295" s="840" t="s">
        <v>34</v>
      </c>
      <c r="J295" s="366" t="s">
        <v>608</v>
      </c>
      <c r="K295" s="367" t="s">
        <v>48</v>
      </c>
      <c r="L295" s="681" t="s">
        <v>1419</v>
      </c>
      <c r="M295" s="368" t="s">
        <v>34</v>
      </c>
      <c r="N295" s="682">
        <v>22780</v>
      </c>
      <c r="O295" s="683" t="s">
        <v>1321</v>
      </c>
      <c r="P295" s="684">
        <v>35005</v>
      </c>
      <c r="Q295" s="372">
        <v>63.881841999999999</v>
      </c>
      <c r="R295" s="372">
        <v>36.764333059760951</v>
      </c>
      <c r="S295" s="873">
        <v>1</v>
      </c>
      <c r="T295" s="369">
        <v>0.13710140472459087</v>
      </c>
      <c r="U295" s="685">
        <v>1.4101611977200403</v>
      </c>
      <c r="V295" s="369">
        <v>0.1567255153599163</v>
      </c>
      <c r="W295" s="685">
        <v>1.3780322009744101</v>
      </c>
      <c r="X295" s="369">
        <v>0.20070248035103955</v>
      </c>
      <c r="Y295" s="685">
        <v>1.3411915388705129</v>
      </c>
      <c r="Z295" s="369">
        <v>0.22683542934500633</v>
      </c>
      <c r="AA295" s="685">
        <v>1.207812562282278</v>
      </c>
      <c r="AB295" s="369">
        <v>1.6378122018997365E-2</v>
      </c>
      <c r="AC295" s="373">
        <v>2.6250950502635826</v>
      </c>
      <c r="AD295" s="686">
        <v>0</v>
      </c>
      <c r="AE295" s="687" t="s">
        <v>1803</v>
      </c>
      <c r="AF295" s="688" t="s">
        <v>1800</v>
      </c>
      <c r="AG295" s="689" t="s">
        <v>1438</v>
      </c>
      <c r="AH295" s="689" t="s">
        <v>1786</v>
      </c>
      <c r="AI295" s="689">
        <v>1000</v>
      </c>
      <c r="AJ295" s="689">
        <v>1000</v>
      </c>
      <c r="AK295" s="689">
        <v>1000</v>
      </c>
      <c r="AL295" s="673">
        <v>1.5</v>
      </c>
      <c r="AM295" s="673">
        <v>20</v>
      </c>
      <c r="AN295" s="685" t="s">
        <v>1782</v>
      </c>
      <c r="AO295" s="683" t="s">
        <v>1324</v>
      </c>
      <c r="AP295" s="687" t="s">
        <v>1802</v>
      </c>
      <c r="AQ295" s="376" t="s">
        <v>664</v>
      </c>
      <c r="AR295" s="369">
        <v>5.2500000000000003E-3</v>
      </c>
      <c r="AS295" s="369">
        <v>5.2500000000000003E-3</v>
      </c>
      <c r="AT295" s="369" t="s">
        <v>1419</v>
      </c>
      <c r="AW295" s="198"/>
      <c r="AX295" s="198"/>
      <c r="AY295" s="184"/>
      <c r="AZ295" s="184"/>
      <c r="BA295" s="184"/>
      <c r="BB295" s="186"/>
      <c r="BC295" s="184"/>
      <c r="BD295" s="184"/>
      <c r="BE295" s="184"/>
      <c r="BF295" s="184"/>
      <c r="BG295" s="186"/>
      <c r="BH295" s="186"/>
      <c r="BI295" s="199"/>
      <c r="BJ295" s="199"/>
      <c r="BK295" s="199"/>
      <c r="BL295" s="218"/>
      <c r="BM295" s="186"/>
      <c r="BN295" s="186"/>
      <c r="BO295" s="186"/>
      <c r="BP295" s="186"/>
      <c r="BQ295" s="186"/>
      <c r="BR295" s="186"/>
      <c r="BS295" s="186"/>
      <c r="BT295" s="187"/>
      <c r="BU295" s="188"/>
      <c r="BV295" s="189"/>
      <c r="BW295" s="185"/>
      <c r="BX295"/>
      <c r="BZ295"/>
    </row>
    <row r="296" spans="2:78" ht="18.75">
      <c r="B296" s="676" t="s">
        <v>1534</v>
      </c>
      <c r="C296" s="364">
        <v>33598974000178</v>
      </c>
      <c r="D296" s="838" t="s">
        <v>13</v>
      </c>
      <c r="E296" s="838" t="s">
        <v>615</v>
      </c>
      <c r="F296" s="365" t="s">
        <v>619</v>
      </c>
      <c r="G296" s="366" t="s">
        <v>1419</v>
      </c>
      <c r="H296" s="366" t="s">
        <v>1337</v>
      </c>
      <c r="I296" s="840" t="s">
        <v>1419</v>
      </c>
      <c r="J296" s="366" t="s">
        <v>611</v>
      </c>
      <c r="K296" s="367" t="s">
        <v>48</v>
      </c>
      <c r="L296" s="681" t="s">
        <v>1419</v>
      </c>
      <c r="M296" s="368" t="s">
        <v>1419</v>
      </c>
      <c r="N296" s="682">
        <v>503576</v>
      </c>
      <c r="O296" s="683" t="s">
        <v>1321</v>
      </c>
      <c r="P296" s="684">
        <v>43679</v>
      </c>
      <c r="Q296" s="372">
        <v>33.503719109999999</v>
      </c>
      <c r="R296" s="372">
        <v>52.282528274103591</v>
      </c>
      <c r="S296" s="873">
        <v>1</v>
      </c>
      <c r="T296" s="369">
        <v>0.18790241518454498</v>
      </c>
      <c r="U296" s="685">
        <v>1.9326767321122862</v>
      </c>
      <c r="V296" s="369">
        <v>0.21795369120621899</v>
      </c>
      <c r="W296" s="685">
        <v>1.9163899644143005</v>
      </c>
      <c r="X296" s="369">
        <v>0.18085578348326559</v>
      </c>
      <c r="Y296" s="685">
        <v>1.2085662625558924</v>
      </c>
      <c r="Z296" s="369">
        <v>0.20419931086585796</v>
      </c>
      <c r="AA296" s="685">
        <v>1.0872838232780977</v>
      </c>
      <c r="AB296" s="369">
        <v>3.3338487597434366E-2</v>
      </c>
      <c r="AC296" s="373">
        <v>3.1261856911291415</v>
      </c>
      <c r="AD296" s="686">
        <v>0</v>
      </c>
      <c r="AE296" s="687" t="s">
        <v>1803</v>
      </c>
      <c r="AF296" s="688" t="s">
        <v>1800</v>
      </c>
      <c r="AG296" s="689" t="s">
        <v>1438</v>
      </c>
      <c r="AH296" s="689" t="s">
        <v>1780</v>
      </c>
      <c r="AI296" s="689">
        <v>25000</v>
      </c>
      <c r="AJ296" s="689">
        <v>10000</v>
      </c>
      <c r="AK296" s="689">
        <v>25000</v>
      </c>
      <c r="AL296" s="673">
        <v>0</v>
      </c>
      <c r="AM296" s="673">
        <v>0</v>
      </c>
      <c r="AN296" s="685" t="s">
        <v>1782</v>
      </c>
      <c r="AO296" s="683" t="s">
        <v>1324</v>
      </c>
      <c r="AP296" s="687" t="s">
        <v>1802</v>
      </c>
      <c r="AQ296" s="376" t="s">
        <v>1782</v>
      </c>
      <c r="AR296" s="369">
        <v>0</v>
      </c>
      <c r="AS296" s="369">
        <v>0</v>
      </c>
      <c r="AT296" s="369" t="s">
        <v>1419</v>
      </c>
      <c r="AW296" s="198"/>
      <c r="AX296" s="198"/>
      <c r="AY296" s="184"/>
      <c r="AZ296" s="184"/>
      <c r="BA296" s="184"/>
      <c r="BB296" s="186"/>
      <c r="BC296" s="184"/>
      <c r="BD296" s="184"/>
      <c r="BE296" s="184"/>
      <c r="BF296" s="184"/>
      <c r="BG296" s="186"/>
      <c r="BH296" s="186"/>
      <c r="BI296" s="199"/>
      <c r="BJ296" s="199"/>
      <c r="BK296" s="199"/>
      <c r="BL296" s="218"/>
      <c r="BM296" s="186"/>
      <c r="BN296" s="186"/>
      <c r="BO296" s="186"/>
      <c r="BP296" s="186"/>
      <c r="BQ296" s="186"/>
      <c r="BR296" s="186"/>
      <c r="BS296" s="186"/>
      <c r="BT296" s="187"/>
      <c r="BU296" s="188"/>
      <c r="BV296" s="189"/>
      <c r="BW296" s="185"/>
      <c r="BX296"/>
      <c r="BZ296"/>
    </row>
    <row r="297" spans="2:78" ht="18.75">
      <c r="B297" s="676" t="s">
        <v>152</v>
      </c>
      <c r="C297" s="364">
        <v>34096227000102</v>
      </c>
      <c r="D297" s="838" t="s">
        <v>13</v>
      </c>
      <c r="E297" s="838" t="s">
        <v>615</v>
      </c>
      <c r="F297" s="365" t="s">
        <v>619</v>
      </c>
      <c r="G297" s="366" t="s">
        <v>34</v>
      </c>
      <c r="H297" s="366" t="s">
        <v>1337</v>
      </c>
      <c r="I297" s="840" t="s">
        <v>34</v>
      </c>
      <c r="J297" s="366" t="s">
        <v>1419</v>
      </c>
      <c r="K297" s="367" t="s">
        <v>48</v>
      </c>
      <c r="L297" s="681" t="s">
        <v>1419</v>
      </c>
      <c r="M297" s="368" t="s">
        <v>34</v>
      </c>
      <c r="N297" s="682">
        <v>503606</v>
      </c>
      <c r="O297" s="683" t="s">
        <v>1321</v>
      </c>
      <c r="P297" s="684">
        <v>43679</v>
      </c>
      <c r="Q297" s="372">
        <v>33.511510870000002</v>
      </c>
      <c r="R297" s="372">
        <v>52.297345152748996</v>
      </c>
      <c r="S297" s="873">
        <v>1</v>
      </c>
      <c r="T297" s="369">
        <v>0.16813572129958243</v>
      </c>
      <c r="U297" s="685">
        <v>1.7293657246154783</v>
      </c>
      <c r="V297" s="369">
        <v>0.19305177185167621</v>
      </c>
      <c r="W297" s="685">
        <v>1.6974361670200293</v>
      </c>
      <c r="X297" s="369">
        <v>0.13368439201005011</v>
      </c>
      <c r="Y297" s="685">
        <v>0.8933440938514009</v>
      </c>
      <c r="Z297" s="369">
        <v>0.12710636154267863</v>
      </c>
      <c r="AA297" s="685">
        <v>0.67679312998209973</v>
      </c>
      <c r="AB297" s="369">
        <v>3.311650501616327E-2</v>
      </c>
      <c r="AC297" s="373">
        <v>2.3951918687593619</v>
      </c>
      <c r="AD297" s="686">
        <v>33598974000178</v>
      </c>
      <c r="AE297" s="687" t="s">
        <v>1803</v>
      </c>
      <c r="AF297" s="688" t="s">
        <v>1800</v>
      </c>
      <c r="AG297" s="689" t="s">
        <v>1438</v>
      </c>
      <c r="AH297" s="689" t="s">
        <v>1780</v>
      </c>
      <c r="AI297" s="689">
        <v>25000</v>
      </c>
      <c r="AJ297" s="689">
        <v>10000</v>
      </c>
      <c r="AK297" s="689">
        <v>25000</v>
      </c>
      <c r="AL297" s="673">
        <v>2</v>
      </c>
      <c r="AM297" s="673">
        <v>20</v>
      </c>
      <c r="AN297" s="685" t="s">
        <v>1782</v>
      </c>
      <c r="AO297" s="683" t="s">
        <v>1324</v>
      </c>
      <c r="AP297" s="687" t="s">
        <v>1802</v>
      </c>
      <c r="AQ297" s="376" t="s">
        <v>668</v>
      </c>
      <c r="AR297" s="369">
        <v>7.0000000000000001E-3</v>
      </c>
      <c r="AS297" s="369">
        <v>7.0000000000000001E-3</v>
      </c>
      <c r="AT297" s="369" t="s">
        <v>1419</v>
      </c>
      <c r="AW297" s="198"/>
      <c r="AX297" s="198"/>
      <c r="AY297" s="184"/>
      <c r="AZ297" s="184"/>
      <c r="BA297" s="184"/>
      <c r="BB297" s="186"/>
      <c r="BC297" s="184"/>
      <c r="BD297" s="184"/>
      <c r="BE297" s="184"/>
      <c r="BF297" s="184"/>
      <c r="BG297" s="186"/>
      <c r="BH297" s="186"/>
      <c r="BI297" s="199"/>
      <c r="BJ297" s="199"/>
      <c r="BK297" s="199"/>
      <c r="BL297" s="186"/>
      <c r="BM297" s="186"/>
      <c r="BN297" s="186"/>
      <c r="BO297" s="186"/>
      <c r="BP297" s="186"/>
      <c r="BQ297" s="186"/>
      <c r="BR297" s="186"/>
      <c r="BS297" s="186"/>
      <c r="BT297" s="187"/>
      <c r="BU297" s="188"/>
      <c r="BV297" s="189"/>
      <c r="BW297" s="185"/>
      <c r="BX297"/>
      <c r="BZ297"/>
    </row>
    <row r="298" spans="2:78" ht="18.75">
      <c r="B298" s="676" t="s">
        <v>1535</v>
      </c>
      <c r="C298" s="364">
        <v>9290807000180</v>
      </c>
      <c r="D298" s="838" t="s">
        <v>14</v>
      </c>
      <c r="E298" s="838" t="s">
        <v>607</v>
      </c>
      <c r="F298" s="365" t="s">
        <v>672</v>
      </c>
      <c r="G298" s="366" t="s">
        <v>1419</v>
      </c>
      <c r="H298" s="366" t="s">
        <v>34</v>
      </c>
      <c r="I298" s="840" t="s">
        <v>1419</v>
      </c>
      <c r="J298" s="366" t="s">
        <v>608</v>
      </c>
      <c r="K298" s="367" t="s">
        <v>48</v>
      </c>
      <c r="L298" s="681" t="s">
        <v>1419</v>
      </c>
      <c r="M298" s="368" t="s">
        <v>1419</v>
      </c>
      <c r="N298" s="682">
        <v>204579</v>
      </c>
      <c r="O298" s="683" t="s">
        <v>1321</v>
      </c>
      <c r="P298" s="684">
        <v>39509</v>
      </c>
      <c r="Q298" s="372">
        <v>6.5759740000000004</v>
      </c>
      <c r="R298" s="372">
        <v>11.361039681274905</v>
      </c>
      <c r="S298" s="873">
        <v>1</v>
      </c>
      <c r="T298" s="369">
        <v>0.11917669801788278</v>
      </c>
      <c r="U298" s="685">
        <v>1.2257960124829688</v>
      </c>
      <c r="V298" s="369">
        <v>8.8348839552060632E-2</v>
      </c>
      <c r="W298" s="685">
        <v>0.77682019766769239</v>
      </c>
      <c r="X298" s="369">
        <v>0.16415208882780696</v>
      </c>
      <c r="Y298" s="685">
        <v>1.0969440548951106</v>
      </c>
      <c r="Z298" s="369">
        <v>8.5827014689130232E-2</v>
      </c>
      <c r="AA298" s="685">
        <v>0.4569962762168448</v>
      </c>
      <c r="AB298" s="369">
        <v>0.20601622760559962</v>
      </c>
      <c r="AC298" s="373">
        <v>-0.12320655056244116</v>
      </c>
      <c r="AD298" s="686">
        <v>0</v>
      </c>
      <c r="AE298" s="687" t="s">
        <v>1803</v>
      </c>
      <c r="AF298" s="688" t="s">
        <v>1800</v>
      </c>
      <c r="AG298" s="689" t="s">
        <v>1438</v>
      </c>
      <c r="AH298" s="689" t="s">
        <v>1780</v>
      </c>
      <c r="AI298" s="689">
        <v>50000</v>
      </c>
      <c r="AJ298" s="689">
        <v>50000</v>
      </c>
      <c r="AK298" s="689">
        <v>50000</v>
      </c>
      <c r="AL298" s="673">
        <v>1</v>
      </c>
      <c r="AM298" s="673">
        <v>0</v>
      </c>
      <c r="AN298" s="685" t="s">
        <v>1782</v>
      </c>
      <c r="AO298" s="683" t="s">
        <v>1324</v>
      </c>
      <c r="AP298" s="687" t="s">
        <v>1802</v>
      </c>
      <c r="AQ298" s="376" t="s">
        <v>1782</v>
      </c>
      <c r="AR298" s="369">
        <v>3.5000000000000001E-3</v>
      </c>
      <c r="AS298" s="369">
        <v>3.5000000000000001E-3</v>
      </c>
      <c r="AT298" s="369" t="s">
        <v>1419</v>
      </c>
      <c r="AW298" s="198"/>
      <c r="AX298" s="198"/>
      <c r="AY298" s="184"/>
      <c r="AZ298" s="184"/>
      <c r="BA298" s="184"/>
      <c r="BB298" s="186"/>
      <c r="BC298" s="184"/>
      <c r="BD298" s="184"/>
      <c r="BE298" s="184"/>
      <c r="BF298" s="184"/>
      <c r="BG298" s="186"/>
      <c r="BH298" s="186"/>
      <c r="BI298" s="199"/>
      <c r="BJ298" s="199"/>
      <c r="BK298" s="199"/>
      <c r="BL298" s="186"/>
      <c r="BM298" s="186"/>
      <c r="BN298" s="186"/>
      <c r="BO298" s="186"/>
      <c r="BP298" s="186"/>
      <c r="BQ298" s="186"/>
      <c r="BR298" s="186"/>
      <c r="BS298" s="186"/>
      <c r="BT298" s="187"/>
      <c r="BU298" s="188"/>
      <c r="BV298" s="189"/>
      <c r="BW298" s="185"/>
      <c r="BX298"/>
      <c r="BZ298"/>
    </row>
    <row r="299" spans="2:78" ht="18.75">
      <c r="B299" s="676" t="s">
        <v>1536</v>
      </c>
      <c r="C299" s="364">
        <v>37953612000109</v>
      </c>
      <c r="D299" s="838" t="s">
        <v>11</v>
      </c>
      <c r="E299" s="838" t="s">
        <v>620</v>
      </c>
      <c r="F299" s="365" t="s">
        <v>672</v>
      </c>
      <c r="G299" s="366" t="s">
        <v>738</v>
      </c>
      <c r="H299" s="366" t="s">
        <v>34</v>
      </c>
      <c r="I299" s="840" t="s">
        <v>1304</v>
      </c>
      <c r="J299" s="366" t="s">
        <v>608</v>
      </c>
      <c r="K299" s="367" t="s">
        <v>48</v>
      </c>
      <c r="L299" s="681" t="s">
        <v>1419</v>
      </c>
      <c r="M299" s="368" t="s">
        <v>1419</v>
      </c>
      <c r="N299" s="683">
        <v>548065</v>
      </c>
      <c r="O299" s="683" t="s">
        <v>1321</v>
      </c>
      <c r="P299" s="684">
        <v>44057</v>
      </c>
      <c r="Q299" s="372">
        <v>101.13399409</v>
      </c>
      <c r="R299" s="372">
        <v>57.461706143147417</v>
      </c>
      <c r="S299" s="873">
        <v>0</v>
      </c>
      <c r="T299" s="369">
        <v>9.8119356731979801E-2</v>
      </c>
      <c r="U299" s="685">
        <v>1.0092100069042631</v>
      </c>
      <c r="V299" s="369">
        <v>0.11480723315799701</v>
      </c>
      <c r="W299" s="685">
        <v>1.0094595243995592</v>
      </c>
      <c r="X299" s="369">
        <v>0.15162095270344311</v>
      </c>
      <c r="Y299" s="685">
        <v>1.013204911696503</v>
      </c>
      <c r="AB299" s="369">
        <v>1.4739273212912409E-3</v>
      </c>
      <c r="AC299" s="373">
        <v>0.72991715888758057</v>
      </c>
      <c r="AD299" s="686">
        <v>0</v>
      </c>
      <c r="AE299" s="687" t="s">
        <v>1803</v>
      </c>
      <c r="AF299" s="688" t="s">
        <v>1800</v>
      </c>
      <c r="AG299" s="689" t="s">
        <v>1438</v>
      </c>
      <c r="AH299" s="689" t="s">
        <v>1786</v>
      </c>
      <c r="AI299" s="689">
        <v>0</v>
      </c>
      <c r="AJ299" s="689">
        <v>50</v>
      </c>
      <c r="AK299" s="689">
        <v>1</v>
      </c>
      <c r="AL299" s="673">
        <v>0</v>
      </c>
      <c r="AM299" s="673">
        <v>0</v>
      </c>
      <c r="AN299" s="685" t="s">
        <v>1787</v>
      </c>
      <c r="AO299" s="683" t="s">
        <v>1324</v>
      </c>
      <c r="AP299" s="687" t="s">
        <v>1788</v>
      </c>
      <c r="AQ299" s="376" t="s">
        <v>1782</v>
      </c>
      <c r="AR299" s="369">
        <v>0</v>
      </c>
      <c r="AS299" s="369">
        <v>0</v>
      </c>
      <c r="AT299" s="369" t="s">
        <v>1419</v>
      </c>
      <c r="AW299" s="198"/>
      <c r="AX299" s="198"/>
      <c r="AY299" s="184"/>
      <c r="AZ299" s="184"/>
      <c r="BA299" s="184"/>
      <c r="BB299" s="186"/>
      <c r="BC299" s="184"/>
      <c r="BD299" s="184"/>
      <c r="BE299" s="184"/>
      <c r="BF299" s="184"/>
      <c r="BG299" s="186"/>
      <c r="BH299" s="186"/>
      <c r="BI299" s="199"/>
      <c r="BJ299" s="199"/>
      <c r="BK299" s="199"/>
      <c r="BL299" s="186"/>
      <c r="BM299" s="186"/>
      <c r="BN299" s="186"/>
      <c r="BO299" s="186"/>
      <c r="BP299" s="186"/>
      <c r="BQ299" s="186"/>
      <c r="BR299" s="186"/>
      <c r="BS299" s="186"/>
      <c r="BT299" s="187"/>
      <c r="BU299" s="188"/>
      <c r="BV299" s="189"/>
      <c r="BW299" s="185"/>
      <c r="BX299"/>
      <c r="BZ299"/>
    </row>
    <row r="300" spans="2:78" ht="18.75">
      <c r="B300" s="676" t="s">
        <v>856</v>
      </c>
      <c r="C300" s="364">
        <v>9083998000100</v>
      </c>
      <c r="D300" s="838" t="s">
        <v>13</v>
      </c>
      <c r="E300" s="838" t="s">
        <v>615</v>
      </c>
      <c r="F300" s="365" t="s">
        <v>619</v>
      </c>
      <c r="G300" s="366" t="s">
        <v>34</v>
      </c>
      <c r="H300" s="366" t="s">
        <v>1337</v>
      </c>
      <c r="I300" s="840" t="s">
        <v>34</v>
      </c>
      <c r="J300" s="366" t="s">
        <v>608</v>
      </c>
      <c r="K300" s="367" t="s">
        <v>48</v>
      </c>
      <c r="L300" s="681" t="s">
        <v>1419</v>
      </c>
      <c r="M300" s="368" t="s">
        <v>1416</v>
      </c>
      <c r="N300" s="682">
        <v>208728</v>
      </c>
      <c r="O300" s="683" t="s">
        <v>1321</v>
      </c>
      <c r="P300" s="684">
        <v>39569</v>
      </c>
      <c r="Q300" s="372">
        <v>2.6862089999999998</v>
      </c>
      <c r="R300" s="372">
        <v>3.7267988366533853</v>
      </c>
      <c r="S300" s="873">
        <v>1</v>
      </c>
      <c r="T300" s="369">
        <v>0.10602484330995132</v>
      </c>
      <c r="U300" s="685">
        <v>1.0905221600783763</v>
      </c>
      <c r="V300" s="369">
        <v>0.12954104808373135</v>
      </c>
      <c r="W300" s="685">
        <v>1.1390087644466085</v>
      </c>
      <c r="X300" s="369">
        <v>0.10533568149496308</v>
      </c>
      <c r="Y300" s="685">
        <v>0.70390422936032249</v>
      </c>
      <c r="Z300" s="369">
        <v>0.10835720424793904</v>
      </c>
      <c r="AA300" s="685">
        <v>0.57696098392721618</v>
      </c>
      <c r="AB300" s="369">
        <v>2.2493626545635144E-2</v>
      </c>
      <c r="AC300" s="373">
        <v>0.70285063799842717</v>
      </c>
      <c r="AD300" s="686">
        <v>0</v>
      </c>
      <c r="AE300" s="687" t="s">
        <v>1856</v>
      </c>
      <c r="AF300" s="688" t="s">
        <v>1800</v>
      </c>
      <c r="AG300" s="689" t="s">
        <v>1438</v>
      </c>
      <c r="AH300" s="689" t="s">
        <v>1780</v>
      </c>
      <c r="AI300" s="689">
        <v>0</v>
      </c>
      <c r="AJ300" s="689">
        <v>0</v>
      </c>
      <c r="AK300" s="689">
        <v>0</v>
      </c>
      <c r="AL300" s="673">
        <v>0.15</v>
      </c>
      <c r="AM300" s="673">
        <v>0</v>
      </c>
      <c r="AN300" s="685" t="s">
        <v>1801</v>
      </c>
      <c r="AO300" s="683" t="s">
        <v>1324</v>
      </c>
      <c r="AP300" s="687" t="s">
        <v>1802</v>
      </c>
      <c r="AQ300" s="376" t="s">
        <v>668</v>
      </c>
      <c r="AR300" s="369">
        <v>1.6000000000000001E-3</v>
      </c>
      <c r="AS300" s="369">
        <v>1.6000000000000001E-3</v>
      </c>
      <c r="AT300" s="369" t="s">
        <v>1419</v>
      </c>
      <c r="AW300" s="198"/>
      <c r="AX300" s="198"/>
      <c r="AY300" s="184"/>
      <c r="AZ300" s="184"/>
      <c r="BA300" s="184"/>
      <c r="BB300" s="186"/>
      <c r="BC300" s="184"/>
      <c r="BD300" s="184"/>
      <c r="BE300" s="184"/>
      <c r="BF300" s="184"/>
      <c r="BG300" s="186"/>
      <c r="BH300" s="186"/>
      <c r="BI300" s="199"/>
      <c r="BJ300" s="199"/>
      <c r="BK300" s="199"/>
      <c r="BL300" s="186"/>
      <c r="BM300" s="186"/>
      <c r="BN300" s="186"/>
      <c r="BO300" s="186"/>
      <c r="BP300" s="186"/>
      <c r="BQ300" s="186"/>
      <c r="BR300" s="186"/>
      <c r="BS300" s="186"/>
      <c r="BT300" s="187"/>
      <c r="BU300" s="188"/>
      <c r="BV300" s="189"/>
      <c r="BW300" s="185"/>
      <c r="BX300"/>
      <c r="BZ300"/>
    </row>
    <row r="301" spans="2:78" ht="18.75">
      <c r="B301" s="676" t="s">
        <v>857</v>
      </c>
      <c r="C301" s="364">
        <v>42730656000100</v>
      </c>
      <c r="D301" s="838" t="s">
        <v>13</v>
      </c>
      <c r="E301" s="838" t="s">
        <v>615</v>
      </c>
      <c r="F301" s="365" t="s">
        <v>619</v>
      </c>
      <c r="G301" s="366" t="s">
        <v>34</v>
      </c>
      <c r="H301" s="366" t="s">
        <v>1337</v>
      </c>
      <c r="I301" s="840" t="s">
        <v>34</v>
      </c>
      <c r="J301" s="366" t="s">
        <v>611</v>
      </c>
      <c r="K301" s="367" t="s">
        <v>48</v>
      </c>
      <c r="L301" s="681" t="s">
        <v>1419</v>
      </c>
      <c r="M301" s="368" t="s">
        <v>34</v>
      </c>
      <c r="N301" s="683">
        <v>633216</v>
      </c>
      <c r="O301" s="683" t="s">
        <v>1321</v>
      </c>
      <c r="P301" s="684">
        <v>44402</v>
      </c>
      <c r="Q301" s="372">
        <v>705.14125940999998</v>
      </c>
      <c r="R301" s="372">
        <v>432.48642602211157</v>
      </c>
      <c r="S301" s="873">
        <v>1</v>
      </c>
      <c r="T301" s="369">
        <v>0.13929275312067912</v>
      </c>
      <c r="U301" s="685">
        <v>1.4327003867608616</v>
      </c>
      <c r="V301" s="369">
        <v>0.16197723493422056</v>
      </c>
      <c r="W301" s="685">
        <v>1.4242087196303497</v>
      </c>
      <c r="AB301" s="369">
        <v>1.5148441674444089E-2</v>
      </c>
      <c r="AC301" s="373">
        <v>3.1848719264886194</v>
      </c>
      <c r="AD301" s="686">
        <v>0</v>
      </c>
      <c r="AE301" s="687" t="s">
        <v>1803</v>
      </c>
      <c r="AF301" s="688" t="s">
        <v>1800</v>
      </c>
      <c r="AG301" s="689" t="s">
        <v>1438</v>
      </c>
      <c r="AH301" s="689" t="s">
        <v>1861</v>
      </c>
      <c r="AI301" s="689">
        <v>1000</v>
      </c>
      <c r="AJ301" s="689">
        <v>100</v>
      </c>
      <c r="AK301" s="689">
        <v>100</v>
      </c>
      <c r="AL301" s="673">
        <v>0</v>
      </c>
      <c r="AM301" s="673">
        <v>0</v>
      </c>
      <c r="AN301" s="685" t="s">
        <v>1801</v>
      </c>
      <c r="AO301" s="683" t="s">
        <v>1324</v>
      </c>
      <c r="AP301" s="687" t="s">
        <v>1802</v>
      </c>
      <c r="AQ301" s="376" t="s">
        <v>668</v>
      </c>
      <c r="AR301" s="369">
        <v>7.0000000000000001E-3</v>
      </c>
      <c r="AS301" s="369">
        <v>7.0000000000000001E-3</v>
      </c>
      <c r="AT301" s="369" t="s">
        <v>1419</v>
      </c>
      <c r="AW301" s="198"/>
      <c r="AX301" s="198"/>
      <c r="AY301" s="184"/>
      <c r="AZ301" s="184"/>
      <c r="BA301" s="184"/>
      <c r="BB301" s="186"/>
      <c r="BC301" s="184"/>
      <c r="BD301" s="184"/>
      <c r="BE301" s="184"/>
      <c r="BF301" s="184"/>
      <c r="BG301" s="186"/>
      <c r="BH301" s="186"/>
      <c r="BI301" s="199"/>
      <c r="BJ301" s="199"/>
      <c r="BK301" s="199"/>
      <c r="BL301" s="186"/>
      <c r="BM301" s="186"/>
      <c r="BN301" s="186"/>
      <c r="BO301" s="186"/>
      <c r="BP301" s="186"/>
      <c r="BQ301" s="186"/>
      <c r="BR301" s="186"/>
      <c r="BS301" s="186"/>
      <c r="BT301" s="187"/>
      <c r="BU301" s="188"/>
      <c r="BV301" s="189"/>
      <c r="BW301" s="185"/>
      <c r="BX301"/>
      <c r="BZ301"/>
    </row>
    <row r="302" spans="2:78" ht="18.75">
      <c r="B302" s="676" t="s">
        <v>1537</v>
      </c>
      <c r="C302" s="364">
        <v>11110904000196</v>
      </c>
      <c r="D302" s="838" t="s">
        <v>11</v>
      </c>
      <c r="E302" s="838" t="s">
        <v>620</v>
      </c>
      <c r="F302" s="365" t="s">
        <v>672</v>
      </c>
      <c r="G302" s="366" t="s">
        <v>738</v>
      </c>
      <c r="H302" s="366" t="s">
        <v>34</v>
      </c>
      <c r="I302" s="840" t="s">
        <v>1304</v>
      </c>
      <c r="J302" s="366" t="s">
        <v>608</v>
      </c>
      <c r="K302" s="367" t="s">
        <v>48</v>
      </c>
      <c r="L302" s="681" t="s">
        <v>1419</v>
      </c>
      <c r="M302" s="368" t="s">
        <v>1419</v>
      </c>
      <c r="N302" s="682">
        <v>236977</v>
      </c>
      <c r="O302" s="683" t="s">
        <v>1321</v>
      </c>
      <c r="P302" s="684">
        <v>40123</v>
      </c>
      <c r="Q302" s="372">
        <v>749.39748499999996</v>
      </c>
      <c r="R302" s="372">
        <v>497.66568234262962</v>
      </c>
      <c r="S302" s="873">
        <v>0</v>
      </c>
      <c r="T302" s="369">
        <v>9.2507839793797286E-2</v>
      </c>
      <c r="U302" s="685">
        <v>0.95149255709060399</v>
      </c>
      <c r="V302" s="369">
        <v>0.10765725803313431</v>
      </c>
      <c r="W302" s="685">
        <v>0.94659231394183685</v>
      </c>
      <c r="X302" s="369">
        <v>0.13810558350631297</v>
      </c>
      <c r="Y302" s="685">
        <v>0.92288864465188281</v>
      </c>
      <c r="Z302" s="369">
        <v>0.16917595404876273</v>
      </c>
      <c r="AA302" s="685">
        <v>0.9007977418968538</v>
      </c>
      <c r="AB302" s="369">
        <v>1.3214400596696743E-3</v>
      </c>
      <c r="AC302" s="373">
        <v>-4.5965991704666473</v>
      </c>
      <c r="AD302" s="686">
        <v>0</v>
      </c>
      <c r="AE302" s="687" t="s">
        <v>1803</v>
      </c>
      <c r="AF302" s="688" t="s">
        <v>1800</v>
      </c>
      <c r="AG302" s="689" t="s">
        <v>1438</v>
      </c>
      <c r="AH302" s="689" t="s">
        <v>1861</v>
      </c>
      <c r="AI302" s="689">
        <v>3000</v>
      </c>
      <c r="AJ302" s="689">
        <v>1000</v>
      </c>
      <c r="AK302" s="689">
        <v>1000</v>
      </c>
      <c r="AL302" s="673">
        <v>0.5</v>
      </c>
      <c r="AM302" s="673">
        <v>0</v>
      </c>
      <c r="AN302" s="685" t="s">
        <v>1787</v>
      </c>
      <c r="AO302" s="683" t="s">
        <v>1324</v>
      </c>
      <c r="AP302" s="687" t="s">
        <v>1788</v>
      </c>
      <c r="AQ302" s="376" t="s">
        <v>1782</v>
      </c>
      <c r="AR302" s="369">
        <v>1.75E-3</v>
      </c>
      <c r="AS302" s="369">
        <v>1.75E-3</v>
      </c>
      <c r="AT302" s="369" t="s">
        <v>1419</v>
      </c>
      <c r="AW302" s="198"/>
      <c r="AX302" s="198"/>
      <c r="AY302" s="184"/>
      <c r="AZ302" s="184"/>
      <c r="BA302" s="184"/>
      <c r="BB302" s="186"/>
      <c r="BC302" s="184"/>
      <c r="BD302" s="184"/>
      <c r="BE302" s="184"/>
      <c r="BF302" s="184"/>
      <c r="BG302" s="186"/>
      <c r="BH302" s="186"/>
      <c r="BI302" s="199"/>
      <c r="BJ302" s="199"/>
      <c r="BK302" s="199"/>
      <c r="BL302" s="186"/>
      <c r="BM302" s="186"/>
      <c r="BN302" s="186"/>
      <c r="BO302" s="186"/>
      <c r="BP302" s="186"/>
      <c r="BQ302" s="186"/>
      <c r="BR302" s="186"/>
      <c r="BS302" s="186"/>
      <c r="BT302" s="187"/>
      <c r="BU302" s="188"/>
      <c r="BV302" s="189"/>
      <c r="BW302" s="185"/>
      <c r="BX302"/>
      <c r="BZ302"/>
    </row>
    <row r="303" spans="2:78" ht="18.75">
      <c r="B303" s="676" t="s">
        <v>153</v>
      </c>
      <c r="C303" s="364">
        <v>41287933000199</v>
      </c>
      <c r="D303" s="838" t="s">
        <v>14</v>
      </c>
      <c r="E303" s="838" t="s">
        <v>607</v>
      </c>
      <c r="F303" s="365" t="s">
        <v>1419</v>
      </c>
      <c r="G303" s="366" t="s">
        <v>1419</v>
      </c>
      <c r="H303" s="366" t="s">
        <v>34</v>
      </c>
      <c r="I303" s="840" t="s">
        <v>34</v>
      </c>
      <c r="J303" s="366" t="s">
        <v>611</v>
      </c>
      <c r="K303" s="367" t="s">
        <v>48</v>
      </c>
      <c r="L303" s="681" t="s">
        <v>1419</v>
      </c>
      <c r="M303" s="368" t="s">
        <v>1416</v>
      </c>
      <c r="N303" s="683">
        <v>585378</v>
      </c>
      <c r="O303" s="683" t="s">
        <v>1321</v>
      </c>
      <c r="P303" s="684">
        <v>44302</v>
      </c>
      <c r="Q303" s="372">
        <v>81.601459379999994</v>
      </c>
      <c r="R303" s="372">
        <v>117.92783224628006</v>
      </c>
      <c r="S303" s="873">
        <v>5</v>
      </c>
      <c r="T303" s="369">
        <v>-0.20677601037114035</v>
      </c>
      <c r="U303" s="685">
        <v>-2.1268017423342918</v>
      </c>
      <c r="V303" s="369">
        <v>-0.17903246670946305</v>
      </c>
      <c r="W303" s="685">
        <v>-1.5741693595899173</v>
      </c>
      <c r="AB303" s="369">
        <v>0.17416643752334071</v>
      </c>
      <c r="AC303" s="373">
        <v>-1.6809430059420143</v>
      </c>
      <c r="AD303" s="686">
        <v>0</v>
      </c>
      <c r="AE303" s="687" t="s">
        <v>1856</v>
      </c>
      <c r="AF303" s="688" t="s">
        <v>1800</v>
      </c>
      <c r="AG303" s="689" t="s">
        <v>1438</v>
      </c>
      <c r="AH303" s="689" t="s">
        <v>1780</v>
      </c>
      <c r="AI303" s="689">
        <v>5000</v>
      </c>
      <c r="AJ303" s="689">
        <v>1000</v>
      </c>
      <c r="AK303" s="689">
        <v>5000</v>
      </c>
      <c r="AL303" s="673">
        <v>0.5</v>
      </c>
      <c r="AM303" s="673">
        <v>20</v>
      </c>
      <c r="AN303" s="685" t="s">
        <v>1782</v>
      </c>
      <c r="AO303" s="683" t="s">
        <v>1324</v>
      </c>
      <c r="AP303" s="687" t="s">
        <v>1783</v>
      </c>
      <c r="AQ303" s="376" t="s">
        <v>687</v>
      </c>
      <c r="AR303" s="369">
        <v>3.3333333333333301E-3</v>
      </c>
      <c r="AS303" s="369">
        <v>3.3333333333333301E-3</v>
      </c>
      <c r="AT303" s="369" t="s">
        <v>1419</v>
      </c>
      <c r="AW303" s="198"/>
      <c r="AX303" s="198"/>
      <c r="AY303" s="184"/>
      <c r="AZ303" s="184"/>
      <c r="BA303" s="184"/>
      <c r="BB303" s="186"/>
      <c r="BC303" s="184"/>
      <c r="BD303" s="184"/>
      <c r="BE303" s="184"/>
      <c r="BF303" s="184"/>
      <c r="BG303" s="186"/>
      <c r="BH303" s="186"/>
      <c r="BI303" s="199"/>
      <c r="BJ303" s="199"/>
      <c r="BK303" s="199"/>
      <c r="BL303" s="186"/>
      <c r="BM303" s="186"/>
      <c r="BN303" s="186"/>
      <c r="BO303" s="186"/>
      <c r="BP303" s="186"/>
      <c r="BQ303" s="186"/>
      <c r="BR303" s="186"/>
      <c r="BS303" s="186"/>
      <c r="BT303" s="187"/>
      <c r="BU303" s="188"/>
      <c r="BV303" s="189"/>
      <c r="BW303" s="185"/>
      <c r="BX303"/>
      <c r="BZ303"/>
    </row>
    <row r="304" spans="2:78" ht="18.75">
      <c r="B304" s="676" t="s">
        <v>50</v>
      </c>
      <c r="C304" s="364">
        <v>33600729000158</v>
      </c>
      <c r="D304" s="838" t="s">
        <v>14</v>
      </c>
      <c r="E304" s="838" t="s">
        <v>15</v>
      </c>
      <c r="F304" s="365" t="s">
        <v>699</v>
      </c>
      <c r="G304" s="366" t="s">
        <v>1419</v>
      </c>
      <c r="H304" s="366" t="s">
        <v>34</v>
      </c>
      <c r="I304" s="840" t="s">
        <v>34</v>
      </c>
      <c r="J304" s="366" t="s">
        <v>611</v>
      </c>
      <c r="K304" s="367" t="s">
        <v>48</v>
      </c>
      <c r="L304" s="681" t="s">
        <v>1419</v>
      </c>
      <c r="M304" s="368" t="s">
        <v>1416</v>
      </c>
      <c r="N304" s="682">
        <v>498874</v>
      </c>
      <c r="O304" s="683" t="s">
        <v>1321</v>
      </c>
      <c r="P304" s="684">
        <v>43637</v>
      </c>
      <c r="Q304" s="372">
        <v>75.664495560000006</v>
      </c>
      <c r="R304" s="372">
        <v>100.77287815211147</v>
      </c>
      <c r="S304" s="873">
        <v>1</v>
      </c>
      <c r="T304" s="369">
        <v>-5.8041778418012502E-2</v>
      </c>
      <c r="U304" s="685">
        <v>-0.59699070141668054</v>
      </c>
      <c r="V304" s="369">
        <v>-2.3421642038588542E-2</v>
      </c>
      <c r="W304" s="685">
        <v>-0.2059382408457896</v>
      </c>
      <c r="X304" s="369">
        <v>-9.613966534397278E-2</v>
      </c>
      <c r="Y304" s="685">
        <v>-0.64245197908691976</v>
      </c>
      <c r="Z304" s="369">
        <v>0.14653250126430439</v>
      </c>
      <c r="AA304" s="685">
        <v>0.78022995050074984</v>
      </c>
      <c r="AB304" s="369">
        <v>0.14523448425176622</v>
      </c>
      <c r="AC304" s="373">
        <v>-0.9443558192148428</v>
      </c>
      <c r="AD304" s="686">
        <v>0</v>
      </c>
      <c r="AE304" s="687" t="s">
        <v>1803</v>
      </c>
      <c r="AF304" s="688" t="s">
        <v>1800</v>
      </c>
      <c r="AG304" s="689" t="s">
        <v>1438</v>
      </c>
      <c r="AH304" s="689" t="s">
        <v>1786</v>
      </c>
      <c r="AI304" s="689">
        <v>500</v>
      </c>
      <c r="AJ304" s="689">
        <v>500</v>
      </c>
      <c r="AK304" s="689">
        <v>500</v>
      </c>
      <c r="AL304" s="673">
        <v>0.1</v>
      </c>
      <c r="AM304" s="673">
        <v>0</v>
      </c>
      <c r="AN304" s="685" t="s">
        <v>1787</v>
      </c>
      <c r="AO304" s="683" t="s">
        <v>1324</v>
      </c>
      <c r="AP304" s="687" t="s">
        <v>1802</v>
      </c>
      <c r="AQ304" s="376" t="s">
        <v>671</v>
      </c>
      <c r="AR304" s="369">
        <v>3.5E-4</v>
      </c>
      <c r="AS304" s="369">
        <v>3.5E-4</v>
      </c>
      <c r="AT304" s="369" t="s">
        <v>1419</v>
      </c>
      <c r="AW304" s="198"/>
      <c r="AX304" s="198"/>
      <c r="AY304" s="184"/>
      <c r="AZ304" s="184"/>
      <c r="BA304" s="184"/>
      <c r="BB304" s="186"/>
      <c r="BC304" s="184"/>
      <c r="BD304" s="184"/>
      <c r="BE304" s="184"/>
      <c r="BF304" s="184"/>
      <c r="BG304" s="186"/>
      <c r="BH304" s="186"/>
      <c r="BI304" s="199"/>
      <c r="BJ304" s="199"/>
      <c r="BK304" s="199"/>
      <c r="BL304" s="186"/>
      <c r="BM304" s="186"/>
      <c r="BN304" s="186"/>
      <c r="BO304" s="186"/>
      <c r="BP304" s="186"/>
      <c r="BQ304" s="186"/>
      <c r="BR304" s="186"/>
      <c r="BS304" s="186"/>
      <c r="BT304" s="187"/>
      <c r="BU304" s="188"/>
      <c r="BV304" s="189"/>
      <c r="BW304" s="185"/>
      <c r="BX304"/>
      <c r="BZ304"/>
    </row>
    <row r="305" spans="2:78" ht="18.75">
      <c r="B305" s="676" t="s">
        <v>858</v>
      </c>
      <c r="C305" s="364">
        <v>34979818000110</v>
      </c>
      <c r="D305" s="838" t="s">
        <v>14</v>
      </c>
      <c r="E305" s="838" t="s">
        <v>15</v>
      </c>
      <c r="F305" s="365" t="s">
        <v>699</v>
      </c>
      <c r="G305" s="366" t="s">
        <v>1419</v>
      </c>
      <c r="H305" s="366" t="s">
        <v>34</v>
      </c>
      <c r="I305" s="840" t="s">
        <v>34</v>
      </c>
      <c r="J305" s="366" t="s">
        <v>611</v>
      </c>
      <c r="K305" s="367" t="s">
        <v>49</v>
      </c>
      <c r="L305" s="681" t="s">
        <v>1419</v>
      </c>
      <c r="M305" s="368" t="s">
        <v>1416</v>
      </c>
      <c r="N305" s="683">
        <v>534341</v>
      </c>
      <c r="O305" s="683" t="s">
        <v>1321</v>
      </c>
      <c r="P305" s="684">
        <v>43792</v>
      </c>
      <c r="Q305" s="372">
        <v>73.819760430000002</v>
      </c>
      <c r="R305" s="372">
        <v>101.08140253398419</v>
      </c>
      <c r="S305" s="873">
        <v>1</v>
      </c>
      <c r="T305" s="369">
        <v>-0.17609465826455606</v>
      </c>
      <c r="U305" s="685">
        <v>-1.8112276435772208</v>
      </c>
      <c r="V305" s="369">
        <v>-0.16860210778277451</v>
      </c>
      <c r="W305" s="685">
        <v>-1.4824588909040137</v>
      </c>
      <c r="X305" s="369">
        <v>-0.23738173935330587</v>
      </c>
      <c r="Y305" s="685">
        <v>-1.5863001779856691</v>
      </c>
      <c r="AB305" s="369">
        <v>0.18930899377854885</v>
      </c>
      <c r="AC305" s="373">
        <v>-1.4913897668711811</v>
      </c>
      <c r="AD305" s="686">
        <v>0</v>
      </c>
      <c r="AE305" s="687" t="s">
        <v>1803</v>
      </c>
      <c r="AF305" s="688" t="s">
        <v>1800</v>
      </c>
      <c r="AG305" s="689" t="s">
        <v>1438</v>
      </c>
      <c r="AH305" s="689" t="s">
        <v>1786</v>
      </c>
      <c r="AI305" s="689">
        <v>500</v>
      </c>
      <c r="AJ305" s="689">
        <v>500</v>
      </c>
      <c r="AK305" s="689">
        <v>500</v>
      </c>
      <c r="AL305" s="673">
        <v>0.1</v>
      </c>
      <c r="AM305" s="673">
        <v>0</v>
      </c>
      <c r="AN305" s="685" t="s">
        <v>1782</v>
      </c>
      <c r="AO305" s="683" t="s">
        <v>1324</v>
      </c>
      <c r="AP305" s="687" t="s">
        <v>1802</v>
      </c>
      <c r="AQ305" s="376" t="s">
        <v>671</v>
      </c>
      <c r="AR305" s="369">
        <v>3.5E-4</v>
      </c>
      <c r="AS305" s="369">
        <v>3.5E-4</v>
      </c>
      <c r="AT305" s="369" t="s">
        <v>1419</v>
      </c>
      <c r="AW305" s="198"/>
      <c r="AX305" s="198"/>
      <c r="AY305" s="184"/>
      <c r="AZ305" s="184"/>
      <c r="BA305" s="184"/>
      <c r="BB305" s="186"/>
      <c r="BC305" s="184"/>
      <c r="BD305" s="184"/>
      <c r="BE305" s="184"/>
      <c r="BF305" s="184"/>
      <c r="BG305" s="186"/>
      <c r="BH305" s="186"/>
      <c r="BI305" s="199"/>
      <c r="BJ305" s="199"/>
      <c r="BK305" s="199"/>
      <c r="BL305" s="186"/>
      <c r="BM305" s="186"/>
      <c r="BN305" s="186"/>
      <c r="BO305" s="186"/>
      <c r="BP305" s="186"/>
      <c r="BQ305" s="186"/>
      <c r="BR305" s="186"/>
      <c r="BS305" s="186"/>
      <c r="BT305" s="187"/>
      <c r="BU305" s="188"/>
      <c r="BV305" s="189"/>
      <c r="BW305" s="185"/>
      <c r="BX305"/>
      <c r="BZ305"/>
    </row>
    <row r="306" spans="2:78" ht="18.75">
      <c r="B306" s="676" t="s">
        <v>1538</v>
      </c>
      <c r="C306" s="364">
        <v>20997959000150</v>
      </c>
      <c r="D306" s="838" t="s">
        <v>11</v>
      </c>
      <c r="E306" s="838" t="s">
        <v>620</v>
      </c>
      <c r="F306" s="365" t="s">
        <v>672</v>
      </c>
      <c r="G306" s="366" t="s">
        <v>738</v>
      </c>
      <c r="H306" s="366" t="s">
        <v>34</v>
      </c>
      <c r="I306" s="840" t="s">
        <v>1304</v>
      </c>
      <c r="J306" s="366" t="s">
        <v>608</v>
      </c>
      <c r="K306" s="367" t="s">
        <v>48</v>
      </c>
      <c r="L306" s="681" t="s">
        <v>1419</v>
      </c>
      <c r="M306" s="368" t="s">
        <v>1419</v>
      </c>
      <c r="N306" s="682">
        <v>387150</v>
      </c>
      <c r="O306" s="683" t="s">
        <v>1321</v>
      </c>
      <c r="P306" s="684">
        <v>42013</v>
      </c>
      <c r="Q306" s="372">
        <v>577.64842499999997</v>
      </c>
      <c r="R306" s="372">
        <v>412.83371871713155</v>
      </c>
      <c r="S306" s="873">
        <v>1</v>
      </c>
      <c r="T306" s="369">
        <v>0.10147585287098182</v>
      </c>
      <c r="U306" s="685">
        <v>1.0437333629925967</v>
      </c>
      <c r="V306" s="369">
        <v>0.11806315084451668</v>
      </c>
      <c r="W306" s="685">
        <v>1.0380876607016953</v>
      </c>
      <c r="X306" s="369">
        <v>0.1783602913430038</v>
      </c>
      <c r="Y306" s="685">
        <v>1.1918901709700633</v>
      </c>
      <c r="Z306" s="369">
        <v>0.17197229831037819</v>
      </c>
      <c r="AA306" s="685">
        <v>0.91568721369320238</v>
      </c>
      <c r="AB306" s="369">
        <v>2.0080913827102424E-3</v>
      </c>
      <c r="AC306" s="373">
        <v>2.1571540850082958</v>
      </c>
      <c r="AD306" s="686">
        <v>0</v>
      </c>
      <c r="AE306" s="687" t="s">
        <v>1803</v>
      </c>
      <c r="AF306" s="688" t="s">
        <v>1800</v>
      </c>
      <c r="AG306" s="689" t="s">
        <v>1438</v>
      </c>
      <c r="AH306" s="689" t="s">
        <v>1861</v>
      </c>
      <c r="AI306" s="689">
        <v>1000</v>
      </c>
      <c r="AJ306" s="689">
        <v>0</v>
      </c>
      <c r="AK306" s="689">
        <v>0</v>
      </c>
      <c r="AL306" s="673">
        <v>0.75</v>
      </c>
      <c r="AM306" s="673">
        <v>0</v>
      </c>
      <c r="AN306" s="685" t="s">
        <v>1782</v>
      </c>
      <c r="AO306" s="683" t="s">
        <v>1321</v>
      </c>
      <c r="AP306" s="687" t="s">
        <v>1802</v>
      </c>
      <c r="AQ306" s="376" t="s">
        <v>1782</v>
      </c>
      <c r="AR306" s="369">
        <v>0</v>
      </c>
      <c r="AS306" s="369">
        <v>0</v>
      </c>
      <c r="AT306" s="369" t="s">
        <v>1419</v>
      </c>
      <c r="AW306" s="198"/>
      <c r="AX306" s="198"/>
      <c r="AY306" s="184"/>
      <c r="AZ306" s="184"/>
      <c r="BA306" s="184"/>
      <c r="BB306" s="186"/>
      <c r="BC306" s="184"/>
      <c r="BD306" s="184"/>
      <c r="BE306" s="184"/>
      <c r="BF306" s="184"/>
      <c r="BG306" s="186"/>
      <c r="BH306" s="186"/>
      <c r="BI306" s="199"/>
      <c r="BJ306" s="199"/>
      <c r="BK306" s="199"/>
      <c r="BL306" s="186"/>
      <c r="BM306" s="186"/>
      <c r="BN306" s="186"/>
      <c r="BO306" s="186"/>
      <c r="BP306" s="186"/>
      <c r="BQ306" s="186"/>
      <c r="BR306" s="186"/>
      <c r="BS306" s="186"/>
      <c r="BT306" s="187"/>
      <c r="BU306" s="188"/>
      <c r="BV306" s="189"/>
      <c r="BW306" s="185"/>
      <c r="BX306"/>
      <c r="BZ306"/>
    </row>
    <row r="307" spans="2:78" ht="18.75">
      <c r="B307" s="676" t="s">
        <v>602</v>
      </c>
      <c r="C307" s="364">
        <v>43508596000148</v>
      </c>
      <c r="D307" s="838" t="s">
        <v>14</v>
      </c>
      <c r="E307" s="838" t="s">
        <v>607</v>
      </c>
      <c r="F307" s="365" t="s">
        <v>1419</v>
      </c>
      <c r="G307" s="366" t="s">
        <v>866</v>
      </c>
      <c r="H307" s="366" t="s">
        <v>34</v>
      </c>
      <c r="I307" s="840" t="s">
        <v>34</v>
      </c>
      <c r="J307" s="366" t="s">
        <v>611</v>
      </c>
      <c r="K307" s="367" t="s">
        <v>1782</v>
      </c>
      <c r="L307" s="681" t="s">
        <v>1419</v>
      </c>
      <c r="M307" s="368" t="s">
        <v>1416</v>
      </c>
      <c r="N307" s="683">
        <v>617083</v>
      </c>
      <c r="O307" s="683" t="s">
        <v>1321</v>
      </c>
      <c r="P307" s="684">
        <v>44486</v>
      </c>
      <c r="Q307" s="372">
        <v>3.79</v>
      </c>
      <c r="R307" s="372">
        <v>4.2512345679012347</v>
      </c>
      <c r="S307" s="873">
        <v>3</v>
      </c>
      <c r="T307" s="369">
        <v>-0.27083333333333415</v>
      </c>
      <c r="U307" s="685">
        <v>-2.7856655333549871</v>
      </c>
      <c r="V307" s="369">
        <v>-0.32692307692307765</v>
      </c>
      <c r="W307" s="685">
        <v>-2.8745193544717256</v>
      </c>
      <c r="AB307" s="369">
        <v>0.3372946918968463</v>
      </c>
      <c r="AC307" s="373">
        <v>-1.3064375924809242</v>
      </c>
      <c r="AD307" s="686">
        <v>0</v>
      </c>
      <c r="AE307" s="687" t="s">
        <v>1803</v>
      </c>
      <c r="AF307" s="688" t="s">
        <v>1800</v>
      </c>
      <c r="AG307" s="689" t="s">
        <v>1438</v>
      </c>
      <c r="AH307" s="689" t="s">
        <v>1786</v>
      </c>
      <c r="AI307" s="689">
        <v>0</v>
      </c>
      <c r="AJ307" s="689">
        <v>0</v>
      </c>
      <c r="AK307" s="689">
        <v>0</v>
      </c>
      <c r="AL307" s="673">
        <v>0</v>
      </c>
      <c r="AM307" s="673">
        <v>0</v>
      </c>
      <c r="AN307" s="685" t="s">
        <v>1801</v>
      </c>
      <c r="AO307" s="683" t="s">
        <v>1324</v>
      </c>
      <c r="AP307" s="687" t="s">
        <v>1802</v>
      </c>
      <c r="AQ307" s="376" t="s">
        <v>671</v>
      </c>
      <c r="AR307" s="369">
        <v>8.3325000000000001E-4</v>
      </c>
      <c r="AS307" s="369">
        <v>8.3325000000000001E-4</v>
      </c>
      <c r="AT307" s="369" t="s">
        <v>1419</v>
      </c>
      <c r="AW307" s="198"/>
      <c r="AX307" s="198"/>
      <c r="AY307" s="184"/>
      <c r="AZ307" s="184"/>
      <c r="BA307" s="184"/>
      <c r="BB307" s="186"/>
      <c r="BC307" s="184"/>
      <c r="BD307" s="184"/>
      <c r="BE307" s="184"/>
      <c r="BF307" s="184"/>
      <c r="BG307" s="186"/>
      <c r="BH307" s="186"/>
      <c r="BI307" s="199"/>
      <c r="BJ307" s="199"/>
      <c r="BK307" s="199"/>
      <c r="BL307" s="186"/>
      <c r="BM307" s="186"/>
      <c r="BN307" s="186"/>
      <c r="BO307" s="186"/>
      <c r="BP307" s="186"/>
      <c r="BQ307" s="186"/>
      <c r="BR307" s="186"/>
      <c r="BS307" s="186"/>
      <c r="BT307" s="187"/>
      <c r="BU307" s="188"/>
      <c r="BV307" s="189"/>
      <c r="BW307" s="185"/>
      <c r="BX307"/>
      <c r="BZ307"/>
    </row>
    <row r="308" spans="2:78" ht="18.75">
      <c r="B308" s="676" t="s">
        <v>859</v>
      </c>
      <c r="C308" s="364">
        <v>41771697000181</v>
      </c>
      <c r="D308" s="838" t="s">
        <v>14</v>
      </c>
      <c r="E308" s="838" t="s">
        <v>15</v>
      </c>
      <c r="F308" s="365" t="s">
        <v>701</v>
      </c>
      <c r="G308" s="366" t="s">
        <v>1419</v>
      </c>
      <c r="H308" s="366" t="s">
        <v>34</v>
      </c>
      <c r="I308" s="840" t="s">
        <v>34</v>
      </c>
      <c r="J308" s="366" t="s">
        <v>611</v>
      </c>
      <c r="K308" s="367" t="s">
        <v>49</v>
      </c>
      <c r="L308" s="681" t="s">
        <v>1419</v>
      </c>
      <c r="M308" s="368" t="s">
        <v>34</v>
      </c>
      <c r="N308" s="683">
        <v>589421</v>
      </c>
      <c r="O308" s="683" t="s">
        <v>1321</v>
      </c>
      <c r="P308" s="684">
        <v>44331</v>
      </c>
      <c r="Q308" s="372">
        <v>5.1248321499999996</v>
      </c>
      <c r="R308" s="372">
        <v>9.0899186269721124</v>
      </c>
      <c r="S308" s="873">
        <v>3</v>
      </c>
      <c r="T308" s="369">
        <v>-0.60244703855341841</v>
      </c>
      <c r="U308" s="685">
        <v>-6.196489665120132</v>
      </c>
      <c r="V308" s="369">
        <v>-0.71167490718297521</v>
      </c>
      <c r="W308" s="685">
        <v>-6.2575065487673518</v>
      </c>
      <c r="AB308" s="369">
        <v>0.56517379189044992</v>
      </c>
      <c r="AC308" s="373">
        <v>-1.4604468702225326</v>
      </c>
      <c r="AD308" s="686">
        <v>41673090000169</v>
      </c>
      <c r="AE308" s="687" t="s">
        <v>1803</v>
      </c>
      <c r="AF308" s="688" t="s">
        <v>1800</v>
      </c>
      <c r="AG308" s="689" t="s">
        <v>1438</v>
      </c>
      <c r="AH308" s="689" t="s">
        <v>1780</v>
      </c>
      <c r="AI308" s="689">
        <v>1000</v>
      </c>
      <c r="AJ308" s="689">
        <v>100</v>
      </c>
      <c r="AK308" s="689">
        <v>100</v>
      </c>
      <c r="AL308" s="673">
        <v>0.5</v>
      </c>
      <c r="AM308" s="673">
        <v>0</v>
      </c>
      <c r="AN308" s="685" t="s">
        <v>1782</v>
      </c>
      <c r="AO308" s="683" t="s">
        <v>1324</v>
      </c>
      <c r="AP308" s="687" t="s">
        <v>1802</v>
      </c>
      <c r="AQ308" s="376" t="s">
        <v>679</v>
      </c>
      <c r="AR308" s="369">
        <v>5.2500000000000003E-3</v>
      </c>
      <c r="AS308" s="369">
        <v>5.2500000000000003E-3</v>
      </c>
      <c r="AT308" s="369" t="s">
        <v>1419</v>
      </c>
      <c r="AW308" s="198"/>
      <c r="AX308" s="198"/>
      <c r="AY308" s="184"/>
      <c r="AZ308" s="184"/>
      <c r="BA308" s="184"/>
      <c r="BB308" s="186"/>
      <c r="BC308" s="184"/>
      <c r="BD308" s="184"/>
      <c r="BE308" s="184"/>
      <c r="BF308" s="184"/>
      <c r="BG308" s="186"/>
      <c r="BH308" s="186"/>
      <c r="BI308" s="199"/>
      <c r="BJ308" s="199"/>
      <c r="BK308" s="199"/>
      <c r="BL308" s="186"/>
      <c r="BM308" s="186"/>
      <c r="BN308" s="186"/>
      <c r="BO308" s="186"/>
      <c r="BP308" s="186"/>
      <c r="BQ308" s="186"/>
      <c r="BR308" s="186"/>
      <c r="BS308" s="186"/>
      <c r="BT308" s="187"/>
      <c r="BU308" s="188"/>
      <c r="BV308" s="189"/>
      <c r="BW308" s="185"/>
      <c r="BX308"/>
      <c r="BZ308"/>
    </row>
    <row r="309" spans="2:78" ht="18.75">
      <c r="B309" s="676" t="s">
        <v>1539</v>
      </c>
      <c r="C309" s="364">
        <v>41673090000169</v>
      </c>
      <c r="D309" s="838" t="s">
        <v>14</v>
      </c>
      <c r="E309" s="838" t="s">
        <v>15</v>
      </c>
      <c r="F309" s="365" t="s">
        <v>701</v>
      </c>
      <c r="G309" s="366" t="s">
        <v>1419</v>
      </c>
      <c r="H309" s="366" t="s">
        <v>34</v>
      </c>
      <c r="I309" s="840" t="s">
        <v>34</v>
      </c>
      <c r="J309" s="366" t="s">
        <v>611</v>
      </c>
      <c r="K309" s="367" t="s">
        <v>48</v>
      </c>
      <c r="L309" s="681" t="s">
        <v>1419</v>
      </c>
      <c r="M309" s="368" t="s">
        <v>1419</v>
      </c>
      <c r="N309" s="683">
        <v>589381</v>
      </c>
      <c r="O309" s="683" t="s">
        <v>1321</v>
      </c>
      <c r="P309" s="684">
        <v>44331</v>
      </c>
      <c r="Q309" s="372">
        <v>6.0310485900000002</v>
      </c>
      <c r="R309" s="372">
        <v>10.164065110916328</v>
      </c>
      <c r="S309" s="873">
        <v>3</v>
      </c>
      <c r="T309" s="369">
        <v>-0.6026357282701128</v>
      </c>
      <c r="U309" s="685">
        <v>-6.1984304396689103</v>
      </c>
      <c r="V309" s="369">
        <v>-0.71241707847406677</v>
      </c>
      <c r="W309" s="685">
        <v>-6.2640321992679366</v>
      </c>
      <c r="AB309" s="369">
        <v>0.57090246278795853</v>
      </c>
      <c r="AC309" s="373">
        <v>-1.4470921403191488</v>
      </c>
      <c r="AD309" s="686">
        <v>0</v>
      </c>
      <c r="AE309" s="687" t="s">
        <v>1803</v>
      </c>
      <c r="AF309" s="688" t="s">
        <v>1800</v>
      </c>
      <c r="AG309" s="689" t="s">
        <v>1438</v>
      </c>
      <c r="AH309" s="689" t="s">
        <v>1780</v>
      </c>
      <c r="AI309" s="689">
        <v>1000</v>
      </c>
      <c r="AJ309" s="689">
        <v>100</v>
      </c>
      <c r="AK309" s="689">
        <v>100</v>
      </c>
      <c r="AL309" s="673">
        <v>1</v>
      </c>
      <c r="AM309" s="673">
        <v>0</v>
      </c>
      <c r="AN309" s="685" t="s">
        <v>1782</v>
      </c>
      <c r="AO309" s="683" t="s">
        <v>1324</v>
      </c>
      <c r="AP309" s="687" t="s">
        <v>1802</v>
      </c>
      <c r="AQ309" s="376" t="s">
        <v>1782</v>
      </c>
      <c r="AR309" s="369">
        <v>0</v>
      </c>
      <c r="AS309" s="369">
        <v>0</v>
      </c>
      <c r="AT309" s="369" t="s">
        <v>1419</v>
      </c>
      <c r="AW309" s="198"/>
      <c r="AX309" s="198"/>
      <c r="AY309" s="184"/>
      <c r="AZ309" s="184"/>
      <c r="BA309" s="184"/>
      <c r="BB309" s="186"/>
      <c r="BC309" s="184"/>
      <c r="BD309" s="184"/>
      <c r="BE309" s="184"/>
      <c r="BF309" s="184"/>
      <c r="BG309" s="186"/>
      <c r="BH309" s="186"/>
      <c r="BI309" s="199"/>
      <c r="BJ309" s="199"/>
      <c r="BK309" s="199"/>
      <c r="BL309" s="186"/>
      <c r="BM309" s="186"/>
      <c r="BN309" s="186"/>
      <c r="BO309" s="186"/>
      <c r="BP309" s="186"/>
      <c r="BQ309" s="186"/>
      <c r="BR309" s="186"/>
      <c r="BS309" s="186"/>
      <c r="BT309" s="187"/>
      <c r="BU309" s="188"/>
      <c r="BV309" s="189"/>
      <c r="BW309" s="185"/>
      <c r="BX309"/>
      <c r="BZ309"/>
    </row>
    <row r="310" spans="2:78" ht="18.75">
      <c r="B310" s="676" t="s">
        <v>861</v>
      </c>
      <c r="C310" s="364">
        <v>40916758000199</v>
      </c>
      <c r="D310" s="838" t="s">
        <v>14</v>
      </c>
      <c r="E310" s="838" t="s">
        <v>15</v>
      </c>
      <c r="F310" s="365" t="s">
        <v>701</v>
      </c>
      <c r="G310" s="366" t="s">
        <v>1419</v>
      </c>
      <c r="H310" s="366" t="s">
        <v>34</v>
      </c>
      <c r="I310" s="840" t="s">
        <v>34</v>
      </c>
      <c r="J310" s="366" t="s">
        <v>611</v>
      </c>
      <c r="K310" s="367" t="s">
        <v>49</v>
      </c>
      <c r="L310" s="681" t="s">
        <v>1419</v>
      </c>
      <c r="M310" s="368" t="s">
        <v>1416</v>
      </c>
      <c r="N310" s="683">
        <v>582425</v>
      </c>
      <c r="O310" s="683" t="s">
        <v>1321</v>
      </c>
      <c r="P310" s="684">
        <v>44289</v>
      </c>
      <c r="Q310" s="372">
        <v>10.422205610000001</v>
      </c>
      <c r="R310" s="372">
        <v>12.375307777250994</v>
      </c>
      <c r="S310" s="873">
        <v>2</v>
      </c>
      <c r="T310" s="369">
        <v>-8.5151853034459268E-2</v>
      </c>
      <c r="U310" s="685">
        <v>-0.8758323031362526</v>
      </c>
      <c r="V310" s="369">
        <v>-0.12743454637481855</v>
      </c>
      <c r="W310" s="685">
        <v>-1.1204870375942628</v>
      </c>
      <c r="AB310" s="369">
        <v>0.10776066219597713</v>
      </c>
      <c r="AC310" s="373">
        <v>-2.2379774750405623</v>
      </c>
      <c r="AD310" s="686">
        <v>0</v>
      </c>
      <c r="AE310" s="687" t="s">
        <v>1803</v>
      </c>
      <c r="AF310" s="688" t="s">
        <v>1800</v>
      </c>
      <c r="AG310" s="689" t="s">
        <v>1438</v>
      </c>
      <c r="AH310" s="689" t="s">
        <v>1786</v>
      </c>
      <c r="AI310" s="689">
        <v>1</v>
      </c>
      <c r="AJ310" s="689">
        <v>1</v>
      </c>
      <c r="AK310" s="689">
        <v>1</v>
      </c>
      <c r="AL310" s="673">
        <v>0.5</v>
      </c>
      <c r="AM310" s="673">
        <v>0</v>
      </c>
      <c r="AN310" s="685" t="s">
        <v>1782</v>
      </c>
      <c r="AO310" s="683" t="s">
        <v>1324</v>
      </c>
      <c r="AP310" s="687" t="s">
        <v>1802</v>
      </c>
      <c r="AQ310" s="376" t="s">
        <v>668</v>
      </c>
      <c r="AR310" s="369">
        <v>1.75E-3</v>
      </c>
      <c r="AS310" s="369">
        <v>1.75E-3</v>
      </c>
      <c r="AT310" s="369" t="s">
        <v>1419</v>
      </c>
      <c r="AW310" s="198"/>
      <c r="AX310" s="198"/>
      <c r="AY310" s="184"/>
      <c r="AZ310" s="184"/>
      <c r="BA310" s="184"/>
      <c r="BB310" s="186"/>
      <c r="BC310" s="184"/>
      <c r="BD310" s="184"/>
      <c r="BE310" s="184"/>
      <c r="BF310" s="184"/>
      <c r="BG310" s="186"/>
      <c r="BH310" s="186"/>
      <c r="BI310" s="199"/>
      <c r="BJ310" s="199"/>
      <c r="BK310" s="199"/>
      <c r="BL310" s="218"/>
      <c r="BM310" s="186"/>
      <c r="BN310" s="186"/>
      <c r="BO310" s="186"/>
      <c r="BP310" s="186"/>
      <c r="BQ310" s="186"/>
      <c r="BR310" s="186"/>
      <c r="BS310" s="186"/>
      <c r="BT310" s="187"/>
      <c r="BU310" s="188"/>
      <c r="BV310" s="189"/>
      <c r="BW310" s="185"/>
      <c r="BX310"/>
      <c r="BZ310"/>
    </row>
    <row r="311" spans="2:78" ht="18.75">
      <c r="B311" s="676" t="s">
        <v>862</v>
      </c>
      <c r="C311" s="364"/>
      <c r="D311" s="838" t="s">
        <v>14</v>
      </c>
      <c r="E311" s="838" t="s">
        <v>15</v>
      </c>
      <c r="F311" s="365" t="s">
        <v>701</v>
      </c>
      <c r="G311" s="366" t="s">
        <v>1419</v>
      </c>
      <c r="H311" s="366" t="s">
        <v>34</v>
      </c>
      <c r="I311" s="840" t="s">
        <v>34</v>
      </c>
      <c r="J311" s="366" t="s">
        <v>611</v>
      </c>
      <c r="L311" s="681" t="s">
        <v>1419</v>
      </c>
      <c r="M311" s="368" t="s">
        <v>1416</v>
      </c>
      <c r="N311" s="683">
        <v>626198</v>
      </c>
      <c r="O311" s="683" t="s">
        <v>1321</v>
      </c>
      <c r="S311" s="873"/>
      <c r="AD311" s="686">
        <v>0</v>
      </c>
      <c r="AG311" s="689" t="s">
        <v>1438</v>
      </c>
      <c r="AI311" s="689">
        <v>1</v>
      </c>
      <c r="AJ311" s="689">
        <v>1</v>
      </c>
      <c r="AK311" s="689">
        <v>1</v>
      </c>
      <c r="AO311" s="683" t="s">
        <v>1324</v>
      </c>
      <c r="AR311" s="369">
        <v>1.75E-3</v>
      </c>
      <c r="AS311" s="369">
        <v>1.75E-3</v>
      </c>
      <c r="AT311" s="369" t="s">
        <v>1419</v>
      </c>
      <c r="AW311" s="198"/>
      <c r="AX311" s="198"/>
      <c r="AY311" s="184"/>
      <c r="AZ311" s="184"/>
      <c r="BA311" s="184"/>
      <c r="BB311" s="184"/>
      <c r="BC311" s="184"/>
      <c r="BD311" s="184"/>
      <c r="BE311" s="184"/>
      <c r="BF311" s="184"/>
      <c r="BG311" s="186"/>
      <c r="BH311" s="186"/>
      <c r="BI311" s="199"/>
      <c r="BJ311" s="199"/>
      <c r="BK311" s="199"/>
      <c r="BL311" s="218"/>
      <c r="BM311" s="186"/>
      <c r="BN311" s="186"/>
      <c r="BO311" s="186"/>
      <c r="BP311" s="186"/>
      <c r="BQ311" s="186"/>
      <c r="BR311" s="186"/>
      <c r="BS311" s="186"/>
      <c r="BT311" s="186"/>
      <c r="BU311" s="186"/>
      <c r="BV311" s="189"/>
      <c r="BW311" s="184"/>
      <c r="BX311"/>
      <c r="BZ311"/>
    </row>
    <row r="312" spans="2:78" ht="18.75">
      <c r="B312" s="676" t="s">
        <v>575</v>
      </c>
      <c r="C312" s="364">
        <v>42730726000120</v>
      </c>
      <c r="D312" s="838" t="s">
        <v>14</v>
      </c>
      <c r="E312" s="838" t="s">
        <v>614</v>
      </c>
      <c r="F312" s="365" t="s">
        <v>1419</v>
      </c>
      <c r="G312" s="366" t="s">
        <v>866</v>
      </c>
      <c r="H312" s="366" t="s">
        <v>1338</v>
      </c>
      <c r="I312" s="840" t="s">
        <v>34</v>
      </c>
      <c r="J312" s="366" t="s">
        <v>611</v>
      </c>
      <c r="K312" s="367" t="s">
        <v>48</v>
      </c>
      <c r="L312" s="681" t="s">
        <v>1419</v>
      </c>
      <c r="M312" s="368" t="s">
        <v>1416</v>
      </c>
      <c r="N312" s="683">
        <v>606261</v>
      </c>
      <c r="O312" s="683" t="s">
        <v>1321</v>
      </c>
      <c r="P312" s="684">
        <v>44416</v>
      </c>
      <c r="Q312" s="372">
        <v>1</v>
      </c>
      <c r="R312" s="372">
        <v>1</v>
      </c>
      <c r="S312" s="873">
        <v>2</v>
      </c>
      <c r="T312" s="369">
        <v>-0.37746586732057918</v>
      </c>
      <c r="U312" s="685">
        <v>-3.8824381167244835</v>
      </c>
      <c r="V312" s="369">
        <v>-0.39812950843170869</v>
      </c>
      <c r="W312" s="685">
        <v>-3.5006124019887896</v>
      </c>
      <c r="AB312" s="369">
        <v>0.32239580030668125</v>
      </c>
      <c r="AC312" s="373">
        <v>-1.5876785499687986</v>
      </c>
      <c r="AD312" s="686">
        <v>42134357000102</v>
      </c>
      <c r="AE312" s="687" t="s">
        <v>1803</v>
      </c>
      <c r="AF312" s="688" t="s">
        <v>1800</v>
      </c>
      <c r="AG312" s="689" t="s">
        <v>1438</v>
      </c>
      <c r="AH312" s="689" t="s">
        <v>1786</v>
      </c>
      <c r="AI312" s="689">
        <v>0</v>
      </c>
      <c r="AJ312" s="689">
        <v>0</v>
      </c>
      <c r="AK312" s="689">
        <v>0</v>
      </c>
      <c r="AL312" s="673">
        <v>0</v>
      </c>
      <c r="AM312" s="673">
        <v>0</v>
      </c>
      <c r="AN312" s="685" t="s">
        <v>1801</v>
      </c>
      <c r="AO312" s="683" t="s">
        <v>1324</v>
      </c>
      <c r="AP312" s="687" t="s">
        <v>1783</v>
      </c>
      <c r="AQ312" s="376" t="s">
        <v>659</v>
      </c>
      <c r="AR312" s="369">
        <v>0</v>
      </c>
      <c r="AS312" s="369">
        <v>0</v>
      </c>
      <c r="AT312" s="369" t="s">
        <v>1419</v>
      </c>
      <c r="AW312" s="198"/>
      <c r="AX312" s="198"/>
      <c r="AY312" s="184"/>
      <c r="AZ312" s="184"/>
      <c r="BA312" s="184"/>
      <c r="BB312" s="184"/>
      <c r="BC312" s="184"/>
      <c r="BD312" s="184"/>
      <c r="BE312" s="184"/>
      <c r="BF312" s="184"/>
      <c r="BG312" s="186"/>
      <c r="BH312" s="186"/>
      <c r="BI312" s="199"/>
      <c r="BJ312" s="199"/>
      <c r="BK312" s="199"/>
      <c r="BL312" s="218"/>
      <c r="BM312" s="186"/>
      <c r="BN312" s="186"/>
      <c r="BO312" s="186"/>
      <c r="BP312" s="186"/>
      <c r="BQ312" s="186"/>
      <c r="BR312" s="186"/>
      <c r="BS312" s="186"/>
      <c r="BT312" s="186"/>
      <c r="BU312" s="186"/>
      <c r="BV312" s="189"/>
      <c r="BW312" s="184"/>
      <c r="BX312"/>
      <c r="BZ312"/>
    </row>
    <row r="313" spans="2:78" ht="18.75">
      <c r="B313" s="676" t="s">
        <v>863</v>
      </c>
      <c r="C313" s="364">
        <v>32743215000199</v>
      </c>
      <c r="D313" s="838" t="s">
        <v>14</v>
      </c>
      <c r="E313" s="838" t="s">
        <v>607</v>
      </c>
      <c r="F313" s="365" t="s">
        <v>672</v>
      </c>
      <c r="G313" s="366" t="s">
        <v>1419</v>
      </c>
      <c r="H313" s="366" t="s">
        <v>34</v>
      </c>
      <c r="I313" s="840" t="s">
        <v>34</v>
      </c>
      <c r="J313" s="366" t="s">
        <v>608</v>
      </c>
      <c r="K313" s="367" t="s">
        <v>48</v>
      </c>
      <c r="L313" s="681" t="s">
        <v>1419</v>
      </c>
      <c r="M313" s="368" t="s">
        <v>1416</v>
      </c>
      <c r="N313" s="682">
        <v>490164</v>
      </c>
      <c r="O313" s="683" t="s">
        <v>1321</v>
      </c>
      <c r="P313" s="684">
        <v>43541</v>
      </c>
      <c r="Q313" s="372">
        <v>107.07383647</v>
      </c>
      <c r="R313" s="372">
        <v>77.571355568286847</v>
      </c>
      <c r="S313" s="873">
        <v>2</v>
      </c>
      <c r="T313" s="369">
        <v>0.10524890111866969</v>
      </c>
      <c r="U313" s="685">
        <v>1.0825411800729765</v>
      </c>
      <c r="V313" s="369">
        <v>8.2713007727711396E-2</v>
      </c>
      <c r="W313" s="685">
        <v>0.72726631542079501</v>
      </c>
      <c r="X313" s="369">
        <v>0.16441127828440272</v>
      </c>
      <c r="Y313" s="685">
        <v>1.0986760848408423</v>
      </c>
      <c r="Z313" s="369">
        <v>8.9777324718555818E-2</v>
      </c>
      <c r="AA313" s="685">
        <v>0.47803017772079842</v>
      </c>
      <c r="AB313" s="369">
        <v>0.20039632931855517</v>
      </c>
      <c r="AC313" s="373">
        <v>-0.15478517342607764</v>
      </c>
      <c r="AD313" s="686">
        <v>42427783000134</v>
      </c>
      <c r="AE313" s="687" t="s">
        <v>1803</v>
      </c>
      <c r="AF313" s="688" t="s">
        <v>1800</v>
      </c>
      <c r="AG313" s="689" t="s">
        <v>1438</v>
      </c>
      <c r="AH313" s="689" t="s">
        <v>1786</v>
      </c>
      <c r="AI313" s="689">
        <v>500</v>
      </c>
      <c r="AJ313" s="689">
        <v>500</v>
      </c>
      <c r="AK313" s="689">
        <v>500</v>
      </c>
      <c r="AL313" s="673">
        <v>0.1</v>
      </c>
      <c r="AM313" s="673">
        <v>0</v>
      </c>
      <c r="AN313" s="685" t="s">
        <v>666</v>
      </c>
      <c r="AO313" s="683" t="s">
        <v>1324</v>
      </c>
      <c r="AP313" s="687" t="s">
        <v>1783</v>
      </c>
      <c r="AQ313" s="376" t="s">
        <v>697</v>
      </c>
      <c r="AR313" s="369">
        <v>3.5E-4</v>
      </c>
      <c r="AS313" s="369">
        <v>3.5E-4</v>
      </c>
      <c r="AT313" s="369" t="s">
        <v>1419</v>
      </c>
      <c r="AW313" s="198"/>
      <c r="AX313" s="198"/>
      <c r="AY313" s="184"/>
      <c r="AZ313" s="184"/>
      <c r="BA313" s="184"/>
      <c r="BB313" s="184"/>
      <c r="BC313" s="184"/>
      <c r="BD313" s="184"/>
      <c r="BE313" s="184"/>
      <c r="BF313" s="184"/>
      <c r="BG313" s="186"/>
      <c r="BH313" s="186"/>
      <c r="BI313" s="199"/>
      <c r="BJ313" s="199"/>
      <c r="BK313" s="199"/>
      <c r="BL313" s="218"/>
      <c r="BM313" s="186"/>
      <c r="BN313" s="186"/>
      <c r="BO313" s="186"/>
      <c r="BP313" s="186"/>
      <c r="BQ313" s="186"/>
      <c r="BR313" s="186"/>
      <c r="BS313" s="186"/>
      <c r="BT313" s="186"/>
      <c r="BU313" s="186"/>
      <c r="BV313" s="189"/>
      <c r="BW313" s="184"/>
      <c r="BX313"/>
      <c r="BZ313"/>
    </row>
    <row r="314" spans="2:78" ht="18.75">
      <c r="B314" s="676" t="s">
        <v>1540</v>
      </c>
      <c r="C314" s="364">
        <v>36498594000150</v>
      </c>
      <c r="D314" s="838" t="s">
        <v>14</v>
      </c>
      <c r="E314" s="838" t="s">
        <v>15</v>
      </c>
      <c r="F314" s="365" t="s">
        <v>699</v>
      </c>
      <c r="G314" s="366" t="s">
        <v>1419</v>
      </c>
      <c r="H314" s="366" t="s">
        <v>34</v>
      </c>
      <c r="I314" s="840" t="s">
        <v>34</v>
      </c>
      <c r="J314" s="366" t="s">
        <v>611</v>
      </c>
      <c r="K314" s="367" t="s">
        <v>48</v>
      </c>
      <c r="L314" s="681" t="s">
        <v>1419</v>
      </c>
      <c r="M314" s="368" t="s">
        <v>1419</v>
      </c>
      <c r="N314" s="683">
        <v>535370</v>
      </c>
      <c r="O314" s="683" t="s">
        <v>1321</v>
      </c>
      <c r="P314" s="684">
        <v>43952</v>
      </c>
      <c r="Q314" s="372">
        <v>9.9834757799999991</v>
      </c>
      <c r="R314" s="372">
        <v>12.861161174621508</v>
      </c>
      <c r="S314" s="873">
        <v>1</v>
      </c>
      <c r="T314" s="369">
        <v>-6.0095723013474434E-2</v>
      </c>
      <c r="U314" s="685">
        <v>-0.61811661895636927</v>
      </c>
      <c r="V314" s="369">
        <v>-2.5994021073889373E-2</v>
      </c>
      <c r="W314" s="685">
        <v>-0.22855626277805405</v>
      </c>
      <c r="X314" s="369">
        <v>-0.10087437911152919</v>
      </c>
      <c r="Y314" s="685">
        <v>-0.67409163811312411</v>
      </c>
      <c r="AB314" s="369">
        <v>0.1451738576307077</v>
      </c>
      <c r="AC314" s="373">
        <v>-0.96246949464245335</v>
      </c>
      <c r="AD314" s="686">
        <v>33600729000158</v>
      </c>
      <c r="AE314" s="687" t="s">
        <v>1803</v>
      </c>
      <c r="AF314" s="688" t="s">
        <v>1800</v>
      </c>
      <c r="AG314" s="689" t="s">
        <v>1438</v>
      </c>
      <c r="AH314" s="689" t="s">
        <v>1786</v>
      </c>
      <c r="AI314" s="689">
        <v>500</v>
      </c>
      <c r="AJ314" s="689">
        <v>500</v>
      </c>
      <c r="AK314" s="689">
        <v>500</v>
      </c>
      <c r="AL314" s="673">
        <v>0.2</v>
      </c>
      <c r="AM314" s="673">
        <v>0</v>
      </c>
      <c r="AN314" s="685" t="s">
        <v>1787</v>
      </c>
      <c r="AO314" s="683" t="s">
        <v>1324</v>
      </c>
      <c r="AP314" s="687" t="s">
        <v>1802</v>
      </c>
      <c r="AQ314" s="376" t="s">
        <v>1782</v>
      </c>
      <c r="AR314" s="369">
        <v>0</v>
      </c>
      <c r="AS314" s="369">
        <v>0</v>
      </c>
      <c r="AT314" s="369" t="s">
        <v>1419</v>
      </c>
      <c r="AW314" s="198"/>
      <c r="AX314" s="198"/>
      <c r="AY314" s="184"/>
      <c r="AZ314" s="184"/>
      <c r="BA314" s="184"/>
      <c r="BB314" s="184"/>
      <c r="BC314" s="184"/>
      <c r="BD314" s="184"/>
      <c r="BE314" s="184"/>
      <c r="BF314" s="184"/>
      <c r="BG314" s="186"/>
      <c r="BH314" s="186"/>
      <c r="BI314" s="199"/>
      <c r="BJ314" s="199"/>
      <c r="BK314" s="199"/>
      <c r="BL314" s="218"/>
      <c r="BM314" s="186"/>
      <c r="BN314" s="186"/>
      <c r="BO314" s="186"/>
      <c r="BP314" s="186"/>
      <c r="BQ314" s="186"/>
      <c r="BR314" s="186"/>
      <c r="BS314" s="186"/>
      <c r="BT314" s="186"/>
      <c r="BU314" s="186"/>
      <c r="BV314" s="189"/>
      <c r="BW314" s="184"/>
      <c r="BX314"/>
      <c r="BZ314"/>
    </row>
    <row r="315" spans="2:78" ht="18.75">
      <c r="B315" s="676" t="s">
        <v>1541</v>
      </c>
      <c r="C315" s="364">
        <v>36727910000118</v>
      </c>
      <c r="D315" s="838" t="s">
        <v>14</v>
      </c>
      <c r="E315" s="838" t="s">
        <v>15</v>
      </c>
      <c r="F315" s="365" t="s">
        <v>699</v>
      </c>
      <c r="G315" s="366" t="s">
        <v>1419</v>
      </c>
      <c r="H315" s="366" t="s">
        <v>34</v>
      </c>
      <c r="I315" s="840" t="s">
        <v>34</v>
      </c>
      <c r="J315" s="366" t="s">
        <v>611</v>
      </c>
      <c r="K315" s="367" t="s">
        <v>48</v>
      </c>
      <c r="L315" s="681" t="s">
        <v>1419</v>
      </c>
      <c r="M315" s="368" t="s">
        <v>1419</v>
      </c>
      <c r="N315" s="683">
        <v>534803</v>
      </c>
      <c r="O315" s="683" t="s">
        <v>1321</v>
      </c>
      <c r="P315" s="684">
        <v>43943</v>
      </c>
      <c r="Q315" s="372">
        <v>10.018730809999999</v>
      </c>
      <c r="R315" s="372">
        <v>13.792137499760958</v>
      </c>
      <c r="S315" s="873">
        <v>1</v>
      </c>
      <c r="T315" s="369">
        <v>-0.17785935906335637</v>
      </c>
      <c r="U315" s="685">
        <v>-1.829378534131936</v>
      </c>
      <c r="V315" s="369">
        <v>-0.17077151548127689</v>
      </c>
      <c r="W315" s="685">
        <v>-1.5015337279445091</v>
      </c>
      <c r="X315" s="369">
        <v>-0.24128787050250078</v>
      </c>
      <c r="Y315" s="685">
        <v>-1.6124028451667409</v>
      </c>
      <c r="AB315" s="369">
        <v>0.18894519500132279</v>
      </c>
      <c r="AC315" s="373">
        <v>-1.5057429949172216</v>
      </c>
      <c r="AD315" s="686">
        <v>34979818000110</v>
      </c>
      <c r="AE315" s="687" t="s">
        <v>1803</v>
      </c>
      <c r="AF315" s="688" t="s">
        <v>1800</v>
      </c>
      <c r="AG315" s="689" t="s">
        <v>1438</v>
      </c>
      <c r="AH315" s="689" t="s">
        <v>1786</v>
      </c>
      <c r="AI315" s="689">
        <v>500</v>
      </c>
      <c r="AJ315" s="689">
        <v>500</v>
      </c>
      <c r="AK315" s="689">
        <v>500</v>
      </c>
      <c r="AL315" s="673">
        <v>0.2</v>
      </c>
      <c r="AM315" s="673">
        <v>0</v>
      </c>
      <c r="AN315" s="685" t="s">
        <v>1782</v>
      </c>
      <c r="AO315" s="683" t="s">
        <v>1324</v>
      </c>
      <c r="AP315" s="687" t="s">
        <v>1802</v>
      </c>
      <c r="AQ315" s="376" t="s">
        <v>1782</v>
      </c>
      <c r="AR315" s="369">
        <v>0</v>
      </c>
      <c r="AS315" s="369">
        <v>0</v>
      </c>
      <c r="AT315" s="369" t="s">
        <v>1419</v>
      </c>
      <c r="AW315" s="198"/>
      <c r="AX315" s="198"/>
      <c r="AY315" s="184"/>
      <c r="AZ315" s="184"/>
      <c r="BA315" s="184"/>
      <c r="BB315" s="184"/>
      <c r="BC315" s="184"/>
      <c r="BD315" s="184"/>
      <c r="BE315" s="184"/>
      <c r="BF315" s="184"/>
      <c r="BG315" s="186"/>
      <c r="BH315" s="186"/>
      <c r="BI315" s="199"/>
      <c r="BJ315" s="199"/>
      <c r="BK315" s="199"/>
      <c r="BL315" s="218"/>
      <c r="BM315" s="186"/>
      <c r="BN315" s="186"/>
      <c r="BO315" s="186"/>
      <c r="BP315" s="186"/>
      <c r="BQ315" s="186"/>
      <c r="BR315" s="186"/>
      <c r="BS315" s="186"/>
      <c r="BT315" s="186"/>
      <c r="BU315" s="186"/>
      <c r="BV315" s="189"/>
      <c r="BW315" s="184"/>
      <c r="BX315"/>
      <c r="BZ315"/>
    </row>
    <row r="316" spans="2:78" ht="18.75">
      <c r="B316" s="676" t="s">
        <v>497</v>
      </c>
      <c r="C316" s="364">
        <v>43274439000115</v>
      </c>
      <c r="D316" s="838" t="s">
        <v>14</v>
      </c>
      <c r="E316" s="838" t="s">
        <v>607</v>
      </c>
      <c r="F316" s="365" t="s">
        <v>1419</v>
      </c>
      <c r="G316" s="366" t="s">
        <v>1419</v>
      </c>
      <c r="H316" s="366" t="s">
        <v>34</v>
      </c>
      <c r="I316" s="840" t="s">
        <v>34</v>
      </c>
      <c r="J316" s="366" t="s">
        <v>611</v>
      </c>
      <c r="K316" s="367" t="s">
        <v>1782</v>
      </c>
      <c r="L316" s="681" t="s">
        <v>1419</v>
      </c>
      <c r="M316" s="368" t="s">
        <v>1416</v>
      </c>
      <c r="N316" s="683">
        <v>611301</v>
      </c>
      <c r="O316" s="683" t="s">
        <v>1321</v>
      </c>
      <c r="P316" s="684">
        <v>44444</v>
      </c>
      <c r="Q316" s="372">
        <v>4.3899999999999997</v>
      </c>
      <c r="R316" s="372">
        <v>7.1433333333333353</v>
      </c>
      <c r="S316" s="873">
        <v>3</v>
      </c>
      <c r="T316" s="369">
        <v>-0.4796747967479682</v>
      </c>
      <c r="U316" s="685">
        <v>-4.9337115637656739</v>
      </c>
      <c r="V316" s="369">
        <v>-0.42342342342342454</v>
      </c>
      <c r="W316" s="685">
        <v>-3.7230128788176469</v>
      </c>
      <c r="AB316" s="369">
        <v>0.42435945438178763</v>
      </c>
      <c r="AC316" s="373">
        <v>-1.2658014477872115</v>
      </c>
      <c r="AD316" s="686">
        <v>0</v>
      </c>
      <c r="AE316" s="687" t="s">
        <v>1803</v>
      </c>
      <c r="AF316" s="688" t="s">
        <v>1800</v>
      </c>
      <c r="AG316" s="689" t="s">
        <v>1438</v>
      </c>
      <c r="AH316" s="689" t="s">
        <v>1861</v>
      </c>
      <c r="AI316" s="689">
        <v>0</v>
      </c>
      <c r="AJ316" s="689">
        <v>0</v>
      </c>
      <c r="AK316" s="689">
        <v>0</v>
      </c>
      <c r="AL316" s="673">
        <v>0</v>
      </c>
      <c r="AM316" s="673">
        <v>0</v>
      </c>
      <c r="AN316" s="685" t="s">
        <v>1801</v>
      </c>
      <c r="AO316" s="683" t="s">
        <v>1324</v>
      </c>
      <c r="AP316" s="687" t="s">
        <v>1802</v>
      </c>
      <c r="AQ316" s="376" t="s">
        <v>671</v>
      </c>
      <c r="AR316" s="369">
        <v>8.3325000000000001E-4</v>
      </c>
      <c r="AS316" s="369">
        <v>8.3325000000000001E-4</v>
      </c>
      <c r="AT316" s="369" t="s">
        <v>1419</v>
      </c>
      <c r="AW316" s="198"/>
      <c r="AX316" s="198"/>
      <c r="AY316" s="184"/>
      <c r="AZ316" s="184"/>
      <c r="BA316" s="184"/>
      <c r="BB316" s="184"/>
      <c r="BC316" s="184"/>
      <c r="BD316" s="184"/>
      <c r="BE316" s="184"/>
      <c r="BF316" s="184"/>
      <c r="BG316" s="186"/>
      <c r="BH316" s="186"/>
      <c r="BI316" s="199"/>
      <c r="BJ316" s="199"/>
      <c r="BK316" s="199"/>
      <c r="BL316" s="218"/>
      <c r="BM316" s="186"/>
      <c r="BN316" s="186"/>
      <c r="BO316" s="186"/>
      <c r="BP316" s="186"/>
      <c r="BQ316" s="186"/>
      <c r="BR316" s="186"/>
      <c r="BS316" s="186"/>
      <c r="BT316" s="186"/>
      <c r="BU316" s="186"/>
      <c r="BV316" s="189"/>
      <c r="BW316" s="184"/>
      <c r="BX316"/>
      <c r="BZ316"/>
    </row>
    <row r="317" spans="2:78" ht="18.75">
      <c r="B317" s="676" t="s">
        <v>154</v>
      </c>
      <c r="C317" s="364">
        <v>36499594000174</v>
      </c>
      <c r="D317" s="838" t="s">
        <v>14</v>
      </c>
      <c r="E317" s="838" t="s">
        <v>607</v>
      </c>
      <c r="F317" s="365" t="s">
        <v>672</v>
      </c>
      <c r="G317" s="366" t="s">
        <v>1419</v>
      </c>
      <c r="H317" s="366" t="s">
        <v>34</v>
      </c>
      <c r="I317" s="840" t="s">
        <v>34</v>
      </c>
      <c r="J317" s="366" t="s">
        <v>611</v>
      </c>
      <c r="K317" s="367" t="s">
        <v>48</v>
      </c>
      <c r="L317" s="681" t="s">
        <v>1419</v>
      </c>
      <c r="M317" s="368" t="s">
        <v>1416</v>
      </c>
      <c r="N317" s="683">
        <v>533718</v>
      </c>
      <c r="O317" s="683" t="s">
        <v>1321</v>
      </c>
      <c r="P317" s="684">
        <v>43925</v>
      </c>
      <c r="Q317" s="372">
        <v>380.91122748999999</v>
      </c>
      <c r="R317" s="372">
        <v>398.75834993800834</v>
      </c>
      <c r="S317" s="873">
        <v>2</v>
      </c>
      <c r="T317" s="369">
        <v>-0.14148263936265171</v>
      </c>
      <c r="U317" s="685">
        <v>-1.455224536765408</v>
      </c>
      <c r="V317" s="369">
        <v>-8.2573358860891677E-2</v>
      </c>
      <c r="W317" s="685">
        <v>-0.72603843216984365</v>
      </c>
      <c r="X317" s="369">
        <v>0.24791833177487654</v>
      </c>
      <c r="Y317" s="685">
        <v>1.6567108105778565</v>
      </c>
      <c r="AB317" s="369">
        <v>0.22458818205829154</v>
      </c>
      <c r="AC317" s="373">
        <v>-0.87406534652466439</v>
      </c>
      <c r="AD317" s="686">
        <v>0</v>
      </c>
      <c r="AE317" s="687" t="s">
        <v>1803</v>
      </c>
      <c r="AF317" s="688" t="s">
        <v>1800</v>
      </c>
      <c r="AG317" s="689" t="s">
        <v>1438</v>
      </c>
      <c r="AH317" s="689" t="s">
        <v>1786</v>
      </c>
      <c r="AI317" s="689">
        <v>500</v>
      </c>
      <c r="AJ317" s="689">
        <v>100</v>
      </c>
      <c r="AK317" s="689">
        <v>100</v>
      </c>
      <c r="AL317" s="673">
        <v>0.2</v>
      </c>
      <c r="AM317" s="673">
        <v>0</v>
      </c>
      <c r="AN317" s="685" t="s">
        <v>1791</v>
      </c>
      <c r="AO317" s="683" t="s">
        <v>1324</v>
      </c>
      <c r="AP317" s="687" t="s">
        <v>1802</v>
      </c>
      <c r="AQ317" s="376" t="s">
        <v>668</v>
      </c>
      <c r="AR317" s="369">
        <v>6.9999999999999999E-4</v>
      </c>
      <c r="AS317" s="369">
        <v>6.9999999999999999E-4</v>
      </c>
      <c r="AT317" s="369" t="s">
        <v>1419</v>
      </c>
      <c r="AW317" s="198"/>
      <c r="AX317" s="198"/>
      <c r="AY317" s="184"/>
      <c r="AZ317" s="184"/>
      <c r="BA317" s="184"/>
      <c r="BB317" s="184"/>
      <c r="BC317" s="184"/>
      <c r="BD317" s="184"/>
      <c r="BE317" s="184"/>
      <c r="BF317" s="184"/>
      <c r="BG317" s="186"/>
      <c r="BH317" s="186"/>
      <c r="BI317" s="199"/>
      <c r="BJ317" s="199"/>
      <c r="BK317" s="199"/>
      <c r="BL317" s="218"/>
      <c r="BM317" s="186"/>
      <c r="BN317" s="186"/>
      <c r="BO317" s="186"/>
      <c r="BP317" s="186"/>
      <c r="BQ317" s="186"/>
      <c r="BR317" s="186"/>
      <c r="BS317" s="186"/>
      <c r="BT317" s="186"/>
      <c r="BU317" s="186"/>
      <c r="BV317" s="189"/>
      <c r="BW317" s="184"/>
      <c r="BX317"/>
      <c r="BZ317"/>
    </row>
    <row r="318" spans="2:78" ht="18.75">
      <c r="B318" s="676" t="s">
        <v>864</v>
      </c>
      <c r="C318" s="364">
        <v>9814233000100</v>
      </c>
      <c r="D318" s="838" t="s">
        <v>11</v>
      </c>
      <c r="E318" s="838" t="s">
        <v>621</v>
      </c>
      <c r="F318" s="365" t="s">
        <v>672</v>
      </c>
      <c r="G318" s="366" t="s">
        <v>865</v>
      </c>
      <c r="H318" s="366" t="s">
        <v>34</v>
      </c>
      <c r="I318" s="840" t="s">
        <v>1419</v>
      </c>
      <c r="J318" s="366" t="s">
        <v>608</v>
      </c>
      <c r="K318" s="367" t="s">
        <v>48</v>
      </c>
      <c r="L318" s="681" t="s">
        <v>1339</v>
      </c>
      <c r="M318" s="368" t="s">
        <v>1416</v>
      </c>
      <c r="N318" s="682">
        <v>215163</v>
      </c>
      <c r="O318" s="683" t="s">
        <v>1321</v>
      </c>
      <c r="P318" s="684">
        <v>39654</v>
      </c>
      <c r="Q318" s="372">
        <v>395.38834900000001</v>
      </c>
      <c r="R318" s="372">
        <v>372.75120266533872</v>
      </c>
      <c r="S318" s="873">
        <v>1</v>
      </c>
      <c r="T318" s="369">
        <v>6.1735768264034929E-2</v>
      </c>
      <c r="U318" s="685">
        <v>0.63498536059684518</v>
      </c>
      <c r="V318" s="369">
        <v>9.1366139780322708E-2</v>
      </c>
      <c r="W318" s="685">
        <v>0.80335025478700683</v>
      </c>
      <c r="X318" s="369">
        <v>0.10808569040470206</v>
      </c>
      <c r="Y318" s="685">
        <v>0.72228112572507808</v>
      </c>
      <c r="Z318" s="369">
        <v>0.11799504846646913</v>
      </c>
      <c r="AA318" s="685">
        <v>0.62827884619446939</v>
      </c>
      <c r="AB318" s="369">
        <v>5.3900994116353969E-2</v>
      </c>
      <c r="AC318" s="373">
        <v>-0.41493202308350069</v>
      </c>
      <c r="AD318" s="686">
        <v>0</v>
      </c>
      <c r="AE318" s="687" t="s">
        <v>1803</v>
      </c>
      <c r="AF318" s="688" t="s">
        <v>1800</v>
      </c>
      <c r="AG318" s="689" t="s">
        <v>1438</v>
      </c>
      <c r="AH318" s="689" t="s">
        <v>1786</v>
      </c>
      <c r="AI318" s="689">
        <v>3000</v>
      </c>
      <c r="AJ318" s="689">
        <v>1000</v>
      </c>
      <c r="AK318" s="689">
        <v>1000</v>
      </c>
      <c r="AL318" s="673">
        <v>0.2</v>
      </c>
      <c r="AM318" s="673">
        <v>0</v>
      </c>
      <c r="AN318" s="685" t="s">
        <v>1791</v>
      </c>
      <c r="AO318" s="683" t="s">
        <v>1324</v>
      </c>
      <c r="AP318" s="687" t="s">
        <v>1788</v>
      </c>
      <c r="AQ318" s="376" t="s">
        <v>680</v>
      </c>
      <c r="AR318" s="369">
        <v>6.9999999999999999E-4</v>
      </c>
      <c r="AS318" s="369">
        <v>6.9999999999999999E-4</v>
      </c>
      <c r="AT318" s="369" t="s">
        <v>1419</v>
      </c>
      <c r="AW318" s="198"/>
      <c r="AX318" s="198"/>
      <c r="AY318" s="184"/>
      <c r="AZ318" s="184"/>
      <c r="BA318" s="184"/>
      <c r="BB318" s="184"/>
      <c r="BC318" s="184"/>
      <c r="BD318" s="184"/>
      <c r="BE318" s="184"/>
      <c r="BF318" s="184"/>
      <c r="BG318" s="186"/>
      <c r="BH318" s="186"/>
      <c r="BI318" s="199"/>
      <c r="BJ318" s="199"/>
      <c r="BK318" s="199"/>
      <c r="BL318" s="218"/>
      <c r="BM318" s="186"/>
      <c r="BN318" s="186"/>
      <c r="BO318" s="186"/>
      <c r="BP318" s="186"/>
      <c r="BQ318" s="186"/>
      <c r="BR318" s="186"/>
      <c r="BS318" s="186"/>
      <c r="BT318" s="186"/>
      <c r="BU318" s="186"/>
      <c r="BV318" s="189"/>
      <c r="BW318" s="184"/>
      <c r="BX318"/>
      <c r="BZ318"/>
    </row>
    <row r="319" spans="2:78" ht="18.75">
      <c r="B319" s="676" t="s">
        <v>1379</v>
      </c>
      <c r="C319" s="364">
        <v>20374752000120</v>
      </c>
      <c r="D319" s="838" t="s">
        <v>11</v>
      </c>
      <c r="E319" s="838" t="s">
        <v>621</v>
      </c>
      <c r="F319" s="365" t="s">
        <v>672</v>
      </c>
      <c r="G319" s="366" t="s">
        <v>866</v>
      </c>
      <c r="H319" s="366" t="s">
        <v>34</v>
      </c>
      <c r="I319" s="840" t="s">
        <v>1419</v>
      </c>
      <c r="J319" s="366" t="s">
        <v>608</v>
      </c>
      <c r="K319" s="367" t="s">
        <v>48</v>
      </c>
      <c r="L319" s="681" t="s">
        <v>1339</v>
      </c>
      <c r="M319" s="368" t="s">
        <v>1416</v>
      </c>
      <c r="N319" s="682">
        <v>377546</v>
      </c>
      <c r="O319" s="683" t="s">
        <v>1321</v>
      </c>
      <c r="P319" s="684">
        <v>41867</v>
      </c>
      <c r="Q319" s="372">
        <v>317.944996</v>
      </c>
      <c r="R319" s="372">
        <v>267.29535225498029</v>
      </c>
      <c r="S319" s="873">
        <v>1</v>
      </c>
      <c r="T319" s="369">
        <v>4.5196527737109138E-2</v>
      </c>
      <c r="U319" s="685">
        <v>0.4648704352415528</v>
      </c>
      <c r="V319" s="369">
        <v>7.8603016915282486E-2</v>
      </c>
      <c r="W319" s="685">
        <v>0.69112861523694513</v>
      </c>
      <c r="X319" s="369">
        <v>6.013735870653858E-2</v>
      </c>
      <c r="Y319" s="685">
        <v>0.40186706475255957</v>
      </c>
      <c r="Z319" s="369">
        <v>2.7326534822445847E-2</v>
      </c>
      <c r="AA319" s="685">
        <v>0.14550342571042818</v>
      </c>
      <c r="AB319" s="369">
        <v>8.7019787074609903E-2</v>
      </c>
      <c r="AC319" s="373">
        <v>-0.40368257129648139</v>
      </c>
      <c r="AD319" s="686">
        <v>0</v>
      </c>
      <c r="AE319" s="687" t="s">
        <v>1803</v>
      </c>
      <c r="AF319" s="688" t="s">
        <v>1800</v>
      </c>
      <c r="AG319" s="689" t="s">
        <v>1438</v>
      </c>
      <c r="AH319" s="689" t="s">
        <v>1786</v>
      </c>
      <c r="AI319" s="689">
        <v>3000</v>
      </c>
      <c r="AJ319" s="689">
        <v>1000</v>
      </c>
      <c r="AK319" s="689">
        <v>1000</v>
      </c>
      <c r="AL319" s="673">
        <v>0.2</v>
      </c>
      <c r="AM319" s="673">
        <v>0</v>
      </c>
      <c r="AN319" s="685" t="s">
        <v>1791</v>
      </c>
      <c r="AO319" s="683" t="s">
        <v>1324</v>
      </c>
      <c r="AP319" s="687" t="s">
        <v>1788</v>
      </c>
      <c r="AQ319" s="376" t="s">
        <v>680</v>
      </c>
      <c r="AR319" s="369">
        <v>6.9999999999999999E-4</v>
      </c>
      <c r="AS319" s="369">
        <v>6.9999999999999999E-4</v>
      </c>
      <c r="AT319" s="369" t="s">
        <v>1419</v>
      </c>
      <c r="AW319" s="198"/>
      <c r="AX319" s="198"/>
      <c r="AY319" s="184"/>
      <c r="AZ319" s="184"/>
      <c r="BA319" s="184"/>
      <c r="BB319" s="186"/>
      <c r="BC319" s="184"/>
      <c r="BD319" s="184"/>
      <c r="BE319" s="184"/>
      <c r="BF319" s="184"/>
      <c r="BG319" s="186"/>
      <c r="BH319" s="186"/>
      <c r="BI319" s="199"/>
      <c r="BJ319" s="199"/>
      <c r="BK319" s="199"/>
      <c r="BL319" s="186"/>
      <c r="BM319" s="186"/>
      <c r="BN319" s="186"/>
      <c r="BO319" s="186"/>
      <c r="BP319" s="186"/>
      <c r="BQ319" s="186"/>
      <c r="BR319" s="186"/>
      <c r="BS319" s="186"/>
      <c r="BT319" s="187"/>
      <c r="BU319" s="188"/>
      <c r="BV319" s="189"/>
      <c r="BW319" s="185"/>
      <c r="BX319"/>
      <c r="BZ319"/>
    </row>
    <row r="320" spans="2:78" ht="18.75">
      <c r="B320" s="676" t="s">
        <v>867</v>
      </c>
      <c r="C320" s="364">
        <v>43140671000160</v>
      </c>
      <c r="D320" s="838" t="s">
        <v>11</v>
      </c>
      <c r="E320" s="838" t="s">
        <v>661</v>
      </c>
      <c r="F320" s="365" t="s">
        <v>672</v>
      </c>
      <c r="G320" s="366" t="s">
        <v>865</v>
      </c>
      <c r="H320" s="366" t="s">
        <v>34</v>
      </c>
      <c r="I320" s="840" t="s">
        <v>1419</v>
      </c>
      <c r="J320" s="366" t="s">
        <v>608</v>
      </c>
      <c r="K320" s="367" t="s">
        <v>48</v>
      </c>
      <c r="L320" s="681" t="s">
        <v>1419</v>
      </c>
      <c r="M320" s="368" t="s">
        <v>1416</v>
      </c>
      <c r="N320" s="683">
        <v>631264</v>
      </c>
      <c r="O320" s="683" t="s">
        <v>1321</v>
      </c>
      <c r="P320" s="684">
        <v>44532</v>
      </c>
      <c r="Q320" s="372">
        <v>163.62566631000001</v>
      </c>
      <c r="R320" s="372">
        <v>103.32532183593143</v>
      </c>
      <c r="S320" s="873">
        <v>1</v>
      </c>
      <c r="T320" s="369">
        <v>6.3398558554267126E-2</v>
      </c>
      <c r="U320" s="685">
        <v>0.65208804712249624</v>
      </c>
      <c r="AB320" s="369">
        <v>4.9293147787049581E-2</v>
      </c>
      <c r="AD320" s="686">
        <v>0</v>
      </c>
      <c r="AE320" s="687" t="s">
        <v>1803</v>
      </c>
      <c r="AF320" s="688" t="s">
        <v>1800</v>
      </c>
      <c r="AG320" s="689" t="s">
        <v>1438</v>
      </c>
      <c r="AH320" s="689" t="s">
        <v>1786</v>
      </c>
      <c r="AI320" s="689">
        <v>3000</v>
      </c>
      <c r="AJ320" s="689">
        <v>1000</v>
      </c>
      <c r="AK320" s="689">
        <v>1000</v>
      </c>
      <c r="AL320" s="673">
        <v>0</v>
      </c>
      <c r="AM320" s="673">
        <v>0</v>
      </c>
      <c r="AN320" s="685" t="s">
        <v>633</v>
      </c>
      <c r="AO320" s="683" t="s">
        <v>1324</v>
      </c>
      <c r="AP320" s="687" t="s">
        <v>1788</v>
      </c>
      <c r="AQ320" s="376" t="s">
        <v>11</v>
      </c>
      <c r="AR320" s="369">
        <v>6.9999999999999999E-4</v>
      </c>
      <c r="AS320" s="369">
        <v>6.9999999999999999E-4</v>
      </c>
      <c r="AT320" s="369" t="s">
        <v>1419</v>
      </c>
      <c r="AW320" s="198"/>
      <c r="AX320" s="198"/>
      <c r="AY320" s="184"/>
      <c r="AZ320" s="184"/>
      <c r="BA320" s="184"/>
      <c r="BB320" s="186"/>
      <c r="BC320" s="184"/>
      <c r="BD320" s="184"/>
      <c r="BE320" s="184"/>
      <c r="BF320" s="184"/>
      <c r="BG320" s="186"/>
      <c r="BH320" s="186"/>
      <c r="BI320" s="199"/>
      <c r="BJ320" s="199"/>
      <c r="BK320" s="199"/>
      <c r="BL320" s="186"/>
      <c r="BM320" s="186"/>
      <c r="BN320" s="186"/>
      <c r="BO320" s="186"/>
      <c r="BP320" s="186"/>
      <c r="BQ320" s="186"/>
      <c r="BR320" s="186"/>
      <c r="BS320" s="186"/>
      <c r="BT320" s="187"/>
      <c r="BU320" s="188"/>
      <c r="BV320" s="189"/>
      <c r="BW320" s="185"/>
      <c r="BX320"/>
      <c r="BZ320"/>
    </row>
    <row r="321" spans="2:78" ht="18.75">
      <c r="B321" s="676" t="s">
        <v>1542</v>
      </c>
      <c r="C321" s="364">
        <v>9215250000113</v>
      </c>
      <c r="D321" s="838" t="s">
        <v>11</v>
      </c>
      <c r="E321" s="838" t="s">
        <v>620</v>
      </c>
      <c r="F321" s="365" t="s">
        <v>672</v>
      </c>
      <c r="G321" s="366" t="s">
        <v>738</v>
      </c>
      <c r="H321" s="366" t="s">
        <v>34</v>
      </c>
      <c r="I321" s="840" t="s">
        <v>1304</v>
      </c>
      <c r="J321" s="366" t="s">
        <v>608</v>
      </c>
      <c r="K321" s="367" t="s">
        <v>48</v>
      </c>
      <c r="L321" s="681" t="s">
        <v>1419</v>
      </c>
      <c r="M321" s="368" t="s">
        <v>1419</v>
      </c>
      <c r="N321" s="682">
        <v>204102</v>
      </c>
      <c r="O321" s="683" t="s">
        <v>1321</v>
      </c>
      <c r="P321" s="684">
        <v>39494</v>
      </c>
      <c r="Q321" s="372">
        <v>11224847656.25</v>
      </c>
      <c r="R321" s="372">
        <v>390418241.75970751</v>
      </c>
      <c r="S321" s="873">
        <v>0</v>
      </c>
      <c r="T321" s="369">
        <v>9.5494886189087191E-2</v>
      </c>
      <c r="U321" s="685">
        <v>0.98221592517635659</v>
      </c>
      <c r="V321" s="369">
        <v>0.11173597868464258</v>
      </c>
      <c r="W321" s="685">
        <v>0.98245506662540683</v>
      </c>
      <c r="X321" s="369">
        <v>0.14663104160069484</v>
      </c>
      <c r="Y321" s="685">
        <v>0.979859900020431</v>
      </c>
      <c r="Z321" s="369">
        <v>0.17481264136038788</v>
      </c>
      <c r="AA321" s="685">
        <v>0.93081096233731331</v>
      </c>
      <c r="AB321" s="369">
        <v>1.260345380688155E-3</v>
      </c>
      <c r="AC321" s="373">
        <v>-1.5832244566971365</v>
      </c>
      <c r="AD321" s="686">
        <v>0</v>
      </c>
      <c r="AE321" s="687" t="s">
        <v>1803</v>
      </c>
      <c r="AF321" s="688" t="s">
        <v>1800</v>
      </c>
      <c r="AG321" s="689" t="s">
        <v>1438</v>
      </c>
      <c r="AH321" s="689" t="s">
        <v>1786</v>
      </c>
      <c r="AI321" s="689">
        <v>1000</v>
      </c>
      <c r="AJ321" s="689">
        <v>100</v>
      </c>
      <c r="AK321" s="689">
        <v>1000</v>
      </c>
      <c r="AL321" s="673">
        <v>0.2</v>
      </c>
      <c r="AM321" s="673">
        <v>0</v>
      </c>
      <c r="AN321" s="685" t="s">
        <v>1787</v>
      </c>
      <c r="AO321" s="683" t="s">
        <v>1324</v>
      </c>
      <c r="AP321" s="687" t="s">
        <v>1788</v>
      </c>
      <c r="AQ321" s="376" t="s">
        <v>1782</v>
      </c>
      <c r="AR321" s="369">
        <v>6.9999999999999999E-4</v>
      </c>
      <c r="AS321" s="369">
        <v>6.9999999999999999E-4</v>
      </c>
      <c r="AT321" s="369" t="s">
        <v>1419</v>
      </c>
      <c r="AW321" s="198"/>
      <c r="AX321" s="198"/>
      <c r="AY321" s="184"/>
      <c r="AZ321" s="184"/>
      <c r="BA321" s="184"/>
      <c r="BB321" s="186"/>
      <c r="BC321" s="184"/>
      <c r="BD321" s="184"/>
      <c r="BE321" s="184"/>
      <c r="BF321" s="184"/>
      <c r="BG321" s="186"/>
      <c r="BH321" s="186"/>
      <c r="BI321" s="199"/>
      <c r="BJ321" s="199"/>
      <c r="BK321" s="199"/>
      <c r="BL321" s="186"/>
      <c r="BM321" s="186"/>
      <c r="BN321" s="186"/>
      <c r="BO321" s="186"/>
      <c r="BP321" s="186"/>
      <c r="BQ321" s="186"/>
      <c r="BR321" s="186"/>
      <c r="BS321" s="186"/>
      <c r="BT321" s="187"/>
      <c r="BU321" s="188"/>
      <c r="BV321" s="189"/>
      <c r="BW321" s="185"/>
      <c r="BX321"/>
      <c r="BZ321"/>
    </row>
    <row r="322" spans="2:78" ht="18.75">
      <c r="B322" s="676" t="s">
        <v>1543</v>
      </c>
      <c r="C322" s="364">
        <v>37927707000158</v>
      </c>
      <c r="D322" s="838" t="s">
        <v>11</v>
      </c>
      <c r="E322" s="838" t="s">
        <v>620</v>
      </c>
      <c r="F322" s="365" t="s">
        <v>672</v>
      </c>
      <c r="G322" s="366" t="s">
        <v>738</v>
      </c>
      <c r="H322" s="366" t="s">
        <v>34</v>
      </c>
      <c r="I322" s="840" t="s">
        <v>1304</v>
      </c>
      <c r="J322" s="366" t="s">
        <v>608</v>
      </c>
      <c r="K322" s="367" t="s">
        <v>48</v>
      </c>
      <c r="L322" s="681" t="s">
        <v>1419</v>
      </c>
      <c r="M322" s="368" t="s">
        <v>1419</v>
      </c>
      <c r="N322" s="683">
        <v>547999</v>
      </c>
      <c r="O322" s="683" t="s">
        <v>1321</v>
      </c>
      <c r="P322" s="684">
        <v>44056</v>
      </c>
      <c r="Q322" s="372">
        <v>489.02107881000001</v>
      </c>
      <c r="R322" s="372">
        <v>436.08583027832674</v>
      </c>
      <c r="S322" s="873">
        <v>0</v>
      </c>
      <c r="T322" s="369">
        <v>9.6445566139025329E-2</v>
      </c>
      <c r="U322" s="685">
        <v>0.99199417638790477</v>
      </c>
      <c r="V322" s="369">
        <v>0.11290039451999534</v>
      </c>
      <c r="W322" s="685">
        <v>0.99269336453596524</v>
      </c>
      <c r="X322" s="369">
        <v>0.1483969427175349</v>
      </c>
      <c r="Y322" s="685">
        <v>0.99166050972014863</v>
      </c>
      <c r="AB322" s="369">
        <v>1.2662965181166694E-3</v>
      </c>
      <c r="AC322" s="373">
        <v>-0.65623950105612272</v>
      </c>
      <c r="AD322" s="686">
        <v>0</v>
      </c>
      <c r="AE322" s="687" t="s">
        <v>1803</v>
      </c>
      <c r="AF322" s="688" t="s">
        <v>1800</v>
      </c>
      <c r="AG322" s="689" t="s">
        <v>1438</v>
      </c>
      <c r="AH322" s="689" t="s">
        <v>1786</v>
      </c>
      <c r="AI322" s="689">
        <v>1000</v>
      </c>
      <c r="AJ322" s="689">
        <v>1000</v>
      </c>
      <c r="AK322" s="689">
        <v>1000</v>
      </c>
      <c r="AL322" s="673">
        <v>0.08</v>
      </c>
      <c r="AM322" s="673">
        <v>0</v>
      </c>
      <c r="AN322" s="685" t="s">
        <v>1787</v>
      </c>
      <c r="AO322" s="683" t="s">
        <v>1321</v>
      </c>
      <c r="AP322" s="687" t="s">
        <v>1788</v>
      </c>
      <c r="AQ322" s="376" t="s">
        <v>1782</v>
      </c>
      <c r="AR322" s="369">
        <v>0</v>
      </c>
      <c r="AS322" s="369">
        <v>0</v>
      </c>
      <c r="AT322" s="369" t="s">
        <v>1419</v>
      </c>
      <c r="AW322" s="198"/>
      <c r="AX322" s="198"/>
      <c r="AY322" s="184"/>
      <c r="AZ322" s="184"/>
      <c r="BA322" s="184"/>
      <c r="BB322" s="186"/>
      <c r="BC322" s="184"/>
      <c r="BD322" s="184"/>
      <c r="BE322" s="184"/>
      <c r="BF322" s="184"/>
      <c r="BG322" s="186"/>
      <c r="BH322" s="186"/>
      <c r="BI322" s="199"/>
      <c r="BJ322" s="199"/>
      <c r="BK322" s="199"/>
      <c r="BL322" s="186"/>
      <c r="BM322" s="186"/>
      <c r="BN322" s="186"/>
      <c r="BO322" s="186"/>
      <c r="BP322" s="186"/>
      <c r="BQ322" s="186"/>
      <c r="BR322" s="186"/>
      <c r="BS322" s="186"/>
      <c r="BT322" s="187"/>
      <c r="BU322" s="188"/>
      <c r="BV322" s="189"/>
      <c r="BW322" s="185"/>
      <c r="BX322"/>
      <c r="BZ322"/>
    </row>
    <row r="323" spans="2:78" ht="18.75">
      <c r="B323" s="676" t="s">
        <v>868</v>
      </c>
      <c r="C323" s="364">
        <v>840011000180</v>
      </c>
      <c r="D323" s="838" t="s">
        <v>11</v>
      </c>
      <c r="E323" s="838" t="s">
        <v>620</v>
      </c>
      <c r="F323" s="365" t="s">
        <v>672</v>
      </c>
      <c r="G323" s="366" t="s">
        <v>738</v>
      </c>
      <c r="H323" s="366" t="s">
        <v>34</v>
      </c>
      <c r="I323" s="840" t="s">
        <v>1419</v>
      </c>
      <c r="J323" s="366" t="s">
        <v>608</v>
      </c>
      <c r="K323" s="367" t="s">
        <v>48</v>
      </c>
      <c r="L323" s="681" t="s">
        <v>1419</v>
      </c>
      <c r="M323" s="368" t="s">
        <v>34</v>
      </c>
      <c r="N323" s="682">
        <v>108766</v>
      </c>
      <c r="O323" s="683" t="s">
        <v>1321</v>
      </c>
      <c r="P323" s="684">
        <v>34974</v>
      </c>
      <c r="Q323" s="372">
        <v>4062.2970458999998</v>
      </c>
      <c r="R323" s="372">
        <v>3054.1249250139431</v>
      </c>
      <c r="S323" s="873">
        <v>0</v>
      </c>
      <c r="T323" s="369">
        <v>0.10104414612265034</v>
      </c>
      <c r="U323" s="685">
        <v>1.0392930284350197</v>
      </c>
      <c r="V323" s="369">
        <v>0.11861827028606164</v>
      </c>
      <c r="W323" s="685">
        <v>1.0429686302367396</v>
      </c>
      <c r="X323" s="369">
        <v>0.16119897369221037</v>
      </c>
      <c r="Y323" s="685">
        <v>1.0772099039955045</v>
      </c>
      <c r="Z323" s="369">
        <v>0.13745654530968698</v>
      </c>
      <c r="AA323" s="685">
        <v>0.73190392996524178</v>
      </c>
      <c r="AB323" s="369">
        <v>1.4180904342573242E-3</v>
      </c>
      <c r="AC323" s="373">
        <v>3.4461003704517981</v>
      </c>
      <c r="AD323" s="686">
        <v>0</v>
      </c>
      <c r="AE323" s="687" t="s">
        <v>1803</v>
      </c>
      <c r="AF323" s="688" t="s">
        <v>1800</v>
      </c>
      <c r="AG323" s="689" t="s">
        <v>1438</v>
      </c>
      <c r="AH323" s="689" t="s">
        <v>1786</v>
      </c>
      <c r="AI323" s="689">
        <v>500</v>
      </c>
      <c r="AJ323" s="689">
        <v>100</v>
      </c>
      <c r="AK323" s="689">
        <v>100</v>
      </c>
      <c r="AL323" s="673">
        <v>0.3</v>
      </c>
      <c r="AM323" s="673">
        <v>0</v>
      </c>
      <c r="AN323" s="685" t="s">
        <v>1787</v>
      </c>
      <c r="AO323" s="683" t="s">
        <v>1324</v>
      </c>
      <c r="AP323" s="687" t="s">
        <v>1788</v>
      </c>
      <c r="AQ323" s="376" t="s">
        <v>11</v>
      </c>
      <c r="AR323" s="369">
        <v>1.0499999999999999E-3</v>
      </c>
      <c r="AS323" s="369">
        <v>1.0499999999999999E-3</v>
      </c>
      <c r="AT323" s="369" t="s">
        <v>1419</v>
      </c>
      <c r="AW323" s="198"/>
      <c r="AX323" s="198"/>
      <c r="AY323" s="184"/>
      <c r="AZ323" s="184"/>
      <c r="BA323" s="184"/>
      <c r="BB323" s="186"/>
      <c r="BC323" s="184"/>
      <c r="BD323" s="184"/>
      <c r="BE323" s="184"/>
      <c r="BF323" s="184"/>
      <c r="BG323" s="186"/>
      <c r="BH323" s="186"/>
      <c r="BI323" s="199"/>
      <c r="BJ323" s="199"/>
      <c r="BK323" s="199"/>
      <c r="BL323" s="218"/>
      <c r="BM323" s="186"/>
      <c r="BN323" s="186"/>
      <c r="BO323" s="186"/>
      <c r="BP323" s="186"/>
      <c r="BQ323" s="186"/>
      <c r="BR323" s="186"/>
      <c r="BS323" s="186"/>
      <c r="BT323" s="187"/>
      <c r="BU323" s="188"/>
      <c r="BV323" s="189"/>
      <c r="BW323" s="185"/>
      <c r="BX323"/>
      <c r="BZ323"/>
    </row>
    <row r="324" spans="2:78" ht="18.75">
      <c r="B324" s="676" t="s">
        <v>869</v>
      </c>
      <c r="C324" s="364">
        <v>32295478000182</v>
      </c>
      <c r="D324" s="838" t="s">
        <v>11</v>
      </c>
      <c r="E324" s="838" t="s">
        <v>620</v>
      </c>
      <c r="F324" s="365" t="s">
        <v>663</v>
      </c>
      <c r="G324" s="366" t="s">
        <v>738</v>
      </c>
      <c r="H324" s="366" t="s">
        <v>34</v>
      </c>
      <c r="I324" s="840" t="s">
        <v>1419</v>
      </c>
      <c r="J324" s="366" t="s">
        <v>608</v>
      </c>
      <c r="K324" s="367" t="s">
        <v>48</v>
      </c>
      <c r="L324" s="681" t="s">
        <v>1419</v>
      </c>
      <c r="M324" s="368" t="s">
        <v>34</v>
      </c>
      <c r="N324" s="682">
        <v>491225</v>
      </c>
      <c r="O324" s="683" t="s">
        <v>1321</v>
      </c>
      <c r="P324" s="684">
        <v>43555</v>
      </c>
      <c r="Q324" s="372">
        <v>76.721464940000004</v>
      </c>
      <c r="R324" s="372">
        <v>45.789555443227094</v>
      </c>
      <c r="S324" s="873">
        <v>1</v>
      </c>
      <c r="T324" s="369">
        <v>0.10435304694823522</v>
      </c>
      <c r="U324" s="685">
        <v>1.0733268412957766</v>
      </c>
      <c r="V324" s="369">
        <v>0.12178173794723324</v>
      </c>
      <c r="W324" s="685">
        <v>1.0707838860604293</v>
      </c>
      <c r="X324" s="369">
        <v>0.16876630570230922</v>
      </c>
      <c r="Y324" s="685">
        <v>1.1277784951061725</v>
      </c>
      <c r="Z324" s="369">
        <v>0.1789310679282401</v>
      </c>
      <c r="AA324" s="685">
        <v>0.95274002059709395</v>
      </c>
      <c r="AB324" s="369">
        <v>1.7821462583878559E-3</v>
      </c>
      <c r="AC324" s="373">
        <v>4.5172216332470496</v>
      </c>
      <c r="AD324" s="686">
        <v>0</v>
      </c>
      <c r="AE324" s="687" t="s">
        <v>1803</v>
      </c>
      <c r="AF324" s="688" t="s">
        <v>1800</v>
      </c>
      <c r="AG324" s="689" t="s">
        <v>1438</v>
      </c>
      <c r="AH324" s="689" t="s">
        <v>1786</v>
      </c>
      <c r="AI324" s="689">
        <v>1000</v>
      </c>
      <c r="AJ324" s="689">
        <v>1000</v>
      </c>
      <c r="AK324" s="689">
        <v>1000</v>
      </c>
      <c r="AL324" s="673">
        <v>0.4</v>
      </c>
      <c r="AM324" s="673">
        <v>0</v>
      </c>
      <c r="AN324" s="685" t="s">
        <v>1782</v>
      </c>
      <c r="AO324" s="683" t="s">
        <v>1324</v>
      </c>
      <c r="AP324" s="687" t="s">
        <v>1788</v>
      </c>
      <c r="AQ324" s="376" t="s">
        <v>669</v>
      </c>
      <c r="AR324" s="369">
        <v>1.75E-3</v>
      </c>
      <c r="AS324" s="369">
        <v>1.75E-3</v>
      </c>
      <c r="AT324" s="369" t="s">
        <v>1419</v>
      </c>
      <c r="AW324" s="198"/>
      <c r="AX324" s="198"/>
      <c r="AY324" s="184"/>
      <c r="AZ324" s="184"/>
      <c r="BA324" s="184"/>
      <c r="BB324" s="186"/>
      <c r="BC324" s="184"/>
      <c r="BD324" s="184"/>
      <c r="BE324" s="184"/>
      <c r="BF324" s="184"/>
      <c r="BG324" s="186"/>
      <c r="BH324" s="186"/>
      <c r="BI324" s="199"/>
      <c r="BJ324" s="199"/>
      <c r="BK324" s="199"/>
      <c r="BL324" s="186"/>
      <c r="BM324" s="186"/>
      <c r="BN324" s="186"/>
      <c r="BO324" s="186"/>
      <c r="BP324" s="186"/>
      <c r="BQ324" s="186"/>
      <c r="BR324" s="186"/>
      <c r="BS324" s="186"/>
      <c r="BT324" s="187"/>
      <c r="BU324" s="188"/>
      <c r="BV324" s="189"/>
      <c r="BW324" s="185"/>
      <c r="BX324"/>
      <c r="BZ324"/>
    </row>
    <row r="325" spans="2:78" ht="18.75">
      <c r="B325" s="676" t="s">
        <v>155</v>
      </c>
      <c r="C325" s="364">
        <v>23695876000103</v>
      </c>
      <c r="D325" s="838" t="s">
        <v>13</v>
      </c>
      <c r="E325" s="838" t="s">
        <v>615</v>
      </c>
      <c r="F325" s="365" t="s">
        <v>619</v>
      </c>
      <c r="G325" s="366" t="s">
        <v>34</v>
      </c>
      <c r="H325" s="366" t="s">
        <v>1338</v>
      </c>
      <c r="I325" s="840" t="s">
        <v>34</v>
      </c>
      <c r="J325" s="366" t="s">
        <v>611</v>
      </c>
      <c r="K325" s="367" t="s">
        <v>48</v>
      </c>
      <c r="L325" s="681" t="s">
        <v>1419</v>
      </c>
      <c r="M325" s="368" t="s">
        <v>34</v>
      </c>
      <c r="N325" s="682">
        <v>417971</v>
      </c>
      <c r="O325" s="683" t="s">
        <v>1321</v>
      </c>
      <c r="P325" s="684">
        <v>42491</v>
      </c>
      <c r="Q325" s="372">
        <v>25.428339000000001</v>
      </c>
      <c r="R325" s="372">
        <v>42.082281975903676</v>
      </c>
      <c r="S325" s="873">
        <v>1</v>
      </c>
      <c r="T325" s="369">
        <v>-3.3441226804334923E-3</v>
      </c>
      <c r="U325" s="685">
        <v>-3.4396088456101828E-2</v>
      </c>
      <c r="V325" s="369">
        <v>-9.5408471286981822E-3</v>
      </c>
      <c r="W325" s="685">
        <v>-8.3889305054937663E-2</v>
      </c>
      <c r="X325" s="369">
        <v>3.7551264155625264E-2</v>
      </c>
      <c r="Y325" s="685">
        <v>0.25093580144763428</v>
      </c>
      <c r="Z325" s="369">
        <v>5.5696485179837607E-2</v>
      </c>
      <c r="AA325" s="685">
        <v>0.29656264309955122</v>
      </c>
      <c r="AB325" s="369">
        <v>9.9353992011836534E-2</v>
      </c>
      <c r="AC325" s="373">
        <v>-1.2407376185674097</v>
      </c>
      <c r="AD325" s="686">
        <v>38281343000144</v>
      </c>
      <c r="AE325" s="687" t="s">
        <v>1856</v>
      </c>
      <c r="AF325" s="688" t="s">
        <v>1800</v>
      </c>
      <c r="AG325" s="689" t="s">
        <v>1438</v>
      </c>
      <c r="AH325" s="689" t="s">
        <v>1786</v>
      </c>
      <c r="AI325" s="689">
        <v>10000</v>
      </c>
      <c r="AJ325" s="689">
        <v>10000</v>
      </c>
      <c r="AK325" s="689">
        <v>10000</v>
      </c>
      <c r="AL325" s="673">
        <v>0</v>
      </c>
      <c r="AM325" s="673">
        <v>0</v>
      </c>
      <c r="AN325" s="685" t="s">
        <v>1787</v>
      </c>
      <c r="AO325" s="683" t="s">
        <v>1324</v>
      </c>
      <c r="AP325" s="687" t="s">
        <v>1802</v>
      </c>
      <c r="AQ325" s="376" t="s">
        <v>664</v>
      </c>
      <c r="AR325" s="369">
        <v>3.8E-3</v>
      </c>
      <c r="AS325" s="369">
        <v>3.8E-3</v>
      </c>
      <c r="AT325" s="369" t="s">
        <v>1419</v>
      </c>
      <c r="AW325" s="198"/>
      <c r="AX325" s="198"/>
      <c r="AY325" s="184"/>
      <c r="AZ325" s="184"/>
      <c r="BA325" s="184"/>
      <c r="BB325" s="186"/>
      <c r="BC325" s="184"/>
      <c r="BD325" s="184"/>
      <c r="BE325" s="184"/>
      <c r="BF325" s="184"/>
      <c r="BG325" s="186"/>
      <c r="BH325" s="186"/>
      <c r="BI325" s="199"/>
      <c r="BJ325" s="199"/>
      <c r="BK325" s="199"/>
      <c r="BL325" s="186"/>
      <c r="BM325" s="186"/>
      <c r="BN325" s="186"/>
      <c r="BO325" s="186"/>
      <c r="BP325" s="186"/>
      <c r="BQ325" s="186"/>
      <c r="BR325" s="186"/>
      <c r="BS325" s="186"/>
      <c r="BT325" s="187"/>
      <c r="BU325" s="188"/>
      <c r="BV325" s="189"/>
      <c r="BW325" s="185"/>
      <c r="BX325"/>
      <c r="BZ325"/>
    </row>
    <row r="326" spans="2:78" ht="18.75">
      <c r="B326" s="676" t="s">
        <v>870</v>
      </c>
      <c r="C326" s="364">
        <v>17816013000136</v>
      </c>
      <c r="D326" s="838" t="s">
        <v>13</v>
      </c>
      <c r="E326" s="838" t="s">
        <v>615</v>
      </c>
      <c r="F326" s="365" t="s">
        <v>619</v>
      </c>
      <c r="G326" s="366" t="s">
        <v>34</v>
      </c>
      <c r="H326" s="366" t="s">
        <v>1337</v>
      </c>
      <c r="I326" s="840" t="s">
        <v>34</v>
      </c>
      <c r="J326" s="366" t="s">
        <v>611</v>
      </c>
      <c r="K326" s="367" t="s">
        <v>48</v>
      </c>
      <c r="L326" s="681" t="s">
        <v>715</v>
      </c>
      <c r="M326" s="368" t="s">
        <v>34</v>
      </c>
      <c r="N326" s="682">
        <v>336246</v>
      </c>
      <c r="O326" s="683" t="s">
        <v>1321</v>
      </c>
      <c r="P326" s="684">
        <v>41399</v>
      </c>
      <c r="Q326" s="372">
        <v>78.345095999999998</v>
      </c>
      <c r="R326" s="372">
        <v>91.743685991967922</v>
      </c>
      <c r="S326" s="873">
        <v>1</v>
      </c>
      <c r="T326" s="369">
        <v>0.15529769346784739</v>
      </c>
      <c r="U326" s="685">
        <v>1.5973197493030491</v>
      </c>
      <c r="V326" s="369">
        <v>0.14055205377199487</v>
      </c>
      <c r="W326" s="685">
        <v>1.2358246553925971</v>
      </c>
      <c r="X326" s="369">
        <v>0.24273697007258521</v>
      </c>
      <c r="Y326" s="685">
        <v>1.6220864329279825</v>
      </c>
      <c r="Z326" s="369">
        <v>0.4016914501539508</v>
      </c>
      <c r="AA326" s="685">
        <v>2.1388545037177984</v>
      </c>
      <c r="AB326" s="369">
        <v>4.1294907572370622E-2</v>
      </c>
      <c r="AC326" s="373">
        <v>0.64949087026669039</v>
      </c>
      <c r="AD326" s="686">
        <v>8893082000152</v>
      </c>
      <c r="AE326" s="687" t="s">
        <v>1856</v>
      </c>
      <c r="AF326" s="688" t="s">
        <v>1800</v>
      </c>
      <c r="AG326" s="689" t="s">
        <v>1438</v>
      </c>
      <c r="AH326" s="689" t="s">
        <v>1786</v>
      </c>
      <c r="AI326" s="689">
        <v>1000</v>
      </c>
      <c r="AJ326" s="689">
        <v>1000</v>
      </c>
      <c r="AK326" s="689">
        <v>1000</v>
      </c>
      <c r="AL326" s="673">
        <v>0</v>
      </c>
      <c r="AM326" s="673">
        <v>0</v>
      </c>
      <c r="AN326" s="685" t="s">
        <v>1782</v>
      </c>
      <c r="AO326" s="683" t="s">
        <v>1324</v>
      </c>
      <c r="AP326" s="687" t="s">
        <v>1802</v>
      </c>
      <c r="AQ326" s="376" t="s">
        <v>668</v>
      </c>
      <c r="AR326" s="369">
        <v>3.96E-3</v>
      </c>
      <c r="AS326" s="369">
        <v>3.96E-3</v>
      </c>
      <c r="AT326" s="369" t="s">
        <v>1419</v>
      </c>
      <c r="AW326" s="198"/>
      <c r="AX326" s="198"/>
      <c r="AY326" s="184"/>
      <c r="AZ326" s="184"/>
      <c r="BA326" s="184"/>
      <c r="BB326" s="186"/>
      <c r="BC326" s="184"/>
      <c r="BD326" s="184"/>
      <c r="BE326" s="184"/>
      <c r="BF326" s="184"/>
      <c r="BG326" s="186"/>
      <c r="BH326" s="186"/>
      <c r="BI326" s="199"/>
      <c r="BJ326" s="199"/>
      <c r="BK326" s="199"/>
      <c r="BL326" s="186"/>
      <c r="BM326" s="186"/>
      <c r="BN326" s="186"/>
      <c r="BO326" s="186"/>
      <c r="BP326" s="186"/>
      <c r="BQ326" s="186"/>
      <c r="BR326" s="186"/>
      <c r="BS326" s="186"/>
      <c r="BT326" s="187"/>
      <c r="BU326" s="188"/>
      <c r="BV326" s="189"/>
      <c r="BW326" s="185"/>
      <c r="BX326"/>
      <c r="BZ326"/>
    </row>
    <row r="327" spans="2:78" ht="18.75">
      <c r="B327" s="676" t="s">
        <v>1544</v>
      </c>
      <c r="C327" s="364">
        <v>23695873000161</v>
      </c>
      <c r="D327" s="838" t="s">
        <v>1419</v>
      </c>
      <c r="E327" s="838" t="s">
        <v>1419</v>
      </c>
      <c r="F327" s="365" t="s">
        <v>1419</v>
      </c>
      <c r="G327" s="366" t="s">
        <v>1419</v>
      </c>
      <c r="H327" s="366" t="s">
        <v>34</v>
      </c>
      <c r="I327" s="840" t="s">
        <v>1419</v>
      </c>
      <c r="J327" s="366" t="s">
        <v>1419</v>
      </c>
      <c r="K327" s="367" t="s">
        <v>48</v>
      </c>
      <c r="L327" s="681" t="s">
        <v>1419</v>
      </c>
      <c r="M327" s="368" t="s">
        <v>1419</v>
      </c>
      <c r="N327" s="682">
        <v>417017</v>
      </c>
      <c r="O327" s="683" t="s">
        <v>1321</v>
      </c>
      <c r="P327" s="684">
        <v>42501</v>
      </c>
      <c r="Q327" s="372">
        <v>16.282135</v>
      </c>
      <c r="R327" s="372">
        <v>16.403026892018783</v>
      </c>
      <c r="S327" s="873">
        <v>1</v>
      </c>
      <c r="T327" s="369">
        <v>-7.7464864426471935E-2</v>
      </c>
      <c r="U327" s="685">
        <v>-0.79676751832186732</v>
      </c>
      <c r="V327" s="369">
        <v>-0.1013049466893724</v>
      </c>
      <c r="W327" s="685">
        <v>-0.89073867988476396</v>
      </c>
      <c r="X327" s="369">
        <v>5.0123908294515518E-2</v>
      </c>
      <c r="Y327" s="685">
        <v>0.33495232137711617</v>
      </c>
      <c r="Z327" s="369">
        <v>3.280503386834388E-2</v>
      </c>
      <c r="AA327" s="685">
        <v>0.17467435367875259</v>
      </c>
      <c r="AB327" s="369">
        <v>0.16242650775029729</v>
      </c>
      <c r="AC327" s="373">
        <v>-1.3238992697865977</v>
      </c>
      <c r="AD327" s="686">
        <v>0</v>
      </c>
      <c r="AE327" s="687" t="s">
        <v>1856</v>
      </c>
      <c r="AF327" s="688" t="s">
        <v>1800</v>
      </c>
      <c r="AG327" s="689" t="s">
        <v>1438</v>
      </c>
      <c r="AH327" s="689" t="s">
        <v>1780</v>
      </c>
      <c r="AI327" s="689">
        <v>10000</v>
      </c>
      <c r="AJ327" s="689">
        <v>5000</v>
      </c>
      <c r="AK327" s="689">
        <v>5000</v>
      </c>
      <c r="AL327" s="673">
        <v>0</v>
      </c>
      <c r="AM327" s="673">
        <v>0</v>
      </c>
      <c r="AN327" s="685" t="s">
        <v>1782</v>
      </c>
      <c r="AO327" s="683" t="s">
        <v>1324</v>
      </c>
      <c r="AP327" s="687" t="s">
        <v>1802</v>
      </c>
      <c r="AQ327" s="376" t="s">
        <v>1782</v>
      </c>
      <c r="AR327" s="369">
        <v>0</v>
      </c>
      <c r="AS327" s="369">
        <v>0</v>
      </c>
      <c r="AT327" s="369" t="s">
        <v>1419</v>
      </c>
      <c r="AW327" s="198"/>
      <c r="AX327" s="198"/>
      <c r="AY327" s="184"/>
      <c r="AZ327" s="184"/>
      <c r="BA327" s="184"/>
      <c r="BB327" s="186"/>
      <c r="BC327" s="184"/>
      <c r="BD327" s="184"/>
      <c r="BE327" s="184"/>
      <c r="BF327" s="184"/>
      <c r="BG327" s="186"/>
      <c r="BH327" s="186"/>
      <c r="BI327" s="199"/>
      <c r="BJ327" s="199"/>
      <c r="BK327" s="199"/>
      <c r="BL327" s="186"/>
      <c r="BM327" s="186"/>
      <c r="BN327" s="186"/>
      <c r="BO327" s="186"/>
      <c r="BP327" s="186"/>
      <c r="BQ327" s="186"/>
      <c r="BR327" s="186"/>
      <c r="BS327" s="186"/>
      <c r="BT327" s="187"/>
      <c r="BU327" s="188"/>
      <c r="BV327" s="189"/>
      <c r="BW327" s="185"/>
      <c r="BX327"/>
      <c r="BZ327"/>
    </row>
    <row r="328" spans="2:78" ht="18.75">
      <c r="B328" s="676" t="s">
        <v>1545</v>
      </c>
      <c r="C328" s="364">
        <v>26822061000128</v>
      </c>
      <c r="D328" s="838" t="s">
        <v>14</v>
      </c>
      <c r="E328" s="838" t="s">
        <v>614</v>
      </c>
      <c r="F328" s="365" t="s">
        <v>1419</v>
      </c>
      <c r="G328" s="366" t="s">
        <v>1419</v>
      </c>
      <c r="H328" s="366" t="s">
        <v>865</v>
      </c>
      <c r="I328" s="840" t="s">
        <v>34</v>
      </c>
      <c r="J328" s="366" t="s">
        <v>608</v>
      </c>
      <c r="K328" s="367" t="s">
        <v>48</v>
      </c>
      <c r="L328" s="681" t="s">
        <v>1419</v>
      </c>
      <c r="M328" s="368" t="s">
        <v>1419</v>
      </c>
      <c r="N328" s="682">
        <v>448370</v>
      </c>
      <c r="O328" s="683" t="s">
        <v>1321</v>
      </c>
      <c r="P328" s="684">
        <v>42823</v>
      </c>
      <c r="Q328" s="372">
        <v>42.621037000000001</v>
      </c>
      <c r="R328" s="372">
        <v>43.231693143426313</v>
      </c>
      <c r="S328" s="873">
        <v>3</v>
      </c>
      <c r="T328" s="369">
        <v>0.10711381916499496</v>
      </c>
      <c r="U328" s="685">
        <v>1.1017228585622565</v>
      </c>
      <c r="V328" s="369">
        <v>9.1533147923591018E-2</v>
      </c>
      <c r="W328" s="685">
        <v>0.80481869850990773</v>
      </c>
      <c r="X328" s="369">
        <v>0.14603305406191347</v>
      </c>
      <c r="Y328" s="685">
        <v>0.97586385659355945</v>
      </c>
      <c r="Z328" s="369">
        <v>0.15534917471938048</v>
      </c>
      <c r="AA328" s="685">
        <v>0.82717539014097952</v>
      </c>
      <c r="AB328" s="369">
        <v>0.16808516671270854</v>
      </c>
      <c r="AC328" s="373">
        <v>-0.13206543340962135</v>
      </c>
      <c r="AD328" s="686">
        <v>19496576000110</v>
      </c>
      <c r="AE328" s="687" t="s">
        <v>1856</v>
      </c>
      <c r="AF328" s="688" t="s">
        <v>1800</v>
      </c>
      <c r="AG328" s="689" t="s">
        <v>1438</v>
      </c>
      <c r="AH328" s="689" t="s">
        <v>1786</v>
      </c>
      <c r="AI328" s="689">
        <v>5000</v>
      </c>
      <c r="AJ328" s="689">
        <v>5000</v>
      </c>
      <c r="AK328" s="689">
        <v>5000</v>
      </c>
      <c r="AL328" s="673">
        <v>0</v>
      </c>
      <c r="AM328" s="673">
        <v>0</v>
      </c>
      <c r="AN328" s="685" t="s">
        <v>1782</v>
      </c>
      <c r="AO328" s="683" t="s">
        <v>1324</v>
      </c>
      <c r="AP328" s="687" t="s">
        <v>1802</v>
      </c>
      <c r="AQ328" s="376" t="s">
        <v>1782</v>
      </c>
      <c r="AR328" s="369">
        <v>3.3333333333333301E-3</v>
      </c>
      <c r="AS328" s="369">
        <v>3.3333333333333301E-3</v>
      </c>
      <c r="AT328" s="369" t="s">
        <v>1419</v>
      </c>
      <c r="AW328" s="198"/>
      <c r="AX328" s="198"/>
      <c r="AY328" s="184"/>
      <c r="AZ328" s="184"/>
      <c r="BA328" s="184"/>
      <c r="BB328" s="186"/>
      <c r="BC328" s="184"/>
      <c r="BD328" s="184"/>
      <c r="BE328" s="184"/>
      <c r="BF328" s="184"/>
      <c r="BG328" s="186"/>
      <c r="BH328" s="186"/>
      <c r="BI328" s="199"/>
      <c r="BJ328" s="199"/>
      <c r="BK328" s="199"/>
      <c r="BL328" s="186"/>
      <c r="BM328" s="186"/>
      <c r="BN328" s="186"/>
      <c r="BO328" s="186"/>
      <c r="BP328" s="186"/>
      <c r="BQ328" s="186"/>
      <c r="BR328" s="186"/>
      <c r="BS328" s="186"/>
      <c r="BT328" s="187"/>
      <c r="BU328" s="188"/>
      <c r="BV328" s="189"/>
      <c r="BW328" s="185"/>
      <c r="BX328"/>
      <c r="BZ328"/>
    </row>
    <row r="329" spans="2:78" ht="18.75">
      <c r="B329" s="676" t="s">
        <v>1546</v>
      </c>
      <c r="C329" s="364">
        <v>17408524000119</v>
      </c>
      <c r="D329" s="838" t="s">
        <v>13</v>
      </c>
      <c r="E329" s="838" t="s">
        <v>615</v>
      </c>
      <c r="F329" s="365" t="s">
        <v>619</v>
      </c>
      <c r="G329" s="366" t="s">
        <v>34</v>
      </c>
      <c r="H329" s="366" t="s">
        <v>1338</v>
      </c>
      <c r="I329" s="840" t="s">
        <v>34</v>
      </c>
      <c r="J329" s="366" t="s">
        <v>611</v>
      </c>
      <c r="K329" s="367" t="s">
        <v>48</v>
      </c>
      <c r="L329" s="681" t="s">
        <v>1419</v>
      </c>
      <c r="M329" s="368" t="s">
        <v>1419</v>
      </c>
      <c r="N329" s="682">
        <v>327840</v>
      </c>
      <c r="O329" s="683" t="s">
        <v>1321</v>
      </c>
      <c r="P329" s="684">
        <v>41315</v>
      </c>
      <c r="Q329" s="372">
        <v>1245729000</v>
      </c>
      <c r="R329" s="372">
        <v>64048131.935257211</v>
      </c>
      <c r="S329" s="873">
        <v>1</v>
      </c>
      <c r="T329" s="369">
        <v>0.28160272588612489</v>
      </c>
      <c r="U329" s="685">
        <v>2.8964344895992173</v>
      </c>
      <c r="V329" s="369">
        <v>0.2970497718769447</v>
      </c>
      <c r="W329" s="685">
        <v>2.6118539154169236</v>
      </c>
      <c r="X329" s="369">
        <v>0.44255406481725323</v>
      </c>
      <c r="Y329" s="685">
        <v>2.957361394774503</v>
      </c>
      <c r="Z329" s="369">
        <v>0.53945557715794012</v>
      </c>
      <c r="AA329" s="685">
        <v>2.8723961894576964</v>
      </c>
      <c r="AB329" s="369">
        <v>7.7398173123074773E-2</v>
      </c>
      <c r="AC329" s="373">
        <v>2.3685104720780359</v>
      </c>
      <c r="AD329" s="686">
        <v>17417026000132</v>
      </c>
      <c r="AE329" s="687" t="s">
        <v>1856</v>
      </c>
      <c r="AF329" s="688" t="s">
        <v>1800</v>
      </c>
      <c r="AG329" s="689" t="s">
        <v>1438</v>
      </c>
      <c r="AH329" s="689" t="s">
        <v>1780</v>
      </c>
      <c r="AI329" s="689">
        <v>5000</v>
      </c>
      <c r="AJ329" s="689">
        <v>5000</v>
      </c>
      <c r="AK329" s="689">
        <v>5000</v>
      </c>
      <c r="AL329" s="673">
        <v>0</v>
      </c>
      <c r="AM329" s="673">
        <v>0</v>
      </c>
      <c r="AN329" s="685" t="s">
        <v>1782</v>
      </c>
      <c r="AO329" s="683" t="s">
        <v>1324</v>
      </c>
      <c r="AP329" s="687" t="s">
        <v>1802</v>
      </c>
      <c r="AQ329" s="376" t="s">
        <v>1782</v>
      </c>
      <c r="AR329" s="369">
        <v>3.3333333333333301E-3</v>
      </c>
      <c r="AS329" s="369">
        <v>3.3333333333333301E-3</v>
      </c>
      <c r="AT329" s="369" t="s">
        <v>1419</v>
      </c>
      <c r="AW329" s="198"/>
      <c r="AX329" s="198"/>
      <c r="AY329" s="184"/>
      <c r="AZ329" s="184"/>
      <c r="BA329" s="184"/>
      <c r="BB329" s="186"/>
      <c r="BC329" s="184"/>
      <c r="BD329" s="184"/>
      <c r="BE329" s="184"/>
      <c r="BF329" s="184"/>
      <c r="BG329" s="186"/>
      <c r="BH329" s="186"/>
      <c r="BI329" s="199"/>
      <c r="BJ329" s="199"/>
      <c r="BK329" s="199"/>
      <c r="BL329" s="186"/>
      <c r="BM329" s="186"/>
      <c r="BN329" s="186"/>
      <c r="BO329" s="186"/>
      <c r="BP329" s="186"/>
      <c r="BQ329" s="186"/>
      <c r="BR329" s="186"/>
      <c r="BS329" s="186"/>
      <c r="BT329" s="187"/>
      <c r="BU329" s="188"/>
      <c r="BV329" s="189"/>
      <c r="BW329" s="185"/>
      <c r="BX329"/>
      <c r="BZ329"/>
    </row>
    <row r="330" spans="2:78" ht="18.75">
      <c r="B330" s="676" t="s">
        <v>871</v>
      </c>
      <c r="C330" s="364"/>
      <c r="D330" s="838" t="s">
        <v>11</v>
      </c>
      <c r="E330" s="838" t="s">
        <v>661</v>
      </c>
      <c r="F330" s="365" t="s">
        <v>663</v>
      </c>
      <c r="G330" s="366" t="s">
        <v>1419</v>
      </c>
      <c r="H330" s="366" t="s">
        <v>34</v>
      </c>
      <c r="I330" s="840" t="s">
        <v>1419</v>
      </c>
      <c r="J330" s="366" t="s">
        <v>611</v>
      </c>
      <c r="L330" s="681" t="s">
        <v>1419</v>
      </c>
      <c r="M330" s="368" t="s">
        <v>34</v>
      </c>
      <c r="N330" s="683">
        <v>648582</v>
      </c>
      <c r="O330" s="683" t="s">
        <v>1321</v>
      </c>
      <c r="S330" s="873"/>
      <c r="AD330" s="686">
        <v>0</v>
      </c>
      <c r="AG330" s="689" t="s">
        <v>1438</v>
      </c>
      <c r="AI330" s="689">
        <v>0</v>
      </c>
      <c r="AJ330" s="689">
        <v>0</v>
      </c>
      <c r="AK330" s="689">
        <v>0</v>
      </c>
      <c r="AO330" s="683" t="s">
        <v>1324</v>
      </c>
      <c r="AR330" s="369">
        <v>2.66666666666667E-3</v>
      </c>
      <c r="AS330" s="369">
        <v>2.66666666666667E-3</v>
      </c>
      <c r="AT330" s="369" t="s">
        <v>1419</v>
      </c>
      <c r="AW330" s="198"/>
      <c r="AX330" s="198"/>
      <c r="AY330" s="184"/>
      <c r="AZ330" s="184"/>
      <c r="BA330" s="184"/>
      <c r="BB330" s="186"/>
      <c r="BC330" s="184"/>
      <c r="BD330" s="184"/>
      <c r="BE330" s="184"/>
      <c r="BF330" s="184"/>
      <c r="BG330" s="186"/>
      <c r="BH330" s="186"/>
      <c r="BI330" s="199"/>
      <c r="BJ330" s="199"/>
      <c r="BK330" s="199"/>
      <c r="BL330" s="186"/>
      <c r="BM330" s="186"/>
      <c r="BN330" s="186"/>
      <c r="BO330" s="186"/>
      <c r="BP330" s="186"/>
      <c r="BQ330" s="186"/>
      <c r="BR330" s="186"/>
      <c r="BS330" s="186"/>
      <c r="BT330" s="187"/>
      <c r="BU330" s="188"/>
      <c r="BV330" s="189"/>
      <c r="BW330" s="185"/>
      <c r="BX330"/>
      <c r="BZ330"/>
    </row>
    <row r="331" spans="2:78" ht="18.75">
      <c r="B331" s="676" t="s">
        <v>872</v>
      </c>
      <c r="C331" s="364">
        <v>37098846000116</v>
      </c>
      <c r="D331" s="838" t="s">
        <v>11</v>
      </c>
      <c r="E331" s="838" t="s">
        <v>661</v>
      </c>
      <c r="F331" s="365" t="s">
        <v>1419</v>
      </c>
      <c r="G331" s="366" t="s">
        <v>1419</v>
      </c>
      <c r="H331" s="366" t="s">
        <v>34</v>
      </c>
      <c r="I331" s="840" t="s">
        <v>34</v>
      </c>
      <c r="J331" s="366" t="s">
        <v>700</v>
      </c>
      <c r="K331" s="367" t="s">
        <v>48</v>
      </c>
      <c r="L331" s="681" t="s">
        <v>1419</v>
      </c>
      <c r="M331" s="368" t="s">
        <v>34</v>
      </c>
      <c r="N331" s="683">
        <v>537942</v>
      </c>
      <c r="O331" s="683" t="s">
        <v>1321</v>
      </c>
      <c r="P331" s="684">
        <v>43979</v>
      </c>
      <c r="Q331" s="372">
        <v>7.9603402399999998</v>
      </c>
      <c r="R331" s="372">
        <v>10.861368381440004</v>
      </c>
      <c r="S331" s="873">
        <v>3</v>
      </c>
      <c r="T331" s="369">
        <v>-0.18319507387200629</v>
      </c>
      <c r="U331" s="685">
        <v>-1.8842592116886172</v>
      </c>
      <c r="V331" s="369">
        <v>-0.18287538048391128</v>
      </c>
      <c r="W331" s="685">
        <v>-1.6079587455402293</v>
      </c>
      <c r="X331" s="369">
        <v>-0.1085506488353426</v>
      </c>
      <c r="Y331" s="685">
        <v>-0.72538820398345771</v>
      </c>
      <c r="AB331" s="369">
        <v>7.8963125923139102E-2</v>
      </c>
      <c r="AC331" s="373">
        <v>-3.7562693387778854</v>
      </c>
      <c r="AD331" s="686">
        <v>0</v>
      </c>
      <c r="AE331" s="687" t="s">
        <v>1803</v>
      </c>
      <c r="AF331" s="688" t="s">
        <v>1800</v>
      </c>
      <c r="AG331" s="689" t="s">
        <v>1438</v>
      </c>
      <c r="AH331" s="689" t="s">
        <v>1861</v>
      </c>
      <c r="AI331" s="689">
        <v>20000</v>
      </c>
      <c r="AJ331" s="689">
        <v>10000</v>
      </c>
      <c r="AK331" s="689">
        <v>10000</v>
      </c>
      <c r="AL331" s="673">
        <v>0.3</v>
      </c>
      <c r="AM331" s="673">
        <v>20</v>
      </c>
      <c r="AN331" s="685" t="s">
        <v>1782</v>
      </c>
      <c r="AO331" s="683" t="s">
        <v>1324</v>
      </c>
      <c r="AP331" s="687" t="s">
        <v>1802</v>
      </c>
      <c r="AQ331" s="376" t="s">
        <v>679</v>
      </c>
      <c r="AR331" s="369">
        <v>2.6664000000000002E-3</v>
      </c>
      <c r="AS331" s="369">
        <v>2.6664000000000002E-3</v>
      </c>
      <c r="AT331" s="369" t="s">
        <v>1419</v>
      </c>
      <c r="AW331" s="198"/>
      <c r="AX331" s="198"/>
      <c r="AY331" s="184"/>
      <c r="AZ331" s="184"/>
      <c r="BA331" s="184"/>
      <c r="BB331" s="186"/>
      <c r="BC331" s="184"/>
      <c r="BD331" s="184"/>
      <c r="BE331" s="184"/>
      <c r="BF331" s="184"/>
      <c r="BG331" s="186"/>
      <c r="BH331" s="186"/>
      <c r="BI331" s="199"/>
      <c r="BJ331" s="199"/>
      <c r="BK331" s="199"/>
      <c r="BL331" s="186"/>
      <c r="BM331" s="186"/>
      <c r="BN331" s="186"/>
      <c r="BO331" s="186"/>
      <c r="BP331" s="186"/>
      <c r="BQ331" s="186"/>
      <c r="BR331" s="186"/>
      <c r="BS331" s="186"/>
      <c r="BT331" s="187"/>
      <c r="BU331" s="188"/>
      <c r="BV331" s="189"/>
      <c r="BW331" s="185"/>
      <c r="BX331"/>
      <c r="BZ331"/>
    </row>
    <row r="332" spans="2:78" ht="18.75">
      <c r="B332" s="676" t="s">
        <v>873</v>
      </c>
      <c r="C332" s="364">
        <v>29177909000100</v>
      </c>
      <c r="D332" s="838" t="s">
        <v>13</v>
      </c>
      <c r="E332" s="838" t="s">
        <v>615</v>
      </c>
      <c r="F332" s="365" t="s">
        <v>619</v>
      </c>
      <c r="G332" s="366" t="s">
        <v>34</v>
      </c>
      <c r="H332" s="366" t="s">
        <v>1338</v>
      </c>
      <c r="I332" s="840" t="s">
        <v>34</v>
      </c>
      <c r="J332" s="366" t="s">
        <v>611</v>
      </c>
      <c r="K332" s="367" t="s">
        <v>48</v>
      </c>
      <c r="L332" s="681" t="s">
        <v>1419</v>
      </c>
      <c r="M332" s="368" t="s">
        <v>34</v>
      </c>
      <c r="N332" s="682">
        <v>483516</v>
      </c>
      <c r="O332" s="683" t="s">
        <v>1321</v>
      </c>
      <c r="P332" s="684">
        <v>43463</v>
      </c>
      <c r="Q332" s="372">
        <v>53.629048869999998</v>
      </c>
      <c r="R332" s="372">
        <v>177.60604279115532</v>
      </c>
      <c r="S332" s="873">
        <v>3</v>
      </c>
      <c r="T332" s="369">
        <v>-0.11427094790380421</v>
      </c>
      <c r="U332" s="685">
        <v>-1.1753377515302021</v>
      </c>
      <c r="V332" s="369">
        <v>-0.1045414491397777</v>
      </c>
      <c r="W332" s="685">
        <v>-0.91919610486083625</v>
      </c>
      <c r="X332" s="369">
        <v>-5.3423933390818634E-2</v>
      </c>
      <c r="Y332" s="685">
        <v>-0.35700469327347156</v>
      </c>
      <c r="Z332" s="369">
        <v>4.696024668382548E-2</v>
      </c>
      <c r="AA332" s="685">
        <v>0.2500454890859744</v>
      </c>
      <c r="AB332" s="369">
        <v>9.9554099914295716E-2</v>
      </c>
      <c r="AC332" s="373">
        <v>-2.1925047551323158</v>
      </c>
      <c r="AD332" s="686">
        <v>31964457000140</v>
      </c>
      <c r="AE332" s="687" t="s">
        <v>1803</v>
      </c>
      <c r="AF332" s="688" t="s">
        <v>1800</v>
      </c>
      <c r="AG332" s="689" t="s">
        <v>1438</v>
      </c>
      <c r="AH332" s="689" t="s">
        <v>1780</v>
      </c>
      <c r="AI332" s="689">
        <v>5000</v>
      </c>
      <c r="AJ332" s="689">
        <v>5000</v>
      </c>
      <c r="AK332" s="689">
        <v>5000</v>
      </c>
      <c r="AL332" s="673">
        <v>1</v>
      </c>
      <c r="AM332" s="673">
        <v>0</v>
      </c>
      <c r="AN332" s="685" t="s">
        <v>1782</v>
      </c>
      <c r="AO332" s="683" t="s">
        <v>1324</v>
      </c>
      <c r="AP332" s="687" t="s">
        <v>1802</v>
      </c>
      <c r="AQ332" s="376" t="s">
        <v>679</v>
      </c>
      <c r="AR332" s="369">
        <v>8.0000000000000002E-3</v>
      </c>
      <c r="AS332" s="369">
        <v>8.0000000000000002E-3</v>
      </c>
      <c r="AT332" s="369" t="s">
        <v>1419</v>
      </c>
      <c r="AW332" s="198"/>
      <c r="AX332" s="198"/>
      <c r="AY332" s="184"/>
      <c r="AZ332" s="184"/>
      <c r="BA332" s="184"/>
      <c r="BB332" s="186"/>
      <c r="BC332" s="184"/>
      <c r="BD332" s="184"/>
      <c r="BE332" s="184"/>
      <c r="BF332" s="184"/>
      <c r="BG332" s="186"/>
      <c r="BH332" s="186"/>
      <c r="BI332" s="199"/>
      <c r="BJ332" s="199"/>
      <c r="BK332" s="199"/>
      <c r="BL332" s="186"/>
      <c r="BM332" s="186"/>
      <c r="BN332" s="186"/>
      <c r="BO332" s="186"/>
      <c r="BP332" s="186"/>
      <c r="BQ332" s="186"/>
      <c r="BR332" s="186"/>
      <c r="BS332" s="186"/>
      <c r="BT332" s="187"/>
      <c r="BU332" s="188"/>
      <c r="BV332" s="189"/>
      <c r="BW332" s="185"/>
      <c r="BX332"/>
      <c r="BZ332"/>
    </row>
    <row r="333" spans="2:78" ht="18.75">
      <c r="B333" s="676" t="s">
        <v>874</v>
      </c>
      <c r="C333" s="364">
        <v>31964074000171</v>
      </c>
      <c r="D333" s="838" t="s">
        <v>14</v>
      </c>
      <c r="E333" s="838" t="s">
        <v>607</v>
      </c>
      <c r="F333" s="365" t="s">
        <v>1317</v>
      </c>
      <c r="G333" s="366" t="s">
        <v>1419</v>
      </c>
      <c r="H333" s="366" t="s">
        <v>34</v>
      </c>
      <c r="I333" s="840" t="s">
        <v>34</v>
      </c>
      <c r="J333" s="366" t="s">
        <v>696</v>
      </c>
      <c r="K333" s="367" t="s">
        <v>1782</v>
      </c>
      <c r="L333" s="681" t="s">
        <v>1339</v>
      </c>
      <c r="M333" s="368" t="s">
        <v>34</v>
      </c>
      <c r="N333" s="682">
        <v>482315</v>
      </c>
      <c r="O333" s="683" t="s">
        <v>1321</v>
      </c>
      <c r="P333" s="684">
        <v>43447</v>
      </c>
      <c r="Q333" s="372">
        <v>47.43453547</v>
      </c>
      <c r="R333" s="372">
        <v>126.85774661207174</v>
      </c>
      <c r="S333" s="873">
        <v>3</v>
      </c>
      <c r="T333" s="369">
        <v>-0.3777066517854083</v>
      </c>
      <c r="U333" s="685">
        <v>-3.8849147135908533</v>
      </c>
      <c r="V333" s="369">
        <v>-0.38721765432794619</v>
      </c>
      <c r="W333" s="685">
        <v>-3.4046683159681588</v>
      </c>
      <c r="X333" s="369">
        <v>-0.1438994883995105</v>
      </c>
      <c r="Y333" s="685">
        <v>-0.96160633367189663</v>
      </c>
      <c r="Z333" s="369">
        <v>0.3825607612252675</v>
      </c>
      <c r="AA333" s="685">
        <v>2.0369908465285391</v>
      </c>
      <c r="AB333" s="369">
        <v>0.23340755594765586</v>
      </c>
      <c r="AC333" s="373">
        <v>-2.1462417555819089</v>
      </c>
      <c r="AD333" s="686">
        <v>0</v>
      </c>
      <c r="AE333" s="687" t="s">
        <v>1803</v>
      </c>
      <c r="AF333" s="688" t="s">
        <v>1800</v>
      </c>
      <c r="AG333" s="689" t="s">
        <v>1438</v>
      </c>
      <c r="AH333" s="689" t="s">
        <v>1861</v>
      </c>
      <c r="AI333" s="689">
        <v>5000</v>
      </c>
      <c r="AJ333" s="689">
        <v>5000</v>
      </c>
      <c r="AK333" s="689">
        <v>5000</v>
      </c>
      <c r="AL333" s="673">
        <v>1</v>
      </c>
      <c r="AM333" s="673">
        <v>0</v>
      </c>
      <c r="AN333" s="685" t="s">
        <v>1782</v>
      </c>
      <c r="AO333" s="683" t="s">
        <v>1324</v>
      </c>
      <c r="AP333" s="687" t="s">
        <v>1802</v>
      </c>
      <c r="AQ333" s="376" t="s">
        <v>679</v>
      </c>
      <c r="AR333" s="369">
        <v>4.0000000000000001E-3</v>
      </c>
      <c r="AS333" s="369">
        <v>4.0000000000000001E-3</v>
      </c>
      <c r="AT333" s="369" t="s">
        <v>1419</v>
      </c>
      <c r="AW333" s="198"/>
      <c r="AX333" s="198"/>
      <c r="AY333" s="184"/>
      <c r="AZ333" s="184"/>
      <c r="BA333" s="184"/>
      <c r="BB333" s="186"/>
      <c r="BC333" s="184"/>
      <c r="BD333" s="184"/>
      <c r="BE333" s="184"/>
      <c r="BF333" s="184"/>
      <c r="BG333" s="186"/>
      <c r="BH333" s="186"/>
      <c r="BI333" s="199"/>
      <c r="BJ333" s="199"/>
      <c r="BK333" s="199"/>
      <c r="BL333" s="218"/>
      <c r="BM333" s="186"/>
      <c r="BN333" s="186"/>
      <c r="BO333" s="186"/>
      <c r="BP333" s="186"/>
      <c r="BQ333" s="186"/>
      <c r="BR333" s="186"/>
      <c r="BS333" s="186"/>
      <c r="BT333" s="187"/>
      <c r="BU333" s="188"/>
      <c r="BV333" s="189"/>
      <c r="BW333" s="185"/>
      <c r="BX333"/>
      <c r="BZ333"/>
    </row>
    <row r="334" spans="2:78" ht="18.75">
      <c r="B334" s="676" t="s">
        <v>875</v>
      </c>
      <c r="C334" s="364">
        <v>39281097000193</v>
      </c>
      <c r="D334" s="838" t="s">
        <v>13</v>
      </c>
      <c r="E334" s="838" t="s">
        <v>615</v>
      </c>
      <c r="F334" s="365" t="s">
        <v>619</v>
      </c>
      <c r="G334" s="366" t="s">
        <v>34</v>
      </c>
      <c r="H334" s="366" t="s">
        <v>1337</v>
      </c>
      <c r="I334" s="840" t="s">
        <v>34</v>
      </c>
      <c r="J334" s="366" t="s">
        <v>611</v>
      </c>
      <c r="K334" s="367" t="s">
        <v>48</v>
      </c>
      <c r="L334" s="681" t="s">
        <v>1419</v>
      </c>
      <c r="M334" s="368" t="s">
        <v>1416</v>
      </c>
      <c r="N334" s="683">
        <v>558885</v>
      </c>
      <c r="O334" s="683" t="s">
        <v>1321</v>
      </c>
      <c r="P334" s="684">
        <v>44136</v>
      </c>
      <c r="Q334" s="372">
        <v>8.4107010500000001</v>
      </c>
      <c r="R334" s="372">
        <v>9.1495251262549804</v>
      </c>
      <c r="S334" s="873">
        <v>1</v>
      </c>
      <c r="T334" s="369">
        <v>3.4542693940370794E-2</v>
      </c>
      <c r="U334" s="685">
        <v>0.3552900625437076</v>
      </c>
      <c r="V334" s="369">
        <v>4.7617485870076415E-2</v>
      </c>
      <c r="W334" s="685">
        <v>0.41868376510179706</v>
      </c>
      <c r="AB334" s="369">
        <v>2.8273327484628168E-2</v>
      </c>
      <c r="AC334" s="373">
        <v>-2.338384206142774</v>
      </c>
      <c r="AD334" s="686">
        <v>39363097000132</v>
      </c>
      <c r="AE334" s="687" t="s">
        <v>1856</v>
      </c>
      <c r="AF334" s="688" t="s">
        <v>1800</v>
      </c>
      <c r="AG334" s="689" t="s">
        <v>1438</v>
      </c>
      <c r="AH334" s="689" t="s">
        <v>1861</v>
      </c>
      <c r="AI334" s="689">
        <v>50000</v>
      </c>
      <c r="AJ334" s="689">
        <v>50000</v>
      </c>
      <c r="AK334" s="689">
        <v>50000</v>
      </c>
      <c r="AL334" s="673">
        <v>0.5</v>
      </c>
      <c r="AM334" s="673">
        <v>0</v>
      </c>
      <c r="AN334" s="685" t="s">
        <v>1782</v>
      </c>
      <c r="AO334" s="683" t="s">
        <v>1324</v>
      </c>
      <c r="AP334" s="687" t="s">
        <v>1802</v>
      </c>
      <c r="AQ334" s="376" t="s">
        <v>679</v>
      </c>
      <c r="AR334" s="369">
        <v>3.3333333333333301E-3</v>
      </c>
      <c r="AS334" s="369">
        <v>3.3333333333333301E-3</v>
      </c>
      <c r="AT334" s="369" t="s">
        <v>1419</v>
      </c>
      <c r="AW334" s="198"/>
      <c r="AX334" s="198"/>
      <c r="AY334" s="184"/>
      <c r="AZ334" s="184"/>
      <c r="BA334" s="184"/>
      <c r="BB334" s="186"/>
      <c r="BC334" s="184"/>
      <c r="BD334" s="184"/>
      <c r="BE334" s="184"/>
      <c r="BF334" s="184"/>
      <c r="BG334" s="186"/>
      <c r="BH334" s="186"/>
      <c r="BI334" s="199"/>
      <c r="BJ334" s="199"/>
      <c r="BK334" s="199"/>
      <c r="BL334" s="186"/>
      <c r="BM334" s="186"/>
      <c r="BN334" s="186"/>
      <c r="BO334" s="186"/>
      <c r="BP334" s="186"/>
      <c r="BQ334" s="186"/>
      <c r="BR334" s="186"/>
      <c r="BS334" s="186"/>
      <c r="BT334" s="187"/>
      <c r="BU334" s="188"/>
      <c r="BV334" s="189"/>
      <c r="BW334" s="185"/>
      <c r="BX334"/>
      <c r="BZ334"/>
    </row>
    <row r="335" spans="2:78" ht="18.75">
      <c r="B335" s="676" t="s">
        <v>1547</v>
      </c>
      <c r="C335" s="364">
        <v>39363097000132</v>
      </c>
      <c r="D335" s="838" t="s">
        <v>13</v>
      </c>
      <c r="E335" s="838" t="s">
        <v>615</v>
      </c>
      <c r="F335" s="365" t="s">
        <v>619</v>
      </c>
      <c r="G335" s="366" t="s">
        <v>34</v>
      </c>
      <c r="H335" s="366" t="s">
        <v>1337</v>
      </c>
      <c r="I335" s="840" t="s">
        <v>34</v>
      </c>
      <c r="J335" s="366" t="s">
        <v>611</v>
      </c>
      <c r="K335" s="367" t="s">
        <v>48</v>
      </c>
      <c r="L335" s="681" t="s">
        <v>1419</v>
      </c>
      <c r="M335" s="368" t="s">
        <v>1419</v>
      </c>
      <c r="N335" s="683">
        <v>558877</v>
      </c>
      <c r="O335" s="683" t="s">
        <v>1321</v>
      </c>
      <c r="P335" s="684">
        <v>44136</v>
      </c>
      <c r="Q335" s="372">
        <v>221.96695210999999</v>
      </c>
      <c r="R335" s="372">
        <v>222.85879373589643</v>
      </c>
      <c r="S335" s="873">
        <v>1</v>
      </c>
      <c r="T335" s="369">
        <v>3.8982256656885594E-2</v>
      </c>
      <c r="U335" s="685">
        <v>0.40095333703932512</v>
      </c>
      <c r="V335" s="369">
        <v>5.3258484250659599E-2</v>
      </c>
      <c r="W335" s="685">
        <v>0.46828307505612404</v>
      </c>
      <c r="AB335" s="369">
        <v>2.8507189270239576E-2</v>
      </c>
      <c r="AC335" s="373">
        <v>-2.1213211688921274</v>
      </c>
      <c r="AD335" s="686">
        <v>0</v>
      </c>
      <c r="AE335" s="687" t="s">
        <v>1856</v>
      </c>
      <c r="AF335" s="688" t="s">
        <v>1800</v>
      </c>
      <c r="AG335" s="689" t="s">
        <v>1438</v>
      </c>
      <c r="AH335" s="689" t="s">
        <v>1861</v>
      </c>
      <c r="AI335" s="689">
        <v>100000</v>
      </c>
      <c r="AJ335" s="689">
        <v>100000</v>
      </c>
      <c r="AK335" s="689">
        <v>100000</v>
      </c>
      <c r="AL335" s="673">
        <v>0.5</v>
      </c>
      <c r="AM335" s="673">
        <v>10</v>
      </c>
      <c r="AN335" s="685" t="s">
        <v>1782</v>
      </c>
      <c r="AO335" s="683" t="s">
        <v>1324</v>
      </c>
      <c r="AP335" s="687" t="s">
        <v>1802</v>
      </c>
      <c r="AQ335" s="376" t="s">
        <v>1782</v>
      </c>
      <c r="AR335" s="369">
        <v>0</v>
      </c>
      <c r="AS335" s="369">
        <v>0</v>
      </c>
      <c r="AT335" s="369" t="s">
        <v>1419</v>
      </c>
      <c r="AW335" s="198"/>
      <c r="AX335" s="198"/>
      <c r="AY335" s="184"/>
      <c r="AZ335" s="184"/>
      <c r="BA335" s="184"/>
      <c r="BB335" s="186"/>
      <c r="BC335" s="184"/>
      <c r="BD335" s="184"/>
      <c r="BE335" s="184"/>
      <c r="BF335" s="184"/>
      <c r="BG335" s="186"/>
      <c r="BH335" s="186"/>
      <c r="BI335" s="199"/>
      <c r="BJ335" s="199"/>
      <c r="BK335" s="199"/>
      <c r="BL335" s="186"/>
      <c r="BM335" s="186"/>
      <c r="BN335" s="186"/>
      <c r="BO335" s="186"/>
      <c r="BP335" s="186"/>
      <c r="BQ335" s="186"/>
      <c r="BR335" s="186"/>
      <c r="BS335" s="186"/>
      <c r="BT335" s="187"/>
      <c r="BU335" s="188"/>
      <c r="BV335" s="189"/>
      <c r="BW335" s="185"/>
      <c r="BX335"/>
      <c r="BZ335"/>
    </row>
    <row r="336" spans="2:78" ht="18.75">
      <c r="B336" s="676" t="s">
        <v>1548</v>
      </c>
      <c r="C336" s="364">
        <v>30877879000115</v>
      </c>
      <c r="D336" s="838" t="s">
        <v>11</v>
      </c>
      <c r="E336" s="838" t="s">
        <v>661</v>
      </c>
      <c r="F336" s="365" t="s">
        <v>1419</v>
      </c>
      <c r="G336" s="366" t="s">
        <v>738</v>
      </c>
      <c r="H336" s="366" t="s">
        <v>34</v>
      </c>
      <c r="I336" s="840" t="s">
        <v>34</v>
      </c>
      <c r="J336" s="366" t="s">
        <v>611</v>
      </c>
      <c r="K336" s="367" t="s">
        <v>48</v>
      </c>
      <c r="L336" s="681" t="s">
        <v>1419</v>
      </c>
      <c r="M336" s="368" t="s">
        <v>1419</v>
      </c>
      <c r="N336" s="682">
        <v>471682</v>
      </c>
      <c r="O336" s="683" t="s">
        <v>1321</v>
      </c>
      <c r="P336" s="684">
        <v>43316</v>
      </c>
      <c r="Q336" s="372">
        <v>0.90359060000000002</v>
      </c>
      <c r="R336" s="372">
        <v>1.290105896215139</v>
      </c>
      <c r="S336" s="873">
        <v>3</v>
      </c>
      <c r="T336" s="369">
        <v>-0.12578435258029064</v>
      </c>
      <c r="U336" s="685">
        <v>-1.2937592699752101</v>
      </c>
      <c r="V336" s="369">
        <v>-0.10725599267723396</v>
      </c>
      <c r="W336" s="685">
        <v>-0.94306412913863946</v>
      </c>
      <c r="X336" s="369">
        <v>-8.623362954508762E-2</v>
      </c>
      <c r="Y336" s="685">
        <v>-0.57625503237268161</v>
      </c>
      <c r="Z336" s="369">
        <v>3.4583009589852498E-3</v>
      </c>
      <c r="AA336" s="685">
        <v>1.8414139953694088E-2</v>
      </c>
      <c r="AB336" s="369">
        <v>8.5283671522473431E-2</v>
      </c>
      <c r="AC336" s="373">
        <v>-2.591203885191951</v>
      </c>
      <c r="AD336" s="686">
        <v>29599922000149</v>
      </c>
      <c r="AE336" s="687" t="s">
        <v>1803</v>
      </c>
      <c r="AF336" s="688" t="s">
        <v>1800</v>
      </c>
      <c r="AG336" s="689" t="s">
        <v>1438</v>
      </c>
      <c r="AH336" s="689" t="s">
        <v>1780</v>
      </c>
      <c r="AI336" s="689">
        <v>20000</v>
      </c>
      <c r="AJ336" s="689">
        <v>10000</v>
      </c>
      <c r="AK336" s="689">
        <v>10000</v>
      </c>
      <c r="AL336" s="673">
        <v>0.2</v>
      </c>
      <c r="AM336" s="673">
        <v>0</v>
      </c>
      <c r="AN336" s="685" t="s">
        <v>1782</v>
      </c>
      <c r="AO336" s="683" t="s">
        <v>1324</v>
      </c>
      <c r="AP336" s="687" t="s">
        <v>1802</v>
      </c>
      <c r="AQ336" s="376" t="s">
        <v>1782</v>
      </c>
      <c r="AR336" s="369">
        <v>0</v>
      </c>
      <c r="AS336" s="369">
        <v>0</v>
      </c>
      <c r="AT336" s="369" t="s">
        <v>1419</v>
      </c>
      <c r="AW336" s="198"/>
      <c r="AX336" s="198"/>
      <c r="AY336" s="184"/>
      <c r="AZ336" s="184"/>
      <c r="BA336" s="184"/>
      <c r="BB336" s="186"/>
      <c r="BC336" s="184"/>
      <c r="BD336" s="184"/>
      <c r="BE336" s="184"/>
      <c r="BF336" s="184"/>
      <c r="BG336" s="186"/>
      <c r="BH336" s="186"/>
      <c r="BI336" s="199"/>
      <c r="BJ336" s="199"/>
      <c r="BK336" s="199"/>
      <c r="BL336" s="186"/>
      <c r="BM336" s="186"/>
      <c r="BN336" s="186"/>
      <c r="BO336" s="186"/>
      <c r="BP336" s="186"/>
      <c r="BQ336" s="186"/>
      <c r="BR336" s="186"/>
      <c r="BS336" s="186"/>
      <c r="BT336" s="187"/>
      <c r="BU336" s="188"/>
      <c r="BV336" s="189"/>
      <c r="BW336" s="185"/>
      <c r="BX336"/>
      <c r="BZ336"/>
    </row>
    <row r="337" spans="2:78" ht="18.75">
      <c r="B337" s="676" t="s">
        <v>876</v>
      </c>
      <c r="C337" s="364">
        <v>39958394000120</v>
      </c>
      <c r="D337" s="838" t="s">
        <v>14</v>
      </c>
      <c r="E337" s="838" t="s">
        <v>607</v>
      </c>
      <c r="F337" s="365" t="s">
        <v>1419</v>
      </c>
      <c r="G337" s="366" t="s">
        <v>1419</v>
      </c>
      <c r="H337" s="366" t="s">
        <v>34</v>
      </c>
      <c r="I337" s="840" t="s">
        <v>34</v>
      </c>
      <c r="J337" s="366" t="s">
        <v>608</v>
      </c>
      <c r="K337" s="367" t="s">
        <v>48</v>
      </c>
      <c r="L337" s="681" t="s">
        <v>1419</v>
      </c>
      <c r="M337" s="368" t="s">
        <v>1416</v>
      </c>
      <c r="N337" s="683">
        <v>588857</v>
      </c>
      <c r="O337" s="683" t="s">
        <v>1321</v>
      </c>
      <c r="P337" s="684">
        <v>44176</v>
      </c>
      <c r="Q337" s="372">
        <v>3.25743005</v>
      </c>
      <c r="R337" s="372">
        <v>3.2623392947808796</v>
      </c>
      <c r="S337" s="873">
        <v>2</v>
      </c>
      <c r="T337" s="369">
        <v>-3.9235760434941369E-4</v>
      </c>
      <c r="U337" s="685">
        <v>-4.0356075883786757E-3</v>
      </c>
      <c r="V337" s="369">
        <v>-2.4708251965252281E-2</v>
      </c>
      <c r="W337" s="685">
        <v>-0.2172509483201554</v>
      </c>
      <c r="AB337" s="369">
        <v>0.22677886172158074</v>
      </c>
      <c r="AC337" s="373">
        <v>-0.61046095403040557</v>
      </c>
      <c r="AD337" s="686">
        <v>37843293000189</v>
      </c>
      <c r="AE337" s="687" t="s">
        <v>1803</v>
      </c>
      <c r="AF337" s="688" t="s">
        <v>1800</v>
      </c>
      <c r="AG337" s="689" t="s">
        <v>1438</v>
      </c>
      <c r="AH337" s="689" t="s">
        <v>1786</v>
      </c>
      <c r="AI337" s="689">
        <v>1</v>
      </c>
      <c r="AJ337" s="689">
        <v>1</v>
      </c>
      <c r="AK337" s="689">
        <v>1</v>
      </c>
      <c r="AL337" s="673">
        <v>0</v>
      </c>
      <c r="AM337" s="673">
        <v>0</v>
      </c>
      <c r="AN337" s="685" t="s">
        <v>1782</v>
      </c>
      <c r="AO337" s="683" t="s">
        <v>1324</v>
      </c>
      <c r="AP337" s="687" t="s">
        <v>1783</v>
      </c>
      <c r="AQ337" s="376" t="s">
        <v>694</v>
      </c>
      <c r="AR337" s="369">
        <v>0</v>
      </c>
      <c r="AS337" s="369">
        <v>0</v>
      </c>
      <c r="AT337" s="369" t="s">
        <v>1419</v>
      </c>
      <c r="AW337" s="198"/>
      <c r="AX337" s="198"/>
      <c r="AY337" s="184"/>
      <c r="AZ337" s="184"/>
      <c r="BA337" s="184"/>
      <c r="BB337" s="186"/>
      <c r="BC337" s="184"/>
      <c r="BD337" s="184"/>
      <c r="BE337" s="184"/>
      <c r="BF337" s="184"/>
      <c r="BG337" s="186"/>
      <c r="BH337" s="186"/>
      <c r="BI337" s="199"/>
      <c r="BJ337" s="199"/>
      <c r="BK337" s="199"/>
      <c r="BL337" s="186"/>
      <c r="BM337" s="186"/>
      <c r="BN337" s="186"/>
      <c r="BO337" s="186"/>
      <c r="BP337" s="186"/>
      <c r="BQ337" s="186"/>
      <c r="BR337" s="186"/>
      <c r="BS337" s="186"/>
      <c r="BT337" s="187"/>
      <c r="BU337" s="188"/>
      <c r="BV337" s="189"/>
      <c r="BW337" s="185"/>
      <c r="BX337"/>
      <c r="BZ337"/>
    </row>
    <row r="338" spans="2:78" ht="18.75">
      <c r="B338" s="676" t="s">
        <v>877</v>
      </c>
      <c r="C338" s="364">
        <v>39835826000106</v>
      </c>
      <c r="D338" s="838" t="s">
        <v>13</v>
      </c>
      <c r="E338" s="838" t="s">
        <v>615</v>
      </c>
      <c r="F338" s="365" t="s">
        <v>619</v>
      </c>
      <c r="G338" s="366" t="s">
        <v>34</v>
      </c>
      <c r="H338" s="366" t="s">
        <v>1338</v>
      </c>
      <c r="I338" s="840" t="s">
        <v>34</v>
      </c>
      <c r="J338" s="366" t="s">
        <v>1419</v>
      </c>
      <c r="K338" s="367" t="s">
        <v>48</v>
      </c>
      <c r="L338" s="681" t="s">
        <v>1419</v>
      </c>
      <c r="M338" s="368" t="s">
        <v>1416</v>
      </c>
      <c r="N338" s="683">
        <v>563471</v>
      </c>
      <c r="O338" s="683" t="s">
        <v>1321</v>
      </c>
      <c r="P338" s="684">
        <v>44162</v>
      </c>
      <c r="Q338" s="372">
        <v>293.03470403</v>
      </c>
      <c r="R338" s="372">
        <v>223.53059745964137</v>
      </c>
      <c r="S338" s="873">
        <v>1</v>
      </c>
      <c r="T338" s="369">
        <v>0.52850982972388838</v>
      </c>
      <c r="U338" s="685">
        <v>5.4360059693580727</v>
      </c>
      <c r="V338" s="369">
        <v>0.61547645136789009</v>
      </c>
      <c r="W338" s="685">
        <v>5.4116674427815141</v>
      </c>
      <c r="AB338" s="369">
        <v>0.20359603079738503</v>
      </c>
      <c r="AC338" s="373">
        <v>2.4644147584192546</v>
      </c>
      <c r="AD338" s="686">
        <v>32990098000168</v>
      </c>
      <c r="AE338" s="687" t="s">
        <v>1856</v>
      </c>
      <c r="AF338" s="688" t="s">
        <v>1800</v>
      </c>
      <c r="AG338" s="689" t="s">
        <v>1438</v>
      </c>
      <c r="AH338" s="689" t="s">
        <v>1861</v>
      </c>
      <c r="AI338" s="689">
        <v>500000</v>
      </c>
      <c r="AJ338" s="689">
        <v>100000</v>
      </c>
      <c r="AK338" s="689">
        <v>500000</v>
      </c>
      <c r="AL338" s="673">
        <v>0</v>
      </c>
      <c r="AM338" s="673">
        <v>0</v>
      </c>
      <c r="AN338" s="685" t="s">
        <v>1782</v>
      </c>
      <c r="AO338" s="683" t="s">
        <v>1324</v>
      </c>
      <c r="AP338" s="687" t="s">
        <v>1802</v>
      </c>
      <c r="AQ338" s="376" t="s">
        <v>679</v>
      </c>
      <c r="AR338" s="369">
        <v>0</v>
      </c>
      <c r="AS338" s="369">
        <v>0</v>
      </c>
      <c r="AT338" s="369" t="s">
        <v>1419</v>
      </c>
      <c r="AW338" s="198"/>
      <c r="AX338" s="198"/>
      <c r="AY338" s="184"/>
      <c r="AZ338" s="184"/>
      <c r="BA338" s="184"/>
      <c r="BB338" s="186"/>
      <c r="BC338" s="184"/>
      <c r="BD338" s="184"/>
      <c r="BE338" s="184"/>
      <c r="BF338" s="184"/>
      <c r="BG338" s="186"/>
      <c r="BH338" s="186"/>
      <c r="BI338" s="199"/>
      <c r="BJ338" s="199"/>
      <c r="BK338" s="199"/>
      <c r="BL338" s="186"/>
      <c r="BM338" s="186"/>
      <c r="BN338" s="186"/>
      <c r="BO338" s="186"/>
      <c r="BP338" s="186"/>
      <c r="BQ338" s="186"/>
      <c r="BR338" s="186"/>
      <c r="BS338" s="186"/>
      <c r="BT338" s="187"/>
      <c r="BU338" s="188"/>
      <c r="BV338" s="189"/>
      <c r="BW338" s="185"/>
      <c r="BX338"/>
      <c r="BZ338"/>
    </row>
    <row r="339" spans="2:78" ht="18.75">
      <c r="B339" s="676" t="s">
        <v>878</v>
      </c>
      <c r="C339" s="364">
        <v>37953241000165</v>
      </c>
      <c r="D339" s="838" t="s">
        <v>13</v>
      </c>
      <c r="E339" s="838" t="s">
        <v>615</v>
      </c>
      <c r="F339" s="365" t="s">
        <v>619</v>
      </c>
      <c r="G339" s="366" t="s">
        <v>34</v>
      </c>
      <c r="H339" s="366" t="s">
        <v>1337</v>
      </c>
      <c r="I339" s="840" t="s">
        <v>34</v>
      </c>
      <c r="J339" s="366" t="s">
        <v>690</v>
      </c>
      <c r="K339" s="367" t="s">
        <v>48</v>
      </c>
      <c r="L339" s="681" t="s">
        <v>1419</v>
      </c>
      <c r="M339" s="368" t="s">
        <v>1416</v>
      </c>
      <c r="N339" s="683">
        <v>552275</v>
      </c>
      <c r="O339" s="683" t="s">
        <v>1324</v>
      </c>
      <c r="P339" s="684">
        <v>44091</v>
      </c>
      <c r="Q339" s="372">
        <v>22.260414470000001</v>
      </c>
      <c r="R339" s="372">
        <v>35.149354932509986</v>
      </c>
      <c r="S339" s="873">
        <v>3</v>
      </c>
      <c r="T339" s="369">
        <v>9.3404620455981524E-2</v>
      </c>
      <c r="U339" s="685">
        <v>0.96071642533045343</v>
      </c>
      <c r="V339" s="369">
        <v>0.10546067674911486</v>
      </c>
      <c r="W339" s="685">
        <v>0.92727854914428509</v>
      </c>
      <c r="X339" s="369">
        <v>0.14722821581430146</v>
      </c>
      <c r="Y339" s="685">
        <v>0.98385050841311239</v>
      </c>
      <c r="AB339" s="369">
        <v>1.7536232318557034E-2</v>
      </c>
      <c r="AC339" s="373">
        <v>-0.47163560654738323</v>
      </c>
      <c r="AD339" s="686">
        <v>0</v>
      </c>
      <c r="AE339" s="687" t="s">
        <v>1803</v>
      </c>
      <c r="AF339" s="688" t="s">
        <v>1800</v>
      </c>
      <c r="AG339" s="689" t="s">
        <v>1438</v>
      </c>
      <c r="AH339" s="689" t="s">
        <v>1861</v>
      </c>
      <c r="AI339" s="689">
        <v>50000</v>
      </c>
      <c r="AJ339" s="689">
        <v>5000</v>
      </c>
      <c r="AK339" s="689">
        <v>5000</v>
      </c>
      <c r="AL339" s="673">
        <v>0</v>
      </c>
      <c r="AM339" s="673">
        <v>0</v>
      </c>
      <c r="AN339" s="685" t="s">
        <v>1782</v>
      </c>
      <c r="AO339" s="683" t="s">
        <v>1324</v>
      </c>
      <c r="AP339" s="687" t="s">
        <v>1802</v>
      </c>
      <c r="AQ339" s="376" t="s">
        <v>679</v>
      </c>
      <c r="AR339" s="369">
        <v>0</v>
      </c>
      <c r="AS339" s="369">
        <v>0</v>
      </c>
      <c r="AT339" s="369" t="s">
        <v>1419</v>
      </c>
      <c r="AW339" s="198"/>
      <c r="AX339" s="198"/>
      <c r="AY339" s="184"/>
      <c r="AZ339" s="184"/>
      <c r="BA339" s="184"/>
      <c r="BB339" s="186"/>
      <c r="BC339" s="184"/>
      <c r="BD339" s="184"/>
      <c r="BE339" s="184"/>
      <c r="BF339" s="184"/>
      <c r="BG339" s="186"/>
      <c r="BH339" s="186"/>
      <c r="BI339" s="199"/>
      <c r="BJ339" s="199"/>
      <c r="BK339" s="199"/>
      <c r="BL339" s="186"/>
      <c r="BM339" s="186"/>
      <c r="BN339" s="186"/>
      <c r="BO339" s="186"/>
      <c r="BP339" s="186"/>
      <c r="BQ339" s="186"/>
      <c r="BR339" s="186"/>
      <c r="BS339" s="186"/>
      <c r="BT339" s="187"/>
      <c r="BU339" s="188"/>
      <c r="BV339" s="189"/>
      <c r="BW339" s="185"/>
      <c r="BX339"/>
      <c r="BZ339"/>
    </row>
    <row r="340" spans="2:78" ht="18.75">
      <c r="B340" s="676" t="s">
        <v>879</v>
      </c>
      <c r="C340" s="364">
        <v>23186354000178</v>
      </c>
      <c r="D340" s="838" t="s">
        <v>11</v>
      </c>
      <c r="E340" s="838" t="s">
        <v>621</v>
      </c>
      <c r="F340" s="365" t="s">
        <v>692</v>
      </c>
      <c r="G340" s="366" t="s">
        <v>738</v>
      </c>
      <c r="H340" s="366" t="s">
        <v>34</v>
      </c>
      <c r="I340" s="840" t="s">
        <v>1419</v>
      </c>
      <c r="J340" s="366" t="s">
        <v>608</v>
      </c>
      <c r="K340" s="367" t="s">
        <v>48</v>
      </c>
      <c r="L340" s="681" t="s">
        <v>1419</v>
      </c>
      <c r="M340" s="368" t="s">
        <v>34</v>
      </c>
      <c r="N340" s="682">
        <v>411051</v>
      </c>
      <c r="O340" s="683" t="s">
        <v>1321</v>
      </c>
      <c r="P340" s="684">
        <v>42303</v>
      </c>
      <c r="Q340" s="372">
        <v>54.880437000000001</v>
      </c>
      <c r="R340" s="372">
        <v>58.253146461538456</v>
      </c>
      <c r="S340" s="873">
        <v>1</v>
      </c>
      <c r="T340" s="369">
        <v>0.40936195135743736</v>
      </c>
      <c r="U340" s="685">
        <v>4.2105063823877567</v>
      </c>
      <c r="V340" s="369">
        <v>0.40936195135743736</v>
      </c>
      <c r="W340" s="685">
        <v>3.5993753124932786</v>
      </c>
      <c r="X340" s="369">
        <v>0.40936195135743736</v>
      </c>
      <c r="Y340" s="685">
        <v>2.7355555573395471</v>
      </c>
      <c r="Z340" s="369">
        <v>0.40936195135743736</v>
      </c>
      <c r="AA340" s="685">
        <v>2.1796970111661453</v>
      </c>
      <c r="AB340" s="369">
        <v>0.74256170090293228</v>
      </c>
      <c r="AC340" s="373">
        <v>0.39812255693059084</v>
      </c>
      <c r="AD340" s="686">
        <v>0</v>
      </c>
      <c r="AE340" s="687" t="s">
        <v>1985</v>
      </c>
      <c r="AF340" s="688" t="s">
        <v>1800</v>
      </c>
      <c r="AG340" s="689" t="s">
        <v>1438</v>
      </c>
      <c r="AH340" s="689" t="s">
        <v>1786</v>
      </c>
      <c r="AI340" s="689">
        <v>100</v>
      </c>
      <c r="AJ340" s="689">
        <v>0</v>
      </c>
      <c r="AK340" s="689">
        <v>0</v>
      </c>
      <c r="AL340" s="673">
        <v>1</v>
      </c>
      <c r="AM340" s="673">
        <v>20</v>
      </c>
      <c r="AN340" s="685" t="s">
        <v>1782</v>
      </c>
      <c r="AO340" s="683" t="s">
        <v>1324</v>
      </c>
      <c r="AP340" s="687" t="s">
        <v>1788</v>
      </c>
      <c r="AQ340" s="376" t="s">
        <v>11</v>
      </c>
      <c r="AR340" s="369">
        <v>2.3333333333333301E-3</v>
      </c>
      <c r="AS340" s="369">
        <v>2.3333333333333301E-3</v>
      </c>
      <c r="AT340" s="369" t="s">
        <v>1419</v>
      </c>
      <c r="AW340" s="198"/>
      <c r="AX340" s="198"/>
      <c r="AY340" s="184"/>
      <c r="AZ340" s="184"/>
      <c r="BA340" s="184"/>
      <c r="BB340" s="186"/>
      <c r="BC340" s="184"/>
      <c r="BD340" s="184"/>
      <c r="BE340" s="184"/>
      <c r="BF340" s="184"/>
      <c r="BG340" s="186"/>
      <c r="BH340" s="186"/>
      <c r="BI340" s="199"/>
      <c r="BJ340" s="199"/>
      <c r="BK340" s="199"/>
      <c r="BL340" s="186"/>
      <c r="BM340" s="186"/>
      <c r="BN340" s="186"/>
      <c r="BO340" s="186"/>
      <c r="BP340" s="186"/>
      <c r="BQ340" s="186"/>
      <c r="BR340" s="186"/>
      <c r="BS340" s="186"/>
      <c r="BT340" s="187"/>
      <c r="BU340" s="188"/>
      <c r="BV340" s="189"/>
      <c r="BW340" s="185"/>
      <c r="BX340"/>
      <c r="BZ340"/>
    </row>
    <row r="341" spans="2:78" ht="18.75">
      <c r="B341" s="676" t="s">
        <v>156</v>
      </c>
      <c r="C341" s="364">
        <v>22632296000104</v>
      </c>
      <c r="D341" s="838" t="s">
        <v>13</v>
      </c>
      <c r="E341" s="838" t="s">
        <v>615</v>
      </c>
      <c r="F341" s="365" t="s">
        <v>619</v>
      </c>
      <c r="G341" s="366" t="s">
        <v>34</v>
      </c>
      <c r="H341" s="366" t="s">
        <v>865</v>
      </c>
      <c r="I341" s="840" t="s">
        <v>34</v>
      </c>
      <c r="J341" s="366" t="s">
        <v>1419</v>
      </c>
      <c r="K341" s="367" t="s">
        <v>48</v>
      </c>
      <c r="L341" s="681" t="s">
        <v>1419</v>
      </c>
      <c r="M341" s="368" t="s">
        <v>1416</v>
      </c>
      <c r="N341" s="682">
        <v>412155</v>
      </c>
      <c r="O341" s="683" t="s">
        <v>1321</v>
      </c>
      <c r="P341" s="684">
        <v>42328</v>
      </c>
      <c r="Q341" s="372">
        <v>34.653821999999998</v>
      </c>
      <c r="R341" s="372">
        <v>44.076612482071674</v>
      </c>
      <c r="S341" s="873">
        <v>1</v>
      </c>
      <c r="T341" s="369">
        <v>0.11640823147511292</v>
      </c>
      <c r="U341" s="685">
        <v>1.1973208549625733</v>
      </c>
      <c r="V341" s="369">
        <v>0.10907084830351699</v>
      </c>
      <c r="W341" s="685">
        <v>0.95902151480997877</v>
      </c>
      <c r="X341" s="369">
        <v>5.4803354027027185E-2</v>
      </c>
      <c r="Y341" s="685">
        <v>0.36622265252634389</v>
      </c>
      <c r="Z341" s="369">
        <v>0.10518695177003856</v>
      </c>
      <c r="AA341" s="685">
        <v>0.56008059280193534</v>
      </c>
      <c r="AB341" s="369">
        <v>5.4523644775437891E-2</v>
      </c>
      <c r="AC341" s="373">
        <v>-8.547741133064983E-2</v>
      </c>
      <c r="AD341" s="686">
        <v>19805188000173</v>
      </c>
      <c r="AE341" s="687" t="s">
        <v>1985</v>
      </c>
      <c r="AF341" s="688" t="s">
        <v>1800</v>
      </c>
      <c r="AG341" s="689" t="s">
        <v>1438</v>
      </c>
      <c r="AH341" s="689" t="s">
        <v>1786</v>
      </c>
      <c r="AI341" s="689">
        <v>100</v>
      </c>
      <c r="AJ341" s="689">
        <v>0</v>
      </c>
      <c r="AK341" s="689">
        <v>0</v>
      </c>
      <c r="AL341" s="673">
        <v>1.5</v>
      </c>
      <c r="AM341" s="673">
        <v>20</v>
      </c>
      <c r="AN341" s="685" t="s">
        <v>1782</v>
      </c>
      <c r="AO341" s="683" t="s">
        <v>1324</v>
      </c>
      <c r="AP341" s="687" t="s">
        <v>1802</v>
      </c>
      <c r="AQ341" s="376" t="s">
        <v>668</v>
      </c>
      <c r="AR341" s="369">
        <v>3.5000000000000001E-3</v>
      </c>
      <c r="AS341" s="369">
        <v>3.5000000000000001E-3</v>
      </c>
      <c r="AT341" s="369" t="s">
        <v>1419</v>
      </c>
      <c r="AW341" s="198"/>
      <c r="AX341" s="198"/>
      <c r="AY341" s="184"/>
      <c r="AZ341" s="184"/>
      <c r="BA341" s="184"/>
      <c r="BB341" s="186"/>
      <c r="BC341" s="184"/>
      <c r="BD341" s="184"/>
      <c r="BE341" s="184"/>
      <c r="BF341" s="184"/>
      <c r="BG341" s="186"/>
      <c r="BH341" s="186"/>
      <c r="BI341" s="199"/>
      <c r="BJ341" s="199"/>
      <c r="BK341" s="199"/>
      <c r="BL341" s="186"/>
      <c r="BM341" s="186"/>
      <c r="BN341" s="186"/>
      <c r="BO341" s="186"/>
      <c r="BP341" s="186"/>
      <c r="BQ341" s="186"/>
      <c r="BR341" s="186"/>
      <c r="BS341" s="186"/>
      <c r="BT341" s="187"/>
      <c r="BU341" s="188"/>
      <c r="BV341" s="189"/>
      <c r="BW341" s="185"/>
      <c r="BX341"/>
      <c r="BZ341"/>
    </row>
    <row r="342" spans="2:78" ht="18.75">
      <c r="B342" s="676" t="s">
        <v>157</v>
      </c>
      <c r="C342" s="364">
        <v>22344837000190</v>
      </c>
      <c r="D342" s="838" t="s">
        <v>14</v>
      </c>
      <c r="E342" s="838" t="s">
        <v>607</v>
      </c>
      <c r="F342" s="365" t="s">
        <v>1419</v>
      </c>
      <c r="G342" s="366" t="s">
        <v>1419</v>
      </c>
      <c r="H342" s="366" t="s">
        <v>34</v>
      </c>
      <c r="I342" s="840" t="s">
        <v>34</v>
      </c>
      <c r="J342" s="366" t="s">
        <v>608</v>
      </c>
      <c r="K342" s="367" t="s">
        <v>48</v>
      </c>
      <c r="L342" s="681" t="s">
        <v>1419</v>
      </c>
      <c r="M342" s="368" t="s">
        <v>34</v>
      </c>
      <c r="N342" s="682">
        <v>410802</v>
      </c>
      <c r="O342" s="683" t="s">
        <v>1321</v>
      </c>
      <c r="P342" s="684">
        <v>42307</v>
      </c>
      <c r="Q342" s="372">
        <v>83.426751999999993</v>
      </c>
      <c r="R342" s="372">
        <v>76.694374615384632</v>
      </c>
      <c r="S342" s="873">
        <v>2</v>
      </c>
      <c r="T342" s="369">
        <v>0.42011487508990619</v>
      </c>
      <c r="U342" s="685">
        <v>4.3211059480160632</v>
      </c>
      <c r="V342" s="369">
        <v>0.42011487508990619</v>
      </c>
      <c r="W342" s="685">
        <v>3.6939219797920595</v>
      </c>
      <c r="X342" s="369">
        <v>0.42011487508990619</v>
      </c>
      <c r="Y342" s="685">
        <v>2.8074118209137828</v>
      </c>
      <c r="Z342" s="369">
        <v>0.42011487508990619</v>
      </c>
      <c r="AA342" s="685">
        <v>2.2369522485990316</v>
      </c>
      <c r="AB342" s="369">
        <v>0.32812927300219719</v>
      </c>
      <c r="AC342" s="373">
        <v>0.93372799071365176</v>
      </c>
      <c r="AD342" s="686">
        <v>22662147000180</v>
      </c>
      <c r="AE342" s="687" t="s">
        <v>1985</v>
      </c>
      <c r="AF342" s="688" t="s">
        <v>1800</v>
      </c>
      <c r="AG342" s="689" t="s">
        <v>1438</v>
      </c>
      <c r="AH342" s="689" t="s">
        <v>1786</v>
      </c>
      <c r="AI342" s="689">
        <v>100</v>
      </c>
      <c r="AJ342" s="689">
        <v>0</v>
      </c>
      <c r="AK342" s="689">
        <v>0</v>
      </c>
      <c r="AL342" s="673">
        <v>2</v>
      </c>
      <c r="AM342" s="673">
        <v>20</v>
      </c>
      <c r="AN342" s="685" t="s">
        <v>1782</v>
      </c>
      <c r="AO342" s="683" t="s">
        <v>1324</v>
      </c>
      <c r="AP342" s="687" t="s">
        <v>1783</v>
      </c>
      <c r="AQ342" s="376" t="s">
        <v>716</v>
      </c>
      <c r="AR342" s="369">
        <v>4.6666666666666697E-3</v>
      </c>
      <c r="AS342" s="369">
        <v>4.6666666666666697E-3</v>
      </c>
      <c r="AT342" s="369" t="s">
        <v>1419</v>
      </c>
      <c r="AW342" s="198"/>
      <c r="AX342" s="198"/>
      <c r="AY342" s="184"/>
      <c r="AZ342" s="184"/>
      <c r="BA342" s="184"/>
      <c r="BB342" s="186"/>
      <c r="BC342" s="184"/>
      <c r="BD342" s="184"/>
      <c r="BE342" s="184"/>
      <c r="BF342" s="184"/>
      <c r="BG342" s="186"/>
      <c r="BH342" s="186"/>
      <c r="BI342" s="199"/>
      <c r="BJ342" s="199"/>
      <c r="BK342" s="199"/>
      <c r="BL342" s="186"/>
      <c r="BM342" s="186"/>
      <c r="BN342" s="186"/>
      <c r="BO342" s="186"/>
      <c r="BP342" s="186"/>
      <c r="BQ342" s="186"/>
      <c r="BR342" s="186"/>
      <c r="BS342" s="186"/>
      <c r="BT342" s="187"/>
      <c r="BU342" s="188"/>
      <c r="BV342" s="189"/>
      <c r="BW342" s="185"/>
      <c r="BX342"/>
      <c r="BZ342"/>
    </row>
    <row r="343" spans="2:78" ht="18.75">
      <c r="B343" s="676" t="s">
        <v>880</v>
      </c>
      <c r="C343" s="364">
        <v>36436823000101</v>
      </c>
      <c r="D343" s="838" t="s">
        <v>14</v>
      </c>
      <c r="E343" s="838" t="s">
        <v>614</v>
      </c>
      <c r="F343" s="365" t="s">
        <v>1419</v>
      </c>
      <c r="G343" s="366" t="s">
        <v>1419</v>
      </c>
      <c r="H343" s="366" t="s">
        <v>1338</v>
      </c>
      <c r="I343" s="840" t="s">
        <v>34</v>
      </c>
      <c r="J343" s="366" t="s">
        <v>608</v>
      </c>
      <c r="K343" s="367" t="s">
        <v>48</v>
      </c>
      <c r="L343" s="681" t="s">
        <v>1419</v>
      </c>
      <c r="M343" s="368" t="s">
        <v>34</v>
      </c>
      <c r="N343" s="683">
        <v>541508</v>
      </c>
      <c r="O343" s="683" t="s">
        <v>1321</v>
      </c>
      <c r="P343" s="684">
        <v>43910</v>
      </c>
      <c r="Q343" s="372">
        <v>14.792835180000001</v>
      </c>
      <c r="R343" s="372">
        <v>13.677444178167326</v>
      </c>
      <c r="S343" s="873">
        <v>1</v>
      </c>
      <c r="T343" s="369">
        <v>0.12312761449473397</v>
      </c>
      <c r="U343" s="685">
        <v>1.2664332993311975</v>
      </c>
      <c r="V343" s="369">
        <v>3.0075131327585103E-2</v>
      </c>
      <c r="W343" s="685">
        <v>0.26444002639117348</v>
      </c>
      <c r="X343" s="369">
        <v>-5.7318650307053742E-2</v>
      </c>
      <c r="Y343" s="685">
        <v>-0.38303108500123739</v>
      </c>
      <c r="AB343" s="369">
        <v>0.18583547819581883</v>
      </c>
      <c r="AC343" s="373">
        <v>-0.4501630033179016</v>
      </c>
      <c r="AD343" s="686">
        <v>36499040000177</v>
      </c>
      <c r="AE343" s="687" t="s">
        <v>1985</v>
      </c>
      <c r="AF343" s="688" t="s">
        <v>1800</v>
      </c>
      <c r="AG343" s="689" t="s">
        <v>1438</v>
      </c>
      <c r="AH343" s="689" t="s">
        <v>1786</v>
      </c>
      <c r="AI343" s="689">
        <v>100</v>
      </c>
      <c r="AJ343" s="689">
        <v>0</v>
      </c>
      <c r="AK343" s="689">
        <v>0</v>
      </c>
      <c r="AL343" s="673">
        <v>2</v>
      </c>
      <c r="AM343" s="673">
        <v>20</v>
      </c>
      <c r="AN343" s="685" t="s">
        <v>1782</v>
      </c>
      <c r="AO343" s="683" t="s">
        <v>1324</v>
      </c>
      <c r="AP343" s="687" t="s">
        <v>1802</v>
      </c>
      <c r="AQ343" s="376" t="s">
        <v>668</v>
      </c>
      <c r="AR343" s="369">
        <v>4.6666666666666697E-3</v>
      </c>
      <c r="AS343" s="369">
        <v>4.6666666666666697E-3</v>
      </c>
      <c r="AT343" s="369" t="s">
        <v>1419</v>
      </c>
      <c r="AW343" s="198"/>
      <c r="AX343" s="198"/>
      <c r="AY343" s="184"/>
      <c r="AZ343" s="184"/>
      <c r="BA343" s="184"/>
      <c r="BB343" s="186"/>
      <c r="BC343" s="184"/>
      <c r="BD343" s="184"/>
      <c r="BE343" s="184"/>
      <c r="BF343" s="184"/>
      <c r="BG343" s="186"/>
      <c r="BH343" s="186"/>
      <c r="BI343" s="199"/>
      <c r="BJ343" s="199"/>
      <c r="BK343" s="199"/>
      <c r="BL343" s="186"/>
      <c r="BM343" s="186"/>
      <c r="BN343" s="186"/>
      <c r="BO343" s="186"/>
      <c r="BP343" s="186"/>
      <c r="BQ343" s="186"/>
      <c r="BR343" s="186"/>
      <c r="BS343" s="186"/>
      <c r="BT343" s="187"/>
      <c r="BU343" s="188"/>
      <c r="BV343" s="189"/>
      <c r="BW343" s="185"/>
      <c r="BX343"/>
      <c r="BZ343"/>
    </row>
    <row r="344" spans="2:78" ht="18.75">
      <c r="B344" s="676" t="s">
        <v>881</v>
      </c>
      <c r="C344" s="364">
        <v>22344843000148</v>
      </c>
      <c r="D344" s="838" t="s">
        <v>11</v>
      </c>
      <c r="E344" s="838" t="s">
        <v>620</v>
      </c>
      <c r="F344" s="365" t="s">
        <v>663</v>
      </c>
      <c r="G344" s="366" t="s">
        <v>738</v>
      </c>
      <c r="H344" s="366" t="s">
        <v>34</v>
      </c>
      <c r="I344" s="840" t="s">
        <v>1419</v>
      </c>
      <c r="J344" s="366" t="s">
        <v>608</v>
      </c>
      <c r="K344" s="367" t="s">
        <v>48</v>
      </c>
      <c r="L344" s="681" t="s">
        <v>1419</v>
      </c>
      <c r="M344" s="368" t="s">
        <v>34</v>
      </c>
      <c r="N344" s="682">
        <v>412570</v>
      </c>
      <c r="O344" s="683" t="s">
        <v>1321</v>
      </c>
      <c r="P344" s="684">
        <v>42331</v>
      </c>
      <c r="Q344" s="372">
        <v>144.66215700000001</v>
      </c>
      <c r="R344" s="372">
        <v>106.45885096414338</v>
      </c>
      <c r="S344" s="873">
        <v>1</v>
      </c>
      <c r="T344" s="369">
        <v>0.11135587866293517</v>
      </c>
      <c r="U344" s="685">
        <v>1.1453547069334067</v>
      </c>
      <c r="V344" s="369">
        <v>0.13380738807795978</v>
      </c>
      <c r="W344" s="685">
        <v>1.1765211878631172</v>
      </c>
      <c r="X344" s="369">
        <v>0.17920470166135138</v>
      </c>
      <c r="Y344" s="685">
        <v>1.1975329312006389</v>
      </c>
      <c r="Z344" s="369">
        <v>0.18214268952706458</v>
      </c>
      <c r="AA344" s="685">
        <v>0.96984068658899014</v>
      </c>
      <c r="AB344" s="369">
        <v>5.8116537135863133E-3</v>
      </c>
      <c r="AC344" s="373">
        <v>3.4544384012064184</v>
      </c>
      <c r="AD344" s="686">
        <v>23225888000166</v>
      </c>
      <c r="AE344" s="687" t="s">
        <v>1985</v>
      </c>
      <c r="AF344" s="688" t="s">
        <v>1800</v>
      </c>
      <c r="AG344" s="689" t="s">
        <v>1438</v>
      </c>
      <c r="AH344" s="689" t="s">
        <v>1786</v>
      </c>
      <c r="AI344" s="689">
        <v>100</v>
      </c>
      <c r="AJ344" s="689">
        <v>0</v>
      </c>
      <c r="AK344" s="689">
        <v>0</v>
      </c>
      <c r="AL344" s="673">
        <v>0.5</v>
      </c>
      <c r="AM344" s="673">
        <v>0</v>
      </c>
      <c r="AN344" s="685" t="s">
        <v>1801</v>
      </c>
      <c r="AO344" s="683" t="s">
        <v>1324</v>
      </c>
      <c r="AP344" s="687" t="s">
        <v>1788</v>
      </c>
      <c r="AQ344" s="376" t="s">
        <v>11</v>
      </c>
      <c r="AR344" s="369">
        <v>1.16666666666667E-3</v>
      </c>
      <c r="AS344" s="369">
        <v>1.16666666666667E-3</v>
      </c>
      <c r="AT344" s="369" t="s">
        <v>1419</v>
      </c>
      <c r="AW344" s="198"/>
      <c r="AX344" s="198"/>
      <c r="AY344" s="184"/>
      <c r="AZ344" s="184"/>
      <c r="BA344" s="184"/>
      <c r="BB344" s="186"/>
      <c r="BC344" s="184"/>
      <c r="BD344" s="184"/>
      <c r="BE344" s="184"/>
      <c r="BF344" s="184"/>
      <c r="BG344" s="186"/>
      <c r="BH344" s="186"/>
      <c r="BI344" s="199"/>
      <c r="BJ344" s="199"/>
      <c r="BK344" s="199"/>
      <c r="BL344" s="186"/>
      <c r="BM344" s="186"/>
      <c r="BN344" s="186"/>
      <c r="BO344" s="186"/>
      <c r="BP344" s="186"/>
      <c r="BQ344" s="186"/>
      <c r="BR344" s="186"/>
      <c r="BS344" s="186"/>
      <c r="BT344" s="187"/>
      <c r="BU344" s="188"/>
      <c r="BV344" s="189"/>
      <c r="BW344" s="185"/>
      <c r="BX344"/>
      <c r="BZ344"/>
    </row>
    <row r="345" spans="2:78" ht="18.75">
      <c r="B345" s="676" t="s">
        <v>882</v>
      </c>
      <c r="C345" s="364">
        <v>4240128000183</v>
      </c>
      <c r="D345" s="838" t="s">
        <v>11</v>
      </c>
      <c r="E345" s="838" t="s">
        <v>620</v>
      </c>
      <c r="F345" s="365" t="s">
        <v>663</v>
      </c>
      <c r="G345" s="366" t="s">
        <v>738</v>
      </c>
      <c r="H345" s="366" t="s">
        <v>34</v>
      </c>
      <c r="I345" s="840" t="s">
        <v>1419</v>
      </c>
      <c r="J345" s="366" t="s">
        <v>608</v>
      </c>
      <c r="K345" s="367" t="s">
        <v>48</v>
      </c>
      <c r="L345" s="681" t="s">
        <v>1419</v>
      </c>
      <c r="M345" s="368" t="s">
        <v>34</v>
      </c>
      <c r="N345" s="682">
        <v>143359</v>
      </c>
      <c r="O345" s="683" t="s">
        <v>1321</v>
      </c>
      <c r="P345" s="684">
        <v>36957</v>
      </c>
      <c r="Q345" s="372">
        <v>107.282535</v>
      </c>
      <c r="R345" s="372">
        <v>81.653339035856632</v>
      </c>
      <c r="S345" s="873">
        <v>1</v>
      </c>
      <c r="T345" s="369">
        <v>0.11029239208908503</v>
      </c>
      <c r="U345" s="685">
        <v>1.1344161793249385</v>
      </c>
      <c r="V345" s="369">
        <v>0.12832170792872533</v>
      </c>
      <c r="W345" s="685">
        <v>1.1282875363576104</v>
      </c>
      <c r="X345" s="369">
        <v>0.18899984676568171</v>
      </c>
      <c r="Y345" s="685">
        <v>1.2629888523878567</v>
      </c>
      <c r="Z345" s="369">
        <v>0.37608972914890049</v>
      </c>
      <c r="AA345" s="685">
        <v>2.0025350569045992</v>
      </c>
      <c r="AB345" s="369">
        <v>2.0735439350205906E-3</v>
      </c>
      <c r="AC345" s="373">
        <v>7.0364169126453131</v>
      </c>
      <c r="AD345" s="686">
        <v>0</v>
      </c>
      <c r="AE345" s="687" t="s">
        <v>1811</v>
      </c>
      <c r="AF345" s="688" t="s">
        <v>1811</v>
      </c>
      <c r="AG345" s="689" t="s">
        <v>469</v>
      </c>
      <c r="AH345" s="689" t="s">
        <v>1786</v>
      </c>
      <c r="AI345" s="689">
        <v>1000</v>
      </c>
      <c r="AJ345" s="689">
        <v>1000</v>
      </c>
      <c r="AK345" s="689">
        <v>1000</v>
      </c>
      <c r="AL345" s="673">
        <v>0.35</v>
      </c>
      <c r="AM345" s="673">
        <v>0</v>
      </c>
      <c r="AN345" s="685" t="s">
        <v>1787</v>
      </c>
      <c r="AO345" s="683" t="s">
        <v>1324</v>
      </c>
      <c r="AP345" s="687" t="s">
        <v>1788</v>
      </c>
      <c r="AQ345" s="376" t="s">
        <v>675</v>
      </c>
      <c r="AR345" s="369">
        <v>1.4E-3</v>
      </c>
      <c r="AS345" s="369">
        <v>1.4E-3</v>
      </c>
      <c r="AT345" s="369" t="s">
        <v>1419</v>
      </c>
      <c r="AW345" s="198"/>
      <c r="AX345" s="198"/>
      <c r="AY345" s="184"/>
      <c r="AZ345" s="184"/>
      <c r="BA345" s="184"/>
      <c r="BB345" s="186"/>
      <c r="BC345" s="184"/>
      <c r="BD345" s="184"/>
      <c r="BE345" s="184"/>
      <c r="BF345" s="184"/>
      <c r="BG345" s="186"/>
      <c r="BH345" s="186"/>
      <c r="BI345" s="199"/>
      <c r="BJ345" s="199"/>
      <c r="BK345" s="199"/>
      <c r="BL345" s="218"/>
      <c r="BM345" s="186"/>
      <c r="BN345" s="186"/>
      <c r="BO345" s="186"/>
      <c r="BP345" s="186"/>
      <c r="BQ345" s="186"/>
      <c r="BR345" s="186"/>
      <c r="BS345" s="186"/>
      <c r="BT345" s="187"/>
      <c r="BU345" s="188"/>
      <c r="BV345" s="189"/>
      <c r="BW345" s="185"/>
      <c r="BX345"/>
      <c r="BZ345"/>
    </row>
    <row r="346" spans="2:78" ht="18.75">
      <c r="B346" s="676" t="s">
        <v>883</v>
      </c>
      <c r="C346" s="364">
        <v>3319016000150</v>
      </c>
      <c r="D346" s="838" t="s">
        <v>14</v>
      </c>
      <c r="E346" s="838" t="s">
        <v>15</v>
      </c>
      <c r="F346" s="365" t="s">
        <v>17</v>
      </c>
      <c r="G346" s="366" t="s">
        <v>1419</v>
      </c>
      <c r="H346" s="366" t="s">
        <v>34</v>
      </c>
      <c r="I346" s="840" t="s">
        <v>34</v>
      </c>
      <c r="J346" s="366" t="s">
        <v>611</v>
      </c>
      <c r="K346" s="367" t="s">
        <v>49</v>
      </c>
      <c r="L346" s="681" t="s">
        <v>1419</v>
      </c>
      <c r="M346" s="368" t="s">
        <v>1416</v>
      </c>
      <c r="N346" s="682">
        <v>72176</v>
      </c>
      <c r="O346" s="683" t="s">
        <v>1321</v>
      </c>
      <c r="P346" s="684">
        <v>36411</v>
      </c>
      <c r="Q346" s="372">
        <v>255.61803399999999</v>
      </c>
      <c r="R346" s="372">
        <v>244.18942357370503</v>
      </c>
      <c r="S346" s="873">
        <v>1</v>
      </c>
      <c r="T346" s="369">
        <v>-6.0027913327773574E-2</v>
      </c>
      <c r="U346" s="685">
        <v>-0.61741916010978026</v>
      </c>
      <c r="V346" s="369">
        <v>-7.4801452984396E-2</v>
      </c>
      <c r="W346" s="685">
        <v>-0.65770280388265512</v>
      </c>
      <c r="X346" s="369">
        <v>-6.7311959549698708E-2</v>
      </c>
      <c r="Y346" s="685">
        <v>-0.4498112352919037</v>
      </c>
      <c r="Z346" s="369">
        <v>0.28394095690688248</v>
      </c>
      <c r="AA346" s="685">
        <v>1.5118778212418316</v>
      </c>
      <c r="AB346" s="369">
        <v>0.17489584394710775</v>
      </c>
      <c r="AC346" s="373">
        <v>-1.0779721063963401</v>
      </c>
      <c r="AD346" s="686">
        <v>9352825000140</v>
      </c>
      <c r="AE346" s="687" t="s">
        <v>1811</v>
      </c>
      <c r="AF346" s="688" t="s">
        <v>1811</v>
      </c>
      <c r="AG346" s="689" t="s">
        <v>469</v>
      </c>
      <c r="AH346" s="689" t="s">
        <v>1786</v>
      </c>
      <c r="AI346" s="689">
        <v>100</v>
      </c>
      <c r="AJ346" s="689">
        <v>100</v>
      </c>
      <c r="AK346" s="689">
        <v>100</v>
      </c>
      <c r="AL346" s="673">
        <v>0.85</v>
      </c>
      <c r="AM346" s="673">
        <v>0</v>
      </c>
      <c r="AN346" s="685" t="s">
        <v>1794</v>
      </c>
      <c r="AO346" s="683" t="s">
        <v>1324</v>
      </c>
      <c r="AP346" s="687" t="s">
        <v>1795</v>
      </c>
      <c r="AQ346" s="376" t="s">
        <v>17</v>
      </c>
      <c r="AR346" s="369">
        <v>3.1166666666666699E-3</v>
      </c>
      <c r="AS346" s="369">
        <v>3.1166666666666699E-3</v>
      </c>
      <c r="AT346" s="369" t="s">
        <v>1419</v>
      </c>
      <c r="AW346" s="198"/>
      <c r="AX346" s="198"/>
      <c r="AY346" s="184"/>
      <c r="AZ346" s="184"/>
      <c r="BA346" s="184"/>
      <c r="BB346" s="186"/>
      <c r="BC346" s="184"/>
      <c r="BD346" s="184"/>
      <c r="BE346" s="184"/>
      <c r="BF346" s="184"/>
      <c r="BG346" s="186"/>
      <c r="BH346" s="186"/>
      <c r="BI346" s="199"/>
      <c r="BJ346" s="199"/>
      <c r="BK346" s="199"/>
      <c r="BL346" s="218"/>
      <c r="BM346" s="186"/>
      <c r="BN346" s="186"/>
      <c r="BO346" s="186"/>
      <c r="BP346" s="186"/>
      <c r="BQ346" s="186"/>
      <c r="BR346" s="186"/>
      <c r="BS346" s="186"/>
      <c r="BT346" s="187"/>
      <c r="BU346" s="188"/>
      <c r="BV346" s="189"/>
      <c r="BW346" s="185"/>
      <c r="BX346"/>
      <c r="BZ346"/>
    </row>
    <row r="347" spans="2:78" ht="18.75">
      <c r="B347" s="676" t="s">
        <v>1388</v>
      </c>
      <c r="C347" s="364">
        <v>836263000135</v>
      </c>
      <c r="D347" s="838" t="s">
        <v>11</v>
      </c>
      <c r="E347" s="838" t="s">
        <v>620</v>
      </c>
      <c r="F347" s="365" t="s">
        <v>663</v>
      </c>
      <c r="G347" s="366" t="s">
        <v>738</v>
      </c>
      <c r="H347" s="366" t="s">
        <v>34</v>
      </c>
      <c r="I347" s="840" t="s">
        <v>1304</v>
      </c>
      <c r="J347" s="366" t="s">
        <v>608</v>
      </c>
      <c r="K347" s="367" t="s">
        <v>48</v>
      </c>
      <c r="L347" s="681" t="s">
        <v>1419</v>
      </c>
      <c r="M347" s="368" t="s">
        <v>34</v>
      </c>
      <c r="N347" s="682">
        <v>180734</v>
      </c>
      <c r="O347" s="683" t="s">
        <v>1321</v>
      </c>
      <c r="P347" s="684">
        <v>34990</v>
      </c>
      <c r="Q347" s="372">
        <v>131.127511</v>
      </c>
      <c r="R347" s="372">
        <v>163.01461830677286</v>
      </c>
      <c r="S347" s="873">
        <v>1</v>
      </c>
      <c r="T347" s="369">
        <v>9.3661866421919759E-2</v>
      </c>
      <c r="U347" s="685">
        <v>0.96336233753073197</v>
      </c>
      <c r="V347" s="369">
        <v>0.11368409792776646</v>
      </c>
      <c r="W347" s="685">
        <v>0.99958419229583484</v>
      </c>
      <c r="X347" s="369">
        <v>0.15470858850131397</v>
      </c>
      <c r="Y347" s="685">
        <v>1.0338379950543921</v>
      </c>
      <c r="Z347" s="369">
        <v>0.17765622444419416</v>
      </c>
      <c r="AA347" s="685">
        <v>0.94595196293158501</v>
      </c>
      <c r="AB347" s="369">
        <v>7.9912600821037544E-3</v>
      </c>
      <c r="AC347" s="373">
        <v>-5.917763529280605E-3</v>
      </c>
      <c r="AD347" s="686">
        <v>0</v>
      </c>
      <c r="AE347" s="687" t="s">
        <v>1811</v>
      </c>
      <c r="AF347" s="688" t="s">
        <v>1811</v>
      </c>
      <c r="AG347" s="689" t="s">
        <v>469</v>
      </c>
      <c r="AH347" s="689" t="s">
        <v>1786</v>
      </c>
      <c r="AI347" s="689">
        <v>1000</v>
      </c>
      <c r="AJ347" s="689">
        <v>1000</v>
      </c>
      <c r="AK347" s="689">
        <v>1000</v>
      </c>
      <c r="AL347" s="673">
        <v>0.5</v>
      </c>
      <c r="AM347" s="673">
        <v>20</v>
      </c>
      <c r="AN347" s="685" t="s">
        <v>1787</v>
      </c>
      <c r="AO347" s="683" t="s">
        <v>1324</v>
      </c>
      <c r="AP347" s="687" t="s">
        <v>1788</v>
      </c>
      <c r="AQ347" s="376" t="s">
        <v>669</v>
      </c>
      <c r="AR347" s="369">
        <v>1.5E-3</v>
      </c>
      <c r="AS347" s="369">
        <v>1.5E-3</v>
      </c>
      <c r="AT347" s="369" t="s">
        <v>1419</v>
      </c>
      <c r="AW347" s="198"/>
      <c r="AX347" s="198"/>
      <c r="AY347" s="184"/>
      <c r="AZ347" s="184"/>
      <c r="BA347" s="184"/>
      <c r="BB347" s="186"/>
      <c r="BC347" s="184"/>
      <c r="BD347" s="184"/>
      <c r="BE347" s="184"/>
      <c r="BF347" s="184"/>
      <c r="BG347" s="186"/>
      <c r="BH347" s="186"/>
      <c r="BI347" s="199"/>
      <c r="BJ347" s="199"/>
      <c r="BK347" s="199"/>
      <c r="BL347" s="218"/>
      <c r="BM347" s="186"/>
      <c r="BN347" s="186"/>
      <c r="BO347" s="186"/>
      <c r="BP347" s="186"/>
      <c r="BQ347" s="186"/>
      <c r="BR347" s="186"/>
      <c r="BS347" s="186"/>
      <c r="BT347" s="187"/>
      <c r="BU347" s="188"/>
      <c r="BV347" s="189"/>
      <c r="BW347" s="185"/>
      <c r="BX347"/>
      <c r="BZ347"/>
    </row>
    <row r="348" spans="2:78" ht="18.75">
      <c r="B348" s="676" t="s">
        <v>884</v>
      </c>
      <c r="C348" s="364">
        <v>9083868000177</v>
      </c>
      <c r="D348" s="838" t="s">
        <v>13</v>
      </c>
      <c r="E348" s="838" t="s">
        <v>616</v>
      </c>
      <c r="F348" s="365" t="s">
        <v>617</v>
      </c>
      <c r="G348" s="366" t="s">
        <v>34</v>
      </c>
      <c r="H348" s="366" t="s">
        <v>1337</v>
      </c>
      <c r="I348" s="840" t="s">
        <v>34</v>
      </c>
      <c r="J348" s="366" t="s">
        <v>608</v>
      </c>
      <c r="K348" s="367" t="s">
        <v>48</v>
      </c>
      <c r="L348" s="681" t="s">
        <v>1419</v>
      </c>
      <c r="M348" s="368" t="s">
        <v>34</v>
      </c>
      <c r="N348" s="682">
        <v>200565</v>
      </c>
      <c r="O348" s="683" t="s">
        <v>1324</v>
      </c>
      <c r="P348" s="684">
        <v>39417</v>
      </c>
      <c r="Q348" s="372">
        <v>5.0755670000000004</v>
      </c>
      <c r="R348" s="372">
        <v>8.0223850916334705</v>
      </c>
      <c r="S348" s="873">
        <v>1</v>
      </c>
      <c r="T348" s="369">
        <v>1.3262787056959935E-2</v>
      </c>
      <c r="U348" s="685">
        <v>0.13641485088295313</v>
      </c>
      <c r="V348" s="369">
        <v>7.3640675856498916E-3</v>
      </c>
      <c r="W348" s="685">
        <v>6.4749649984388161E-2</v>
      </c>
      <c r="X348" s="369">
        <v>4.1519772988690473E-2</v>
      </c>
      <c r="Y348" s="685">
        <v>0.27745530663526602</v>
      </c>
      <c r="Z348" s="369">
        <v>4.1183287722965867E-2</v>
      </c>
      <c r="AA348" s="685">
        <v>0.21928537535566739</v>
      </c>
      <c r="AB348" s="369">
        <v>5.5417427672142319E-2</v>
      </c>
      <c r="AC348" s="373">
        <v>-1.9193839410747862</v>
      </c>
      <c r="AD348" s="686">
        <v>0</v>
      </c>
      <c r="AE348" s="687" t="s">
        <v>1811</v>
      </c>
      <c r="AF348" s="688" t="s">
        <v>1811</v>
      </c>
      <c r="AG348" s="689" t="s">
        <v>469</v>
      </c>
      <c r="AH348" s="689" t="s">
        <v>1786</v>
      </c>
      <c r="AI348" s="689">
        <v>100</v>
      </c>
      <c r="AJ348" s="689">
        <v>100</v>
      </c>
      <c r="AK348" s="689">
        <v>100</v>
      </c>
      <c r="AL348" s="673">
        <v>1.5</v>
      </c>
      <c r="AM348" s="673">
        <v>20</v>
      </c>
      <c r="AN348" s="685" t="s">
        <v>1791</v>
      </c>
      <c r="AO348" s="683" t="s">
        <v>1324</v>
      </c>
      <c r="AP348" s="687" t="s">
        <v>1802</v>
      </c>
      <c r="AQ348" s="376" t="s">
        <v>674</v>
      </c>
      <c r="AR348" s="369">
        <v>4.4999999999999997E-3</v>
      </c>
      <c r="AS348" s="369">
        <v>4.4999999999999997E-3</v>
      </c>
      <c r="AT348" s="369" t="s">
        <v>1419</v>
      </c>
      <c r="AW348" s="198"/>
      <c r="AX348" s="198"/>
      <c r="AY348" s="184"/>
      <c r="AZ348" s="184"/>
      <c r="BA348" s="184"/>
      <c r="BB348" s="186"/>
      <c r="BC348" s="184"/>
      <c r="BD348" s="184"/>
      <c r="BE348" s="184"/>
      <c r="BF348" s="184"/>
      <c r="BG348" s="186"/>
      <c r="BH348" s="186"/>
      <c r="BI348" s="199"/>
      <c r="BJ348" s="199"/>
      <c r="BK348" s="199"/>
      <c r="BL348" s="218"/>
      <c r="BM348" s="186"/>
      <c r="BN348" s="186"/>
      <c r="BO348" s="186"/>
      <c r="BP348" s="186"/>
      <c r="BQ348" s="186"/>
      <c r="BR348" s="186"/>
      <c r="BS348" s="186"/>
      <c r="BT348" s="187"/>
      <c r="BU348" s="188"/>
      <c r="BV348" s="189"/>
      <c r="BW348" s="185"/>
      <c r="BX348"/>
      <c r="BZ348"/>
    </row>
    <row r="349" spans="2:78" ht="18.75">
      <c r="B349" s="676" t="s">
        <v>885</v>
      </c>
      <c r="C349" s="364">
        <v>8669394000187</v>
      </c>
      <c r="D349" s="838" t="s">
        <v>11</v>
      </c>
      <c r="E349" s="838" t="s">
        <v>620</v>
      </c>
      <c r="F349" s="365" t="s">
        <v>672</v>
      </c>
      <c r="G349" s="366" t="s">
        <v>738</v>
      </c>
      <c r="H349" s="366" t="s">
        <v>34</v>
      </c>
      <c r="I349" s="840" t="s">
        <v>1304</v>
      </c>
      <c r="J349" s="366" t="s">
        <v>608</v>
      </c>
      <c r="K349" s="367" t="s">
        <v>48</v>
      </c>
      <c r="L349" s="681" t="s">
        <v>1419</v>
      </c>
      <c r="M349" s="368" t="s">
        <v>1416</v>
      </c>
      <c r="N349" s="682">
        <v>204285</v>
      </c>
      <c r="O349" s="683" t="s">
        <v>1321</v>
      </c>
      <c r="P349" s="684">
        <v>39340</v>
      </c>
      <c r="Q349" s="372">
        <v>473.498761</v>
      </c>
      <c r="R349" s="372">
        <v>770.74255400398431</v>
      </c>
      <c r="S349" s="873">
        <v>0</v>
      </c>
      <c r="T349" s="369">
        <v>9.709268339961219E-2</v>
      </c>
      <c r="U349" s="685">
        <v>0.99865012315291124</v>
      </c>
      <c r="V349" s="369">
        <v>0.11347747953789078</v>
      </c>
      <c r="W349" s="685">
        <v>0.99776746963961449</v>
      </c>
      <c r="X349" s="369">
        <v>0.1477914072132458</v>
      </c>
      <c r="Y349" s="685">
        <v>0.98761402711854973</v>
      </c>
      <c r="Z349" s="369">
        <v>0.17700627879568542</v>
      </c>
      <c r="AA349" s="685">
        <v>0.9424912490504409</v>
      </c>
      <c r="AB349" s="369">
        <v>1.4222153382874893E-3</v>
      </c>
      <c r="AC349" s="373">
        <v>-0.17853047320406762</v>
      </c>
      <c r="AD349" s="686">
        <v>10347582000130</v>
      </c>
      <c r="AE349" s="687" t="s">
        <v>1811</v>
      </c>
      <c r="AF349" s="688" t="s">
        <v>1811</v>
      </c>
      <c r="AG349" s="689" t="s">
        <v>469</v>
      </c>
      <c r="AH349" s="689" t="s">
        <v>1786</v>
      </c>
      <c r="AI349" s="689">
        <v>100</v>
      </c>
      <c r="AJ349" s="689">
        <v>100</v>
      </c>
      <c r="AK349" s="689">
        <v>100</v>
      </c>
      <c r="AL349" s="673">
        <v>0.05</v>
      </c>
      <c r="AM349" s="673">
        <v>0</v>
      </c>
      <c r="AN349" s="685" t="s">
        <v>1787</v>
      </c>
      <c r="AO349" s="683" t="s">
        <v>1324</v>
      </c>
      <c r="AP349" s="687" t="s">
        <v>1788</v>
      </c>
      <c r="AQ349" s="376" t="s">
        <v>662</v>
      </c>
      <c r="AR349" s="369">
        <v>1.4999999999999999E-4</v>
      </c>
      <c r="AS349" s="369">
        <v>1.4999999999999999E-4</v>
      </c>
      <c r="AT349" s="369" t="s">
        <v>1419</v>
      </c>
      <c r="AW349" s="198"/>
      <c r="AX349" s="198"/>
      <c r="AY349" s="184"/>
      <c r="AZ349" s="184"/>
      <c r="BA349" s="184"/>
      <c r="BB349" s="186"/>
      <c r="BC349" s="184"/>
      <c r="BD349" s="184"/>
      <c r="BE349" s="184"/>
      <c r="BF349" s="184"/>
      <c r="BG349" s="186"/>
      <c r="BH349" s="186"/>
      <c r="BI349" s="199"/>
      <c r="BJ349" s="199"/>
      <c r="BK349" s="199"/>
      <c r="BL349" s="218"/>
      <c r="BM349" s="186"/>
      <c r="BN349" s="186"/>
      <c r="BO349" s="186"/>
      <c r="BP349" s="186"/>
      <c r="BQ349" s="186"/>
      <c r="BR349" s="186"/>
      <c r="BS349" s="186"/>
      <c r="BT349" s="187"/>
      <c r="BU349" s="188"/>
      <c r="BV349" s="189"/>
      <c r="BW349" s="185"/>
      <c r="BX349"/>
      <c r="BZ349"/>
    </row>
    <row r="350" spans="2:78" ht="18.75">
      <c r="B350" s="676" t="s">
        <v>886</v>
      </c>
      <c r="C350" s="364">
        <v>9344799000108</v>
      </c>
      <c r="D350" s="838" t="s">
        <v>11</v>
      </c>
      <c r="E350" s="838" t="s">
        <v>621</v>
      </c>
      <c r="F350" s="365" t="s">
        <v>672</v>
      </c>
      <c r="G350" s="366" t="s">
        <v>738</v>
      </c>
      <c r="H350" s="366" t="s">
        <v>34</v>
      </c>
      <c r="I350" s="840" t="s">
        <v>1419</v>
      </c>
      <c r="J350" s="366" t="s">
        <v>608</v>
      </c>
      <c r="K350" s="367" t="s">
        <v>48</v>
      </c>
      <c r="L350" s="681" t="s">
        <v>1419</v>
      </c>
      <c r="M350" s="368" t="s">
        <v>34</v>
      </c>
      <c r="N350" s="682">
        <v>213403</v>
      </c>
      <c r="O350" s="683" t="s">
        <v>1321</v>
      </c>
      <c r="P350" s="684">
        <v>39648</v>
      </c>
      <c r="Q350" s="372">
        <v>116.031514</v>
      </c>
      <c r="R350" s="372">
        <v>166.0850878884462</v>
      </c>
      <c r="S350" s="873">
        <v>1</v>
      </c>
      <c r="T350" s="369">
        <v>7.6904005716875723E-2</v>
      </c>
      <c r="U350" s="685">
        <v>0.79099878683975988</v>
      </c>
      <c r="V350" s="369">
        <v>0.10159700036983033</v>
      </c>
      <c r="W350" s="685">
        <v>0.89330660492976932</v>
      </c>
      <c r="X350" s="369">
        <v>0.14823877233982508</v>
      </c>
      <c r="Y350" s="685">
        <v>0.99060353836676363</v>
      </c>
      <c r="Z350" s="369">
        <v>0.21556078727910544</v>
      </c>
      <c r="AA350" s="685">
        <v>1.1477793727503223</v>
      </c>
      <c r="AB350" s="369">
        <v>2.7457785575341811E-2</v>
      </c>
      <c r="AC350" s="373">
        <v>-0.44192886247535446</v>
      </c>
      <c r="AD350" s="686">
        <v>10347453000142</v>
      </c>
      <c r="AE350" s="687" t="s">
        <v>1811</v>
      </c>
      <c r="AF350" s="688" t="s">
        <v>1811</v>
      </c>
      <c r="AG350" s="689" t="s">
        <v>469</v>
      </c>
      <c r="AH350" s="689" t="s">
        <v>1786</v>
      </c>
      <c r="AI350" s="689">
        <v>100</v>
      </c>
      <c r="AJ350" s="689">
        <v>100</v>
      </c>
      <c r="AK350" s="689">
        <v>100</v>
      </c>
      <c r="AL350" s="673">
        <v>0.35</v>
      </c>
      <c r="AM350" s="673">
        <v>0</v>
      </c>
      <c r="AN350" s="685" t="s">
        <v>1791</v>
      </c>
      <c r="AO350" s="683" t="s">
        <v>1324</v>
      </c>
      <c r="AP350" s="687" t="s">
        <v>1788</v>
      </c>
      <c r="AQ350" s="376" t="s">
        <v>676</v>
      </c>
      <c r="AR350" s="369">
        <v>1.5166666666666701E-3</v>
      </c>
      <c r="AS350" s="369">
        <v>1.5166666666666701E-3</v>
      </c>
      <c r="AT350" s="369" t="s">
        <v>1419</v>
      </c>
      <c r="AW350" s="198"/>
      <c r="AX350" s="198"/>
      <c r="AY350" s="184"/>
      <c r="AZ350" s="184"/>
      <c r="BA350" s="184"/>
      <c r="BB350" s="186"/>
      <c r="BC350" s="184"/>
      <c r="BD350" s="184"/>
      <c r="BE350" s="184"/>
      <c r="BF350" s="184"/>
      <c r="BG350" s="186"/>
      <c r="BH350" s="186"/>
      <c r="BI350" s="199"/>
      <c r="BJ350" s="199"/>
      <c r="BK350" s="199"/>
      <c r="BL350" s="218"/>
      <c r="BM350" s="186"/>
      <c r="BN350" s="186"/>
      <c r="BO350" s="186"/>
      <c r="BP350" s="186"/>
      <c r="BQ350" s="186"/>
      <c r="BR350" s="186"/>
      <c r="BS350" s="186"/>
      <c r="BT350" s="187"/>
      <c r="BU350" s="188"/>
      <c r="BV350" s="189"/>
      <c r="BW350" s="185"/>
      <c r="BX350"/>
      <c r="BZ350"/>
    </row>
    <row r="351" spans="2:78" ht="18.75">
      <c r="B351" s="676" t="s">
        <v>479</v>
      </c>
      <c r="C351" s="364">
        <v>6866051000187</v>
      </c>
      <c r="D351" s="838" t="s">
        <v>11</v>
      </c>
      <c r="E351" s="838" t="s">
        <v>620</v>
      </c>
      <c r="F351" s="365" t="s">
        <v>663</v>
      </c>
      <c r="G351" s="366" t="s">
        <v>738</v>
      </c>
      <c r="H351" s="366" t="s">
        <v>34</v>
      </c>
      <c r="I351" s="840" t="s">
        <v>1419</v>
      </c>
      <c r="J351" s="366" t="s">
        <v>608</v>
      </c>
      <c r="K351" s="367" t="s">
        <v>48</v>
      </c>
      <c r="L351" s="681" t="s">
        <v>1419</v>
      </c>
      <c r="M351" s="368" t="s">
        <v>1416</v>
      </c>
      <c r="N351" s="682">
        <v>142468</v>
      </c>
      <c r="O351" s="683" t="s">
        <v>1321</v>
      </c>
      <c r="P351" s="684">
        <v>38408</v>
      </c>
      <c r="Q351" s="372">
        <v>1258.718856</v>
      </c>
      <c r="R351" s="372">
        <v>1043.1779114940239</v>
      </c>
      <c r="S351" s="873">
        <v>0</v>
      </c>
      <c r="T351" s="369">
        <v>0.10691682197768215</v>
      </c>
      <c r="U351" s="685">
        <v>1.0996966372396773</v>
      </c>
      <c r="V351" s="369">
        <v>0.12581189985010255</v>
      </c>
      <c r="W351" s="685">
        <v>1.1062196787872249</v>
      </c>
      <c r="X351" s="369">
        <v>0.1810190191358021</v>
      </c>
      <c r="Y351" s="685">
        <v>1.2096570825379924</v>
      </c>
      <c r="Z351" s="369">
        <v>0.21238337971862187</v>
      </c>
      <c r="AA351" s="685">
        <v>1.1308608835261114</v>
      </c>
      <c r="AB351" s="369">
        <v>1.4237629247900742E-3</v>
      </c>
      <c r="AC351" s="373">
        <v>8.4849179062942817</v>
      </c>
      <c r="AD351" s="686">
        <v>0</v>
      </c>
      <c r="AE351" s="687" t="s">
        <v>1811</v>
      </c>
      <c r="AF351" s="688" t="s">
        <v>1811</v>
      </c>
      <c r="AG351" s="689" t="s">
        <v>469</v>
      </c>
      <c r="AH351" s="689" t="s">
        <v>1786</v>
      </c>
      <c r="AI351" s="689">
        <v>1000</v>
      </c>
      <c r="AJ351" s="689">
        <v>1000</v>
      </c>
      <c r="AK351" s="689">
        <v>1000</v>
      </c>
      <c r="AL351" s="673">
        <v>0.2</v>
      </c>
      <c r="AM351" s="673">
        <v>0</v>
      </c>
      <c r="AN351" s="685" t="s">
        <v>1787</v>
      </c>
      <c r="AO351" s="683" t="s">
        <v>1324</v>
      </c>
      <c r="AP351" s="687" t="s">
        <v>1788</v>
      </c>
      <c r="AQ351" s="376" t="s">
        <v>669</v>
      </c>
      <c r="AR351" s="369">
        <v>2.6659999999999998E-4</v>
      </c>
      <c r="AS351" s="369">
        <v>2.6659999999999998E-4</v>
      </c>
      <c r="AT351" s="369" t="s">
        <v>1419</v>
      </c>
      <c r="AW351" s="198"/>
      <c r="AX351" s="198"/>
      <c r="AY351" s="184"/>
      <c r="AZ351" s="184"/>
      <c r="BA351" s="184"/>
      <c r="BB351" s="186"/>
      <c r="BC351" s="184"/>
      <c r="BD351" s="184"/>
      <c r="BE351" s="184"/>
      <c r="BF351" s="184"/>
      <c r="BG351" s="186"/>
      <c r="BH351" s="186"/>
      <c r="BI351" s="199"/>
      <c r="BJ351" s="199"/>
      <c r="BK351" s="199"/>
      <c r="BL351" s="218"/>
      <c r="BM351" s="186"/>
      <c r="BN351" s="186"/>
      <c r="BO351" s="186"/>
      <c r="BP351" s="186"/>
      <c r="BQ351" s="186"/>
      <c r="BR351" s="186"/>
      <c r="BS351" s="186"/>
      <c r="BT351" s="187"/>
      <c r="BU351" s="188"/>
      <c r="BV351" s="189"/>
      <c r="BW351" s="185"/>
      <c r="BX351"/>
      <c r="BZ351"/>
    </row>
    <row r="352" spans="2:78" ht="18.75">
      <c r="B352" s="676" t="s">
        <v>887</v>
      </c>
      <c r="C352" s="364">
        <v>32485590000186</v>
      </c>
      <c r="D352" s="838" t="s">
        <v>11</v>
      </c>
      <c r="E352" s="838" t="s">
        <v>621</v>
      </c>
      <c r="F352" s="365" t="s">
        <v>692</v>
      </c>
      <c r="G352" s="366" t="s">
        <v>738</v>
      </c>
      <c r="H352" s="366" t="s">
        <v>34</v>
      </c>
      <c r="I352" s="840" t="s">
        <v>1419</v>
      </c>
      <c r="J352" s="366" t="s">
        <v>608</v>
      </c>
      <c r="K352" s="367" t="s">
        <v>48</v>
      </c>
      <c r="L352" s="681" t="s">
        <v>1419</v>
      </c>
      <c r="M352" s="368" t="s">
        <v>34</v>
      </c>
      <c r="N352" s="682">
        <v>501646</v>
      </c>
      <c r="O352" s="683" t="s">
        <v>1321</v>
      </c>
      <c r="P352" s="684">
        <v>43663</v>
      </c>
      <c r="Q352" s="372">
        <v>61.099354779999999</v>
      </c>
      <c r="R352" s="372">
        <v>80.429053802509969</v>
      </c>
      <c r="S352" s="873">
        <v>1</v>
      </c>
      <c r="T352" s="369">
        <v>6.3543335515992228E-2</v>
      </c>
      <c r="U352" s="685">
        <v>0.65357715552484008</v>
      </c>
      <c r="V352" s="369">
        <v>9.8706245073991949E-2</v>
      </c>
      <c r="W352" s="685">
        <v>0.86788921278622178</v>
      </c>
      <c r="X352" s="369">
        <v>0.1589163304757375</v>
      </c>
      <c r="Y352" s="685">
        <v>1.0619561723882074</v>
      </c>
      <c r="Z352" s="369">
        <v>0.20032878124438724</v>
      </c>
      <c r="AA352" s="685">
        <v>1.0666747221645865</v>
      </c>
      <c r="AB352" s="369">
        <v>4.4790013107961449E-2</v>
      </c>
      <c r="AC352" s="373">
        <v>-0.33545744237727521</v>
      </c>
      <c r="AD352" s="686">
        <v>0</v>
      </c>
      <c r="AE352" s="687" t="s">
        <v>1811</v>
      </c>
      <c r="AF352" s="688" t="s">
        <v>1811</v>
      </c>
      <c r="AG352" s="689" t="s">
        <v>469</v>
      </c>
      <c r="AH352" s="689" t="s">
        <v>1786</v>
      </c>
      <c r="AI352" s="689">
        <v>1000</v>
      </c>
      <c r="AJ352" s="689">
        <v>1000</v>
      </c>
      <c r="AK352" s="689">
        <v>1000</v>
      </c>
      <c r="AL352" s="673">
        <v>0.6</v>
      </c>
      <c r="AM352" s="673">
        <v>0</v>
      </c>
      <c r="AN352" s="685" t="s">
        <v>1895</v>
      </c>
      <c r="AO352" s="683" t="s">
        <v>1324</v>
      </c>
      <c r="AP352" s="687" t="s">
        <v>1788</v>
      </c>
      <c r="AQ352" s="376" t="s">
        <v>675</v>
      </c>
      <c r="AR352" s="369">
        <v>2.2001999999999998E-3</v>
      </c>
      <c r="AS352" s="369">
        <v>2.2001999999999998E-3</v>
      </c>
      <c r="AT352" s="369" t="s">
        <v>1419</v>
      </c>
      <c r="AW352" s="198"/>
      <c r="AX352" s="198"/>
      <c r="AY352" s="184"/>
      <c r="AZ352" s="184"/>
      <c r="BA352" s="184"/>
      <c r="BB352" s="186"/>
      <c r="BC352" s="184"/>
      <c r="BD352" s="184"/>
      <c r="BE352" s="184"/>
      <c r="BF352" s="184"/>
      <c r="BG352" s="186"/>
      <c r="BH352" s="186"/>
      <c r="BI352" s="199"/>
      <c r="BJ352" s="199"/>
      <c r="BK352" s="199"/>
      <c r="BL352" s="218"/>
      <c r="BM352" s="186"/>
      <c r="BN352" s="186"/>
      <c r="BO352" s="186"/>
      <c r="BP352" s="186"/>
      <c r="BQ352" s="186"/>
      <c r="BR352" s="186"/>
      <c r="BS352" s="186"/>
      <c r="BT352" s="187"/>
      <c r="BU352" s="188"/>
      <c r="BV352" s="189"/>
      <c r="BW352" s="185"/>
      <c r="BX352"/>
      <c r="BZ352"/>
    </row>
    <row r="353" spans="2:78" ht="18.75">
      <c r="B353" s="676" t="s">
        <v>475</v>
      </c>
      <c r="C353" s="364">
        <v>9238487000110</v>
      </c>
      <c r="D353" s="838" t="s">
        <v>11</v>
      </c>
      <c r="E353" s="838" t="s">
        <v>620</v>
      </c>
      <c r="F353" s="365" t="s">
        <v>663</v>
      </c>
      <c r="G353" s="366" t="s">
        <v>738</v>
      </c>
      <c r="H353" s="366" t="s">
        <v>34</v>
      </c>
      <c r="I353" s="840" t="s">
        <v>1304</v>
      </c>
      <c r="J353" s="366" t="s">
        <v>608</v>
      </c>
      <c r="K353" s="367" t="s">
        <v>48</v>
      </c>
      <c r="L353" s="681" t="s">
        <v>1419</v>
      </c>
      <c r="M353" s="368" t="s">
        <v>1416</v>
      </c>
      <c r="N353" s="682">
        <v>208401</v>
      </c>
      <c r="O353" s="683" t="s">
        <v>1321</v>
      </c>
      <c r="P353" s="684">
        <v>39570</v>
      </c>
      <c r="Q353" s="372">
        <v>2274.287053</v>
      </c>
      <c r="R353" s="372">
        <v>2048.4430732988044</v>
      </c>
      <c r="S353" s="873">
        <v>0</v>
      </c>
      <c r="T353" s="369">
        <v>9.6938754662526661E-2</v>
      </c>
      <c r="U353" s="685">
        <v>0.9970668838514023</v>
      </c>
      <c r="V353" s="369">
        <v>0.11336264747327385</v>
      </c>
      <c r="W353" s="685">
        <v>0.99675779178095114</v>
      </c>
      <c r="X353" s="369">
        <v>0.14917171461725864</v>
      </c>
      <c r="Y353" s="685">
        <v>0.99683791218496443</v>
      </c>
      <c r="Z353" s="369">
        <v>0.17880490479082689</v>
      </c>
      <c r="AA353" s="685">
        <v>0.95206824977758564</v>
      </c>
      <c r="AB353" s="369">
        <v>1.3551150384132637E-3</v>
      </c>
      <c r="AC353" s="373">
        <v>-0.27211036074933387</v>
      </c>
      <c r="AD353" s="686">
        <v>0</v>
      </c>
      <c r="AE353" s="687" t="s">
        <v>1811</v>
      </c>
      <c r="AF353" s="688" t="s">
        <v>1811</v>
      </c>
      <c r="AG353" s="689" t="s">
        <v>469</v>
      </c>
      <c r="AH353" s="689" t="s">
        <v>1786</v>
      </c>
      <c r="AI353" s="689">
        <v>10000</v>
      </c>
      <c r="AJ353" s="689">
        <v>10000</v>
      </c>
      <c r="AK353" s="689">
        <v>10000</v>
      </c>
      <c r="AL353" s="673">
        <v>0.15</v>
      </c>
      <c r="AM353" s="673">
        <v>0</v>
      </c>
      <c r="AN353" s="685" t="s">
        <v>1787</v>
      </c>
      <c r="AO353" s="683" t="s">
        <v>1324</v>
      </c>
      <c r="AP353" s="687" t="s">
        <v>1788</v>
      </c>
      <c r="AQ353" s="376" t="s">
        <v>680</v>
      </c>
      <c r="AR353" s="369">
        <v>1.9995000000000001E-4</v>
      </c>
      <c r="AS353" s="369">
        <v>1.9995000000000001E-4</v>
      </c>
      <c r="AT353" s="369" t="s">
        <v>1419</v>
      </c>
      <c r="AW353" s="198"/>
      <c r="AX353" s="198"/>
      <c r="AY353" s="184"/>
      <c r="AZ353" s="184"/>
      <c r="BA353" s="184"/>
      <c r="BB353" s="186"/>
      <c r="BC353" s="184"/>
      <c r="BD353" s="184"/>
      <c r="BE353" s="184"/>
      <c r="BF353" s="184"/>
      <c r="BG353" s="186"/>
      <c r="BH353" s="186"/>
      <c r="BI353" s="199"/>
      <c r="BJ353" s="199"/>
      <c r="BK353" s="199"/>
      <c r="BL353" s="218"/>
      <c r="BM353" s="186"/>
      <c r="BN353" s="186"/>
      <c r="BO353" s="186"/>
      <c r="BP353" s="186"/>
      <c r="BQ353" s="186"/>
      <c r="BR353" s="186"/>
      <c r="BS353" s="186"/>
      <c r="BT353" s="187"/>
      <c r="BU353" s="188"/>
      <c r="BV353" s="189"/>
      <c r="BW353" s="185"/>
      <c r="BX353"/>
      <c r="BZ353"/>
    </row>
    <row r="354" spans="2:78" ht="18.75">
      <c r="B354" s="676" t="s">
        <v>888</v>
      </c>
      <c r="C354" s="364">
        <v>32471624000183</v>
      </c>
      <c r="D354" s="838" t="s">
        <v>14</v>
      </c>
      <c r="E354" s="838" t="s">
        <v>15</v>
      </c>
      <c r="F354" s="365" t="s">
        <v>17</v>
      </c>
      <c r="G354" s="366" t="s">
        <v>1419</v>
      </c>
      <c r="H354" s="366" t="s">
        <v>34</v>
      </c>
      <c r="I354" s="840" t="s">
        <v>34</v>
      </c>
      <c r="J354" s="366" t="s">
        <v>611</v>
      </c>
      <c r="K354" s="367" t="s">
        <v>49</v>
      </c>
      <c r="L354" s="681" t="s">
        <v>1419</v>
      </c>
      <c r="M354" s="368" t="s">
        <v>1416</v>
      </c>
      <c r="N354" s="683">
        <v>551201</v>
      </c>
      <c r="O354" s="683" t="s">
        <v>1321</v>
      </c>
      <c r="P354" s="684">
        <v>44057</v>
      </c>
      <c r="Q354" s="372">
        <v>4.5127828299999999</v>
      </c>
      <c r="R354" s="372">
        <v>5.0775742706772924</v>
      </c>
      <c r="S354" s="873">
        <v>1</v>
      </c>
      <c r="T354" s="369">
        <v>0.2183395882827639</v>
      </c>
      <c r="U354" s="685">
        <v>2.2457393193090907</v>
      </c>
      <c r="V354" s="369">
        <v>0.26410858944835613</v>
      </c>
      <c r="W354" s="685">
        <v>2.3222137121576059</v>
      </c>
      <c r="X354" s="369">
        <v>0.28435800723635207</v>
      </c>
      <c r="Y354" s="685">
        <v>1.9002184360074856</v>
      </c>
      <c r="AB354" s="369">
        <v>0.17315081664037463</v>
      </c>
      <c r="AC354" s="373">
        <v>0.86847526365092775</v>
      </c>
      <c r="AD354" s="686">
        <v>32485602000172</v>
      </c>
      <c r="AE354" s="687" t="s">
        <v>1811</v>
      </c>
      <c r="AF354" s="688" t="s">
        <v>1811</v>
      </c>
      <c r="AG354" s="689" t="s">
        <v>469</v>
      </c>
      <c r="AH354" s="689" t="s">
        <v>1786</v>
      </c>
      <c r="AI354" s="689">
        <v>100</v>
      </c>
      <c r="AJ354" s="689">
        <v>100</v>
      </c>
      <c r="AK354" s="689">
        <v>100</v>
      </c>
      <c r="AL354" s="673">
        <v>1</v>
      </c>
      <c r="AM354" s="673">
        <v>0</v>
      </c>
      <c r="AN354" s="685" t="s">
        <v>1794</v>
      </c>
      <c r="AO354" s="683" t="s">
        <v>1324</v>
      </c>
      <c r="AP354" s="687" t="s">
        <v>1795</v>
      </c>
      <c r="AQ354" s="376" t="s">
        <v>17</v>
      </c>
      <c r="AR354" s="369">
        <v>2.2666666666666699E-3</v>
      </c>
      <c r="AS354" s="369">
        <v>2.2666666666666699E-3</v>
      </c>
      <c r="AT354" s="369" t="s">
        <v>1419</v>
      </c>
      <c r="AW354" s="198"/>
      <c r="AX354" s="198"/>
      <c r="AY354" s="184"/>
      <c r="AZ354" s="184"/>
      <c r="BA354" s="184"/>
      <c r="BB354" s="186"/>
      <c r="BC354" s="184"/>
      <c r="BD354" s="184"/>
      <c r="BE354" s="184"/>
      <c r="BF354" s="184"/>
      <c r="BG354" s="186"/>
      <c r="BH354" s="186"/>
      <c r="BI354" s="199"/>
      <c r="BJ354" s="199"/>
      <c r="BK354" s="199"/>
      <c r="BL354" s="218"/>
      <c r="BM354" s="186"/>
      <c r="BN354" s="186"/>
      <c r="BO354" s="186"/>
      <c r="BP354" s="186"/>
      <c r="BQ354" s="186"/>
      <c r="BR354" s="186"/>
      <c r="BS354" s="186"/>
      <c r="BT354" s="187"/>
      <c r="BU354" s="188"/>
      <c r="BV354" s="189"/>
      <c r="BW354" s="185"/>
      <c r="BX354"/>
      <c r="BZ354"/>
    </row>
    <row r="355" spans="2:78" ht="18.75">
      <c r="B355" s="676" t="s">
        <v>889</v>
      </c>
      <c r="C355" s="364">
        <v>13614709000129</v>
      </c>
      <c r="D355" s="838" t="s">
        <v>14</v>
      </c>
      <c r="E355" s="838" t="s">
        <v>607</v>
      </c>
      <c r="F355" s="365" t="s">
        <v>1419</v>
      </c>
      <c r="G355" s="366" t="s">
        <v>1419</v>
      </c>
      <c r="H355" s="366" t="s">
        <v>34</v>
      </c>
      <c r="I355" s="840" t="s">
        <v>34</v>
      </c>
      <c r="J355" s="366" t="s">
        <v>608</v>
      </c>
      <c r="K355" s="367" t="s">
        <v>48</v>
      </c>
      <c r="L355" s="681" t="s">
        <v>1419</v>
      </c>
      <c r="M355" s="368" t="s">
        <v>1416</v>
      </c>
      <c r="N355" s="682">
        <v>359890</v>
      </c>
      <c r="O355" s="683" t="s">
        <v>1321</v>
      </c>
      <c r="P355" s="684">
        <v>41648</v>
      </c>
      <c r="Q355" s="372">
        <v>180.77104800000001</v>
      </c>
      <c r="R355" s="372">
        <v>196.63404043951613</v>
      </c>
      <c r="S355" s="873">
        <v>2</v>
      </c>
      <c r="T355" s="369">
        <v>5.1702238925032118E-2</v>
      </c>
      <c r="U355" s="685">
        <v>0.53178515066121657</v>
      </c>
      <c r="V355" s="369">
        <v>-1.0610151458046335E-2</v>
      </c>
      <c r="W355" s="685">
        <v>-9.3291321025975704E-2</v>
      </c>
      <c r="X355" s="369">
        <v>-6.6829775675980585E-4</v>
      </c>
      <c r="Y355" s="685">
        <v>-4.4658904824927508E-3</v>
      </c>
      <c r="Z355" s="369">
        <v>-1.1440218681760039E-2</v>
      </c>
      <c r="AA355" s="685">
        <v>-6.0914822164178671E-2</v>
      </c>
      <c r="AB355" s="369">
        <v>0.19524772796565093</v>
      </c>
      <c r="AC355" s="373">
        <v>-0.63683988064206576</v>
      </c>
      <c r="AD355" s="686">
        <v>0</v>
      </c>
      <c r="AE355" s="687" t="s">
        <v>1811</v>
      </c>
      <c r="AF355" s="688" t="s">
        <v>1811</v>
      </c>
      <c r="AG355" s="689" t="s">
        <v>469</v>
      </c>
      <c r="AH355" s="689" t="s">
        <v>1786</v>
      </c>
      <c r="AI355" s="689">
        <v>1000</v>
      </c>
      <c r="AJ355" s="689">
        <v>1000</v>
      </c>
      <c r="AK355" s="689">
        <v>1000</v>
      </c>
      <c r="AL355" s="673">
        <v>1</v>
      </c>
      <c r="AM355" s="673">
        <v>0</v>
      </c>
      <c r="AN355" s="685" t="s">
        <v>666</v>
      </c>
      <c r="AO355" s="683" t="s">
        <v>1324</v>
      </c>
      <c r="AP355" s="687" t="s">
        <v>1783</v>
      </c>
      <c r="AQ355" s="376" t="s">
        <v>659</v>
      </c>
      <c r="AR355" s="369">
        <v>2.66666666666667E-3</v>
      </c>
      <c r="AS355" s="369">
        <v>2.66666666666667E-3</v>
      </c>
      <c r="AT355" s="369" t="s">
        <v>1419</v>
      </c>
      <c r="AW355" s="198"/>
      <c r="AX355" s="198"/>
      <c r="AY355" s="184"/>
      <c r="AZ355" s="184"/>
      <c r="BA355" s="184"/>
      <c r="BB355" s="186"/>
      <c r="BC355" s="184"/>
      <c r="BD355" s="184"/>
      <c r="BE355" s="184"/>
      <c r="BF355" s="184"/>
      <c r="BG355" s="186"/>
      <c r="BH355" s="186"/>
      <c r="BI355" s="199"/>
      <c r="BJ355" s="199"/>
      <c r="BK355" s="199"/>
      <c r="BL355" s="218"/>
      <c r="BM355" s="186"/>
      <c r="BN355" s="186"/>
      <c r="BO355" s="186"/>
      <c r="BP355" s="186"/>
      <c r="BQ355" s="186"/>
      <c r="BR355" s="186"/>
      <c r="BS355" s="186"/>
      <c r="BT355" s="187"/>
      <c r="BU355" s="188"/>
      <c r="BV355" s="189"/>
      <c r="BW355" s="185"/>
      <c r="BX355"/>
      <c r="BZ355"/>
    </row>
    <row r="356" spans="2:78" ht="18.75">
      <c r="B356" s="676" t="s">
        <v>890</v>
      </c>
      <c r="C356" s="364"/>
      <c r="D356" s="838" t="s">
        <v>11</v>
      </c>
      <c r="E356" s="838" t="s">
        <v>620</v>
      </c>
      <c r="F356" s="365" t="s">
        <v>672</v>
      </c>
      <c r="G356" s="366" t="s">
        <v>738</v>
      </c>
      <c r="H356" s="366" t="s">
        <v>34</v>
      </c>
      <c r="I356" s="840" t="s">
        <v>1304</v>
      </c>
      <c r="J356" s="366" t="s">
        <v>608</v>
      </c>
      <c r="L356" s="681" t="s">
        <v>1419</v>
      </c>
      <c r="M356" s="368" t="s">
        <v>1416</v>
      </c>
      <c r="N356" s="682">
        <v>62812</v>
      </c>
      <c r="O356" s="683" t="s">
        <v>1321</v>
      </c>
      <c r="S356" s="873"/>
      <c r="AD356" s="686">
        <v>2536364000116</v>
      </c>
      <c r="AG356" s="689" t="s">
        <v>719</v>
      </c>
      <c r="AI356" s="689">
        <v>1000</v>
      </c>
      <c r="AJ356" s="689">
        <v>1000</v>
      </c>
      <c r="AK356" s="689">
        <v>1000</v>
      </c>
      <c r="AO356" s="683" t="s">
        <v>1324</v>
      </c>
      <c r="AR356" s="369">
        <v>8.1666666666666704E-4</v>
      </c>
      <c r="AS356" s="369">
        <v>8.1666666666666704E-4</v>
      </c>
      <c r="AT356" s="369" t="s">
        <v>1419</v>
      </c>
      <c r="AW356" s="198"/>
      <c r="AX356" s="198"/>
      <c r="AY356" s="184"/>
      <c r="AZ356" s="184"/>
      <c r="BA356" s="184"/>
      <c r="BB356" s="186"/>
      <c r="BC356" s="184"/>
      <c r="BD356" s="184"/>
      <c r="BE356" s="184"/>
      <c r="BF356" s="184"/>
      <c r="BG356" s="186"/>
      <c r="BH356" s="186"/>
      <c r="BI356" s="199"/>
      <c r="BJ356" s="199"/>
      <c r="BK356" s="199"/>
      <c r="BL356" s="218"/>
      <c r="BM356" s="186"/>
      <c r="BN356" s="186"/>
      <c r="BO356" s="186"/>
      <c r="BP356" s="186"/>
      <c r="BQ356" s="186"/>
      <c r="BR356" s="186"/>
      <c r="BS356" s="186"/>
      <c r="BT356" s="187"/>
      <c r="BU356" s="188"/>
      <c r="BV356" s="189"/>
      <c r="BW356" s="185"/>
      <c r="BX356"/>
      <c r="BZ356"/>
    </row>
    <row r="357" spans="2:78" ht="18.75">
      <c r="B357" s="676" t="s">
        <v>158</v>
      </c>
      <c r="C357" s="364">
        <v>12796232000187</v>
      </c>
      <c r="D357" s="838" t="s">
        <v>11</v>
      </c>
      <c r="E357" s="838" t="s">
        <v>620</v>
      </c>
      <c r="F357" s="365" t="s">
        <v>663</v>
      </c>
      <c r="G357" s="366" t="s">
        <v>738</v>
      </c>
      <c r="H357" s="366" t="s">
        <v>34</v>
      </c>
      <c r="I357" s="840" t="s">
        <v>1304</v>
      </c>
      <c r="J357" s="366" t="s">
        <v>608</v>
      </c>
      <c r="K357" s="367" t="s">
        <v>48</v>
      </c>
      <c r="L357" s="681" t="s">
        <v>1419</v>
      </c>
      <c r="M357" s="368" t="s">
        <v>1416</v>
      </c>
      <c r="N357" s="682">
        <v>412171</v>
      </c>
      <c r="O357" s="683" t="s">
        <v>1321</v>
      </c>
      <c r="P357" s="684">
        <v>40455</v>
      </c>
      <c r="Q357" s="372">
        <v>1623.9088690000001</v>
      </c>
      <c r="R357" s="372">
        <v>906.861911266932</v>
      </c>
      <c r="S357" s="873">
        <v>1</v>
      </c>
      <c r="T357" s="369">
        <v>0.11279032001623479</v>
      </c>
      <c r="U357" s="685">
        <v>1.1601087026411203</v>
      </c>
      <c r="V357" s="369">
        <v>0.1355653623107107</v>
      </c>
      <c r="W357" s="685">
        <v>1.1919784354953917</v>
      </c>
      <c r="X357" s="369">
        <v>0.22526541014292856</v>
      </c>
      <c r="Y357" s="685">
        <v>1.5053329762315852</v>
      </c>
      <c r="Z357" s="369">
        <v>0.19123548580027494</v>
      </c>
      <c r="AA357" s="685">
        <v>1.0182563754289959</v>
      </c>
      <c r="AB357" s="369">
        <v>7.1673424031670225E-3</v>
      </c>
      <c r="AC357" s="373">
        <v>3.0463137893104744</v>
      </c>
      <c r="AD357" s="686">
        <v>0</v>
      </c>
      <c r="AE357" s="687" t="s">
        <v>1907</v>
      </c>
      <c r="AF357" s="688" t="s">
        <v>1907</v>
      </c>
      <c r="AG357" s="689" t="s">
        <v>719</v>
      </c>
      <c r="AH357" s="689" t="s">
        <v>1786</v>
      </c>
      <c r="AI357" s="689">
        <v>1000</v>
      </c>
      <c r="AJ357" s="689">
        <v>1000</v>
      </c>
      <c r="AK357" s="689">
        <v>1000</v>
      </c>
      <c r="AL357" s="673">
        <v>0.6</v>
      </c>
      <c r="AM357" s="673">
        <v>0</v>
      </c>
      <c r="AN357" s="685" t="s">
        <v>1787</v>
      </c>
      <c r="AO357" s="683" t="s">
        <v>1324</v>
      </c>
      <c r="AP357" s="687" t="s">
        <v>1788</v>
      </c>
      <c r="AQ357" s="376" t="s">
        <v>11</v>
      </c>
      <c r="AR357" s="369">
        <v>1.5E-3</v>
      </c>
      <c r="AS357" s="369">
        <v>1.5E-3</v>
      </c>
      <c r="AT357" s="369" t="s">
        <v>1419</v>
      </c>
      <c r="AW357" s="198"/>
      <c r="AX357" s="198"/>
      <c r="AY357" s="184"/>
      <c r="AZ357" s="184"/>
      <c r="BA357" s="184"/>
      <c r="BB357" s="186"/>
      <c r="BC357" s="184"/>
      <c r="BD357" s="184"/>
      <c r="BE357" s="184"/>
      <c r="BF357" s="184"/>
      <c r="BG357" s="186"/>
      <c r="BH357" s="186"/>
      <c r="BI357" s="199"/>
      <c r="BJ357" s="199"/>
      <c r="BK357" s="199"/>
      <c r="BL357" s="218"/>
      <c r="BM357" s="186"/>
      <c r="BN357" s="186"/>
      <c r="BO357" s="186"/>
      <c r="BP357" s="186"/>
      <c r="BQ357" s="186"/>
      <c r="BR357" s="186"/>
      <c r="BS357" s="186"/>
      <c r="BT357" s="187"/>
      <c r="BU357" s="188"/>
      <c r="BV357" s="189"/>
      <c r="BW357" s="185"/>
      <c r="BX357"/>
      <c r="BZ357"/>
    </row>
    <row r="358" spans="2:78" ht="18.75">
      <c r="B358" s="676" t="s">
        <v>159</v>
      </c>
      <c r="C358" s="364">
        <v>11888706000158</v>
      </c>
      <c r="D358" s="838" t="s">
        <v>14</v>
      </c>
      <c r="E358" s="838" t="s">
        <v>607</v>
      </c>
      <c r="F358" s="365" t="s">
        <v>1419</v>
      </c>
      <c r="G358" s="366" t="s">
        <v>1419</v>
      </c>
      <c r="H358" s="366" t="s">
        <v>34</v>
      </c>
      <c r="I358" s="840" t="s">
        <v>34</v>
      </c>
      <c r="J358" s="366" t="s">
        <v>608</v>
      </c>
      <c r="K358" s="367" t="s">
        <v>48</v>
      </c>
      <c r="L358" s="681" t="s">
        <v>1419</v>
      </c>
      <c r="M358" s="368" t="s">
        <v>1416</v>
      </c>
      <c r="N358" s="682">
        <v>372986</v>
      </c>
      <c r="O358" s="683" t="s">
        <v>1321</v>
      </c>
      <c r="P358" s="684">
        <v>40292</v>
      </c>
      <c r="Q358" s="372">
        <v>28.588645</v>
      </c>
      <c r="R358" s="372">
        <v>33.645062352226688</v>
      </c>
      <c r="S358" s="873">
        <v>2</v>
      </c>
      <c r="T358" s="369">
        <v>3.5481992474249102E-2</v>
      </c>
      <c r="U358" s="685">
        <v>0.36495124981025157</v>
      </c>
      <c r="V358" s="369">
        <v>-3.2494657024056406E-2</v>
      </c>
      <c r="W358" s="685">
        <v>-0.28571406280550987</v>
      </c>
      <c r="X358" s="369">
        <v>-3.6841995311442388E-2</v>
      </c>
      <c r="Y358" s="685">
        <v>-0.24619612224218188</v>
      </c>
      <c r="Z358" s="369">
        <v>2.5512471579837825E-2</v>
      </c>
      <c r="AA358" s="685">
        <v>0.13584422749997577</v>
      </c>
      <c r="AB358" s="369">
        <v>0.21960751664639871</v>
      </c>
      <c r="AC358" s="373">
        <v>-0.66585173209137349</v>
      </c>
      <c r="AD358" s="686">
        <v>0</v>
      </c>
      <c r="AE358" s="687" t="s">
        <v>1907</v>
      </c>
      <c r="AF358" s="688" t="s">
        <v>1907</v>
      </c>
      <c r="AG358" s="689" t="s">
        <v>719</v>
      </c>
      <c r="AH358" s="689" t="s">
        <v>1780</v>
      </c>
      <c r="AI358" s="689">
        <v>50000</v>
      </c>
      <c r="AJ358" s="689">
        <v>1000</v>
      </c>
      <c r="AK358" s="689">
        <v>1000</v>
      </c>
      <c r="AL358" s="673">
        <v>4</v>
      </c>
      <c r="AM358" s="673">
        <v>20</v>
      </c>
      <c r="AN358" s="685" t="s">
        <v>666</v>
      </c>
      <c r="AO358" s="683" t="s">
        <v>1324</v>
      </c>
      <c r="AP358" s="687" t="s">
        <v>1783</v>
      </c>
      <c r="AQ358" s="376" t="s">
        <v>670</v>
      </c>
      <c r="AR358" s="369">
        <v>2.3333333333333301E-3</v>
      </c>
      <c r="AS358" s="369">
        <v>2.3333333333333301E-3</v>
      </c>
      <c r="AT358" s="369" t="s">
        <v>1419</v>
      </c>
      <c r="AW358" s="198"/>
      <c r="AX358" s="198"/>
      <c r="AY358" s="184"/>
      <c r="AZ358" s="184"/>
      <c r="BA358" s="184"/>
      <c r="BB358" s="186"/>
      <c r="BC358" s="184"/>
      <c r="BD358" s="184"/>
      <c r="BE358" s="184"/>
      <c r="BF358" s="184"/>
      <c r="BG358" s="186"/>
      <c r="BH358" s="186"/>
      <c r="BI358" s="199"/>
      <c r="BJ358" s="199"/>
      <c r="BK358" s="199"/>
      <c r="BL358" s="218"/>
      <c r="BM358" s="186"/>
      <c r="BN358" s="186"/>
      <c r="BO358" s="186"/>
      <c r="BP358" s="186"/>
      <c r="BQ358" s="186"/>
      <c r="BR358" s="186"/>
      <c r="BS358" s="186"/>
      <c r="BT358" s="187"/>
      <c r="BU358" s="188"/>
      <c r="BV358" s="189"/>
      <c r="BW358" s="185"/>
      <c r="BX358"/>
      <c r="BZ358"/>
    </row>
    <row r="359" spans="2:78" ht="18.75">
      <c r="B359" s="676" t="s">
        <v>891</v>
      </c>
      <c r="C359" s="364"/>
      <c r="D359" s="838" t="s">
        <v>11</v>
      </c>
      <c r="E359" s="838" t="s">
        <v>620</v>
      </c>
      <c r="F359" s="365" t="s">
        <v>663</v>
      </c>
      <c r="G359" s="366" t="s">
        <v>738</v>
      </c>
      <c r="H359" s="366" t="s">
        <v>34</v>
      </c>
      <c r="I359" s="840" t="s">
        <v>1419</v>
      </c>
      <c r="J359" s="366" t="s">
        <v>608</v>
      </c>
      <c r="L359" s="681" t="s">
        <v>1419</v>
      </c>
      <c r="M359" s="368" t="s">
        <v>34</v>
      </c>
      <c r="N359" s="682">
        <v>450944</v>
      </c>
      <c r="O359" s="683" t="s">
        <v>1321</v>
      </c>
      <c r="S359" s="873"/>
      <c r="AD359" s="686">
        <v>18652141000154</v>
      </c>
      <c r="AG359" s="689" t="s">
        <v>719</v>
      </c>
      <c r="AI359" s="689">
        <v>1000</v>
      </c>
      <c r="AJ359" s="689">
        <v>1000</v>
      </c>
      <c r="AK359" s="689">
        <v>1000</v>
      </c>
      <c r="AO359" s="683" t="s">
        <v>1324</v>
      </c>
      <c r="AR359" s="369">
        <v>1.8666666666666699E-3</v>
      </c>
      <c r="AS359" s="369">
        <v>1.8666666666666699E-3</v>
      </c>
      <c r="AT359" s="369" t="s">
        <v>1419</v>
      </c>
      <c r="AW359" s="198"/>
      <c r="AX359" s="198"/>
      <c r="AY359" s="184"/>
      <c r="AZ359" s="184"/>
      <c r="BA359" s="184"/>
      <c r="BB359" s="186"/>
      <c r="BC359" s="184"/>
      <c r="BD359" s="184"/>
      <c r="BE359" s="184"/>
      <c r="BF359" s="184"/>
      <c r="BG359" s="186"/>
      <c r="BH359" s="186"/>
      <c r="BI359" s="199"/>
      <c r="BJ359" s="199"/>
      <c r="BK359" s="199"/>
      <c r="BL359" s="218"/>
      <c r="BM359" s="186"/>
      <c r="BN359" s="186"/>
      <c r="BO359" s="186"/>
      <c r="BP359" s="186"/>
      <c r="BQ359" s="186"/>
      <c r="BR359" s="186"/>
      <c r="BS359" s="186"/>
      <c r="BT359" s="187"/>
      <c r="BU359" s="188"/>
      <c r="BV359" s="189"/>
      <c r="BW359" s="185"/>
      <c r="BX359"/>
      <c r="BZ359"/>
    </row>
    <row r="360" spans="2:78" ht="18.75">
      <c r="B360" s="676" t="s">
        <v>892</v>
      </c>
      <c r="C360" s="364"/>
      <c r="D360" s="838" t="s">
        <v>13</v>
      </c>
      <c r="E360" s="838" t="s">
        <v>615</v>
      </c>
      <c r="F360" s="365" t="s">
        <v>619</v>
      </c>
      <c r="G360" s="366" t="s">
        <v>34</v>
      </c>
      <c r="H360" s="366" t="s">
        <v>865</v>
      </c>
      <c r="I360" s="840" t="s">
        <v>34</v>
      </c>
      <c r="J360" s="366" t="s">
        <v>1419</v>
      </c>
      <c r="L360" s="681" t="s">
        <v>1419</v>
      </c>
      <c r="M360" s="368" t="s">
        <v>1416</v>
      </c>
      <c r="N360" s="682">
        <v>125970</v>
      </c>
      <c r="O360" s="683" t="s">
        <v>1321</v>
      </c>
      <c r="S360" s="873"/>
      <c r="AD360" s="686">
        <v>0</v>
      </c>
      <c r="AG360" s="689" t="s">
        <v>719</v>
      </c>
      <c r="AI360" s="689">
        <v>10000</v>
      </c>
      <c r="AJ360" s="689">
        <v>1000</v>
      </c>
      <c r="AK360" s="689">
        <v>1000</v>
      </c>
      <c r="AO360" s="683" t="s">
        <v>1324</v>
      </c>
      <c r="AR360" s="369">
        <v>3.0333333333333302E-3</v>
      </c>
      <c r="AS360" s="369">
        <v>3.0333333333333302E-3</v>
      </c>
      <c r="AT360" s="369" t="s">
        <v>1419</v>
      </c>
      <c r="AW360" s="198"/>
      <c r="AX360" s="198"/>
      <c r="AY360" s="184"/>
      <c r="AZ360" s="184"/>
      <c r="BA360" s="184"/>
      <c r="BB360" s="186"/>
      <c r="BC360" s="184"/>
      <c r="BD360" s="184"/>
      <c r="BE360" s="184"/>
      <c r="BF360" s="184"/>
      <c r="BG360" s="186"/>
      <c r="BH360" s="186"/>
      <c r="BI360" s="199"/>
      <c r="BJ360" s="199"/>
      <c r="BK360" s="199"/>
      <c r="BL360" s="218"/>
      <c r="BM360" s="186"/>
      <c r="BN360" s="186"/>
      <c r="BO360" s="186"/>
      <c r="BP360" s="186"/>
      <c r="BQ360" s="186"/>
      <c r="BR360" s="186"/>
      <c r="BS360" s="186"/>
      <c r="BT360" s="187"/>
      <c r="BU360" s="188"/>
      <c r="BV360" s="189"/>
      <c r="BW360" s="185"/>
      <c r="BX360"/>
      <c r="BZ360"/>
    </row>
    <row r="361" spans="2:78" ht="18.75">
      <c r="B361" s="676" t="s">
        <v>893</v>
      </c>
      <c r="C361" s="364">
        <v>18623722000168</v>
      </c>
      <c r="D361" s="838" t="s">
        <v>11</v>
      </c>
      <c r="E361" s="838" t="s">
        <v>621</v>
      </c>
      <c r="F361" s="365" t="s">
        <v>692</v>
      </c>
      <c r="G361" s="366" t="s">
        <v>738</v>
      </c>
      <c r="H361" s="366" t="s">
        <v>34</v>
      </c>
      <c r="I361" s="840" t="s">
        <v>1419</v>
      </c>
      <c r="J361" s="366" t="s">
        <v>608</v>
      </c>
      <c r="K361" s="367" t="s">
        <v>48</v>
      </c>
      <c r="L361" s="681" t="s">
        <v>1419</v>
      </c>
      <c r="M361" s="368" t="s">
        <v>34</v>
      </c>
      <c r="N361" s="682">
        <v>405469</v>
      </c>
      <c r="O361" s="683" t="s">
        <v>1321</v>
      </c>
      <c r="P361" s="684">
        <v>41463</v>
      </c>
      <c r="Q361" s="372">
        <v>826.65233699999999</v>
      </c>
      <c r="R361" s="372">
        <v>856.94061828205122</v>
      </c>
      <c r="S361" s="873">
        <v>1</v>
      </c>
      <c r="T361" s="369">
        <v>0.51939189250205375</v>
      </c>
      <c r="U361" s="685">
        <v>5.3422231135273313</v>
      </c>
      <c r="V361" s="369">
        <v>0.51939189250205375</v>
      </c>
      <c r="W361" s="685">
        <v>4.5668297925145938</v>
      </c>
      <c r="X361" s="369">
        <v>0.51939189250205375</v>
      </c>
      <c r="Y361" s="685">
        <v>3.4708291116447554</v>
      </c>
      <c r="Z361" s="369">
        <v>0.51939189250205375</v>
      </c>
      <c r="AA361" s="685">
        <v>2.7655646841543859</v>
      </c>
      <c r="AB361" s="369">
        <v>0.90698540483252788</v>
      </c>
      <c r="AC361" s="373">
        <v>0.44726243887212763</v>
      </c>
      <c r="AD361" s="686">
        <v>0</v>
      </c>
      <c r="AE361" s="687" t="s">
        <v>1907</v>
      </c>
      <c r="AF361" s="688" t="s">
        <v>1907</v>
      </c>
      <c r="AG361" s="689" t="s">
        <v>719</v>
      </c>
      <c r="AH361" s="689" t="s">
        <v>1786</v>
      </c>
      <c r="AI361" s="689">
        <v>1000</v>
      </c>
      <c r="AJ361" s="689">
        <v>1000</v>
      </c>
      <c r="AK361" s="689">
        <v>1000</v>
      </c>
      <c r="AL361" s="673">
        <v>1.2</v>
      </c>
      <c r="AM361" s="673">
        <v>20</v>
      </c>
      <c r="AN361" s="685" t="s">
        <v>1895</v>
      </c>
      <c r="AO361" s="683" t="s">
        <v>1324</v>
      </c>
      <c r="AP361" s="687" t="s">
        <v>1802</v>
      </c>
      <c r="AQ361" s="376" t="s">
        <v>1917</v>
      </c>
      <c r="AR361" s="369">
        <v>2.8E-3</v>
      </c>
      <c r="AS361" s="369">
        <v>2.8E-3</v>
      </c>
      <c r="AT361" s="369" t="s">
        <v>1419</v>
      </c>
      <c r="AW361" s="198"/>
      <c r="AX361" s="198"/>
      <c r="AY361" s="184"/>
      <c r="AZ361" s="184"/>
      <c r="BA361" s="184"/>
      <c r="BB361" s="186"/>
      <c r="BC361" s="184"/>
      <c r="BD361" s="184"/>
      <c r="BE361" s="184"/>
      <c r="BF361" s="184"/>
      <c r="BG361" s="186"/>
      <c r="BH361" s="186"/>
      <c r="BI361" s="199"/>
      <c r="BJ361" s="199"/>
      <c r="BK361" s="199"/>
      <c r="BL361" s="218"/>
      <c r="BM361" s="186"/>
      <c r="BN361" s="186"/>
      <c r="BO361" s="186"/>
      <c r="BP361" s="186"/>
      <c r="BQ361" s="186"/>
      <c r="BR361" s="186"/>
      <c r="BS361" s="186"/>
      <c r="BT361" s="187"/>
      <c r="BU361" s="188"/>
      <c r="BV361" s="189"/>
      <c r="BW361" s="185"/>
      <c r="BX361"/>
      <c r="BZ361"/>
    </row>
    <row r="362" spans="2:78" ht="18.75">
      <c r="B362" s="676" t="s">
        <v>160</v>
      </c>
      <c r="C362" s="364">
        <v>23714047000112</v>
      </c>
      <c r="D362" s="838" t="s">
        <v>11</v>
      </c>
      <c r="E362" s="838" t="s">
        <v>620</v>
      </c>
      <c r="F362" s="365" t="s">
        <v>663</v>
      </c>
      <c r="G362" s="366" t="s">
        <v>738</v>
      </c>
      <c r="H362" s="366" t="s">
        <v>34</v>
      </c>
      <c r="I362" s="840" t="s">
        <v>1304</v>
      </c>
      <c r="J362" s="366" t="s">
        <v>608</v>
      </c>
      <c r="K362" s="367" t="s">
        <v>48</v>
      </c>
      <c r="L362" s="681" t="s">
        <v>1419</v>
      </c>
      <c r="M362" s="368" t="s">
        <v>34</v>
      </c>
      <c r="N362" s="682">
        <v>474045</v>
      </c>
      <c r="O362" s="683" t="s">
        <v>1321</v>
      </c>
      <c r="P362" s="684">
        <v>42303</v>
      </c>
      <c r="Q362" s="372">
        <v>247.66925895</v>
      </c>
      <c r="R362" s="372">
        <v>124.49818856601604</v>
      </c>
      <c r="S362" s="873">
        <v>1</v>
      </c>
      <c r="T362" s="369">
        <v>0.1225312647786958</v>
      </c>
      <c r="U362" s="685">
        <v>1.2602995238858059</v>
      </c>
      <c r="V362" s="369">
        <v>0.14490946289550943</v>
      </c>
      <c r="W362" s="685">
        <v>1.2741378175553324</v>
      </c>
      <c r="X362" s="369">
        <v>0.22999486969343708</v>
      </c>
      <c r="Y362" s="685">
        <v>1.5369375240253043</v>
      </c>
      <c r="Z362" s="369">
        <v>0.2044806434278037</v>
      </c>
      <c r="AA362" s="685">
        <v>1.0887818123862292</v>
      </c>
      <c r="AB362" s="369">
        <v>1.2297083982685059E-2</v>
      </c>
      <c r="AC362" s="373">
        <v>2.5354038912132726</v>
      </c>
      <c r="AD362" s="686">
        <v>0</v>
      </c>
      <c r="AE362" s="687" t="s">
        <v>1907</v>
      </c>
      <c r="AF362" s="688" t="s">
        <v>1907</v>
      </c>
      <c r="AG362" s="689" t="s">
        <v>719</v>
      </c>
      <c r="AH362" s="689" t="s">
        <v>1780</v>
      </c>
      <c r="AI362" s="689">
        <v>1000</v>
      </c>
      <c r="AJ362" s="689">
        <v>1000</v>
      </c>
      <c r="AK362" s="689">
        <v>1000</v>
      </c>
      <c r="AL362" s="673">
        <v>0.25</v>
      </c>
      <c r="AM362" s="673">
        <v>20</v>
      </c>
      <c r="AN362" s="685" t="s">
        <v>1787</v>
      </c>
      <c r="AO362" s="683" t="s">
        <v>1324</v>
      </c>
      <c r="AP362" s="687" t="s">
        <v>1788</v>
      </c>
      <c r="AQ362" s="376" t="s">
        <v>11</v>
      </c>
      <c r="AR362" s="369">
        <v>1.5E-3</v>
      </c>
      <c r="AS362" s="369">
        <v>1.5E-3</v>
      </c>
      <c r="AT362" s="369" t="s">
        <v>1419</v>
      </c>
      <c r="AW362" s="198"/>
      <c r="AX362" s="198"/>
      <c r="AY362" s="184"/>
      <c r="AZ362" s="184"/>
      <c r="BA362" s="184"/>
      <c r="BB362" s="186"/>
      <c r="BC362" s="184"/>
      <c r="BD362" s="184"/>
      <c r="BE362" s="184"/>
      <c r="BF362" s="184"/>
      <c r="BG362" s="186"/>
      <c r="BH362" s="186"/>
      <c r="BI362" s="199"/>
      <c r="BJ362" s="199"/>
      <c r="BK362" s="199"/>
      <c r="BL362" s="218"/>
      <c r="BM362" s="186"/>
      <c r="BN362" s="186"/>
      <c r="BO362" s="186"/>
      <c r="BP362" s="186"/>
      <c r="BQ362" s="186"/>
      <c r="BR362" s="186"/>
      <c r="BS362" s="186"/>
      <c r="BT362" s="187"/>
      <c r="BU362" s="188"/>
      <c r="BV362" s="189"/>
      <c r="BW362" s="185"/>
      <c r="BX362"/>
      <c r="BZ362"/>
    </row>
    <row r="363" spans="2:78" ht="18.75">
      <c r="B363" s="676" t="s">
        <v>161</v>
      </c>
      <c r="C363" s="364">
        <v>11447124000136</v>
      </c>
      <c r="D363" s="838" t="s">
        <v>11</v>
      </c>
      <c r="E363" s="838" t="s">
        <v>620</v>
      </c>
      <c r="F363" s="365" t="s">
        <v>663</v>
      </c>
      <c r="G363" s="366" t="s">
        <v>738</v>
      </c>
      <c r="H363" s="366" t="s">
        <v>34</v>
      </c>
      <c r="I363" s="840" t="s">
        <v>1304</v>
      </c>
      <c r="J363" s="366" t="s">
        <v>608</v>
      </c>
      <c r="K363" s="367" t="s">
        <v>48</v>
      </c>
      <c r="L363" s="681" t="s">
        <v>1419</v>
      </c>
      <c r="M363" s="368" t="s">
        <v>34</v>
      </c>
      <c r="N363" s="682">
        <v>284211</v>
      </c>
      <c r="O363" s="683" t="s">
        <v>1321</v>
      </c>
      <c r="P363" s="684">
        <v>40169</v>
      </c>
      <c r="Q363" s="372">
        <v>734.49709700000005</v>
      </c>
      <c r="R363" s="372">
        <v>633.40659844223103</v>
      </c>
      <c r="S363" s="873">
        <v>1</v>
      </c>
      <c r="T363" s="369">
        <v>0.11906561893106837</v>
      </c>
      <c r="U363" s="685">
        <v>1.2246535047280809</v>
      </c>
      <c r="V363" s="369">
        <v>0.14025166732324257</v>
      </c>
      <c r="W363" s="685">
        <v>1.2331834632538032</v>
      </c>
      <c r="X363" s="369">
        <v>0.22831076581595933</v>
      </c>
      <c r="Y363" s="685">
        <v>1.5256835232421471</v>
      </c>
      <c r="Z363" s="369">
        <v>0.2007788684102636</v>
      </c>
      <c r="AA363" s="685">
        <v>1.0690712654851655</v>
      </c>
      <c r="AB363" s="369">
        <v>6.9378232544796189E-3</v>
      </c>
      <c r="AC363" s="373">
        <v>3.8225648067476503</v>
      </c>
      <c r="AD363" s="686">
        <v>0</v>
      </c>
      <c r="AE363" s="687" t="s">
        <v>1907</v>
      </c>
      <c r="AF363" s="688" t="s">
        <v>1907</v>
      </c>
      <c r="AG363" s="689" t="s">
        <v>719</v>
      </c>
      <c r="AH363" s="689" t="s">
        <v>1786</v>
      </c>
      <c r="AI363" s="689">
        <v>1000</v>
      </c>
      <c r="AJ363" s="689">
        <v>1000</v>
      </c>
      <c r="AK363" s="689">
        <v>1000</v>
      </c>
      <c r="AL363" s="673">
        <v>0.9</v>
      </c>
      <c r="AM363" s="673">
        <v>0</v>
      </c>
      <c r="AN363" s="685" t="s">
        <v>1787</v>
      </c>
      <c r="AO363" s="683" t="s">
        <v>1324</v>
      </c>
      <c r="AP363" s="687" t="s">
        <v>1788</v>
      </c>
      <c r="AQ363" s="376" t="s">
        <v>11</v>
      </c>
      <c r="AR363" s="369">
        <v>1.5E-3</v>
      </c>
      <c r="AS363" s="369">
        <v>1.5E-3</v>
      </c>
      <c r="AT363" s="369" t="s">
        <v>1419</v>
      </c>
      <c r="AW363" s="198"/>
      <c r="AX363" s="198"/>
      <c r="AY363" s="184"/>
      <c r="AZ363" s="184"/>
      <c r="BA363" s="184"/>
      <c r="BB363" s="186"/>
      <c r="BC363" s="184"/>
      <c r="BD363" s="184"/>
      <c r="BE363" s="184"/>
      <c r="BF363" s="184"/>
      <c r="BG363" s="186"/>
      <c r="BH363" s="186"/>
      <c r="BI363" s="199"/>
      <c r="BJ363" s="199"/>
      <c r="BK363" s="199"/>
      <c r="BL363" s="218"/>
      <c r="BM363" s="186"/>
      <c r="BN363" s="186"/>
      <c r="BO363" s="186"/>
      <c r="BP363" s="186"/>
      <c r="BQ363" s="186"/>
      <c r="BR363" s="186"/>
      <c r="BS363" s="186"/>
      <c r="BT363" s="187"/>
      <c r="BU363" s="188"/>
      <c r="BV363" s="189"/>
      <c r="BW363" s="185"/>
      <c r="BX363"/>
      <c r="BZ363"/>
    </row>
    <row r="364" spans="2:78" ht="18.75">
      <c r="B364" s="676" t="s">
        <v>894</v>
      </c>
      <c r="C364" s="364">
        <v>44479860000125</v>
      </c>
      <c r="D364" s="838" t="s">
        <v>14</v>
      </c>
      <c r="E364" s="838" t="s">
        <v>607</v>
      </c>
      <c r="F364" s="365" t="s">
        <v>1419</v>
      </c>
      <c r="G364" s="366" t="s">
        <v>1419</v>
      </c>
      <c r="H364" s="366" t="s">
        <v>34</v>
      </c>
      <c r="I364" s="840" t="s">
        <v>34</v>
      </c>
      <c r="J364" s="366" t="s">
        <v>611</v>
      </c>
      <c r="K364" s="367" t="s">
        <v>49</v>
      </c>
      <c r="L364" s="681" t="s">
        <v>1419</v>
      </c>
      <c r="M364" s="368" t="s">
        <v>34</v>
      </c>
      <c r="N364" s="683">
        <v>631256</v>
      </c>
      <c r="O364" s="683" t="s">
        <v>1321</v>
      </c>
      <c r="P364" s="684">
        <v>44547</v>
      </c>
      <c r="Q364" s="372">
        <v>19.055073119999999</v>
      </c>
      <c r="R364" s="372">
        <v>19.316477563333333</v>
      </c>
      <c r="S364" s="873">
        <v>2</v>
      </c>
      <c r="T364" s="369">
        <v>-2.8153348767399722E-2</v>
      </c>
      <c r="U364" s="685">
        <v>-0.28957223375950997</v>
      </c>
      <c r="AB364" s="369">
        <v>4.7937365232728443E-2</v>
      </c>
      <c r="AD364" s="686">
        <v>44417189000198</v>
      </c>
      <c r="AE364" s="687" t="s">
        <v>2133</v>
      </c>
      <c r="AF364" s="688" t="s">
        <v>1800</v>
      </c>
      <c r="AG364" s="689" t="s">
        <v>1438</v>
      </c>
      <c r="AH364" s="689" t="s">
        <v>1786</v>
      </c>
      <c r="AI364" s="689">
        <v>5000</v>
      </c>
      <c r="AJ364" s="689">
        <v>1000</v>
      </c>
      <c r="AK364" s="689">
        <v>5000</v>
      </c>
      <c r="AL364" s="673">
        <v>0</v>
      </c>
      <c r="AM364" s="673">
        <v>0</v>
      </c>
      <c r="AN364" s="685" t="s">
        <v>1801</v>
      </c>
      <c r="AO364" s="683" t="s">
        <v>1324</v>
      </c>
      <c r="AP364" s="687" t="s">
        <v>1783</v>
      </c>
      <c r="AQ364" s="376" t="s">
        <v>659</v>
      </c>
      <c r="AR364" s="369">
        <v>4.4327000000000004E-3</v>
      </c>
      <c r="AS364" s="369">
        <v>4.4327000000000004E-3</v>
      </c>
      <c r="AT364" s="369" t="s">
        <v>1419</v>
      </c>
      <c r="AW364" s="198"/>
      <c r="AX364" s="198"/>
      <c r="AY364" s="184"/>
      <c r="AZ364" s="184"/>
      <c r="BA364" s="184"/>
      <c r="BB364" s="186"/>
      <c r="BC364" s="184"/>
      <c r="BD364" s="184"/>
      <c r="BE364" s="184"/>
      <c r="BF364" s="184"/>
      <c r="BG364" s="186"/>
      <c r="BH364" s="186"/>
      <c r="BI364" s="199"/>
      <c r="BJ364" s="199"/>
      <c r="BK364" s="199"/>
      <c r="BL364" s="218"/>
      <c r="BM364" s="186"/>
      <c r="BN364" s="186"/>
      <c r="BO364" s="186"/>
      <c r="BP364" s="186"/>
      <c r="BQ364" s="186"/>
      <c r="BR364" s="186"/>
      <c r="BS364" s="186"/>
      <c r="BT364" s="187"/>
      <c r="BU364" s="188"/>
      <c r="BV364" s="189"/>
      <c r="BW364" s="185"/>
      <c r="BX364"/>
      <c r="BZ364"/>
    </row>
    <row r="365" spans="2:78" ht="18.75">
      <c r="B365" s="676" t="s">
        <v>895</v>
      </c>
      <c r="C365" s="364">
        <v>44515610000101</v>
      </c>
      <c r="D365" s="838" t="s">
        <v>14</v>
      </c>
      <c r="E365" s="838" t="s">
        <v>607</v>
      </c>
      <c r="F365" s="365" t="s">
        <v>1419</v>
      </c>
      <c r="G365" s="366" t="s">
        <v>1419</v>
      </c>
      <c r="H365" s="366" t="s">
        <v>34</v>
      </c>
      <c r="I365" s="840" t="s">
        <v>34</v>
      </c>
      <c r="J365" s="366" t="s">
        <v>611</v>
      </c>
      <c r="K365" s="367" t="s">
        <v>48</v>
      </c>
      <c r="L365" s="681" t="s">
        <v>1419</v>
      </c>
      <c r="M365" s="368" t="s">
        <v>34</v>
      </c>
      <c r="N365" s="683">
        <v>631507</v>
      </c>
      <c r="O365" s="683" t="s">
        <v>1321</v>
      </c>
      <c r="P365" s="684">
        <v>44555</v>
      </c>
      <c r="Q365" s="372">
        <v>20.613804269999999</v>
      </c>
      <c r="R365" s="372">
        <v>22.843441729183663</v>
      </c>
      <c r="S365" s="873">
        <v>2</v>
      </c>
      <c r="T365" s="369">
        <v>-0.18073790000000001</v>
      </c>
      <c r="U365" s="685">
        <v>-1.8589858656035405</v>
      </c>
      <c r="AB365" s="369">
        <v>0.17722565284772904</v>
      </c>
      <c r="AD365" s="686">
        <v>44417189000198</v>
      </c>
      <c r="AE365" s="687" t="s">
        <v>2133</v>
      </c>
      <c r="AF365" s="688" t="s">
        <v>1800</v>
      </c>
      <c r="AG365" s="689" t="s">
        <v>1438</v>
      </c>
      <c r="AH365" s="689" t="s">
        <v>1786</v>
      </c>
      <c r="AI365" s="689">
        <v>5000</v>
      </c>
      <c r="AJ365" s="689">
        <v>1000</v>
      </c>
      <c r="AK365" s="689">
        <v>5000</v>
      </c>
      <c r="AL365" s="673">
        <v>0</v>
      </c>
      <c r="AM365" s="673">
        <v>0</v>
      </c>
      <c r="AN365" s="685" t="s">
        <v>1801</v>
      </c>
      <c r="AO365" s="683" t="s">
        <v>1324</v>
      </c>
      <c r="AP365" s="687" t="s">
        <v>1783</v>
      </c>
      <c r="AQ365" s="376" t="s">
        <v>659</v>
      </c>
      <c r="AR365" s="369">
        <v>4.4327000000000004E-3</v>
      </c>
      <c r="AS365" s="369">
        <v>4.4327000000000004E-3</v>
      </c>
      <c r="AT365" s="369" t="s">
        <v>1419</v>
      </c>
      <c r="AW365" s="198"/>
      <c r="AX365" s="198"/>
      <c r="AY365" s="184"/>
      <c r="AZ365" s="184"/>
      <c r="BA365" s="184"/>
      <c r="BB365" s="186"/>
      <c r="BC365" s="184"/>
      <c r="BD365" s="184"/>
      <c r="BE365" s="184"/>
      <c r="BF365" s="184"/>
      <c r="BG365" s="186"/>
      <c r="BH365" s="186"/>
      <c r="BI365" s="199"/>
      <c r="BJ365" s="199"/>
      <c r="BK365" s="199"/>
      <c r="BL365" s="218"/>
      <c r="BM365" s="186"/>
      <c r="BN365" s="186"/>
      <c r="BO365" s="186"/>
      <c r="BP365" s="186"/>
      <c r="BQ365" s="186"/>
      <c r="BR365" s="186"/>
      <c r="BS365" s="186"/>
      <c r="BT365" s="187"/>
      <c r="BU365" s="188"/>
      <c r="BV365" s="189"/>
      <c r="BW365" s="185"/>
      <c r="BX365"/>
      <c r="BZ365"/>
    </row>
    <row r="366" spans="2:78" ht="18.75">
      <c r="B366" s="676" t="s">
        <v>1549</v>
      </c>
      <c r="C366" s="364">
        <v>28345337000150</v>
      </c>
      <c r="D366" s="838" t="s">
        <v>14</v>
      </c>
      <c r="E366" s="838" t="s">
        <v>614</v>
      </c>
      <c r="F366" s="365" t="s">
        <v>1419</v>
      </c>
      <c r="G366" s="366" t="s">
        <v>1419</v>
      </c>
      <c r="H366" s="366" t="s">
        <v>1338</v>
      </c>
      <c r="I366" s="840" t="s">
        <v>34</v>
      </c>
      <c r="J366" s="366" t="s">
        <v>608</v>
      </c>
      <c r="K366" s="367" t="s">
        <v>48</v>
      </c>
      <c r="L366" s="681" t="s">
        <v>1419</v>
      </c>
      <c r="M366" s="368" t="s">
        <v>1419</v>
      </c>
      <c r="N366" s="682">
        <v>455431</v>
      </c>
      <c r="O366" s="683" t="s">
        <v>1321</v>
      </c>
      <c r="P366" s="684">
        <v>43092</v>
      </c>
      <c r="Q366" s="372">
        <v>3.4001524999999999</v>
      </c>
      <c r="R366" s="372">
        <v>4.8176050535458188</v>
      </c>
      <c r="S366" s="873">
        <v>2</v>
      </c>
      <c r="T366" s="369">
        <v>-1.1120204401754097E-2</v>
      </c>
      <c r="U366" s="685">
        <v>-0.11437724354152139</v>
      </c>
      <c r="V366" s="369">
        <v>-0.13321442081391532</v>
      </c>
      <c r="W366" s="685">
        <v>-1.1713074357685689</v>
      </c>
      <c r="X366" s="369">
        <v>-0.12533857090453782</v>
      </c>
      <c r="Y366" s="685">
        <v>-0.83757326016732148</v>
      </c>
      <c r="Z366" s="369">
        <v>-0.27064880663685587</v>
      </c>
      <c r="AA366" s="685">
        <v>-1.4411021663000989</v>
      </c>
      <c r="AB366" s="369">
        <v>0.20374174465757061</v>
      </c>
      <c r="AC366" s="373">
        <v>-1.2120530799625342</v>
      </c>
      <c r="AD366" s="686">
        <v>28345356000186</v>
      </c>
      <c r="AE366" s="687" t="s">
        <v>1902</v>
      </c>
      <c r="AF366" s="688" t="s">
        <v>1785</v>
      </c>
      <c r="AG366" s="689" t="s">
        <v>59</v>
      </c>
      <c r="AH366" s="689" t="s">
        <v>1780</v>
      </c>
      <c r="AI366" s="689">
        <v>100000</v>
      </c>
      <c r="AJ366" s="689">
        <v>50000</v>
      </c>
      <c r="AK366" s="689">
        <v>100000</v>
      </c>
      <c r="AL366" s="673">
        <v>1.9</v>
      </c>
      <c r="AM366" s="673">
        <v>20</v>
      </c>
      <c r="AN366" s="685" t="s">
        <v>1781</v>
      </c>
      <c r="AO366" s="683" t="s">
        <v>1324</v>
      </c>
      <c r="AP366" s="687" t="s">
        <v>1802</v>
      </c>
      <c r="AQ366" s="376" t="s">
        <v>1782</v>
      </c>
      <c r="AR366" s="369">
        <v>0</v>
      </c>
      <c r="AS366" s="369">
        <v>0</v>
      </c>
      <c r="AT366" s="369" t="s">
        <v>1419</v>
      </c>
      <c r="AW366" s="198"/>
      <c r="AX366" s="198"/>
      <c r="AY366" s="184"/>
      <c r="AZ366" s="184"/>
      <c r="BA366" s="184"/>
      <c r="BB366" s="184"/>
      <c r="BC366" s="184"/>
      <c r="BD366" s="184"/>
      <c r="BE366" s="184"/>
      <c r="BF366" s="184"/>
      <c r="BG366" s="186"/>
      <c r="BH366" s="186"/>
      <c r="BI366" s="199"/>
      <c r="BJ366" s="199"/>
      <c r="BK366" s="199"/>
      <c r="BL366" s="218"/>
      <c r="BM366" s="186"/>
      <c r="BN366" s="186"/>
      <c r="BO366" s="186"/>
      <c r="BP366" s="186"/>
      <c r="BQ366" s="186"/>
      <c r="BR366" s="186"/>
      <c r="BS366" s="186"/>
      <c r="BT366" s="186"/>
      <c r="BU366" s="186"/>
      <c r="BV366" s="189"/>
      <c r="BW366" s="184"/>
      <c r="BX366"/>
      <c r="BZ366"/>
    </row>
    <row r="367" spans="2:78" ht="18.75">
      <c r="B367" s="676" t="s">
        <v>162</v>
      </c>
      <c r="C367" s="364">
        <v>28246652000120</v>
      </c>
      <c r="D367" s="838" t="s">
        <v>14</v>
      </c>
      <c r="E367" s="838" t="s">
        <v>614</v>
      </c>
      <c r="F367" s="365" t="s">
        <v>1419</v>
      </c>
      <c r="G367" s="366" t="s">
        <v>1419</v>
      </c>
      <c r="H367" s="366" t="s">
        <v>1338</v>
      </c>
      <c r="I367" s="840" t="s">
        <v>34</v>
      </c>
      <c r="J367" s="366" t="s">
        <v>608</v>
      </c>
      <c r="K367" s="367" t="s">
        <v>48</v>
      </c>
      <c r="L367" s="681" t="s">
        <v>1419</v>
      </c>
      <c r="M367" s="368" t="s">
        <v>34</v>
      </c>
      <c r="N367" s="682">
        <v>456217</v>
      </c>
      <c r="O367" s="683" t="s">
        <v>1321</v>
      </c>
      <c r="P367" s="684">
        <v>43092</v>
      </c>
      <c r="Q367" s="372">
        <v>2.30083568</v>
      </c>
      <c r="R367" s="372">
        <v>6.5740096765737066</v>
      </c>
      <c r="S367" s="873">
        <v>3</v>
      </c>
      <c r="T367" s="369">
        <v>-2.932677675360984E-2</v>
      </c>
      <c r="U367" s="685">
        <v>-0.30164156753326876</v>
      </c>
      <c r="V367" s="369">
        <v>-0.14890042949390581</v>
      </c>
      <c r="W367" s="685">
        <v>-1.3092289797887036</v>
      </c>
      <c r="X367" s="369">
        <v>-0.12489223410606476</v>
      </c>
      <c r="Y367" s="685">
        <v>-0.83459062070740253</v>
      </c>
      <c r="Z367" s="369">
        <v>-0.26946418871385436</v>
      </c>
      <c r="AA367" s="685">
        <v>-1.4347945255006109</v>
      </c>
      <c r="AB367" s="369">
        <v>0.20455410244890013</v>
      </c>
      <c r="AC367" s="373">
        <v>-1.2839234934178232</v>
      </c>
      <c r="AD367" s="686">
        <v>28345356000186</v>
      </c>
      <c r="AE367" s="687" t="s">
        <v>1902</v>
      </c>
      <c r="AF367" s="688" t="s">
        <v>1779</v>
      </c>
      <c r="AG367" s="689" t="s">
        <v>1439</v>
      </c>
      <c r="AH367" s="689" t="s">
        <v>1786</v>
      </c>
      <c r="AI367" s="689">
        <v>5000</v>
      </c>
      <c r="AJ367" s="689">
        <v>1000</v>
      </c>
      <c r="AK367" s="689">
        <v>1000</v>
      </c>
      <c r="AL367" s="673">
        <v>2.4500000000000002</v>
      </c>
      <c r="AM367" s="673">
        <v>20</v>
      </c>
      <c r="AN367" s="685" t="s">
        <v>1781</v>
      </c>
      <c r="AO367" s="683" t="s">
        <v>1324</v>
      </c>
      <c r="AP367" s="687" t="s">
        <v>1802</v>
      </c>
      <c r="AQ367" s="376" t="s">
        <v>674</v>
      </c>
      <c r="AR367" s="369">
        <v>4.7499999999999999E-3</v>
      </c>
      <c r="AS367" s="369">
        <v>4.7499999999999999E-3</v>
      </c>
      <c r="AT367" s="369" t="s">
        <v>1419</v>
      </c>
      <c r="AW367" s="198"/>
      <c r="AX367" s="198"/>
      <c r="AY367" s="184"/>
      <c r="AZ367" s="184"/>
      <c r="BA367" s="184"/>
      <c r="BB367" s="184"/>
      <c r="BC367" s="184"/>
      <c r="BD367" s="184"/>
      <c r="BE367" s="184"/>
      <c r="BF367" s="184"/>
      <c r="BG367" s="186"/>
      <c r="BH367" s="186"/>
      <c r="BI367" s="199"/>
      <c r="BJ367" s="199"/>
      <c r="BK367" s="199"/>
      <c r="BL367" s="218"/>
      <c r="BM367" s="186"/>
      <c r="BN367" s="186"/>
      <c r="BO367" s="186"/>
      <c r="BP367" s="186"/>
      <c r="BQ367" s="186"/>
      <c r="BR367" s="186"/>
      <c r="BS367" s="186"/>
      <c r="BT367" s="186"/>
      <c r="BU367" s="186"/>
      <c r="BV367" s="189"/>
      <c r="BW367" s="184"/>
      <c r="BX367"/>
      <c r="BZ367"/>
    </row>
    <row r="368" spans="2:78" ht="18.75">
      <c r="B368" s="676" t="s">
        <v>1550</v>
      </c>
      <c r="C368" s="364">
        <v>15212344000131</v>
      </c>
      <c r="D368" s="838" t="s">
        <v>13</v>
      </c>
      <c r="E368" s="838" t="s">
        <v>615</v>
      </c>
      <c r="F368" s="365" t="s">
        <v>619</v>
      </c>
      <c r="G368" s="366" t="s">
        <v>34</v>
      </c>
      <c r="H368" s="366" t="s">
        <v>1338</v>
      </c>
      <c r="I368" s="840" t="s">
        <v>34</v>
      </c>
      <c r="J368" s="366" t="s">
        <v>1419</v>
      </c>
      <c r="K368" s="367" t="s">
        <v>48</v>
      </c>
      <c r="L368" s="681" t="s">
        <v>1419</v>
      </c>
      <c r="M368" s="368" t="s">
        <v>1419</v>
      </c>
      <c r="N368" s="682">
        <v>322733</v>
      </c>
      <c r="O368" s="683" t="s">
        <v>1321</v>
      </c>
      <c r="P368" s="684">
        <v>41258</v>
      </c>
      <c r="Q368" s="372">
        <v>44.331623800000003</v>
      </c>
      <c r="R368" s="372">
        <v>69.673628269322705</v>
      </c>
      <c r="S368" s="873">
        <v>1</v>
      </c>
      <c r="T368" s="369">
        <v>0.1223966431336454</v>
      </c>
      <c r="U368" s="685">
        <v>1.2589148683412135</v>
      </c>
      <c r="V368" s="369">
        <v>0.1147480602855695</v>
      </c>
      <c r="W368" s="685">
        <v>1.0089392381944571</v>
      </c>
      <c r="X368" s="369">
        <v>9.5187807731231144E-2</v>
      </c>
      <c r="Y368" s="685">
        <v>0.63609120380309825</v>
      </c>
      <c r="Z368" s="369">
        <v>0.11831607748004003</v>
      </c>
      <c r="AA368" s="685">
        <v>0.62998820384008769</v>
      </c>
      <c r="AB368" s="369">
        <v>7.7146236870200696E-2</v>
      </c>
      <c r="AC368" s="373">
        <v>1.3178503729828454E-2</v>
      </c>
      <c r="AD368" s="686">
        <v>9720565000118</v>
      </c>
      <c r="AE368" s="687" t="s">
        <v>1902</v>
      </c>
      <c r="AF368" s="688" t="s">
        <v>1785</v>
      </c>
      <c r="AG368" s="689" t="s">
        <v>59</v>
      </c>
      <c r="AH368" s="689" t="s">
        <v>1786</v>
      </c>
      <c r="AI368" s="689">
        <v>50000</v>
      </c>
      <c r="AJ368" s="689">
        <v>50000</v>
      </c>
      <c r="AK368" s="689">
        <v>50000</v>
      </c>
      <c r="AL368" s="673">
        <v>2.4500000000000002</v>
      </c>
      <c r="AM368" s="673">
        <v>20</v>
      </c>
      <c r="AN368" s="685" t="s">
        <v>1787</v>
      </c>
      <c r="AO368" s="683" t="s">
        <v>1324</v>
      </c>
      <c r="AP368" s="687" t="s">
        <v>1802</v>
      </c>
      <c r="AQ368" s="376" t="s">
        <v>1782</v>
      </c>
      <c r="AR368" s="369">
        <v>0</v>
      </c>
      <c r="AS368" s="369">
        <v>0</v>
      </c>
      <c r="AT368" s="369" t="s">
        <v>1419</v>
      </c>
      <c r="AW368" s="198"/>
      <c r="AX368" s="198"/>
      <c r="AY368" s="184"/>
      <c r="AZ368" s="184"/>
      <c r="BA368" s="184"/>
      <c r="BB368" s="184"/>
      <c r="BC368" s="184"/>
      <c r="BD368" s="184"/>
      <c r="BE368" s="184"/>
      <c r="BF368" s="184"/>
      <c r="BG368" s="186"/>
      <c r="BH368" s="186"/>
      <c r="BI368" s="199"/>
      <c r="BJ368" s="199"/>
      <c r="BK368" s="199"/>
      <c r="BL368" s="218"/>
      <c r="BM368" s="186"/>
      <c r="BN368" s="186"/>
      <c r="BO368" s="186"/>
      <c r="BP368" s="186"/>
      <c r="BQ368" s="186"/>
      <c r="BR368" s="186"/>
      <c r="BS368" s="186"/>
      <c r="BT368" s="186"/>
      <c r="BU368" s="186"/>
      <c r="BV368" s="189"/>
      <c r="BW368" s="184"/>
      <c r="BX368"/>
      <c r="BZ368"/>
    </row>
    <row r="369" spans="2:78" ht="18.75">
      <c r="B369" s="676" t="s">
        <v>896</v>
      </c>
      <c r="C369" s="364">
        <v>13106979000129</v>
      </c>
      <c r="D369" s="838" t="s">
        <v>13</v>
      </c>
      <c r="E369" s="838" t="s">
        <v>615</v>
      </c>
      <c r="F369" s="365" t="s">
        <v>619</v>
      </c>
      <c r="G369" s="366" t="s">
        <v>34</v>
      </c>
      <c r="H369" s="366" t="s">
        <v>1338</v>
      </c>
      <c r="I369" s="840" t="s">
        <v>34</v>
      </c>
      <c r="J369" s="366" t="s">
        <v>1419</v>
      </c>
      <c r="K369" s="367" t="s">
        <v>48</v>
      </c>
      <c r="L369" s="681" t="s">
        <v>1419</v>
      </c>
      <c r="M369" s="368" t="s">
        <v>34</v>
      </c>
      <c r="N369" s="682">
        <v>271020</v>
      </c>
      <c r="O369" s="683" t="s">
        <v>1321</v>
      </c>
      <c r="P369" s="684">
        <v>40635</v>
      </c>
      <c r="Q369" s="372">
        <v>120.734414</v>
      </c>
      <c r="R369" s="372">
        <v>166.09701121115532</v>
      </c>
      <c r="S369" s="873">
        <v>1</v>
      </c>
      <c r="T369" s="369">
        <v>0.1219377828606496</v>
      </c>
      <c r="U369" s="685">
        <v>1.2541952452749603</v>
      </c>
      <c r="V369" s="369">
        <v>0.11451219451852812</v>
      </c>
      <c r="W369" s="685">
        <v>1.0068653536623557</v>
      </c>
      <c r="X369" s="369">
        <v>9.4711238440108758E-2</v>
      </c>
      <c r="Y369" s="685">
        <v>0.63290653613072601</v>
      </c>
      <c r="Z369" s="369">
        <v>0.11723869055354608</v>
      </c>
      <c r="AA369" s="685">
        <v>0.62425152739577927</v>
      </c>
      <c r="AB369" s="369">
        <v>7.6313819522126888E-2</v>
      </c>
      <c r="AC369" s="373">
        <v>1.023151780613472E-2</v>
      </c>
      <c r="AD369" s="686">
        <v>9720565000118</v>
      </c>
      <c r="AE369" s="687" t="s">
        <v>1902</v>
      </c>
      <c r="AF369" s="688" t="s">
        <v>1779</v>
      </c>
      <c r="AG369" s="689" t="s">
        <v>1439</v>
      </c>
      <c r="AH369" s="689" t="s">
        <v>1786</v>
      </c>
      <c r="AI369" s="689">
        <v>20000</v>
      </c>
      <c r="AJ369" s="689">
        <v>5000</v>
      </c>
      <c r="AK369" s="689">
        <v>5000</v>
      </c>
      <c r="AL369" s="673">
        <v>1.85</v>
      </c>
      <c r="AM369" s="673">
        <v>20</v>
      </c>
      <c r="AN369" s="685" t="s">
        <v>1787</v>
      </c>
      <c r="AO369" s="683" t="s">
        <v>1324</v>
      </c>
      <c r="AP369" s="687" t="s">
        <v>1802</v>
      </c>
      <c r="AQ369" s="376" t="s">
        <v>664</v>
      </c>
      <c r="AR369" s="369">
        <v>6.8250000000000003E-3</v>
      </c>
      <c r="AS369" s="369">
        <v>6.8250000000000003E-3</v>
      </c>
      <c r="AT369" s="369" t="s">
        <v>1419</v>
      </c>
      <c r="AW369" s="198"/>
      <c r="AX369" s="198"/>
      <c r="AY369" s="184"/>
      <c r="AZ369" s="184"/>
      <c r="BA369" s="184"/>
      <c r="BB369" s="184"/>
      <c r="BC369" s="184"/>
      <c r="BD369" s="184"/>
      <c r="BE369" s="184"/>
      <c r="BF369" s="184"/>
      <c r="BG369" s="186"/>
      <c r="BH369" s="186"/>
      <c r="BI369" s="199"/>
      <c r="BJ369" s="199"/>
      <c r="BK369" s="199"/>
      <c r="BL369" s="218"/>
      <c r="BM369" s="186"/>
      <c r="BN369" s="186"/>
      <c r="BO369" s="186"/>
      <c r="BP369" s="186"/>
      <c r="BQ369" s="186"/>
      <c r="BR369" s="186"/>
      <c r="BS369" s="186"/>
      <c r="BT369" s="186"/>
      <c r="BU369" s="186"/>
      <c r="BV369" s="189"/>
      <c r="BW369" s="184"/>
      <c r="BX369"/>
      <c r="BZ369"/>
    </row>
    <row r="370" spans="2:78" ht="18.75">
      <c r="B370" s="676" t="s">
        <v>163</v>
      </c>
      <c r="C370" s="364">
        <v>34431415000131</v>
      </c>
      <c r="D370" s="838" t="s">
        <v>11</v>
      </c>
      <c r="E370" s="838" t="s">
        <v>620</v>
      </c>
      <c r="F370" s="365" t="s">
        <v>685</v>
      </c>
      <c r="G370" s="366" t="s">
        <v>738</v>
      </c>
      <c r="H370" s="366" t="s">
        <v>34</v>
      </c>
      <c r="I370" s="840" t="s">
        <v>1319</v>
      </c>
      <c r="J370" s="366" t="s">
        <v>608</v>
      </c>
      <c r="K370" s="367" t="s">
        <v>48</v>
      </c>
      <c r="L370" s="681" t="s">
        <v>1419</v>
      </c>
      <c r="M370" s="368" t="s">
        <v>34</v>
      </c>
      <c r="N370" s="682">
        <v>512869</v>
      </c>
      <c r="O370" s="683" t="s">
        <v>1321</v>
      </c>
      <c r="P370" s="684">
        <v>43770</v>
      </c>
      <c r="Q370" s="372">
        <v>204.10513395000001</v>
      </c>
      <c r="R370" s="372">
        <v>166.85406490940247</v>
      </c>
      <c r="S370" s="873">
        <v>1</v>
      </c>
      <c r="T370" s="369">
        <v>0.11823258268947101</v>
      </c>
      <c r="U370" s="685">
        <v>1.2160852819111456</v>
      </c>
      <c r="V370" s="369">
        <v>0.14746872771058728</v>
      </c>
      <c r="W370" s="685">
        <v>1.2966405307727622</v>
      </c>
      <c r="X370" s="369">
        <v>0.22303396460377778</v>
      </c>
      <c r="Y370" s="685">
        <v>1.4904213723922863</v>
      </c>
      <c r="AB370" s="369">
        <v>7.7183509829485564E-3</v>
      </c>
      <c r="AC370" s="373">
        <v>4.3710553549439188</v>
      </c>
      <c r="AD370" s="686">
        <v>34431868000168</v>
      </c>
      <c r="AE370" s="687" t="s">
        <v>2057</v>
      </c>
      <c r="AF370" s="688" t="s">
        <v>1779</v>
      </c>
      <c r="AG370" s="689" t="s">
        <v>1439</v>
      </c>
      <c r="AH370" s="689" t="s">
        <v>1780</v>
      </c>
      <c r="AI370" s="689">
        <v>50000</v>
      </c>
      <c r="AJ370" s="689">
        <v>5000</v>
      </c>
      <c r="AK370" s="689">
        <v>50000</v>
      </c>
      <c r="AL370" s="673">
        <v>3</v>
      </c>
      <c r="AM370" s="673">
        <v>20</v>
      </c>
      <c r="AN370" s="685" t="s">
        <v>1787</v>
      </c>
      <c r="AO370" s="683" t="s">
        <v>1324</v>
      </c>
      <c r="AP370" s="687" t="s">
        <v>1802</v>
      </c>
      <c r="AQ370" s="376" t="s">
        <v>664</v>
      </c>
      <c r="AR370" s="369">
        <v>2.4166666666666698E-3</v>
      </c>
      <c r="AS370" s="369">
        <v>2.4166666666666698E-3</v>
      </c>
      <c r="AT370" s="369" t="s">
        <v>1419</v>
      </c>
      <c r="AW370" s="198"/>
      <c r="AX370" s="198"/>
      <c r="AY370" s="184"/>
      <c r="AZ370" s="184"/>
      <c r="BA370" s="184"/>
      <c r="BB370" s="184"/>
      <c r="BC370" s="184"/>
      <c r="BD370" s="184"/>
      <c r="BE370" s="184"/>
      <c r="BF370" s="184"/>
      <c r="BG370" s="186"/>
      <c r="BH370" s="186"/>
      <c r="BI370" s="199"/>
      <c r="BJ370" s="199"/>
      <c r="BK370" s="199"/>
      <c r="BL370" s="218"/>
      <c r="BM370" s="186"/>
      <c r="BN370" s="186"/>
      <c r="BO370" s="186"/>
      <c r="BP370" s="186"/>
      <c r="BQ370" s="186"/>
      <c r="BR370" s="186"/>
      <c r="BS370" s="186"/>
      <c r="BT370" s="186"/>
      <c r="BU370" s="186"/>
      <c r="BV370" s="189"/>
      <c r="BW370" s="184"/>
      <c r="BX370"/>
      <c r="BZ370"/>
    </row>
    <row r="371" spans="2:78" ht="18.75">
      <c r="B371" s="676" t="s">
        <v>1551</v>
      </c>
      <c r="C371" s="364">
        <v>28345351000153</v>
      </c>
      <c r="D371" s="838" t="s">
        <v>13</v>
      </c>
      <c r="E371" s="838" t="s">
        <v>615</v>
      </c>
      <c r="F371" s="365" t="s">
        <v>619</v>
      </c>
      <c r="G371" s="366" t="s">
        <v>34</v>
      </c>
      <c r="H371" s="366" t="s">
        <v>1338</v>
      </c>
      <c r="I371" s="840" t="s">
        <v>34</v>
      </c>
      <c r="J371" s="366" t="s">
        <v>1419</v>
      </c>
      <c r="K371" s="367" t="s">
        <v>48</v>
      </c>
      <c r="L371" s="681" t="s">
        <v>1419</v>
      </c>
      <c r="M371" s="368" t="s">
        <v>1419</v>
      </c>
      <c r="N371" s="682">
        <v>455210</v>
      </c>
      <c r="O371" s="683" t="s">
        <v>1321</v>
      </c>
      <c r="P371" s="684">
        <v>43090</v>
      </c>
      <c r="Q371" s="372">
        <v>2.4943749199999998</v>
      </c>
      <c r="R371" s="372">
        <v>36.705988059243005</v>
      </c>
      <c r="S371" s="873">
        <v>1</v>
      </c>
      <c r="T371" s="369">
        <v>-2.3696857063077226E-2</v>
      </c>
      <c r="U371" s="685">
        <v>-0.24373483557952141</v>
      </c>
      <c r="V371" s="369">
        <v>-2.5266240626938719E-2</v>
      </c>
      <c r="W371" s="685">
        <v>-0.22215714589632354</v>
      </c>
      <c r="X371" s="369">
        <v>-1.5548264349111829E-2</v>
      </c>
      <c r="Y371" s="685">
        <v>-0.10390106067786231</v>
      </c>
      <c r="Z371" s="369">
        <v>-6.5987592578236609E-2</v>
      </c>
      <c r="AA371" s="685">
        <v>-0.35135888384321984</v>
      </c>
      <c r="AB371" s="369">
        <v>7.9461097567913752E-2</v>
      </c>
      <c r="AC371" s="373">
        <v>-1.7492538260420283</v>
      </c>
      <c r="AD371" s="686">
        <v>28629342000194</v>
      </c>
      <c r="AE371" s="687" t="s">
        <v>1902</v>
      </c>
      <c r="AF371" s="688" t="s">
        <v>1785</v>
      </c>
      <c r="AG371" s="689" t="s">
        <v>59</v>
      </c>
      <c r="AH371" s="689" t="s">
        <v>1786</v>
      </c>
      <c r="AI371" s="689">
        <v>50000</v>
      </c>
      <c r="AJ371" s="689">
        <v>50000</v>
      </c>
      <c r="AK371" s="689">
        <v>50000</v>
      </c>
      <c r="AL371" s="673">
        <v>1.9</v>
      </c>
      <c r="AM371" s="673">
        <v>15</v>
      </c>
      <c r="AN371" s="685" t="s">
        <v>1787</v>
      </c>
      <c r="AO371" s="683" t="s">
        <v>1324</v>
      </c>
      <c r="AP371" s="687" t="s">
        <v>1802</v>
      </c>
      <c r="AQ371" s="376" t="s">
        <v>1782</v>
      </c>
      <c r="AR371" s="369">
        <v>0</v>
      </c>
      <c r="AS371" s="369">
        <v>0</v>
      </c>
      <c r="AT371" s="369" t="s">
        <v>1419</v>
      </c>
      <c r="AW371" s="198"/>
      <c r="AX371" s="198"/>
      <c r="AY371" s="184"/>
      <c r="AZ371" s="184"/>
      <c r="BA371" s="184"/>
      <c r="BB371" s="184"/>
      <c r="BC371" s="184"/>
      <c r="BD371" s="184"/>
      <c r="BE371" s="184"/>
      <c r="BF371" s="184"/>
      <c r="BG371" s="186"/>
      <c r="BH371" s="186"/>
      <c r="BI371" s="199"/>
      <c r="BJ371" s="199"/>
      <c r="BK371" s="199"/>
      <c r="BL371" s="218"/>
      <c r="BM371" s="186"/>
      <c r="BN371" s="186"/>
      <c r="BO371" s="186"/>
      <c r="BP371" s="186"/>
      <c r="BQ371" s="186"/>
      <c r="BR371" s="186"/>
      <c r="BS371" s="186"/>
      <c r="BT371" s="186"/>
      <c r="BU371" s="186"/>
      <c r="BV371" s="189"/>
      <c r="BW371" s="184"/>
      <c r="BX371"/>
      <c r="BZ371"/>
    </row>
    <row r="372" spans="2:78" ht="18.75">
      <c r="B372" s="676" t="s">
        <v>164</v>
      </c>
      <c r="C372" s="364">
        <v>28866524000189</v>
      </c>
      <c r="D372" s="838" t="s">
        <v>13</v>
      </c>
      <c r="E372" s="838" t="s">
        <v>615</v>
      </c>
      <c r="F372" s="365" t="s">
        <v>619</v>
      </c>
      <c r="G372" s="366" t="s">
        <v>34</v>
      </c>
      <c r="H372" s="366" t="s">
        <v>1338</v>
      </c>
      <c r="I372" s="840" t="s">
        <v>34</v>
      </c>
      <c r="J372" s="366" t="s">
        <v>1419</v>
      </c>
      <c r="K372" s="367" t="s">
        <v>48</v>
      </c>
      <c r="L372" s="681" t="s">
        <v>1419</v>
      </c>
      <c r="M372" s="368" t="s">
        <v>34</v>
      </c>
      <c r="N372" s="682">
        <v>456381</v>
      </c>
      <c r="O372" s="683" t="s">
        <v>1321</v>
      </c>
      <c r="P372" s="684">
        <v>43090</v>
      </c>
      <c r="Q372" s="372">
        <v>185.29721594</v>
      </c>
      <c r="R372" s="372">
        <v>425.67214847796805</v>
      </c>
      <c r="S372" s="873">
        <v>1</v>
      </c>
      <c r="T372" s="369">
        <v>-1.7416492223288782E-2</v>
      </c>
      <c r="U372" s="685">
        <v>-0.17913792774779294</v>
      </c>
      <c r="V372" s="369">
        <v>-1.8807931842647729E-2</v>
      </c>
      <c r="W372" s="685">
        <v>-0.16537151371543199</v>
      </c>
      <c r="X372" s="369">
        <v>-9.4115880262640728E-3</v>
      </c>
      <c r="Y372" s="685">
        <v>-6.2892806337433119E-2</v>
      </c>
      <c r="Z372" s="369">
        <v>-5.695862531965401E-2</v>
      </c>
      <c r="AA372" s="685">
        <v>-0.30328306027879343</v>
      </c>
      <c r="AB372" s="369">
        <v>7.8821756236228196E-2</v>
      </c>
      <c r="AC372" s="373">
        <v>-1.6815068134318365</v>
      </c>
      <c r="AD372" s="686">
        <v>28629342000194</v>
      </c>
      <c r="AE372" s="687" t="s">
        <v>1902</v>
      </c>
      <c r="AF372" s="688" t="s">
        <v>1779</v>
      </c>
      <c r="AG372" s="689" t="s">
        <v>1439</v>
      </c>
      <c r="AH372" s="689" t="s">
        <v>1786</v>
      </c>
      <c r="AI372" s="689">
        <v>20000</v>
      </c>
      <c r="AJ372" s="689">
        <v>5000</v>
      </c>
      <c r="AK372" s="689">
        <v>5000</v>
      </c>
      <c r="AL372" s="673">
        <v>1.4</v>
      </c>
      <c r="AM372" s="673">
        <v>15</v>
      </c>
      <c r="AN372" s="685" t="s">
        <v>1787</v>
      </c>
      <c r="AO372" s="683" t="s">
        <v>1324</v>
      </c>
      <c r="AP372" s="687" t="s">
        <v>1802</v>
      </c>
      <c r="AQ372" s="376" t="s">
        <v>668</v>
      </c>
      <c r="AR372" s="369">
        <v>3.7333333333333298E-3</v>
      </c>
      <c r="AS372" s="369">
        <v>3.7333333333333298E-3</v>
      </c>
      <c r="AT372" s="369" t="s">
        <v>1419</v>
      </c>
      <c r="AW372" s="198"/>
      <c r="AX372" s="198"/>
      <c r="AY372" s="184"/>
      <c r="AZ372" s="184"/>
      <c r="BA372" s="184"/>
      <c r="BB372" s="184"/>
      <c r="BC372" s="184"/>
      <c r="BD372" s="184"/>
      <c r="BE372" s="184"/>
      <c r="BF372" s="184"/>
      <c r="BG372" s="186"/>
      <c r="BH372" s="186"/>
      <c r="BI372" s="199"/>
      <c r="BJ372" s="199"/>
      <c r="BK372" s="199"/>
      <c r="BL372" s="218"/>
      <c r="BM372" s="186"/>
      <c r="BN372" s="186"/>
      <c r="BO372" s="186"/>
      <c r="BP372" s="186"/>
      <c r="BQ372" s="186"/>
      <c r="BR372" s="186"/>
      <c r="BS372" s="186"/>
      <c r="BT372" s="186"/>
      <c r="BU372" s="186"/>
      <c r="BV372" s="189"/>
      <c r="BW372" s="184"/>
      <c r="BX372"/>
      <c r="BZ372"/>
    </row>
    <row r="373" spans="2:78" ht="18.75">
      <c r="B373" s="676" t="s">
        <v>897</v>
      </c>
      <c r="C373" s="364">
        <v>23272391000107</v>
      </c>
      <c r="D373" s="838" t="s">
        <v>11</v>
      </c>
      <c r="E373" s="838" t="s">
        <v>620</v>
      </c>
      <c r="F373" s="365" t="s">
        <v>663</v>
      </c>
      <c r="G373" s="366" t="s">
        <v>738</v>
      </c>
      <c r="H373" s="366" t="s">
        <v>34</v>
      </c>
      <c r="I373" s="840" t="s">
        <v>1304</v>
      </c>
      <c r="J373" s="366" t="s">
        <v>608</v>
      </c>
      <c r="K373" s="367" t="s">
        <v>48</v>
      </c>
      <c r="L373" s="681" t="s">
        <v>1419</v>
      </c>
      <c r="M373" s="368" t="s">
        <v>34</v>
      </c>
      <c r="N373" s="682">
        <v>410942</v>
      </c>
      <c r="O373" s="683" t="s">
        <v>1321</v>
      </c>
      <c r="P373" s="684">
        <v>42342</v>
      </c>
      <c r="Q373" s="372">
        <v>743.19097599999998</v>
      </c>
      <c r="R373" s="372">
        <v>474.12233379487179</v>
      </c>
      <c r="S373" s="873">
        <v>1</v>
      </c>
      <c r="T373" s="369">
        <v>0.43993968249452209</v>
      </c>
      <c r="U373" s="685">
        <v>4.5250146841112233</v>
      </c>
      <c r="V373" s="369">
        <v>0.43993968249452209</v>
      </c>
      <c r="W373" s="685">
        <v>3.8682345218113898</v>
      </c>
      <c r="X373" s="369">
        <v>0.43993968249452209</v>
      </c>
      <c r="Y373" s="685">
        <v>2.9398908211947106</v>
      </c>
      <c r="Z373" s="369">
        <v>0.43993968249452209</v>
      </c>
      <c r="AA373" s="685">
        <v>2.3425118232089712</v>
      </c>
      <c r="AB373" s="369">
        <v>0.67187602913119704</v>
      </c>
      <c r="AC373" s="373">
        <v>0.485518577885728</v>
      </c>
      <c r="AD373" s="686">
        <v>0</v>
      </c>
      <c r="AE373" s="687" t="s">
        <v>1908</v>
      </c>
      <c r="AF373" s="688" t="s">
        <v>1779</v>
      </c>
      <c r="AG373" s="689" t="s">
        <v>1439</v>
      </c>
      <c r="AH373" s="689" t="s">
        <v>1780</v>
      </c>
      <c r="AI373" s="689">
        <v>20000</v>
      </c>
      <c r="AJ373" s="689">
        <v>1000</v>
      </c>
      <c r="AK373" s="689">
        <v>10000</v>
      </c>
      <c r="AL373" s="673">
        <v>0.75</v>
      </c>
      <c r="AM373" s="673">
        <v>20</v>
      </c>
      <c r="AN373" s="685" t="s">
        <v>1787</v>
      </c>
      <c r="AO373" s="683" t="s">
        <v>1324</v>
      </c>
      <c r="AP373" s="687" t="s">
        <v>1802</v>
      </c>
      <c r="AQ373" s="376" t="s">
        <v>1917</v>
      </c>
      <c r="AR373" s="369">
        <v>1.75E-3</v>
      </c>
      <c r="AS373" s="369">
        <v>1.75E-3</v>
      </c>
      <c r="AT373" s="369" t="s">
        <v>1419</v>
      </c>
      <c r="AW373" s="198"/>
      <c r="AX373" s="198"/>
      <c r="AY373" s="184"/>
      <c r="AZ373" s="184"/>
      <c r="BA373" s="184"/>
      <c r="BB373" s="184"/>
      <c r="BC373" s="184"/>
      <c r="BD373" s="184"/>
      <c r="BE373" s="184"/>
      <c r="BF373" s="184"/>
      <c r="BG373" s="186"/>
      <c r="BH373" s="186"/>
      <c r="BI373" s="199"/>
      <c r="BJ373" s="199"/>
      <c r="BK373" s="199"/>
      <c r="BL373" s="218"/>
      <c r="BM373" s="186"/>
      <c r="BN373" s="186"/>
      <c r="BO373" s="186"/>
      <c r="BP373" s="186"/>
      <c r="BQ373" s="186"/>
      <c r="BR373" s="186"/>
      <c r="BS373" s="186"/>
      <c r="BT373" s="186"/>
      <c r="BU373" s="186"/>
      <c r="BV373" s="189"/>
      <c r="BW373" s="184"/>
      <c r="BX373"/>
      <c r="BZ373"/>
    </row>
    <row r="374" spans="2:78" ht="18.75">
      <c r="B374" s="676" t="s">
        <v>480</v>
      </c>
      <c r="C374" s="364"/>
      <c r="D374" s="838" t="s">
        <v>11</v>
      </c>
      <c r="E374" s="838" t="s">
        <v>620</v>
      </c>
      <c r="F374" s="365" t="s">
        <v>663</v>
      </c>
      <c r="G374" s="366" t="s">
        <v>738</v>
      </c>
      <c r="H374" s="366" t="s">
        <v>34</v>
      </c>
      <c r="I374" s="840" t="s">
        <v>1419</v>
      </c>
      <c r="J374" s="366" t="s">
        <v>1419</v>
      </c>
      <c r="L374" s="681" t="s">
        <v>1419</v>
      </c>
      <c r="M374" s="368" t="s">
        <v>1416</v>
      </c>
      <c r="N374" s="683">
        <v>614548</v>
      </c>
      <c r="O374" s="683" t="s">
        <v>1321</v>
      </c>
      <c r="S374" s="873"/>
      <c r="AD374" s="686">
        <v>0</v>
      </c>
      <c r="AG374" s="689" t="s">
        <v>1438</v>
      </c>
      <c r="AI374" s="689">
        <v>1000</v>
      </c>
      <c r="AJ374" s="689">
        <v>0</v>
      </c>
      <c r="AK374" s="689">
        <v>0</v>
      </c>
      <c r="AO374" s="683" t="s">
        <v>1324</v>
      </c>
      <c r="AR374" s="369">
        <v>0</v>
      </c>
      <c r="AS374" s="369">
        <v>0</v>
      </c>
      <c r="AT374" s="369" t="s">
        <v>1419</v>
      </c>
      <c r="AW374" s="198"/>
      <c r="AX374" s="198"/>
      <c r="AY374" s="184"/>
      <c r="AZ374" s="184"/>
      <c r="BA374" s="184"/>
      <c r="BB374" s="184"/>
      <c r="BC374" s="184"/>
      <c r="BD374" s="184"/>
      <c r="BE374" s="184"/>
      <c r="BF374" s="184"/>
      <c r="BG374" s="186"/>
      <c r="BH374" s="186"/>
      <c r="BI374" s="199"/>
      <c r="BJ374" s="199"/>
      <c r="BK374" s="199"/>
      <c r="BL374" s="218"/>
      <c r="BM374" s="186"/>
      <c r="BN374" s="186"/>
      <c r="BO374" s="186"/>
      <c r="BP374" s="186"/>
      <c r="BQ374" s="186"/>
      <c r="BR374" s="186"/>
      <c r="BS374" s="186"/>
      <c r="BT374" s="186"/>
      <c r="BU374" s="186"/>
      <c r="BV374" s="189"/>
      <c r="BW374" s="184"/>
      <c r="BX374"/>
      <c r="BZ374"/>
    </row>
    <row r="375" spans="2:78" ht="18.75">
      <c r="B375" s="676" t="s">
        <v>898</v>
      </c>
      <c r="C375" s="364">
        <v>38377094000195</v>
      </c>
      <c r="D375" s="838" t="s">
        <v>11</v>
      </c>
      <c r="E375" s="838" t="s">
        <v>620</v>
      </c>
      <c r="F375" s="365" t="s">
        <v>663</v>
      </c>
      <c r="G375" s="366" t="s">
        <v>738</v>
      </c>
      <c r="H375" s="366" t="s">
        <v>34</v>
      </c>
      <c r="I375" s="840" t="s">
        <v>1419</v>
      </c>
      <c r="J375" s="366" t="s">
        <v>608</v>
      </c>
      <c r="K375" s="367" t="s">
        <v>48</v>
      </c>
      <c r="L375" s="681" t="s">
        <v>1419</v>
      </c>
      <c r="M375" s="368" t="s">
        <v>34</v>
      </c>
      <c r="N375" s="683">
        <v>579076</v>
      </c>
      <c r="O375" s="683" t="s">
        <v>1321</v>
      </c>
      <c r="P375" s="684">
        <v>44158</v>
      </c>
      <c r="Q375" s="372">
        <v>104.91185591</v>
      </c>
      <c r="R375" s="372">
        <v>101.20211737175993</v>
      </c>
      <c r="S375" s="873">
        <v>1</v>
      </c>
      <c r="T375" s="369">
        <v>0.11790102214317022</v>
      </c>
      <c r="U375" s="685">
        <v>1.212675004547267</v>
      </c>
      <c r="V375" s="369">
        <v>0.13647885550287175</v>
      </c>
      <c r="W375" s="685">
        <v>1.2000104590703533</v>
      </c>
      <c r="AB375" s="369">
        <v>7.7562551209587509E-3</v>
      </c>
      <c r="AC375" s="373">
        <v>2.9327899653752767</v>
      </c>
      <c r="AD375" s="686">
        <v>0</v>
      </c>
      <c r="AE375" s="687" t="s">
        <v>1908</v>
      </c>
      <c r="AF375" s="688" t="s">
        <v>1779</v>
      </c>
      <c r="AG375" s="689" t="s">
        <v>1439</v>
      </c>
      <c r="AH375" s="689" t="s">
        <v>1861</v>
      </c>
      <c r="AI375" s="689">
        <v>1000000</v>
      </c>
      <c r="AJ375" s="689">
        <v>0</v>
      </c>
      <c r="AK375" s="689">
        <v>1000000</v>
      </c>
      <c r="AL375" s="673">
        <v>0.65</v>
      </c>
      <c r="AM375" s="673">
        <v>0</v>
      </c>
      <c r="AN375" s="685" t="s">
        <v>1787</v>
      </c>
      <c r="AO375" s="683" t="s">
        <v>1324</v>
      </c>
      <c r="AP375" s="687" t="s">
        <v>1788</v>
      </c>
      <c r="AQ375" s="376" t="s">
        <v>11</v>
      </c>
      <c r="AR375" s="369">
        <v>1.5166666666666701E-3</v>
      </c>
      <c r="AS375" s="369">
        <v>1.5166666666666701E-3</v>
      </c>
      <c r="AT375" s="369" t="s">
        <v>1419</v>
      </c>
      <c r="AW375" s="198"/>
      <c r="AX375" s="198"/>
      <c r="AY375" s="184"/>
      <c r="AZ375" s="184"/>
      <c r="BA375" s="184"/>
      <c r="BB375" s="184"/>
      <c r="BC375" s="184"/>
      <c r="BD375" s="184"/>
      <c r="BE375" s="184"/>
      <c r="BF375" s="184"/>
      <c r="BG375" s="186"/>
      <c r="BH375" s="186"/>
      <c r="BI375" s="199"/>
      <c r="BJ375" s="199"/>
      <c r="BK375" s="199"/>
      <c r="BL375" s="218"/>
      <c r="BM375" s="186"/>
      <c r="BN375" s="186"/>
      <c r="BO375" s="186"/>
      <c r="BP375" s="186"/>
      <c r="BQ375" s="186"/>
      <c r="BR375" s="186"/>
      <c r="BS375" s="186"/>
      <c r="BT375" s="186"/>
      <c r="BU375" s="186"/>
      <c r="BV375" s="189"/>
      <c r="BW375" s="184"/>
      <c r="BX375"/>
      <c r="BZ375"/>
    </row>
    <row r="376" spans="2:78" ht="18.75">
      <c r="B376" s="676" t="s">
        <v>899</v>
      </c>
      <c r="C376" s="364">
        <v>26605199000175</v>
      </c>
      <c r="D376" s="838" t="s">
        <v>11</v>
      </c>
      <c r="E376" s="838" t="s">
        <v>620</v>
      </c>
      <c r="F376" s="365" t="s">
        <v>663</v>
      </c>
      <c r="G376" s="366" t="s">
        <v>738</v>
      </c>
      <c r="H376" s="366" t="s">
        <v>34</v>
      </c>
      <c r="I376" s="840" t="s">
        <v>1419</v>
      </c>
      <c r="J376" s="366" t="s">
        <v>1419</v>
      </c>
      <c r="K376" s="367" t="s">
        <v>48</v>
      </c>
      <c r="L376" s="681" t="s">
        <v>1419</v>
      </c>
      <c r="M376" s="368" t="s">
        <v>34</v>
      </c>
      <c r="N376" s="682">
        <v>484504</v>
      </c>
      <c r="O376" s="683" t="s">
        <v>1321</v>
      </c>
      <c r="P376" s="684">
        <v>43425</v>
      </c>
      <c r="Q376" s="372">
        <v>68.790277979999999</v>
      </c>
      <c r="R376" s="372">
        <v>66.803704440239002</v>
      </c>
      <c r="S376" s="873">
        <v>1</v>
      </c>
      <c r="T376" s="369">
        <v>7.2084885925981057E-2</v>
      </c>
      <c r="U376" s="685">
        <v>0.74143156504552921</v>
      </c>
      <c r="V376" s="369">
        <v>0.11298805463256256</v>
      </c>
      <c r="W376" s="685">
        <v>0.99346412900007475</v>
      </c>
      <c r="X376" s="369">
        <v>0.19220303483539514</v>
      </c>
      <c r="Y376" s="685">
        <v>1.2843941121982811</v>
      </c>
      <c r="Z376" s="369">
        <v>0.25936116550533939</v>
      </c>
      <c r="AA376" s="685">
        <v>1.3809997616777414</v>
      </c>
      <c r="AB376" s="369">
        <v>5.7074473557649219E-2</v>
      </c>
      <c r="AC376" s="373">
        <v>-1.3023925344137372E-2</v>
      </c>
      <c r="AD376" s="686">
        <v>27923072000167</v>
      </c>
      <c r="AE376" s="687" t="s">
        <v>1908</v>
      </c>
      <c r="AF376" s="688" t="s">
        <v>1779</v>
      </c>
      <c r="AG376" s="689" t="s">
        <v>1439</v>
      </c>
      <c r="AH376" s="689" t="s">
        <v>1786</v>
      </c>
      <c r="AI376" s="689">
        <v>1000</v>
      </c>
      <c r="AJ376" s="689">
        <v>1000</v>
      </c>
      <c r="AK376" s="689">
        <v>1000</v>
      </c>
      <c r="AL376" s="673">
        <v>1.25</v>
      </c>
      <c r="AM376" s="673">
        <v>0</v>
      </c>
      <c r="AN376" s="685" t="s">
        <v>1801</v>
      </c>
      <c r="AO376" s="683" t="s">
        <v>1324</v>
      </c>
      <c r="AP376" s="687" t="s">
        <v>1788</v>
      </c>
      <c r="AQ376" s="376" t="s">
        <v>11</v>
      </c>
      <c r="AR376" s="369">
        <v>2.0999999999999999E-3</v>
      </c>
      <c r="AS376" s="369">
        <v>2.0999999999999999E-3</v>
      </c>
      <c r="AT376" s="369" t="s">
        <v>1419</v>
      </c>
      <c r="AW376" s="198"/>
      <c r="AX376" s="198"/>
      <c r="AY376" s="184"/>
      <c r="AZ376" s="184"/>
      <c r="BA376" s="184"/>
      <c r="BB376" s="184"/>
      <c r="BC376" s="184"/>
      <c r="BD376" s="184"/>
      <c r="BE376" s="184"/>
      <c r="BF376" s="184"/>
      <c r="BG376" s="186"/>
      <c r="BH376" s="186"/>
      <c r="BI376" s="199"/>
      <c r="BJ376" s="199"/>
      <c r="BK376" s="199"/>
      <c r="BL376" s="218"/>
      <c r="BM376" s="186"/>
      <c r="BN376" s="186"/>
      <c r="BO376" s="186"/>
      <c r="BP376" s="186"/>
      <c r="BQ376" s="186"/>
      <c r="BR376" s="186"/>
      <c r="BS376" s="186"/>
      <c r="BT376" s="186"/>
      <c r="BU376" s="186"/>
      <c r="BV376" s="189"/>
      <c r="BW376" s="184"/>
      <c r="BX376"/>
      <c r="BZ376"/>
    </row>
    <row r="377" spans="2:78" ht="18.75">
      <c r="B377" s="676" t="s">
        <v>644</v>
      </c>
      <c r="C377" s="364">
        <v>20146294000171</v>
      </c>
      <c r="D377" s="838" t="s">
        <v>11</v>
      </c>
      <c r="E377" s="838" t="s">
        <v>620</v>
      </c>
      <c r="F377" s="365" t="s">
        <v>663</v>
      </c>
      <c r="G377" s="366" t="s">
        <v>738</v>
      </c>
      <c r="H377" s="366" t="s">
        <v>34</v>
      </c>
      <c r="I377" s="840" t="s">
        <v>34</v>
      </c>
      <c r="J377" s="366" t="s">
        <v>608</v>
      </c>
      <c r="K377" s="367" t="s">
        <v>48</v>
      </c>
      <c r="L377" s="681" t="s">
        <v>1339</v>
      </c>
      <c r="M377" s="368" t="s">
        <v>34</v>
      </c>
      <c r="N377" s="682">
        <v>381934</v>
      </c>
      <c r="O377" s="683" t="s">
        <v>1321</v>
      </c>
      <c r="P377" s="684">
        <v>41951</v>
      </c>
      <c r="Q377" s="372">
        <v>1461.0833660000001</v>
      </c>
      <c r="R377" s="372">
        <v>1057.3150266334667</v>
      </c>
      <c r="S377" s="873">
        <v>1</v>
      </c>
      <c r="T377" s="369">
        <v>0.1122023907833356</v>
      </c>
      <c r="U377" s="685">
        <v>1.1540615363636837</v>
      </c>
      <c r="V377" s="369">
        <v>0.13206239653695007</v>
      </c>
      <c r="W377" s="685">
        <v>1.1611780924621093</v>
      </c>
      <c r="X377" s="369">
        <v>0.21883471559692014</v>
      </c>
      <c r="Y377" s="685">
        <v>1.4623599491963337</v>
      </c>
      <c r="Z377" s="369">
        <v>0.26213549774309075</v>
      </c>
      <c r="AA377" s="685">
        <v>1.3957720278020262</v>
      </c>
      <c r="AB377" s="369">
        <v>5.4973899333389991E-3</v>
      </c>
      <c r="AC377" s="373">
        <v>3.3344929946751782</v>
      </c>
      <c r="AD377" s="686">
        <v>20146318000192</v>
      </c>
      <c r="AE377" s="687" t="s">
        <v>1908</v>
      </c>
      <c r="AF377" s="688" t="s">
        <v>1779</v>
      </c>
      <c r="AG377" s="689" t="s">
        <v>1439</v>
      </c>
      <c r="AH377" s="689" t="s">
        <v>1786</v>
      </c>
      <c r="AI377" s="689">
        <v>1000</v>
      </c>
      <c r="AJ377" s="689">
        <v>1000</v>
      </c>
      <c r="AK377" s="689">
        <v>1000</v>
      </c>
      <c r="AL377" s="673">
        <v>0.75</v>
      </c>
      <c r="AM377" s="673">
        <v>15</v>
      </c>
      <c r="AN377" s="685" t="s">
        <v>1787</v>
      </c>
      <c r="AO377" s="683" t="s">
        <v>1324</v>
      </c>
      <c r="AP377" s="687" t="s">
        <v>1788</v>
      </c>
      <c r="AQ377" s="376" t="s">
        <v>1373</v>
      </c>
      <c r="AR377" s="369">
        <v>1.65E-3</v>
      </c>
      <c r="AS377" s="369">
        <v>1.65E-3</v>
      </c>
      <c r="AT377" s="369" t="s">
        <v>1419</v>
      </c>
      <c r="AW377" s="198"/>
      <c r="AX377" s="198"/>
      <c r="AY377" s="184"/>
      <c r="AZ377" s="184"/>
      <c r="BA377" s="184"/>
      <c r="BB377" s="184"/>
      <c r="BC377" s="184"/>
      <c r="BD377" s="184"/>
      <c r="BE377" s="184"/>
      <c r="BF377" s="184"/>
      <c r="BG377" s="186"/>
      <c r="BH377" s="186"/>
      <c r="BI377" s="199"/>
      <c r="BJ377" s="199"/>
      <c r="BK377" s="199"/>
      <c r="BL377" s="218"/>
      <c r="BM377" s="186"/>
      <c r="BN377" s="186"/>
      <c r="BO377" s="186"/>
      <c r="BP377" s="186"/>
      <c r="BQ377" s="186"/>
      <c r="BR377" s="186"/>
      <c r="BS377" s="186"/>
      <c r="BT377" s="186"/>
      <c r="BU377" s="186"/>
      <c r="BV377" s="189"/>
      <c r="BW377" s="184"/>
      <c r="BX377"/>
      <c r="BZ377"/>
    </row>
    <row r="378" spans="2:78" ht="18.75">
      <c r="B378" s="676" t="s">
        <v>900</v>
      </c>
      <c r="C378" s="364">
        <v>31120037000187</v>
      </c>
      <c r="D378" s="838" t="s">
        <v>14</v>
      </c>
      <c r="E378" s="838" t="s">
        <v>15</v>
      </c>
      <c r="F378" s="365" t="s">
        <v>16</v>
      </c>
      <c r="G378" s="366" t="s">
        <v>1419</v>
      </c>
      <c r="H378" s="366" t="s">
        <v>34</v>
      </c>
      <c r="I378" s="840" t="s">
        <v>34</v>
      </c>
      <c r="J378" s="366" t="s">
        <v>690</v>
      </c>
      <c r="K378" s="367" t="s">
        <v>48</v>
      </c>
      <c r="L378" s="681" t="s">
        <v>1419</v>
      </c>
      <c r="M378" s="368" t="s">
        <v>1416</v>
      </c>
      <c r="N378" s="682">
        <v>481467</v>
      </c>
      <c r="O378" s="683" t="s">
        <v>1321</v>
      </c>
      <c r="P378" s="684">
        <v>43441</v>
      </c>
      <c r="Q378" s="372">
        <v>15.04437529</v>
      </c>
      <c r="R378" s="372">
        <v>23.980801436733056</v>
      </c>
      <c r="S378" s="873">
        <v>1</v>
      </c>
      <c r="T378" s="369">
        <v>6.6322893390225124E-2</v>
      </c>
      <c r="U378" s="685">
        <v>0.68216639331517614</v>
      </c>
      <c r="V378" s="369">
        <v>7.5181487262375279E-2</v>
      </c>
      <c r="W378" s="685">
        <v>0.66104431130298069</v>
      </c>
      <c r="X378" s="369">
        <v>0.11244264114933933</v>
      </c>
      <c r="Y378" s="685">
        <v>0.75139638859458757</v>
      </c>
      <c r="Z378" s="369">
        <v>0.19565203709300527</v>
      </c>
      <c r="AA378" s="685">
        <v>1.0417728346907915</v>
      </c>
      <c r="AB378" s="369">
        <v>4.6949469908477488E-2</v>
      </c>
      <c r="AC378" s="373">
        <v>-0.82109342508033811</v>
      </c>
      <c r="AD378" s="686">
        <v>37121949000150</v>
      </c>
      <c r="AE378" s="687" t="s">
        <v>1908</v>
      </c>
      <c r="AF378" s="688" t="s">
        <v>1779</v>
      </c>
      <c r="AG378" s="689" t="s">
        <v>1439</v>
      </c>
      <c r="AH378" s="689" t="s">
        <v>1780</v>
      </c>
      <c r="AI378" s="689">
        <v>5000</v>
      </c>
      <c r="AJ378" s="689">
        <v>5000</v>
      </c>
      <c r="AK378" s="689">
        <v>5000</v>
      </c>
      <c r="AL378" s="673">
        <v>1</v>
      </c>
      <c r="AM378" s="673">
        <v>15</v>
      </c>
      <c r="AN378" s="685" t="s">
        <v>1791</v>
      </c>
      <c r="AO378" s="683" t="s">
        <v>1324</v>
      </c>
      <c r="AP378" s="687" t="s">
        <v>1802</v>
      </c>
      <c r="AQ378" s="376" t="s">
        <v>671</v>
      </c>
      <c r="AR378" s="369">
        <v>2.5000000000000001E-3</v>
      </c>
      <c r="AS378" s="369">
        <v>2.5000000000000001E-3</v>
      </c>
      <c r="AT378" s="369" t="s">
        <v>1419</v>
      </c>
      <c r="AW378" s="198"/>
      <c r="AX378" s="198"/>
      <c r="AY378" s="184"/>
      <c r="AZ378" s="184"/>
      <c r="BA378" s="184"/>
      <c r="BB378" s="184"/>
      <c r="BC378" s="184"/>
      <c r="BD378" s="184"/>
      <c r="BE378" s="184"/>
      <c r="BF378" s="184"/>
      <c r="BG378" s="186"/>
      <c r="BH378" s="186"/>
      <c r="BI378" s="199"/>
      <c r="BJ378" s="199"/>
      <c r="BK378" s="199"/>
      <c r="BL378" s="218"/>
      <c r="BM378" s="186"/>
      <c r="BN378" s="186"/>
      <c r="BO378" s="186"/>
      <c r="BP378" s="186"/>
      <c r="BQ378" s="186"/>
      <c r="BR378" s="186"/>
      <c r="BS378" s="186"/>
      <c r="BT378" s="186"/>
      <c r="BU378" s="186"/>
      <c r="BV378" s="189"/>
      <c r="BW378" s="184"/>
      <c r="BX378"/>
      <c r="BZ378"/>
    </row>
    <row r="379" spans="2:78" ht="18.75">
      <c r="B379" s="676" t="s">
        <v>549</v>
      </c>
      <c r="C379" s="364">
        <v>21732670000172</v>
      </c>
      <c r="D379" s="838" t="s">
        <v>14</v>
      </c>
      <c r="E379" s="838" t="s">
        <v>15</v>
      </c>
      <c r="F379" s="365" t="s">
        <v>16</v>
      </c>
      <c r="G379" s="366" t="s">
        <v>1419</v>
      </c>
      <c r="H379" s="366" t="s">
        <v>34</v>
      </c>
      <c r="I379" s="840" t="s">
        <v>34</v>
      </c>
      <c r="J379" s="366" t="s">
        <v>608</v>
      </c>
      <c r="K379" s="367" t="s">
        <v>48</v>
      </c>
      <c r="L379" s="681" t="s">
        <v>1419</v>
      </c>
      <c r="M379" s="368" t="s">
        <v>1416</v>
      </c>
      <c r="N379" s="682">
        <v>403806</v>
      </c>
      <c r="O379" s="683" t="s">
        <v>1321</v>
      </c>
      <c r="P379" s="684">
        <v>42204</v>
      </c>
      <c r="Q379" s="372">
        <v>339.46357799999998</v>
      </c>
      <c r="R379" s="372">
        <v>323.22462560557778</v>
      </c>
      <c r="S379" s="873">
        <v>1</v>
      </c>
      <c r="T379" s="369">
        <v>8.7436283688214322E-2</v>
      </c>
      <c r="U379" s="685">
        <v>0.89932889292888663</v>
      </c>
      <c r="V379" s="369">
        <v>9.6362803531907071E-2</v>
      </c>
      <c r="W379" s="685">
        <v>0.84728415751696329</v>
      </c>
      <c r="X379" s="369">
        <v>0.14030674960843625</v>
      </c>
      <c r="Y379" s="685">
        <v>0.93759790657357311</v>
      </c>
      <c r="Z379" s="369">
        <v>0.19652470972460234</v>
      </c>
      <c r="AA379" s="685">
        <v>1.046419485217327</v>
      </c>
      <c r="AB379" s="369">
        <v>6.5523130167355836E-2</v>
      </c>
      <c r="AC379" s="373">
        <v>-0.26507562656064054</v>
      </c>
      <c r="AD379" s="686">
        <v>18447898000106</v>
      </c>
      <c r="AE379" s="687" t="s">
        <v>1908</v>
      </c>
      <c r="AF379" s="688" t="s">
        <v>1779</v>
      </c>
      <c r="AG379" s="689" t="s">
        <v>1439</v>
      </c>
      <c r="AH379" s="689" t="s">
        <v>1780</v>
      </c>
      <c r="AI379" s="689">
        <v>25000</v>
      </c>
      <c r="AJ379" s="689">
        <v>5000</v>
      </c>
      <c r="AK379" s="689">
        <v>5000</v>
      </c>
      <c r="AL379" s="673">
        <v>0.55000000000000004</v>
      </c>
      <c r="AM379" s="673">
        <v>20</v>
      </c>
      <c r="AN379" s="685" t="s">
        <v>1791</v>
      </c>
      <c r="AO379" s="683" t="s">
        <v>1324</v>
      </c>
      <c r="AP379" s="687" t="s">
        <v>1802</v>
      </c>
      <c r="AQ379" s="376" t="s">
        <v>671</v>
      </c>
      <c r="AR379" s="369">
        <v>1.2833333333333299E-3</v>
      </c>
      <c r="AS379" s="369">
        <v>1.2833333333333299E-3</v>
      </c>
      <c r="AT379" s="369" t="s">
        <v>1419</v>
      </c>
      <c r="AW379" s="198"/>
      <c r="AX379" s="198"/>
      <c r="AY379" s="184"/>
      <c r="AZ379" s="184"/>
      <c r="BA379" s="184"/>
      <c r="BB379" s="184"/>
      <c r="BC379" s="184"/>
      <c r="BD379" s="184"/>
      <c r="BE379" s="184"/>
      <c r="BF379" s="184"/>
      <c r="BG379" s="186"/>
      <c r="BH379" s="186"/>
      <c r="BI379" s="199"/>
      <c r="BJ379" s="199"/>
      <c r="BK379" s="199"/>
      <c r="BL379" s="218"/>
      <c r="BM379" s="186"/>
      <c r="BN379" s="186"/>
      <c r="BO379" s="186"/>
      <c r="BP379" s="186"/>
      <c r="BQ379" s="186"/>
      <c r="BR379" s="186"/>
      <c r="BS379" s="186"/>
      <c r="BT379" s="186"/>
      <c r="BU379" s="186"/>
      <c r="BV379" s="189"/>
      <c r="BW379" s="184"/>
      <c r="BX379"/>
      <c r="BZ379"/>
    </row>
    <row r="380" spans="2:78" ht="18.75">
      <c r="B380" s="676" t="s">
        <v>901</v>
      </c>
      <c r="C380" s="364">
        <v>13615411000133</v>
      </c>
      <c r="D380" s="838" t="s">
        <v>11</v>
      </c>
      <c r="E380" s="838" t="s">
        <v>620</v>
      </c>
      <c r="F380" s="365" t="s">
        <v>663</v>
      </c>
      <c r="G380" s="366" t="s">
        <v>738</v>
      </c>
      <c r="H380" s="366" t="s">
        <v>34</v>
      </c>
      <c r="I380" s="840" t="s">
        <v>1419</v>
      </c>
      <c r="J380" s="366" t="s">
        <v>608</v>
      </c>
      <c r="K380" s="367" t="s">
        <v>48</v>
      </c>
      <c r="L380" s="681" t="s">
        <v>1339</v>
      </c>
      <c r="M380" s="368" t="s">
        <v>34</v>
      </c>
      <c r="N380" s="682">
        <v>284491</v>
      </c>
      <c r="O380" s="683" t="s">
        <v>1324</v>
      </c>
      <c r="P380" s="684">
        <v>40777</v>
      </c>
      <c r="Q380" s="372">
        <v>2812.803578</v>
      </c>
      <c r="R380" s="372">
        <v>2379.9907969322721</v>
      </c>
      <c r="S380" s="873">
        <v>1</v>
      </c>
      <c r="T380" s="369">
        <v>0.10505718476416659</v>
      </c>
      <c r="U380" s="685">
        <v>1.0805692749372726</v>
      </c>
      <c r="V380" s="369">
        <v>0.12444133700211957</v>
      </c>
      <c r="W380" s="685">
        <v>1.0941688028743752</v>
      </c>
      <c r="X380" s="369">
        <v>0.19784550860912309</v>
      </c>
      <c r="Y380" s="685">
        <v>1.3220998648645486</v>
      </c>
      <c r="Z380" s="369">
        <v>0.21387537130520617</v>
      </c>
      <c r="AA380" s="685">
        <v>1.1388051724156356</v>
      </c>
      <c r="AB380" s="369">
        <v>5.0993972286443642E-3</v>
      </c>
      <c r="AC380" s="373">
        <v>2.1002381667241479</v>
      </c>
      <c r="AD380" s="686">
        <v>13106998000155</v>
      </c>
      <c r="AE380" s="687" t="s">
        <v>1908</v>
      </c>
      <c r="AF380" s="688" t="s">
        <v>1779</v>
      </c>
      <c r="AG380" s="689" t="s">
        <v>1439</v>
      </c>
      <c r="AH380" s="689" t="s">
        <v>1786</v>
      </c>
      <c r="AI380" s="689">
        <v>1000</v>
      </c>
      <c r="AJ380" s="689">
        <v>1000</v>
      </c>
      <c r="AK380" s="689">
        <v>1000</v>
      </c>
      <c r="AL380" s="673">
        <v>0.8</v>
      </c>
      <c r="AM380" s="673">
        <v>0</v>
      </c>
      <c r="AN380" s="685" t="s">
        <v>1787</v>
      </c>
      <c r="AO380" s="683" t="s">
        <v>1324</v>
      </c>
      <c r="AP380" s="687" t="s">
        <v>1788</v>
      </c>
      <c r="AQ380" s="376" t="s">
        <v>11</v>
      </c>
      <c r="AR380" s="369">
        <v>9.6000000000000002E-4</v>
      </c>
      <c r="AS380" s="369">
        <v>9.6000000000000002E-4</v>
      </c>
      <c r="AT380" s="369" t="s">
        <v>1419</v>
      </c>
      <c r="AW380" s="198"/>
      <c r="AX380" s="198"/>
      <c r="AY380" s="184"/>
      <c r="AZ380" s="184"/>
      <c r="BA380" s="184"/>
      <c r="BB380" s="184"/>
      <c r="BC380" s="184"/>
      <c r="BD380" s="184"/>
      <c r="BE380" s="184"/>
      <c r="BF380" s="184"/>
      <c r="BG380" s="186"/>
      <c r="BH380" s="186"/>
      <c r="BI380" s="199"/>
      <c r="BJ380" s="199"/>
      <c r="BK380" s="199"/>
      <c r="BL380" s="218"/>
      <c r="BM380" s="186"/>
      <c r="BN380" s="186"/>
      <c r="BO380" s="186"/>
      <c r="BP380" s="186"/>
      <c r="BQ380" s="186"/>
      <c r="BR380" s="186"/>
      <c r="BS380" s="186"/>
      <c r="BT380" s="186"/>
      <c r="BU380" s="186"/>
      <c r="BV380" s="189"/>
      <c r="BW380" s="184"/>
      <c r="BX380"/>
      <c r="BZ380"/>
    </row>
    <row r="381" spans="2:78" ht="18.75">
      <c r="B381" s="676" t="s">
        <v>165</v>
      </c>
      <c r="C381" s="364">
        <v>35726908000161</v>
      </c>
      <c r="D381" s="838" t="s">
        <v>13</v>
      </c>
      <c r="E381" s="838" t="s">
        <v>615</v>
      </c>
      <c r="F381" s="365" t="s">
        <v>619</v>
      </c>
      <c r="G381" s="366" t="s">
        <v>34</v>
      </c>
      <c r="H381" s="366" t="s">
        <v>865</v>
      </c>
      <c r="I381" s="840" t="s">
        <v>34</v>
      </c>
      <c r="J381" s="366" t="s">
        <v>611</v>
      </c>
      <c r="K381" s="367" t="s">
        <v>48</v>
      </c>
      <c r="L381" s="681" t="s">
        <v>715</v>
      </c>
      <c r="M381" s="368" t="s">
        <v>1416</v>
      </c>
      <c r="N381" s="683">
        <v>532541</v>
      </c>
      <c r="O381" s="683" t="s">
        <v>1324</v>
      </c>
      <c r="P381" s="684">
        <v>43859</v>
      </c>
      <c r="Q381" s="372">
        <v>1059.09373835</v>
      </c>
      <c r="R381" s="372">
        <v>805.66243962179317</v>
      </c>
      <c r="S381" s="873">
        <v>1</v>
      </c>
      <c r="T381" s="369">
        <v>0.26508988131882938</v>
      </c>
      <c r="U381" s="685">
        <v>2.7265910607914767</v>
      </c>
      <c r="V381" s="369">
        <v>0.29128634150883159</v>
      </c>
      <c r="W381" s="685">
        <v>2.5611781041612089</v>
      </c>
      <c r="X381" s="369">
        <v>0.55066573195432644</v>
      </c>
      <c r="Y381" s="685">
        <v>3.6798161096530522</v>
      </c>
      <c r="AB381" s="369">
        <v>6.5636893812863917E-2</v>
      </c>
      <c r="AC381" s="373">
        <v>2.7051090153629418</v>
      </c>
      <c r="AD381" s="686">
        <v>35803288000117</v>
      </c>
      <c r="AE381" s="687" t="s">
        <v>2073</v>
      </c>
      <c r="AF381" s="688" t="s">
        <v>1800</v>
      </c>
      <c r="AG381" s="689" t="s">
        <v>1438</v>
      </c>
      <c r="AH381" s="689" t="s">
        <v>1780</v>
      </c>
      <c r="AI381" s="689">
        <v>50000</v>
      </c>
      <c r="AJ381" s="689">
        <v>10000</v>
      </c>
      <c r="AK381" s="689">
        <v>50000</v>
      </c>
      <c r="AL381" s="673">
        <v>1.9</v>
      </c>
      <c r="AM381" s="673">
        <v>20</v>
      </c>
      <c r="AN381" s="685" t="s">
        <v>1782</v>
      </c>
      <c r="AO381" s="683" t="s">
        <v>1324</v>
      </c>
      <c r="AP381" s="687" t="s">
        <v>1802</v>
      </c>
      <c r="AQ381" s="376" t="s">
        <v>664</v>
      </c>
      <c r="AR381" s="369">
        <v>0</v>
      </c>
      <c r="AS381" s="369">
        <v>0</v>
      </c>
      <c r="AT381" s="369" t="s">
        <v>1419</v>
      </c>
      <c r="AW381" s="198"/>
      <c r="AX381" s="198"/>
      <c r="AY381" s="184"/>
      <c r="AZ381" s="184"/>
      <c r="BA381" s="184"/>
      <c r="BB381" s="184"/>
      <c r="BC381" s="184"/>
      <c r="BD381" s="184"/>
      <c r="BE381" s="184"/>
      <c r="BF381" s="184"/>
      <c r="BG381" s="186"/>
      <c r="BH381" s="186"/>
      <c r="BI381" s="199"/>
      <c r="BJ381" s="199"/>
      <c r="BK381" s="199"/>
      <c r="BL381" s="218"/>
      <c r="BM381" s="186"/>
      <c r="BN381" s="186"/>
      <c r="BO381" s="186"/>
      <c r="BP381" s="186"/>
      <c r="BQ381" s="186"/>
      <c r="BR381" s="186"/>
      <c r="BS381" s="186"/>
      <c r="BT381" s="186"/>
      <c r="BU381" s="186"/>
      <c r="BV381" s="189"/>
      <c r="BW381" s="184"/>
      <c r="BX381"/>
      <c r="BZ381"/>
    </row>
    <row r="382" spans="2:78" ht="18.75">
      <c r="B382" s="676" t="s">
        <v>36</v>
      </c>
      <c r="C382" s="364">
        <v>23957096000186</v>
      </c>
      <c r="D382" s="838" t="s">
        <v>11</v>
      </c>
      <c r="E382" s="838" t="s">
        <v>620</v>
      </c>
      <c r="F382" s="365" t="s">
        <v>685</v>
      </c>
      <c r="G382" s="366" t="s">
        <v>738</v>
      </c>
      <c r="H382" s="366" t="s">
        <v>34</v>
      </c>
      <c r="I382" s="840" t="s">
        <v>1319</v>
      </c>
      <c r="J382" s="366" t="s">
        <v>608</v>
      </c>
      <c r="K382" s="367" t="s">
        <v>48</v>
      </c>
      <c r="L382" s="681" t="s">
        <v>1419</v>
      </c>
      <c r="M382" s="368" t="s">
        <v>34</v>
      </c>
      <c r="N382" s="682">
        <v>425559</v>
      </c>
      <c r="O382" s="683" t="s">
        <v>1321</v>
      </c>
      <c r="P382" s="684">
        <v>42641</v>
      </c>
      <c r="Q382" s="372">
        <v>293.04824000000002</v>
      </c>
      <c r="R382" s="372">
        <v>270.03289206854862</v>
      </c>
      <c r="S382" s="873">
        <v>1</v>
      </c>
      <c r="T382" s="369">
        <v>7.7909702893822042E-2</v>
      </c>
      <c r="U382" s="685">
        <v>0.8013429196255264</v>
      </c>
      <c r="V382" s="369">
        <v>9.555645998054163E-2</v>
      </c>
      <c r="W382" s="685">
        <v>0.84019426295654109</v>
      </c>
      <c r="X382" s="369">
        <v>0.15844453241638878</v>
      </c>
      <c r="Y382" s="685">
        <v>1.0588033884059305</v>
      </c>
      <c r="Z382" s="369">
        <v>0.231496208938889</v>
      </c>
      <c r="AA382" s="685">
        <v>1.2326294445469899</v>
      </c>
      <c r="AB382" s="369">
        <v>9.0108228712396186E-3</v>
      </c>
      <c r="AC382" s="373">
        <v>-2.0170109427743501</v>
      </c>
      <c r="AD382" s="686">
        <v>0</v>
      </c>
      <c r="AE382" s="687" t="s">
        <v>1999</v>
      </c>
      <c r="AF382" s="688" t="s">
        <v>1842</v>
      </c>
      <c r="AG382" s="689" t="s">
        <v>736</v>
      </c>
      <c r="AH382" s="689" t="s">
        <v>1780</v>
      </c>
      <c r="AI382" s="689">
        <v>5000</v>
      </c>
      <c r="AJ382" s="689">
        <v>5000</v>
      </c>
      <c r="AK382" s="689">
        <v>5000</v>
      </c>
      <c r="AL382" s="673">
        <v>2</v>
      </c>
      <c r="AM382" s="673">
        <v>20</v>
      </c>
      <c r="AN382" s="685" t="s">
        <v>1791</v>
      </c>
      <c r="AO382" s="683" t="s">
        <v>1324</v>
      </c>
      <c r="AP382" s="687" t="s">
        <v>1802</v>
      </c>
      <c r="AQ382" s="376" t="s">
        <v>686</v>
      </c>
      <c r="AR382" s="369">
        <v>3.3333333333333301E-3</v>
      </c>
      <c r="AS382" s="369">
        <v>3.3333333333333301E-3</v>
      </c>
      <c r="AT382" s="369" t="s">
        <v>1419</v>
      </c>
      <c r="AW382" s="198"/>
      <c r="AX382" s="198"/>
      <c r="AY382" s="184"/>
      <c r="AZ382" s="184"/>
      <c r="BA382" s="184"/>
      <c r="BB382" s="184"/>
      <c r="BC382" s="184"/>
      <c r="BD382" s="184"/>
      <c r="BE382" s="184"/>
      <c r="BF382" s="184"/>
      <c r="BG382" s="186"/>
      <c r="BH382" s="186"/>
      <c r="BI382" s="199"/>
      <c r="BJ382" s="199"/>
      <c r="BK382" s="199"/>
      <c r="BL382" s="218"/>
      <c r="BM382" s="186"/>
      <c r="BN382" s="186"/>
      <c r="BO382" s="186"/>
      <c r="BP382" s="186"/>
      <c r="BQ382" s="186"/>
      <c r="BR382" s="186"/>
      <c r="BS382" s="186"/>
      <c r="BT382" s="186"/>
      <c r="BU382" s="186"/>
      <c r="BV382" s="189"/>
      <c r="BW382" s="184"/>
      <c r="BX382"/>
      <c r="BZ382"/>
    </row>
    <row r="383" spans="2:78" ht="18.75">
      <c r="B383" s="676" t="s">
        <v>1552</v>
      </c>
      <c r="C383" s="364">
        <v>41681839000110</v>
      </c>
      <c r="D383" s="838" t="s">
        <v>14</v>
      </c>
      <c r="E383" s="838" t="s">
        <v>1419</v>
      </c>
      <c r="F383" s="365" t="s">
        <v>1419</v>
      </c>
      <c r="G383" s="366" t="s">
        <v>1419</v>
      </c>
      <c r="H383" s="366" t="s">
        <v>34</v>
      </c>
      <c r="I383" s="840" t="s">
        <v>1419</v>
      </c>
      <c r="J383" s="366" t="s">
        <v>1419</v>
      </c>
      <c r="K383" s="367" t="s">
        <v>48</v>
      </c>
      <c r="L383" s="681" t="s">
        <v>1419</v>
      </c>
      <c r="M383" s="368" t="s">
        <v>1419</v>
      </c>
      <c r="N383" s="683">
        <v>591904</v>
      </c>
      <c r="O383" s="683" t="s">
        <v>1321</v>
      </c>
      <c r="P383" s="684">
        <v>44321</v>
      </c>
      <c r="Q383" s="372">
        <v>9901454.2799999993</v>
      </c>
      <c r="R383" s="372">
        <v>1676106.6596683066</v>
      </c>
      <c r="S383" s="873">
        <v>2</v>
      </c>
      <c r="T383" s="369">
        <v>-3.6774225605163746E-2</v>
      </c>
      <c r="U383" s="685">
        <v>-0.37824255797215306</v>
      </c>
      <c r="V383" s="369">
        <v>-0.11601699853031167</v>
      </c>
      <c r="W383" s="685">
        <v>-1.0200965648000642</v>
      </c>
      <c r="AB383" s="369">
        <v>0.248267872187833</v>
      </c>
      <c r="AC383" s="373">
        <v>-0.92540522791335378</v>
      </c>
      <c r="AD383" s="686">
        <v>0</v>
      </c>
      <c r="AE383" s="687" t="s">
        <v>1957</v>
      </c>
      <c r="AF383" s="688" t="s">
        <v>1800</v>
      </c>
      <c r="AG383" s="689" t="s">
        <v>1438</v>
      </c>
      <c r="AH383" s="689" t="s">
        <v>1861</v>
      </c>
      <c r="AI383" s="689">
        <v>0</v>
      </c>
      <c r="AJ383" s="689">
        <v>0</v>
      </c>
      <c r="AK383" s="689">
        <v>0</v>
      </c>
      <c r="AL383" s="673">
        <v>1</v>
      </c>
      <c r="AM383" s="673">
        <v>10</v>
      </c>
      <c r="AN383" s="685" t="s">
        <v>1782</v>
      </c>
      <c r="AO383" s="683" t="s">
        <v>1324</v>
      </c>
      <c r="AP383" s="687" t="s">
        <v>1783</v>
      </c>
      <c r="AQ383" s="376" t="s">
        <v>716</v>
      </c>
      <c r="AR383" s="369">
        <v>0</v>
      </c>
      <c r="AS383" s="369">
        <v>0</v>
      </c>
      <c r="AT383" s="369" t="s">
        <v>1419</v>
      </c>
      <c r="AW383" s="198"/>
      <c r="AX383" s="198"/>
      <c r="AY383" s="184"/>
      <c r="AZ383" s="184"/>
      <c r="BA383" s="184"/>
      <c r="BB383" s="184"/>
      <c r="BC383" s="184"/>
      <c r="BD383" s="184"/>
      <c r="BE383" s="184"/>
      <c r="BF383" s="184"/>
      <c r="BG383" s="186"/>
      <c r="BH383" s="186"/>
      <c r="BI383" s="199"/>
      <c r="BJ383" s="199"/>
      <c r="BK383" s="199"/>
      <c r="BL383" s="218"/>
      <c r="BM383" s="186"/>
      <c r="BN383" s="186"/>
      <c r="BO383" s="186"/>
      <c r="BP383" s="186"/>
      <c r="BQ383" s="186"/>
      <c r="BR383" s="186"/>
      <c r="BS383" s="186"/>
      <c r="BT383" s="186"/>
      <c r="BU383" s="186"/>
      <c r="BV383" s="189"/>
      <c r="BW383" s="184"/>
      <c r="BX383"/>
      <c r="BZ383"/>
    </row>
    <row r="384" spans="2:78" ht="18.75">
      <c r="B384" s="676" t="s">
        <v>166</v>
      </c>
      <c r="C384" s="364">
        <v>19773986000160</v>
      </c>
      <c r="D384" s="838" t="s">
        <v>14</v>
      </c>
      <c r="E384" s="838" t="s">
        <v>607</v>
      </c>
      <c r="F384" s="365" t="s">
        <v>1419</v>
      </c>
      <c r="G384" s="366" t="s">
        <v>1419</v>
      </c>
      <c r="H384" s="366" t="s">
        <v>34</v>
      </c>
      <c r="I384" s="840" t="s">
        <v>34</v>
      </c>
      <c r="J384" s="366" t="s">
        <v>608</v>
      </c>
      <c r="K384" s="367" t="s">
        <v>48</v>
      </c>
      <c r="L384" s="681" t="s">
        <v>1419</v>
      </c>
      <c r="M384" s="368" t="s">
        <v>34</v>
      </c>
      <c r="N384" s="682">
        <v>366471</v>
      </c>
      <c r="O384" s="683" t="s">
        <v>1321</v>
      </c>
      <c r="P384" s="684">
        <v>41760</v>
      </c>
      <c r="Q384" s="372">
        <v>70.924070999999998</v>
      </c>
      <c r="R384" s="372">
        <v>68.32488688844623</v>
      </c>
      <c r="S384" s="873">
        <v>2</v>
      </c>
      <c r="T384" s="369">
        <v>-7.0245628798960014E-2</v>
      </c>
      <c r="U384" s="685">
        <v>-0.72251382282133225</v>
      </c>
      <c r="V384" s="369">
        <v>-0.13223097837817488</v>
      </c>
      <c r="W384" s="685">
        <v>-1.1626603731563143</v>
      </c>
      <c r="X384" s="369">
        <v>-0.12934707267347512</v>
      </c>
      <c r="Y384" s="685">
        <v>-0.86436001759375181</v>
      </c>
      <c r="Z384" s="369">
        <v>-0.15124530559775751</v>
      </c>
      <c r="AA384" s="685">
        <v>-0.80532384475686036</v>
      </c>
      <c r="AB384" s="369">
        <v>0.26294190181869859</v>
      </c>
      <c r="AC384" s="373">
        <v>-0.93542476490872128</v>
      </c>
      <c r="AD384" s="686">
        <v>0</v>
      </c>
      <c r="AE384" s="687" t="s">
        <v>1954</v>
      </c>
      <c r="AF384" s="688" t="s">
        <v>1779</v>
      </c>
      <c r="AG384" s="689" t="s">
        <v>1439</v>
      </c>
      <c r="AH384" s="689" t="s">
        <v>1786</v>
      </c>
      <c r="AI384" s="689">
        <v>100000</v>
      </c>
      <c r="AJ384" s="689">
        <v>10000</v>
      </c>
      <c r="AK384" s="689">
        <v>10000</v>
      </c>
      <c r="AL384" s="673">
        <v>2.5</v>
      </c>
      <c r="AM384" s="673">
        <v>20</v>
      </c>
      <c r="AN384" s="685" t="s">
        <v>1801</v>
      </c>
      <c r="AO384" s="683" t="s">
        <v>1324</v>
      </c>
      <c r="AP384" s="687" t="s">
        <v>1783</v>
      </c>
      <c r="AQ384" s="376" t="s">
        <v>659</v>
      </c>
      <c r="AR384" s="369">
        <v>4.0000000000000001E-3</v>
      </c>
      <c r="AS384" s="369">
        <v>4.0000000000000001E-3</v>
      </c>
      <c r="AT384" s="369" t="s">
        <v>1419</v>
      </c>
      <c r="AW384" s="198"/>
      <c r="AX384" s="198"/>
      <c r="AY384" s="184"/>
      <c r="AZ384" s="184"/>
      <c r="BA384" s="184"/>
      <c r="BB384" s="184"/>
      <c r="BC384" s="184"/>
      <c r="BD384" s="184"/>
      <c r="BE384" s="184"/>
      <c r="BF384" s="184"/>
      <c r="BG384" s="186"/>
      <c r="BH384" s="186"/>
      <c r="BI384" s="199"/>
      <c r="BJ384" s="199"/>
      <c r="BK384" s="199"/>
      <c r="BL384" s="218"/>
      <c r="BM384" s="186"/>
      <c r="BN384" s="186"/>
      <c r="BO384" s="186"/>
      <c r="BP384" s="186"/>
      <c r="BQ384" s="186"/>
      <c r="BR384" s="186"/>
      <c r="BS384" s="186"/>
      <c r="BT384" s="186"/>
      <c r="BU384" s="186"/>
      <c r="BV384" s="189"/>
      <c r="BW384" s="184"/>
      <c r="BX384"/>
      <c r="BZ384"/>
    </row>
    <row r="385" spans="2:78" ht="18.75">
      <c r="B385" s="676" t="s">
        <v>1553</v>
      </c>
      <c r="C385" s="364">
        <v>19729259000104</v>
      </c>
      <c r="D385" s="838" t="s">
        <v>13</v>
      </c>
      <c r="E385" s="838" t="s">
        <v>1419</v>
      </c>
      <c r="F385" s="365" t="s">
        <v>1419</v>
      </c>
      <c r="G385" s="366" t="s">
        <v>1419</v>
      </c>
      <c r="H385" s="366" t="s">
        <v>1338</v>
      </c>
      <c r="I385" s="840" t="s">
        <v>1419</v>
      </c>
      <c r="J385" s="366" t="s">
        <v>1419</v>
      </c>
      <c r="K385" s="367" t="s">
        <v>48</v>
      </c>
      <c r="L385" s="681" t="s">
        <v>1419</v>
      </c>
      <c r="M385" s="368" t="s">
        <v>1419</v>
      </c>
      <c r="N385" s="682">
        <v>367745</v>
      </c>
      <c r="O385" s="683" t="s">
        <v>1324</v>
      </c>
      <c r="P385" s="684">
        <v>41781</v>
      </c>
      <c r="Q385" s="372">
        <v>20764206.449999999</v>
      </c>
      <c r="R385" s="372">
        <v>19664321.010996014</v>
      </c>
      <c r="S385" s="873">
        <v>1</v>
      </c>
      <c r="T385" s="369">
        <v>9.380510349257154E-2</v>
      </c>
      <c r="U385" s="685">
        <v>0.96483560733065832</v>
      </c>
      <c r="V385" s="369">
        <v>0.10667890085787213</v>
      </c>
      <c r="W385" s="685">
        <v>0.93798996423209424</v>
      </c>
      <c r="X385" s="369">
        <v>0.14802671860428651</v>
      </c>
      <c r="Y385" s="685">
        <v>0.98918649222267629</v>
      </c>
      <c r="Z385" s="369">
        <v>0.21939664215189447</v>
      </c>
      <c r="AA385" s="685">
        <v>1.1682038439884537</v>
      </c>
      <c r="AB385" s="369">
        <v>4.2144816728537454E-2</v>
      </c>
      <c r="AC385" s="373">
        <v>-0.16733937895109557</v>
      </c>
      <c r="AD385" s="686">
        <v>0</v>
      </c>
      <c r="AE385" s="687" t="s">
        <v>1957</v>
      </c>
      <c r="AF385" s="688" t="s">
        <v>1800</v>
      </c>
      <c r="AG385" s="689" t="s">
        <v>1438</v>
      </c>
      <c r="AH385" s="689" t="s">
        <v>1861</v>
      </c>
      <c r="AI385" s="689">
        <v>1000000</v>
      </c>
      <c r="AJ385" s="689">
        <v>0</v>
      </c>
      <c r="AK385" s="689">
        <v>1000000</v>
      </c>
      <c r="AL385" s="673">
        <v>0.3</v>
      </c>
      <c r="AM385" s="673">
        <v>10</v>
      </c>
      <c r="AN385" s="685" t="s">
        <v>1787</v>
      </c>
      <c r="AO385" s="683" t="s">
        <v>1324</v>
      </c>
      <c r="AP385" s="687" t="s">
        <v>1802</v>
      </c>
      <c r="AQ385" s="376" t="s">
        <v>679</v>
      </c>
      <c r="AR385" s="369">
        <v>0</v>
      </c>
      <c r="AS385" s="369">
        <v>0</v>
      </c>
      <c r="AT385" s="369" t="s">
        <v>1419</v>
      </c>
      <c r="AW385" s="198"/>
      <c r="AX385" s="198"/>
      <c r="AY385" s="184"/>
      <c r="AZ385" s="184"/>
      <c r="BA385" s="184"/>
      <c r="BB385" s="184"/>
      <c r="BC385" s="184"/>
      <c r="BD385" s="184"/>
      <c r="BE385" s="184"/>
      <c r="BF385" s="184"/>
      <c r="BG385" s="186"/>
      <c r="BH385" s="186"/>
      <c r="BI385" s="199"/>
      <c r="BJ385" s="199"/>
      <c r="BK385" s="199"/>
      <c r="BL385" s="218"/>
      <c r="BM385" s="186"/>
      <c r="BN385" s="186"/>
      <c r="BO385" s="186"/>
      <c r="BP385" s="186"/>
      <c r="BQ385" s="186"/>
      <c r="BR385" s="186"/>
      <c r="BS385" s="186"/>
      <c r="BT385" s="186"/>
      <c r="BU385" s="186"/>
      <c r="BV385" s="189"/>
      <c r="BW385" s="184"/>
      <c r="BX385"/>
      <c r="BZ385"/>
    </row>
    <row r="386" spans="2:78" ht="18.75">
      <c r="B386" s="676" t="s">
        <v>552</v>
      </c>
      <c r="C386" s="364">
        <v>14438229000117</v>
      </c>
      <c r="D386" s="838" t="s">
        <v>14</v>
      </c>
      <c r="E386" s="838" t="s">
        <v>607</v>
      </c>
      <c r="F386" s="365" t="s">
        <v>1419</v>
      </c>
      <c r="G386" s="366" t="s">
        <v>1419</v>
      </c>
      <c r="H386" s="366" t="s">
        <v>34</v>
      </c>
      <c r="I386" s="840" t="s">
        <v>34</v>
      </c>
      <c r="J386" s="366" t="s">
        <v>608</v>
      </c>
      <c r="K386" s="367" t="s">
        <v>48</v>
      </c>
      <c r="L386" s="681" t="s">
        <v>1419</v>
      </c>
      <c r="M386" s="368" t="s">
        <v>1416</v>
      </c>
      <c r="N386" s="682">
        <v>383732</v>
      </c>
      <c r="O386" s="683" t="s">
        <v>1321</v>
      </c>
      <c r="P386" s="684">
        <v>41949</v>
      </c>
      <c r="Q386" s="372">
        <v>203.88840099999999</v>
      </c>
      <c r="R386" s="372">
        <v>146.72855390438238</v>
      </c>
      <c r="S386" s="873">
        <v>2</v>
      </c>
      <c r="T386" s="369">
        <v>0.25754875654809828</v>
      </c>
      <c r="U386" s="685">
        <v>2.6490265634749655</v>
      </c>
      <c r="V386" s="369">
        <v>0.28693293405674436</v>
      </c>
      <c r="W386" s="685">
        <v>2.522900127284494</v>
      </c>
      <c r="X386" s="369">
        <v>0.71737312654096952</v>
      </c>
      <c r="Y386" s="685">
        <v>4.7938359598098046</v>
      </c>
      <c r="Z386" s="369">
        <v>1.0803867397734761</v>
      </c>
      <c r="AA386" s="685">
        <v>5.7526493113952597</v>
      </c>
      <c r="AB386" s="369">
        <v>0.17075977898959852</v>
      </c>
      <c r="AC386" s="373">
        <v>1.0142994255811333</v>
      </c>
      <c r="AD386" s="686">
        <v>0</v>
      </c>
      <c r="AE386" s="687" t="s">
        <v>1965</v>
      </c>
      <c r="AF386" s="688" t="s">
        <v>1800</v>
      </c>
      <c r="AG386" s="689" t="s">
        <v>1438</v>
      </c>
      <c r="AH386" s="689" t="s">
        <v>1786</v>
      </c>
      <c r="AI386" s="689">
        <v>5000</v>
      </c>
      <c r="AJ386" s="689">
        <v>1000</v>
      </c>
      <c r="AK386" s="689">
        <v>1000</v>
      </c>
      <c r="AL386" s="673">
        <v>2</v>
      </c>
      <c r="AM386" s="673">
        <v>20</v>
      </c>
      <c r="AN386" s="685" t="s">
        <v>1782</v>
      </c>
      <c r="AO386" s="683" t="s">
        <v>1324</v>
      </c>
      <c r="AP386" s="687" t="s">
        <v>1783</v>
      </c>
      <c r="AQ386" s="376" t="s">
        <v>659</v>
      </c>
      <c r="AR386" s="369">
        <v>2.666E-3</v>
      </c>
      <c r="AS386" s="369">
        <v>2.666E-3</v>
      </c>
      <c r="AT386" s="369" t="s">
        <v>1419</v>
      </c>
      <c r="AW386" s="198"/>
      <c r="AX386" s="198"/>
      <c r="AY386" s="184"/>
      <c r="AZ386" s="184"/>
      <c r="BA386" s="184"/>
      <c r="BB386" s="184"/>
      <c r="BC386" s="184"/>
      <c r="BD386" s="184"/>
      <c r="BE386" s="184"/>
      <c r="BF386" s="184"/>
      <c r="BG386" s="186"/>
      <c r="BH386" s="186"/>
      <c r="BI386" s="199"/>
      <c r="BJ386" s="199"/>
      <c r="BK386" s="199"/>
      <c r="BL386" s="218"/>
      <c r="BM386" s="186"/>
      <c r="BN386" s="186"/>
      <c r="BO386" s="186"/>
      <c r="BP386" s="186"/>
      <c r="BQ386" s="186"/>
      <c r="BR386" s="186"/>
      <c r="BS386" s="186"/>
      <c r="BT386" s="186"/>
      <c r="BU386" s="186"/>
      <c r="BV386" s="189"/>
      <c r="BW386" s="184"/>
      <c r="BX386"/>
      <c r="BZ386"/>
    </row>
    <row r="387" spans="2:78" ht="18.75">
      <c r="B387" s="676" t="s">
        <v>167</v>
      </c>
      <c r="C387" s="364">
        <v>30338659000113</v>
      </c>
      <c r="D387" s="838" t="s">
        <v>13</v>
      </c>
      <c r="E387" s="838" t="s">
        <v>615</v>
      </c>
      <c r="F387" s="365" t="s">
        <v>619</v>
      </c>
      <c r="G387" s="366" t="s">
        <v>34</v>
      </c>
      <c r="H387" s="366" t="s">
        <v>1338</v>
      </c>
      <c r="I387" s="840" t="s">
        <v>34</v>
      </c>
      <c r="J387" s="366" t="s">
        <v>608</v>
      </c>
      <c r="K387" s="367" t="s">
        <v>48</v>
      </c>
      <c r="L387" s="681" t="s">
        <v>1419</v>
      </c>
      <c r="M387" s="368" t="s">
        <v>1416</v>
      </c>
      <c r="N387" s="682">
        <v>470724</v>
      </c>
      <c r="O387" s="683" t="s">
        <v>1321</v>
      </c>
      <c r="P387" s="684">
        <v>43296</v>
      </c>
      <c r="Q387" s="372">
        <v>25.077302719999999</v>
      </c>
      <c r="R387" s="372">
        <v>24.710931916693252</v>
      </c>
      <c r="S387" s="873">
        <v>1</v>
      </c>
      <c r="T387" s="369">
        <v>0.24546628190182385</v>
      </c>
      <c r="U387" s="685">
        <v>2.52475185634969</v>
      </c>
      <c r="V387" s="369">
        <v>0.27842396344950981</v>
      </c>
      <c r="W387" s="685">
        <v>2.4480837486815181</v>
      </c>
      <c r="X387" s="369">
        <v>-0.14722974379521603</v>
      </c>
      <c r="Y387" s="685">
        <v>-0.98386071912436324</v>
      </c>
      <c r="Z387" s="369">
        <v>7.7088730432319785E-3</v>
      </c>
      <c r="AA387" s="685">
        <v>4.1046822930351778E-2</v>
      </c>
      <c r="AB387" s="369">
        <v>0.65915800769244803</v>
      </c>
      <c r="AC387" s="373">
        <v>0.2498529536352371</v>
      </c>
      <c r="AD387" s="686">
        <v>29661053000135</v>
      </c>
      <c r="AE387" s="687" t="s">
        <v>2030</v>
      </c>
      <c r="AF387" s="688" t="s">
        <v>1800</v>
      </c>
      <c r="AG387" s="689" t="s">
        <v>1438</v>
      </c>
      <c r="AH387" s="689" t="s">
        <v>1786</v>
      </c>
      <c r="AI387" s="689">
        <v>500</v>
      </c>
      <c r="AJ387" s="689">
        <v>500</v>
      </c>
      <c r="AK387" s="689">
        <v>500</v>
      </c>
      <c r="AL387" s="673">
        <v>1.8</v>
      </c>
      <c r="AM387" s="673">
        <v>20</v>
      </c>
      <c r="AN387" s="685" t="s">
        <v>1782</v>
      </c>
      <c r="AO387" s="683" t="s">
        <v>1324</v>
      </c>
      <c r="AP387" s="687" t="s">
        <v>1802</v>
      </c>
      <c r="AQ387" s="376" t="s">
        <v>668</v>
      </c>
      <c r="AR387" s="369">
        <v>3.5999999999999999E-3</v>
      </c>
      <c r="AS387" s="369">
        <v>3.5999999999999999E-3</v>
      </c>
      <c r="AT387" s="369" t="s">
        <v>1419</v>
      </c>
      <c r="AW387" s="198"/>
      <c r="AX387" s="198"/>
      <c r="AY387" s="184"/>
      <c r="AZ387" s="184"/>
      <c r="BA387" s="184"/>
      <c r="BB387" s="184"/>
      <c r="BC387" s="184"/>
      <c r="BD387" s="184"/>
      <c r="BE387" s="184"/>
      <c r="BF387" s="184"/>
      <c r="BG387" s="186"/>
      <c r="BH387" s="186"/>
      <c r="BI387" s="199"/>
      <c r="BJ387" s="199"/>
      <c r="BK387" s="199"/>
      <c r="BL387" s="218"/>
      <c r="BM387" s="186"/>
      <c r="BN387" s="186"/>
      <c r="BO387" s="186"/>
      <c r="BP387" s="186"/>
      <c r="BQ387" s="186"/>
      <c r="BR387" s="186"/>
      <c r="BS387" s="186"/>
      <c r="BT387" s="186"/>
      <c r="BU387" s="186"/>
      <c r="BV387" s="189"/>
      <c r="BW387" s="184"/>
      <c r="BX387"/>
      <c r="BZ387"/>
    </row>
    <row r="388" spans="2:78" ht="18.75">
      <c r="B388" s="676" t="s">
        <v>527</v>
      </c>
      <c r="C388" s="364">
        <v>42562316000117</v>
      </c>
      <c r="D388" s="838" t="s">
        <v>13</v>
      </c>
      <c r="E388" s="838" t="s">
        <v>616</v>
      </c>
      <c r="F388" s="365" t="s">
        <v>619</v>
      </c>
      <c r="G388" s="366" t="s">
        <v>34</v>
      </c>
      <c r="H388" s="366" t="s">
        <v>1338</v>
      </c>
      <c r="I388" s="840" t="s">
        <v>34</v>
      </c>
      <c r="J388" s="366" t="s">
        <v>611</v>
      </c>
      <c r="K388" s="367" t="s">
        <v>48</v>
      </c>
      <c r="L388" s="681" t="s">
        <v>1419</v>
      </c>
      <c r="M388" s="368" t="s">
        <v>1416</v>
      </c>
      <c r="N388" s="683">
        <v>604887</v>
      </c>
      <c r="O388" s="683" t="s">
        <v>1321</v>
      </c>
      <c r="P388" s="684">
        <v>44385</v>
      </c>
      <c r="Q388" s="372">
        <v>21.118556900000002</v>
      </c>
      <c r="R388" s="372">
        <v>39.722601867131466</v>
      </c>
      <c r="S388" s="873">
        <v>3</v>
      </c>
      <c r="T388" s="369">
        <v>-1.966140235740621E-2</v>
      </c>
      <c r="U388" s="685">
        <v>-0.20222802788104915</v>
      </c>
      <c r="V388" s="369">
        <v>-9.6854099360643708E-3</v>
      </c>
      <c r="W388" s="685">
        <v>-8.5160394852641527E-2</v>
      </c>
      <c r="AB388" s="369">
        <v>7.8890550224506611E-2</v>
      </c>
      <c r="AC388" s="373">
        <v>-1.5644053425927231</v>
      </c>
      <c r="AD388" s="686">
        <v>0</v>
      </c>
      <c r="AE388" s="687" t="s">
        <v>2122</v>
      </c>
      <c r="AF388" s="688" t="s">
        <v>1800</v>
      </c>
      <c r="AG388" s="689" t="s">
        <v>1438</v>
      </c>
      <c r="AH388" s="689" t="s">
        <v>1861</v>
      </c>
      <c r="AI388" s="689">
        <v>100000</v>
      </c>
      <c r="AJ388" s="689">
        <v>10000</v>
      </c>
      <c r="AK388" s="689">
        <v>100000</v>
      </c>
      <c r="AL388" s="673">
        <v>0</v>
      </c>
      <c r="AM388" s="673">
        <v>0</v>
      </c>
      <c r="AN388" s="685" t="s">
        <v>1787</v>
      </c>
      <c r="AO388" s="683" t="s">
        <v>1324</v>
      </c>
      <c r="AP388" s="687" t="s">
        <v>1802</v>
      </c>
      <c r="AQ388" s="376" t="s">
        <v>668</v>
      </c>
      <c r="AR388" s="369">
        <v>0</v>
      </c>
      <c r="AS388" s="369">
        <v>0</v>
      </c>
      <c r="AT388" s="369" t="s">
        <v>1419</v>
      </c>
      <c r="AW388" s="198"/>
      <c r="AX388" s="198"/>
      <c r="AY388" s="184"/>
      <c r="AZ388" s="184"/>
      <c r="BA388" s="184"/>
      <c r="BB388" s="184"/>
      <c r="BC388" s="184"/>
      <c r="BD388" s="184"/>
      <c r="BE388" s="184"/>
      <c r="BF388" s="184"/>
      <c r="BG388" s="186"/>
      <c r="BH388" s="186"/>
      <c r="BI388" s="199"/>
      <c r="BJ388" s="199"/>
      <c r="BK388" s="199"/>
      <c r="BL388" s="218"/>
      <c r="BM388" s="186"/>
      <c r="BN388" s="186"/>
      <c r="BO388" s="186"/>
      <c r="BP388" s="186"/>
      <c r="BQ388" s="186"/>
      <c r="BR388" s="186"/>
      <c r="BS388" s="186"/>
      <c r="BT388" s="186"/>
      <c r="BU388" s="186"/>
      <c r="BV388" s="189"/>
      <c r="BW388" s="184"/>
      <c r="BX388"/>
      <c r="BZ388"/>
    </row>
    <row r="389" spans="2:78" ht="18.75">
      <c r="B389" s="676" t="s">
        <v>168</v>
      </c>
      <c r="C389" s="364">
        <v>23591953000177</v>
      </c>
      <c r="D389" s="838" t="s">
        <v>14</v>
      </c>
      <c r="E389" s="838" t="s">
        <v>607</v>
      </c>
      <c r="F389" s="365" t="s">
        <v>1419</v>
      </c>
      <c r="G389" s="366" t="s">
        <v>1419</v>
      </c>
      <c r="H389" s="366" t="s">
        <v>34</v>
      </c>
      <c r="I389" s="840" t="s">
        <v>34</v>
      </c>
      <c r="J389" s="366" t="s">
        <v>608</v>
      </c>
      <c r="K389" s="367" t="s">
        <v>48</v>
      </c>
      <c r="L389" s="681" t="s">
        <v>1419</v>
      </c>
      <c r="M389" s="368" t="s">
        <v>34</v>
      </c>
      <c r="N389" s="682">
        <v>409804</v>
      </c>
      <c r="O389" s="683" t="s">
        <v>1321</v>
      </c>
      <c r="P389" s="684">
        <v>42355</v>
      </c>
      <c r="Q389" s="372">
        <v>110.183273</v>
      </c>
      <c r="R389" s="372">
        <v>103.19509962948204</v>
      </c>
      <c r="S389" s="873">
        <v>3</v>
      </c>
      <c r="T389" s="369">
        <v>0.21456622201418685</v>
      </c>
      <c r="U389" s="685">
        <v>2.2069282312139542</v>
      </c>
      <c r="V389" s="369">
        <v>0.18114433351728421</v>
      </c>
      <c r="W389" s="685">
        <v>1.5927382598654298</v>
      </c>
      <c r="X389" s="369">
        <v>0.13823678609808199</v>
      </c>
      <c r="Y389" s="685">
        <v>0.92376540415007491</v>
      </c>
      <c r="Z389" s="369">
        <v>0.29773359164120183</v>
      </c>
      <c r="AA389" s="685">
        <v>1.5853183659891177</v>
      </c>
      <c r="AB389" s="369">
        <v>0.17062710990183483</v>
      </c>
      <c r="AC389" s="373">
        <v>0.39508929876872956</v>
      </c>
      <c r="AD389" s="686">
        <v>0</v>
      </c>
      <c r="AE389" s="687" t="s">
        <v>1984</v>
      </c>
      <c r="AF389" s="688" t="s">
        <v>1800</v>
      </c>
      <c r="AG389" s="689" t="s">
        <v>1438</v>
      </c>
      <c r="AH389" s="689" t="s">
        <v>1786</v>
      </c>
      <c r="AI389" s="689">
        <v>10000</v>
      </c>
      <c r="AJ389" s="689">
        <v>1000</v>
      </c>
      <c r="AK389" s="689">
        <v>10000</v>
      </c>
      <c r="AL389" s="673">
        <v>2</v>
      </c>
      <c r="AM389" s="673">
        <v>20</v>
      </c>
      <c r="AN389" s="685" t="s">
        <v>1782</v>
      </c>
      <c r="AO389" s="683" t="s">
        <v>1324</v>
      </c>
      <c r="AP389" s="687" t="s">
        <v>1783</v>
      </c>
      <c r="AQ389" s="376" t="s">
        <v>659</v>
      </c>
      <c r="AR389" s="369">
        <v>4.0000000000000001E-3</v>
      </c>
      <c r="AS389" s="369">
        <v>4.0000000000000001E-3</v>
      </c>
      <c r="AT389" s="369" t="s">
        <v>1419</v>
      </c>
      <c r="AW389" s="198"/>
      <c r="AX389" s="198"/>
      <c r="AY389" s="184"/>
      <c r="AZ389" s="184"/>
      <c r="BA389" s="184"/>
      <c r="BB389" s="184"/>
      <c r="BC389" s="184"/>
      <c r="BD389" s="184"/>
      <c r="BE389" s="184"/>
      <c r="BF389" s="184"/>
      <c r="BG389" s="186"/>
      <c r="BH389" s="186"/>
      <c r="BI389" s="199"/>
      <c r="BJ389" s="199"/>
      <c r="BK389" s="199"/>
      <c r="BL389" s="218"/>
      <c r="BM389" s="186"/>
      <c r="BN389" s="186"/>
      <c r="BO389" s="186"/>
      <c r="BP389" s="186"/>
      <c r="BQ389" s="186"/>
      <c r="BR389" s="186"/>
      <c r="BS389" s="186"/>
      <c r="BT389" s="186"/>
      <c r="BU389" s="186"/>
      <c r="BV389" s="189"/>
      <c r="BW389" s="184"/>
      <c r="BX389"/>
      <c r="BZ389"/>
    </row>
    <row r="390" spans="2:78" ht="18.75">
      <c r="B390" s="676" t="s">
        <v>902</v>
      </c>
      <c r="C390" s="364">
        <v>11701977000152</v>
      </c>
      <c r="D390" s="838" t="s">
        <v>11</v>
      </c>
      <c r="E390" s="838" t="s">
        <v>620</v>
      </c>
      <c r="F390" s="365" t="s">
        <v>1419</v>
      </c>
      <c r="G390" s="366" t="s">
        <v>738</v>
      </c>
      <c r="H390" s="366" t="s">
        <v>34</v>
      </c>
      <c r="I390" s="840" t="s">
        <v>34</v>
      </c>
      <c r="J390" s="366" t="s">
        <v>1419</v>
      </c>
      <c r="K390" s="367" t="s">
        <v>48</v>
      </c>
      <c r="L390" s="681" t="s">
        <v>1419</v>
      </c>
      <c r="M390" s="368" t="s">
        <v>34</v>
      </c>
      <c r="N390" s="682">
        <v>259047</v>
      </c>
      <c r="O390" s="683" t="s">
        <v>1321</v>
      </c>
      <c r="P390" s="684">
        <v>40472</v>
      </c>
      <c r="Q390" s="372">
        <v>20.334859999999999</v>
      </c>
      <c r="R390" s="372">
        <v>20.923814072874482</v>
      </c>
      <c r="S390" s="873">
        <v>2</v>
      </c>
      <c r="T390" s="369">
        <v>7.652865863924152E-2</v>
      </c>
      <c r="U390" s="685">
        <v>0.78713814160698037</v>
      </c>
      <c r="V390" s="369">
        <v>9.1079371515772278E-2</v>
      </c>
      <c r="W390" s="685">
        <v>0.80082880254063504</v>
      </c>
      <c r="X390" s="369">
        <v>0.13721241509417181</v>
      </c>
      <c r="Y390" s="685">
        <v>0.91692005913637287</v>
      </c>
      <c r="Z390" s="369">
        <v>0.19457634442309835</v>
      </c>
      <c r="AA390" s="685">
        <v>1.036045179519727</v>
      </c>
      <c r="AB390" s="369">
        <v>4.2664013297849454E-2</v>
      </c>
      <c r="AC390" s="373">
        <v>-0.5309396619891561</v>
      </c>
      <c r="AD390" s="686">
        <v>0</v>
      </c>
      <c r="AE390" s="687" t="s">
        <v>1818</v>
      </c>
      <c r="AF390" s="688" t="s">
        <v>1779</v>
      </c>
      <c r="AG390" s="689" t="s">
        <v>1439</v>
      </c>
      <c r="AH390" s="689" t="s">
        <v>1786</v>
      </c>
      <c r="AI390" s="689">
        <v>1000</v>
      </c>
      <c r="AJ390" s="689">
        <v>1000</v>
      </c>
      <c r="AK390" s="689">
        <v>1000</v>
      </c>
      <c r="AL390" s="673">
        <v>1.1200000000000001</v>
      </c>
      <c r="AM390" s="673">
        <v>10</v>
      </c>
      <c r="AN390" s="685" t="s">
        <v>1787</v>
      </c>
      <c r="AO390" s="683" t="s">
        <v>1324</v>
      </c>
      <c r="AP390" s="687" t="s">
        <v>1802</v>
      </c>
      <c r="AQ390" s="376" t="s">
        <v>686</v>
      </c>
      <c r="AR390" s="369">
        <v>1.66666666666667E-3</v>
      </c>
      <c r="AS390" s="369">
        <v>1.66666666666667E-3</v>
      </c>
      <c r="AT390" s="369" t="s">
        <v>1419</v>
      </c>
      <c r="AW390" s="198"/>
      <c r="AX390" s="198"/>
      <c r="AY390" s="184"/>
      <c r="AZ390" s="184"/>
      <c r="BA390" s="184"/>
      <c r="BB390" s="184"/>
      <c r="BC390" s="184"/>
      <c r="BD390" s="184"/>
      <c r="BE390" s="184"/>
      <c r="BF390" s="184"/>
      <c r="BG390" s="186"/>
      <c r="BH390" s="186"/>
      <c r="BI390" s="199"/>
      <c r="BJ390" s="199"/>
      <c r="BK390" s="199"/>
      <c r="BL390" s="218"/>
      <c r="BM390" s="186"/>
      <c r="BN390" s="186"/>
      <c r="BO390" s="186"/>
      <c r="BP390" s="186"/>
      <c r="BQ390" s="186"/>
      <c r="BR390" s="186"/>
      <c r="BS390" s="186"/>
      <c r="BT390" s="186"/>
      <c r="BU390" s="186"/>
      <c r="BV390" s="189"/>
      <c r="BW390" s="184"/>
      <c r="BX390"/>
      <c r="BZ390"/>
    </row>
    <row r="391" spans="2:78" ht="18.75">
      <c r="B391" s="676" t="s">
        <v>169</v>
      </c>
      <c r="C391" s="364">
        <v>11447136000160</v>
      </c>
      <c r="D391" s="838" t="s">
        <v>11</v>
      </c>
      <c r="E391" s="838" t="s">
        <v>620</v>
      </c>
      <c r="F391" s="365" t="s">
        <v>663</v>
      </c>
      <c r="G391" s="366" t="s">
        <v>738</v>
      </c>
      <c r="H391" s="366" t="s">
        <v>34</v>
      </c>
      <c r="I391" s="840" t="s">
        <v>1419</v>
      </c>
      <c r="J391" s="366" t="s">
        <v>608</v>
      </c>
      <c r="K391" s="367" t="s">
        <v>48</v>
      </c>
      <c r="L391" s="681" t="s">
        <v>1419</v>
      </c>
      <c r="M391" s="368" t="s">
        <v>34</v>
      </c>
      <c r="N391" s="682">
        <v>248185</v>
      </c>
      <c r="O391" s="683" t="s">
        <v>1321</v>
      </c>
      <c r="P391" s="684">
        <v>40304</v>
      </c>
      <c r="Q391" s="372">
        <v>94.958156000000002</v>
      </c>
      <c r="R391" s="372">
        <v>86.756322932270905</v>
      </c>
      <c r="S391" s="873">
        <v>1</v>
      </c>
      <c r="T391" s="369">
        <v>0.1091629238289511</v>
      </c>
      <c r="U391" s="685">
        <v>1.1227989948205439</v>
      </c>
      <c r="V391" s="369">
        <v>0.12737549050444019</v>
      </c>
      <c r="W391" s="685">
        <v>1.1199677801469285</v>
      </c>
      <c r="X391" s="369">
        <v>0.19447284586144153</v>
      </c>
      <c r="Y391" s="685">
        <v>1.2995620928711851</v>
      </c>
      <c r="Z391" s="369">
        <v>0.21625449230016902</v>
      </c>
      <c r="AA391" s="685">
        <v>1.151473088680758</v>
      </c>
      <c r="AB391" s="369">
        <v>1.9840519843025537E-3</v>
      </c>
      <c r="AC391" s="373">
        <v>6.8768874490973193</v>
      </c>
      <c r="AD391" s="686">
        <v>0</v>
      </c>
      <c r="AE391" s="687" t="s">
        <v>1818</v>
      </c>
      <c r="AF391" s="688" t="s">
        <v>1779</v>
      </c>
      <c r="AG391" s="689" t="s">
        <v>1439</v>
      </c>
      <c r="AH391" s="689" t="s">
        <v>1786</v>
      </c>
      <c r="AI391" s="689">
        <v>1000</v>
      </c>
      <c r="AJ391" s="689">
        <v>1</v>
      </c>
      <c r="AK391" s="689">
        <v>1000</v>
      </c>
      <c r="AL391" s="673">
        <v>0.06</v>
      </c>
      <c r="AM391" s="673">
        <v>0</v>
      </c>
      <c r="AN391" s="685" t="s">
        <v>1787</v>
      </c>
      <c r="AO391" s="683" t="s">
        <v>1324</v>
      </c>
      <c r="AP391" s="687" t="s">
        <v>1788</v>
      </c>
      <c r="AQ391" s="376" t="s">
        <v>675</v>
      </c>
      <c r="AR391" s="369">
        <v>1.66666666666667E-3</v>
      </c>
      <c r="AS391" s="369">
        <v>1.66666666666667E-3</v>
      </c>
      <c r="AT391" s="369" t="s">
        <v>1419</v>
      </c>
      <c r="AW391" s="198"/>
      <c r="AX391" s="198"/>
      <c r="AY391" s="184"/>
      <c r="AZ391" s="184"/>
      <c r="BA391" s="184"/>
      <c r="BB391" s="184"/>
      <c r="BC391" s="184"/>
      <c r="BD391" s="184"/>
      <c r="BE391" s="184"/>
      <c r="BF391" s="184"/>
      <c r="BG391" s="186"/>
      <c r="BH391" s="186"/>
      <c r="BI391" s="199"/>
      <c r="BJ391" s="199"/>
      <c r="BK391" s="199"/>
      <c r="BL391" s="218"/>
      <c r="BM391" s="186"/>
      <c r="BN391" s="186"/>
      <c r="BO391" s="186"/>
      <c r="BP391" s="186"/>
      <c r="BQ391" s="186"/>
      <c r="BR391" s="186"/>
      <c r="BS391" s="186"/>
      <c r="BT391" s="186"/>
      <c r="BU391" s="186"/>
      <c r="BV391" s="189"/>
      <c r="BW391" s="184"/>
      <c r="BX391"/>
      <c r="BZ391"/>
    </row>
    <row r="392" spans="2:78" ht="18.75">
      <c r="B392" s="676" t="s">
        <v>1554</v>
      </c>
      <c r="C392" s="364">
        <v>29813630000167</v>
      </c>
      <c r="D392" s="838" t="s">
        <v>11</v>
      </c>
      <c r="E392" s="838" t="s">
        <v>620</v>
      </c>
      <c r="F392" s="365" t="s">
        <v>663</v>
      </c>
      <c r="G392" s="366" t="s">
        <v>738</v>
      </c>
      <c r="H392" s="366" t="s">
        <v>34</v>
      </c>
      <c r="I392" s="840" t="s">
        <v>1419</v>
      </c>
      <c r="J392" s="366" t="s">
        <v>608</v>
      </c>
      <c r="K392" s="367" t="s">
        <v>48</v>
      </c>
      <c r="L392" s="681" t="s">
        <v>1419</v>
      </c>
      <c r="M392" s="368" t="s">
        <v>1419</v>
      </c>
      <c r="N392" s="682">
        <v>488623</v>
      </c>
      <c r="O392" s="683" t="s">
        <v>1321</v>
      </c>
      <c r="P392" s="684">
        <v>43359</v>
      </c>
      <c r="Q392" s="372">
        <v>54.83567206</v>
      </c>
      <c r="R392" s="372">
        <v>59.128241076135467</v>
      </c>
      <c r="S392" s="873">
        <v>1</v>
      </c>
      <c r="T392" s="369">
        <v>0.11245259832254084</v>
      </c>
      <c r="U392" s="685">
        <v>1.1566350545845439</v>
      </c>
      <c r="V392" s="369">
        <v>0.13141475102163169</v>
      </c>
      <c r="W392" s="685">
        <v>1.1554835737816262</v>
      </c>
      <c r="X392" s="369">
        <v>0.20315597630333704</v>
      </c>
      <c r="Y392" s="685">
        <v>1.3575869915132457</v>
      </c>
      <c r="Z392" s="369">
        <v>0.22883113176915604</v>
      </c>
      <c r="AA392" s="685">
        <v>1.2184389201904116</v>
      </c>
      <c r="AB392" s="369">
        <v>2.368448407496118E-3</v>
      </c>
      <c r="AC392" s="373">
        <v>7.466222464644229</v>
      </c>
      <c r="AD392" s="686">
        <v>11447136000160</v>
      </c>
      <c r="AE392" s="687" t="s">
        <v>1818</v>
      </c>
      <c r="AF392" s="688" t="s">
        <v>1779</v>
      </c>
      <c r="AG392" s="689" t="s">
        <v>1439</v>
      </c>
      <c r="AH392" s="689" t="s">
        <v>1786</v>
      </c>
      <c r="AI392" s="689">
        <v>5000</v>
      </c>
      <c r="AJ392" s="689">
        <v>1000</v>
      </c>
      <c r="AK392" s="689">
        <v>5000</v>
      </c>
      <c r="AL392" s="673">
        <v>0.06</v>
      </c>
      <c r="AM392" s="673">
        <v>0</v>
      </c>
      <c r="AN392" s="685" t="s">
        <v>1787</v>
      </c>
      <c r="AO392" s="683" t="s">
        <v>1324</v>
      </c>
      <c r="AP392" s="687" t="s">
        <v>1788</v>
      </c>
      <c r="AQ392" s="376" t="s">
        <v>1782</v>
      </c>
      <c r="AR392" s="369">
        <v>0</v>
      </c>
      <c r="AS392" s="369">
        <v>0</v>
      </c>
      <c r="AT392" s="369" t="s">
        <v>1419</v>
      </c>
      <c r="AW392" s="198"/>
      <c r="AX392" s="198"/>
      <c r="AY392" s="184"/>
      <c r="AZ392" s="184"/>
      <c r="BA392" s="184"/>
      <c r="BB392" s="186"/>
      <c r="BC392" s="184"/>
      <c r="BD392" s="184"/>
      <c r="BE392" s="184"/>
      <c r="BF392" s="184"/>
      <c r="BG392" s="186"/>
      <c r="BH392" s="186"/>
      <c r="BI392" s="199"/>
      <c r="BJ392" s="199"/>
      <c r="BK392" s="199"/>
      <c r="BL392" s="186"/>
      <c r="BM392" s="186"/>
      <c r="BN392" s="186"/>
      <c r="BO392" s="186"/>
      <c r="BP392" s="186"/>
      <c r="BQ392" s="186"/>
      <c r="BR392" s="186"/>
      <c r="BS392" s="186"/>
      <c r="BT392" s="187"/>
      <c r="BU392" s="188"/>
      <c r="BV392" s="189"/>
      <c r="BW392" s="185"/>
      <c r="BX392"/>
      <c r="BZ392"/>
    </row>
    <row r="393" spans="2:78" ht="18.75">
      <c r="B393" s="676" t="s">
        <v>1555</v>
      </c>
      <c r="C393" s="364">
        <v>29215706000152</v>
      </c>
      <c r="D393" s="838" t="s">
        <v>13</v>
      </c>
      <c r="E393" s="838" t="s">
        <v>615</v>
      </c>
      <c r="F393" s="365" t="s">
        <v>619</v>
      </c>
      <c r="G393" s="366" t="s">
        <v>1419</v>
      </c>
      <c r="H393" s="366" t="s">
        <v>1337</v>
      </c>
      <c r="I393" s="840" t="s">
        <v>1419</v>
      </c>
      <c r="J393" s="366" t="s">
        <v>608</v>
      </c>
      <c r="K393" s="367" t="s">
        <v>48</v>
      </c>
      <c r="L393" s="681" t="s">
        <v>1419</v>
      </c>
      <c r="M393" s="368" t="s">
        <v>1419</v>
      </c>
      <c r="N393" s="682">
        <v>462888</v>
      </c>
      <c r="O393" s="683" t="s">
        <v>1321</v>
      </c>
      <c r="P393" s="684">
        <v>43106</v>
      </c>
      <c r="Q393" s="372">
        <v>77168460</v>
      </c>
      <c r="R393" s="372">
        <v>5069346.7592623467</v>
      </c>
      <c r="S393" s="873">
        <v>1</v>
      </c>
      <c r="T393" s="369">
        <v>9.581261131909713E-2</v>
      </c>
      <c r="U393" s="685">
        <v>0.98548389789173907</v>
      </c>
      <c r="V393" s="369">
        <v>0.10236753087589423</v>
      </c>
      <c r="W393" s="685">
        <v>0.90008160800920245</v>
      </c>
      <c r="X393" s="369">
        <v>0.172214206609</v>
      </c>
      <c r="Y393" s="685">
        <v>1.1508190450526878</v>
      </c>
      <c r="Z393" s="369">
        <v>0.2132976394743753</v>
      </c>
      <c r="AA393" s="685">
        <v>1.1357289697037278</v>
      </c>
      <c r="AB393" s="369">
        <v>4.4298660922842674E-2</v>
      </c>
      <c r="AC393" s="373">
        <v>-0.25652823815898479</v>
      </c>
      <c r="AD393" s="686">
        <v>0</v>
      </c>
      <c r="AE393" s="687" t="s">
        <v>1818</v>
      </c>
      <c r="AF393" s="688" t="s">
        <v>1779</v>
      </c>
      <c r="AG393" s="689" t="s">
        <v>1439</v>
      </c>
      <c r="AH393" s="689" t="s">
        <v>1780</v>
      </c>
      <c r="AI393" s="689">
        <v>0</v>
      </c>
      <c r="AJ393" s="689">
        <v>0</v>
      </c>
      <c r="AK393" s="689">
        <v>0</v>
      </c>
      <c r="AL393" s="673">
        <v>0.09</v>
      </c>
      <c r="AM393" s="673">
        <v>0</v>
      </c>
      <c r="AN393" s="685" t="s">
        <v>1787</v>
      </c>
      <c r="AO393" s="683" t="s">
        <v>1324</v>
      </c>
      <c r="AP393" s="687" t="s">
        <v>1802</v>
      </c>
      <c r="AQ393" s="376" t="s">
        <v>1782</v>
      </c>
      <c r="AR393" s="369">
        <v>0</v>
      </c>
      <c r="AS393" s="369">
        <v>0</v>
      </c>
      <c r="AT393" s="369" t="s">
        <v>1419</v>
      </c>
      <c r="AW393" s="198"/>
      <c r="AX393" s="198"/>
      <c r="AY393" s="184"/>
      <c r="AZ393" s="184"/>
      <c r="BA393" s="184"/>
      <c r="BB393" s="186"/>
      <c r="BC393" s="184"/>
      <c r="BD393" s="184"/>
      <c r="BE393" s="184"/>
      <c r="BF393" s="184"/>
      <c r="BG393" s="186"/>
      <c r="BH393" s="186"/>
      <c r="BI393" s="199"/>
      <c r="BJ393" s="199"/>
      <c r="BK393" s="199"/>
      <c r="BL393" s="186"/>
      <c r="BM393" s="186"/>
      <c r="BN393" s="186"/>
      <c r="BO393" s="186"/>
      <c r="BP393" s="186"/>
      <c r="BQ393" s="186"/>
      <c r="BR393" s="186"/>
      <c r="BS393" s="186"/>
      <c r="BT393" s="187"/>
      <c r="BU393" s="188"/>
      <c r="BV393" s="189"/>
      <c r="BW393" s="185"/>
      <c r="BX393"/>
      <c r="BZ393"/>
    </row>
    <row r="394" spans="2:78" ht="18.75">
      <c r="B394" s="676" t="s">
        <v>903</v>
      </c>
      <c r="C394" s="364">
        <v>5488919000190</v>
      </c>
      <c r="D394" s="838" t="s">
        <v>13</v>
      </c>
      <c r="E394" s="838" t="s">
        <v>616</v>
      </c>
      <c r="F394" s="365" t="s">
        <v>617</v>
      </c>
      <c r="G394" s="366" t="s">
        <v>34</v>
      </c>
      <c r="H394" s="366" t="s">
        <v>1337</v>
      </c>
      <c r="I394" s="840" t="s">
        <v>34</v>
      </c>
      <c r="J394" s="366" t="s">
        <v>608</v>
      </c>
      <c r="K394" s="367" t="s">
        <v>48</v>
      </c>
      <c r="L394" s="681" t="s">
        <v>1419</v>
      </c>
      <c r="M394" s="368" t="s">
        <v>34</v>
      </c>
      <c r="N394" s="682">
        <v>113190</v>
      </c>
      <c r="O394" s="683" t="s">
        <v>1321</v>
      </c>
      <c r="P394" s="684">
        <v>37651</v>
      </c>
      <c r="Q394" s="372">
        <v>20.010774000000001</v>
      </c>
      <c r="R394" s="372">
        <v>28.251541525896403</v>
      </c>
      <c r="S394" s="873">
        <v>1</v>
      </c>
      <c r="T394" s="369">
        <v>9.1773134114548682E-2</v>
      </c>
      <c r="U394" s="685">
        <v>0.94393571664318376</v>
      </c>
      <c r="V394" s="369">
        <v>9.8047659035658041E-2</v>
      </c>
      <c r="W394" s="685">
        <v>0.86209849794408433</v>
      </c>
      <c r="X394" s="369">
        <v>0.1200867767446594</v>
      </c>
      <c r="Y394" s="685">
        <v>0.80247821859733803</v>
      </c>
      <c r="Z394" s="369">
        <v>0.1824472347652939</v>
      </c>
      <c r="AA394" s="685">
        <v>0.97146227438759258</v>
      </c>
      <c r="AB394" s="369">
        <v>2.3330762801084606E-2</v>
      </c>
      <c r="AC394" s="373">
        <v>-0.67223388336219247</v>
      </c>
      <c r="AD394" s="686">
        <v>12219403000105</v>
      </c>
      <c r="AE394" s="687" t="s">
        <v>1818</v>
      </c>
      <c r="AF394" s="688" t="s">
        <v>1779</v>
      </c>
      <c r="AG394" s="689" t="s">
        <v>1439</v>
      </c>
      <c r="AH394" s="689" t="s">
        <v>1786</v>
      </c>
      <c r="AI394" s="689">
        <v>1000</v>
      </c>
      <c r="AJ394" s="689">
        <v>1</v>
      </c>
      <c r="AK394" s="689">
        <v>1000</v>
      </c>
      <c r="AL394" s="673">
        <v>2</v>
      </c>
      <c r="AM394" s="673">
        <v>20</v>
      </c>
      <c r="AN394" s="685" t="s">
        <v>1787</v>
      </c>
      <c r="AO394" s="683" t="s">
        <v>1324</v>
      </c>
      <c r="AP394" s="687" t="s">
        <v>1802</v>
      </c>
      <c r="AQ394" s="376" t="s">
        <v>664</v>
      </c>
      <c r="AR394" s="369">
        <v>5.0000000000000001E-3</v>
      </c>
      <c r="AS394" s="369">
        <v>5.0000000000000001E-3</v>
      </c>
      <c r="AT394" s="369" t="s">
        <v>1419</v>
      </c>
      <c r="AW394" s="198"/>
      <c r="AX394" s="198"/>
      <c r="AY394" s="184"/>
      <c r="AZ394" s="184"/>
      <c r="BA394" s="184"/>
      <c r="BB394" s="186"/>
      <c r="BC394" s="184"/>
      <c r="BD394" s="184"/>
      <c r="BE394" s="184"/>
      <c r="BF394" s="184"/>
      <c r="BG394" s="186"/>
      <c r="BH394" s="186"/>
      <c r="BI394" s="199"/>
      <c r="BJ394" s="199"/>
      <c r="BK394" s="199"/>
      <c r="BL394" s="186"/>
      <c r="BM394" s="186"/>
      <c r="BN394" s="186"/>
      <c r="BO394" s="186"/>
      <c r="BP394" s="186"/>
      <c r="BQ394" s="186"/>
      <c r="BR394" s="186"/>
      <c r="BS394" s="186"/>
      <c r="BT394" s="187"/>
      <c r="BU394" s="188"/>
      <c r="BV394" s="189"/>
      <c r="BW394" s="185"/>
      <c r="BX394"/>
      <c r="BZ394"/>
    </row>
    <row r="395" spans="2:78" ht="18.75">
      <c r="B395" s="676" t="s">
        <v>170</v>
      </c>
      <c r="C395" s="364">
        <v>13176277000111</v>
      </c>
      <c r="D395" s="838" t="s">
        <v>11</v>
      </c>
      <c r="E395" s="838" t="s">
        <v>621</v>
      </c>
      <c r="F395" s="365" t="s">
        <v>672</v>
      </c>
      <c r="G395" s="366" t="s">
        <v>738</v>
      </c>
      <c r="H395" s="366" t="s">
        <v>34</v>
      </c>
      <c r="I395" s="840" t="s">
        <v>1419</v>
      </c>
      <c r="J395" s="366" t="s">
        <v>608</v>
      </c>
      <c r="K395" s="367" t="s">
        <v>48</v>
      </c>
      <c r="L395" s="681" t="s">
        <v>1419</v>
      </c>
      <c r="M395" s="368" t="s">
        <v>34</v>
      </c>
      <c r="N395" s="682">
        <v>288561</v>
      </c>
      <c r="O395" s="683" t="s">
        <v>1321</v>
      </c>
      <c r="P395" s="684">
        <v>40823</v>
      </c>
      <c r="Q395" s="372">
        <v>40.653128000000002</v>
      </c>
      <c r="R395" s="372">
        <v>51.674238342629465</v>
      </c>
      <c r="S395" s="873">
        <v>1</v>
      </c>
      <c r="T395" s="369">
        <v>8.3326126154684266E-2</v>
      </c>
      <c r="U395" s="685">
        <v>0.85705372673388114</v>
      </c>
      <c r="V395" s="369">
        <v>0.10816183530267609</v>
      </c>
      <c r="W395" s="685">
        <v>0.95102888397774665</v>
      </c>
      <c r="X395" s="369">
        <v>0.15051104703989338</v>
      </c>
      <c r="Y395" s="685">
        <v>1.005787982507119</v>
      </c>
      <c r="Z395" s="369">
        <v>0.23890570608721173</v>
      </c>
      <c r="AA395" s="685">
        <v>1.2720822044698123</v>
      </c>
      <c r="AB395" s="369">
        <v>3.0879919980149943E-2</v>
      </c>
      <c r="AC395" s="373">
        <v>-0.1803616400605127</v>
      </c>
      <c r="AD395" s="686">
        <v>0</v>
      </c>
      <c r="AE395" s="687" t="s">
        <v>1818</v>
      </c>
      <c r="AF395" s="688" t="s">
        <v>1800</v>
      </c>
      <c r="AG395" s="689" t="s">
        <v>1438</v>
      </c>
      <c r="AH395" s="689" t="s">
        <v>1786</v>
      </c>
      <c r="AI395" s="689">
        <v>1000</v>
      </c>
      <c r="AJ395" s="689">
        <v>1</v>
      </c>
      <c r="AK395" s="689">
        <v>1000</v>
      </c>
      <c r="AL395" s="673">
        <v>1</v>
      </c>
      <c r="AM395" s="673">
        <v>20</v>
      </c>
      <c r="AN395" s="685" t="s">
        <v>1895</v>
      </c>
      <c r="AO395" s="683" t="s">
        <v>1324</v>
      </c>
      <c r="AP395" s="687" t="s">
        <v>1802</v>
      </c>
      <c r="AQ395" s="376" t="s">
        <v>664</v>
      </c>
      <c r="AR395" s="369">
        <v>3.3333333333333301E-3</v>
      </c>
      <c r="AS395" s="369">
        <v>3.3333333333333301E-3</v>
      </c>
      <c r="AT395" s="369" t="s">
        <v>1419</v>
      </c>
      <c r="AW395" s="198"/>
      <c r="AX395" s="198"/>
      <c r="AY395" s="184"/>
      <c r="AZ395" s="184"/>
      <c r="BA395" s="184"/>
      <c r="BB395" s="186"/>
      <c r="BC395" s="184"/>
      <c r="BD395" s="184"/>
      <c r="BE395" s="184"/>
      <c r="BF395" s="184"/>
      <c r="BG395" s="186"/>
      <c r="BH395" s="186"/>
      <c r="BI395" s="199"/>
      <c r="BJ395" s="199"/>
      <c r="BK395" s="199"/>
      <c r="BL395" s="186"/>
      <c r="BM395" s="186"/>
      <c r="BN395" s="186"/>
      <c r="BO395" s="186"/>
      <c r="BP395" s="186"/>
      <c r="BQ395" s="186"/>
      <c r="BR395" s="186"/>
      <c r="BS395" s="186"/>
      <c r="BT395" s="187"/>
      <c r="BU395" s="188"/>
      <c r="BV395" s="189"/>
      <c r="BW395" s="185"/>
      <c r="BX395"/>
      <c r="BZ395"/>
    </row>
    <row r="396" spans="2:78" ht="18.75">
      <c r="B396" s="676" t="s">
        <v>904</v>
      </c>
      <c r="C396" s="364">
        <v>10705335000169</v>
      </c>
      <c r="D396" s="838" t="s">
        <v>11</v>
      </c>
      <c r="E396" s="838" t="s">
        <v>620</v>
      </c>
      <c r="F396" s="365" t="s">
        <v>663</v>
      </c>
      <c r="G396" s="366" t="s">
        <v>738</v>
      </c>
      <c r="H396" s="366" t="s">
        <v>34</v>
      </c>
      <c r="I396" s="840" t="s">
        <v>1419</v>
      </c>
      <c r="J396" s="366" t="s">
        <v>608</v>
      </c>
      <c r="K396" s="367" t="s">
        <v>48</v>
      </c>
      <c r="L396" s="681" t="s">
        <v>1419</v>
      </c>
      <c r="M396" s="368" t="s">
        <v>34</v>
      </c>
      <c r="N396" s="682">
        <v>230065</v>
      </c>
      <c r="O396" s="683" t="s">
        <v>1321</v>
      </c>
      <c r="P396" s="684">
        <v>39988</v>
      </c>
      <c r="Q396" s="372">
        <v>49.254702999999999</v>
      </c>
      <c r="R396" s="372">
        <v>520.29372551807251</v>
      </c>
      <c r="S396" s="873">
        <v>1</v>
      </c>
      <c r="T396" s="369">
        <v>9.699627718696413E-2</v>
      </c>
      <c r="U396" s="685">
        <v>0.99765853374820357</v>
      </c>
      <c r="V396" s="369">
        <v>0.11155968437757324</v>
      </c>
      <c r="W396" s="685">
        <v>0.98090497293815937</v>
      </c>
      <c r="X396" s="369">
        <v>0.13867938992482687</v>
      </c>
      <c r="Y396" s="685">
        <v>0.92672309807824005</v>
      </c>
      <c r="Z396" s="369">
        <v>0.18078676927555115</v>
      </c>
      <c r="AA396" s="685">
        <v>0.96262092591068793</v>
      </c>
      <c r="AB396" s="369">
        <v>6.9894228649199476E-3</v>
      </c>
      <c r="AC396" s="373">
        <v>-0.31071291287295133</v>
      </c>
      <c r="AD396" s="686">
        <v>41888721000167</v>
      </c>
      <c r="AE396" s="687" t="s">
        <v>1818</v>
      </c>
      <c r="AF396" s="688" t="s">
        <v>1779</v>
      </c>
      <c r="AG396" s="689" t="s">
        <v>1439</v>
      </c>
      <c r="AH396" s="689" t="s">
        <v>1786</v>
      </c>
      <c r="AI396" s="689">
        <v>1000</v>
      </c>
      <c r="AJ396" s="689">
        <v>1000</v>
      </c>
      <c r="AK396" s="689">
        <v>1000</v>
      </c>
      <c r="AL396" s="673">
        <v>2</v>
      </c>
      <c r="AM396" s="673">
        <v>20</v>
      </c>
      <c r="AN396" s="685" t="s">
        <v>1787</v>
      </c>
      <c r="AO396" s="683" t="s">
        <v>1324</v>
      </c>
      <c r="AP396" s="687" t="s">
        <v>1802</v>
      </c>
      <c r="AQ396" s="376" t="s">
        <v>664</v>
      </c>
      <c r="AR396" s="369">
        <v>3.3333333333333301E-3</v>
      </c>
      <c r="AS396" s="369">
        <v>3.3333333333333301E-3</v>
      </c>
      <c r="AT396" s="369" t="s">
        <v>1419</v>
      </c>
      <c r="AW396" s="198"/>
      <c r="AX396" s="198"/>
      <c r="AY396" s="184"/>
      <c r="AZ396" s="184"/>
      <c r="BA396" s="184"/>
      <c r="BB396" s="186"/>
      <c r="BC396" s="184"/>
      <c r="BD396" s="184"/>
      <c r="BE396" s="184"/>
      <c r="BF396" s="184"/>
      <c r="BG396" s="186"/>
      <c r="BH396" s="186"/>
      <c r="BI396" s="199"/>
      <c r="BJ396" s="199"/>
      <c r="BK396" s="199"/>
      <c r="BL396" s="186"/>
      <c r="BM396" s="186"/>
      <c r="BN396" s="186"/>
      <c r="BO396" s="186"/>
      <c r="BP396" s="186"/>
      <c r="BQ396" s="186"/>
      <c r="BR396" s="186"/>
      <c r="BS396" s="186"/>
      <c r="BT396" s="187"/>
      <c r="BU396" s="188"/>
      <c r="BV396" s="189"/>
      <c r="BW396" s="185"/>
      <c r="BX396"/>
      <c r="BZ396"/>
    </row>
    <row r="397" spans="2:78" ht="18.75">
      <c r="B397" s="676" t="s">
        <v>171</v>
      </c>
      <c r="C397" s="364">
        <v>34286544000183</v>
      </c>
      <c r="D397" s="838" t="s">
        <v>14</v>
      </c>
      <c r="E397" s="838" t="s">
        <v>614</v>
      </c>
      <c r="F397" s="365" t="s">
        <v>1419</v>
      </c>
      <c r="G397" s="366" t="s">
        <v>1419</v>
      </c>
      <c r="H397" s="366" t="s">
        <v>1338</v>
      </c>
      <c r="I397" s="840" t="s">
        <v>34</v>
      </c>
      <c r="J397" s="366" t="s">
        <v>608</v>
      </c>
      <c r="K397" s="367" t="s">
        <v>48</v>
      </c>
      <c r="L397" s="681" t="s">
        <v>1419</v>
      </c>
      <c r="M397" s="368" t="s">
        <v>34</v>
      </c>
      <c r="N397" s="682">
        <v>505668</v>
      </c>
      <c r="O397" s="683" t="s">
        <v>1321</v>
      </c>
      <c r="P397" s="684">
        <v>43705</v>
      </c>
      <c r="Q397" s="372">
        <v>51.935262389999998</v>
      </c>
      <c r="R397" s="372">
        <v>57.199963625258981</v>
      </c>
      <c r="S397" s="873">
        <v>2</v>
      </c>
      <c r="T397" s="369">
        <v>0.18252550341888396</v>
      </c>
      <c r="U397" s="685">
        <v>1.877372321842159</v>
      </c>
      <c r="V397" s="369">
        <v>0.1659741607066394</v>
      </c>
      <c r="W397" s="685">
        <v>1.4593522787799171</v>
      </c>
      <c r="X397" s="369">
        <v>0.18486385520216397</v>
      </c>
      <c r="Y397" s="685">
        <v>1.2353501461789074</v>
      </c>
      <c r="Z397" s="369">
        <v>0.30677655668149062</v>
      </c>
      <c r="AA397" s="685">
        <v>1.6334687224280497</v>
      </c>
      <c r="AB397" s="369">
        <v>0.19937941982486018</v>
      </c>
      <c r="AC397" s="373">
        <v>0.2620269054714745</v>
      </c>
      <c r="AD397" s="686">
        <v>34286521000179</v>
      </c>
      <c r="AE397" s="687" t="s">
        <v>1818</v>
      </c>
      <c r="AF397" s="688" t="s">
        <v>1779</v>
      </c>
      <c r="AG397" s="689" t="s">
        <v>1439</v>
      </c>
      <c r="AH397" s="689" t="s">
        <v>1786</v>
      </c>
      <c r="AI397" s="689">
        <v>1000</v>
      </c>
      <c r="AJ397" s="689">
        <v>1</v>
      </c>
      <c r="AK397" s="689">
        <v>1000</v>
      </c>
      <c r="AL397" s="673">
        <v>2.5</v>
      </c>
      <c r="AM397" s="673">
        <v>20</v>
      </c>
      <c r="AN397" s="685" t="s">
        <v>1782</v>
      </c>
      <c r="AO397" s="683" t="s">
        <v>1324</v>
      </c>
      <c r="AP397" s="687" t="s">
        <v>1802</v>
      </c>
      <c r="AQ397" s="376" t="s">
        <v>674</v>
      </c>
      <c r="AR397" s="369">
        <v>6.4000000000000003E-3</v>
      </c>
      <c r="AS397" s="369">
        <v>6.4000000000000003E-3</v>
      </c>
      <c r="AT397" s="369" t="s">
        <v>1419</v>
      </c>
      <c r="AW397" s="198"/>
      <c r="AX397" s="198"/>
      <c r="AY397" s="184"/>
      <c r="AZ397" s="184"/>
      <c r="BA397" s="184"/>
      <c r="BB397" s="186"/>
      <c r="BC397" s="184"/>
      <c r="BD397" s="184"/>
      <c r="BE397" s="184"/>
      <c r="BF397" s="184"/>
      <c r="BG397" s="186"/>
      <c r="BH397" s="186"/>
      <c r="BI397" s="199"/>
      <c r="BJ397" s="199"/>
      <c r="BK397" s="199"/>
      <c r="BL397" s="186"/>
      <c r="BM397" s="186"/>
      <c r="BN397" s="186"/>
      <c r="BO397" s="186"/>
      <c r="BP397" s="186"/>
      <c r="BQ397" s="186"/>
      <c r="BR397" s="186"/>
      <c r="BS397" s="186"/>
      <c r="BT397" s="187"/>
      <c r="BU397" s="188"/>
      <c r="BV397" s="189"/>
      <c r="BW397" s="185"/>
      <c r="BX397"/>
      <c r="BZ397"/>
    </row>
    <row r="398" spans="2:78" ht="18.75">
      <c r="B398" s="676" t="s">
        <v>172</v>
      </c>
      <c r="C398" s="364">
        <v>5109839000186</v>
      </c>
      <c r="D398" s="838" t="s">
        <v>13</v>
      </c>
      <c r="E398" s="838" t="s">
        <v>616</v>
      </c>
      <c r="F398" s="365" t="s">
        <v>617</v>
      </c>
      <c r="G398" s="366" t="s">
        <v>34</v>
      </c>
      <c r="H398" s="366" t="s">
        <v>1337</v>
      </c>
      <c r="I398" s="840" t="s">
        <v>34</v>
      </c>
      <c r="J398" s="366" t="s">
        <v>608</v>
      </c>
      <c r="K398" s="367" t="s">
        <v>48</v>
      </c>
      <c r="L398" s="681" t="s">
        <v>1419</v>
      </c>
      <c r="M398" s="368" t="s">
        <v>34</v>
      </c>
      <c r="N398" s="682">
        <v>109241</v>
      </c>
      <c r="O398" s="683" t="s">
        <v>1321</v>
      </c>
      <c r="P398" s="684">
        <v>37505</v>
      </c>
      <c r="Q398" s="372">
        <v>209.16812400000001</v>
      </c>
      <c r="R398" s="372">
        <v>249.60440666533876</v>
      </c>
      <c r="S398" s="873">
        <v>2</v>
      </c>
      <c r="T398" s="369">
        <v>0.11249747229318419</v>
      </c>
      <c r="U398" s="685">
        <v>1.1570966073477411</v>
      </c>
      <c r="V398" s="369">
        <v>0.13497016928668759</v>
      </c>
      <c r="W398" s="685">
        <v>1.1867451130780711</v>
      </c>
      <c r="X398" s="369">
        <v>0.15975310154873035</v>
      </c>
      <c r="Y398" s="685">
        <v>1.0675478834677452</v>
      </c>
      <c r="Z398" s="369">
        <v>0.20373030884930277</v>
      </c>
      <c r="AA398" s="685">
        <v>1.084786565557085</v>
      </c>
      <c r="AB398" s="369">
        <v>3.0141524082540963E-2</v>
      </c>
      <c r="AC398" s="373">
        <v>0.70463527037627527</v>
      </c>
      <c r="AD398" s="686">
        <v>12219414000195</v>
      </c>
      <c r="AE398" s="687" t="s">
        <v>1818</v>
      </c>
      <c r="AF398" s="688" t="s">
        <v>1779</v>
      </c>
      <c r="AG398" s="689" t="s">
        <v>1439</v>
      </c>
      <c r="AH398" s="689" t="s">
        <v>1786</v>
      </c>
      <c r="AI398" s="689">
        <v>500</v>
      </c>
      <c r="AJ398" s="689">
        <v>500</v>
      </c>
      <c r="AK398" s="689">
        <v>500</v>
      </c>
      <c r="AL398" s="673">
        <v>2.5</v>
      </c>
      <c r="AM398" s="673">
        <v>20</v>
      </c>
      <c r="AN398" s="685" t="s">
        <v>1787</v>
      </c>
      <c r="AO398" s="683" t="s">
        <v>1324</v>
      </c>
      <c r="AP398" s="687" t="s">
        <v>1802</v>
      </c>
      <c r="AQ398" s="376" t="s">
        <v>674</v>
      </c>
      <c r="AR398" s="369">
        <v>6.4000000000000003E-3</v>
      </c>
      <c r="AS398" s="369">
        <v>6.4000000000000003E-3</v>
      </c>
      <c r="AT398" s="369" t="s">
        <v>1419</v>
      </c>
      <c r="AW398" s="198"/>
      <c r="AX398" s="198"/>
      <c r="AY398" s="184"/>
      <c r="AZ398" s="184"/>
      <c r="BA398" s="184"/>
      <c r="BB398" s="186"/>
      <c r="BC398" s="184"/>
      <c r="BD398" s="184"/>
      <c r="BE398" s="184"/>
      <c r="BF398" s="184"/>
      <c r="BG398" s="186"/>
      <c r="BH398" s="186"/>
      <c r="BI398" s="199"/>
      <c r="BJ398" s="199"/>
      <c r="BK398" s="199"/>
      <c r="BL398" s="186"/>
      <c r="BM398" s="186"/>
      <c r="BN398" s="186"/>
      <c r="BO398" s="186"/>
      <c r="BP398" s="186"/>
      <c r="BQ398" s="186"/>
      <c r="BR398" s="186"/>
      <c r="BS398" s="186"/>
      <c r="BT398" s="187"/>
      <c r="BU398" s="188"/>
      <c r="BV398" s="189"/>
      <c r="BW398" s="185"/>
      <c r="BX398"/>
      <c r="BZ398"/>
    </row>
    <row r="399" spans="2:78" ht="18.75">
      <c r="B399" s="676" t="s">
        <v>173</v>
      </c>
      <c r="C399" s="364">
        <v>31416575000113</v>
      </c>
      <c r="D399" s="838" t="s">
        <v>13</v>
      </c>
      <c r="E399" s="838" t="s">
        <v>616</v>
      </c>
      <c r="F399" s="365" t="s">
        <v>610</v>
      </c>
      <c r="G399" s="366" t="s">
        <v>34</v>
      </c>
      <c r="H399" s="366" t="s">
        <v>865</v>
      </c>
      <c r="I399" s="840" t="s">
        <v>34</v>
      </c>
      <c r="J399" s="366" t="s">
        <v>1419</v>
      </c>
      <c r="K399" s="367" t="s">
        <v>48</v>
      </c>
      <c r="L399" s="681" t="s">
        <v>1339</v>
      </c>
      <c r="M399" s="368" t="s">
        <v>34</v>
      </c>
      <c r="N399" s="682">
        <v>483311</v>
      </c>
      <c r="O399" s="683" t="s">
        <v>1321</v>
      </c>
      <c r="P399" s="684">
        <v>43448</v>
      </c>
      <c r="Q399" s="372">
        <v>151.3316264</v>
      </c>
      <c r="R399" s="372">
        <v>156.97228781621521</v>
      </c>
      <c r="S399" s="873">
        <v>2</v>
      </c>
      <c r="T399" s="369">
        <v>9.1639841589967963E-2</v>
      </c>
      <c r="U399" s="685">
        <v>0.94256473181274048</v>
      </c>
      <c r="V399" s="369">
        <v>0.12299711755180565</v>
      </c>
      <c r="W399" s="685">
        <v>1.0814702904258073</v>
      </c>
      <c r="X399" s="369">
        <v>0.25739141534531873</v>
      </c>
      <c r="Y399" s="685">
        <v>1.7200145600356023</v>
      </c>
      <c r="Z399" s="369">
        <v>0.31463596603389266</v>
      </c>
      <c r="AA399" s="685">
        <v>1.6753170940662918</v>
      </c>
      <c r="AB399" s="369">
        <v>5.85862403323648E-2</v>
      </c>
      <c r="AC399" s="373">
        <v>0.15815538228783815</v>
      </c>
      <c r="AD399" s="686">
        <v>31392821000144</v>
      </c>
      <c r="AE399" s="687" t="s">
        <v>1818</v>
      </c>
      <c r="AF399" s="688" t="s">
        <v>1779</v>
      </c>
      <c r="AG399" s="689" t="s">
        <v>1439</v>
      </c>
      <c r="AH399" s="689" t="s">
        <v>1786</v>
      </c>
      <c r="AI399" s="689">
        <v>1000</v>
      </c>
      <c r="AJ399" s="689">
        <v>1</v>
      </c>
      <c r="AK399" s="689">
        <v>1000</v>
      </c>
      <c r="AL399" s="673">
        <v>1.5</v>
      </c>
      <c r="AM399" s="673">
        <v>20</v>
      </c>
      <c r="AN399" s="685" t="s">
        <v>1787</v>
      </c>
      <c r="AO399" s="683" t="s">
        <v>1324</v>
      </c>
      <c r="AP399" s="687" t="s">
        <v>1802</v>
      </c>
      <c r="AQ399" s="376" t="s">
        <v>668</v>
      </c>
      <c r="AR399" s="369">
        <v>5.0000000000000001E-3</v>
      </c>
      <c r="AS399" s="369">
        <v>5.0000000000000001E-3</v>
      </c>
      <c r="AT399" s="369" t="s">
        <v>1419</v>
      </c>
      <c r="AW399" s="198"/>
      <c r="AX399" s="198"/>
      <c r="AY399" s="184"/>
      <c r="AZ399" s="184"/>
      <c r="BA399" s="184"/>
      <c r="BB399" s="186"/>
      <c r="BC399" s="184"/>
      <c r="BD399" s="184"/>
      <c r="BE399" s="184"/>
      <c r="BF399" s="184"/>
      <c r="BG399" s="186"/>
      <c r="BH399" s="186"/>
      <c r="BI399" s="199"/>
      <c r="BJ399" s="199"/>
      <c r="BK399" s="199"/>
      <c r="BL399" s="186"/>
      <c r="BM399" s="186"/>
      <c r="BN399" s="186"/>
      <c r="BO399" s="186"/>
      <c r="BP399" s="186"/>
      <c r="BQ399" s="186"/>
      <c r="BR399" s="186"/>
      <c r="BS399" s="186"/>
      <c r="BT399" s="187"/>
      <c r="BU399" s="188"/>
      <c r="BV399" s="189"/>
      <c r="BW399" s="185"/>
      <c r="BX399"/>
      <c r="BZ399"/>
    </row>
    <row r="400" spans="2:78" ht="18.75">
      <c r="B400" s="676" t="s">
        <v>174</v>
      </c>
      <c r="C400" s="364">
        <v>29298540000185</v>
      </c>
      <c r="D400" s="838" t="s">
        <v>13</v>
      </c>
      <c r="E400" s="838" t="s">
        <v>615</v>
      </c>
      <c r="F400" s="365" t="s">
        <v>619</v>
      </c>
      <c r="G400" s="366" t="s">
        <v>34</v>
      </c>
      <c r="H400" s="366" t="s">
        <v>865</v>
      </c>
      <c r="I400" s="840" t="s">
        <v>34</v>
      </c>
      <c r="J400" s="366" t="s">
        <v>1419</v>
      </c>
      <c r="K400" s="367" t="s">
        <v>48</v>
      </c>
      <c r="L400" s="681" t="s">
        <v>1419</v>
      </c>
      <c r="M400" s="368" t="s">
        <v>34</v>
      </c>
      <c r="N400" s="682">
        <v>464597</v>
      </c>
      <c r="O400" s="683" t="s">
        <v>1321</v>
      </c>
      <c r="P400" s="684">
        <v>43162</v>
      </c>
      <c r="Q400" s="372">
        <v>98.364177319999996</v>
      </c>
      <c r="R400" s="372">
        <v>110.47263359131476</v>
      </c>
      <c r="S400" s="873">
        <v>2</v>
      </c>
      <c r="T400" s="369">
        <v>0.118649425087201</v>
      </c>
      <c r="U400" s="685">
        <v>1.2203727286811055</v>
      </c>
      <c r="V400" s="369">
        <v>0.12184378477779934</v>
      </c>
      <c r="W400" s="685">
        <v>1.0713294419661932</v>
      </c>
      <c r="X400" s="369">
        <v>0.12643015687767356</v>
      </c>
      <c r="Y400" s="685">
        <v>0.8448677682798208</v>
      </c>
      <c r="Z400" s="369">
        <v>0.23920737396631653</v>
      </c>
      <c r="AA400" s="685">
        <v>1.2736884714232239</v>
      </c>
      <c r="AB400" s="369">
        <v>5.5235008738311019E-2</v>
      </c>
      <c r="AC400" s="373">
        <v>0.14687055633503043</v>
      </c>
      <c r="AD400" s="686">
        <v>29054797000191</v>
      </c>
      <c r="AE400" s="687" t="s">
        <v>1818</v>
      </c>
      <c r="AF400" s="688" t="s">
        <v>1779</v>
      </c>
      <c r="AG400" s="689" t="s">
        <v>1439</v>
      </c>
      <c r="AH400" s="689" t="s">
        <v>1786</v>
      </c>
      <c r="AI400" s="689">
        <v>1000</v>
      </c>
      <c r="AJ400" s="689">
        <v>1</v>
      </c>
      <c r="AK400" s="689">
        <v>1000</v>
      </c>
      <c r="AL400" s="673">
        <v>2</v>
      </c>
      <c r="AM400" s="673">
        <v>20</v>
      </c>
      <c r="AN400" s="685" t="s">
        <v>1787</v>
      </c>
      <c r="AO400" s="683" t="s">
        <v>1324</v>
      </c>
      <c r="AP400" s="687" t="s">
        <v>1802</v>
      </c>
      <c r="AQ400" s="376" t="s">
        <v>664</v>
      </c>
      <c r="AR400" s="369">
        <v>6.6666666666666697E-3</v>
      </c>
      <c r="AS400" s="369">
        <v>6.6666666666666697E-3</v>
      </c>
      <c r="AT400" s="369" t="s">
        <v>1419</v>
      </c>
      <c r="AW400" s="198"/>
      <c r="AX400" s="198"/>
      <c r="AY400" s="184"/>
      <c r="AZ400" s="184"/>
      <c r="BA400" s="184"/>
      <c r="BB400" s="186"/>
      <c r="BC400" s="184"/>
      <c r="BD400" s="184"/>
      <c r="BE400" s="184"/>
      <c r="BF400" s="184"/>
      <c r="BG400" s="186"/>
      <c r="BH400" s="186"/>
      <c r="BI400" s="199"/>
      <c r="BJ400" s="199"/>
      <c r="BK400" s="199"/>
      <c r="BL400" s="186"/>
      <c r="BM400" s="186"/>
      <c r="BN400" s="186"/>
      <c r="BO400" s="186"/>
      <c r="BP400" s="186"/>
      <c r="BQ400" s="186"/>
      <c r="BR400" s="186"/>
      <c r="BS400" s="186"/>
      <c r="BT400" s="187"/>
      <c r="BU400" s="188"/>
      <c r="BV400" s="189"/>
      <c r="BW400" s="185"/>
      <c r="BX400"/>
      <c r="BZ400"/>
    </row>
    <row r="401" spans="2:78" ht="18.75">
      <c r="B401" s="676" t="s">
        <v>1556</v>
      </c>
      <c r="C401" s="364">
        <v>11357735000193</v>
      </c>
      <c r="D401" s="838" t="s">
        <v>14</v>
      </c>
      <c r="E401" s="838" t="s">
        <v>607</v>
      </c>
      <c r="F401" s="365" t="s">
        <v>1419</v>
      </c>
      <c r="G401" s="366" t="s">
        <v>1419</v>
      </c>
      <c r="H401" s="366" t="s">
        <v>34</v>
      </c>
      <c r="I401" s="840" t="s">
        <v>34</v>
      </c>
      <c r="J401" s="366" t="s">
        <v>608</v>
      </c>
      <c r="K401" s="367" t="s">
        <v>48</v>
      </c>
      <c r="L401" s="681" t="s">
        <v>1419</v>
      </c>
      <c r="M401" s="368" t="s">
        <v>1419</v>
      </c>
      <c r="N401" s="682">
        <v>241210</v>
      </c>
      <c r="O401" s="683" t="s">
        <v>1321</v>
      </c>
      <c r="P401" s="684">
        <v>40145</v>
      </c>
      <c r="Q401" s="372">
        <v>582.83750399999997</v>
      </c>
      <c r="R401" s="372">
        <v>1743498.0038104458</v>
      </c>
      <c r="S401" s="873">
        <v>2</v>
      </c>
      <c r="T401" s="369">
        <v>0.18913197157095452</v>
      </c>
      <c r="U401" s="685">
        <v>1.9453233764702094</v>
      </c>
      <c r="V401" s="369">
        <v>0.1680417661507807</v>
      </c>
      <c r="W401" s="685">
        <v>1.4775320044895026</v>
      </c>
      <c r="X401" s="369">
        <v>0.24389336523559124</v>
      </c>
      <c r="Y401" s="685">
        <v>1.6298140275521333</v>
      </c>
      <c r="Z401" s="369">
        <v>0.35244602948287396</v>
      </c>
      <c r="AA401" s="685">
        <v>1.8766413305236904</v>
      </c>
      <c r="AB401" s="369">
        <v>0.21159273922907859</v>
      </c>
      <c r="AC401" s="373">
        <v>0.25667410910895594</v>
      </c>
      <c r="AD401" s="686">
        <v>0</v>
      </c>
      <c r="AE401" s="687" t="s">
        <v>1818</v>
      </c>
      <c r="AF401" s="688" t="s">
        <v>1842</v>
      </c>
      <c r="AG401" s="689" t="s">
        <v>736</v>
      </c>
      <c r="AH401" s="689" t="s">
        <v>1786</v>
      </c>
      <c r="AI401" s="689">
        <v>5000</v>
      </c>
      <c r="AJ401" s="689">
        <v>1000</v>
      </c>
      <c r="AK401" s="689">
        <v>5000</v>
      </c>
      <c r="AL401" s="673">
        <v>0.5</v>
      </c>
      <c r="AM401" s="673">
        <v>0</v>
      </c>
      <c r="AN401" s="685" t="s">
        <v>1801</v>
      </c>
      <c r="AO401" s="683" t="s">
        <v>1324</v>
      </c>
      <c r="AP401" s="687" t="s">
        <v>1783</v>
      </c>
      <c r="AQ401" s="376" t="s">
        <v>1782</v>
      </c>
      <c r="AR401" s="369">
        <v>0</v>
      </c>
      <c r="AS401" s="369">
        <v>0</v>
      </c>
      <c r="AT401" s="369" t="s">
        <v>1419</v>
      </c>
      <c r="AW401" s="198"/>
      <c r="AX401" s="198"/>
      <c r="AY401" s="184"/>
      <c r="AZ401" s="184"/>
      <c r="BA401" s="184"/>
      <c r="BB401" s="186"/>
      <c r="BC401" s="184"/>
      <c r="BD401" s="184"/>
      <c r="BE401" s="184"/>
      <c r="BF401" s="184"/>
      <c r="BG401" s="186"/>
      <c r="BH401" s="186"/>
      <c r="BI401" s="199"/>
      <c r="BJ401" s="199"/>
      <c r="BK401" s="199"/>
      <c r="BL401" s="218"/>
      <c r="BM401" s="186"/>
      <c r="BN401" s="186"/>
      <c r="BO401" s="186"/>
      <c r="BP401" s="186"/>
      <c r="BQ401" s="186"/>
      <c r="BR401" s="186"/>
      <c r="BS401" s="186"/>
      <c r="BT401" s="187"/>
      <c r="BU401" s="188"/>
      <c r="BV401" s="189"/>
      <c r="BW401" s="185"/>
      <c r="BX401"/>
      <c r="BZ401"/>
    </row>
    <row r="402" spans="2:78" ht="18.75">
      <c r="B402" s="676" t="s">
        <v>905</v>
      </c>
      <c r="C402" s="364">
        <v>11403850000157</v>
      </c>
      <c r="D402" s="838" t="s">
        <v>14</v>
      </c>
      <c r="E402" s="838" t="s">
        <v>607</v>
      </c>
      <c r="F402" s="365" t="s">
        <v>1419</v>
      </c>
      <c r="G402" s="366" t="s">
        <v>1419</v>
      </c>
      <c r="H402" s="366" t="s">
        <v>34</v>
      </c>
      <c r="I402" s="840" t="s">
        <v>34</v>
      </c>
      <c r="J402" s="366" t="s">
        <v>608</v>
      </c>
      <c r="K402" s="367" t="s">
        <v>48</v>
      </c>
      <c r="L402" s="681" t="s">
        <v>1419</v>
      </c>
      <c r="M402" s="368" t="s">
        <v>1416</v>
      </c>
      <c r="N402" s="682">
        <v>245755</v>
      </c>
      <c r="O402" s="683" t="s">
        <v>1321</v>
      </c>
      <c r="P402" s="684">
        <v>40256</v>
      </c>
      <c r="Q402" s="372">
        <v>522.53798800000004</v>
      </c>
      <c r="R402" s="372">
        <v>383.14034152191238</v>
      </c>
      <c r="S402" s="873">
        <v>2</v>
      </c>
      <c r="T402" s="369">
        <v>0.17627618871909578</v>
      </c>
      <c r="U402" s="685">
        <v>1.8130947812897091</v>
      </c>
      <c r="V402" s="369">
        <v>0.15384782614219605</v>
      </c>
      <c r="W402" s="685">
        <v>1.3527296942491422</v>
      </c>
      <c r="X402" s="369">
        <v>0.21163105857183906</v>
      </c>
      <c r="Y402" s="685">
        <v>1.4142216111246497</v>
      </c>
      <c r="Z402" s="369">
        <v>0.29908001299463272</v>
      </c>
      <c r="AA402" s="685">
        <v>1.5924875486405874</v>
      </c>
      <c r="AB402" s="369">
        <v>0.20839247498798424</v>
      </c>
      <c r="AC402" s="373">
        <v>0.19250425347304795</v>
      </c>
      <c r="AD402" s="686">
        <v>11357735000193</v>
      </c>
      <c r="AE402" s="687" t="s">
        <v>1818</v>
      </c>
      <c r="AF402" s="688" t="s">
        <v>1842</v>
      </c>
      <c r="AG402" s="689" t="s">
        <v>736</v>
      </c>
      <c r="AH402" s="689" t="s">
        <v>1786</v>
      </c>
      <c r="AI402" s="689">
        <v>1000</v>
      </c>
      <c r="AJ402" s="689">
        <v>1000</v>
      </c>
      <c r="AK402" s="689">
        <v>1000</v>
      </c>
      <c r="AL402" s="673">
        <v>1.5</v>
      </c>
      <c r="AM402" s="673">
        <v>20</v>
      </c>
      <c r="AN402" s="685" t="s">
        <v>1836</v>
      </c>
      <c r="AO402" s="683" t="s">
        <v>1324</v>
      </c>
      <c r="AP402" s="687" t="s">
        <v>1783</v>
      </c>
      <c r="AQ402" s="376" t="s">
        <v>659</v>
      </c>
      <c r="AR402" s="369">
        <v>3.5000000000000001E-3</v>
      </c>
      <c r="AS402" s="369">
        <v>3.5000000000000001E-3</v>
      </c>
      <c r="AT402" s="369" t="s">
        <v>1419</v>
      </c>
      <c r="AW402" s="198"/>
      <c r="AX402" s="198"/>
      <c r="AY402" s="184"/>
      <c r="AZ402" s="184"/>
      <c r="BA402" s="184"/>
      <c r="BB402" s="186"/>
      <c r="BC402" s="184"/>
      <c r="BD402" s="184"/>
      <c r="BE402" s="184"/>
      <c r="BF402" s="184"/>
      <c r="BG402" s="186"/>
      <c r="BH402" s="186"/>
      <c r="BI402" s="199"/>
      <c r="BJ402" s="199"/>
      <c r="BK402" s="199"/>
      <c r="BL402" s="186"/>
      <c r="BM402" s="186"/>
      <c r="BN402" s="186"/>
      <c r="BO402" s="186"/>
      <c r="BP402" s="186"/>
      <c r="BQ402" s="186"/>
      <c r="BR402" s="186"/>
      <c r="BS402" s="186"/>
      <c r="BT402" s="187"/>
      <c r="BU402" s="188"/>
      <c r="BV402" s="189"/>
      <c r="BW402" s="185"/>
      <c r="BX402"/>
      <c r="BZ402"/>
    </row>
    <row r="403" spans="2:78" ht="18.75">
      <c r="B403" s="676" t="s">
        <v>175</v>
      </c>
      <c r="C403" s="364">
        <v>41969763000122</v>
      </c>
      <c r="D403" s="838" t="s">
        <v>14</v>
      </c>
      <c r="E403" s="838" t="s">
        <v>607</v>
      </c>
      <c r="F403" s="365" t="s">
        <v>1419</v>
      </c>
      <c r="G403" s="366" t="s">
        <v>1419</v>
      </c>
      <c r="H403" s="366" t="s">
        <v>34</v>
      </c>
      <c r="I403" s="840" t="s">
        <v>34</v>
      </c>
      <c r="J403" s="366" t="s">
        <v>608</v>
      </c>
      <c r="K403" s="367" t="s">
        <v>48</v>
      </c>
      <c r="L403" s="681" t="s">
        <v>1419</v>
      </c>
      <c r="M403" s="368" t="s">
        <v>34</v>
      </c>
      <c r="N403" s="683">
        <v>594482</v>
      </c>
      <c r="O403" s="683" t="s">
        <v>1321</v>
      </c>
      <c r="P403" s="684">
        <v>44343</v>
      </c>
      <c r="Q403" s="372">
        <v>16452290</v>
      </c>
      <c r="R403" s="372">
        <v>2090605.6362814705</v>
      </c>
      <c r="S403" s="873">
        <v>2</v>
      </c>
      <c r="T403" s="369">
        <v>0.10034585638757654</v>
      </c>
      <c r="U403" s="685">
        <v>1.0321107454296388</v>
      </c>
      <c r="V403" s="369">
        <v>2.6119930586797402E-2</v>
      </c>
      <c r="W403" s="685">
        <v>0.22966334073404487</v>
      </c>
      <c r="AB403" s="369">
        <v>0.19842376916876128</v>
      </c>
      <c r="AC403" s="373">
        <v>-0.44153711067710621</v>
      </c>
      <c r="AD403" s="686">
        <v>41884201000186</v>
      </c>
      <c r="AE403" s="687" t="s">
        <v>1856</v>
      </c>
      <c r="AF403" s="688" t="s">
        <v>1800</v>
      </c>
      <c r="AG403" s="689" t="s">
        <v>1438</v>
      </c>
      <c r="AH403" s="689" t="s">
        <v>1780</v>
      </c>
      <c r="AI403" s="689">
        <v>5000</v>
      </c>
      <c r="AJ403" s="689">
        <v>1000</v>
      </c>
      <c r="AK403" s="689">
        <v>1000</v>
      </c>
      <c r="AL403" s="673">
        <v>0</v>
      </c>
      <c r="AM403" s="673">
        <v>0</v>
      </c>
      <c r="AN403" s="685" t="s">
        <v>1782</v>
      </c>
      <c r="AO403" s="683" t="s">
        <v>1324</v>
      </c>
      <c r="AP403" s="687" t="s">
        <v>1783</v>
      </c>
      <c r="AQ403" s="376" t="s">
        <v>659</v>
      </c>
      <c r="AR403" s="369">
        <v>4.0000000000000001E-3</v>
      </c>
      <c r="AS403" s="369">
        <v>4.0000000000000001E-3</v>
      </c>
      <c r="AT403" s="369" t="s">
        <v>1419</v>
      </c>
      <c r="AW403" s="198"/>
      <c r="AX403" s="198"/>
      <c r="AY403" s="184"/>
      <c r="AZ403" s="184"/>
      <c r="BA403" s="184"/>
      <c r="BB403" s="186"/>
      <c r="BC403" s="184"/>
      <c r="BD403" s="184"/>
      <c r="BE403" s="184"/>
      <c r="BF403" s="184"/>
      <c r="BG403" s="186"/>
      <c r="BH403" s="186"/>
      <c r="BI403" s="199"/>
      <c r="BJ403" s="199"/>
      <c r="BK403" s="199"/>
      <c r="BL403" s="186"/>
      <c r="BM403" s="186"/>
      <c r="BN403" s="186"/>
      <c r="BO403" s="186"/>
      <c r="BP403" s="186"/>
      <c r="BQ403" s="186"/>
      <c r="BR403" s="186"/>
      <c r="BS403" s="186"/>
      <c r="BT403" s="187"/>
      <c r="BU403" s="188"/>
      <c r="BV403" s="189"/>
      <c r="BW403" s="185"/>
      <c r="BX403"/>
      <c r="BZ403"/>
    </row>
    <row r="404" spans="2:78" ht="18.75">
      <c r="B404" s="676" t="s">
        <v>461</v>
      </c>
      <c r="C404" s="364">
        <v>20226378000115</v>
      </c>
      <c r="D404" s="838" t="s">
        <v>13</v>
      </c>
      <c r="E404" s="838" t="s">
        <v>615</v>
      </c>
      <c r="F404" s="365" t="s">
        <v>619</v>
      </c>
      <c r="G404" s="366" t="s">
        <v>34</v>
      </c>
      <c r="H404" s="366" t="s">
        <v>1338</v>
      </c>
      <c r="I404" s="840" t="s">
        <v>34</v>
      </c>
      <c r="J404" s="366" t="s">
        <v>611</v>
      </c>
      <c r="K404" s="367" t="s">
        <v>48</v>
      </c>
      <c r="L404" s="681" t="s">
        <v>1339</v>
      </c>
      <c r="M404" s="368" t="s">
        <v>34</v>
      </c>
      <c r="N404" s="682">
        <v>376711</v>
      </c>
      <c r="O404" s="683" t="s">
        <v>1321</v>
      </c>
      <c r="P404" s="684">
        <v>41854</v>
      </c>
      <c r="Q404" s="372">
        <v>966.60235499999999</v>
      </c>
      <c r="R404" s="372">
        <v>325.89653907137659</v>
      </c>
      <c r="S404" s="873">
        <v>1</v>
      </c>
      <c r="T404" s="369">
        <v>-0.98058599793208434</v>
      </c>
      <c r="U404" s="685">
        <v>-10.085850893279645</v>
      </c>
      <c r="V404" s="369">
        <v>-0.98021189906188433</v>
      </c>
      <c r="W404" s="685">
        <v>-8.6186576422068839</v>
      </c>
      <c r="X404" s="369">
        <v>-0.97824115034881343</v>
      </c>
      <c r="Y404" s="685">
        <v>-6.5370829076352788</v>
      </c>
      <c r="Z404" s="369">
        <v>0.29457756080817443</v>
      </c>
      <c r="AA404" s="685">
        <v>1.5685136997247353</v>
      </c>
      <c r="AB404" s="369">
        <v>0.99478767190057982</v>
      </c>
      <c r="AC404" s="373">
        <v>-1.099675155088218</v>
      </c>
      <c r="AD404" s="686">
        <v>20226388000150</v>
      </c>
      <c r="AE404" s="687" t="s">
        <v>1856</v>
      </c>
      <c r="AF404" s="688" t="s">
        <v>1800</v>
      </c>
      <c r="AG404" s="689" t="s">
        <v>1438</v>
      </c>
      <c r="AH404" s="689" t="s">
        <v>1786</v>
      </c>
      <c r="AI404" s="689">
        <v>500</v>
      </c>
      <c r="AJ404" s="689">
        <v>100</v>
      </c>
      <c r="AK404" s="689">
        <v>100</v>
      </c>
      <c r="AL404" s="673">
        <v>0</v>
      </c>
      <c r="AM404" s="673">
        <v>0</v>
      </c>
      <c r="AN404" s="685" t="s">
        <v>1782</v>
      </c>
      <c r="AO404" s="683" t="s">
        <v>1324</v>
      </c>
      <c r="AP404" s="687" t="s">
        <v>1802</v>
      </c>
      <c r="AQ404" s="376" t="s">
        <v>664</v>
      </c>
      <c r="AR404" s="369">
        <v>4.0000000000000001E-3</v>
      </c>
      <c r="AS404" s="369">
        <v>4.0000000000000001E-3</v>
      </c>
      <c r="AT404" s="369" t="s">
        <v>1419</v>
      </c>
      <c r="AW404" s="198"/>
      <c r="AX404" s="198"/>
      <c r="AY404" s="184"/>
      <c r="AZ404" s="184"/>
      <c r="BA404" s="184"/>
      <c r="BB404" s="186"/>
      <c r="BC404" s="184"/>
      <c r="BD404" s="184"/>
      <c r="BE404" s="184"/>
      <c r="BF404" s="184"/>
      <c r="BG404" s="186"/>
      <c r="BH404" s="186"/>
      <c r="BI404" s="199"/>
      <c r="BJ404" s="199"/>
      <c r="BK404" s="199"/>
      <c r="BL404" s="186"/>
      <c r="BM404" s="186"/>
      <c r="BN404" s="186"/>
      <c r="BO404" s="186"/>
      <c r="BP404" s="186"/>
      <c r="BQ404" s="186"/>
      <c r="BR404" s="186"/>
      <c r="BS404" s="186"/>
      <c r="BT404" s="187"/>
      <c r="BU404" s="188"/>
      <c r="BV404" s="189"/>
      <c r="BW404" s="185"/>
      <c r="BX404"/>
      <c r="BZ404"/>
    </row>
    <row r="405" spans="2:78" ht="18.75">
      <c r="B405" s="676" t="s">
        <v>548</v>
      </c>
      <c r="C405" s="364">
        <v>43214601000100</v>
      </c>
      <c r="D405" s="838" t="s">
        <v>13</v>
      </c>
      <c r="E405" s="838" t="s">
        <v>615</v>
      </c>
      <c r="F405" s="365" t="s">
        <v>619</v>
      </c>
      <c r="G405" s="366" t="s">
        <v>34</v>
      </c>
      <c r="H405" s="366" t="s">
        <v>1338</v>
      </c>
      <c r="I405" s="840" t="s">
        <v>34</v>
      </c>
      <c r="J405" s="366" t="s">
        <v>1419</v>
      </c>
      <c r="K405" s="367" t="s">
        <v>48</v>
      </c>
      <c r="L405" s="681" t="s">
        <v>1419</v>
      </c>
      <c r="M405" s="368" t="s">
        <v>34</v>
      </c>
      <c r="N405" s="683">
        <v>616011</v>
      </c>
      <c r="O405" s="683" t="s">
        <v>1321</v>
      </c>
      <c r="P405" s="684">
        <v>44437</v>
      </c>
      <c r="Q405" s="372">
        <v>273.91757318999998</v>
      </c>
      <c r="R405" s="372">
        <v>189.26082498406373</v>
      </c>
      <c r="S405" s="873">
        <v>1</v>
      </c>
      <c r="T405" s="369">
        <v>5.8895505110949653E-2</v>
      </c>
      <c r="U405" s="685">
        <v>0.60577173658007799</v>
      </c>
      <c r="V405" s="369">
        <v>6.4047793668255526E-2</v>
      </c>
      <c r="W405" s="685">
        <v>0.56314966885598883</v>
      </c>
      <c r="AB405" s="369">
        <v>4.7368195383671076E-2</v>
      </c>
      <c r="AC405" s="373">
        <v>-1.0488808839887722</v>
      </c>
      <c r="AD405" s="686">
        <v>43280179000190</v>
      </c>
      <c r="AE405" s="687" t="s">
        <v>2127</v>
      </c>
      <c r="AF405" s="688" t="s">
        <v>1800</v>
      </c>
      <c r="AG405" s="689" t="s">
        <v>1438</v>
      </c>
      <c r="AH405" s="689" t="s">
        <v>1861</v>
      </c>
      <c r="AI405" s="689">
        <v>500</v>
      </c>
      <c r="AJ405" s="689">
        <v>100</v>
      </c>
      <c r="AK405" s="689">
        <v>100</v>
      </c>
      <c r="AL405" s="673">
        <v>0</v>
      </c>
      <c r="AM405" s="673">
        <v>0</v>
      </c>
      <c r="AN405" s="685" t="s">
        <v>1801</v>
      </c>
      <c r="AO405" s="683" t="s">
        <v>1324</v>
      </c>
      <c r="AP405" s="687" t="s">
        <v>1802</v>
      </c>
      <c r="AQ405" s="376" t="s">
        <v>668</v>
      </c>
      <c r="AR405" s="369">
        <v>6.4993500000000001E-3</v>
      </c>
      <c r="AS405" s="369">
        <v>6.4993500000000001E-3</v>
      </c>
      <c r="AT405" s="369" t="s">
        <v>1419</v>
      </c>
      <c r="AW405" s="198"/>
      <c r="AX405" s="198"/>
      <c r="AY405" s="184"/>
      <c r="AZ405" s="184"/>
      <c r="BA405" s="184"/>
      <c r="BB405" s="186"/>
      <c r="BC405" s="184"/>
      <c r="BD405" s="184"/>
      <c r="BE405" s="184"/>
      <c r="BF405" s="184"/>
      <c r="BG405" s="186"/>
      <c r="BH405" s="186"/>
      <c r="BI405" s="199"/>
      <c r="BJ405" s="199"/>
      <c r="BK405" s="199"/>
      <c r="BL405" s="186"/>
      <c r="BM405" s="186"/>
      <c r="BN405" s="186"/>
      <c r="BO405" s="186"/>
      <c r="BP405" s="186"/>
      <c r="BQ405" s="186"/>
      <c r="BR405" s="186"/>
      <c r="BS405" s="186"/>
      <c r="BT405" s="187"/>
      <c r="BU405" s="188"/>
      <c r="BV405" s="189"/>
      <c r="BW405" s="185"/>
      <c r="BX405"/>
      <c r="BZ405"/>
    </row>
    <row r="406" spans="2:78" ht="18.75">
      <c r="B406" s="676" t="s">
        <v>176</v>
      </c>
      <c r="C406" s="364">
        <v>41907541000185</v>
      </c>
      <c r="D406" s="838" t="s">
        <v>14</v>
      </c>
      <c r="E406" s="838" t="s">
        <v>614</v>
      </c>
      <c r="F406" s="365" t="s">
        <v>689</v>
      </c>
      <c r="G406" s="366" t="s">
        <v>1419</v>
      </c>
      <c r="H406" s="366" t="s">
        <v>865</v>
      </c>
      <c r="I406" s="840" t="s">
        <v>34</v>
      </c>
      <c r="J406" s="366" t="s">
        <v>608</v>
      </c>
      <c r="K406" s="367" t="s">
        <v>48</v>
      </c>
      <c r="L406" s="681" t="s">
        <v>715</v>
      </c>
      <c r="M406" s="368" t="s">
        <v>34</v>
      </c>
      <c r="N406" s="683">
        <v>594474</v>
      </c>
      <c r="O406" s="683" t="s">
        <v>1321</v>
      </c>
      <c r="P406" s="684">
        <v>44351</v>
      </c>
      <c r="Q406" s="372">
        <v>402.92980578999999</v>
      </c>
      <c r="R406" s="372">
        <v>364.64192421920319</v>
      </c>
      <c r="S406" s="873">
        <v>2</v>
      </c>
      <c r="T406" s="369">
        <v>0.10202434753747402</v>
      </c>
      <c r="U406" s="685">
        <v>1.0493749236855556</v>
      </c>
      <c r="V406" s="369">
        <v>7.6965796383360763E-2</v>
      </c>
      <c r="W406" s="685">
        <v>0.67673311232279987</v>
      </c>
      <c r="AB406" s="369">
        <v>0.1205126401243557</v>
      </c>
      <c r="AC406" s="373">
        <v>-0.30507664502192089</v>
      </c>
      <c r="AD406" s="686">
        <v>41907552000165</v>
      </c>
      <c r="AE406" s="687" t="s">
        <v>1856</v>
      </c>
      <c r="AF406" s="688" t="s">
        <v>1800</v>
      </c>
      <c r="AG406" s="689" t="s">
        <v>1438</v>
      </c>
      <c r="AH406" s="689" t="s">
        <v>1780</v>
      </c>
      <c r="AI406" s="689">
        <v>5000</v>
      </c>
      <c r="AJ406" s="689">
        <v>1000</v>
      </c>
      <c r="AK406" s="689">
        <v>1000</v>
      </c>
      <c r="AL406" s="673">
        <v>0</v>
      </c>
      <c r="AM406" s="673">
        <v>0</v>
      </c>
      <c r="AN406" s="685" t="s">
        <v>1782</v>
      </c>
      <c r="AO406" s="683" t="s">
        <v>1324</v>
      </c>
      <c r="AP406" s="687" t="s">
        <v>1802</v>
      </c>
      <c r="AQ406" s="376" t="s">
        <v>668</v>
      </c>
      <c r="AR406" s="369">
        <v>4.0000000000000001E-3</v>
      </c>
      <c r="AS406" s="369">
        <v>4.0000000000000001E-3</v>
      </c>
      <c r="AT406" s="369" t="s">
        <v>1419</v>
      </c>
      <c r="AW406" s="198"/>
      <c r="AX406" s="198"/>
      <c r="AY406" s="184"/>
      <c r="AZ406" s="184"/>
      <c r="BA406" s="184"/>
      <c r="BB406" s="186"/>
      <c r="BC406" s="184"/>
      <c r="BD406" s="184"/>
      <c r="BE406" s="184"/>
      <c r="BF406" s="184"/>
      <c r="BG406" s="186"/>
      <c r="BH406" s="186"/>
      <c r="BI406" s="199"/>
      <c r="BJ406" s="199"/>
      <c r="BK406" s="199"/>
      <c r="BL406" s="186"/>
      <c r="BM406" s="186"/>
      <c r="BN406" s="186"/>
      <c r="BO406" s="186"/>
      <c r="BP406" s="186"/>
      <c r="BQ406" s="186"/>
      <c r="BR406" s="186"/>
      <c r="BS406" s="186"/>
      <c r="BT406" s="187"/>
      <c r="BU406" s="188"/>
      <c r="BV406" s="189"/>
      <c r="BW406" s="185"/>
      <c r="BX406"/>
      <c r="BZ406"/>
    </row>
    <row r="407" spans="2:78" ht="18.75">
      <c r="B407" s="676" t="s">
        <v>906</v>
      </c>
      <c r="C407" s="364"/>
      <c r="D407" s="838" t="s">
        <v>11</v>
      </c>
      <c r="E407" s="838" t="s">
        <v>620</v>
      </c>
      <c r="F407" s="365" t="s">
        <v>663</v>
      </c>
      <c r="G407" s="366" t="s">
        <v>738</v>
      </c>
      <c r="H407" s="366" t="s">
        <v>34</v>
      </c>
      <c r="I407" s="840" t="s">
        <v>1419</v>
      </c>
      <c r="J407" s="366" t="s">
        <v>608</v>
      </c>
      <c r="L407" s="681" t="s">
        <v>1419</v>
      </c>
      <c r="M407" s="368" t="s">
        <v>34</v>
      </c>
      <c r="N407" s="682">
        <v>520901</v>
      </c>
      <c r="O407" s="683" t="s">
        <v>1321</v>
      </c>
      <c r="S407" s="873"/>
      <c r="AD407" s="686">
        <v>35399404000184</v>
      </c>
      <c r="AG407" s="689" t="s">
        <v>1439</v>
      </c>
      <c r="AI407" s="689">
        <v>500</v>
      </c>
      <c r="AJ407" s="689">
        <v>500</v>
      </c>
      <c r="AK407" s="689">
        <v>0</v>
      </c>
      <c r="AO407" s="683" t="s">
        <v>1324</v>
      </c>
      <c r="AR407" s="369">
        <v>1.08E-3</v>
      </c>
      <c r="AS407" s="369">
        <v>1.08E-3</v>
      </c>
      <c r="AT407" s="369" t="s">
        <v>1419</v>
      </c>
      <c r="AW407" s="198"/>
      <c r="AX407" s="198"/>
      <c r="AY407" s="184"/>
      <c r="AZ407" s="184"/>
      <c r="BA407" s="184"/>
      <c r="BB407" s="186"/>
      <c r="BC407" s="184"/>
      <c r="BD407" s="184"/>
      <c r="BE407" s="184"/>
      <c r="BF407" s="184"/>
      <c r="BG407" s="186"/>
      <c r="BH407" s="186"/>
      <c r="BI407" s="199"/>
      <c r="BJ407" s="199"/>
      <c r="BK407" s="199"/>
      <c r="BL407" s="186"/>
      <c r="BM407" s="186"/>
      <c r="BN407" s="186"/>
      <c r="BO407" s="186"/>
      <c r="BP407" s="186"/>
      <c r="BQ407" s="186"/>
      <c r="BR407" s="186"/>
      <c r="BS407" s="186"/>
      <c r="BT407" s="187"/>
      <c r="BU407" s="188"/>
      <c r="BV407" s="189"/>
      <c r="BW407" s="185"/>
      <c r="BX407"/>
      <c r="BZ407"/>
    </row>
    <row r="408" spans="2:78" ht="18.75">
      <c r="B408" s="676" t="s">
        <v>177</v>
      </c>
      <c r="C408" s="364"/>
      <c r="D408" s="838" t="s">
        <v>14</v>
      </c>
      <c r="E408" s="838" t="s">
        <v>614</v>
      </c>
      <c r="F408" s="365" t="s">
        <v>1419</v>
      </c>
      <c r="G408" s="366" t="s">
        <v>1419</v>
      </c>
      <c r="H408" s="366" t="s">
        <v>865</v>
      </c>
      <c r="I408" s="840" t="s">
        <v>34</v>
      </c>
      <c r="J408" s="366" t="s">
        <v>608</v>
      </c>
      <c r="L408" s="681" t="s">
        <v>1419</v>
      </c>
      <c r="M408" s="368" t="s">
        <v>1416</v>
      </c>
      <c r="N408" s="683">
        <v>566012</v>
      </c>
      <c r="O408" s="683" t="s">
        <v>1321</v>
      </c>
      <c r="S408" s="873"/>
      <c r="AD408" s="686">
        <v>39800273000156</v>
      </c>
      <c r="AG408" s="689" t="s">
        <v>1438</v>
      </c>
      <c r="AI408" s="689">
        <v>5000</v>
      </c>
      <c r="AJ408" s="689">
        <v>1000</v>
      </c>
      <c r="AK408" s="689">
        <v>1000</v>
      </c>
      <c r="AO408" s="683" t="s">
        <v>1324</v>
      </c>
      <c r="AR408" s="369">
        <v>0</v>
      </c>
      <c r="AS408" s="369">
        <v>0</v>
      </c>
      <c r="AT408" s="369" t="s">
        <v>1419</v>
      </c>
      <c r="AW408" s="198"/>
      <c r="AX408" s="198"/>
      <c r="AY408" s="184"/>
      <c r="AZ408" s="184"/>
      <c r="BA408" s="184"/>
      <c r="BB408" s="186"/>
      <c r="BC408" s="184"/>
      <c r="BD408" s="184"/>
      <c r="BE408" s="184"/>
      <c r="BF408" s="184"/>
      <c r="BG408" s="186"/>
      <c r="BH408" s="186"/>
      <c r="BI408" s="199"/>
      <c r="BJ408" s="199"/>
      <c r="BK408" s="199"/>
      <c r="BL408" s="186"/>
      <c r="BM408" s="186"/>
      <c r="BN408" s="186"/>
      <c r="BO408" s="186"/>
      <c r="BP408" s="186"/>
      <c r="BQ408" s="186"/>
      <c r="BR408" s="186"/>
      <c r="BS408" s="186"/>
      <c r="BT408" s="187"/>
      <c r="BU408" s="188"/>
      <c r="BV408" s="189"/>
      <c r="BW408" s="185"/>
      <c r="BX408"/>
      <c r="BZ408"/>
    </row>
    <row r="409" spans="2:78" ht="18.75">
      <c r="B409" s="676" t="s">
        <v>580</v>
      </c>
      <c r="C409" s="364">
        <v>40938560000106</v>
      </c>
      <c r="D409" s="838" t="s">
        <v>14</v>
      </c>
      <c r="E409" s="838" t="s">
        <v>607</v>
      </c>
      <c r="F409" s="365" t="s">
        <v>1419</v>
      </c>
      <c r="G409" s="366" t="s">
        <v>1419</v>
      </c>
      <c r="H409" s="366" t="s">
        <v>34</v>
      </c>
      <c r="I409" s="840" t="s">
        <v>34</v>
      </c>
      <c r="J409" s="366" t="s">
        <v>611</v>
      </c>
      <c r="K409" s="367" t="s">
        <v>1782</v>
      </c>
      <c r="L409" s="681" t="s">
        <v>1419</v>
      </c>
      <c r="M409" s="368" t="s">
        <v>1416</v>
      </c>
      <c r="N409" s="683">
        <v>583472</v>
      </c>
      <c r="O409" s="683" t="s">
        <v>1321</v>
      </c>
      <c r="P409" s="684">
        <v>44289</v>
      </c>
      <c r="Q409" s="372">
        <v>31.024165249999999</v>
      </c>
      <c r="R409" s="372">
        <v>159.76162487083673</v>
      </c>
      <c r="S409" s="873">
        <v>5</v>
      </c>
      <c r="T409" s="369">
        <v>-0.21917076697610349</v>
      </c>
      <c r="U409" s="685">
        <v>-2.2542884362497495</v>
      </c>
      <c r="V409" s="369">
        <v>-0.19872094061076429</v>
      </c>
      <c r="W409" s="685">
        <v>-1.7472831691807225</v>
      </c>
      <c r="AB409" s="369">
        <v>0.22790578493473468</v>
      </c>
      <c r="AC409" s="373">
        <v>-1.3709714697039153</v>
      </c>
      <c r="AD409" s="686">
        <v>0</v>
      </c>
      <c r="AE409" s="687" t="s">
        <v>2100</v>
      </c>
      <c r="AF409" s="688" t="s">
        <v>1800</v>
      </c>
      <c r="AG409" s="689" t="s">
        <v>1438</v>
      </c>
      <c r="AH409" s="689" t="s">
        <v>1780</v>
      </c>
      <c r="AI409" s="689">
        <v>0</v>
      </c>
      <c r="AJ409" s="689">
        <v>0</v>
      </c>
      <c r="AK409" s="689">
        <v>0</v>
      </c>
      <c r="AL409" s="673">
        <v>0.2</v>
      </c>
      <c r="AM409" s="673">
        <v>0</v>
      </c>
      <c r="AN409" s="685" t="s">
        <v>1782</v>
      </c>
      <c r="AO409" s="683" t="s">
        <v>1324</v>
      </c>
      <c r="AP409" s="687" t="s">
        <v>1783</v>
      </c>
      <c r="AQ409" s="376" t="s">
        <v>687</v>
      </c>
      <c r="AR409" s="369">
        <v>0</v>
      </c>
      <c r="AS409" s="369">
        <v>0</v>
      </c>
      <c r="AT409" s="369" t="s">
        <v>1419</v>
      </c>
      <c r="AW409" s="198"/>
      <c r="AX409" s="198"/>
      <c r="AY409" s="184"/>
      <c r="AZ409" s="184"/>
      <c r="BA409" s="184"/>
      <c r="BB409" s="186"/>
      <c r="BC409" s="184"/>
      <c r="BD409" s="184"/>
      <c r="BE409" s="184"/>
      <c r="BF409" s="184"/>
      <c r="BG409" s="186"/>
      <c r="BH409" s="186"/>
      <c r="BI409" s="199"/>
      <c r="BJ409" s="199"/>
      <c r="BK409" s="199"/>
      <c r="BL409" s="186"/>
      <c r="BM409" s="186"/>
      <c r="BN409" s="186"/>
      <c r="BO409" s="186"/>
      <c r="BP409" s="186"/>
      <c r="BQ409" s="186"/>
      <c r="BR409" s="186"/>
      <c r="BS409" s="186"/>
      <c r="BT409" s="187"/>
      <c r="BU409" s="188"/>
      <c r="BV409" s="189"/>
      <c r="BW409" s="185"/>
      <c r="BX409"/>
      <c r="BZ409"/>
    </row>
    <row r="410" spans="2:78" ht="18.75">
      <c r="B410" s="676" t="s">
        <v>178</v>
      </c>
      <c r="C410" s="364">
        <v>41088640000182</v>
      </c>
      <c r="D410" s="838" t="s">
        <v>14</v>
      </c>
      <c r="E410" s="838" t="s">
        <v>607</v>
      </c>
      <c r="F410" s="365" t="s">
        <v>1419</v>
      </c>
      <c r="G410" s="366" t="s">
        <v>1419</v>
      </c>
      <c r="H410" s="366" t="s">
        <v>34</v>
      </c>
      <c r="I410" s="840" t="s">
        <v>34</v>
      </c>
      <c r="J410" s="366" t="s">
        <v>611</v>
      </c>
      <c r="K410" s="367" t="s">
        <v>48</v>
      </c>
      <c r="L410" s="681" t="s">
        <v>1419</v>
      </c>
      <c r="M410" s="368" t="s">
        <v>34</v>
      </c>
      <c r="N410" s="683">
        <v>583502</v>
      </c>
      <c r="O410" s="683" t="s">
        <v>1324</v>
      </c>
      <c r="P410" s="684">
        <v>44297</v>
      </c>
      <c r="Q410" s="372">
        <v>4.97761852</v>
      </c>
      <c r="R410" s="372">
        <v>7.6556390737848634</v>
      </c>
      <c r="S410" s="873">
        <v>5</v>
      </c>
      <c r="T410" s="369">
        <v>-0.22251503042907816</v>
      </c>
      <c r="U410" s="685">
        <v>-2.2886859726266486</v>
      </c>
      <c r="V410" s="369">
        <v>-0.20349494483701314</v>
      </c>
      <c r="W410" s="685">
        <v>-1.7892593052058678</v>
      </c>
      <c r="AB410" s="369">
        <v>0.22471736114113777</v>
      </c>
      <c r="AC410" s="373">
        <v>-1.4116681129634963</v>
      </c>
      <c r="AD410" s="686">
        <v>40938560000106</v>
      </c>
      <c r="AE410" s="687" t="s">
        <v>2100</v>
      </c>
      <c r="AF410" s="688" t="s">
        <v>1800</v>
      </c>
      <c r="AG410" s="689" t="s">
        <v>1438</v>
      </c>
      <c r="AH410" s="689" t="s">
        <v>1780</v>
      </c>
      <c r="AI410" s="689">
        <v>1000</v>
      </c>
      <c r="AJ410" s="689">
        <v>1000</v>
      </c>
      <c r="AK410" s="689">
        <v>1000</v>
      </c>
      <c r="AL410" s="673">
        <v>0.8</v>
      </c>
      <c r="AM410" s="673">
        <v>0</v>
      </c>
      <c r="AN410" s="685" t="s">
        <v>1782</v>
      </c>
      <c r="AO410" s="683" t="s">
        <v>1324</v>
      </c>
      <c r="AP410" s="687" t="s">
        <v>1783</v>
      </c>
      <c r="AQ410" s="376" t="s">
        <v>687</v>
      </c>
      <c r="AR410" s="369">
        <v>5.3333333333333297E-3</v>
      </c>
      <c r="AS410" s="369">
        <v>5.3333333333333297E-3</v>
      </c>
      <c r="AT410" s="369" t="s">
        <v>1419</v>
      </c>
      <c r="AW410" s="198"/>
      <c r="AX410" s="198"/>
      <c r="AY410" s="184"/>
      <c r="AZ410" s="184"/>
      <c r="BA410" s="184"/>
      <c r="BB410" s="186"/>
      <c r="BC410" s="184"/>
      <c r="BD410" s="184"/>
      <c r="BE410" s="184"/>
      <c r="BF410" s="184"/>
      <c r="BG410" s="186"/>
      <c r="BH410" s="186"/>
      <c r="BI410" s="199"/>
      <c r="BJ410" s="199"/>
      <c r="BK410" s="199"/>
      <c r="BL410" s="186"/>
      <c r="BM410" s="186"/>
      <c r="BN410" s="186"/>
      <c r="BO410" s="186"/>
      <c r="BP410" s="186"/>
      <c r="BQ410" s="186"/>
      <c r="BR410" s="186"/>
      <c r="BS410" s="186"/>
      <c r="BT410" s="187"/>
      <c r="BU410" s="188"/>
      <c r="BV410" s="189"/>
      <c r="BW410" s="185"/>
      <c r="BX410"/>
      <c r="BZ410"/>
    </row>
    <row r="411" spans="2:78" ht="18.75">
      <c r="B411" s="676" t="s">
        <v>907</v>
      </c>
      <c r="C411" s="364">
        <v>37712284000159</v>
      </c>
      <c r="D411" s="838" t="s">
        <v>14</v>
      </c>
      <c r="E411" s="838" t="s">
        <v>607</v>
      </c>
      <c r="F411" s="365" t="s">
        <v>1419</v>
      </c>
      <c r="G411" s="366" t="s">
        <v>1419</v>
      </c>
      <c r="H411" s="366" t="s">
        <v>34</v>
      </c>
      <c r="I411" s="840" t="s">
        <v>34</v>
      </c>
      <c r="J411" s="366" t="s">
        <v>611</v>
      </c>
      <c r="K411" s="367" t="s">
        <v>1782</v>
      </c>
      <c r="L411" s="681" t="s">
        <v>1419</v>
      </c>
      <c r="M411" s="368" t="s">
        <v>34</v>
      </c>
      <c r="N411" s="683">
        <v>566179</v>
      </c>
      <c r="O411" s="683" t="s">
        <v>1321</v>
      </c>
      <c r="P411" s="684">
        <v>44188</v>
      </c>
      <c r="Q411" s="372">
        <v>6.1610835399999999</v>
      </c>
      <c r="R411" s="372">
        <v>11.980653318366533</v>
      </c>
      <c r="S411" s="873">
        <v>5</v>
      </c>
      <c r="T411" s="369">
        <v>-0.3141080514272061</v>
      </c>
      <c r="U411" s="685">
        <v>-3.230769129637149</v>
      </c>
      <c r="V411" s="369">
        <v>-0.30864140616225189</v>
      </c>
      <c r="W411" s="685">
        <v>-2.7137750689086775</v>
      </c>
      <c r="AB411" s="369">
        <v>0.22910777165165594</v>
      </c>
      <c r="AC411" s="373">
        <v>-1.8435550720631018</v>
      </c>
      <c r="AD411" s="686">
        <v>37927395000182</v>
      </c>
      <c r="AE411" s="687" t="s">
        <v>2100</v>
      </c>
      <c r="AF411" s="688" t="s">
        <v>1800</v>
      </c>
      <c r="AG411" s="689" t="s">
        <v>1438</v>
      </c>
      <c r="AH411" s="689" t="s">
        <v>1780</v>
      </c>
      <c r="AI411" s="689">
        <v>1000</v>
      </c>
      <c r="AJ411" s="689">
        <v>1000</v>
      </c>
      <c r="AK411" s="689">
        <v>1000</v>
      </c>
      <c r="AL411" s="673">
        <v>0.8</v>
      </c>
      <c r="AM411" s="673">
        <v>0</v>
      </c>
      <c r="AN411" s="685" t="s">
        <v>1782</v>
      </c>
      <c r="AO411" s="683" t="s">
        <v>1324</v>
      </c>
      <c r="AP411" s="687" t="s">
        <v>1783</v>
      </c>
      <c r="AQ411" s="376" t="s">
        <v>687</v>
      </c>
      <c r="AR411" s="369">
        <v>5.3333333333333297E-3</v>
      </c>
      <c r="AS411" s="369">
        <v>5.3333333333333297E-3</v>
      </c>
      <c r="AT411" s="369" t="s">
        <v>1419</v>
      </c>
      <c r="AW411" s="198"/>
      <c r="AX411" s="198"/>
      <c r="AY411" s="184"/>
      <c r="AZ411" s="184"/>
      <c r="BA411" s="184"/>
      <c r="BB411" s="186"/>
      <c r="BC411" s="184"/>
      <c r="BD411" s="184"/>
      <c r="BE411" s="184"/>
      <c r="BF411" s="184"/>
      <c r="BG411" s="186"/>
      <c r="BH411" s="186"/>
      <c r="BI411" s="199"/>
      <c r="BJ411" s="199"/>
      <c r="BK411" s="199"/>
      <c r="BL411" s="186"/>
      <c r="BM411" s="186"/>
      <c r="BN411" s="186"/>
      <c r="BO411" s="186"/>
      <c r="BP411" s="186"/>
      <c r="BQ411" s="186"/>
      <c r="BR411" s="186"/>
      <c r="BS411" s="186"/>
      <c r="BT411" s="187"/>
      <c r="BU411" s="188"/>
      <c r="BV411" s="189"/>
      <c r="BW411" s="185"/>
      <c r="BX411"/>
      <c r="BZ411"/>
    </row>
    <row r="412" spans="2:78" ht="18.75">
      <c r="B412" s="676" t="s">
        <v>908</v>
      </c>
      <c r="C412" s="364">
        <v>28856743000187</v>
      </c>
      <c r="D412" s="838" t="s">
        <v>13</v>
      </c>
      <c r="E412" s="838" t="s">
        <v>615</v>
      </c>
      <c r="F412" s="365" t="s">
        <v>619</v>
      </c>
      <c r="G412" s="366" t="s">
        <v>34</v>
      </c>
      <c r="H412" s="366" t="s">
        <v>865</v>
      </c>
      <c r="I412" s="840" t="s">
        <v>34</v>
      </c>
      <c r="J412" s="366" t="s">
        <v>1419</v>
      </c>
      <c r="K412" s="367" t="s">
        <v>48</v>
      </c>
      <c r="L412" s="681" t="s">
        <v>1419</v>
      </c>
      <c r="M412" s="368" t="s">
        <v>34</v>
      </c>
      <c r="N412" s="682">
        <v>462802</v>
      </c>
      <c r="O412" s="683" t="s">
        <v>1321</v>
      </c>
      <c r="P412" s="684">
        <v>43205</v>
      </c>
      <c r="Q412" s="372">
        <v>224.89665368999999</v>
      </c>
      <c r="R412" s="372">
        <v>160.48982114768918</v>
      </c>
      <c r="S412" s="873">
        <v>1</v>
      </c>
      <c r="T412" s="369">
        <v>0.15765262398002045</v>
      </c>
      <c r="U412" s="685">
        <v>1.6215414678059652</v>
      </c>
      <c r="V412" s="369">
        <v>0.18857087882236034</v>
      </c>
      <c r="W412" s="685">
        <v>1.6580372544094137</v>
      </c>
      <c r="X412" s="369">
        <v>0.38302417178272297</v>
      </c>
      <c r="Y412" s="685">
        <v>2.5595537109425321</v>
      </c>
      <c r="Z412" s="369">
        <v>0.52037654130765842</v>
      </c>
      <c r="AA412" s="685">
        <v>2.7708075653051818</v>
      </c>
      <c r="AB412" s="369">
        <v>6.0559513309205351E-2</v>
      </c>
      <c r="AC412" s="373">
        <v>1.2358007258910886</v>
      </c>
      <c r="AD412" s="686">
        <v>0</v>
      </c>
      <c r="AE412" s="687" t="s">
        <v>1880</v>
      </c>
      <c r="AF412" s="688" t="s">
        <v>1825</v>
      </c>
      <c r="AG412" s="689" t="s">
        <v>719</v>
      </c>
      <c r="AH412" s="689" t="s">
        <v>1786</v>
      </c>
      <c r="AI412" s="689">
        <v>1000</v>
      </c>
      <c r="AJ412" s="689">
        <v>1000</v>
      </c>
      <c r="AK412" s="689">
        <v>1000</v>
      </c>
      <c r="AL412" s="673">
        <v>2</v>
      </c>
      <c r="AM412" s="673">
        <v>20</v>
      </c>
      <c r="AN412" s="685" t="s">
        <v>1787</v>
      </c>
      <c r="AO412" s="683" t="s">
        <v>1324</v>
      </c>
      <c r="AP412" s="687" t="s">
        <v>1802</v>
      </c>
      <c r="AQ412" s="376" t="s">
        <v>668</v>
      </c>
      <c r="AR412" s="369">
        <v>4.0000000000000001E-3</v>
      </c>
      <c r="AS412" s="369">
        <v>4.0000000000000001E-3</v>
      </c>
      <c r="AT412" s="369" t="s">
        <v>1419</v>
      </c>
      <c r="AW412" s="198"/>
      <c r="AX412" s="198"/>
      <c r="AY412" s="184"/>
      <c r="AZ412" s="184"/>
      <c r="BA412" s="184"/>
      <c r="BB412" s="186"/>
      <c r="BC412" s="184"/>
      <c r="BD412" s="184"/>
      <c r="BE412" s="184"/>
      <c r="BF412" s="184"/>
      <c r="BG412" s="186"/>
      <c r="BH412" s="186"/>
      <c r="BI412" s="199"/>
      <c r="BJ412" s="199"/>
      <c r="BK412" s="199"/>
      <c r="BL412" s="186"/>
      <c r="BM412" s="186"/>
      <c r="BN412" s="186"/>
      <c r="BO412" s="186"/>
      <c r="BP412" s="186"/>
      <c r="BQ412" s="186"/>
      <c r="BR412" s="186"/>
      <c r="BS412" s="186"/>
      <c r="BT412" s="187"/>
      <c r="BU412" s="188"/>
      <c r="BV412" s="189"/>
      <c r="BW412" s="185"/>
      <c r="BX412"/>
      <c r="BZ412"/>
    </row>
    <row r="413" spans="2:78" ht="18.75">
      <c r="B413" s="676" t="s">
        <v>909</v>
      </c>
      <c r="C413" s="364">
        <v>11182064000177</v>
      </c>
      <c r="D413" s="838" t="s">
        <v>14</v>
      </c>
      <c r="E413" s="838" t="s">
        <v>607</v>
      </c>
      <c r="F413" s="365" t="s">
        <v>1419</v>
      </c>
      <c r="G413" s="366" t="s">
        <v>1419</v>
      </c>
      <c r="H413" s="366" t="s">
        <v>34</v>
      </c>
      <c r="I413" s="840" t="s">
        <v>34</v>
      </c>
      <c r="J413" s="366" t="s">
        <v>608</v>
      </c>
      <c r="K413" s="367" t="s">
        <v>48</v>
      </c>
      <c r="L413" s="681" t="s">
        <v>1419</v>
      </c>
      <c r="M413" s="368" t="s">
        <v>34</v>
      </c>
      <c r="N413" s="682">
        <v>236942</v>
      </c>
      <c r="O413" s="683" t="s">
        <v>1321</v>
      </c>
      <c r="P413" s="684">
        <v>40104</v>
      </c>
      <c r="Q413" s="372">
        <v>1333.738249</v>
      </c>
      <c r="R413" s="372">
        <v>1172.2611354342632</v>
      </c>
      <c r="S413" s="873">
        <v>1</v>
      </c>
      <c r="T413" s="369">
        <v>0.14375956504005005</v>
      </c>
      <c r="U413" s="685">
        <v>1.4786439338664767</v>
      </c>
      <c r="V413" s="369">
        <v>0.1267998534988648</v>
      </c>
      <c r="W413" s="685">
        <v>1.1149064069050942</v>
      </c>
      <c r="X413" s="369">
        <v>0.22041774966150096</v>
      </c>
      <c r="Y413" s="685">
        <v>1.4729385523578198</v>
      </c>
      <c r="Z413" s="369">
        <v>0.18199646989605855</v>
      </c>
      <c r="AA413" s="685">
        <v>0.96906212255385982</v>
      </c>
      <c r="AB413" s="369">
        <v>0.17925967377635257</v>
      </c>
      <c r="AC413" s="373">
        <v>7.2902426453904587E-2</v>
      </c>
      <c r="AD413" s="686">
        <v>0</v>
      </c>
      <c r="AE413" s="687" t="s">
        <v>1880</v>
      </c>
      <c r="AF413" s="688" t="s">
        <v>1825</v>
      </c>
      <c r="AG413" s="689" t="s">
        <v>719</v>
      </c>
      <c r="AH413" s="689" t="s">
        <v>1786</v>
      </c>
      <c r="AI413" s="689">
        <v>1000</v>
      </c>
      <c r="AJ413" s="689">
        <v>1000</v>
      </c>
      <c r="AK413" s="689">
        <v>1000</v>
      </c>
      <c r="AL413" s="673">
        <v>2</v>
      </c>
      <c r="AM413" s="673">
        <v>0</v>
      </c>
      <c r="AN413" s="685" t="s">
        <v>666</v>
      </c>
      <c r="AO413" s="683" t="s">
        <v>1324</v>
      </c>
      <c r="AP413" s="687" t="s">
        <v>1783</v>
      </c>
      <c r="AQ413" s="376" t="s">
        <v>659</v>
      </c>
      <c r="AR413" s="369">
        <v>4.0000000000000001E-3</v>
      </c>
      <c r="AS413" s="369">
        <v>4.0000000000000001E-3</v>
      </c>
      <c r="AT413" s="369" t="s">
        <v>1419</v>
      </c>
      <c r="AW413" s="198"/>
      <c r="AX413" s="198"/>
      <c r="AY413" s="184"/>
      <c r="AZ413" s="184"/>
      <c r="BA413" s="184"/>
      <c r="BB413" s="186"/>
      <c r="BC413" s="184"/>
      <c r="BD413" s="184"/>
      <c r="BE413" s="184"/>
      <c r="BF413" s="184"/>
      <c r="BG413" s="186"/>
      <c r="BH413" s="186"/>
      <c r="BI413" s="199"/>
      <c r="BJ413" s="199"/>
      <c r="BK413" s="199"/>
      <c r="BL413" s="218"/>
      <c r="BM413" s="186"/>
      <c r="BN413" s="186"/>
      <c r="BO413" s="186"/>
      <c r="BP413" s="186"/>
      <c r="BQ413" s="186"/>
      <c r="BR413" s="186"/>
      <c r="BS413" s="186"/>
      <c r="BT413" s="187"/>
      <c r="BU413" s="188"/>
      <c r="BV413" s="189"/>
      <c r="BW413" s="185"/>
      <c r="BX413"/>
      <c r="BZ413"/>
    </row>
    <row r="414" spans="2:78" ht="18.75">
      <c r="B414" s="676" t="s">
        <v>1557</v>
      </c>
      <c r="C414" s="364">
        <v>33768898000100</v>
      </c>
      <c r="D414" s="838" t="s">
        <v>11</v>
      </c>
      <c r="E414" s="838" t="s">
        <v>620</v>
      </c>
      <c r="F414" s="365" t="s">
        <v>663</v>
      </c>
      <c r="G414" s="366" t="s">
        <v>738</v>
      </c>
      <c r="H414" s="366" t="s">
        <v>34</v>
      </c>
      <c r="I414" s="840" t="s">
        <v>1419</v>
      </c>
      <c r="J414" s="366" t="s">
        <v>1419</v>
      </c>
      <c r="K414" s="367" t="s">
        <v>48</v>
      </c>
      <c r="L414" s="681" t="s">
        <v>1419</v>
      </c>
      <c r="M414" s="368" t="s">
        <v>1419</v>
      </c>
      <c r="N414" s="683">
        <v>539570</v>
      </c>
      <c r="O414" s="683" t="s">
        <v>1321</v>
      </c>
      <c r="P414" s="684">
        <v>44000</v>
      </c>
      <c r="Q414" s="372">
        <v>3.3643692199999999</v>
      </c>
      <c r="R414" s="372">
        <v>5.9899254840239076</v>
      </c>
      <c r="S414" s="873">
        <v>2</v>
      </c>
      <c r="T414" s="369">
        <v>4.1368208151729258E-2</v>
      </c>
      <c r="U414" s="685">
        <v>0.42549412292280614</v>
      </c>
      <c r="V414" s="369">
        <v>7.7083094717905976E-2</v>
      </c>
      <c r="W414" s="685">
        <v>0.67776447522342753</v>
      </c>
      <c r="X414" s="369">
        <v>0.13264064150426247</v>
      </c>
      <c r="Y414" s="685">
        <v>0.88636924558542152</v>
      </c>
      <c r="AB414" s="369">
        <v>7.2540765185081915E-2</v>
      </c>
      <c r="AC414" s="373">
        <v>-0.50520963631720983</v>
      </c>
      <c r="AD414" s="686">
        <v>33768907000154</v>
      </c>
      <c r="AE414" s="687" t="s">
        <v>1880</v>
      </c>
      <c r="AF414" s="688" t="s">
        <v>1825</v>
      </c>
      <c r="AG414" s="689" t="s">
        <v>719</v>
      </c>
      <c r="AH414" s="689" t="s">
        <v>1861</v>
      </c>
      <c r="AI414" s="689">
        <v>0</v>
      </c>
      <c r="AJ414" s="689">
        <v>0</v>
      </c>
      <c r="AK414" s="689">
        <v>0</v>
      </c>
      <c r="AL414" s="673">
        <v>0.8</v>
      </c>
      <c r="AM414" s="673">
        <v>0</v>
      </c>
      <c r="AN414" s="685" t="s">
        <v>1787</v>
      </c>
      <c r="AO414" s="683" t="s">
        <v>1321</v>
      </c>
      <c r="AP414" s="687" t="s">
        <v>1802</v>
      </c>
      <c r="AQ414" s="376" t="s">
        <v>1782</v>
      </c>
      <c r="AR414" s="369">
        <v>0</v>
      </c>
      <c r="AS414" s="369">
        <v>0</v>
      </c>
      <c r="AT414" s="369" t="s">
        <v>1419</v>
      </c>
      <c r="AW414" s="198"/>
      <c r="AX414" s="198"/>
      <c r="AY414" s="184"/>
      <c r="AZ414" s="184"/>
      <c r="BA414" s="184"/>
      <c r="BB414" s="186"/>
      <c r="BC414" s="184"/>
      <c r="BD414" s="184"/>
      <c r="BE414" s="184"/>
      <c r="BF414" s="184"/>
      <c r="BG414" s="186"/>
      <c r="BH414" s="186"/>
      <c r="BI414" s="199"/>
      <c r="BJ414" s="199"/>
      <c r="BK414" s="199"/>
      <c r="BL414" s="186"/>
      <c r="BM414" s="186"/>
      <c r="BN414" s="186"/>
      <c r="BO414" s="186"/>
      <c r="BP414" s="186"/>
      <c r="BQ414" s="186"/>
      <c r="BR414" s="186"/>
      <c r="BS414" s="186"/>
      <c r="BT414" s="187"/>
      <c r="BU414" s="188"/>
      <c r="BV414" s="189"/>
      <c r="BW414" s="185"/>
      <c r="BX414"/>
      <c r="BZ414"/>
    </row>
    <row r="415" spans="2:78" ht="18.75">
      <c r="B415" s="676" t="s">
        <v>910</v>
      </c>
      <c r="C415" s="364">
        <v>41707420000190</v>
      </c>
      <c r="D415" s="838" t="s">
        <v>11</v>
      </c>
      <c r="E415" s="838" t="s">
        <v>620</v>
      </c>
      <c r="F415" s="365" t="s">
        <v>663</v>
      </c>
      <c r="G415" s="366" t="s">
        <v>738</v>
      </c>
      <c r="H415" s="366" t="s">
        <v>34</v>
      </c>
      <c r="I415" s="840" t="s">
        <v>1419</v>
      </c>
      <c r="J415" s="366" t="s">
        <v>1419</v>
      </c>
      <c r="K415" s="367" t="s">
        <v>48</v>
      </c>
      <c r="L415" s="681" t="s">
        <v>1419</v>
      </c>
      <c r="M415" s="368" t="s">
        <v>34</v>
      </c>
      <c r="N415" s="683">
        <v>617067</v>
      </c>
      <c r="O415" s="683" t="s">
        <v>1321</v>
      </c>
      <c r="P415" s="684">
        <v>44330</v>
      </c>
      <c r="Q415" s="372">
        <v>106.72665422</v>
      </c>
      <c r="R415" s="372">
        <v>69.718143917096739</v>
      </c>
      <c r="S415" s="873">
        <v>1</v>
      </c>
      <c r="T415" s="369">
        <v>0.11020750201710205</v>
      </c>
      <c r="U415" s="685">
        <v>1.1335430395797803</v>
      </c>
      <c r="V415" s="369">
        <v>0.12821424123493164</v>
      </c>
      <c r="W415" s="685">
        <v>1.12734261960784</v>
      </c>
      <c r="AB415" s="369">
        <v>2.3231080234514677E-3</v>
      </c>
      <c r="AC415" s="373">
        <v>6.234257199189976</v>
      </c>
      <c r="AD415" s="686">
        <v>0</v>
      </c>
      <c r="AE415" s="687" t="s">
        <v>2026</v>
      </c>
      <c r="AF415" s="688" t="s">
        <v>1800</v>
      </c>
      <c r="AG415" s="689" t="s">
        <v>1438</v>
      </c>
      <c r="AH415" s="689" t="s">
        <v>1786</v>
      </c>
      <c r="AI415" s="689">
        <v>0</v>
      </c>
      <c r="AJ415" s="689">
        <v>0</v>
      </c>
      <c r="AK415" s="689">
        <v>0</v>
      </c>
      <c r="AL415" s="673">
        <v>0.5</v>
      </c>
      <c r="AM415" s="673">
        <v>20</v>
      </c>
      <c r="AN415" s="685" t="s">
        <v>1801</v>
      </c>
      <c r="AO415" s="683" t="s">
        <v>1324</v>
      </c>
      <c r="AP415" s="687" t="s">
        <v>1802</v>
      </c>
      <c r="AQ415" s="376" t="s">
        <v>1917</v>
      </c>
      <c r="AR415" s="369">
        <v>6.6666666666666697E-4</v>
      </c>
      <c r="AS415" s="369">
        <v>6.6666666666666697E-4</v>
      </c>
      <c r="AT415" s="369" t="s">
        <v>1419</v>
      </c>
      <c r="AW415" s="198"/>
      <c r="AX415" s="198"/>
      <c r="AY415" s="184"/>
      <c r="AZ415" s="184"/>
      <c r="BA415" s="184"/>
      <c r="BB415" s="186"/>
      <c r="BC415" s="184"/>
      <c r="BD415" s="184"/>
      <c r="BE415" s="184"/>
      <c r="BF415" s="184"/>
      <c r="BG415" s="186"/>
      <c r="BH415" s="186"/>
      <c r="BI415" s="199"/>
      <c r="BJ415" s="199"/>
      <c r="BK415" s="199"/>
      <c r="BL415" s="218"/>
      <c r="BM415" s="186"/>
      <c r="BN415" s="186"/>
      <c r="BO415" s="186"/>
      <c r="BP415" s="186"/>
      <c r="BQ415" s="186"/>
      <c r="BR415" s="186"/>
      <c r="BS415" s="186"/>
      <c r="BT415" s="187"/>
      <c r="BU415" s="188"/>
      <c r="BV415" s="189"/>
      <c r="BW415" s="185"/>
      <c r="BX415"/>
      <c r="BZ415"/>
    </row>
    <row r="416" spans="2:78" ht="18.75">
      <c r="B416" s="676" t="s">
        <v>911</v>
      </c>
      <c r="C416" s="364">
        <v>11977572000141</v>
      </c>
      <c r="D416" s="838" t="s">
        <v>14</v>
      </c>
      <c r="E416" s="838" t="s">
        <v>607</v>
      </c>
      <c r="F416" s="365" t="s">
        <v>1317</v>
      </c>
      <c r="G416" s="366" t="s">
        <v>1419</v>
      </c>
      <c r="H416" s="366" t="s">
        <v>34</v>
      </c>
      <c r="I416" s="840" t="s">
        <v>34</v>
      </c>
      <c r="J416" s="366" t="s">
        <v>608</v>
      </c>
      <c r="K416" s="367" t="s">
        <v>48</v>
      </c>
      <c r="L416" s="681" t="s">
        <v>1419</v>
      </c>
      <c r="M416" s="368" t="s">
        <v>34</v>
      </c>
      <c r="N416" s="682">
        <v>264611</v>
      </c>
      <c r="O416" s="683" t="s">
        <v>1324</v>
      </c>
      <c r="P416" s="684">
        <v>40534</v>
      </c>
      <c r="Q416" s="372">
        <v>23.449887</v>
      </c>
      <c r="R416" s="372">
        <v>39.828023760956178</v>
      </c>
      <c r="S416" s="873">
        <v>2</v>
      </c>
      <c r="T416" s="369">
        <v>-4.8381308605888851E-2</v>
      </c>
      <c r="U416" s="685">
        <v>-0.49762760803212996</v>
      </c>
      <c r="V416" s="369">
        <v>-0.17673548097706593</v>
      </c>
      <c r="W416" s="685">
        <v>-1.5539727738766533</v>
      </c>
      <c r="X416" s="369">
        <v>-0.26596093973765667</v>
      </c>
      <c r="Y416" s="685">
        <v>-1.7772802878285303</v>
      </c>
      <c r="Z416" s="369">
        <v>-9.8670200788742113E-2</v>
      </c>
      <c r="AA416" s="685">
        <v>-0.52538136736258056</v>
      </c>
      <c r="AB416" s="369">
        <v>0.26302657876886976</v>
      </c>
      <c r="AC416" s="373">
        <v>-1.1043251623157908</v>
      </c>
      <c r="AD416" s="686">
        <v>38386961000159</v>
      </c>
      <c r="AE416" s="687" t="s">
        <v>1896</v>
      </c>
      <c r="AF416" s="688" t="s">
        <v>1779</v>
      </c>
      <c r="AG416" s="689" t="s">
        <v>1439</v>
      </c>
      <c r="AH416" s="689" t="s">
        <v>1780</v>
      </c>
      <c r="AI416" s="689">
        <v>50000</v>
      </c>
      <c r="AJ416" s="689">
        <v>5000</v>
      </c>
      <c r="AK416" s="689">
        <v>5000</v>
      </c>
      <c r="AL416" s="673">
        <v>2.2000000000000002</v>
      </c>
      <c r="AM416" s="673">
        <v>20</v>
      </c>
      <c r="AN416" s="685" t="s">
        <v>1781</v>
      </c>
      <c r="AO416" s="683" t="s">
        <v>1324</v>
      </c>
      <c r="AP416" s="687" t="s">
        <v>1783</v>
      </c>
      <c r="AQ416" s="376" t="s">
        <v>665</v>
      </c>
      <c r="AR416" s="369">
        <v>5.3333333333333297E-3</v>
      </c>
      <c r="AS416" s="369">
        <v>5.3333333333333297E-3</v>
      </c>
      <c r="AT416" s="369" t="s">
        <v>1419</v>
      </c>
      <c r="AW416" s="198"/>
      <c r="AX416" s="198"/>
      <c r="AY416" s="184"/>
      <c r="AZ416" s="184"/>
      <c r="BA416" s="184"/>
      <c r="BB416" s="186"/>
      <c r="BC416" s="184"/>
      <c r="BD416" s="184"/>
      <c r="BE416" s="184"/>
      <c r="BF416" s="184"/>
      <c r="BG416" s="186"/>
      <c r="BH416" s="186"/>
      <c r="BI416" s="199"/>
      <c r="BJ416" s="199"/>
      <c r="BK416" s="199"/>
      <c r="BL416" s="186"/>
      <c r="BM416" s="186"/>
      <c r="BN416" s="186"/>
      <c r="BO416" s="186"/>
      <c r="BP416" s="186"/>
      <c r="BQ416" s="186"/>
      <c r="BR416" s="186"/>
      <c r="BS416" s="186"/>
      <c r="BT416" s="187"/>
      <c r="BU416" s="188"/>
      <c r="BV416" s="189"/>
      <c r="BW416" s="185"/>
      <c r="BX416"/>
      <c r="BZ416"/>
    </row>
    <row r="417" spans="2:78" ht="18.75">
      <c r="B417" s="676" t="s">
        <v>1558</v>
      </c>
      <c r="C417" s="364">
        <v>29550612000130</v>
      </c>
      <c r="D417" s="838" t="s">
        <v>14</v>
      </c>
      <c r="E417" s="838" t="s">
        <v>607</v>
      </c>
      <c r="F417" s="365" t="s">
        <v>1317</v>
      </c>
      <c r="G417" s="366" t="s">
        <v>1419</v>
      </c>
      <c r="H417" s="366" t="s">
        <v>34</v>
      </c>
      <c r="I417" s="840" t="s">
        <v>34</v>
      </c>
      <c r="J417" s="366" t="s">
        <v>608</v>
      </c>
      <c r="K417" s="367" t="s">
        <v>48</v>
      </c>
      <c r="L417" s="681" t="s">
        <v>1419</v>
      </c>
      <c r="M417" s="368" t="s">
        <v>1419</v>
      </c>
      <c r="N417" s="682">
        <v>471569</v>
      </c>
      <c r="O417" s="683" t="s">
        <v>1321</v>
      </c>
      <c r="P417" s="684">
        <v>43315</v>
      </c>
      <c r="Q417" s="372">
        <v>49.548060470000003</v>
      </c>
      <c r="R417" s="372">
        <v>67.396958328286885</v>
      </c>
      <c r="S417" s="873">
        <v>2</v>
      </c>
      <c r="T417" s="369">
        <v>-1.8663077283258778E-2</v>
      </c>
      <c r="U417" s="685">
        <v>-0.19195972111131418</v>
      </c>
      <c r="V417" s="369">
        <v>-0.11047338758968162</v>
      </c>
      <c r="W417" s="685">
        <v>-0.97135354827005715</v>
      </c>
      <c r="X417" s="369">
        <v>-0.17741226222616346</v>
      </c>
      <c r="Y417" s="685">
        <v>-1.1855549795569564</v>
      </c>
      <c r="Z417" s="369">
        <v>-5.905761642944074E-2</v>
      </c>
      <c r="AA417" s="685">
        <v>-0.31445939123308775</v>
      </c>
      <c r="AB417" s="369">
        <v>0.18407102111332496</v>
      </c>
      <c r="AC417" s="373">
        <v>-1.2180340748307212</v>
      </c>
      <c r="AD417" s="686">
        <v>0</v>
      </c>
      <c r="AE417" s="687" t="s">
        <v>1896</v>
      </c>
      <c r="AF417" s="688" t="s">
        <v>1800</v>
      </c>
      <c r="AG417" s="689" t="s">
        <v>1438</v>
      </c>
      <c r="AH417" s="689" t="s">
        <v>1861</v>
      </c>
      <c r="AI417" s="689">
        <v>5000</v>
      </c>
      <c r="AJ417" s="689">
        <v>0</v>
      </c>
      <c r="AK417" s="689">
        <v>1000</v>
      </c>
      <c r="AL417" s="673">
        <v>1.8</v>
      </c>
      <c r="AM417" s="673">
        <v>20</v>
      </c>
      <c r="AN417" s="685" t="s">
        <v>1801</v>
      </c>
      <c r="AO417" s="683" t="s">
        <v>1321</v>
      </c>
      <c r="AP417" s="687" t="s">
        <v>1802</v>
      </c>
      <c r="AQ417" s="376" t="s">
        <v>1782</v>
      </c>
      <c r="AR417" s="369">
        <v>0</v>
      </c>
      <c r="AS417" s="369">
        <v>0</v>
      </c>
      <c r="AT417" s="369" t="s">
        <v>1419</v>
      </c>
      <c r="AW417" s="198"/>
      <c r="AX417" s="198"/>
      <c r="AY417" s="184"/>
      <c r="AZ417" s="184"/>
      <c r="BA417" s="184"/>
      <c r="BB417" s="186"/>
      <c r="BC417" s="184"/>
      <c r="BD417" s="184"/>
      <c r="BE417" s="184"/>
      <c r="BF417" s="184"/>
      <c r="BG417" s="186"/>
      <c r="BH417" s="186"/>
      <c r="BI417" s="199"/>
      <c r="BJ417" s="199"/>
      <c r="BK417" s="199"/>
      <c r="BL417" s="186"/>
      <c r="BM417" s="186"/>
      <c r="BN417" s="186"/>
      <c r="BO417" s="186"/>
      <c r="BP417" s="186"/>
      <c r="BQ417" s="186"/>
      <c r="BR417" s="186"/>
      <c r="BS417" s="186"/>
      <c r="BT417" s="187"/>
      <c r="BU417" s="188"/>
      <c r="BV417" s="189"/>
      <c r="BW417" s="185"/>
      <c r="BX417"/>
      <c r="BZ417"/>
    </row>
    <row r="418" spans="2:78" ht="18.75">
      <c r="B418" s="676" t="s">
        <v>912</v>
      </c>
      <c r="C418" s="364">
        <v>38948507000144</v>
      </c>
      <c r="D418" s="838" t="s">
        <v>14</v>
      </c>
      <c r="E418" s="838" t="s">
        <v>607</v>
      </c>
      <c r="F418" s="365" t="s">
        <v>1317</v>
      </c>
      <c r="G418" s="366" t="s">
        <v>1419</v>
      </c>
      <c r="H418" s="366" t="s">
        <v>34</v>
      </c>
      <c r="I418" s="840" t="s">
        <v>34</v>
      </c>
      <c r="J418" s="366" t="s">
        <v>608</v>
      </c>
      <c r="K418" s="367" t="s">
        <v>48</v>
      </c>
      <c r="L418" s="681" t="s">
        <v>1419</v>
      </c>
      <c r="M418" s="368" t="s">
        <v>1416</v>
      </c>
      <c r="N418" s="683">
        <v>558907</v>
      </c>
      <c r="O418" s="683" t="s">
        <v>1321</v>
      </c>
      <c r="P418" s="684">
        <v>44106</v>
      </c>
      <c r="Q418" s="372">
        <v>8.8087242700000008</v>
      </c>
      <c r="R418" s="372">
        <v>11.025961266892429</v>
      </c>
      <c r="S418" s="873">
        <v>2</v>
      </c>
      <c r="T418" s="369">
        <v>-6.1056329141761956E-2</v>
      </c>
      <c r="U418" s="685">
        <v>-0.62799696621556966</v>
      </c>
      <c r="V418" s="369">
        <v>-0.18345507077197543</v>
      </c>
      <c r="W418" s="685">
        <v>-1.6130557578659508</v>
      </c>
      <c r="X418" s="369">
        <v>-0.25070219999999954</v>
      </c>
      <c r="Y418" s="685">
        <v>-1.6753139713476437</v>
      </c>
      <c r="AB418" s="369">
        <v>0.27206533005503525</v>
      </c>
      <c r="AC418" s="373">
        <v>-1.0923349146585191</v>
      </c>
      <c r="AD418" s="686">
        <v>18872811000148</v>
      </c>
      <c r="AE418" s="687" t="s">
        <v>1856</v>
      </c>
      <c r="AF418" s="688" t="s">
        <v>1800</v>
      </c>
      <c r="AG418" s="689" t="s">
        <v>1438</v>
      </c>
      <c r="AH418" s="689" t="s">
        <v>1780</v>
      </c>
      <c r="AI418" s="689">
        <v>0</v>
      </c>
      <c r="AJ418" s="689">
        <v>0</v>
      </c>
      <c r="AK418" s="689">
        <v>0</v>
      </c>
      <c r="AL418" s="673">
        <v>0.5</v>
      </c>
      <c r="AM418" s="673">
        <v>5</v>
      </c>
      <c r="AN418" s="685" t="s">
        <v>1782</v>
      </c>
      <c r="AO418" s="683" t="s">
        <v>1324</v>
      </c>
      <c r="AP418" s="687" t="s">
        <v>1783</v>
      </c>
      <c r="AQ418" s="376" t="s">
        <v>659</v>
      </c>
      <c r="AR418" s="369">
        <v>3.3333333333333301E-3</v>
      </c>
      <c r="AS418" s="369">
        <v>3.3333333333333301E-3</v>
      </c>
      <c r="AT418" s="369" t="s">
        <v>1419</v>
      </c>
      <c r="AW418" s="198"/>
      <c r="AX418" s="198"/>
      <c r="AY418" s="184"/>
      <c r="AZ418" s="184"/>
      <c r="BA418" s="184"/>
      <c r="BB418" s="186"/>
      <c r="BC418" s="184"/>
      <c r="BD418" s="184"/>
      <c r="BE418" s="184"/>
      <c r="BF418" s="184"/>
      <c r="BG418" s="186"/>
      <c r="BH418" s="186"/>
      <c r="BI418" s="199"/>
      <c r="BJ418" s="199"/>
      <c r="BK418" s="199"/>
      <c r="BL418" s="186"/>
      <c r="BM418" s="186"/>
      <c r="BN418" s="186"/>
      <c r="BO418" s="186"/>
      <c r="BP418" s="186"/>
      <c r="BQ418" s="186"/>
      <c r="BR418" s="186"/>
      <c r="BS418" s="186"/>
      <c r="BT418" s="187"/>
      <c r="BU418" s="188"/>
      <c r="BV418" s="189"/>
      <c r="BW418" s="185"/>
      <c r="BX418"/>
      <c r="BZ418"/>
    </row>
    <row r="419" spans="2:78" ht="18.75">
      <c r="B419" s="676" t="s">
        <v>913</v>
      </c>
      <c r="C419" s="364">
        <v>27717327000135</v>
      </c>
      <c r="D419" s="838" t="s">
        <v>14</v>
      </c>
      <c r="E419" s="838" t="s">
        <v>607</v>
      </c>
      <c r="F419" s="365" t="s">
        <v>1317</v>
      </c>
      <c r="G419" s="366" t="s">
        <v>1419</v>
      </c>
      <c r="H419" s="366" t="s">
        <v>34</v>
      </c>
      <c r="I419" s="840" t="s">
        <v>34</v>
      </c>
      <c r="J419" s="366" t="s">
        <v>608</v>
      </c>
      <c r="K419" s="367" t="s">
        <v>48</v>
      </c>
      <c r="L419" s="681" t="s">
        <v>1339</v>
      </c>
      <c r="M419" s="368" t="s">
        <v>34</v>
      </c>
      <c r="N419" s="682">
        <v>449792</v>
      </c>
      <c r="O419" s="683" t="s">
        <v>1321</v>
      </c>
      <c r="P419" s="684">
        <v>42960</v>
      </c>
      <c r="Q419" s="372">
        <v>74.506205780000002</v>
      </c>
      <c r="R419" s="372">
        <v>126.12514657884452</v>
      </c>
      <c r="S419" s="873">
        <v>2</v>
      </c>
      <c r="T419" s="369">
        <v>-4.3416935204239282E-2</v>
      </c>
      <c r="U419" s="685">
        <v>-0.44656637524562132</v>
      </c>
      <c r="V419" s="369">
        <v>-0.16901678379182494</v>
      </c>
      <c r="W419" s="685">
        <v>-1.4861049908522626</v>
      </c>
      <c r="X419" s="369">
        <v>-0.24328705614006951</v>
      </c>
      <c r="Y419" s="685">
        <v>-1.6257623754378612</v>
      </c>
      <c r="Z419" s="369">
        <v>-8.1143957654021381E-2</v>
      </c>
      <c r="AA419" s="685">
        <v>-0.43206077503335916</v>
      </c>
      <c r="AB419" s="369">
        <v>0.25895649936534909</v>
      </c>
      <c r="AC419" s="373">
        <v>-1.0918751713126253</v>
      </c>
      <c r="AD419" s="686">
        <v>34473526000100</v>
      </c>
      <c r="AE419" s="687" t="s">
        <v>1856</v>
      </c>
      <c r="AF419" s="688" t="s">
        <v>1800</v>
      </c>
      <c r="AG419" s="689" t="s">
        <v>1438</v>
      </c>
      <c r="AH419" s="689" t="s">
        <v>1786</v>
      </c>
      <c r="AI419" s="689">
        <v>5000</v>
      </c>
      <c r="AJ419" s="689">
        <v>1000</v>
      </c>
      <c r="AK419" s="689">
        <v>5000</v>
      </c>
      <c r="AL419" s="673">
        <v>0</v>
      </c>
      <c r="AM419" s="673">
        <v>0</v>
      </c>
      <c r="AN419" s="685" t="s">
        <v>1782</v>
      </c>
      <c r="AO419" s="683" t="s">
        <v>1324</v>
      </c>
      <c r="AP419" s="687" t="s">
        <v>1783</v>
      </c>
      <c r="AQ419" s="376" t="s">
        <v>665</v>
      </c>
      <c r="AR419" s="369">
        <v>5.3333333333333297E-3</v>
      </c>
      <c r="AS419" s="369">
        <v>5.3333333333333297E-3</v>
      </c>
      <c r="AT419" s="369" t="s">
        <v>1419</v>
      </c>
      <c r="AW419" s="198"/>
      <c r="AX419" s="198"/>
      <c r="AY419" s="184"/>
      <c r="AZ419" s="184"/>
      <c r="BA419" s="184"/>
      <c r="BB419" s="186"/>
      <c r="BC419" s="184"/>
      <c r="BD419" s="184"/>
      <c r="BE419" s="184"/>
      <c r="BF419" s="184"/>
      <c r="BG419" s="186"/>
      <c r="BH419" s="186"/>
      <c r="BI419" s="199"/>
      <c r="BJ419" s="199"/>
      <c r="BK419" s="199"/>
      <c r="BL419" s="218"/>
      <c r="BM419" s="186"/>
      <c r="BN419" s="186"/>
      <c r="BO419" s="186"/>
      <c r="BP419" s="186"/>
      <c r="BQ419" s="186"/>
      <c r="BR419" s="186"/>
      <c r="BS419" s="186"/>
      <c r="BT419" s="187"/>
      <c r="BU419" s="188"/>
      <c r="BV419" s="189"/>
      <c r="BW419" s="185"/>
      <c r="BX419"/>
      <c r="BZ419"/>
    </row>
    <row r="420" spans="2:78" ht="18.75">
      <c r="B420" s="676" t="s">
        <v>914</v>
      </c>
      <c r="C420" s="364">
        <v>36352596000136</v>
      </c>
      <c r="D420" s="838" t="s">
        <v>14</v>
      </c>
      <c r="E420" s="838" t="s">
        <v>607</v>
      </c>
      <c r="F420" s="365" t="s">
        <v>1317</v>
      </c>
      <c r="G420" s="366" t="s">
        <v>1419</v>
      </c>
      <c r="H420" s="366" t="s">
        <v>34</v>
      </c>
      <c r="I420" s="840" t="s">
        <v>34</v>
      </c>
      <c r="J420" s="366" t="s">
        <v>608</v>
      </c>
      <c r="K420" s="367" t="s">
        <v>48</v>
      </c>
      <c r="L420" s="681" t="s">
        <v>1419</v>
      </c>
      <c r="M420" s="368" t="s">
        <v>1416</v>
      </c>
      <c r="N420" s="683">
        <v>539082</v>
      </c>
      <c r="O420" s="683" t="s">
        <v>1321</v>
      </c>
      <c r="P420" s="684">
        <v>43950</v>
      </c>
      <c r="Q420" s="372">
        <v>26.751041229999998</v>
      </c>
      <c r="R420" s="372">
        <v>67.050437344618445</v>
      </c>
      <c r="S420" s="873">
        <v>2</v>
      </c>
      <c r="T420" s="369">
        <v>-0.29468336295268061</v>
      </c>
      <c r="U420" s="685">
        <v>-3.030975830512312</v>
      </c>
      <c r="V420" s="369">
        <v>-0.41049869134254391</v>
      </c>
      <c r="W420" s="685">
        <v>-3.6093702664100968</v>
      </c>
      <c r="X420" s="369">
        <v>-0.28915987735845317</v>
      </c>
      <c r="Y420" s="685">
        <v>-1.9323068664406962</v>
      </c>
      <c r="AB420" s="369">
        <v>0.33277370031633791</v>
      </c>
      <c r="AC420" s="373">
        <v>-1.5753350675231819</v>
      </c>
      <c r="AD420" s="686">
        <v>42870670000109</v>
      </c>
      <c r="AE420" s="687" t="s">
        <v>1896</v>
      </c>
      <c r="AF420" s="688" t="s">
        <v>1779</v>
      </c>
      <c r="AG420" s="689" t="s">
        <v>1439</v>
      </c>
      <c r="AH420" s="689" t="s">
        <v>1780</v>
      </c>
      <c r="AI420" s="689">
        <v>5000</v>
      </c>
      <c r="AJ420" s="689">
        <v>1000</v>
      </c>
      <c r="AK420" s="689">
        <v>5000</v>
      </c>
      <c r="AL420" s="673">
        <v>2</v>
      </c>
      <c r="AM420" s="673">
        <v>20</v>
      </c>
      <c r="AN420" s="685" t="s">
        <v>1801</v>
      </c>
      <c r="AO420" s="683" t="s">
        <v>1324</v>
      </c>
      <c r="AP420" s="687" t="s">
        <v>1783</v>
      </c>
      <c r="AQ420" s="376" t="s">
        <v>659</v>
      </c>
      <c r="AR420" s="369">
        <v>2E-3</v>
      </c>
      <c r="AS420" s="369">
        <v>2E-3</v>
      </c>
      <c r="AT420" s="369" t="s">
        <v>1419</v>
      </c>
      <c r="AW420" s="198"/>
      <c r="AX420" s="198"/>
      <c r="AY420" s="184"/>
      <c r="AZ420" s="184"/>
      <c r="BA420" s="184"/>
      <c r="BB420" s="186"/>
      <c r="BC420" s="184"/>
      <c r="BD420" s="184"/>
      <c r="BE420" s="184"/>
      <c r="BF420" s="184"/>
      <c r="BG420" s="186"/>
      <c r="BH420" s="186"/>
      <c r="BI420" s="199"/>
      <c r="BJ420" s="199"/>
      <c r="BK420" s="199"/>
      <c r="BL420" s="186"/>
      <c r="BM420" s="186"/>
      <c r="BN420" s="186"/>
      <c r="BO420" s="186"/>
      <c r="BP420" s="186"/>
      <c r="BQ420" s="186"/>
      <c r="BR420" s="186"/>
      <c r="BS420" s="186"/>
      <c r="BT420" s="187"/>
      <c r="BU420" s="188"/>
      <c r="BV420" s="189"/>
      <c r="BW420" s="185"/>
      <c r="BX420"/>
      <c r="BZ420"/>
    </row>
    <row r="421" spans="2:78" ht="18.75">
      <c r="B421" s="676" t="s">
        <v>179</v>
      </c>
      <c r="C421" s="364">
        <v>16948298000104</v>
      </c>
      <c r="D421" s="838" t="s">
        <v>14</v>
      </c>
      <c r="E421" s="838" t="s">
        <v>607</v>
      </c>
      <c r="F421" s="365" t="s">
        <v>1317</v>
      </c>
      <c r="G421" s="366" t="s">
        <v>1419</v>
      </c>
      <c r="H421" s="366" t="s">
        <v>34</v>
      </c>
      <c r="I421" s="840" t="s">
        <v>34</v>
      </c>
      <c r="J421" s="366" t="s">
        <v>608</v>
      </c>
      <c r="K421" s="367" t="s">
        <v>48</v>
      </c>
      <c r="L421" s="681" t="s">
        <v>1419</v>
      </c>
      <c r="M421" s="368" t="s">
        <v>34</v>
      </c>
      <c r="N421" s="682">
        <v>320757</v>
      </c>
      <c r="O421" s="683" t="s">
        <v>1321</v>
      </c>
      <c r="P421" s="684">
        <v>41249</v>
      </c>
      <c r="Q421" s="372">
        <v>417.36182300000002</v>
      </c>
      <c r="R421" s="372">
        <v>623.16687501593674</v>
      </c>
      <c r="S421" s="873">
        <v>2</v>
      </c>
      <c r="T421" s="369">
        <v>-4.5267970386101308E-2</v>
      </c>
      <c r="U421" s="685">
        <v>-0.46560526105660172</v>
      </c>
      <c r="V421" s="369">
        <v>-0.17304686129442459</v>
      </c>
      <c r="W421" s="685">
        <v>-1.5215400414772433</v>
      </c>
      <c r="X421" s="369">
        <v>-0.2458492711896475</v>
      </c>
      <c r="Y421" s="685">
        <v>-1.6428843419389736</v>
      </c>
      <c r="Z421" s="369">
        <v>-8.8691174240320914E-2</v>
      </c>
      <c r="AA421" s="685">
        <v>-0.47224683868981426</v>
      </c>
      <c r="AB421" s="369">
        <v>0.26285274979932521</v>
      </c>
      <c r="AC421" s="373">
        <v>-1.0910224444241068</v>
      </c>
      <c r="AD421" s="686">
        <v>11225860000140</v>
      </c>
      <c r="AE421" s="687" t="s">
        <v>1896</v>
      </c>
      <c r="AF421" s="688" t="s">
        <v>1779</v>
      </c>
      <c r="AG421" s="689" t="s">
        <v>1439</v>
      </c>
      <c r="AH421" s="689" t="s">
        <v>1786</v>
      </c>
      <c r="AI421" s="689">
        <v>50000</v>
      </c>
      <c r="AJ421" s="689">
        <v>1000</v>
      </c>
      <c r="AK421" s="689">
        <v>1000</v>
      </c>
      <c r="AL421" s="673">
        <v>2</v>
      </c>
      <c r="AM421" s="673">
        <v>20</v>
      </c>
      <c r="AN421" s="685" t="s">
        <v>1801</v>
      </c>
      <c r="AO421" s="683" t="s">
        <v>1324</v>
      </c>
      <c r="AP421" s="687" t="s">
        <v>1783</v>
      </c>
      <c r="AQ421" s="376" t="s">
        <v>665</v>
      </c>
      <c r="AR421" s="369">
        <v>5.3333333333333297E-3</v>
      </c>
      <c r="AS421" s="369">
        <v>5.3333333333333297E-3</v>
      </c>
      <c r="AT421" s="369" t="s">
        <v>1419</v>
      </c>
      <c r="AW421" s="198"/>
      <c r="AX421" s="198"/>
      <c r="AY421" s="184"/>
      <c r="AZ421" s="184"/>
      <c r="BA421" s="184"/>
      <c r="BB421" s="186"/>
      <c r="BC421" s="184"/>
      <c r="BD421" s="184"/>
      <c r="BE421" s="184"/>
      <c r="BF421" s="184"/>
      <c r="BG421" s="186"/>
      <c r="BH421" s="186"/>
      <c r="BI421" s="199"/>
      <c r="BJ421" s="199"/>
      <c r="BK421" s="199"/>
      <c r="BL421" s="186"/>
      <c r="BM421" s="186"/>
      <c r="BN421" s="186"/>
      <c r="BO421" s="186"/>
      <c r="BP421" s="186"/>
      <c r="BQ421" s="186"/>
      <c r="BR421" s="186"/>
      <c r="BS421" s="186"/>
      <c r="BT421" s="187"/>
      <c r="BU421" s="188"/>
      <c r="BV421" s="189"/>
      <c r="BW421" s="185"/>
      <c r="BX421"/>
      <c r="BZ421"/>
    </row>
    <row r="422" spans="2:78" ht="18.75">
      <c r="B422" s="676" t="s">
        <v>553</v>
      </c>
      <c r="C422" s="364">
        <v>35343074000105</v>
      </c>
      <c r="D422" s="838" t="s">
        <v>14</v>
      </c>
      <c r="E422" s="838" t="s">
        <v>607</v>
      </c>
      <c r="F422" s="365" t="s">
        <v>1317</v>
      </c>
      <c r="G422" s="366" t="s">
        <v>1419</v>
      </c>
      <c r="H422" s="366" t="s">
        <v>34</v>
      </c>
      <c r="I422" s="840" t="s">
        <v>34</v>
      </c>
      <c r="J422" s="366" t="s">
        <v>608</v>
      </c>
      <c r="K422" s="367" t="s">
        <v>48</v>
      </c>
      <c r="L422" s="681" t="s">
        <v>1419</v>
      </c>
      <c r="M422" s="368" t="s">
        <v>1416</v>
      </c>
      <c r="N422" s="683">
        <v>534757</v>
      </c>
      <c r="O422" s="683" t="s">
        <v>1321</v>
      </c>
      <c r="P422" s="684">
        <v>43805</v>
      </c>
      <c r="Q422" s="372">
        <v>11.92438716</v>
      </c>
      <c r="R422" s="372">
        <v>27.611011970398405</v>
      </c>
      <c r="S422" s="873">
        <v>2</v>
      </c>
      <c r="T422" s="369">
        <v>-4.7352067922914687E-2</v>
      </c>
      <c r="U422" s="685">
        <v>-0.48704131770811321</v>
      </c>
      <c r="V422" s="369">
        <v>-0.17575815146592355</v>
      </c>
      <c r="W422" s="685">
        <v>-1.5453794600552</v>
      </c>
      <c r="X422" s="369">
        <v>-0.24515897522833796</v>
      </c>
      <c r="Y422" s="685">
        <v>-1.6382714487599481</v>
      </c>
      <c r="AB422" s="369">
        <v>0.26300992662594708</v>
      </c>
      <c r="AC422" s="373">
        <v>-1.1006791397378286</v>
      </c>
      <c r="AD422" s="686">
        <v>38386961000159</v>
      </c>
      <c r="AE422" s="687" t="s">
        <v>1896</v>
      </c>
      <c r="AF422" s="688" t="s">
        <v>1800</v>
      </c>
      <c r="AG422" s="689" t="s">
        <v>1438</v>
      </c>
      <c r="AH422" s="689" t="s">
        <v>1780</v>
      </c>
      <c r="AI422" s="689">
        <v>0</v>
      </c>
      <c r="AJ422" s="689">
        <v>0</v>
      </c>
      <c r="AK422" s="689">
        <v>0</v>
      </c>
      <c r="AL422" s="673">
        <v>2</v>
      </c>
      <c r="AM422" s="673">
        <v>20</v>
      </c>
      <c r="AN422" s="685" t="s">
        <v>1782</v>
      </c>
      <c r="AO422" s="683" t="s">
        <v>1324</v>
      </c>
      <c r="AP422" s="687" t="s">
        <v>1783</v>
      </c>
      <c r="AQ422" s="376" t="s">
        <v>665</v>
      </c>
      <c r="AR422" s="369">
        <v>3.3333333333333301E-3</v>
      </c>
      <c r="AS422" s="369">
        <v>3.3333333333333301E-3</v>
      </c>
      <c r="AT422" s="369" t="s">
        <v>1419</v>
      </c>
      <c r="AW422" s="198"/>
      <c r="AX422" s="198"/>
      <c r="AY422" s="184"/>
      <c r="AZ422" s="184"/>
      <c r="BA422" s="184"/>
      <c r="BB422" s="186"/>
      <c r="BC422" s="184"/>
      <c r="BD422" s="184"/>
      <c r="BE422" s="184"/>
      <c r="BF422" s="184"/>
      <c r="BG422" s="186"/>
      <c r="BH422" s="186"/>
      <c r="BI422" s="199"/>
      <c r="BJ422" s="199"/>
      <c r="BK422" s="199"/>
      <c r="BL422" s="186"/>
      <c r="BM422" s="186"/>
      <c r="BN422" s="186"/>
      <c r="BO422" s="186"/>
      <c r="BP422" s="186"/>
      <c r="BQ422" s="186"/>
      <c r="BR422" s="186"/>
      <c r="BS422" s="186"/>
      <c r="BT422" s="187"/>
      <c r="BU422" s="188"/>
      <c r="BV422" s="189"/>
      <c r="BW422" s="185"/>
      <c r="BX422"/>
      <c r="BZ422"/>
    </row>
    <row r="423" spans="2:78" ht="18.75">
      <c r="B423" s="676" t="s">
        <v>915</v>
      </c>
      <c r="C423" s="364">
        <v>35136553000150</v>
      </c>
      <c r="D423" s="838" t="s">
        <v>14</v>
      </c>
      <c r="E423" s="838" t="s">
        <v>607</v>
      </c>
      <c r="F423" s="365" t="s">
        <v>1419</v>
      </c>
      <c r="G423" s="366" t="s">
        <v>1419</v>
      </c>
      <c r="H423" s="366" t="s">
        <v>34</v>
      </c>
      <c r="I423" s="840" t="s">
        <v>34</v>
      </c>
      <c r="J423" s="366" t="s">
        <v>608</v>
      </c>
      <c r="K423" s="367" t="s">
        <v>48</v>
      </c>
      <c r="L423" s="681" t="s">
        <v>1419</v>
      </c>
      <c r="M423" s="368" t="s">
        <v>34</v>
      </c>
      <c r="N423" s="683">
        <v>544884</v>
      </c>
      <c r="O423" s="683" t="s">
        <v>1321</v>
      </c>
      <c r="P423" s="684">
        <v>43721</v>
      </c>
      <c r="Q423" s="372">
        <v>24.0414596</v>
      </c>
      <c r="R423" s="372">
        <v>22.024146528406376</v>
      </c>
      <c r="S423" s="873">
        <v>2</v>
      </c>
      <c r="T423" s="369">
        <v>7.7664606645661216E-2</v>
      </c>
      <c r="U423" s="685">
        <v>0.7988219737639034</v>
      </c>
      <c r="V423" s="369">
        <v>1.2433939118885018E-2</v>
      </c>
      <c r="W423" s="685">
        <v>0.10932724292805981</v>
      </c>
      <c r="X423" s="369">
        <v>-9.5208068745585961E-2</v>
      </c>
      <c r="Y423" s="685">
        <v>-0.63622659775026857</v>
      </c>
      <c r="Z423" s="369">
        <v>-6.1539820000000023E-2</v>
      </c>
      <c r="AA423" s="685">
        <v>-0.32767618308663699</v>
      </c>
      <c r="AB423" s="369">
        <v>0.24973896047965952</v>
      </c>
      <c r="AC423" s="373">
        <v>-0.40561332121264548</v>
      </c>
      <c r="AD423" s="686">
        <v>0</v>
      </c>
      <c r="AE423" s="687" t="s">
        <v>2086</v>
      </c>
      <c r="AF423" s="688" t="s">
        <v>1842</v>
      </c>
      <c r="AG423" s="689" t="s">
        <v>736</v>
      </c>
      <c r="AH423" s="689" t="s">
        <v>1786</v>
      </c>
      <c r="AI423" s="689">
        <v>1000</v>
      </c>
      <c r="AJ423" s="689">
        <v>1000</v>
      </c>
      <c r="AK423" s="689">
        <v>1000</v>
      </c>
      <c r="AL423" s="673">
        <v>1</v>
      </c>
      <c r="AM423" s="673">
        <v>20</v>
      </c>
      <c r="AN423" s="685" t="s">
        <v>666</v>
      </c>
      <c r="AO423" s="683" t="s">
        <v>1324</v>
      </c>
      <c r="AP423" s="687" t="s">
        <v>1783</v>
      </c>
      <c r="AQ423" s="376" t="s">
        <v>659</v>
      </c>
      <c r="AR423" s="369">
        <v>4.6672500000000004E-3</v>
      </c>
      <c r="AS423" s="369">
        <v>4.6672500000000004E-3</v>
      </c>
      <c r="AT423" s="369" t="s">
        <v>1419</v>
      </c>
      <c r="AW423" s="198"/>
      <c r="AX423" s="198"/>
      <c r="AY423" s="184"/>
      <c r="AZ423" s="184"/>
      <c r="BA423" s="184"/>
      <c r="BB423" s="186"/>
      <c r="BC423" s="184"/>
      <c r="BD423" s="184"/>
      <c r="BE423" s="184"/>
      <c r="BF423" s="184"/>
      <c r="BG423" s="186"/>
      <c r="BH423" s="186"/>
      <c r="BI423" s="199"/>
      <c r="BJ423" s="199"/>
      <c r="BK423" s="199"/>
      <c r="BL423" s="186"/>
      <c r="BM423" s="186"/>
      <c r="BN423" s="186"/>
      <c r="BO423" s="186"/>
      <c r="BP423" s="186"/>
      <c r="BQ423" s="186"/>
      <c r="BR423" s="186"/>
      <c r="BS423" s="186"/>
      <c r="BT423" s="187"/>
      <c r="BU423" s="188"/>
      <c r="BV423" s="189"/>
      <c r="BW423" s="185"/>
      <c r="BX423"/>
      <c r="BZ423"/>
    </row>
    <row r="424" spans="2:78" ht="18.75">
      <c r="B424" s="676" t="s">
        <v>1559</v>
      </c>
      <c r="C424" s="364">
        <v>36348364000104</v>
      </c>
      <c r="D424" s="838" t="s">
        <v>14</v>
      </c>
      <c r="E424" s="838" t="s">
        <v>15</v>
      </c>
      <c r="F424" s="365" t="s">
        <v>1326</v>
      </c>
      <c r="G424" s="366" t="s">
        <v>1419</v>
      </c>
      <c r="H424" s="366" t="s">
        <v>34</v>
      </c>
      <c r="I424" s="840" t="s">
        <v>1419</v>
      </c>
      <c r="J424" s="366" t="s">
        <v>608</v>
      </c>
      <c r="K424" s="367" t="s">
        <v>48</v>
      </c>
      <c r="L424" s="681" t="s">
        <v>1419</v>
      </c>
      <c r="M424" s="368" t="s">
        <v>1419</v>
      </c>
      <c r="N424" s="683">
        <v>549576</v>
      </c>
      <c r="O424" s="683" t="s">
        <v>1324</v>
      </c>
      <c r="P424" s="684">
        <v>44062</v>
      </c>
      <c r="Q424" s="372">
        <v>406.99227685</v>
      </c>
      <c r="R424" s="372">
        <v>360.50442019481892</v>
      </c>
      <c r="S424" s="873">
        <v>1</v>
      </c>
      <c r="T424" s="369">
        <v>0.17340967432565146</v>
      </c>
      <c r="U424" s="685">
        <v>1.783611149240415</v>
      </c>
      <c r="V424" s="369">
        <v>0.21956416638315401</v>
      </c>
      <c r="W424" s="685">
        <v>1.9305503048514647</v>
      </c>
      <c r="X424" s="369">
        <v>0.22558451996785034</v>
      </c>
      <c r="Y424" s="685">
        <v>1.5074654232068641</v>
      </c>
      <c r="AB424" s="369">
        <v>0.10131985802861726</v>
      </c>
      <c r="AC424" s="373">
        <v>1.0445413182283454</v>
      </c>
      <c r="AD424" s="686">
        <v>0</v>
      </c>
      <c r="AE424" s="687" t="s">
        <v>2089</v>
      </c>
      <c r="AF424" s="688" t="s">
        <v>1875</v>
      </c>
      <c r="AG424" s="689" t="s">
        <v>59</v>
      </c>
      <c r="AH424" s="689" t="s">
        <v>1861</v>
      </c>
      <c r="AI424" s="689">
        <v>0</v>
      </c>
      <c r="AJ424" s="689">
        <v>0</v>
      </c>
      <c r="AK424" s="689">
        <v>0</v>
      </c>
      <c r="AL424" s="673">
        <v>0</v>
      </c>
      <c r="AM424" s="673">
        <v>0</v>
      </c>
      <c r="AN424" s="685" t="s">
        <v>1791</v>
      </c>
      <c r="AO424" s="683" t="s">
        <v>1324</v>
      </c>
      <c r="AP424" s="687" t="s">
        <v>1802</v>
      </c>
      <c r="AQ424" s="376" t="s">
        <v>1782</v>
      </c>
      <c r="AR424" s="369">
        <v>0</v>
      </c>
      <c r="AS424" s="369">
        <v>0</v>
      </c>
      <c r="AT424" s="369" t="s">
        <v>1419</v>
      </c>
      <c r="AW424" s="198"/>
      <c r="AX424" s="198"/>
      <c r="AY424" s="184"/>
      <c r="AZ424" s="184"/>
      <c r="BA424" s="184"/>
      <c r="BB424" s="186"/>
      <c r="BC424" s="184"/>
      <c r="BD424" s="184"/>
      <c r="BE424" s="184"/>
      <c r="BF424" s="184"/>
      <c r="BG424" s="186"/>
      <c r="BH424" s="186"/>
      <c r="BI424" s="199"/>
      <c r="BJ424" s="199"/>
      <c r="BK424" s="199"/>
      <c r="BL424" s="186"/>
      <c r="BM424" s="186"/>
      <c r="BN424" s="186"/>
      <c r="BO424" s="186"/>
      <c r="BP424" s="186"/>
      <c r="BQ424" s="186"/>
      <c r="BR424" s="186"/>
      <c r="BS424" s="186"/>
      <c r="BT424" s="187"/>
      <c r="BU424" s="188"/>
      <c r="BV424" s="189"/>
      <c r="BW424" s="185"/>
      <c r="BX424"/>
      <c r="BZ424"/>
    </row>
    <row r="425" spans="2:78" ht="18.75">
      <c r="B425" s="676" t="s">
        <v>1560</v>
      </c>
      <c r="C425" s="364">
        <v>31608381000110</v>
      </c>
      <c r="D425" s="838" t="s">
        <v>14</v>
      </c>
      <c r="E425" s="838" t="s">
        <v>1419</v>
      </c>
      <c r="F425" s="365" t="s">
        <v>1419</v>
      </c>
      <c r="G425" s="366" t="s">
        <v>1419</v>
      </c>
      <c r="H425" s="366" t="s">
        <v>34</v>
      </c>
      <c r="I425" s="840" t="s">
        <v>1419</v>
      </c>
      <c r="J425" s="366" t="s">
        <v>1419</v>
      </c>
      <c r="K425" s="367" t="s">
        <v>48</v>
      </c>
      <c r="L425" s="681" t="s">
        <v>1419</v>
      </c>
      <c r="M425" s="368" t="s">
        <v>1419</v>
      </c>
      <c r="N425" s="682">
        <v>487392</v>
      </c>
      <c r="O425" s="683" t="s">
        <v>1321</v>
      </c>
      <c r="P425" s="684">
        <v>43509</v>
      </c>
      <c r="Q425" s="372">
        <v>30.288830950000001</v>
      </c>
      <c r="R425" s="372">
        <v>38.398646428326693</v>
      </c>
      <c r="S425" s="873">
        <v>2</v>
      </c>
      <c r="T425" s="369">
        <v>7.8259366301495215E-2</v>
      </c>
      <c r="U425" s="685">
        <v>0.80493939459056241</v>
      </c>
      <c r="V425" s="369">
        <v>2.8375746173943339E-2</v>
      </c>
      <c r="W425" s="685">
        <v>0.24949793187517658</v>
      </c>
      <c r="X425" s="369">
        <v>-4.5263344433578934E-2</v>
      </c>
      <c r="Y425" s="685">
        <v>-0.3024716708489017</v>
      </c>
      <c r="Z425" s="369">
        <v>4.3866727385281745E-2</v>
      </c>
      <c r="AA425" s="685">
        <v>0.23357367301547466</v>
      </c>
      <c r="AB425" s="369">
        <v>0.20253325590294494</v>
      </c>
      <c r="AC425" s="373">
        <v>-0.42144013219336623</v>
      </c>
      <c r="AD425" s="686">
        <v>26861621000153</v>
      </c>
      <c r="AE425" s="687" t="s">
        <v>1784</v>
      </c>
      <c r="AF425" s="688" t="s">
        <v>1785</v>
      </c>
      <c r="AG425" s="689" t="s">
        <v>59</v>
      </c>
      <c r="AH425" s="689" t="s">
        <v>1780</v>
      </c>
      <c r="AI425" s="689">
        <v>50000</v>
      </c>
      <c r="AJ425" s="689">
        <v>50000</v>
      </c>
      <c r="AK425" s="689">
        <v>50000</v>
      </c>
      <c r="AL425" s="673">
        <v>1.5</v>
      </c>
      <c r="AM425" s="673">
        <v>15</v>
      </c>
      <c r="AN425" s="685" t="s">
        <v>666</v>
      </c>
      <c r="AO425" s="683" t="s">
        <v>1324</v>
      </c>
      <c r="AP425" s="687" t="s">
        <v>1783</v>
      </c>
      <c r="AQ425" s="376" t="s">
        <v>1782</v>
      </c>
      <c r="AR425" s="369">
        <v>0</v>
      </c>
      <c r="AS425" s="369">
        <v>0</v>
      </c>
      <c r="AT425" s="369" t="s">
        <v>1419</v>
      </c>
      <c r="AW425" s="198"/>
      <c r="AX425" s="198"/>
      <c r="AY425" s="184"/>
      <c r="AZ425" s="184"/>
      <c r="BA425" s="184"/>
      <c r="BB425" s="186"/>
      <c r="BC425" s="184"/>
      <c r="BD425" s="184"/>
      <c r="BE425" s="184"/>
      <c r="BF425" s="184"/>
      <c r="BG425" s="186"/>
      <c r="BH425" s="186"/>
      <c r="BI425" s="199"/>
      <c r="BJ425" s="199"/>
      <c r="BK425" s="199"/>
      <c r="BL425" s="186"/>
      <c r="BM425" s="186"/>
      <c r="BN425" s="186"/>
      <c r="BO425" s="186"/>
      <c r="BP425" s="186"/>
      <c r="BQ425" s="186"/>
      <c r="BR425" s="186"/>
      <c r="BS425" s="186"/>
      <c r="BT425" s="187"/>
      <c r="BU425" s="188"/>
      <c r="BV425" s="189"/>
      <c r="BW425" s="185"/>
      <c r="BX425"/>
      <c r="BZ425"/>
    </row>
    <row r="426" spans="2:78" ht="18.75">
      <c r="B426" s="676" t="s">
        <v>1562</v>
      </c>
      <c r="C426" s="364">
        <v>23884623000170</v>
      </c>
      <c r="D426" s="838" t="s">
        <v>13</v>
      </c>
      <c r="E426" s="838" t="s">
        <v>615</v>
      </c>
      <c r="F426" s="365" t="s">
        <v>619</v>
      </c>
      <c r="G426" s="366" t="s">
        <v>34</v>
      </c>
      <c r="H426" s="366" t="s">
        <v>1338</v>
      </c>
      <c r="I426" s="840" t="s">
        <v>34</v>
      </c>
      <c r="J426" s="366" t="s">
        <v>611</v>
      </c>
      <c r="K426" s="367" t="s">
        <v>48</v>
      </c>
      <c r="L426" s="681" t="s">
        <v>1419</v>
      </c>
      <c r="M426" s="368" t="s">
        <v>1419</v>
      </c>
      <c r="N426" s="682">
        <v>418846</v>
      </c>
      <c r="O426" s="683" t="s">
        <v>1321</v>
      </c>
      <c r="P426" s="684">
        <v>42491</v>
      </c>
      <c r="Q426" s="372">
        <v>43.150229000000003</v>
      </c>
      <c r="R426" s="372">
        <v>122.7995838137651</v>
      </c>
      <c r="S426" s="873">
        <v>1</v>
      </c>
      <c r="T426" s="369">
        <v>-2.979708479014187E-3</v>
      </c>
      <c r="U426" s="685">
        <v>-3.0647893696376893E-2</v>
      </c>
      <c r="V426" s="369">
        <v>-1.4067883521436175E-2</v>
      </c>
      <c r="W426" s="685">
        <v>-0.12369393999169097</v>
      </c>
      <c r="X426" s="369">
        <v>3.8249937987991256E-2</v>
      </c>
      <c r="Y426" s="685">
        <v>0.25560467963369626</v>
      </c>
      <c r="Z426" s="369">
        <v>5.5743617901793829E-2</v>
      </c>
      <c r="AA426" s="685">
        <v>0.296813606953997</v>
      </c>
      <c r="AB426" s="369">
        <v>0.10646075785751255</v>
      </c>
      <c r="AC426" s="373">
        <v>-1.2004354882361112</v>
      </c>
      <c r="AD426" s="686">
        <v>23884627000158</v>
      </c>
      <c r="AE426" s="687" t="s">
        <v>1784</v>
      </c>
      <c r="AF426" s="688" t="s">
        <v>1785</v>
      </c>
      <c r="AG426" s="689" t="s">
        <v>1561</v>
      </c>
      <c r="AH426" s="689" t="s">
        <v>1786</v>
      </c>
      <c r="AI426" s="689">
        <v>50000</v>
      </c>
      <c r="AJ426" s="689">
        <v>50000</v>
      </c>
      <c r="AK426" s="689">
        <v>50000</v>
      </c>
      <c r="AL426" s="673">
        <v>2.5</v>
      </c>
      <c r="AM426" s="673">
        <v>0</v>
      </c>
      <c r="AN426" s="685" t="s">
        <v>1787</v>
      </c>
      <c r="AO426" s="683" t="s">
        <v>1324</v>
      </c>
      <c r="AP426" s="687" t="s">
        <v>1802</v>
      </c>
      <c r="AQ426" s="376" t="s">
        <v>1782</v>
      </c>
      <c r="AR426" s="369">
        <v>0</v>
      </c>
      <c r="AS426" s="369">
        <v>0</v>
      </c>
      <c r="AT426" s="369" t="s">
        <v>1419</v>
      </c>
      <c r="AW426" s="198"/>
      <c r="AX426" s="198"/>
      <c r="AY426" s="184"/>
      <c r="AZ426" s="184"/>
      <c r="BA426" s="184"/>
      <c r="BB426" s="186"/>
      <c r="BC426" s="184"/>
      <c r="BD426" s="184"/>
      <c r="BE426" s="184"/>
      <c r="BF426" s="184"/>
      <c r="BG426" s="186"/>
      <c r="BH426" s="186"/>
      <c r="BI426" s="199"/>
      <c r="BJ426" s="199"/>
      <c r="BK426" s="199"/>
      <c r="BL426" s="186"/>
      <c r="BM426" s="186"/>
      <c r="BN426" s="186"/>
      <c r="BO426" s="186"/>
      <c r="BP426" s="186"/>
      <c r="BQ426" s="186"/>
      <c r="BR426" s="186"/>
      <c r="BS426" s="186"/>
      <c r="BT426" s="187"/>
      <c r="BU426" s="188"/>
      <c r="BV426" s="189"/>
      <c r="BW426" s="185"/>
      <c r="BX426"/>
      <c r="BZ426"/>
    </row>
    <row r="427" spans="2:78" ht="18.75">
      <c r="B427" s="676" t="s">
        <v>1563</v>
      </c>
      <c r="C427" s="364">
        <v>31594501000177</v>
      </c>
      <c r="D427" s="838" t="s">
        <v>14</v>
      </c>
      <c r="E427" s="838" t="s">
        <v>614</v>
      </c>
      <c r="F427" s="365" t="s">
        <v>1419</v>
      </c>
      <c r="G427" s="366" t="s">
        <v>1419</v>
      </c>
      <c r="H427" s="366" t="s">
        <v>865</v>
      </c>
      <c r="I427" s="840" t="s">
        <v>34</v>
      </c>
      <c r="J427" s="366" t="s">
        <v>608</v>
      </c>
      <c r="K427" s="367" t="s">
        <v>48</v>
      </c>
      <c r="L427" s="681" t="s">
        <v>1419</v>
      </c>
      <c r="M427" s="368" t="s">
        <v>1419</v>
      </c>
      <c r="N427" s="682">
        <v>483540</v>
      </c>
      <c r="O427" s="683" t="s">
        <v>1324</v>
      </c>
      <c r="P427" s="684">
        <v>43443</v>
      </c>
      <c r="Q427" s="372">
        <v>1E-8</v>
      </c>
      <c r="R427" s="372">
        <v>4.680444770228311</v>
      </c>
      <c r="S427" s="873">
        <v>2</v>
      </c>
      <c r="T427" s="369">
        <v>4.1904300271004447E-2</v>
      </c>
      <c r="U427" s="685">
        <v>0.43100811679124229</v>
      </c>
      <c r="V427" s="369">
        <v>-2.5323477534973216E-2</v>
      </c>
      <c r="W427" s="685">
        <v>-0.22266040984906676</v>
      </c>
      <c r="X427" s="369">
        <v>-6.0068828158797771E-2</v>
      </c>
      <c r="Y427" s="685">
        <v>-0.40140911031859655</v>
      </c>
      <c r="Z427" s="369">
        <v>-7.4260512715586646E-2</v>
      </c>
      <c r="AA427" s="685">
        <v>-0.39540904345674222</v>
      </c>
      <c r="AB427" s="369">
        <v>0.13177623500132687</v>
      </c>
      <c r="AC427" s="373">
        <v>-1.0552347762007799</v>
      </c>
      <c r="AD427" s="686">
        <v>23732231000195</v>
      </c>
      <c r="AE427" s="687" t="s">
        <v>1784</v>
      </c>
      <c r="AF427" s="688" t="s">
        <v>1785</v>
      </c>
      <c r="AG427" s="689" t="s">
        <v>1561</v>
      </c>
      <c r="AH427" s="689" t="s">
        <v>1780</v>
      </c>
      <c r="AI427" s="689">
        <v>100000</v>
      </c>
      <c r="AJ427" s="689">
        <v>50000</v>
      </c>
      <c r="AK427" s="689">
        <v>100000</v>
      </c>
      <c r="AL427" s="673">
        <v>2.2000000000000002</v>
      </c>
      <c r="AM427" s="673">
        <v>0</v>
      </c>
      <c r="AN427" s="685" t="s">
        <v>666</v>
      </c>
      <c r="AO427" s="683" t="s">
        <v>1324</v>
      </c>
      <c r="AP427" s="687" t="s">
        <v>1802</v>
      </c>
      <c r="AQ427" s="376" t="s">
        <v>1782</v>
      </c>
      <c r="AR427" s="369">
        <v>0</v>
      </c>
      <c r="AS427" s="369">
        <v>0</v>
      </c>
      <c r="AT427" s="369" t="s">
        <v>1419</v>
      </c>
      <c r="AW427" s="198"/>
      <c r="AX427" s="198"/>
      <c r="AY427" s="184"/>
      <c r="AZ427" s="184"/>
      <c r="BA427" s="184"/>
      <c r="BB427" s="186"/>
      <c r="BC427" s="184"/>
      <c r="BD427" s="184"/>
      <c r="BE427" s="184"/>
      <c r="BF427" s="184"/>
      <c r="BG427" s="186"/>
      <c r="BH427" s="186"/>
      <c r="BI427" s="199"/>
      <c r="BJ427" s="199"/>
      <c r="BK427" s="199"/>
      <c r="BL427" s="186"/>
      <c r="BM427" s="186"/>
      <c r="BN427" s="186"/>
      <c r="BO427" s="186"/>
      <c r="BP427" s="186"/>
      <c r="BQ427" s="186"/>
      <c r="BR427" s="186"/>
      <c r="BS427" s="186"/>
      <c r="BT427" s="187"/>
      <c r="BU427" s="188"/>
      <c r="BV427" s="189"/>
      <c r="BW427" s="185"/>
      <c r="BX427"/>
      <c r="BZ427"/>
    </row>
    <row r="428" spans="2:78" ht="18.75">
      <c r="B428" s="676" t="s">
        <v>1564</v>
      </c>
      <c r="C428" s="364">
        <v>31556604000142</v>
      </c>
      <c r="D428" s="838" t="s">
        <v>14</v>
      </c>
      <c r="E428" s="838" t="s">
        <v>1419</v>
      </c>
      <c r="F428" s="365" t="s">
        <v>1419</v>
      </c>
      <c r="G428" s="366" t="s">
        <v>1419</v>
      </c>
      <c r="H428" s="366" t="s">
        <v>34</v>
      </c>
      <c r="I428" s="840" t="s">
        <v>1419</v>
      </c>
      <c r="J428" s="366" t="s">
        <v>1419</v>
      </c>
      <c r="K428" s="367" t="s">
        <v>48</v>
      </c>
      <c r="L428" s="681" t="s">
        <v>1419</v>
      </c>
      <c r="M428" s="368" t="s">
        <v>1419</v>
      </c>
      <c r="N428" s="682">
        <v>524621</v>
      </c>
      <c r="O428" s="683" t="s">
        <v>1321</v>
      </c>
      <c r="P428" s="684">
        <v>43863</v>
      </c>
      <c r="Q428" s="372">
        <v>17.222214950000001</v>
      </c>
      <c r="R428" s="372">
        <v>23.26605941860559</v>
      </c>
      <c r="S428" s="873">
        <v>2</v>
      </c>
      <c r="T428" s="369">
        <v>-1.9278851609975112E-3</v>
      </c>
      <c r="U428" s="685">
        <v>-1.9829328905565345E-2</v>
      </c>
      <c r="V428" s="369">
        <v>-6.6820032555854225E-2</v>
      </c>
      <c r="W428" s="685">
        <v>-0.58752498800636077</v>
      </c>
      <c r="X428" s="369">
        <v>-8.2714706711523367E-2</v>
      </c>
      <c r="Y428" s="685">
        <v>-0.55273987938573366</v>
      </c>
      <c r="AB428" s="369">
        <v>0.22933838676801108</v>
      </c>
      <c r="AC428" s="373">
        <v>-0.78727082463401843</v>
      </c>
      <c r="AD428" s="686">
        <v>34839814000136</v>
      </c>
      <c r="AE428" s="687" t="s">
        <v>1784</v>
      </c>
      <c r="AF428" s="688" t="s">
        <v>1785</v>
      </c>
      <c r="AG428" s="689" t="s">
        <v>1561</v>
      </c>
      <c r="AH428" s="689" t="s">
        <v>1780</v>
      </c>
      <c r="AI428" s="689">
        <v>100000</v>
      </c>
      <c r="AJ428" s="689">
        <v>50000</v>
      </c>
      <c r="AK428" s="689">
        <v>100000</v>
      </c>
      <c r="AL428" s="673">
        <v>0</v>
      </c>
      <c r="AM428" s="673">
        <v>0</v>
      </c>
      <c r="AN428" s="685" t="s">
        <v>666</v>
      </c>
      <c r="AO428" s="683" t="s">
        <v>1324</v>
      </c>
      <c r="AP428" s="687" t="s">
        <v>1783</v>
      </c>
      <c r="AQ428" s="376" t="s">
        <v>1782</v>
      </c>
      <c r="AR428" s="369">
        <v>0</v>
      </c>
      <c r="AS428" s="369">
        <v>0</v>
      </c>
      <c r="AT428" s="369" t="s">
        <v>1419</v>
      </c>
      <c r="AW428" s="198"/>
      <c r="AX428" s="198"/>
      <c r="AY428" s="184"/>
      <c r="AZ428" s="184"/>
      <c r="BA428" s="184"/>
      <c r="BB428" s="186"/>
      <c r="BC428" s="184"/>
      <c r="BD428" s="184"/>
      <c r="BE428" s="184"/>
      <c r="BF428" s="184"/>
      <c r="BG428" s="186"/>
      <c r="BH428" s="186"/>
      <c r="BI428" s="199"/>
      <c r="BJ428" s="199"/>
      <c r="BK428" s="199"/>
      <c r="BL428" s="186"/>
      <c r="BM428" s="186"/>
      <c r="BN428" s="186"/>
      <c r="BO428" s="186"/>
      <c r="BP428" s="186"/>
      <c r="BQ428" s="186"/>
      <c r="BR428" s="186"/>
      <c r="BS428" s="186"/>
      <c r="BT428" s="187"/>
      <c r="BU428" s="188"/>
      <c r="BV428" s="189"/>
      <c r="BW428" s="185"/>
      <c r="BX428"/>
      <c r="BZ428"/>
    </row>
    <row r="429" spans="2:78" ht="18.75">
      <c r="B429" s="676" t="s">
        <v>1565</v>
      </c>
      <c r="C429" s="364">
        <v>28076506000101</v>
      </c>
      <c r="D429" s="838" t="s">
        <v>14</v>
      </c>
      <c r="E429" s="838" t="s">
        <v>1419</v>
      </c>
      <c r="F429" s="365" t="s">
        <v>1419</v>
      </c>
      <c r="G429" s="366" t="s">
        <v>1419</v>
      </c>
      <c r="H429" s="366" t="s">
        <v>34</v>
      </c>
      <c r="I429" s="840" t="s">
        <v>1419</v>
      </c>
      <c r="J429" s="366" t="s">
        <v>1419</v>
      </c>
      <c r="K429" s="367" t="s">
        <v>48</v>
      </c>
      <c r="L429" s="681" t="s">
        <v>1419</v>
      </c>
      <c r="M429" s="368" t="s">
        <v>1419</v>
      </c>
      <c r="N429" s="682">
        <v>452688</v>
      </c>
      <c r="O429" s="683" t="s">
        <v>1324</v>
      </c>
      <c r="P429" s="684">
        <v>43033</v>
      </c>
      <c r="Q429" s="372">
        <v>10.687762920000001</v>
      </c>
      <c r="R429" s="372">
        <v>18.878275988326674</v>
      </c>
      <c r="S429" s="873">
        <v>2</v>
      </c>
      <c r="T429" s="369">
        <v>-4.546028513328193E-2</v>
      </c>
      <c r="U429" s="685">
        <v>-0.46758332098070116</v>
      </c>
      <c r="V429" s="369">
        <v>-0.17857346798434137</v>
      </c>
      <c r="W429" s="685">
        <v>-1.5701335456257945</v>
      </c>
      <c r="X429" s="369">
        <v>-0.2357203779977245</v>
      </c>
      <c r="Y429" s="685">
        <v>-1.5751981537893815</v>
      </c>
      <c r="Z429" s="369">
        <v>-0.35897558517101658</v>
      </c>
      <c r="AA429" s="685">
        <v>-1.9114087361667718</v>
      </c>
      <c r="AB429" s="369">
        <v>0.31263940516756622</v>
      </c>
      <c r="AC429" s="373">
        <v>-0.93495845842883196</v>
      </c>
      <c r="AD429" s="686">
        <v>12004203000135</v>
      </c>
      <c r="AE429" s="687" t="s">
        <v>1784</v>
      </c>
      <c r="AF429" s="688" t="s">
        <v>1785</v>
      </c>
      <c r="AG429" s="689" t="s">
        <v>1561</v>
      </c>
      <c r="AH429" s="689" t="s">
        <v>1780</v>
      </c>
      <c r="AI429" s="689">
        <v>100000</v>
      </c>
      <c r="AJ429" s="689">
        <v>50000</v>
      </c>
      <c r="AK429" s="689">
        <v>100000</v>
      </c>
      <c r="AL429" s="673">
        <v>0</v>
      </c>
      <c r="AM429" s="673">
        <v>0</v>
      </c>
      <c r="AN429" s="685" t="s">
        <v>666</v>
      </c>
      <c r="AO429" s="683" t="s">
        <v>1324</v>
      </c>
      <c r="AP429" s="687" t="s">
        <v>1783</v>
      </c>
      <c r="AQ429" s="376" t="s">
        <v>1782</v>
      </c>
      <c r="AR429" s="369">
        <v>0</v>
      </c>
      <c r="AS429" s="369">
        <v>0</v>
      </c>
      <c r="AT429" s="369" t="s">
        <v>1419</v>
      </c>
      <c r="AW429" s="198"/>
      <c r="AX429" s="198"/>
      <c r="AY429" s="184"/>
      <c r="AZ429" s="184"/>
      <c r="BA429" s="184"/>
      <c r="BB429" s="186"/>
      <c r="BC429" s="184"/>
      <c r="BD429" s="184"/>
      <c r="BE429" s="184"/>
      <c r="BF429" s="184"/>
      <c r="BG429" s="186"/>
      <c r="BH429" s="186"/>
      <c r="BI429" s="199"/>
      <c r="BJ429" s="199"/>
      <c r="BK429" s="199"/>
      <c r="BL429" s="186"/>
      <c r="BM429" s="186"/>
      <c r="BN429" s="186"/>
      <c r="BO429" s="186"/>
      <c r="BP429" s="186"/>
      <c r="BQ429" s="186"/>
      <c r="BR429" s="186"/>
      <c r="BS429" s="186"/>
      <c r="BT429" s="187"/>
      <c r="BU429" s="188"/>
      <c r="BV429" s="189"/>
      <c r="BW429" s="185"/>
      <c r="BX429"/>
      <c r="BZ429"/>
    </row>
    <row r="430" spans="2:78" ht="18.75">
      <c r="B430" s="676" t="s">
        <v>1566</v>
      </c>
      <c r="C430" s="364">
        <v>13000859000142</v>
      </c>
      <c r="D430" s="838" t="s">
        <v>13</v>
      </c>
      <c r="E430" s="838" t="s">
        <v>615</v>
      </c>
      <c r="F430" s="365" t="s">
        <v>619</v>
      </c>
      <c r="G430" s="366" t="s">
        <v>34</v>
      </c>
      <c r="H430" s="366" t="s">
        <v>865</v>
      </c>
      <c r="I430" s="840" t="s">
        <v>34</v>
      </c>
      <c r="J430" s="366" t="s">
        <v>611</v>
      </c>
      <c r="K430" s="367" t="s">
        <v>48</v>
      </c>
      <c r="L430" s="681" t="s">
        <v>1419</v>
      </c>
      <c r="M430" s="368" t="s">
        <v>1419</v>
      </c>
      <c r="N430" s="682">
        <v>271276</v>
      </c>
      <c r="O430" s="683" t="s">
        <v>1324</v>
      </c>
      <c r="P430" s="684">
        <v>40643</v>
      </c>
      <c r="Q430" s="372">
        <v>533.15580199999999</v>
      </c>
      <c r="R430" s="372">
        <v>475.23238494354848</v>
      </c>
      <c r="S430" s="873">
        <v>1</v>
      </c>
      <c r="T430" s="369">
        <v>0.2046323514197621</v>
      </c>
      <c r="U430" s="685">
        <v>2.1047530647116863</v>
      </c>
      <c r="V430" s="369">
        <v>0.21804123049903135</v>
      </c>
      <c r="W430" s="685">
        <v>1.917159666552902</v>
      </c>
      <c r="X430" s="369">
        <v>0.35279036999216795</v>
      </c>
      <c r="Y430" s="685">
        <v>2.3575167501712575</v>
      </c>
      <c r="Z430" s="369">
        <v>0.56303920680734265</v>
      </c>
      <c r="AA430" s="685">
        <v>2.9979700658006085</v>
      </c>
      <c r="AB430" s="369">
        <v>6.2802478021396074E-2</v>
      </c>
      <c r="AC430" s="373">
        <v>1.6609192100391463</v>
      </c>
      <c r="AD430" s="686">
        <v>17137326000168</v>
      </c>
      <c r="AE430" s="687" t="s">
        <v>1784</v>
      </c>
      <c r="AF430" s="688" t="s">
        <v>1785</v>
      </c>
      <c r="AG430" s="689" t="s">
        <v>1561</v>
      </c>
      <c r="AH430" s="689" t="s">
        <v>1786</v>
      </c>
      <c r="AI430" s="689">
        <v>50000</v>
      </c>
      <c r="AJ430" s="689">
        <v>50000</v>
      </c>
      <c r="AK430" s="689">
        <v>50000</v>
      </c>
      <c r="AL430" s="673">
        <v>2.5</v>
      </c>
      <c r="AM430" s="673">
        <v>0</v>
      </c>
      <c r="AN430" s="685" t="s">
        <v>1787</v>
      </c>
      <c r="AO430" s="683" t="s">
        <v>1324</v>
      </c>
      <c r="AP430" s="687" t="s">
        <v>1802</v>
      </c>
      <c r="AQ430" s="376" t="s">
        <v>1782</v>
      </c>
      <c r="AR430" s="369">
        <v>0</v>
      </c>
      <c r="AS430" s="369">
        <v>0</v>
      </c>
      <c r="AT430" s="369" t="s">
        <v>1419</v>
      </c>
      <c r="AW430" s="198"/>
      <c r="AX430" s="198"/>
      <c r="AY430" s="184"/>
      <c r="AZ430" s="184"/>
      <c r="BA430" s="184"/>
      <c r="BB430" s="186"/>
      <c r="BC430" s="184"/>
      <c r="BD430" s="184"/>
      <c r="BE430" s="184"/>
      <c r="BF430" s="184"/>
      <c r="BG430" s="186"/>
      <c r="BH430" s="186"/>
      <c r="BI430" s="199"/>
      <c r="BJ430" s="199"/>
      <c r="BK430" s="199"/>
      <c r="BL430" s="186"/>
      <c r="BM430" s="186"/>
      <c r="BN430" s="186"/>
      <c r="BO430" s="186"/>
      <c r="BP430" s="186"/>
      <c r="BQ430" s="186"/>
      <c r="BR430" s="186"/>
      <c r="BS430" s="186"/>
      <c r="BT430" s="187"/>
      <c r="BU430" s="188"/>
      <c r="BV430" s="189"/>
      <c r="BW430" s="185"/>
      <c r="BX430"/>
      <c r="BZ430"/>
    </row>
    <row r="431" spans="2:78" ht="18.75">
      <c r="B431" s="676" t="s">
        <v>1567</v>
      </c>
      <c r="C431" s="364">
        <v>34839747000150</v>
      </c>
      <c r="D431" s="838" t="s">
        <v>14</v>
      </c>
      <c r="E431" s="838" t="s">
        <v>1419</v>
      </c>
      <c r="F431" s="365" t="s">
        <v>1419</v>
      </c>
      <c r="G431" s="366" t="s">
        <v>1419</v>
      </c>
      <c r="H431" s="366" t="s">
        <v>34</v>
      </c>
      <c r="I431" s="840" t="s">
        <v>1419</v>
      </c>
      <c r="J431" s="366" t="s">
        <v>1419</v>
      </c>
      <c r="K431" s="367" t="s">
        <v>48</v>
      </c>
      <c r="L431" s="681" t="s">
        <v>1419</v>
      </c>
      <c r="M431" s="368" t="s">
        <v>1419</v>
      </c>
      <c r="N431" s="682">
        <v>524638</v>
      </c>
      <c r="O431" s="683" t="s">
        <v>1321</v>
      </c>
      <c r="P431" s="684">
        <v>43863</v>
      </c>
      <c r="Q431" s="372">
        <v>8.3618716600000003</v>
      </c>
      <c r="R431" s="372">
        <v>9.4642847191235049</v>
      </c>
      <c r="S431" s="873">
        <v>2</v>
      </c>
      <c r="T431" s="369">
        <v>0.12265599430092067</v>
      </c>
      <c r="U431" s="685">
        <v>1.2615824336620041</v>
      </c>
      <c r="V431" s="369">
        <v>3.5529835233296003E-2</v>
      </c>
      <c r="W431" s="685">
        <v>0.31240131470844879</v>
      </c>
      <c r="X431" s="369">
        <v>-4.2073768159076375E-2</v>
      </c>
      <c r="Y431" s="685">
        <v>-0.28115737167102012</v>
      </c>
      <c r="AB431" s="369">
        <v>0.22358443099908984</v>
      </c>
      <c r="AC431" s="373">
        <v>-0.34976296306720778</v>
      </c>
      <c r="AD431" s="686">
        <v>34839714000100</v>
      </c>
      <c r="AE431" s="687" t="s">
        <v>1784</v>
      </c>
      <c r="AF431" s="688" t="s">
        <v>1785</v>
      </c>
      <c r="AG431" s="689" t="s">
        <v>1561</v>
      </c>
      <c r="AH431" s="689" t="s">
        <v>1780</v>
      </c>
      <c r="AI431" s="689">
        <v>100000</v>
      </c>
      <c r="AJ431" s="689">
        <v>50000</v>
      </c>
      <c r="AK431" s="689">
        <v>100000</v>
      </c>
      <c r="AL431" s="673">
        <v>0</v>
      </c>
      <c r="AM431" s="673">
        <v>0</v>
      </c>
      <c r="AN431" s="685" t="s">
        <v>666</v>
      </c>
      <c r="AO431" s="683" t="s">
        <v>1324</v>
      </c>
      <c r="AP431" s="687" t="s">
        <v>1783</v>
      </c>
      <c r="AQ431" s="376" t="s">
        <v>1782</v>
      </c>
      <c r="AR431" s="369">
        <v>0</v>
      </c>
      <c r="AS431" s="369">
        <v>0</v>
      </c>
      <c r="AT431" s="369" t="s">
        <v>1419</v>
      </c>
      <c r="AW431" s="198"/>
      <c r="AX431" s="198"/>
      <c r="AY431" s="184"/>
      <c r="AZ431" s="184"/>
      <c r="BA431" s="184"/>
      <c r="BB431" s="186"/>
      <c r="BC431" s="184"/>
      <c r="BD431" s="184"/>
      <c r="BE431" s="184"/>
      <c r="BF431" s="184"/>
      <c r="BG431" s="186"/>
      <c r="BH431" s="186"/>
      <c r="BI431" s="199"/>
      <c r="BJ431" s="199"/>
      <c r="BK431" s="199"/>
      <c r="BL431" s="186"/>
      <c r="BM431" s="186"/>
      <c r="BN431" s="186"/>
      <c r="BO431" s="186"/>
      <c r="BP431" s="186"/>
      <c r="BQ431" s="186"/>
      <c r="BR431" s="186"/>
      <c r="BS431" s="186"/>
      <c r="BT431" s="187"/>
      <c r="BU431" s="188"/>
      <c r="BV431" s="189"/>
      <c r="BW431" s="185"/>
      <c r="BX431"/>
      <c r="BZ431"/>
    </row>
    <row r="432" spans="2:78" ht="18.75">
      <c r="B432" s="676" t="s">
        <v>1568</v>
      </c>
      <c r="C432" s="364">
        <v>29236579000178</v>
      </c>
      <c r="D432" s="838" t="s">
        <v>13</v>
      </c>
      <c r="E432" s="838" t="s">
        <v>615</v>
      </c>
      <c r="F432" s="365" t="s">
        <v>619</v>
      </c>
      <c r="G432" s="366" t="s">
        <v>34</v>
      </c>
      <c r="H432" s="366" t="s">
        <v>865</v>
      </c>
      <c r="I432" s="840" t="s">
        <v>34</v>
      </c>
      <c r="J432" s="366" t="s">
        <v>611</v>
      </c>
      <c r="K432" s="367" t="s">
        <v>48</v>
      </c>
      <c r="L432" s="681" t="s">
        <v>1419</v>
      </c>
      <c r="M432" s="368" t="s">
        <v>1419</v>
      </c>
      <c r="N432" s="682">
        <v>469742</v>
      </c>
      <c r="O432" s="683" t="s">
        <v>1321</v>
      </c>
      <c r="P432" s="684">
        <v>43282</v>
      </c>
      <c r="Q432" s="372">
        <v>1998.3512603700001</v>
      </c>
      <c r="R432" s="372">
        <v>1826.974959480877</v>
      </c>
      <c r="S432" s="873">
        <v>1</v>
      </c>
      <c r="T432" s="369">
        <v>0.23783167981760878</v>
      </c>
      <c r="U432" s="685">
        <v>2.4462258949212172</v>
      </c>
      <c r="V432" s="369">
        <v>0.26029241947779314</v>
      </c>
      <c r="W432" s="685">
        <v>2.2886594750459865</v>
      </c>
      <c r="X432" s="369">
        <v>0.33762807880920165</v>
      </c>
      <c r="Y432" s="685">
        <v>2.2561949498182301</v>
      </c>
      <c r="Z432" s="369">
        <v>0.45208520566719623</v>
      </c>
      <c r="AA432" s="685">
        <v>2.4071821240777771</v>
      </c>
      <c r="AB432" s="369">
        <v>5.8266928218998593E-2</v>
      </c>
      <c r="AC432" s="373">
        <v>2.5153382140157499</v>
      </c>
      <c r="AD432" s="686">
        <v>29236572000156</v>
      </c>
      <c r="AE432" s="687" t="s">
        <v>1784</v>
      </c>
      <c r="AF432" s="688" t="s">
        <v>1785</v>
      </c>
      <c r="AG432" s="689" t="s">
        <v>1561</v>
      </c>
      <c r="AH432" s="689" t="s">
        <v>1780</v>
      </c>
      <c r="AI432" s="689">
        <v>200000</v>
      </c>
      <c r="AJ432" s="689">
        <v>50000</v>
      </c>
      <c r="AK432" s="689">
        <v>200000</v>
      </c>
      <c r="AL432" s="673">
        <v>0</v>
      </c>
      <c r="AM432" s="673">
        <v>0</v>
      </c>
      <c r="AN432" s="685" t="s">
        <v>1787</v>
      </c>
      <c r="AO432" s="683" t="s">
        <v>1324</v>
      </c>
      <c r="AP432" s="687" t="s">
        <v>1802</v>
      </c>
      <c r="AQ432" s="376" t="s">
        <v>1782</v>
      </c>
      <c r="AR432" s="369">
        <v>0</v>
      </c>
      <c r="AS432" s="369">
        <v>0</v>
      </c>
      <c r="AT432" s="369" t="s">
        <v>1419</v>
      </c>
      <c r="AW432" s="198"/>
      <c r="AX432" s="198"/>
      <c r="AY432" s="184"/>
      <c r="AZ432" s="184"/>
      <c r="BA432" s="184"/>
      <c r="BB432" s="186"/>
      <c r="BC432" s="184"/>
      <c r="BD432" s="184"/>
      <c r="BE432" s="184"/>
      <c r="BF432" s="184"/>
      <c r="BG432" s="186"/>
      <c r="BH432" s="186"/>
      <c r="BI432" s="199"/>
      <c r="BJ432" s="199"/>
      <c r="BK432" s="199"/>
      <c r="BL432" s="186"/>
      <c r="BM432" s="186"/>
      <c r="BN432" s="186"/>
      <c r="BO432" s="186"/>
      <c r="BP432" s="186"/>
      <c r="BQ432" s="186"/>
      <c r="BR432" s="186"/>
      <c r="BS432" s="186"/>
      <c r="BT432" s="187"/>
      <c r="BU432" s="188"/>
      <c r="BV432" s="189"/>
      <c r="BW432" s="185"/>
      <c r="BX432"/>
      <c r="BZ432"/>
    </row>
    <row r="433" spans="2:78" ht="18.75">
      <c r="B433" s="676" t="s">
        <v>1569</v>
      </c>
      <c r="C433" s="364">
        <v>28075830000105</v>
      </c>
      <c r="D433" s="838" t="s">
        <v>14</v>
      </c>
      <c r="E433" s="838" t="s">
        <v>614</v>
      </c>
      <c r="F433" s="365" t="s">
        <v>1419</v>
      </c>
      <c r="G433" s="366" t="s">
        <v>1419</v>
      </c>
      <c r="H433" s="366" t="s">
        <v>865</v>
      </c>
      <c r="I433" s="840" t="s">
        <v>34</v>
      </c>
      <c r="J433" s="366" t="s">
        <v>608</v>
      </c>
      <c r="K433" s="367" t="s">
        <v>48</v>
      </c>
      <c r="L433" s="681" t="s">
        <v>1419</v>
      </c>
      <c r="M433" s="368" t="s">
        <v>1419</v>
      </c>
      <c r="N433" s="682">
        <v>447951</v>
      </c>
      <c r="O433" s="683" t="s">
        <v>1321</v>
      </c>
      <c r="P433" s="684">
        <v>42971</v>
      </c>
      <c r="Q433" s="372">
        <v>464.76305758000001</v>
      </c>
      <c r="R433" s="372">
        <v>572.36733021820714</v>
      </c>
      <c r="S433" s="873">
        <v>2</v>
      </c>
      <c r="T433" s="369">
        <v>0.16073102349656621</v>
      </c>
      <c r="U433" s="685">
        <v>1.6532044515517061</v>
      </c>
      <c r="V433" s="369">
        <v>4.1667480301892157E-2</v>
      </c>
      <c r="W433" s="685">
        <v>0.36636746389133068</v>
      </c>
      <c r="X433" s="369">
        <v>5.3588112271348631E-2</v>
      </c>
      <c r="Y433" s="685">
        <v>0.35810181636354466</v>
      </c>
      <c r="Z433" s="369">
        <v>0.11878370183433185</v>
      </c>
      <c r="AA433" s="685">
        <v>0.63247812603246167</v>
      </c>
      <c r="AB433" s="369">
        <v>0.17404721091265515</v>
      </c>
      <c r="AC433" s="373">
        <v>-0.41404804843156112</v>
      </c>
      <c r="AD433" s="686">
        <v>28069955000114</v>
      </c>
      <c r="AE433" s="687" t="s">
        <v>1784</v>
      </c>
      <c r="AF433" s="688" t="s">
        <v>1785</v>
      </c>
      <c r="AG433" s="689" t="s">
        <v>1561</v>
      </c>
      <c r="AH433" s="689" t="s">
        <v>1780</v>
      </c>
      <c r="AI433" s="689">
        <v>100000</v>
      </c>
      <c r="AJ433" s="689">
        <v>50000</v>
      </c>
      <c r="AK433" s="689">
        <v>100000</v>
      </c>
      <c r="AL433" s="673">
        <v>0</v>
      </c>
      <c r="AM433" s="673">
        <v>0</v>
      </c>
      <c r="AN433" s="685" t="s">
        <v>1781</v>
      </c>
      <c r="AO433" s="683" t="s">
        <v>1324</v>
      </c>
      <c r="AP433" s="687" t="s">
        <v>1802</v>
      </c>
      <c r="AQ433" s="376" t="s">
        <v>1782</v>
      </c>
      <c r="AR433" s="369">
        <v>0</v>
      </c>
      <c r="AS433" s="369">
        <v>0</v>
      </c>
      <c r="AT433" s="369" t="s">
        <v>1419</v>
      </c>
      <c r="AW433" s="198"/>
      <c r="AX433" s="198"/>
      <c r="AY433" s="184"/>
      <c r="AZ433" s="184"/>
      <c r="BA433" s="184"/>
      <c r="BB433" s="186"/>
      <c r="BC433" s="184"/>
      <c r="BD433" s="184"/>
      <c r="BE433" s="184"/>
      <c r="BF433" s="184"/>
      <c r="BG433" s="186"/>
      <c r="BH433" s="186"/>
      <c r="BI433" s="199"/>
      <c r="BJ433" s="199"/>
      <c r="BK433" s="199"/>
      <c r="BL433" s="186"/>
      <c r="BM433" s="186"/>
      <c r="BN433" s="186"/>
      <c r="BO433" s="186"/>
      <c r="BP433" s="186"/>
      <c r="BQ433" s="186"/>
      <c r="BR433" s="186"/>
      <c r="BS433" s="186"/>
      <c r="BT433" s="187"/>
      <c r="BU433" s="188"/>
      <c r="BV433" s="189"/>
      <c r="BW433" s="185"/>
      <c r="BX433"/>
      <c r="BZ433"/>
    </row>
    <row r="434" spans="2:78" ht="18.75">
      <c r="B434" s="676" t="s">
        <v>1570</v>
      </c>
      <c r="C434" s="364">
        <v>28075715000122</v>
      </c>
      <c r="D434" s="838" t="s">
        <v>14</v>
      </c>
      <c r="E434" s="838" t="s">
        <v>1419</v>
      </c>
      <c r="F434" s="365" t="s">
        <v>1419</v>
      </c>
      <c r="G434" s="366" t="s">
        <v>1419</v>
      </c>
      <c r="H434" s="366" t="s">
        <v>34</v>
      </c>
      <c r="I434" s="840" t="s">
        <v>1419</v>
      </c>
      <c r="J434" s="366" t="s">
        <v>1419</v>
      </c>
      <c r="K434" s="367" t="s">
        <v>48</v>
      </c>
      <c r="L434" s="681" t="s">
        <v>1419</v>
      </c>
      <c r="M434" s="368" t="s">
        <v>1419</v>
      </c>
      <c r="N434" s="682">
        <v>460532</v>
      </c>
      <c r="O434" s="683" t="s">
        <v>1321</v>
      </c>
      <c r="P434" s="684">
        <v>43180</v>
      </c>
      <c r="Q434" s="372">
        <v>144.99046899999999</v>
      </c>
      <c r="R434" s="372">
        <v>142.24706073031874</v>
      </c>
      <c r="S434" s="873">
        <v>2</v>
      </c>
      <c r="T434" s="369">
        <v>0.1535433894392495</v>
      </c>
      <c r="U434" s="685">
        <v>1.579275795084621</v>
      </c>
      <c r="V434" s="369">
        <v>4.3493368997815196E-2</v>
      </c>
      <c r="W434" s="685">
        <v>0.38242185945416474</v>
      </c>
      <c r="X434" s="369">
        <v>0.12511018592355727</v>
      </c>
      <c r="Y434" s="685">
        <v>0.83604708070227218</v>
      </c>
      <c r="Z434" s="369">
        <v>6.9630290099671033E-2</v>
      </c>
      <c r="AA434" s="685">
        <v>0.37075486550131997</v>
      </c>
      <c r="AB434" s="369">
        <v>0.19848994222186417</v>
      </c>
      <c r="AC434" s="373">
        <v>-0.35386185582596857</v>
      </c>
      <c r="AD434" s="686">
        <v>28069948000112</v>
      </c>
      <c r="AE434" s="687" t="s">
        <v>1784</v>
      </c>
      <c r="AF434" s="688" t="s">
        <v>1785</v>
      </c>
      <c r="AG434" s="689" t="s">
        <v>1561</v>
      </c>
      <c r="AH434" s="689" t="s">
        <v>1780</v>
      </c>
      <c r="AI434" s="689">
        <v>100000</v>
      </c>
      <c r="AJ434" s="689">
        <v>50000</v>
      </c>
      <c r="AK434" s="689">
        <v>100000</v>
      </c>
      <c r="AL434" s="673">
        <v>2.9</v>
      </c>
      <c r="AM434" s="673">
        <v>0</v>
      </c>
      <c r="AN434" s="685" t="s">
        <v>666</v>
      </c>
      <c r="AO434" s="683" t="s">
        <v>1324</v>
      </c>
      <c r="AP434" s="687" t="s">
        <v>1783</v>
      </c>
      <c r="AQ434" s="376" t="s">
        <v>1782</v>
      </c>
      <c r="AR434" s="369">
        <v>0</v>
      </c>
      <c r="AS434" s="369">
        <v>0</v>
      </c>
      <c r="AT434" s="369" t="s">
        <v>1419</v>
      </c>
      <c r="AW434" s="198"/>
      <c r="AX434" s="198"/>
      <c r="AY434" s="184"/>
      <c r="AZ434" s="184"/>
      <c r="BA434" s="184"/>
      <c r="BB434" s="186"/>
      <c r="BC434" s="184"/>
      <c r="BD434" s="184"/>
      <c r="BE434" s="184"/>
      <c r="BF434" s="184"/>
      <c r="BG434" s="186"/>
      <c r="BH434" s="186"/>
      <c r="BI434" s="199"/>
      <c r="BJ434" s="199"/>
      <c r="BK434" s="199"/>
      <c r="BL434" s="186"/>
      <c r="BM434" s="186"/>
      <c r="BN434" s="186"/>
      <c r="BO434" s="186"/>
      <c r="BP434" s="186"/>
      <c r="BQ434" s="186"/>
      <c r="BR434" s="186"/>
      <c r="BS434" s="186"/>
      <c r="BT434" s="187"/>
      <c r="BU434" s="188"/>
      <c r="BV434" s="189"/>
      <c r="BW434" s="185"/>
      <c r="BX434"/>
      <c r="BZ434"/>
    </row>
    <row r="435" spans="2:78" ht="18.75">
      <c r="B435" s="676" t="s">
        <v>1571</v>
      </c>
      <c r="C435" s="364">
        <v>31525297000132</v>
      </c>
      <c r="D435" s="838" t="s">
        <v>14</v>
      </c>
      <c r="E435" s="838" t="s">
        <v>614</v>
      </c>
      <c r="F435" s="365" t="s">
        <v>1419</v>
      </c>
      <c r="G435" s="366" t="s">
        <v>1419</v>
      </c>
      <c r="H435" s="366" t="s">
        <v>865</v>
      </c>
      <c r="I435" s="840" t="s">
        <v>34</v>
      </c>
      <c r="J435" s="366" t="s">
        <v>608</v>
      </c>
      <c r="K435" s="367" t="s">
        <v>48</v>
      </c>
      <c r="L435" s="681" t="s">
        <v>1419</v>
      </c>
      <c r="M435" s="368" t="s">
        <v>1419</v>
      </c>
      <c r="N435" s="682">
        <v>520136</v>
      </c>
      <c r="O435" s="683" t="s">
        <v>1321</v>
      </c>
      <c r="P435" s="684">
        <v>43831</v>
      </c>
      <c r="Q435" s="372">
        <v>23.016767560000002</v>
      </c>
      <c r="R435" s="372">
        <v>24.288709282868513</v>
      </c>
      <c r="S435" s="873">
        <v>2</v>
      </c>
      <c r="T435" s="369">
        <v>0.10745111634637738</v>
      </c>
      <c r="U435" s="685">
        <v>1.1051921402829019</v>
      </c>
      <c r="V435" s="369">
        <v>9.2221387694743973E-2</v>
      </c>
      <c r="W435" s="685">
        <v>0.81087014816992009</v>
      </c>
      <c r="X435" s="369">
        <v>0.14697565816102154</v>
      </c>
      <c r="Y435" s="685">
        <v>0.98216279540097839</v>
      </c>
      <c r="AB435" s="369">
        <v>0.16660254650849168</v>
      </c>
      <c r="AC435" s="373">
        <v>-0.12910967491960273</v>
      </c>
      <c r="AD435" s="686">
        <v>35625272000161</v>
      </c>
      <c r="AE435" s="687" t="s">
        <v>1784</v>
      </c>
      <c r="AF435" s="688" t="s">
        <v>1785</v>
      </c>
      <c r="AG435" s="689" t="s">
        <v>59</v>
      </c>
      <c r="AH435" s="689" t="s">
        <v>1780</v>
      </c>
      <c r="AI435" s="689">
        <v>100000</v>
      </c>
      <c r="AJ435" s="689">
        <v>50000</v>
      </c>
      <c r="AK435" s="689">
        <v>100000</v>
      </c>
      <c r="AL435" s="673">
        <v>0</v>
      </c>
      <c r="AM435" s="673">
        <v>0</v>
      </c>
      <c r="AN435" s="685" t="s">
        <v>1781</v>
      </c>
      <c r="AO435" s="683" t="s">
        <v>1324</v>
      </c>
      <c r="AP435" s="687" t="s">
        <v>1783</v>
      </c>
      <c r="AQ435" s="376" t="s">
        <v>1782</v>
      </c>
      <c r="AR435" s="369">
        <v>0</v>
      </c>
      <c r="AS435" s="369">
        <v>0</v>
      </c>
      <c r="AT435" s="369" t="s">
        <v>1419</v>
      </c>
      <c r="AW435" s="198"/>
      <c r="AX435" s="198"/>
      <c r="AY435" s="184"/>
      <c r="AZ435" s="184"/>
      <c r="BA435" s="184"/>
      <c r="BB435" s="186"/>
      <c r="BC435" s="184"/>
      <c r="BD435" s="184"/>
      <c r="BE435" s="184"/>
      <c r="BF435" s="184"/>
      <c r="BG435" s="186"/>
      <c r="BH435" s="186"/>
      <c r="BI435" s="199"/>
      <c r="BJ435" s="199"/>
      <c r="BK435" s="199"/>
      <c r="BL435" s="186"/>
      <c r="BM435" s="186"/>
      <c r="BN435" s="186"/>
      <c r="BO435" s="186"/>
      <c r="BP435" s="186"/>
      <c r="BQ435" s="186"/>
      <c r="BR435" s="186"/>
      <c r="BS435" s="186"/>
      <c r="BT435" s="187"/>
      <c r="BU435" s="188"/>
      <c r="BV435" s="189"/>
      <c r="BW435" s="185"/>
      <c r="BX435"/>
      <c r="BZ435"/>
    </row>
    <row r="436" spans="2:78" ht="18.75">
      <c r="B436" s="676" t="s">
        <v>1572</v>
      </c>
      <c r="C436" s="364">
        <v>31608459000104</v>
      </c>
      <c r="D436" s="838" t="s">
        <v>14</v>
      </c>
      <c r="E436" s="838" t="s">
        <v>614</v>
      </c>
      <c r="F436" s="365" t="s">
        <v>1419</v>
      </c>
      <c r="G436" s="366" t="s">
        <v>1419</v>
      </c>
      <c r="H436" s="366" t="s">
        <v>1338</v>
      </c>
      <c r="I436" s="840" t="s">
        <v>34</v>
      </c>
      <c r="J436" s="366" t="s">
        <v>608</v>
      </c>
      <c r="K436" s="367" t="s">
        <v>48</v>
      </c>
      <c r="L436" s="681" t="s">
        <v>1419</v>
      </c>
      <c r="M436" s="368" t="s">
        <v>1419</v>
      </c>
      <c r="N436" s="682">
        <v>487597</v>
      </c>
      <c r="O436" s="683" t="s">
        <v>1321</v>
      </c>
      <c r="P436" s="684">
        <v>43525</v>
      </c>
      <c r="Q436" s="372">
        <v>35.009093470000003</v>
      </c>
      <c r="R436" s="372">
        <v>38.917467132270936</v>
      </c>
      <c r="S436" s="873">
        <v>2</v>
      </c>
      <c r="T436" s="369">
        <v>0.21968262236239888</v>
      </c>
      <c r="U436" s="685">
        <v>2.2595531423703594</v>
      </c>
      <c r="V436" s="369">
        <v>0.13749742664953835</v>
      </c>
      <c r="W436" s="685">
        <v>1.2089663960527048</v>
      </c>
      <c r="X436" s="369">
        <v>0.31678304418613856</v>
      </c>
      <c r="Y436" s="685">
        <v>2.116898295312434</v>
      </c>
      <c r="Z436" s="369">
        <v>0.33926936400892438</v>
      </c>
      <c r="AA436" s="685">
        <v>1.8064805882869848</v>
      </c>
      <c r="AB436" s="369">
        <v>0.19396774185639304</v>
      </c>
      <c r="AC436" s="373">
        <v>0.12252572570495028</v>
      </c>
      <c r="AD436" s="686">
        <v>32041623000107</v>
      </c>
      <c r="AE436" s="687" t="s">
        <v>1784</v>
      </c>
      <c r="AF436" s="688" t="s">
        <v>1785</v>
      </c>
      <c r="AG436" s="689" t="s">
        <v>1561</v>
      </c>
      <c r="AH436" s="689" t="s">
        <v>1780</v>
      </c>
      <c r="AI436" s="689">
        <v>100000</v>
      </c>
      <c r="AJ436" s="689">
        <v>50000</v>
      </c>
      <c r="AK436" s="689">
        <v>100000</v>
      </c>
      <c r="AL436" s="673">
        <v>0</v>
      </c>
      <c r="AM436" s="673">
        <v>0</v>
      </c>
      <c r="AN436" s="685" t="s">
        <v>1974</v>
      </c>
      <c r="AO436" s="683" t="s">
        <v>1324</v>
      </c>
      <c r="AP436" s="687" t="s">
        <v>1783</v>
      </c>
      <c r="AQ436" s="376" t="s">
        <v>1782</v>
      </c>
      <c r="AR436" s="369">
        <v>0</v>
      </c>
      <c r="AS436" s="369">
        <v>0</v>
      </c>
      <c r="AT436" s="369" t="s">
        <v>1419</v>
      </c>
      <c r="AW436" s="198"/>
      <c r="AX436" s="198"/>
      <c r="AY436" s="184"/>
      <c r="AZ436" s="184"/>
      <c r="BA436" s="184"/>
      <c r="BB436" s="186"/>
      <c r="BC436" s="184"/>
      <c r="BD436" s="184"/>
      <c r="BE436" s="184"/>
      <c r="BF436" s="184"/>
      <c r="BG436" s="186"/>
      <c r="BH436" s="186"/>
      <c r="BI436" s="199"/>
      <c r="BJ436" s="199"/>
      <c r="BK436" s="199"/>
      <c r="BL436" s="186"/>
      <c r="BM436" s="186"/>
      <c r="BN436" s="186"/>
      <c r="BO436" s="186"/>
      <c r="BP436" s="186"/>
      <c r="BQ436" s="186"/>
      <c r="BR436" s="186"/>
      <c r="BS436" s="186"/>
      <c r="BT436" s="187"/>
      <c r="BU436" s="188"/>
      <c r="BV436" s="189"/>
      <c r="BW436" s="185"/>
      <c r="BX436"/>
      <c r="BZ436"/>
    </row>
    <row r="437" spans="2:78" ht="18.75">
      <c r="B437" s="676" t="s">
        <v>1573</v>
      </c>
      <c r="C437" s="364">
        <v>31608483000135</v>
      </c>
      <c r="D437" s="838" t="s">
        <v>14</v>
      </c>
      <c r="E437" s="838" t="s">
        <v>614</v>
      </c>
      <c r="F437" s="365" t="s">
        <v>1419</v>
      </c>
      <c r="G437" s="366" t="s">
        <v>1419</v>
      </c>
      <c r="H437" s="366" t="s">
        <v>865</v>
      </c>
      <c r="I437" s="840" t="s">
        <v>34</v>
      </c>
      <c r="J437" s="366" t="s">
        <v>608</v>
      </c>
      <c r="K437" s="367" t="s">
        <v>48</v>
      </c>
      <c r="L437" s="681" t="s">
        <v>1419</v>
      </c>
      <c r="M437" s="368" t="s">
        <v>1419</v>
      </c>
      <c r="N437" s="682">
        <v>487600</v>
      </c>
      <c r="O437" s="683" t="s">
        <v>1321</v>
      </c>
      <c r="P437" s="684">
        <v>43525</v>
      </c>
      <c r="Q437" s="372">
        <v>367.92757463999999</v>
      </c>
      <c r="R437" s="372">
        <v>382.10983303111527</v>
      </c>
      <c r="S437" s="873">
        <v>2</v>
      </c>
      <c r="T437" s="369">
        <v>0.13816373605306875</v>
      </c>
      <c r="U437" s="685">
        <v>1.4210878430126337</v>
      </c>
      <c r="V437" s="369">
        <v>8.9083859773436025E-2</v>
      </c>
      <c r="W437" s="685">
        <v>0.78328297133346447</v>
      </c>
      <c r="X437" s="369">
        <v>0.13267008840308625</v>
      </c>
      <c r="Y437" s="685">
        <v>0.88656602407804086</v>
      </c>
      <c r="Z437" s="369">
        <v>0.58199068048623648</v>
      </c>
      <c r="AA437" s="685">
        <v>3.0988794698087254</v>
      </c>
      <c r="AB437" s="369">
        <v>0.1624243380975236</v>
      </c>
      <c r="AC437" s="373">
        <v>-0.15174775424972528</v>
      </c>
      <c r="AD437" s="686">
        <v>32068007000131</v>
      </c>
      <c r="AE437" s="687" t="s">
        <v>1784</v>
      </c>
      <c r="AF437" s="688" t="s">
        <v>1785</v>
      </c>
      <c r="AG437" s="689" t="s">
        <v>1561</v>
      </c>
      <c r="AH437" s="689" t="s">
        <v>1780</v>
      </c>
      <c r="AI437" s="689">
        <v>100000</v>
      </c>
      <c r="AJ437" s="689">
        <v>50000</v>
      </c>
      <c r="AK437" s="689">
        <v>100000</v>
      </c>
      <c r="AL437" s="673">
        <v>0</v>
      </c>
      <c r="AM437" s="673">
        <v>0</v>
      </c>
      <c r="AN437" s="685" t="s">
        <v>1787</v>
      </c>
      <c r="AO437" s="683" t="s">
        <v>1324</v>
      </c>
      <c r="AP437" s="687" t="s">
        <v>1783</v>
      </c>
      <c r="AQ437" s="376" t="s">
        <v>1782</v>
      </c>
      <c r="AR437" s="369">
        <v>0</v>
      </c>
      <c r="AS437" s="369">
        <v>0</v>
      </c>
      <c r="AT437" s="369" t="s">
        <v>1419</v>
      </c>
      <c r="AW437" s="198"/>
      <c r="AX437" s="198"/>
      <c r="AY437" s="184"/>
      <c r="AZ437" s="184"/>
      <c r="BA437" s="184"/>
      <c r="BB437" s="186"/>
      <c r="BC437" s="184"/>
      <c r="BD437" s="184"/>
      <c r="BE437" s="184"/>
      <c r="BF437" s="184"/>
      <c r="BG437" s="186"/>
      <c r="BH437" s="186"/>
      <c r="BI437" s="199"/>
      <c r="BJ437" s="199"/>
      <c r="BK437" s="199"/>
      <c r="BL437" s="186"/>
      <c r="BM437" s="186"/>
      <c r="BN437" s="186"/>
      <c r="BO437" s="186"/>
      <c r="BP437" s="186"/>
      <c r="BQ437" s="186"/>
      <c r="BR437" s="186"/>
      <c r="BS437" s="186"/>
      <c r="BT437" s="187"/>
      <c r="BU437" s="188"/>
      <c r="BV437" s="189"/>
      <c r="BW437" s="185"/>
      <c r="BX437"/>
      <c r="BZ437"/>
    </row>
    <row r="438" spans="2:78" ht="18.75">
      <c r="B438" s="676" t="s">
        <v>1574</v>
      </c>
      <c r="C438" s="364">
        <v>15626322000118</v>
      </c>
      <c r="D438" s="838" t="s">
        <v>14</v>
      </c>
      <c r="E438" s="838" t="s">
        <v>614</v>
      </c>
      <c r="F438" s="365" t="s">
        <v>1419</v>
      </c>
      <c r="G438" s="366" t="s">
        <v>1419</v>
      </c>
      <c r="H438" s="366" t="s">
        <v>865</v>
      </c>
      <c r="I438" s="840" t="s">
        <v>34</v>
      </c>
      <c r="J438" s="366" t="s">
        <v>608</v>
      </c>
      <c r="K438" s="367" t="s">
        <v>48</v>
      </c>
      <c r="L438" s="681" t="s">
        <v>1419</v>
      </c>
      <c r="M438" s="368" t="s">
        <v>1419</v>
      </c>
      <c r="N438" s="682">
        <v>313114</v>
      </c>
      <c r="O438" s="683" t="s">
        <v>1324</v>
      </c>
      <c r="P438" s="684">
        <v>41168</v>
      </c>
      <c r="Q438" s="372">
        <v>214.741287</v>
      </c>
      <c r="R438" s="372">
        <v>213.72287892307688</v>
      </c>
      <c r="S438" s="873">
        <v>2</v>
      </c>
      <c r="T438" s="369">
        <v>0.21552882087937308</v>
      </c>
      <c r="U438" s="685">
        <v>2.2168290748368316</v>
      </c>
      <c r="V438" s="369">
        <v>0.20082075540263489</v>
      </c>
      <c r="W438" s="685">
        <v>1.7657461003290742</v>
      </c>
      <c r="X438" s="369">
        <v>0.45972318517315203</v>
      </c>
      <c r="Y438" s="685">
        <v>3.0720938032176144</v>
      </c>
      <c r="Z438" s="369">
        <v>0.38659392064549425</v>
      </c>
      <c r="AA438" s="685">
        <v>2.0584658895917105</v>
      </c>
      <c r="AB438" s="369">
        <v>0.16333317223222618</v>
      </c>
      <c r="AC438" s="373">
        <v>0.53320073257120348</v>
      </c>
      <c r="AD438" s="686">
        <v>16617768000149</v>
      </c>
      <c r="AE438" s="687" t="s">
        <v>1784</v>
      </c>
      <c r="AF438" s="688" t="s">
        <v>1785</v>
      </c>
      <c r="AG438" s="689" t="s">
        <v>1561</v>
      </c>
      <c r="AH438" s="689" t="s">
        <v>1780</v>
      </c>
      <c r="AI438" s="689">
        <v>100000</v>
      </c>
      <c r="AJ438" s="689">
        <v>50000</v>
      </c>
      <c r="AK438" s="689">
        <v>100000</v>
      </c>
      <c r="AL438" s="673">
        <v>0</v>
      </c>
      <c r="AM438" s="673">
        <v>0</v>
      </c>
      <c r="AN438" s="685" t="s">
        <v>1781</v>
      </c>
      <c r="AO438" s="683" t="s">
        <v>1324</v>
      </c>
      <c r="AP438" s="687" t="s">
        <v>1783</v>
      </c>
      <c r="AQ438" s="376" t="s">
        <v>1782</v>
      </c>
      <c r="AR438" s="369">
        <v>0</v>
      </c>
      <c r="AS438" s="369">
        <v>0</v>
      </c>
      <c r="AT438" s="369" t="s">
        <v>1419</v>
      </c>
      <c r="AW438" s="198"/>
      <c r="AX438" s="198"/>
      <c r="AY438" s="184"/>
      <c r="AZ438" s="184"/>
      <c r="BA438" s="184"/>
      <c r="BB438" s="186"/>
      <c r="BC438" s="184"/>
      <c r="BD438" s="184"/>
      <c r="BE438" s="184"/>
      <c r="BF438" s="184"/>
      <c r="BG438" s="186"/>
      <c r="BH438" s="186"/>
      <c r="BI438" s="199"/>
      <c r="BJ438" s="199"/>
      <c r="BK438" s="199"/>
      <c r="BL438" s="186"/>
      <c r="BM438" s="186"/>
      <c r="BN438" s="186"/>
      <c r="BO438" s="186"/>
      <c r="BP438" s="186"/>
      <c r="BQ438" s="186"/>
      <c r="BR438" s="186"/>
      <c r="BS438" s="186"/>
      <c r="BT438" s="187"/>
      <c r="BU438" s="188"/>
      <c r="BV438" s="189"/>
      <c r="BW438" s="185"/>
      <c r="BX438"/>
      <c r="BZ438"/>
    </row>
    <row r="439" spans="2:78" ht="18.75">
      <c r="B439" s="676" t="s">
        <v>1575</v>
      </c>
      <c r="C439" s="364">
        <v>12469170000107</v>
      </c>
      <c r="D439" s="838" t="s">
        <v>13</v>
      </c>
      <c r="E439" s="838" t="s">
        <v>615</v>
      </c>
      <c r="F439" s="365" t="s">
        <v>619</v>
      </c>
      <c r="G439" s="366" t="s">
        <v>34</v>
      </c>
      <c r="H439" s="366" t="s">
        <v>1338</v>
      </c>
      <c r="I439" s="840" t="s">
        <v>34</v>
      </c>
      <c r="J439" s="366" t="s">
        <v>611</v>
      </c>
      <c r="K439" s="367" t="s">
        <v>48</v>
      </c>
      <c r="L439" s="681" t="s">
        <v>1419</v>
      </c>
      <c r="M439" s="368" t="s">
        <v>1419</v>
      </c>
      <c r="N439" s="682">
        <v>262358</v>
      </c>
      <c r="O439" s="683" t="s">
        <v>1324</v>
      </c>
      <c r="P439" s="684">
        <v>40514</v>
      </c>
      <c r="Q439" s="372">
        <v>53.818680100000002</v>
      </c>
      <c r="R439" s="372">
        <v>63.486909855599976</v>
      </c>
      <c r="S439" s="873">
        <v>1</v>
      </c>
      <c r="T439" s="369">
        <v>0.17946896083022068</v>
      </c>
      <c r="U439" s="685">
        <v>1.8459341482773435</v>
      </c>
      <c r="V439" s="369">
        <v>0.19377365587813555</v>
      </c>
      <c r="W439" s="685">
        <v>1.7037834387552382</v>
      </c>
      <c r="X439" s="369">
        <v>0.30322932650282919</v>
      </c>
      <c r="Y439" s="685">
        <v>2.0263257650412601</v>
      </c>
      <c r="Z439" s="369">
        <v>0.39268548404317571</v>
      </c>
      <c r="AA439" s="685">
        <v>2.0909011525349972</v>
      </c>
      <c r="AB439" s="369">
        <v>3.8564539475270512E-2</v>
      </c>
      <c r="AC439" s="373">
        <v>2.0755406041923381</v>
      </c>
      <c r="AD439" s="686">
        <v>38452321000108</v>
      </c>
      <c r="AE439" s="687" t="s">
        <v>1784</v>
      </c>
      <c r="AF439" s="688" t="s">
        <v>1785</v>
      </c>
      <c r="AG439" s="689" t="s">
        <v>59</v>
      </c>
      <c r="AH439" s="689" t="s">
        <v>1786</v>
      </c>
      <c r="AI439" s="689">
        <v>50000</v>
      </c>
      <c r="AJ439" s="689">
        <v>50000</v>
      </c>
      <c r="AK439" s="689">
        <v>50000</v>
      </c>
      <c r="AL439" s="673">
        <v>2.2999999999999998</v>
      </c>
      <c r="AM439" s="673">
        <v>0</v>
      </c>
      <c r="AN439" s="685" t="s">
        <v>1787</v>
      </c>
      <c r="AO439" s="683" t="s">
        <v>1324</v>
      </c>
      <c r="AP439" s="687" t="s">
        <v>1802</v>
      </c>
      <c r="AQ439" s="376" t="s">
        <v>1782</v>
      </c>
      <c r="AR439" s="369">
        <v>0</v>
      </c>
      <c r="AS439" s="369">
        <v>0</v>
      </c>
      <c r="AT439" s="369" t="s">
        <v>1419</v>
      </c>
      <c r="AW439" s="198"/>
      <c r="AX439" s="198"/>
      <c r="AY439" s="184"/>
      <c r="AZ439" s="184"/>
      <c r="BA439" s="184"/>
      <c r="BB439" s="186"/>
      <c r="BC439" s="184"/>
      <c r="BD439" s="184"/>
      <c r="BE439" s="184"/>
      <c r="BF439" s="184"/>
      <c r="BG439" s="186"/>
      <c r="BH439" s="186"/>
      <c r="BI439" s="199"/>
      <c r="BJ439" s="199"/>
      <c r="BK439" s="199"/>
      <c r="BL439" s="186"/>
      <c r="BM439" s="186"/>
      <c r="BN439" s="186"/>
      <c r="BO439" s="186"/>
      <c r="BP439" s="186"/>
      <c r="BQ439" s="186"/>
      <c r="BR439" s="186"/>
      <c r="BS439" s="186"/>
      <c r="BT439" s="187"/>
      <c r="BU439" s="188"/>
      <c r="BV439" s="189"/>
      <c r="BW439" s="185"/>
      <c r="BX439"/>
      <c r="BZ439"/>
    </row>
    <row r="440" spans="2:78" ht="18.75">
      <c r="B440" s="676" t="s">
        <v>1576</v>
      </c>
      <c r="C440" s="364">
        <v>19009392000188</v>
      </c>
      <c r="D440" s="838" t="s">
        <v>13</v>
      </c>
      <c r="E440" s="838" t="s">
        <v>615</v>
      </c>
      <c r="F440" s="365" t="s">
        <v>619</v>
      </c>
      <c r="G440" s="366" t="s">
        <v>34</v>
      </c>
      <c r="H440" s="366" t="s">
        <v>1338</v>
      </c>
      <c r="I440" s="840" t="s">
        <v>34</v>
      </c>
      <c r="J440" s="366" t="s">
        <v>611</v>
      </c>
      <c r="K440" s="367" t="s">
        <v>48</v>
      </c>
      <c r="L440" s="681" t="s">
        <v>1419</v>
      </c>
      <c r="M440" s="368" t="s">
        <v>1419</v>
      </c>
      <c r="N440" s="682">
        <v>357898</v>
      </c>
      <c r="O440" s="683" t="s">
        <v>1321</v>
      </c>
      <c r="P440" s="684">
        <v>41637</v>
      </c>
      <c r="Q440" s="372">
        <v>2697.1432762999998</v>
      </c>
      <c r="R440" s="372">
        <v>2090.8222920125513</v>
      </c>
      <c r="S440" s="873">
        <v>1</v>
      </c>
      <c r="T440" s="369">
        <v>0.53244880579293974</v>
      </c>
      <c r="U440" s="685">
        <v>5.4765204427325944</v>
      </c>
      <c r="V440" s="369">
        <v>0.62020269602461675</v>
      </c>
      <c r="W440" s="685">
        <v>5.4532236457500973</v>
      </c>
      <c r="X440" s="369">
        <v>0.92026621965411626</v>
      </c>
      <c r="Y440" s="685">
        <v>6.1496662380538476</v>
      </c>
      <c r="Z440" s="369">
        <v>1.1215686251716575</v>
      </c>
      <c r="AA440" s="685">
        <v>5.9719272199037245</v>
      </c>
      <c r="AB440" s="369">
        <v>0.20712867673185648</v>
      </c>
      <c r="AC440" s="373">
        <v>2.4452012908142522</v>
      </c>
      <c r="AD440" s="686">
        <v>18764148000168</v>
      </c>
      <c r="AE440" s="687" t="s">
        <v>1784</v>
      </c>
      <c r="AF440" s="688" t="s">
        <v>1785</v>
      </c>
      <c r="AG440" s="689" t="s">
        <v>1561</v>
      </c>
      <c r="AH440" s="689" t="s">
        <v>1861</v>
      </c>
      <c r="AI440" s="689">
        <v>1000000</v>
      </c>
      <c r="AJ440" s="689">
        <v>200000</v>
      </c>
      <c r="AK440" s="689">
        <v>1000000</v>
      </c>
      <c r="AL440" s="673">
        <v>0</v>
      </c>
      <c r="AM440" s="673">
        <v>0</v>
      </c>
      <c r="AN440" s="685" t="s">
        <v>1787</v>
      </c>
      <c r="AO440" s="683" t="s">
        <v>1324</v>
      </c>
      <c r="AP440" s="687" t="s">
        <v>1802</v>
      </c>
      <c r="AQ440" s="376" t="s">
        <v>1782</v>
      </c>
      <c r="AR440" s="369">
        <v>0</v>
      </c>
      <c r="AS440" s="369">
        <v>0</v>
      </c>
      <c r="AT440" s="369" t="s">
        <v>1419</v>
      </c>
      <c r="AW440" s="198"/>
      <c r="AX440" s="198"/>
      <c r="AY440" s="184"/>
      <c r="AZ440" s="184"/>
      <c r="BA440" s="184"/>
      <c r="BB440" s="186"/>
      <c r="BC440" s="184"/>
      <c r="BD440" s="184"/>
      <c r="BE440" s="184"/>
      <c r="BF440" s="184"/>
      <c r="BG440" s="186"/>
      <c r="BH440" s="186"/>
      <c r="BI440" s="199"/>
      <c r="BJ440" s="199"/>
      <c r="BK440" s="199"/>
      <c r="BL440" s="186"/>
      <c r="BM440" s="186"/>
      <c r="BN440" s="186"/>
      <c r="BO440" s="186"/>
      <c r="BP440" s="186"/>
      <c r="BQ440" s="186"/>
      <c r="BR440" s="186"/>
      <c r="BS440" s="186"/>
      <c r="BT440" s="187"/>
      <c r="BU440" s="188"/>
      <c r="BV440" s="189"/>
      <c r="BW440" s="185"/>
      <c r="BX440"/>
      <c r="BZ440"/>
    </row>
    <row r="441" spans="2:78" ht="18.75">
      <c r="B441" s="676" t="s">
        <v>1577</v>
      </c>
      <c r="C441" s="364">
        <v>32672386000174</v>
      </c>
      <c r="D441" s="838" t="s">
        <v>14</v>
      </c>
      <c r="E441" s="838" t="s">
        <v>614</v>
      </c>
      <c r="F441" s="365" t="s">
        <v>1419</v>
      </c>
      <c r="G441" s="366" t="s">
        <v>1419</v>
      </c>
      <c r="H441" s="366" t="s">
        <v>1338</v>
      </c>
      <c r="I441" s="840" t="s">
        <v>34</v>
      </c>
      <c r="J441" s="366" t="s">
        <v>608</v>
      </c>
      <c r="K441" s="367" t="s">
        <v>48</v>
      </c>
      <c r="L441" s="681" t="s">
        <v>1419</v>
      </c>
      <c r="M441" s="368" t="s">
        <v>1419</v>
      </c>
      <c r="N441" s="682">
        <v>514144</v>
      </c>
      <c r="O441" s="683" t="s">
        <v>1321</v>
      </c>
      <c r="P441" s="684">
        <v>43790</v>
      </c>
      <c r="Q441" s="372">
        <v>27.327244409999999</v>
      </c>
      <c r="R441" s="372">
        <v>41.837982480677283</v>
      </c>
      <c r="S441" s="873">
        <v>0</v>
      </c>
      <c r="T441" s="369">
        <v>0.18246163746140054</v>
      </c>
      <c r="U441" s="685">
        <v>1.8767154263473298</v>
      </c>
      <c r="V441" s="369">
        <v>2.7043255256172349E-2</v>
      </c>
      <c r="W441" s="685">
        <v>0.23778180902193508</v>
      </c>
      <c r="X441" s="369">
        <v>2.6176644142373195E-2</v>
      </c>
      <c r="Y441" s="685">
        <v>0.17492506110721548</v>
      </c>
      <c r="AB441" s="369">
        <v>0.25535094110715784</v>
      </c>
      <c r="AC441" s="373">
        <v>-0.33948624854561382</v>
      </c>
      <c r="AD441" s="686">
        <v>34429833000194</v>
      </c>
      <c r="AE441" s="687" t="s">
        <v>1784</v>
      </c>
      <c r="AF441" s="688" t="s">
        <v>1785</v>
      </c>
      <c r="AG441" s="689" t="s">
        <v>1561</v>
      </c>
      <c r="AH441" s="689" t="s">
        <v>1780</v>
      </c>
      <c r="AI441" s="689">
        <v>100000</v>
      </c>
      <c r="AJ441" s="689">
        <v>0</v>
      </c>
      <c r="AK441" s="689">
        <v>100000</v>
      </c>
      <c r="AL441" s="673">
        <v>3.5</v>
      </c>
      <c r="AM441" s="673">
        <v>0</v>
      </c>
      <c r="AN441" s="685" t="s">
        <v>666</v>
      </c>
      <c r="AO441" s="683" t="s">
        <v>1324</v>
      </c>
      <c r="AP441" s="687" t="s">
        <v>1783</v>
      </c>
      <c r="AQ441" s="376" t="s">
        <v>1782</v>
      </c>
      <c r="AR441" s="369">
        <v>0</v>
      </c>
      <c r="AS441" s="369">
        <v>0</v>
      </c>
      <c r="AT441" s="369" t="s">
        <v>1419</v>
      </c>
      <c r="AW441" s="198"/>
      <c r="AX441" s="198"/>
      <c r="AY441" s="184"/>
      <c r="AZ441" s="184"/>
      <c r="BA441" s="184"/>
      <c r="BB441" s="186"/>
      <c r="BC441" s="184"/>
      <c r="BD441" s="184"/>
      <c r="BE441" s="184"/>
      <c r="BF441" s="184"/>
      <c r="BG441" s="186"/>
      <c r="BH441" s="186"/>
      <c r="BI441" s="199"/>
      <c r="BJ441" s="199"/>
      <c r="BK441" s="199"/>
      <c r="BL441" s="186"/>
      <c r="BM441" s="186"/>
      <c r="BN441" s="186"/>
      <c r="BO441" s="186"/>
      <c r="BP441" s="186"/>
      <c r="BQ441" s="186"/>
      <c r="BR441" s="186"/>
      <c r="BS441" s="186"/>
      <c r="BT441" s="187"/>
      <c r="BU441" s="188"/>
      <c r="BV441" s="189"/>
      <c r="BW441" s="185"/>
      <c r="BX441"/>
      <c r="BZ441"/>
    </row>
    <row r="442" spans="2:78" ht="18.75">
      <c r="B442" s="676" t="s">
        <v>1578</v>
      </c>
      <c r="C442" s="364">
        <v>31552388000167</v>
      </c>
      <c r="D442" s="838" t="s">
        <v>14</v>
      </c>
      <c r="E442" s="838" t="s">
        <v>614</v>
      </c>
      <c r="F442" s="365" t="s">
        <v>1419</v>
      </c>
      <c r="G442" s="366" t="s">
        <v>1419</v>
      </c>
      <c r="H442" s="366" t="s">
        <v>1338</v>
      </c>
      <c r="I442" s="840" t="s">
        <v>34</v>
      </c>
      <c r="J442" s="366" t="s">
        <v>608</v>
      </c>
      <c r="K442" s="367" t="s">
        <v>48</v>
      </c>
      <c r="L442" s="681" t="s">
        <v>1419</v>
      </c>
      <c r="M442" s="368" t="s">
        <v>1419</v>
      </c>
      <c r="N442" s="682">
        <v>478156</v>
      </c>
      <c r="O442" s="683" t="s">
        <v>1324</v>
      </c>
      <c r="P442" s="684">
        <v>43406</v>
      </c>
      <c r="Q442" s="372">
        <v>172.40363359</v>
      </c>
      <c r="R442" s="372">
        <v>204.45188982011959</v>
      </c>
      <c r="S442" s="873">
        <v>2</v>
      </c>
      <c r="T442" s="369">
        <v>0.18581874292003309</v>
      </c>
      <c r="U442" s="685">
        <v>1.9112450496136086</v>
      </c>
      <c r="V442" s="369">
        <v>2.9886669796294951E-2</v>
      </c>
      <c r="W442" s="685">
        <v>0.26278295059106294</v>
      </c>
      <c r="X442" s="369">
        <v>3.9905838812863692E-2</v>
      </c>
      <c r="Y442" s="685">
        <v>0.26667021390932244</v>
      </c>
      <c r="Z442" s="369">
        <v>5.2917796492867764E-2</v>
      </c>
      <c r="AA442" s="685">
        <v>0.28176718053673744</v>
      </c>
      <c r="AB442" s="369">
        <v>0.25661860225462746</v>
      </c>
      <c r="AC442" s="373">
        <v>-0.32672891903504414</v>
      </c>
      <c r="AD442" s="686">
        <v>31493876000140</v>
      </c>
      <c r="AE442" s="687" t="s">
        <v>1784</v>
      </c>
      <c r="AF442" s="688" t="s">
        <v>1785</v>
      </c>
      <c r="AG442" s="689" t="s">
        <v>1561</v>
      </c>
      <c r="AH442" s="689" t="s">
        <v>1780</v>
      </c>
      <c r="AI442" s="689">
        <v>100000</v>
      </c>
      <c r="AJ442" s="689">
        <v>50000</v>
      </c>
      <c r="AK442" s="689">
        <v>100000</v>
      </c>
      <c r="AL442" s="673">
        <v>0</v>
      </c>
      <c r="AM442" s="673">
        <v>0</v>
      </c>
      <c r="AN442" s="685" t="s">
        <v>666</v>
      </c>
      <c r="AO442" s="683" t="s">
        <v>1324</v>
      </c>
      <c r="AP442" s="687" t="s">
        <v>1783</v>
      </c>
      <c r="AQ442" s="376" t="s">
        <v>1782</v>
      </c>
      <c r="AR442" s="369">
        <v>0</v>
      </c>
      <c r="AS442" s="369">
        <v>0</v>
      </c>
      <c r="AT442" s="369" t="s">
        <v>1419</v>
      </c>
      <c r="AW442" s="198"/>
      <c r="AX442" s="198"/>
      <c r="AY442" s="184"/>
      <c r="AZ442" s="184"/>
      <c r="BA442" s="184"/>
      <c r="BB442" s="186"/>
      <c r="BC442" s="184"/>
      <c r="BD442" s="184"/>
      <c r="BE442" s="184"/>
      <c r="BF442" s="184"/>
      <c r="BG442" s="186"/>
      <c r="BH442" s="186"/>
      <c r="BI442" s="199"/>
      <c r="BJ442" s="199"/>
      <c r="BK442" s="199"/>
      <c r="BL442" s="186"/>
      <c r="BM442" s="186"/>
      <c r="BN442" s="186"/>
      <c r="BO442" s="186"/>
      <c r="BP442" s="186"/>
      <c r="BQ442" s="186"/>
      <c r="BR442" s="186"/>
      <c r="BS442" s="186"/>
      <c r="BT442" s="187"/>
      <c r="BU442" s="188"/>
      <c r="BV442" s="189"/>
      <c r="BW442" s="185"/>
      <c r="BX442"/>
      <c r="BZ442"/>
    </row>
    <row r="443" spans="2:78" ht="18.75">
      <c r="B443" s="676" t="s">
        <v>1579</v>
      </c>
      <c r="C443" s="364">
        <v>31690473000191</v>
      </c>
      <c r="D443" s="838" t="s">
        <v>14</v>
      </c>
      <c r="E443" s="838" t="s">
        <v>614</v>
      </c>
      <c r="F443" s="365" t="s">
        <v>1419</v>
      </c>
      <c r="G443" s="366" t="s">
        <v>1419</v>
      </c>
      <c r="H443" s="366" t="s">
        <v>1338</v>
      </c>
      <c r="I443" s="840" t="s">
        <v>34</v>
      </c>
      <c r="J443" s="366" t="s">
        <v>608</v>
      </c>
      <c r="K443" s="367" t="s">
        <v>48</v>
      </c>
      <c r="L443" s="681" t="s">
        <v>1419</v>
      </c>
      <c r="M443" s="368" t="s">
        <v>1419</v>
      </c>
      <c r="N443" s="682">
        <v>498701</v>
      </c>
      <c r="O443" s="683" t="s">
        <v>1321</v>
      </c>
      <c r="P443" s="684">
        <v>43639</v>
      </c>
      <c r="Q443" s="372">
        <v>456.67155616999997</v>
      </c>
      <c r="R443" s="372">
        <v>469.76648090501971</v>
      </c>
      <c r="S443" s="873">
        <v>2</v>
      </c>
      <c r="T443" s="369">
        <v>0.23530841550477932</v>
      </c>
      <c r="U443" s="685">
        <v>2.4202727733416718</v>
      </c>
      <c r="V443" s="369">
        <v>4.9668493770665734E-2</v>
      </c>
      <c r="W443" s="685">
        <v>0.43671755446260629</v>
      </c>
      <c r="X443" s="369">
        <v>5.9836660849364787E-2</v>
      </c>
      <c r="Y443" s="685">
        <v>0.3998576554961687</v>
      </c>
      <c r="Z443" s="369">
        <v>0.50164463744936372</v>
      </c>
      <c r="AA443" s="685">
        <v>2.6710672872505521</v>
      </c>
      <c r="AB443" s="369">
        <v>0.22025345820302483</v>
      </c>
      <c r="AC443" s="373">
        <v>-0.29085988055413786</v>
      </c>
      <c r="AD443" s="686">
        <v>31844634000154</v>
      </c>
      <c r="AE443" s="687" t="s">
        <v>1784</v>
      </c>
      <c r="AF443" s="688" t="s">
        <v>1785</v>
      </c>
      <c r="AG443" s="689" t="s">
        <v>1561</v>
      </c>
      <c r="AH443" s="689" t="s">
        <v>1780</v>
      </c>
      <c r="AI443" s="689">
        <v>100000</v>
      </c>
      <c r="AJ443" s="689">
        <v>50000</v>
      </c>
      <c r="AK443" s="689">
        <v>100000</v>
      </c>
      <c r="AL443" s="673">
        <v>0</v>
      </c>
      <c r="AM443" s="673">
        <v>0</v>
      </c>
      <c r="AN443" s="685" t="s">
        <v>1791</v>
      </c>
      <c r="AO443" s="683" t="s">
        <v>1324</v>
      </c>
      <c r="AP443" s="687" t="s">
        <v>1783</v>
      </c>
      <c r="AQ443" s="376" t="s">
        <v>1782</v>
      </c>
      <c r="AR443" s="369">
        <v>0</v>
      </c>
      <c r="AS443" s="369">
        <v>0</v>
      </c>
      <c r="AT443" s="369" t="s">
        <v>1419</v>
      </c>
      <c r="AW443" s="198"/>
      <c r="AX443" s="198"/>
      <c r="AY443" s="184"/>
      <c r="AZ443" s="184"/>
      <c r="BA443" s="184"/>
      <c r="BB443" s="186"/>
      <c r="BC443" s="184"/>
      <c r="BD443" s="184"/>
      <c r="BE443" s="184"/>
      <c r="BF443" s="184"/>
      <c r="BG443" s="186"/>
      <c r="BH443" s="186"/>
      <c r="BI443" s="199"/>
      <c r="BJ443" s="199"/>
      <c r="BK443" s="199"/>
      <c r="BL443" s="186"/>
      <c r="BM443" s="186"/>
      <c r="BN443" s="186"/>
      <c r="BO443" s="186"/>
      <c r="BP443" s="186"/>
      <c r="BQ443" s="186"/>
      <c r="BR443" s="186"/>
      <c r="BS443" s="186"/>
      <c r="BT443" s="187"/>
      <c r="BU443" s="188"/>
      <c r="BV443" s="189"/>
      <c r="BW443" s="185"/>
      <c r="BX443"/>
      <c r="BZ443"/>
    </row>
    <row r="444" spans="2:78" ht="18.75">
      <c r="B444" s="676" t="s">
        <v>1580</v>
      </c>
      <c r="C444" s="364">
        <v>26859392000132</v>
      </c>
      <c r="D444" s="838" t="s">
        <v>14</v>
      </c>
      <c r="E444" s="838" t="s">
        <v>607</v>
      </c>
      <c r="F444" s="365" t="s">
        <v>1419</v>
      </c>
      <c r="G444" s="366" t="s">
        <v>1419</v>
      </c>
      <c r="H444" s="366" t="s">
        <v>34</v>
      </c>
      <c r="I444" s="840" t="s">
        <v>34</v>
      </c>
      <c r="J444" s="366" t="s">
        <v>608</v>
      </c>
      <c r="K444" s="367" t="s">
        <v>48</v>
      </c>
      <c r="L444" s="681" t="s">
        <v>1419</v>
      </c>
      <c r="M444" s="368" t="s">
        <v>1419</v>
      </c>
      <c r="N444" s="682">
        <v>443093</v>
      </c>
      <c r="O444" s="683" t="s">
        <v>1321</v>
      </c>
      <c r="P444" s="684">
        <v>42890</v>
      </c>
      <c r="Q444" s="372">
        <v>139.39419599999999</v>
      </c>
      <c r="R444" s="372">
        <v>180.60900027091637</v>
      </c>
      <c r="S444" s="873">
        <v>2</v>
      </c>
      <c r="T444" s="369">
        <v>3.2112496559179027E-2</v>
      </c>
      <c r="U444" s="685">
        <v>0.33029418407957672</v>
      </c>
      <c r="V444" s="369">
        <v>-9.9379834107433451E-2</v>
      </c>
      <c r="W444" s="685">
        <v>-0.87381184367484233</v>
      </c>
      <c r="X444" s="369">
        <v>-0.10770374504215208</v>
      </c>
      <c r="Y444" s="685">
        <v>-0.71972878114185768</v>
      </c>
      <c r="Z444" s="369">
        <v>0.20889048985129177</v>
      </c>
      <c r="AA444" s="685">
        <v>1.1122625707642488</v>
      </c>
      <c r="AB444" s="369">
        <v>0.24726278186065556</v>
      </c>
      <c r="AC444" s="373">
        <v>-0.86188152061948886</v>
      </c>
      <c r="AD444" s="686">
        <v>26859548000185</v>
      </c>
      <c r="AE444" s="687" t="s">
        <v>1784</v>
      </c>
      <c r="AF444" s="688" t="s">
        <v>1785</v>
      </c>
      <c r="AG444" s="689" t="s">
        <v>1561</v>
      </c>
      <c r="AH444" s="689" t="s">
        <v>1780</v>
      </c>
      <c r="AI444" s="689">
        <v>100000</v>
      </c>
      <c r="AJ444" s="689">
        <v>50000</v>
      </c>
      <c r="AK444" s="689">
        <v>100000</v>
      </c>
      <c r="AL444" s="673">
        <v>0</v>
      </c>
      <c r="AM444" s="673">
        <v>0</v>
      </c>
      <c r="AN444" s="685" t="s">
        <v>1791</v>
      </c>
      <c r="AO444" s="683" t="s">
        <v>1324</v>
      </c>
      <c r="AP444" s="687" t="s">
        <v>1783</v>
      </c>
      <c r="AQ444" s="376" t="s">
        <v>1782</v>
      </c>
      <c r="AR444" s="369">
        <v>0</v>
      </c>
      <c r="AS444" s="369">
        <v>0</v>
      </c>
      <c r="AT444" s="369" t="s">
        <v>1419</v>
      </c>
      <c r="AW444" s="198"/>
      <c r="AX444" s="198"/>
      <c r="AY444" s="184"/>
      <c r="AZ444" s="184"/>
      <c r="BA444" s="184"/>
      <c r="BB444" s="186"/>
      <c r="BC444" s="184"/>
      <c r="BD444" s="184"/>
      <c r="BE444" s="184"/>
      <c r="BF444" s="184"/>
      <c r="BG444" s="186"/>
      <c r="BH444" s="186"/>
      <c r="BI444" s="199"/>
      <c r="BJ444" s="199"/>
      <c r="BK444" s="199"/>
      <c r="BL444" s="186"/>
      <c r="BM444" s="186"/>
      <c r="BN444" s="186"/>
      <c r="BO444" s="186"/>
      <c r="BP444" s="186"/>
      <c r="BQ444" s="186"/>
      <c r="BR444" s="186"/>
      <c r="BS444" s="186"/>
      <c r="BT444" s="187"/>
      <c r="BU444" s="188"/>
      <c r="BV444" s="189"/>
      <c r="BW444" s="185"/>
      <c r="BX444"/>
      <c r="BZ444"/>
    </row>
    <row r="445" spans="2:78" ht="18.75">
      <c r="B445" s="676" t="s">
        <v>1581</v>
      </c>
      <c r="C445" s="364">
        <v>4147027000162</v>
      </c>
      <c r="D445" s="838" t="s">
        <v>13</v>
      </c>
      <c r="E445" s="838" t="s">
        <v>615</v>
      </c>
      <c r="F445" s="365" t="s">
        <v>619</v>
      </c>
      <c r="G445" s="366" t="s">
        <v>34</v>
      </c>
      <c r="H445" s="366" t="s">
        <v>1338</v>
      </c>
      <c r="I445" s="840" t="s">
        <v>34</v>
      </c>
      <c r="J445" s="366" t="s">
        <v>611</v>
      </c>
      <c r="K445" s="367" t="s">
        <v>48</v>
      </c>
      <c r="L445" s="681" t="s">
        <v>1419</v>
      </c>
      <c r="M445" s="368" t="s">
        <v>1419</v>
      </c>
      <c r="N445" s="682">
        <v>97081</v>
      </c>
      <c r="O445" s="683" t="s">
        <v>1324</v>
      </c>
      <c r="P445" s="684">
        <v>37198</v>
      </c>
      <c r="Q445" s="372">
        <v>109.525674</v>
      </c>
      <c r="R445" s="372">
        <v>111.30288042741942</v>
      </c>
      <c r="S445" s="873">
        <v>1</v>
      </c>
      <c r="T445" s="369">
        <v>0.13276769059072402</v>
      </c>
      <c r="U445" s="685">
        <v>1.3655866324494204</v>
      </c>
      <c r="V445" s="369">
        <v>0.11829748225832559</v>
      </c>
      <c r="W445" s="685">
        <v>1.0401480542067794</v>
      </c>
      <c r="X445" s="369">
        <v>0.15930149194385712</v>
      </c>
      <c r="Y445" s="685">
        <v>1.0645300085522522</v>
      </c>
      <c r="Z445" s="369">
        <v>0.18769029040967689</v>
      </c>
      <c r="AA445" s="685">
        <v>0.99937955560912139</v>
      </c>
      <c r="AB445" s="369">
        <v>8.1597105489486954E-2</v>
      </c>
      <c r="AC445" s="373">
        <v>5.5959018591420058E-2</v>
      </c>
      <c r="AD445" s="686">
        <v>22188046000119</v>
      </c>
      <c r="AE445" s="687" t="s">
        <v>1784</v>
      </c>
      <c r="AF445" s="688" t="s">
        <v>1785</v>
      </c>
      <c r="AG445" s="689" t="s">
        <v>1561</v>
      </c>
      <c r="AH445" s="689" t="s">
        <v>1786</v>
      </c>
      <c r="AI445" s="689">
        <v>100000</v>
      </c>
      <c r="AJ445" s="689">
        <v>50000</v>
      </c>
      <c r="AK445" s="689">
        <v>100000</v>
      </c>
      <c r="AL445" s="673">
        <v>2</v>
      </c>
      <c r="AM445" s="673">
        <v>0</v>
      </c>
      <c r="AN445" s="685" t="s">
        <v>1787</v>
      </c>
      <c r="AO445" s="683" t="s">
        <v>1324</v>
      </c>
      <c r="AP445" s="687" t="s">
        <v>1802</v>
      </c>
      <c r="AQ445" s="376" t="s">
        <v>1782</v>
      </c>
      <c r="AR445" s="369">
        <v>0</v>
      </c>
      <c r="AS445" s="369">
        <v>0</v>
      </c>
      <c r="AT445" s="369" t="s">
        <v>1419</v>
      </c>
      <c r="AW445" s="198"/>
      <c r="AX445" s="198"/>
      <c r="AY445" s="184"/>
      <c r="AZ445" s="184"/>
      <c r="BA445" s="184"/>
      <c r="BB445" s="186"/>
      <c r="BC445" s="184"/>
      <c r="BD445" s="184"/>
      <c r="BE445" s="184"/>
      <c r="BF445" s="184"/>
      <c r="BG445" s="186"/>
      <c r="BH445" s="186"/>
      <c r="BI445" s="199"/>
      <c r="BJ445" s="199"/>
      <c r="BK445" s="199"/>
      <c r="BL445" s="186"/>
      <c r="BM445" s="186"/>
      <c r="BN445" s="186"/>
      <c r="BO445" s="186"/>
      <c r="BP445" s="186"/>
      <c r="BQ445" s="186"/>
      <c r="BR445" s="186"/>
      <c r="BS445" s="186"/>
      <c r="BT445" s="187"/>
      <c r="BU445" s="188"/>
      <c r="BV445" s="189"/>
      <c r="BW445" s="185"/>
      <c r="BX445"/>
      <c r="BZ445"/>
    </row>
    <row r="446" spans="2:78" ht="18.75">
      <c r="B446" s="676" t="s">
        <v>1582</v>
      </c>
      <c r="C446" s="364">
        <v>25682084000111</v>
      </c>
      <c r="D446" s="838" t="s">
        <v>13</v>
      </c>
      <c r="E446" s="838" t="s">
        <v>615</v>
      </c>
      <c r="F446" s="365" t="s">
        <v>619</v>
      </c>
      <c r="G446" s="366" t="s">
        <v>34</v>
      </c>
      <c r="H446" s="366" t="s">
        <v>1338</v>
      </c>
      <c r="I446" s="840" t="s">
        <v>34</v>
      </c>
      <c r="J446" s="366" t="s">
        <v>611</v>
      </c>
      <c r="K446" s="367" t="s">
        <v>48</v>
      </c>
      <c r="L446" s="681" t="s">
        <v>1419</v>
      </c>
      <c r="M446" s="368" t="s">
        <v>1419</v>
      </c>
      <c r="N446" s="682">
        <v>433004</v>
      </c>
      <c r="O446" s="683" t="s">
        <v>1321</v>
      </c>
      <c r="P446" s="684">
        <v>42726</v>
      </c>
      <c r="Q446" s="372">
        <v>1217.633032</v>
      </c>
      <c r="R446" s="372">
        <v>1452.6314464210529</v>
      </c>
      <c r="S446" s="873">
        <v>1</v>
      </c>
      <c r="T446" s="369">
        <v>0.12920866854492341</v>
      </c>
      <c r="U446" s="685">
        <v>1.328980189204729</v>
      </c>
      <c r="V446" s="369">
        <v>0.11349231739669818</v>
      </c>
      <c r="W446" s="685">
        <v>0.99789793370083113</v>
      </c>
      <c r="X446" s="369">
        <v>0.15027004022738044</v>
      </c>
      <c r="Y446" s="685">
        <v>1.004177457828066</v>
      </c>
      <c r="Z446" s="369">
        <v>0.17207055231777701</v>
      </c>
      <c r="AA446" s="685">
        <v>0.91621037898873647</v>
      </c>
      <c r="AB446" s="369">
        <v>8.2224806971031184E-2</v>
      </c>
      <c r="AC446" s="373">
        <v>-2.907527878045033E-3</v>
      </c>
      <c r="AD446" s="686">
        <v>30756847000161</v>
      </c>
      <c r="AE446" s="687" t="s">
        <v>1784</v>
      </c>
      <c r="AF446" s="688" t="s">
        <v>1785</v>
      </c>
      <c r="AG446" s="689" t="s">
        <v>1561</v>
      </c>
      <c r="AH446" s="689" t="s">
        <v>1786</v>
      </c>
      <c r="AI446" s="689">
        <v>200000</v>
      </c>
      <c r="AJ446" s="689">
        <v>50000</v>
      </c>
      <c r="AK446" s="689">
        <v>200000</v>
      </c>
      <c r="AL446" s="673">
        <v>2.5</v>
      </c>
      <c r="AM446" s="673">
        <v>0</v>
      </c>
      <c r="AN446" s="685" t="s">
        <v>1787</v>
      </c>
      <c r="AO446" s="683" t="s">
        <v>1324</v>
      </c>
      <c r="AP446" s="687" t="s">
        <v>1802</v>
      </c>
      <c r="AQ446" s="376" t="s">
        <v>1782</v>
      </c>
      <c r="AR446" s="369">
        <v>0</v>
      </c>
      <c r="AS446" s="369">
        <v>0</v>
      </c>
      <c r="AT446" s="369" t="s">
        <v>1419</v>
      </c>
      <c r="AW446" s="198"/>
      <c r="AX446" s="198"/>
      <c r="AY446" s="184"/>
      <c r="AZ446" s="184"/>
      <c r="BA446" s="184"/>
      <c r="BB446" s="186"/>
      <c r="BC446" s="184"/>
      <c r="BD446" s="184"/>
      <c r="BE446" s="184"/>
      <c r="BF446" s="184"/>
      <c r="BG446" s="186"/>
      <c r="BH446" s="186"/>
      <c r="BI446" s="199"/>
      <c r="BJ446" s="199"/>
      <c r="BK446" s="199"/>
      <c r="BL446" s="186"/>
      <c r="BM446" s="186"/>
      <c r="BN446" s="186"/>
      <c r="BO446" s="186"/>
      <c r="BP446" s="186"/>
      <c r="BQ446" s="186"/>
      <c r="BR446" s="186"/>
      <c r="BS446" s="186"/>
      <c r="BT446" s="187"/>
      <c r="BU446" s="188"/>
      <c r="BV446" s="189"/>
      <c r="BW446" s="185"/>
      <c r="BX446"/>
      <c r="BZ446"/>
    </row>
    <row r="447" spans="2:78" ht="18.75">
      <c r="B447" s="676" t="s">
        <v>1583</v>
      </c>
      <c r="C447" s="364">
        <v>21595870000120</v>
      </c>
      <c r="D447" s="838" t="s">
        <v>13</v>
      </c>
      <c r="E447" s="838" t="s">
        <v>615</v>
      </c>
      <c r="F447" s="365" t="s">
        <v>619</v>
      </c>
      <c r="G447" s="366" t="s">
        <v>1419</v>
      </c>
      <c r="H447" s="366" t="s">
        <v>34</v>
      </c>
      <c r="I447" s="840" t="s">
        <v>1419</v>
      </c>
      <c r="J447" s="366" t="s">
        <v>611</v>
      </c>
      <c r="K447" s="367" t="s">
        <v>48</v>
      </c>
      <c r="L447" s="681" t="s">
        <v>1419</v>
      </c>
      <c r="M447" s="368" t="s">
        <v>1419</v>
      </c>
      <c r="N447" s="682">
        <v>392111</v>
      </c>
      <c r="O447" s="683" t="s">
        <v>1321</v>
      </c>
      <c r="P447" s="684">
        <v>42097</v>
      </c>
      <c r="Q447" s="372">
        <v>21.193190999999999</v>
      </c>
      <c r="R447" s="372">
        <v>21.386653852899915</v>
      </c>
      <c r="S447" s="873">
        <v>2</v>
      </c>
      <c r="T447" s="369">
        <v>9.7125637191795677E-2</v>
      </c>
      <c r="U447" s="685">
        <v>0.99898907051197172</v>
      </c>
      <c r="V447" s="369">
        <v>0.10820571103352994</v>
      </c>
      <c r="W447" s="685">
        <v>0.95141466781019435</v>
      </c>
      <c r="X447" s="369">
        <v>0.12592489023362297</v>
      </c>
      <c r="Y447" s="685">
        <v>0.84149133094487161</v>
      </c>
      <c r="Z447" s="369">
        <v>0.24015987731863109</v>
      </c>
      <c r="AA447" s="685">
        <v>1.2787601902365655</v>
      </c>
      <c r="AB447" s="369">
        <v>5.7832529546325506E-2</v>
      </c>
      <c r="AC447" s="373">
        <v>-9.5546180065963812E-2</v>
      </c>
      <c r="AD447" s="686">
        <v>21862646000158</v>
      </c>
      <c r="AE447" s="687" t="s">
        <v>1784</v>
      </c>
      <c r="AF447" s="688" t="s">
        <v>1785</v>
      </c>
      <c r="AG447" s="689" t="s">
        <v>1561</v>
      </c>
      <c r="AH447" s="689" t="s">
        <v>1861</v>
      </c>
      <c r="AI447" s="689">
        <v>500000</v>
      </c>
      <c r="AJ447" s="689">
        <v>100000</v>
      </c>
      <c r="AK447" s="689">
        <v>500000</v>
      </c>
      <c r="AL447" s="673">
        <v>0</v>
      </c>
      <c r="AM447" s="673">
        <v>0</v>
      </c>
      <c r="AN447" s="685" t="s">
        <v>1787</v>
      </c>
      <c r="AO447" s="683" t="s">
        <v>1324</v>
      </c>
      <c r="AP447" s="687" t="s">
        <v>1802</v>
      </c>
      <c r="AQ447" s="376" t="s">
        <v>1782</v>
      </c>
      <c r="AR447" s="369">
        <v>0</v>
      </c>
      <c r="AS447" s="369">
        <v>0</v>
      </c>
      <c r="AT447" s="369" t="s">
        <v>1419</v>
      </c>
      <c r="AW447" s="198"/>
      <c r="AX447" s="198"/>
      <c r="AY447" s="184"/>
      <c r="AZ447" s="184"/>
      <c r="BA447" s="184"/>
      <c r="BB447" s="186"/>
      <c r="BC447" s="184"/>
      <c r="BD447" s="184"/>
      <c r="BE447" s="184"/>
      <c r="BF447" s="184"/>
      <c r="BG447" s="186"/>
      <c r="BH447" s="186"/>
      <c r="BI447" s="199"/>
      <c r="BJ447" s="199"/>
      <c r="BK447" s="199"/>
      <c r="BL447" s="186"/>
      <c r="BM447" s="186"/>
      <c r="BN447" s="186"/>
      <c r="BO447" s="186"/>
      <c r="BP447" s="186"/>
      <c r="BQ447" s="186"/>
      <c r="BR447" s="186"/>
      <c r="BS447" s="186"/>
      <c r="BT447" s="187"/>
      <c r="BU447" s="188"/>
      <c r="BV447" s="189"/>
      <c r="BW447" s="185"/>
      <c r="BX447"/>
      <c r="BZ447"/>
    </row>
    <row r="448" spans="2:78" ht="18.75">
      <c r="B448" s="676" t="s">
        <v>1584</v>
      </c>
      <c r="C448" s="364">
        <v>28971376000162</v>
      </c>
      <c r="D448" s="838" t="s">
        <v>13</v>
      </c>
      <c r="E448" s="838" t="s">
        <v>615</v>
      </c>
      <c r="F448" s="365" t="s">
        <v>619</v>
      </c>
      <c r="G448" s="366" t="s">
        <v>34</v>
      </c>
      <c r="H448" s="366" t="s">
        <v>1337</v>
      </c>
      <c r="I448" s="840" t="s">
        <v>34</v>
      </c>
      <c r="J448" s="366" t="s">
        <v>611</v>
      </c>
      <c r="K448" s="367" t="s">
        <v>48</v>
      </c>
      <c r="L448" s="681" t="s">
        <v>1419</v>
      </c>
      <c r="M448" s="368" t="s">
        <v>1419</v>
      </c>
      <c r="N448" s="682">
        <v>462349</v>
      </c>
      <c r="O448" s="683" t="s">
        <v>1321</v>
      </c>
      <c r="P448" s="684">
        <v>43190</v>
      </c>
      <c r="Q448" s="372">
        <v>22.120146550000001</v>
      </c>
      <c r="R448" s="372">
        <v>17.127939097330675</v>
      </c>
      <c r="S448" s="873">
        <v>1</v>
      </c>
      <c r="T448" s="369">
        <v>0.18273104608076496</v>
      </c>
      <c r="U448" s="685">
        <v>1.8794864379363225</v>
      </c>
      <c r="V448" s="369">
        <v>0.19933098137424787</v>
      </c>
      <c r="W448" s="685">
        <v>1.7526470425363587</v>
      </c>
      <c r="X448" s="369">
        <v>0.29768997146615561</v>
      </c>
      <c r="Y448" s="685">
        <v>1.9893091019039035</v>
      </c>
      <c r="Z448" s="369">
        <v>0.40627950851882777</v>
      </c>
      <c r="AA448" s="685">
        <v>2.163284173040549</v>
      </c>
      <c r="AB448" s="369">
        <v>3.2640408189805008E-2</v>
      </c>
      <c r="AC448" s="373">
        <v>2.6225037555060648</v>
      </c>
      <c r="AD448" s="686">
        <v>28653925000150</v>
      </c>
      <c r="AE448" s="687" t="s">
        <v>1784</v>
      </c>
      <c r="AF448" s="688" t="s">
        <v>1785</v>
      </c>
      <c r="AG448" s="689" t="s">
        <v>1561</v>
      </c>
      <c r="AH448" s="689" t="s">
        <v>1780</v>
      </c>
      <c r="AI448" s="689">
        <v>200000</v>
      </c>
      <c r="AJ448" s="689">
        <v>50000</v>
      </c>
      <c r="AK448" s="689">
        <v>200000</v>
      </c>
      <c r="AL448" s="673">
        <v>1.9</v>
      </c>
      <c r="AM448" s="673">
        <v>20</v>
      </c>
      <c r="AN448" s="685" t="s">
        <v>1787</v>
      </c>
      <c r="AO448" s="683" t="s">
        <v>1324</v>
      </c>
      <c r="AP448" s="687" t="s">
        <v>1802</v>
      </c>
      <c r="AQ448" s="376" t="s">
        <v>1782</v>
      </c>
      <c r="AR448" s="369">
        <v>0</v>
      </c>
      <c r="AS448" s="369">
        <v>0</v>
      </c>
      <c r="AT448" s="369" t="s">
        <v>1419</v>
      </c>
      <c r="AW448" s="198"/>
      <c r="AX448" s="198"/>
      <c r="AY448" s="184"/>
      <c r="AZ448" s="184"/>
      <c r="BA448" s="184"/>
      <c r="BB448" s="186"/>
      <c r="BC448" s="184"/>
      <c r="BD448" s="184"/>
      <c r="BE448" s="184"/>
      <c r="BF448" s="184"/>
      <c r="BG448" s="186"/>
      <c r="BH448" s="186"/>
      <c r="BI448" s="199"/>
      <c r="BJ448" s="199"/>
      <c r="BK448" s="199"/>
      <c r="BL448" s="186"/>
      <c r="BM448" s="186"/>
      <c r="BN448" s="186"/>
      <c r="BO448" s="186"/>
      <c r="BP448" s="186"/>
      <c r="BQ448" s="186"/>
      <c r="BR448" s="186"/>
      <c r="BS448" s="186"/>
      <c r="BT448" s="187"/>
      <c r="BU448" s="188"/>
      <c r="BV448" s="189"/>
      <c r="BW448" s="185"/>
      <c r="BX448"/>
      <c r="BZ448"/>
    </row>
    <row r="449" spans="2:78" ht="18.75">
      <c r="B449" s="676" t="s">
        <v>1585</v>
      </c>
      <c r="C449" s="364">
        <v>36656777000156</v>
      </c>
      <c r="D449" s="838" t="s">
        <v>13</v>
      </c>
      <c r="E449" s="838" t="s">
        <v>615</v>
      </c>
      <c r="F449" s="365" t="s">
        <v>619</v>
      </c>
      <c r="G449" s="366" t="s">
        <v>34</v>
      </c>
      <c r="H449" s="366" t="s">
        <v>1338</v>
      </c>
      <c r="I449" s="840" t="s">
        <v>34</v>
      </c>
      <c r="J449" s="366" t="s">
        <v>611</v>
      </c>
      <c r="K449" s="367" t="s">
        <v>48</v>
      </c>
      <c r="L449" s="681" t="s">
        <v>1419</v>
      </c>
      <c r="M449" s="368" t="s">
        <v>1419</v>
      </c>
      <c r="N449" s="683">
        <v>548774</v>
      </c>
      <c r="O449" s="683" t="s">
        <v>1321</v>
      </c>
      <c r="P449" s="684">
        <v>44062</v>
      </c>
      <c r="Q449" s="372">
        <v>354.81995051000001</v>
      </c>
      <c r="R449" s="372">
        <v>358.01224271171986</v>
      </c>
      <c r="S449" s="873">
        <v>1</v>
      </c>
      <c r="T449" s="369">
        <v>0.25060603865070941</v>
      </c>
      <c r="U449" s="685">
        <v>2.5776170005658101</v>
      </c>
      <c r="V449" s="369">
        <v>0.12978777688633247</v>
      </c>
      <c r="W449" s="685">
        <v>1.1411781638204845</v>
      </c>
      <c r="X449" s="369">
        <v>0.82234602438058424</v>
      </c>
      <c r="Y449" s="685">
        <v>5.4953158924292858</v>
      </c>
      <c r="AB449" s="369">
        <v>0.27575486749626305</v>
      </c>
      <c r="AC449" s="373">
        <v>5.8227035906507567E-2</v>
      </c>
      <c r="AD449" s="686">
        <v>37540038000167</v>
      </c>
      <c r="AE449" s="687" t="s">
        <v>1784</v>
      </c>
      <c r="AF449" s="688" t="s">
        <v>1785</v>
      </c>
      <c r="AG449" s="689" t="s">
        <v>1561</v>
      </c>
      <c r="AH449" s="689" t="s">
        <v>1780</v>
      </c>
      <c r="AI449" s="689">
        <v>200000</v>
      </c>
      <c r="AJ449" s="689">
        <v>50000</v>
      </c>
      <c r="AK449" s="689">
        <v>200000</v>
      </c>
      <c r="AL449" s="673">
        <v>0</v>
      </c>
      <c r="AM449" s="673">
        <v>0</v>
      </c>
      <c r="AN449" s="685" t="s">
        <v>1787</v>
      </c>
      <c r="AO449" s="683" t="s">
        <v>1324</v>
      </c>
      <c r="AP449" s="687" t="s">
        <v>1802</v>
      </c>
      <c r="AQ449" s="376" t="s">
        <v>1782</v>
      </c>
      <c r="AR449" s="369">
        <v>0</v>
      </c>
      <c r="AS449" s="369">
        <v>0</v>
      </c>
      <c r="AT449" s="369" t="s">
        <v>1419</v>
      </c>
      <c r="AW449" s="198"/>
      <c r="AX449" s="198"/>
      <c r="AY449" s="184"/>
      <c r="AZ449" s="184"/>
      <c r="BA449" s="184"/>
      <c r="BB449" s="186"/>
      <c r="BC449" s="184"/>
      <c r="BD449" s="184"/>
      <c r="BE449" s="184"/>
      <c r="BF449" s="184"/>
      <c r="BG449" s="186"/>
      <c r="BH449" s="186"/>
      <c r="BI449" s="199"/>
      <c r="BJ449" s="199"/>
      <c r="BK449" s="199"/>
      <c r="BL449" s="186"/>
      <c r="BM449" s="186"/>
      <c r="BN449" s="186"/>
      <c r="BO449" s="186"/>
      <c r="BP449" s="186"/>
      <c r="BQ449" s="186"/>
      <c r="BR449" s="186"/>
      <c r="BS449" s="186"/>
      <c r="BT449" s="187"/>
      <c r="BU449" s="188"/>
      <c r="BV449" s="189"/>
      <c r="BW449" s="185"/>
      <c r="BX449"/>
      <c r="BZ449"/>
    </row>
    <row r="450" spans="2:78" ht="18.75">
      <c r="B450" s="676" t="s">
        <v>1586</v>
      </c>
      <c r="C450" s="364">
        <v>832453000184</v>
      </c>
      <c r="D450" s="838" t="s">
        <v>11</v>
      </c>
      <c r="E450" s="838" t="s">
        <v>1419</v>
      </c>
      <c r="F450" s="365" t="s">
        <v>1419</v>
      </c>
      <c r="G450" s="366" t="s">
        <v>1419</v>
      </c>
      <c r="H450" s="366" t="s">
        <v>34</v>
      </c>
      <c r="I450" s="840" t="s">
        <v>1419</v>
      </c>
      <c r="J450" s="366" t="s">
        <v>1419</v>
      </c>
      <c r="K450" s="367" t="s">
        <v>48</v>
      </c>
      <c r="L450" s="681" t="s">
        <v>1419</v>
      </c>
      <c r="M450" s="368" t="s">
        <v>1419</v>
      </c>
      <c r="N450" s="682">
        <v>21369</v>
      </c>
      <c r="O450" s="683" t="s">
        <v>1321</v>
      </c>
      <c r="P450" s="684">
        <v>34976</v>
      </c>
      <c r="Q450" s="372">
        <v>4.713571</v>
      </c>
      <c r="R450" s="372">
        <v>4.7805558366533871</v>
      </c>
      <c r="S450" s="873">
        <v>0</v>
      </c>
      <c r="T450" s="369">
        <v>8.5727288184755723E-2</v>
      </c>
      <c r="U450" s="685">
        <v>0.88175096109881923</v>
      </c>
      <c r="V450" s="369">
        <v>9.9610767778904652E-2</v>
      </c>
      <c r="W450" s="685">
        <v>0.87584236202946852</v>
      </c>
      <c r="X450" s="369">
        <v>0.12173513580484552</v>
      </c>
      <c r="Y450" s="685">
        <v>0.81349335513513987</v>
      </c>
      <c r="Z450" s="369">
        <v>0.14617996616159212</v>
      </c>
      <c r="AA450" s="685">
        <v>0.77835283488908868</v>
      </c>
      <c r="AB450" s="369">
        <v>1.2771640014913792E-3</v>
      </c>
      <c r="AC450" s="373">
        <v>-11.056231243473542</v>
      </c>
      <c r="AD450" s="686">
        <v>0</v>
      </c>
      <c r="AE450" s="687" t="s">
        <v>1784</v>
      </c>
      <c r="AF450" s="688" t="s">
        <v>1785</v>
      </c>
      <c r="AG450" s="689" t="s">
        <v>59</v>
      </c>
      <c r="AH450" s="689" t="s">
        <v>1786</v>
      </c>
      <c r="AI450" s="689">
        <v>1</v>
      </c>
      <c r="AJ450" s="689">
        <v>1</v>
      </c>
      <c r="AK450" s="689">
        <v>1</v>
      </c>
      <c r="AL450" s="673">
        <v>0.5</v>
      </c>
      <c r="AM450" s="673">
        <v>0</v>
      </c>
      <c r="AN450" s="685" t="s">
        <v>1787</v>
      </c>
      <c r="AO450" s="683" t="s">
        <v>1324</v>
      </c>
      <c r="AP450" s="687" t="s">
        <v>1788</v>
      </c>
      <c r="AQ450" s="376" t="s">
        <v>1782</v>
      </c>
      <c r="AR450" s="369">
        <v>0</v>
      </c>
      <c r="AS450" s="369">
        <v>0</v>
      </c>
      <c r="AT450" s="369" t="s">
        <v>1419</v>
      </c>
      <c r="AW450" s="198"/>
      <c r="AX450" s="198"/>
      <c r="AY450" s="184"/>
      <c r="AZ450" s="184"/>
      <c r="BA450" s="184"/>
      <c r="BB450" s="186"/>
      <c r="BC450" s="184"/>
      <c r="BD450" s="184"/>
      <c r="BE450" s="184"/>
      <c r="BF450" s="184"/>
      <c r="BG450" s="186"/>
      <c r="BH450" s="186"/>
      <c r="BI450" s="199"/>
      <c r="BJ450" s="199"/>
      <c r="BK450" s="199"/>
      <c r="BL450" s="186"/>
      <c r="BM450" s="186"/>
      <c r="BN450" s="186"/>
      <c r="BO450" s="186"/>
      <c r="BP450" s="186"/>
      <c r="BQ450" s="186"/>
      <c r="BR450" s="186"/>
      <c r="BS450" s="186"/>
      <c r="BT450" s="187"/>
      <c r="BU450" s="188"/>
      <c r="BV450" s="189"/>
      <c r="BW450" s="185"/>
      <c r="BX450"/>
      <c r="BZ450"/>
    </row>
    <row r="451" spans="2:78" ht="18.75">
      <c r="B451" s="676" t="s">
        <v>1587</v>
      </c>
      <c r="C451" s="364">
        <v>826901000137</v>
      </c>
      <c r="D451" s="838" t="s">
        <v>11</v>
      </c>
      <c r="E451" s="838" t="s">
        <v>620</v>
      </c>
      <c r="F451" s="365" t="s">
        <v>672</v>
      </c>
      <c r="G451" s="366" t="s">
        <v>738</v>
      </c>
      <c r="H451" s="366" t="s">
        <v>34</v>
      </c>
      <c r="I451" s="840" t="s">
        <v>1304</v>
      </c>
      <c r="J451" s="366" t="s">
        <v>608</v>
      </c>
      <c r="K451" s="367" t="s">
        <v>48</v>
      </c>
      <c r="L451" s="681" t="s">
        <v>1419</v>
      </c>
      <c r="M451" s="368" t="s">
        <v>1419</v>
      </c>
      <c r="N451" s="682">
        <v>7552</v>
      </c>
      <c r="O451" s="683" t="s">
        <v>1321</v>
      </c>
      <c r="P451" s="684">
        <v>34976</v>
      </c>
      <c r="Q451" s="372">
        <v>30.677064000000001</v>
      </c>
      <c r="R451" s="372">
        <v>34.100492638554208</v>
      </c>
      <c r="S451" s="873">
        <v>0</v>
      </c>
      <c r="T451" s="369">
        <v>9.1598691152176892E-2</v>
      </c>
      <c r="U451" s="685">
        <v>0.94214147757432676</v>
      </c>
      <c r="V451" s="369">
        <v>0.10668191208322919</v>
      </c>
      <c r="W451" s="685">
        <v>0.9380164408750129</v>
      </c>
      <c r="X451" s="369">
        <v>0.13726476372940222</v>
      </c>
      <c r="Y451" s="685">
        <v>0.91726987816461625</v>
      </c>
      <c r="Z451" s="369">
        <v>0.15426155433097533</v>
      </c>
      <c r="AA451" s="685">
        <v>0.82138422439626646</v>
      </c>
      <c r="AB451" s="369">
        <v>1.3667310527141583E-3</v>
      </c>
      <c r="AC451" s="373">
        <v>-5.1579103423491786</v>
      </c>
      <c r="AD451" s="686">
        <v>9329721000114</v>
      </c>
      <c r="AE451" s="687" t="s">
        <v>1784</v>
      </c>
      <c r="AF451" s="688" t="s">
        <v>1785</v>
      </c>
      <c r="AG451" s="689" t="s">
        <v>59</v>
      </c>
      <c r="AH451" s="689" t="s">
        <v>1786</v>
      </c>
      <c r="AI451" s="689">
        <v>1</v>
      </c>
      <c r="AJ451" s="689">
        <v>1</v>
      </c>
      <c r="AK451" s="689">
        <v>1</v>
      </c>
      <c r="AL451" s="673">
        <v>1.5</v>
      </c>
      <c r="AM451" s="673">
        <v>0</v>
      </c>
      <c r="AN451" s="685" t="s">
        <v>1787</v>
      </c>
      <c r="AO451" s="683" t="s">
        <v>1324</v>
      </c>
      <c r="AP451" s="687" t="s">
        <v>1788</v>
      </c>
      <c r="AQ451" s="376" t="s">
        <v>1782</v>
      </c>
      <c r="AR451" s="369">
        <v>0</v>
      </c>
      <c r="AS451" s="369">
        <v>0</v>
      </c>
      <c r="AT451" s="369" t="s">
        <v>1419</v>
      </c>
      <c r="AW451" s="198"/>
      <c r="AX451" s="198"/>
      <c r="AY451" s="184"/>
      <c r="AZ451" s="184"/>
      <c r="BA451" s="184"/>
      <c r="BB451" s="186"/>
      <c r="BC451" s="184"/>
      <c r="BD451" s="184"/>
      <c r="BE451" s="184"/>
      <c r="BF451" s="184"/>
      <c r="BG451" s="186"/>
      <c r="BH451" s="186"/>
      <c r="BI451" s="199"/>
      <c r="BJ451" s="199"/>
      <c r="BK451" s="199"/>
      <c r="BL451" s="186"/>
      <c r="BM451" s="186"/>
      <c r="BN451" s="186"/>
      <c r="BO451" s="186"/>
      <c r="BP451" s="186"/>
      <c r="BQ451" s="186"/>
      <c r="BR451" s="186"/>
      <c r="BS451" s="186"/>
      <c r="BT451" s="187"/>
      <c r="BU451" s="188"/>
      <c r="BV451" s="189"/>
      <c r="BW451" s="185"/>
      <c r="BX451"/>
      <c r="BZ451"/>
    </row>
    <row r="452" spans="2:78" ht="18.75">
      <c r="B452" s="676" t="s">
        <v>1588</v>
      </c>
      <c r="C452" s="364">
        <v>13703754000150</v>
      </c>
      <c r="D452" s="838" t="s">
        <v>11</v>
      </c>
      <c r="E452" s="838" t="s">
        <v>1419</v>
      </c>
      <c r="F452" s="365" t="s">
        <v>1419</v>
      </c>
      <c r="G452" s="366" t="s">
        <v>1419</v>
      </c>
      <c r="H452" s="366" t="s">
        <v>34</v>
      </c>
      <c r="I452" s="840" t="s">
        <v>1419</v>
      </c>
      <c r="J452" s="366" t="s">
        <v>1419</v>
      </c>
      <c r="K452" s="367" t="s">
        <v>48</v>
      </c>
      <c r="L452" s="681" t="s">
        <v>1419</v>
      </c>
      <c r="M452" s="368" t="s">
        <v>1419</v>
      </c>
      <c r="N452" s="682">
        <v>286109</v>
      </c>
      <c r="O452" s="683" t="s">
        <v>1321</v>
      </c>
      <c r="P452" s="684">
        <v>40803</v>
      </c>
      <c r="Q452" s="372">
        <v>198.76434599999999</v>
      </c>
      <c r="R452" s="372">
        <v>200.88066038247013</v>
      </c>
      <c r="S452" s="873">
        <v>1</v>
      </c>
      <c r="T452" s="369">
        <v>7.7950647599930978E-2</v>
      </c>
      <c r="U452" s="685">
        <v>0.80176405780367166</v>
      </c>
      <c r="V452" s="369">
        <v>0.10238158680850518</v>
      </c>
      <c r="W452" s="685">
        <v>0.90020519686905165</v>
      </c>
      <c r="X452" s="369">
        <v>0.15379909190625485</v>
      </c>
      <c r="Y452" s="685">
        <v>1.0277602966831945</v>
      </c>
      <c r="Z452" s="369">
        <v>0.22953509008116524</v>
      </c>
      <c r="AA452" s="685">
        <v>1.2221872310033339</v>
      </c>
      <c r="AB452" s="369">
        <v>2.6999606855299677E-2</v>
      </c>
      <c r="AC452" s="373">
        <v>-0.42036913972694873</v>
      </c>
      <c r="AD452" s="686">
        <v>31552311000197</v>
      </c>
      <c r="AE452" s="687" t="s">
        <v>1784</v>
      </c>
      <c r="AF452" s="688" t="s">
        <v>1785</v>
      </c>
      <c r="AG452" s="689" t="s">
        <v>59</v>
      </c>
      <c r="AH452" s="689" t="s">
        <v>1780</v>
      </c>
      <c r="AI452" s="689">
        <v>100000</v>
      </c>
      <c r="AJ452" s="689">
        <v>50000</v>
      </c>
      <c r="AK452" s="689">
        <v>100000</v>
      </c>
      <c r="AL452" s="673">
        <v>0.4</v>
      </c>
      <c r="AM452" s="673">
        <v>0</v>
      </c>
      <c r="AN452" s="685" t="s">
        <v>1895</v>
      </c>
      <c r="AO452" s="683" t="s">
        <v>1324</v>
      </c>
      <c r="AP452" s="687" t="s">
        <v>1788</v>
      </c>
      <c r="AQ452" s="376" t="s">
        <v>1782</v>
      </c>
      <c r="AR452" s="369">
        <v>0</v>
      </c>
      <c r="AS452" s="369">
        <v>0</v>
      </c>
      <c r="AT452" s="369" t="s">
        <v>1419</v>
      </c>
      <c r="AW452" s="198"/>
      <c r="AX452" s="198"/>
      <c r="AY452" s="184"/>
      <c r="AZ452" s="184"/>
      <c r="BA452" s="184"/>
      <c r="BB452" s="186"/>
      <c r="BC452" s="184"/>
      <c r="BD452" s="184"/>
      <c r="BE452" s="184"/>
      <c r="BF452" s="184"/>
      <c r="BG452" s="186"/>
      <c r="BH452" s="186"/>
      <c r="BI452" s="199"/>
      <c r="BJ452" s="199"/>
      <c r="BK452" s="199"/>
      <c r="BL452" s="186"/>
      <c r="BM452" s="186"/>
      <c r="BN452" s="186"/>
      <c r="BO452" s="186"/>
      <c r="BP452" s="186"/>
      <c r="BQ452" s="186"/>
      <c r="BR452" s="186"/>
      <c r="BS452" s="186"/>
      <c r="BT452" s="187"/>
      <c r="BU452" s="188"/>
      <c r="BV452" s="189"/>
      <c r="BW452" s="185"/>
      <c r="BX452"/>
      <c r="BZ452"/>
    </row>
    <row r="453" spans="2:78" ht="18.75">
      <c r="B453" s="676" t="s">
        <v>1589</v>
      </c>
      <c r="C453" s="364">
        <v>9463987000155</v>
      </c>
      <c r="D453" s="838" t="s">
        <v>11</v>
      </c>
      <c r="E453" s="838" t="s">
        <v>1419</v>
      </c>
      <c r="F453" s="365" t="s">
        <v>1419</v>
      </c>
      <c r="G453" s="366" t="s">
        <v>1419</v>
      </c>
      <c r="H453" s="366" t="s">
        <v>34</v>
      </c>
      <c r="I453" s="840" t="s">
        <v>1419</v>
      </c>
      <c r="J453" s="366" t="s">
        <v>1419</v>
      </c>
      <c r="K453" s="367" t="s">
        <v>48</v>
      </c>
      <c r="L453" s="681" t="s">
        <v>1419</v>
      </c>
      <c r="M453" s="368" t="s">
        <v>1419</v>
      </c>
      <c r="N453" s="682">
        <v>210587</v>
      </c>
      <c r="O453" s="683" t="s">
        <v>1321</v>
      </c>
      <c r="P453" s="684">
        <v>39597</v>
      </c>
      <c r="Q453" s="372">
        <v>110.3108</v>
      </c>
      <c r="R453" s="372">
        <v>91.808366585657367</v>
      </c>
      <c r="S453" s="873">
        <v>1</v>
      </c>
      <c r="T453" s="369">
        <v>6.1926680239885235E-2</v>
      </c>
      <c r="U453" s="685">
        <v>0.63694899226834389</v>
      </c>
      <c r="V453" s="369">
        <v>8.9738678740130196E-2</v>
      </c>
      <c r="W453" s="685">
        <v>0.78904056364280295</v>
      </c>
      <c r="X453" s="369">
        <v>0.10761671204759082</v>
      </c>
      <c r="Y453" s="685">
        <v>0.71914718436386094</v>
      </c>
      <c r="Z453" s="369">
        <v>0.12525611066000608</v>
      </c>
      <c r="AA453" s="685">
        <v>0.66694124632389562</v>
      </c>
      <c r="AB453" s="369">
        <v>5.4228512936295159E-2</v>
      </c>
      <c r="AC453" s="373">
        <v>-0.44243716591101295</v>
      </c>
      <c r="AD453" s="686">
        <v>31552352000183</v>
      </c>
      <c r="AE453" s="687" t="s">
        <v>1784</v>
      </c>
      <c r="AF453" s="688" t="s">
        <v>1785</v>
      </c>
      <c r="AG453" s="689" t="s">
        <v>59</v>
      </c>
      <c r="AH453" s="689" t="s">
        <v>1780</v>
      </c>
      <c r="AI453" s="689">
        <v>100000</v>
      </c>
      <c r="AJ453" s="689">
        <v>50000</v>
      </c>
      <c r="AK453" s="689">
        <v>100000</v>
      </c>
      <c r="AL453" s="673">
        <v>0</v>
      </c>
      <c r="AM453" s="673">
        <v>0</v>
      </c>
      <c r="AN453" s="685" t="s">
        <v>1858</v>
      </c>
      <c r="AO453" s="683" t="s">
        <v>1324</v>
      </c>
      <c r="AP453" s="687" t="s">
        <v>1788</v>
      </c>
      <c r="AQ453" s="376" t="s">
        <v>1782</v>
      </c>
      <c r="AR453" s="369">
        <v>0</v>
      </c>
      <c r="AS453" s="369">
        <v>0</v>
      </c>
      <c r="AT453" s="369" t="s">
        <v>1419</v>
      </c>
      <c r="AW453" s="198"/>
      <c r="AX453" s="198"/>
      <c r="AY453" s="184"/>
      <c r="AZ453" s="184"/>
      <c r="BA453" s="184"/>
      <c r="BB453" s="186"/>
      <c r="BC453" s="184"/>
      <c r="BD453" s="184"/>
      <c r="BE453" s="184"/>
      <c r="BF453" s="184"/>
      <c r="BG453" s="186"/>
      <c r="BH453" s="186"/>
      <c r="BI453" s="199"/>
      <c r="BJ453" s="199"/>
      <c r="BK453" s="199"/>
      <c r="BL453" s="186"/>
      <c r="BM453" s="186"/>
      <c r="BN453" s="186"/>
      <c r="BO453" s="186"/>
      <c r="BP453" s="186"/>
      <c r="BQ453" s="186"/>
      <c r="BR453" s="186"/>
      <c r="BS453" s="186"/>
      <c r="BT453" s="187"/>
      <c r="BU453" s="188"/>
      <c r="BV453" s="189"/>
      <c r="BW453" s="185"/>
      <c r="BX453"/>
      <c r="BZ453"/>
    </row>
    <row r="454" spans="2:78" ht="18.75">
      <c r="B454" s="676" t="s">
        <v>1590</v>
      </c>
      <c r="C454" s="364">
        <v>34738254000123</v>
      </c>
      <c r="D454" s="838" t="s">
        <v>11</v>
      </c>
      <c r="E454" s="838" t="s">
        <v>1419</v>
      </c>
      <c r="F454" s="365" t="s">
        <v>1419</v>
      </c>
      <c r="G454" s="366" t="s">
        <v>1419</v>
      </c>
      <c r="H454" s="366" t="s">
        <v>34</v>
      </c>
      <c r="I454" s="840" t="s">
        <v>1419</v>
      </c>
      <c r="J454" s="366" t="s">
        <v>1419</v>
      </c>
      <c r="K454" s="367" t="s">
        <v>48</v>
      </c>
      <c r="L454" s="681" t="s">
        <v>1419</v>
      </c>
      <c r="M454" s="368" t="s">
        <v>1419</v>
      </c>
      <c r="N454" s="682">
        <v>521574</v>
      </c>
      <c r="O454" s="683" t="s">
        <v>1321</v>
      </c>
      <c r="P454" s="684">
        <v>43820</v>
      </c>
      <c r="Q454" s="372">
        <v>538.95442761000004</v>
      </c>
      <c r="R454" s="372">
        <v>907.13016040127434</v>
      </c>
      <c r="S454" s="873">
        <v>1</v>
      </c>
      <c r="T454" s="369">
        <v>0.101418137413541</v>
      </c>
      <c r="U454" s="685">
        <v>1.0431397286767763</v>
      </c>
      <c r="V454" s="369">
        <v>0.11917334897376186</v>
      </c>
      <c r="W454" s="685">
        <v>1.0478492414375955</v>
      </c>
      <c r="X454" s="369">
        <v>0.14101740930456441</v>
      </c>
      <c r="Y454" s="685">
        <v>0.94234688012784251</v>
      </c>
      <c r="AB454" s="369">
        <v>3.2343070289432951E-2</v>
      </c>
      <c r="AC454" s="373">
        <v>0.16825739207283968</v>
      </c>
      <c r="AD454" s="686">
        <v>34738232000163</v>
      </c>
      <c r="AE454" s="687" t="s">
        <v>1784</v>
      </c>
      <c r="AF454" s="688" t="s">
        <v>1785</v>
      </c>
      <c r="AG454" s="689" t="s">
        <v>59</v>
      </c>
      <c r="AH454" s="689" t="s">
        <v>1780</v>
      </c>
      <c r="AI454" s="689">
        <v>50000</v>
      </c>
      <c r="AJ454" s="689">
        <v>10000</v>
      </c>
      <c r="AK454" s="689">
        <v>50000</v>
      </c>
      <c r="AL454" s="673">
        <v>1</v>
      </c>
      <c r="AM454" s="673">
        <v>10</v>
      </c>
      <c r="AN454" s="685" t="s">
        <v>1787</v>
      </c>
      <c r="AO454" s="683" t="s">
        <v>1324</v>
      </c>
      <c r="AP454" s="687" t="s">
        <v>1802</v>
      </c>
      <c r="AQ454" s="376" t="s">
        <v>1782</v>
      </c>
      <c r="AR454" s="369">
        <v>0</v>
      </c>
      <c r="AS454" s="369">
        <v>0</v>
      </c>
      <c r="AT454" s="369" t="s">
        <v>1419</v>
      </c>
      <c r="AW454" s="198"/>
      <c r="AX454" s="198"/>
      <c r="AY454" s="184"/>
      <c r="AZ454" s="184"/>
      <c r="BA454" s="184"/>
      <c r="BB454" s="186"/>
      <c r="BC454" s="184"/>
      <c r="BD454" s="184"/>
      <c r="BE454" s="184"/>
      <c r="BF454" s="184"/>
      <c r="BG454" s="186"/>
      <c r="BH454" s="186"/>
      <c r="BI454" s="199"/>
      <c r="BJ454" s="199"/>
      <c r="BK454" s="199"/>
      <c r="BL454" s="186"/>
      <c r="BM454" s="186"/>
      <c r="BN454" s="186"/>
      <c r="BO454" s="186"/>
      <c r="BP454" s="186"/>
      <c r="BQ454" s="186"/>
      <c r="BR454" s="186"/>
      <c r="BS454" s="186"/>
      <c r="BT454" s="187"/>
      <c r="BU454" s="188"/>
      <c r="BV454" s="189"/>
      <c r="BW454" s="185"/>
      <c r="BX454"/>
      <c r="BZ454"/>
    </row>
    <row r="455" spans="2:78" ht="18.75">
      <c r="B455" s="676" t="s">
        <v>1591</v>
      </c>
      <c r="C455" s="364">
        <v>34735784000118</v>
      </c>
      <c r="D455" s="838" t="s">
        <v>14</v>
      </c>
      <c r="E455" s="838" t="s">
        <v>614</v>
      </c>
      <c r="F455" s="365" t="s">
        <v>1419</v>
      </c>
      <c r="G455" s="366" t="s">
        <v>1419</v>
      </c>
      <c r="H455" s="366" t="s">
        <v>1338</v>
      </c>
      <c r="I455" s="840" t="s">
        <v>34</v>
      </c>
      <c r="J455" s="366" t="s">
        <v>608</v>
      </c>
      <c r="K455" s="367" t="s">
        <v>48</v>
      </c>
      <c r="L455" s="681" t="s">
        <v>1419</v>
      </c>
      <c r="M455" s="368" t="s">
        <v>1419</v>
      </c>
      <c r="N455" s="682">
        <v>520152</v>
      </c>
      <c r="O455" s="683" t="s">
        <v>1321</v>
      </c>
      <c r="P455" s="684">
        <v>43831</v>
      </c>
      <c r="Q455" s="372">
        <v>14.163695410000001</v>
      </c>
      <c r="R455" s="372">
        <v>38.235088210478104</v>
      </c>
      <c r="S455" s="873">
        <v>2</v>
      </c>
      <c r="T455" s="369">
        <v>4.9314237931489924E-2</v>
      </c>
      <c r="U455" s="685">
        <v>0.50722328458862109</v>
      </c>
      <c r="V455" s="369">
        <v>1.1876962897260368E-2</v>
      </c>
      <c r="W455" s="685">
        <v>0.10442994738040626</v>
      </c>
      <c r="X455" s="369">
        <v>-5.8427657209085715E-2</v>
      </c>
      <c r="Y455" s="685">
        <v>-0.39044200822925507</v>
      </c>
      <c r="AB455" s="369">
        <v>0.15077714629051225</v>
      </c>
      <c r="AC455" s="373">
        <v>-0.67552960063140688</v>
      </c>
      <c r="AD455" s="686">
        <v>32683857000140</v>
      </c>
      <c r="AE455" s="687" t="s">
        <v>1784</v>
      </c>
      <c r="AF455" s="688" t="s">
        <v>1785</v>
      </c>
      <c r="AG455" s="689" t="s">
        <v>59</v>
      </c>
      <c r="AH455" s="689" t="s">
        <v>1780</v>
      </c>
      <c r="AI455" s="689">
        <v>50000</v>
      </c>
      <c r="AJ455" s="689">
        <v>50000</v>
      </c>
      <c r="AK455" s="689">
        <v>50000</v>
      </c>
      <c r="AL455" s="673">
        <v>2</v>
      </c>
      <c r="AM455" s="673">
        <v>20</v>
      </c>
      <c r="AN455" s="685" t="s">
        <v>1781</v>
      </c>
      <c r="AO455" s="683" t="s">
        <v>1324</v>
      </c>
      <c r="AP455" s="687" t="s">
        <v>1802</v>
      </c>
      <c r="AQ455" s="376" t="s">
        <v>1782</v>
      </c>
      <c r="AR455" s="369">
        <v>0</v>
      </c>
      <c r="AS455" s="369">
        <v>0</v>
      </c>
      <c r="AT455" s="369" t="s">
        <v>1419</v>
      </c>
      <c r="AW455" s="198"/>
      <c r="AX455" s="198"/>
      <c r="AY455" s="184"/>
      <c r="AZ455" s="184"/>
      <c r="BA455" s="184"/>
      <c r="BB455" s="186"/>
      <c r="BC455" s="184"/>
      <c r="BD455" s="184"/>
      <c r="BE455" s="184"/>
      <c r="BF455" s="184"/>
      <c r="BG455" s="186"/>
      <c r="BH455" s="186"/>
      <c r="BI455" s="199"/>
      <c r="BJ455" s="199"/>
      <c r="BK455" s="199"/>
      <c r="BL455" s="186"/>
      <c r="BM455" s="186"/>
      <c r="BN455" s="186"/>
      <c r="BO455" s="186"/>
      <c r="BP455" s="186"/>
      <c r="BQ455" s="186"/>
      <c r="BR455" s="186"/>
      <c r="BS455" s="186"/>
      <c r="BT455" s="187"/>
      <c r="BU455" s="188"/>
      <c r="BV455" s="189"/>
      <c r="BW455" s="185"/>
      <c r="BX455"/>
      <c r="BZ455"/>
    </row>
    <row r="456" spans="2:78" ht="18.75">
      <c r="B456" s="676" t="s">
        <v>1592</v>
      </c>
      <c r="C456" s="364">
        <v>28069930000110</v>
      </c>
      <c r="D456" s="838" t="s">
        <v>13</v>
      </c>
      <c r="E456" s="838" t="s">
        <v>615</v>
      </c>
      <c r="F456" s="365" t="s">
        <v>619</v>
      </c>
      <c r="G456" s="366" t="s">
        <v>34</v>
      </c>
      <c r="H456" s="366" t="s">
        <v>1337</v>
      </c>
      <c r="I456" s="840" t="s">
        <v>34</v>
      </c>
      <c r="J456" s="366" t="s">
        <v>1419</v>
      </c>
      <c r="K456" s="367" t="s">
        <v>48</v>
      </c>
      <c r="L456" s="681" t="s">
        <v>1419</v>
      </c>
      <c r="M456" s="368" t="s">
        <v>1419</v>
      </c>
      <c r="N456" s="682">
        <v>448842</v>
      </c>
      <c r="O456" s="683" t="s">
        <v>1321</v>
      </c>
      <c r="P456" s="684">
        <v>42999</v>
      </c>
      <c r="Q456" s="372">
        <v>767.53841607000004</v>
      </c>
      <c r="R456" s="372">
        <v>1082.5824587782865</v>
      </c>
      <c r="S456" s="873">
        <v>1</v>
      </c>
      <c r="T456" s="369">
        <v>8.9361368319605505E-2</v>
      </c>
      <c r="U456" s="685">
        <v>0.91912941689119232</v>
      </c>
      <c r="V456" s="369">
        <v>9.2138049369658859E-2</v>
      </c>
      <c r="W456" s="685">
        <v>0.81013738365943933</v>
      </c>
      <c r="X456" s="369">
        <v>0.13138917104851755</v>
      </c>
      <c r="Y456" s="685">
        <v>0.87800631163734189</v>
      </c>
      <c r="Z456" s="369">
        <v>0.19515493707121667</v>
      </c>
      <c r="AA456" s="685">
        <v>1.0391259657569536</v>
      </c>
      <c r="AB456" s="369">
        <v>4.6055133235280543E-2</v>
      </c>
      <c r="AC456" s="373">
        <v>-0.46885846221009059</v>
      </c>
      <c r="AD456" s="686">
        <v>26860879000135</v>
      </c>
      <c r="AE456" s="687" t="s">
        <v>1784</v>
      </c>
      <c r="AF456" s="688" t="s">
        <v>1785</v>
      </c>
      <c r="AG456" s="689" t="s">
        <v>59</v>
      </c>
      <c r="AH456" s="689" t="s">
        <v>1861</v>
      </c>
      <c r="AI456" s="689">
        <v>50000</v>
      </c>
      <c r="AJ456" s="689">
        <v>50000</v>
      </c>
      <c r="AK456" s="689">
        <v>50000</v>
      </c>
      <c r="AL456" s="673">
        <v>1</v>
      </c>
      <c r="AM456" s="673">
        <v>10</v>
      </c>
      <c r="AN456" s="685" t="s">
        <v>1787</v>
      </c>
      <c r="AO456" s="683" t="s">
        <v>1324</v>
      </c>
      <c r="AP456" s="687" t="s">
        <v>1802</v>
      </c>
      <c r="AQ456" s="376" t="s">
        <v>1782</v>
      </c>
      <c r="AR456" s="369">
        <v>0</v>
      </c>
      <c r="AS456" s="369">
        <v>0</v>
      </c>
      <c r="AT456" s="369" t="s">
        <v>1419</v>
      </c>
      <c r="AW456" s="198"/>
      <c r="AX456" s="198"/>
      <c r="AY456" s="184"/>
      <c r="AZ456" s="184"/>
      <c r="BA456" s="184"/>
      <c r="BB456" s="184"/>
      <c r="BC456" s="184"/>
      <c r="BD456" s="184"/>
      <c r="BE456" s="184"/>
      <c r="BF456" s="184"/>
      <c r="BG456" s="186"/>
      <c r="BH456" s="186"/>
      <c r="BI456" s="199"/>
      <c r="BJ456" s="199"/>
      <c r="BK456" s="199"/>
      <c r="BL456" s="218"/>
      <c r="BM456" s="186"/>
      <c r="BN456" s="186"/>
      <c r="BO456" s="186"/>
      <c r="BP456" s="186"/>
      <c r="BQ456" s="186"/>
      <c r="BR456" s="186"/>
      <c r="BS456" s="186"/>
      <c r="BT456" s="186"/>
      <c r="BU456" s="186"/>
      <c r="BV456" s="189"/>
      <c r="BW456" s="184"/>
      <c r="BX456"/>
      <c r="BZ456"/>
    </row>
    <row r="457" spans="2:78" ht="18.75">
      <c r="B457" s="676" t="s">
        <v>1593</v>
      </c>
      <c r="C457" s="364">
        <v>25247292000192</v>
      </c>
      <c r="D457" s="838" t="s">
        <v>11</v>
      </c>
      <c r="E457" s="838" t="s">
        <v>1419</v>
      </c>
      <c r="F457" s="365" t="s">
        <v>1419</v>
      </c>
      <c r="G457" s="366" t="s">
        <v>1419</v>
      </c>
      <c r="H457" s="366" t="s">
        <v>34</v>
      </c>
      <c r="I457" s="840" t="s">
        <v>1419</v>
      </c>
      <c r="J457" s="366" t="s">
        <v>1419</v>
      </c>
      <c r="K457" s="367" t="s">
        <v>48</v>
      </c>
      <c r="L457" s="681" t="s">
        <v>1419</v>
      </c>
      <c r="M457" s="368" t="s">
        <v>1419</v>
      </c>
      <c r="N457" s="682">
        <v>423637</v>
      </c>
      <c r="O457" s="683" t="s">
        <v>1321</v>
      </c>
      <c r="P457" s="684">
        <v>42624</v>
      </c>
      <c r="Q457" s="372">
        <v>4.617076</v>
      </c>
      <c r="R457" s="372">
        <v>8.0175038320000009</v>
      </c>
      <c r="S457" s="873">
        <v>1</v>
      </c>
      <c r="T457" s="369">
        <v>4.2636690788114828E-2</v>
      </c>
      <c r="U457" s="685">
        <v>0.43854114455913307</v>
      </c>
      <c r="V457" s="369">
        <v>9.7191611076826945E-2</v>
      </c>
      <c r="W457" s="685">
        <v>0.85457157005274131</v>
      </c>
      <c r="X457" s="369">
        <v>7.5034989943758568E-3</v>
      </c>
      <c r="Y457" s="685">
        <v>5.014202786920454E-2</v>
      </c>
      <c r="Z457" s="369">
        <v>7.5979847492111174E-2</v>
      </c>
      <c r="AA457" s="685">
        <v>0.40456384854098965</v>
      </c>
      <c r="AB457" s="369">
        <v>6.9086146912889404E-2</v>
      </c>
      <c r="AC457" s="373">
        <v>-0.23940801416036936</v>
      </c>
      <c r="AD457" s="686">
        <v>31552347000170</v>
      </c>
      <c r="AE457" s="687" t="s">
        <v>1784</v>
      </c>
      <c r="AF457" s="688" t="s">
        <v>1785</v>
      </c>
      <c r="AG457" s="689" t="s">
        <v>59</v>
      </c>
      <c r="AH457" s="689" t="s">
        <v>1780</v>
      </c>
      <c r="AI457" s="689">
        <v>100000</v>
      </c>
      <c r="AJ457" s="689">
        <v>50000</v>
      </c>
      <c r="AK457" s="689">
        <v>100000</v>
      </c>
      <c r="AL457" s="673">
        <v>0.5</v>
      </c>
      <c r="AM457" s="673">
        <v>20</v>
      </c>
      <c r="AN457" s="685" t="s">
        <v>1791</v>
      </c>
      <c r="AO457" s="683" t="s">
        <v>1324</v>
      </c>
      <c r="AP457" s="687" t="s">
        <v>1788</v>
      </c>
      <c r="AQ457" s="376" t="s">
        <v>1782</v>
      </c>
      <c r="AR457" s="369">
        <v>0</v>
      </c>
      <c r="AS457" s="369">
        <v>0</v>
      </c>
      <c r="AT457" s="369" t="s">
        <v>1419</v>
      </c>
      <c r="AW457" s="198"/>
      <c r="AX457" s="198"/>
      <c r="AY457" s="184"/>
      <c r="AZ457" s="184"/>
      <c r="BA457" s="184"/>
      <c r="BB457" s="186"/>
      <c r="BC457" s="184"/>
      <c r="BD457" s="184"/>
      <c r="BE457" s="184"/>
      <c r="BF457" s="184"/>
      <c r="BG457" s="186"/>
      <c r="BH457" s="186"/>
      <c r="BI457" s="199"/>
      <c r="BJ457" s="199"/>
      <c r="BK457" s="199"/>
      <c r="BL457" s="186"/>
      <c r="BM457" s="186"/>
      <c r="BN457" s="186"/>
      <c r="BO457" s="186"/>
      <c r="BP457" s="186"/>
      <c r="BQ457" s="186"/>
      <c r="BR457" s="186"/>
      <c r="BS457" s="186"/>
      <c r="BT457" s="187"/>
      <c r="BU457" s="188"/>
      <c r="BV457" s="189"/>
      <c r="BW457" s="185"/>
      <c r="BX457"/>
      <c r="BZ457"/>
    </row>
    <row r="458" spans="2:78" ht="18.75">
      <c r="B458" s="676" t="s">
        <v>1594</v>
      </c>
      <c r="C458" s="364">
        <v>4299610000199</v>
      </c>
      <c r="D458" s="838" t="s">
        <v>11</v>
      </c>
      <c r="E458" s="838" t="s">
        <v>620</v>
      </c>
      <c r="F458" s="365" t="s">
        <v>672</v>
      </c>
      <c r="G458" s="366" t="s">
        <v>738</v>
      </c>
      <c r="H458" s="366" t="s">
        <v>34</v>
      </c>
      <c r="I458" s="840" t="s">
        <v>1304</v>
      </c>
      <c r="J458" s="366" t="s">
        <v>608</v>
      </c>
      <c r="K458" s="367" t="s">
        <v>48</v>
      </c>
      <c r="L458" s="681" t="s">
        <v>1419</v>
      </c>
      <c r="M458" s="368" t="s">
        <v>1419</v>
      </c>
      <c r="N458" s="682">
        <v>89796</v>
      </c>
      <c r="O458" s="683" t="s">
        <v>1321</v>
      </c>
      <c r="P458" s="684">
        <v>37022</v>
      </c>
      <c r="Q458" s="372">
        <v>2523.3606648</v>
      </c>
      <c r="R458" s="372">
        <v>3403.2434187824688</v>
      </c>
      <c r="S458" s="873">
        <v>0</v>
      </c>
      <c r="T458" s="369">
        <v>9.8756718013599532E-2</v>
      </c>
      <c r="U458" s="685">
        <v>1.0157656082131976</v>
      </c>
      <c r="V458" s="369">
        <v>0.11537686751378962</v>
      </c>
      <c r="W458" s="685">
        <v>1.0144681184581643</v>
      </c>
      <c r="X458" s="369">
        <v>0.15445213162892557</v>
      </c>
      <c r="Y458" s="685">
        <v>1.032124225564693</v>
      </c>
      <c r="Z458" s="369">
        <v>0.18033194017899423</v>
      </c>
      <c r="AA458" s="685">
        <v>0.96019913360910969</v>
      </c>
      <c r="AB458" s="369">
        <v>1.3593818185026517E-3</v>
      </c>
      <c r="AC458" s="373">
        <v>1.2104613848438623</v>
      </c>
      <c r="AD458" s="686">
        <v>9329721000114</v>
      </c>
      <c r="AE458" s="687" t="s">
        <v>1784</v>
      </c>
      <c r="AF458" s="688" t="s">
        <v>1785</v>
      </c>
      <c r="AG458" s="689" t="s">
        <v>59</v>
      </c>
      <c r="AH458" s="689" t="s">
        <v>1786</v>
      </c>
      <c r="AI458" s="689">
        <v>1</v>
      </c>
      <c r="AJ458" s="689">
        <v>1</v>
      </c>
      <c r="AK458" s="689">
        <v>1</v>
      </c>
      <c r="AL458" s="673">
        <v>0.9</v>
      </c>
      <c r="AM458" s="673">
        <v>0</v>
      </c>
      <c r="AN458" s="685" t="s">
        <v>1787</v>
      </c>
      <c r="AO458" s="683" t="s">
        <v>1324</v>
      </c>
      <c r="AP458" s="687" t="s">
        <v>1788</v>
      </c>
      <c r="AQ458" s="376" t="s">
        <v>1782</v>
      </c>
      <c r="AR458" s="369">
        <v>0</v>
      </c>
      <c r="AS458" s="369">
        <v>0</v>
      </c>
      <c r="AT458" s="369" t="s">
        <v>1419</v>
      </c>
      <c r="AW458" s="198"/>
      <c r="AX458" s="198"/>
      <c r="AY458" s="184"/>
      <c r="AZ458" s="184"/>
      <c r="BA458" s="184"/>
      <c r="BB458" s="186"/>
      <c r="BC458" s="184"/>
      <c r="BD458" s="184"/>
      <c r="BE458" s="184"/>
      <c r="BF458" s="184"/>
      <c r="BG458" s="186"/>
      <c r="BH458" s="186"/>
      <c r="BI458" s="199"/>
      <c r="BJ458" s="199"/>
      <c r="BK458" s="199"/>
      <c r="BL458" s="186"/>
      <c r="BM458" s="186"/>
      <c r="BN458" s="186"/>
      <c r="BO458" s="186"/>
      <c r="BP458" s="186"/>
      <c r="BQ458" s="186"/>
      <c r="BR458" s="186"/>
      <c r="BS458" s="186"/>
      <c r="BT458" s="187"/>
      <c r="BU458" s="188"/>
      <c r="BV458" s="189"/>
      <c r="BW458" s="185"/>
      <c r="BX458"/>
      <c r="BZ458"/>
    </row>
    <row r="459" spans="2:78" ht="18.75">
      <c r="B459" s="676" t="s">
        <v>1595</v>
      </c>
      <c r="C459" s="364">
        <v>31611455000177</v>
      </c>
      <c r="D459" s="838" t="s">
        <v>11</v>
      </c>
      <c r="E459" s="838" t="s">
        <v>620</v>
      </c>
      <c r="F459" s="365" t="s">
        <v>663</v>
      </c>
      <c r="G459" s="366" t="s">
        <v>1419</v>
      </c>
      <c r="H459" s="366" t="s">
        <v>34</v>
      </c>
      <c r="I459" s="840" t="s">
        <v>1419</v>
      </c>
      <c r="J459" s="366" t="s">
        <v>608</v>
      </c>
      <c r="K459" s="367" t="s">
        <v>48</v>
      </c>
      <c r="L459" s="681" t="s">
        <v>1419</v>
      </c>
      <c r="M459" s="368" t="s">
        <v>1419</v>
      </c>
      <c r="N459" s="682">
        <v>493228</v>
      </c>
      <c r="O459" s="683" t="s">
        <v>1321</v>
      </c>
      <c r="P459" s="684">
        <v>43581</v>
      </c>
      <c r="Q459" s="372">
        <v>166.55484179999999</v>
      </c>
      <c r="R459" s="372">
        <v>140.43191155681274</v>
      </c>
      <c r="S459" s="873">
        <v>1</v>
      </c>
      <c r="T459" s="369">
        <v>0.10494562971555044</v>
      </c>
      <c r="U459" s="685">
        <v>1.0794218716609585</v>
      </c>
      <c r="V459" s="369">
        <v>0.12295543961811828</v>
      </c>
      <c r="W459" s="685">
        <v>1.0811038310489829</v>
      </c>
      <c r="X459" s="369">
        <v>0.19005119083569944</v>
      </c>
      <c r="Y459" s="685">
        <v>1.2700144445413926</v>
      </c>
      <c r="Z459" s="369">
        <v>0.19763897502244077</v>
      </c>
      <c r="AA459" s="685">
        <v>1.0523525249912746</v>
      </c>
      <c r="AB459" s="369">
        <v>1.9990174162669758E-3</v>
      </c>
      <c r="AC459" s="373">
        <v>4.6142926158743611</v>
      </c>
      <c r="AD459" s="686">
        <v>31611340000182</v>
      </c>
      <c r="AE459" s="687" t="s">
        <v>1784</v>
      </c>
      <c r="AF459" s="688" t="s">
        <v>1785</v>
      </c>
      <c r="AG459" s="689" t="s">
        <v>59</v>
      </c>
      <c r="AH459" s="689" t="s">
        <v>1780</v>
      </c>
      <c r="AI459" s="689">
        <v>50000</v>
      </c>
      <c r="AJ459" s="689">
        <v>50000</v>
      </c>
      <c r="AK459" s="689">
        <v>50000</v>
      </c>
      <c r="AL459" s="673">
        <v>0.5</v>
      </c>
      <c r="AM459" s="673">
        <v>10</v>
      </c>
      <c r="AN459" s="685" t="s">
        <v>1787</v>
      </c>
      <c r="AO459" s="683" t="s">
        <v>1324</v>
      </c>
      <c r="AP459" s="687" t="s">
        <v>1802</v>
      </c>
      <c r="AQ459" s="376" t="s">
        <v>1782</v>
      </c>
      <c r="AR459" s="369">
        <v>0</v>
      </c>
      <c r="AS459" s="369">
        <v>0</v>
      </c>
      <c r="AT459" s="369" t="s">
        <v>1419</v>
      </c>
      <c r="AW459" s="198"/>
      <c r="AX459" s="198"/>
      <c r="AY459" s="184"/>
      <c r="AZ459" s="184"/>
      <c r="BA459" s="184"/>
      <c r="BB459" s="186"/>
      <c r="BC459" s="184"/>
      <c r="BD459" s="184"/>
      <c r="BE459" s="184"/>
      <c r="BF459" s="184"/>
      <c r="BG459" s="186"/>
      <c r="BH459" s="186"/>
      <c r="BI459" s="199"/>
      <c r="BJ459" s="199"/>
      <c r="BK459" s="199"/>
      <c r="BL459" s="186"/>
      <c r="BM459" s="186"/>
      <c r="BN459" s="186"/>
      <c r="BO459" s="186"/>
      <c r="BP459" s="186"/>
      <c r="BQ459" s="186"/>
      <c r="BR459" s="186"/>
      <c r="BS459" s="186"/>
      <c r="BT459" s="187"/>
      <c r="BU459" s="188"/>
      <c r="BV459" s="189"/>
      <c r="BW459" s="185"/>
      <c r="BX459"/>
      <c r="BZ459"/>
    </row>
    <row r="460" spans="2:78" ht="18.75">
      <c r="B460" s="676" t="s">
        <v>1596</v>
      </c>
      <c r="C460" s="364">
        <v>9639909000169</v>
      </c>
      <c r="D460" s="838" t="s">
        <v>11</v>
      </c>
      <c r="E460" s="838" t="s">
        <v>620</v>
      </c>
      <c r="F460" s="365" t="s">
        <v>672</v>
      </c>
      <c r="G460" s="366" t="s">
        <v>738</v>
      </c>
      <c r="H460" s="366" t="s">
        <v>34</v>
      </c>
      <c r="I460" s="840" t="s">
        <v>1304</v>
      </c>
      <c r="J460" s="366" t="s">
        <v>608</v>
      </c>
      <c r="K460" s="367" t="s">
        <v>48</v>
      </c>
      <c r="L460" s="681" t="s">
        <v>1419</v>
      </c>
      <c r="M460" s="368" t="s">
        <v>1419</v>
      </c>
      <c r="N460" s="682">
        <v>219746</v>
      </c>
      <c r="O460" s="683" t="s">
        <v>1321</v>
      </c>
      <c r="P460" s="684">
        <v>39761</v>
      </c>
      <c r="Q460" s="372">
        <v>842.86242100000004</v>
      </c>
      <c r="R460" s="372">
        <v>290.85571463346611</v>
      </c>
      <c r="S460" s="873">
        <v>0</v>
      </c>
      <c r="T460" s="369">
        <v>9.4127579207396561E-2</v>
      </c>
      <c r="U460" s="685">
        <v>0.96815244234899211</v>
      </c>
      <c r="V460" s="369">
        <v>0.10978425571830441</v>
      </c>
      <c r="W460" s="685">
        <v>0.96529425468729435</v>
      </c>
      <c r="X460" s="369">
        <v>0.14251308877645896</v>
      </c>
      <c r="Y460" s="685">
        <v>0.95234173743632577</v>
      </c>
      <c r="Z460" s="369">
        <v>0.16855776342829931</v>
      </c>
      <c r="AA460" s="685">
        <v>0.89750611148692716</v>
      </c>
      <c r="AB460" s="369">
        <v>1.3697284971403404E-3</v>
      </c>
      <c r="AC460" s="373">
        <v>-2.8816897693006802</v>
      </c>
      <c r="AD460" s="686">
        <v>9639924000107</v>
      </c>
      <c r="AE460" s="687" t="s">
        <v>1784</v>
      </c>
      <c r="AF460" s="688" t="s">
        <v>1785</v>
      </c>
      <c r="AG460" s="689" t="s">
        <v>59</v>
      </c>
      <c r="AH460" s="689" t="s">
        <v>1786</v>
      </c>
      <c r="AI460" s="689">
        <v>100</v>
      </c>
      <c r="AJ460" s="689">
        <v>1</v>
      </c>
      <c r="AK460" s="689">
        <v>100</v>
      </c>
      <c r="AL460" s="673">
        <v>0.4</v>
      </c>
      <c r="AM460" s="673">
        <v>0</v>
      </c>
      <c r="AN460" s="685" t="s">
        <v>1787</v>
      </c>
      <c r="AO460" s="683" t="s">
        <v>1324</v>
      </c>
      <c r="AP460" s="687" t="s">
        <v>1788</v>
      </c>
      <c r="AQ460" s="376" t="s">
        <v>1782</v>
      </c>
      <c r="AR460" s="369">
        <v>0</v>
      </c>
      <c r="AS460" s="369">
        <v>0</v>
      </c>
      <c r="AT460" s="369" t="s">
        <v>1419</v>
      </c>
      <c r="AW460" s="198"/>
      <c r="AX460" s="198"/>
      <c r="AY460" s="184"/>
      <c r="AZ460" s="184"/>
      <c r="BA460" s="184"/>
      <c r="BB460" s="186"/>
      <c r="BC460" s="184"/>
      <c r="BD460" s="184"/>
      <c r="BE460" s="184"/>
      <c r="BF460" s="184"/>
      <c r="BG460" s="186"/>
      <c r="BH460" s="186"/>
      <c r="BI460" s="199"/>
      <c r="BJ460" s="199"/>
      <c r="BK460" s="199"/>
      <c r="BL460" s="186"/>
      <c r="BM460" s="186"/>
      <c r="BN460" s="186"/>
      <c r="BO460" s="186"/>
      <c r="BP460" s="186"/>
      <c r="BQ460" s="186"/>
      <c r="BR460" s="186"/>
      <c r="BS460" s="186"/>
      <c r="BT460" s="187"/>
      <c r="BU460" s="188"/>
      <c r="BV460" s="189"/>
      <c r="BW460" s="185"/>
      <c r="BX460"/>
      <c r="BZ460"/>
    </row>
    <row r="461" spans="2:78" ht="18.75">
      <c r="B461" s="676" t="s">
        <v>1597</v>
      </c>
      <c r="C461" s="364">
        <v>5586710000169</v>
      </c>
      <c r="D461" s="838" t="s">
        <v>14</v>
      </c>
      <c r="E461" s="838" t="s">
        <v>607</v>
      </c>
      <c r="F461" s="365" t="s">
        <v>1419</v>
      </c>
      <c r="G461" s="366" t="s">
        <v>1419</v>
      </c>
      <c r="H461" s="366" t="s">
        <v>34</v>
      </c>
      <c r="I461" s="840" t="s">
        <v>1419</v>
      </c>
      <c r="J461" s="366" t="s">
        <v>608</v>
      </c>
      <c r="K461" s="367" t="s">
        <v>48</v>
      </c>
      <c r="L461" s="681" t="s">
        <v>1419</v>
      </c>
      <c r="M461" s="368" t="s">
        <v>1419</v>
      </c>
      <c r="N461" s="682">
        <v>147753</v>
      </c>
      <c r="O461" s="683" t="s">
        <v>1321</v>
      </c>
      <c r="P461" s="684">
        <v>38498</v>
      </c>
      <c r="Q461" s="372">
        <v>73.475847999999999</v>
      </c>
      <c r="R461" s="372">
        <v>87.414742482071702</v>
      </c>
      <c r="S461" s="873">
        <v>2</v>
      </c>
      <c r="T461" s="369">
        <v>-4.27405101855306E-2</v>
      </c>
      <c r="U461" s="685">
        <v>-0.4396089825298708</v>
      </c>
      <c r="V461" s="369">
        <v>-0.10799976803737454</v>
      </c>
      <c r="W461" s="685">
        <v>-0.94960388365283777</v>
      </c>
      <c r="X461" s="369">
        <v>-0.11268220058465228</v>
      </c>
      <c r="Y461" s="685">
        <v>-0.75299724119559364</v>
      </c>
      <c r="Z461" s="369">
        <v>-9.3493796264391582E-2</v>
      </c>
      <c r="AA461" s="685">
        <v>-0.49781897805673631</v>
      </c>
      <c r="AB461" s="369">
        <v>0.2469089914437135</v>
      </c>
      <c r="AC461" s="373">
        <v>-0.89802787276442586</v>
      </c>
      <c r="AD461" s="686">
        <v>14781411000176</v>
      </c>
      <c r="AE461" s="687" t="s">
        <v>1805</v>
      </c>
      <c r="AF461" s="688" t="s">
        <v>1785</v>
      </c>
      <c r="AG461" s="689" t="s">
        <v>59</v>
      </c>
      <c r="AH461" s="689" t="s">
        <v>1780</v>
      </c>
      <c r="AI461" s="689">
        <v>50000</v>
      </c>
      <c r="AJ461" s="689">
        <v>50000</v>
      </c>
      <c r="AK461" s="689">
        <v>50000</v>
      </c>
      <c r="AL461" s="673">
        <v>2</v>
      </c>
      <c r="AM461" s="673">
        <v>20</v>
      </c>
      <c r="AN461" s="685" t="s">
        <v>1830</v>
      </c>
      <c r="AO461" s="683" t="s">
        <v>1324</v>
      </c>
      <c r="AP461" s="687" t="s">
        <v>1783</v>
      </c>
      <c r="AQ461" s="376" t="s">
        <v>1782</v>
      </c>
      <c r="AR461" s="369">
        <v>0</v>
      </c>
      <c r="AS461" s="369">
        <v>0</v>
      </c>
      <c r="AT461" s="369" t="s">
        <v>1419</v>
      </c>
      <c r="AW461" s="198"/>
      <c r="AX461" s="198"/>
      <c r="AY461" s="184"/>
      <c r="AZ461" s="184"/>
      <c r="BA461" s="184"/>
      <c r="BB461" s="186"/>
      <c r="BC461" s="184"/>
      <c r="BD461" s="184"/>
      <c r="BE461" s="184"/>
      <c r="BF461" s="184"/>
      <c r="BG461" s="186"/>
      <c r="BH461" s="186"/>
      <c r="BI461" s="199"/>
      <c r="BJ461" s="199"/>
      <c r="BK461" s="199"/>
      <c r="BL461" s="186"/>
      <c r="BM461" s="186"/>
      <c r="BN461" s="186"/>
      <c r="BO461" s="186"/>
      <c r="BP461" s="186"/>
      <c r="BQ461" s="186"/>
      <c r="BR461" s="186"/>
      <c r="BS461" s="186"/>
      <c r="BT461" s="187"/>
      <c r="BU461" s="188"/>
      <c r="BV461" s="189"/>
      <c r="BW461" s="185"/>
      <c r="BX461"/>
      <c r="BZ461"/>
    </row>
    <row r="462" spans="2:78" ht="18.75">
      <c r="B462" s="676" t="s">
        <v>1598</v>
      </c>
      <c r="C462" s="364">
        <v>18197429000186</v>
      </c>
      <c r="D462" s="838" t="s">
        <v>13</v>
      </c>
      <c r="E462" s="838" t="s">
        <v>615</v>
      </c>
      <c r="F462" s="365" t="s">
        <v>619</v>
      </c>
      <c r="G462" s="366" t="s">
        <v>1419</v>
      </c>
      <c r="H462" s="366" t="s">
        <v>34</v>
      </c>
      <c r="I462" s="840" t="s">
        <v>1419</v>
      </c>
      <c r="J462" s="366" t="s">
        <v>611</v>
      </c>
      <c r="K462" s="367" t="s">
        <v>48</v>
      </c>
      <c r="L462" s="681" t="s">
        <v>1419</v>
      </c>
      <c r="M462" s="368" t="s">
        <v>1419</v>
      </c>
      <c r="N462" s="682">
        <v>343889</v>
      </c>
      <c r="O462" s="683" t="s">
        <v>1321</v>
      </c>
      <c r="P462" s="684">
        <v>41496</v>
      </c>
      <c r="Q462" s="372">
        <v>11.521279</v>
      </c>
      <c r="R462" s="372">
        <v>15.652684756972118</v>
      </c>
      <c r="S462" s="873">
        <v>3</v>
      </c>
      <c r="T462" s="369">
        <v>-2.5964937501733454E-3</v>
      </c>
      <c r="U462" s="685">
        <v>-2.6706325467432006E-2</v>
      </c>
      <c r="V462" s="369">
        <v>-2.9854275518108597E-2</v>
      </c>
      <c r="W462" s="685">
        <v>-0.26249811912398752</v>
      </c>
      <c r="X462" s="369">
        <v>2.025560286630057E-2</v>
      </c>
      <c r="Y462" s="685">
        <v>0.1353577849734976</v>
      </c>
      <c r="Z462" s="369">
        <v>0.53221810105635936</v>
      </c>
      <c r="AA462" s="685">
        <v>2.8338593763154623</v>
      </c>
      <c r="AB462" s="369">
        <v>0.16452078940551307</v>
      </c>
      <c r="AC462" s="373">
        <v>-0.87275088061624873</v>
      </c>
      <c r="AD462" s="686">
        <v>15212548000172</v>
      </c>
      <c r="AE462" s="687" t="s">
        <v>1805</v>
      </c>
      <c r="AF462" s="688" t="s">
        <v>1785</v>
      </c>
      <c r="AG462" s="689" t="s">
        <v>59</v>
      </c>
      <c r="AH462" s="689" t="s">
        <v>1861</v>
      </c>
      <c r="AI462" s="689">
        <v>500000</v>
      </c>
      <c r="AJ462" s="689">
        <v>100000</v>
      </c>
      <c r="AK462" s="689">
        <v>500000</v>
      </c>
      <c r="AL462" s="673">
        <v>0</v>
      </c>
      <c r="AM462" s="673">
        <v>0</v>
      </c>
      <c r="AN462" s="685" t="s">
        <v>1791</v>
      </c>
      <c r="AO462" s="683" t="s">
        <v>1324</v>
      </c>
      <c r="AP462" s="687" t="s">
        <v>1802</v>
      </c>
      <c r="AQ462" s="376" t="s">
        <v>1782</v>
      </c>
      <c r="AR462" s="369">
        <v>0</v>
      </c>
      <c r="AS462" s="369">
        <v>0</v>
      </c>
      <c r="AT462" s="369" t="s">
        <v>1419</v>
      </c>
      <c r="AW462" s="198"/>
      <c r="AX462" s="198"/>
      <c r="AY462" s="184"/>
      <c r="AZ462" s="184"/>
      <c r="BA462" s="184"/>
      <c r="BB462" s="184"/>
      <c r="BC462" s="184"/>
      <c r="BD462" s="184"/>
      <c r="BE462" s="184"/>
      <c r="BF462" s="184"/>
      <c r="BG462" s="186"/>
      <c r="BH462" s="186"/>
      <c r="BI462" s="199"/>
      <c r="BJ462" s="199"/>
      <c r="BK462" s="199"/>
      <c r="BL462" s="218"/>
      <c r="BM462" s="186"/>
      <c r="BN462" s="186"/>
      <c r="BO462" s="186"/>
      <c r="BP462" s="186"/>
      <c r="BQ462" s="186"/>
      <c r="BR462" s="186"/>
      <c r="BS462" s="186"/>
      <c r="BT462" s="186"/>
      <c r="BU462" s="186"/>
      <c r="BV462" s="189"/>
      <c r="BW462" s="184"/>
      <c r="BX462"/>
      <c r="BZ462"/>
    </row>
    <row r="463" spans="2:78" ht="18.75">
      <c r="B463" s="676" t="s">
        <v>1599</v>
      </c>
      <c r="C463" s="364">
        <v>16929562000154</v>
      </c>
      <c r="D463" s="838" t="s">
        <v>14</v>
      </c>
      <c r="E463" s="838" t="s">
        <v>614</v>
      </c>
      <c r="F463" s="365" t="s">
        <v>1419</v>
      </c>
      <c r="G463" s="366" t="s">
        <v>1419</v>
      </c>
      <c r="H463" s="366" t="s">
        <v>1338</v>
      </c>
      <c r="I463" s="840" t="s">
        <v>34</v>
      </c>
      <c r="J463" s="366" t="s">
        <v>608</v>
      </c>
      <c r="K463" s="367" t="s">
        <v>48</v>
      </c>
      <c r="L463" s="681" t="s">
        <v>1419</v>
      </c>
      <c r="M463" s="368" t="s">
        <v>1419</v>
      </c>
      <c r="N463" s="682">
        <v>321303</v>
      </c>
      <c r="O463" s="683" t="s">
        <v>1321</v>
      </c>
      <c r="P463" s="684">
        <v>41263</v>
      </c>
      <c r="Q463" s="372">
        <v>25.275915000000001</v>
      </c>
      <c r="R463" s="372">
        <v>34.026733884000002</v>
      </c>
      <c r="S463" s="873">
        <v>2</v>
      </c>
      <c r="T463" s="369">
        <v>-7.6558375274135004E-2</v>
      </c>
      <c r="U463" s="685">
        <v>-0.78744379307377443</v>
      </c>
      <c r="V463" s="369">
        <v>-0.14910706485990888</v>
      </c>
      <c r="W463" s="685">
        <v>-1.311045851710027</v>
      </c>
      <c r="X463" s="369">
        <v>-0.15811309212538704</v>
      </c>
      <c r="Y463" s="685">
        <v>-1.0565885432622391</v>
      </c>
      <c r="Z463" s="369">
        <v>-0.12927524778987343</v>
      </c>
      <c r="AA463" s="685">
        <v>-0.68834162601328552</v>
      </c>
      <c r="AB463" s="369">
        <v>0.25441643743650622</v>
      </c>
      <c r="AC463" s="373">
        <v>-1.0331032688905482</v>
      </c>
      <c r="AD463" s="686">
        <v>16929553000163</v>
      </c>
      <c r="AE463" s="687" t="s">
        <v>1805</v>
      </c>
      <c r="AF463" s="688" t="s">
        <v>1785</v>
      </c>
      <c r="AG463" s="689" t="s">
        <v>59</v>
      </c>
      <c r="AH463" s="689" t="s">
        <v>1780</v>
      </c>
      <c r="AI463" s="689">
        <v>50000</v>
      </c>
      <c r="AJ463" s="689">
        <v>50000</v>
      </c>
      <c r="AK463" s="689">
        <v>50000</v>
      </c>
      <c r="AL463" s="673">
        <v>2</v>
      </c>
      <c r="AM463" s="673">
        <v>20</v>
      </c>
      <c r="AN463" s="685" t="s">
        <v>1781</v>
      </c>
      <c r="AO463" s="683" t="s">
        <v>1324</v>
      </c>
      <c r="AP463" s="687" t="s">
        <v>1783</v>
      </c>
      <c r="AQ463" s="376" t="s">
        <v>1782</v>
      </c>
      <c r="AR463" s="369">
        <v>0</v>
      </c>
      <c r="AS463" s="369">
        <v>0</v>
      </c>
      <c r="AT463" s="369" t="s">
        <v>1419</v>
      </c>
      <c r="AW463" s="198"/>
      <c r="AX463" s="198"/>
      <c r="AY463" s="184"/>
      <c r="AZ463" s="184"/>
      <c r="BA463" s="184"/>
      <c r="BB463" s="186"/>
      <c r="BC463" s="184"/>
      <c r="BD463" s="184"/>
      <c r="BE463" s="184"/>
      <c r="BF463" s="184"/>
      <c r="BG463" s="186"/>
      <c r="BH463" s="186"/>
      <c r="BI463" s="199"/>
      <c r="BJ463" s="199"/>
      <c r="BK463" s="199"/>
      <c r="BL463" s="186"/>
      <c r="BM463" s="186"/>
      <c r="BN463" s="186"/>
      <c r="BO463" s="186"/>
      <c r="BP463" s="186"/>
      <c r="BQ463" s="186"/>
      <c r="BR463" s="186"/>
      <c r="BS463" s="186"/>
      <c r="BT463" s="187"/>
      <c r="BU463" s="188"/>
      <c r="BV463" s="189"/>
      <c r="BW463" s="185"/>
      <c r="BX463"/>
      <c r="BZ463"/>
    </row>
    <row r="464" spans="2:78" ht="18.75">
      <c r="B464" s="676" t="s">
        <v>1600</v>
      </c>
      <c r="C464" s="364">
        <v>14485349000175</v>
      </c>
      <c r="D464" s="838" t="s">
        <v>14</v>
      </c>
      <c r="E464" s="838" t="s">
        <v>607</v>
      </c>
      <c r="F464" s="365" t="s">
        <v>1419</v>
      </c>
      <c r="G464" s="366" t="s">
        <v>1419</v>
      </c>
      <c r="H464" s="366" t="s">
        <v>34</v>
      </c>
      <c r="I464" s="840" t="s">
        <v>34</v>
      </c>
      <c r="J464" s="366" t="s">
        <v>611</v>
      </c>
      <c r="K464" s="367" t="s">
        <v>48</v>
      </c>
      <c r="L464" s="681" t="s">
        <v>1419</v>
      </c>
      <c r="M464" s="368" t="s">
        <v>1419</v>
      </c>
      <c r="N464" s="682">
        <v>308404</v>
      </c>
      <c r="O464" s="683" t="s">
        <v>1321</v>
      </c>
      <c r="P464" s="684">
        <v>41108</v>
      </c>
      <c r="Q464" s="372">
        <v>53.221094999999998</v>
      </c>
      <c r="R464" s="372">
        <v>179.94137390836664</v>
      </c>
      <c r="S464" s="873">
        <v>5</v>
      </c>
      <c r="T464" s="369">
        <v>-0.26299747469070633</v>
      </c>
      <c r="U464" s="685">
        <v>-2.7050695406964889</v>
      </c>
      <c r="V464" s="369">
        <v>-0.2826727214462551</v>
      </c>
      <c r="W464" s="685">
        <v>-2.4854415797929161</v>
      </c>
      <c r="X464" s="369">
        <v>-0.12750873848168098</v>
      </c>
      <c r="Y464" s="685">
        <v>-0.85207537487614182</v>
      </c>
      <c r="Z464" s="369">
        <v>0.40858462682371766</v>
      </c>
      <c r="AA464" s="685">
        <v>2.1755580530699263</v>
      </c>
      <c r="AB464" s="369">
        <v>0.21401357136709417</v>
      </c>
      <c r="AC464" s="373">
        <v>-1.8522381885845107</v>
      </c>
      <c r="AD464" s="686">
        <v>25682017000105</v>
      </c>
      <c r="AE464" s="687" t="s">
        <v>1805</v>
      </c>
      <c r="AF464" s="688" t="s">
        <v>1785</v>
      </c>
      <c r="AG464" s="689" t="s">
        <v>59</v>
      </c>
      <c r="AH464" s="689" t="s">
        <v>1780</v>
      </c>
      <c r="AI464" s="689">
        <v>25000</v>
      </c>
      <c r="AJ464" s="689">
        <v>5000</v>
      </c>
      <c r="AK464" s="689">
        <v>25000</v>
      </c>
      <c r="AL464" s="673">
        <v>1.5</v>
      </c>
      <c r="AM464" s="673">
        <v>10</v>
      </c>
      <c r="AN464" s="685" t="s">
        <v>1791</v>
      </c>
      <c r="AO464" s="683" t="s">
        <v>1324</v>
      </c>
      <c r="AP464" s="687" t="s">
        <v>1783</v>
      </c>
      <c r="AQ464" s="376" t="s">
        <v>1782</v>
      </c>
      <c r="AR464" s="369">
        <v>0</v>
      </c>
      <c r="AS464" s="369">
        <v>0</v>
      </c>
      <c r="AT464" s="369" t="s">
        <v>1419</v>
      </c>
      <c r="AW464" s="198"/>
      <c r="AX464" s="198"/>
      <c r="AY464" s="184"/>
      <c r="AZ464" s="184"/>
      <c r="BA464" s="184"/>
      <c r="BB464" s="186"/>
      <c r="BC464" s="184"/>
      <c r="BD464" s="184"/>
      <c r="BE464" s="184"/>
      <c r="BF464" s="184"/>
      <c r="BG464" s="186"/>
      <c r="BH464" s="186"/>
      <c r="BI464" s="199"/>
      <c r="BJ464" s="199"/>
      <c r="BK464" s="199"/>
      <c r="BL464" s="186"/>
      <c r="BM464" s="186"/>
      <c r="BN464" s="186"/>
      <c r="BO464" s="186"/>
      <c r="BP464" s="186"/>
      <c r="BQ464" s="186"/>
      <c r="BR464" s="186"/>
      <c r="BS464" s="186"/>
      <c r="BT464" s="187"/>
      <c r="BU464" s="188"/>
      <c r="BV464" s="189"/>
      <c r="BW464" s="185"/>
      <c r="BX464"/>
      <c r="BZ464"/>
    </row>
    <row r="465" spans="2:78" ht="18.75">
      <c r="B465" s="676" t="s">
        <v>1601</v>
      </c>
      <c r="C465" s="364">
        <v>1221890000124</v>
      </c>
      <c r="D465" s="838" t="s">
        <v>13</v>
      </c>
      <c r="E465" s="838" t="s">
        <v>615</v>
      </c>
      <c r="F465" s="365" t="s">
        <v>619</v>
      </c>
      <c r="G465" s="366" t="s">
        <v>34</v>
      </c>
      <c r="H465" s="366" t="s">
        <v>1338</v>
      </c>
      <c r="I465" s="840" t="s">
        <v>34</v>
      </c>
      <c r="J465" s="366" t="s">
        <v>611</v>
      </c>
      <c r="K465" s="367" t="s">
        <v>48</v>
      </c>
      <c r="L465" s="681" t="s">
        <v>1419</v>
      </c>
      <c r="M465" s="368" t="s">
        <v>1419</v>
      </c>
      <c r="N465" s="682">
        <v>40177</v>
      </c>
      <c r="O465" s="683" t="s">
        <v>1324</v>
      </c>
      <c r="P465" s="684">
        <v>35252</v>
      </c>
      <c r="Q465" s="372">
        <v>843.17912200000001</v>
      </c>
      <c r="R465" s="372">
        <v>893.60422278884448</v>
      </c>
      <c r="S465" s="873">
        <v>1</v>
      </c>
      <c r="T465" s="369">
        <v>0.13431791917527014</v>
      </c>
      <c r="U465" s="685">
        <v>1.3815315616929593</v>
      </c>
      <c r="V465" s="369">
        <v>0.11965422752506649</v>
      </c>
      <c r="W465" s="685">
        <v>1.0520774369993324</v>
      </c>
      <c r="X465" s="369">
        <v>0.16172716438840196</v>
      </c>
      <c r="Y465" s="685">
        <v>1.0807395309906631</v>
      </c>
      <c r="Z465" s="369">
        <v>0.19056576726565067</v>
      </c>
      <c r="AA465" s="685">
        <v>1.0146903784343986</v>
      </c>
      <c r="AB465" s="369">
        <v>8.2358399437977278E-2</v>
      </c>
      <c r="AC465" s="373">
        <v>7.1915423930664829E-2</v>
      </c>
      <c r="AD465" s="686">
        <v>7455507000189</v>
      </c>
      <c r="AE465" s="687" t="s">
        <v>1805</v>
      </c>
      <c r="AF465" s="688" t="s">
        <v>1785</v>
      </c>
      <c r="AG465" s="689" t="s">
        <v>59</v>
      </c>
      <c r="AH465" s="689" t="s">
        <v>1786</v>
      </c>
      <c r="AI465" s="689">
        <v>5000</v>
      </c>
      <c r="AJ465" s="689">
        <v>2000</v>
      </c>
      <c r="AK465" s="689">
        <v>5000</v>
      </c>
      <c r="AL465" s="673">
        <v>2</v>
      </c>
      <c r="AM465" s="673">
        <v>20</v>
      </c>
      <c r="AN465" s="685" t="s">
        <v>1787</v>
      </c>
      <c r="AO465" s="683" t="s">
        <v>1324</v>
      </c>
      <c r="AP465" s="687" t="s">
        <v>1802</v>
      </c>
      <c r="AQ465" s="376" t="s">
        <v>1782</v>
      </c>
      <c r="AR465" s="369">
        <v>0</v>
      </c>
      <c r="AS465" s="369">
        <v>0</v>
      </c>
      <c r="AT465" s="369" t="s">
        <v>1419</v>
      </c>
      <c r="AW465" s="198"/>
      <c r="AX465" s="198"/>
      <c r="AY465" s="184"/>
      <c r="AZ465" s="184"/>
      <c r="BA465" s="184"/>
      <c r="BB465" s="186"/>
      <c r="BC465" s="184"/>
      <c r="BD465" s="184"/>
      <c r="BE465" s="184"/>
      <c r="BF465" s="184"/>
      <c r="BG465" s="186"/>
      <c r="BH465" s="186"/>
      <c r="BI465" s="199"/>
      <c r="BJ465" s="199"/>
      <c r="BK465" s="199"/>
      <c r="BL465" s="186"/>
      <c r="BM465" s="186"/>
      <c r="BN465" s="186"/>
      <c r="BO465" s="186"/>
      <c r="BP465" s="186"/>
      <c r="BQ465" s="186"/>
      <c r="BR465" s="186"/>
      <c r="BS465" s="186"/>
      <c r="BT465" s="187"/>
      <c r="BU465" s="188"/>
      <c r="BV465" s="189"/>
      <c r="BW465" s="185"/>
      <c r="BX465"/>
      <c r="BZ465"/>
    </row>
    <row r="466" spans="2:78" ht="18.75">
      <c r="B466" s="676" t="s">
        <v>180</v>
      </c>
      <c r="C466" s="364">
        <v>18558694000142</v>
      </c>
      <c r="D466" s="838" t="s">
        <v>14</v>
      </c>
      <c r="E466" s="838" t="s">
        <v>614</v>
      </c>
      <c r="F466" s="365" t="s">
        <v>1419</v>
      </c>
      <c r="G466" s="366" t="s">
        <v>1419</v>
      </c>
      <c r="H466" s="366" t="s">
        <v>1338</v>
      </c>
      <c r="I466" s="840" t="s">
        <v>34</v>
      </c>
      <c r="J466" s="366" t="s">
        <v>608</v>
      </c>
      <c r="K466" s="367" t="s">
        <v>48</v>
      </c>
      <c r="L466" s="681" t="s">
        <v>1419</v>
      </c>
      <c r="M466" s="368" t="s">
        <v>34</v>
      </c>
      <c r="N466" s="682">
        <v>344435</v>
      </c>
      <c r="O466" s="683" t="s">
        <v>1321</v>
      </c>
      <c r="P466" s="684">
        <v>41469</v>
      </c>
      <c r="Q466" s="372">
        <v>87.139587000000006</v>
      </c>
      <c r="R466" s="372">
        <v>85.744661749999977</v>
      </c>
      <c r="S466" s="873">
        <v>3</v>
      </c>
      <c r="T466" s="369">
        <v>4.6614444038622027E-2</v>
      </c>
      <c r="U466" s="685">
        <v>0.47945446196268499</v>
      </c>
      <c r="V466" s="369">
        <v>5.2308070758610548E-2</v>
      </c>
      <c r="W466" s="685">
        <v>0.45992642430097141</v>
      </c>
      <c r="X466" s="369">
        <v>9.7274032512873143E-2</v>
      </c>
      <c r="Y466" s="685">
        <v>0.65003237194624386</v>
      </c>
      <c r="Z466" s="369">
        <v>0.38035558510109735</v>
      </c>
      <c r="AA466" s="685">
        <v>2.025249120676857</v>
      </c>
      <c r="AB466" s="369">
        <v>0.19208374638924658</v>
      </c>
      <c r="AC466" s="373">
        <v>-0.31977363369491962</v>
      </c>
      <c r="AD466" s="686">
        <v>0</v>
      </c>
      <c r="AE466" s="687" t="s">
        <v>1939</v>
      </c>
      <c r="AF466" s="688" t="s">
        <v>1797</v>
      </c>
      <c r="AG466" s="689" t="s">
        <v>741</v>
      </c>
      <c r="AH466" s="689" t="s">
        <v>1786</v>
      </c>
      <c r="AI466" s="689">
        <v>1000</v>
      </c>
      <c r="AJ466" s="689">
        <v>0</v>
      </c>
      <c r="AK466" s="689">
        <v>1000</v>
      </c>
      <c r="AL466" s="673">
        <v>2</v>
      </c>
      <c r="AM466" s="673">
        <v>20</v>
      </c>
      <c r="AN466" s="685" t="s">
        <v>666</v>
      </c>
      <c r="AO466" s="683" t="s">
        <v>1324</v>
      </c>
      <c r="AP466" s="687" t="s">
        <v>1783</v>
      </c>
      <c r="AQ466" s="376" t="s">
        <v>659</v>
      </c>
      <c r="AR466" s="369">
        <v>4.0000000000000001E-3</v>
      </c>
      <c r="AS466" s="369">
        <v>4.0000000000000001E-3</v>
      </c>
      <c r="AT466" s="369" t="s">
        <v>1419</v>
      </c>
      <c r="AW466" s="198"/>
      <c r="AX466" s="198"/>
      <c r="AY466" s="184"/>
      <c r="AZ466" s="184"/>
      <c r="BA466" s="184"/>
      <c r="BB466" s="186"/>
      <c r="BC466" s="184"/>
      <c r="BD466" s="184"/>
      <c r="BE466" s="184"/>
      <c r="BF466" s="184"/>
      <c r="BG466" s="186"/>
      <c r="BH466" s="186"/>
      <c r="BI466" s="199"/>
      <c r="BJ466" s="199"/>
      <c r="BK466" s="199"/>
      <c r="BL466" s="186"/>
      <c r="BM466" s="186"/>
      <c r="BN466" s="186"/>
      <c r="BO466" s="186"/>
      <c r="BP466" s="186"/>
      <c r="BQ466" s="186"/>
      <c r="BR466" s="186"/>
      <c r="BS466" s="186"/>
      <c r="BT466" s="187"/>
      <c r="BU466" s="188"/>
      <c r="BV466" s="189"/>
      <c r="BW466" s="185"/>
      <c r="BX466"/>
      <c r="BZ466"/>
    </row>
    <row r="467" spans="2:78" ht="18.75">
      <c r="B467" s="676" t="s">
        <v>1389</v>
      </c>
      <c r="C467" s="364">
        <v>18956729000100</v>
      </c>
      <c r="D467" s="838" t="s">
        <v>13</v>
      </c>
      <c r="E467" s="838" t="s">
        <v>616</v>
      </c>
      <c r="F467" s="365" t="s">
        <v>617</v>
      </c>
      <c r="G467" s="366" t="s">
        <v>34</v>
      </c>
      <c r="H467" s="366" t="s">
        <v>1338</v>
      </c>
      <c r="I467" s="840" t="s">
        <v>34</v>
      </c>
      <c r="J467" s="366" t="s">
        <v>608</v>
      </c>
      <c r="K467" s="367" t="s">
        <v>48</v>
      </c>
      <c r="L467" s="681" t="s">
        <v>1419</v>
      </c>
      <c r="M467" s="368" t="s">
        <v>1416</v>
      </c>
      <c r="N467" s="682">
        <v>352691</v>
      </c>
      <c r="O467" s="683" t="s">
        <v>1321</v>
      </c>
      <c r="P467" s="684">
        <v>41536</v>
      </c>
      <c r="Q467" s="372">
        <v>169.13886099999999</v>
      </c>
      <c r="R467" s="372">
        <v>206.44412111290328</v>
      </c>
      <c r="S467" s="873">
        <v>2</v>
      </c>
      <c r="T467" s="369">
        <v>0.13465986778102446</v>
      </c>
      <c r="U467" s="685">
        <v>1.3850486857984188</v>
      </c>
      <c r="V467" s="369">
        <v>0.16758987065437725</v>
      </c>
      <c r="W467" s="685">
        <v>1.4735586467111652</v>
      </c>
      <c r="X467" s="369">
        <v>0.25185833423999182</v>
      </c>
      <c r="Y467" s="685">
        <v>1.6830398223573775</v>
      </c>
      <c r="Z467" s="369">
        <v>0.38804060036169363</v>
      </c>
      <c r="AA467" s="685">
        <v>2.0661689099702731</v>
      </c>
      <c r="AB467" s="369">
        <v>0.11251761824384648</v>
      </c>
      <c r="AC467" s="373">
        <v>0.47866710280360386</v>
      </c>
      <c r="AD467" s="686">
        <v>0</v>
      </c>
      <c r="AE467" s="687" t="s">
        <v>1939</v>
      </c>
      <c r="AF467" s="688" t="s">
        <v>1797</v>
      </c>
      <c r="AG467" s="689" t="s">
        <v>741</v>
      </c>
      <c r="AH467" s="689" t="s">
        <v>1786</v>
      </c>
      <c r="AI467" s="689">
        <v>2000</v>
      </c>
      <c r="AJ467" s="689">
        <v>0</v>
      </c>
      <c r="AK467" s="689">
        <v>1000</v>
      </c>
      <c r="AL467" s="673">
        <v>2</v>
      </c>
      <c r="AM467" s="673">
        <v>20</v>
      </c>
      <c r="AN467" s="685" t="s">
        <v>1791</v>
      </c>
      <c r="AO467" s="683" t="s">
        <v>1324</v>
      </c>
      <c r="AP467" s="687" t="s">
        <v>1802</v>
      </c>
      <c r="AQ467" s="376" t="s">
        <v>668</v>
      </c>
      <c r="AR467" s="369">
        <v>2.5999999999999999E-3</v>
      </c>
      <c r="AS467" s="369">
        <v>2.5999999999999999E-3</v>
      </c>
      <c r="AT467" s="369" t="s">
        <v>1419</v>
      </c>
      <c r="AW467" s="198"/>
      <c r="AX467" s="198"/>
      <c r="AY467" s="184"/>
      <c r="AZ467" s="184"/>
      <c r="BA467" s="184"/>
      <c r="BB467" s="186"/>
      <c r="BC467" s="184"/>
      <c r="BD467" s="184"/>
      <c r="BE467" s="184"/>
      <c r="BF467" s="184"/>
      <c r="BG467" s="186"/>
      <c r="BH467" s="186"/>
      <c r="BI467" s="199"/>
      <c r="BJ467" s="199"/>
      <c r="BK467" s="199"/>
      <c r="BL467" s="186"/>
      <c r="BM467" s="186"/>
      <c r="BN467" s="186"/>
      <c r="BO467" s="186"/>
      <c r="BP467" s="186"/>
      <c r="BQ467" s="186"/>
      <c r="BR467" s="186"/>
      <c r="BS467" s="186"/>
      <c r="BT467" s="187"/>
      <c r="BU467" s="188"/>
      <c r="BV467" s="189"/>
      <c r="BW467" s="185"/>
      <c r="BX467"/>
      <c r="BZ467"/>
    </row>
    <row r="468" spans="2:78" ht="18.75">
      <c r="B468" s="676" t="s">
        <v>181</v>
      </c>
      <c r="C468" s="364">
        <v>34702572000134</v>
      </c>
      <c r="D468" s="838" t="s">
        <v>13</v>
      </c>
      <c r="E468" s="838" t="s">
        <v>616</v>
      </c>
      <c r="F468" s="365" t="s">
        <v>610</v>
      </c>
      <c r="G468" s="366" t="s">
        <v>34</v>
      </c>
      <c r="H468" s="366" t="s">
        <v>1338</v>
      </c>
      <c r="I468" s="840" t="s">
        <v>34</v>
      </c>
      <c r="J468" s="366" t="s">
        <v>611</v>
      </c>
      <c r="K468" s="367" t="s">
        <v>48</v>
      </c>
      <c r="L468" s="681" t="s">
        <v>715</v>
      </c>
      <c r="M468" s="368" t="s">
        <v>34</v>
      </c>
      <c r="N468" s="683">
        <v>530042</v>
      </c>
      <c r="O468" s="683" t="s">
        <v>1321</v>
      </c>
      <c r="P468" s="684">
        <v>43889</v>
      </c>
      <c r="Q468" s="372">
        <v>154845100</v>
      </c>
      <c r="R468" s="372">
        <v>4378721.5966291027</v>
      </c>
      <c r="S468" s="873">
        <v>3</v>
      </c>
      <c r="T468" s="369">
        <v>0.15238321068524185</v>
      </c>
      <c r="U468" s="685">
        <v>1.5673427367428248</v>
      </c>
      <c r="V468" s="369">
        <v>0.18553728829520399</v>
      </c>
      <c r="W468" s="685">
        <v>1.6313639624352752</v>
      </c>
      <c r="X468" s="369">
        <v>0.54954521857384719</v>
      </c>
      <c r="Y468" s="685">
        <v>3.6723282945425391</v>
      </c>
      <c r="AB468" s="369">
        <v>8.5833728131531964E-2</v>
      </c>
      <c r="AC468" s="373">
        <v>0.83656974412127372</v>
      </c>
      <c r="AD468" s="686">
        <v>41036284000153</v>
      </c>
      <c r="AE468" s="687" t="s">
        <v>2070</v>
      </c>
      <c r="AF468" s="688" t="s">
        <v>1779</v>
      </c>
      <c r="AG468" s="689" t="s">
        <v>1439</v>
      </c>
      <c r="AH468" s="689" t="s">
        <v>1780</v>
      </c>
      <c r="AI468" s="689">
        <v>10000</v>
      </c>
      <c r="AJ468" s="689">
        <v>1000</v>
      </c>
      <c r="AK468" s="689">
        <v>0</v>
      </c>
      <c r="AL468" s="673">
        <v>2</v>
      </c>
      <c r="AM468" s="673">
        <v>20</v>
      </c>
      <c r="AN468" s="685" t="s">
        <v>1801</v>
      </c>
      <c r="AO468" s="683" t="s">
        <v>1324</v>
      </c>
      <c r="AP468" s="687" t="s">
        <v>1802</v>
      </c>
      <c r="AQ468" s="376" t="s">
        <v>668</v>
      </c>
      <c r="AR468" s="369">
        <v>4.0000000000000001E-3</v>
      </c>
      <c r="AS468" s="369">
        <v>4.0000000000000001E-3</v>
      </c>
      <c r="AT468" s="369" t="s">
        <v>1419</v>
      </c>
      <c r="AW468" s="198"/>
      <c r="AX468" s="198"/>
      <c r="AY468" s="184"/>
      <c r="AZ468" s="184"/>
      <c r="BA468" s="184"/>
      <c r="BB468" s="186"/>
      <c r="BC468" s="184"/>
      <c r="BD468" s="184"/>
      <c r="BE468" s="184"/>
      <c r="BF468" s="184"/>
      <c r="BG468" s="186"/>
      <c r="BH468" s="186"/>
      <c r="BI468" s="199"/>
      <c r="BJ468" s="199"/>
      <c r="BK468" s="199"/>
      <c r="BL468" s="218"/>
      <c r="BM468" s="186"/>
      <c r="BN468" s="186"/>
      <c r="BO468" s="186"/>
      <c r="BP468" s="186"/>
      <c r="BQ468" s="186"/>
      <c r="BR468" s="186"/>
      <c r="BS468" s="186"/>
      <c r="BT468" s="187"/>
      <c r="BU468" s="188"/>
      <c r="BV468" s="189"/>
      <c r="BW468" s="185"/>
      <c r="BX468"/>
      <c r="BZ468"/>
    </row>
    <row r="469" spans="2:78" ht="18.75">
      <c r="B469" s="676" t="s">
        <v>1602</v>
      </c>
      <c r="C469" s="364">
        <v>37128109000119</v>
      </c>
      <c r="D469" s="838" t="s">
        <v>14</v>
      </c>
      <c r="E469" s="838" t="s">
        <v>614</v>
      </c>
      <c r="F469" s="365" t="s">
        <v>1317</v>
      </c>
      <c r="G469" s="366" t="s">
        <v>1419</v>
      </c>
      <c r="H469" s="366" t="s">
        <v>865</v>
      </c>
      <c r="I469" s="840" t="s">
        <v>34</v>
      </c>
      <c r="J469" s="366" t="s">
        <v>608</v>
      </c>
      <c r="K469" s="367" t="s">
        <v>48</v>
      </c>
      <c r="L469" s="681" t="s">
        <v>1419</v>
      </c>
      <c r="M469" s="368" t="s">
        <v>1419</v>
      </c>
      <c r="N469" s="683">
        <v>553794</v>
      </c>
      <c r="O469" s="683" t="s">
        <v>1321</v>
      </c>
      <c r="P469" s="684">
        <v>44111</v>
      </c>
      <c r="Q469" s="372">
        <v>32.71734764</v>
      </c>
      <c r="R469" s="372">
        <v>43.756487046280022</v>
      </c>
      <c r="S469" s="873">
        <v>2</v>
      </c>
      <c r="T469" s="369">
        <v>0.1225851255885384</v>
      </c>
      <c r="U469" s="685">
        <v>1.2608535110916292</v>
      </c>
      <c r="V469" s="369">
        <v>3.0374306668362161E-2</v>
      </c>
      <c r="W469" s="685">
        <v>0.26707056968453263</v>
      </c>
      <c r="X469" s="369">
        <v>-4.3344448127058399E-4</v>
      </c>
      <c r="Y469" s="685">
        <v>-2.8964867291796513E-3</v>
      </c>
      <c r="AB469" s="369">
        <v>0.21514109386083888</v>
      </c>
      <c r="AC469" s="373">
        <v>-0.38745309020688334</v>
      </c>
      <c r="AD469" s="686">
        <v>31963459000114</v>
      </c>
      <c r="AE469" s="687" t="s">
        <v>2028</v>
      </c>
      <c r="AF469" s="688" t="s">
        <v>1779</v>
      </c>
      <c r="AG469" s="689" t="s">
        <v>1439</v>
      </c>
      <c r="AH469" s="689" t="s">
        <v>1861</v>
      </c>
      <c r="AI469" s="689">
        <v>200</v>
      </c>
      <c r="AJ469" s="689">
        <v>0</v>
      </c>
      <c r="AK469" s="689">
        <v>200</v>
      </c>
      <c r="AL469" s="673">
        <v>2.5</v>
      </c>
      <c r="AM469" s="673">
        <v>20</v>
      </c>
      <c r="AN469" s="685" t="s">
        <v>1782</v>
      </c>
      <c r="AO469" s="683" t="s">
        <v>1321</v>
      </c>
      <c r="AP469" s="687" t="s">
        <v>1802</v>
      </c>
      <c r="AQ469" s="376" t="s">
        <v>1782</v>
      </c>
      <c r="AR469" s="369">
        <v>0</v>
      </c>
      <c r="AS469" s="369">
        <v>0</v>
      </c>
      <c r="AT469" s="369" t="s">
        <v>1419</v>
      </c>
      <c r="AW469" s="198"/>
      <c r="AX469" s="198"/>
      <c r="AY469" s="184"/>
      <c r="AZ469" s="184"/>
      <c r="BA469" s="184"/>
      <c r="BB469" s="186"/>
      <c r="BC469" s="184"/>
      <c r="BD469" s="184"/>
      <c r="BE469" s="184"/>
      <c r="BF469" s="184"/>
      <c r="BG469" s="186"/>
      <c r="BH469" s="186"/>
      <c r="BI469" s="199"/>
      <c r="BJ469" s="199"/>
      <c r="BK469" s="199"/>
      <c r="BL469" s="218"/>
      <c r="BM469" s="186"/>
      <c r="BN469" s="186"/>
      <c r="BO469" s="186"/>
      <c r="BP469" s="186"/>
      <c r="BQ469" s="186"/>
      <c r="BR469" s="186"/>
      <c r="BS469" s="186"/>
      <c r="BT469" s="187"/>
      <c r="BU469" s="188"/>
      <c r="BV469" s="189"/>
      <c r="BW469" s="185"/>
      <c r="BX469"/>
      <c r="BZ469"/>
    </row>
    <row r="470" spans="2:78" ht="18.75">
      <c r="B470" s="676" t="s">
        <v>182</v>
      </c>
      <c r="C470" s="364">
        <v>30858733000122</v>
      </c>
      <c r="D470" s="838" t="s">
        <v>14</v>
      </c>
      <c r="E470" s="838" t="s">
        <v>607</v>
      </c>
      <c r="F470" s="365" t="s">
        <v>1419</v>
      </c>
      <c r="G470" s="366" t="s">
        <v>1419</v>
      </c>
      <c r="H470" s="366" t="s">
        <v>34</v>
      </c>
      <c r="I470" s="840" t="s">
        <v>34</v>
      </c>
      <c r="J470" s="366" t="s">
        <v>608</v>
      </c>
      <c r="K470" s="367" t="s">
        <v>48</v>
      </c>
      <c r="L470" s="681" t="s">
        <v>1419</v>
      </c>
      <c r="M470" s="368" t="s">
        <v>34</v>
      </c>
      <c r="N470" s="682">
        <v>497673</v>
      </c>
      <c r="O470" s="683" t="s">
        <v>1321</v>
      </c>
      <c r="P470" s="684">
        <v>43566</v>
      </c>
      <c r="Q470" s="372">
        <v>225.27983115999999</v>
      </c>
      <c r="R470" s="372">
        <v>207.86435075944203</v>
      </c>
      <c r="S470" s="873">
        <v>2</v>
      </c>
      <c r="T470" s="369">
        <v>0.12532008650848181</v>
      </c>
      <c r="U470" s="685">
        <v>1.2889840453799708</v>
      </c>
      <c r="V470" s="369">
        <v>3.1871877981763053E-2</v>
      </c>
      <c r="W470" s="685">
        <v>0.28023818625534258</v>
      </c>
      <c r="X470" s="369">
        <v>-3.7803105894346212E-3</v>
      </c>
      <c r="Y470" s="685">
        <v>-2.5261873037066604E-2</v>
      </c>
      <c r="Z470" s="369">
        <v>8.7573017097289929E-2</v>
      </c>
      <c r="AA470" s="685">
        <v>0.46629307631742756</v>
      </c>
      <c r="AB470" s="369">
        <v>0.21903139917897524</v>
      </c>
      <c r="AC470" s="373">
        <v>-0.37373413419407103</v>
      </c>
      <c r="AD470" s="686">
        <v>31635364000171</v>
      </c>
      <c r="AE470" s="687" t="s">
        <v>2028</v>
      </c>
      <c r="AF470" s="688" t="s">
        <v>1779</v>
      </c>
      <c r="AG470" s="689" t="s">
        <v>1439</v>
      </c>
      <c r="AH470" s="689" t="s">
        <v>1786</v>
      </c>
      <c r="AI470" s="689">
        <v>500</v>
      </c>
      <c r="AJ470" s="689">
        <v>100</v>
      </c>
      <c r="AK470" s="689">
        <v>100</v>
      </c>
      <c r="AL470" s="673">
        <v>2.5</v>
      </c>
      <c r="AM470" s="673">
        <v>20</v>
      </c>
      <c r="AN470" s="685" t="s">
        <v>1836</v>
      </c>
      <c r="AO470" s="683" t="s">
        <v>1324</v>
      </c>
      <c r="AP470" s="687" t="s">
        <v>1783</v>
      </c>
      <c r="AQ470" s="376" t="s">
        <v>670</v>
      </c>
      <c r="AR470" s="369">
        <v>4.31666666666667E-3</v>
      </c>
      <c r="AS470" s="369">
        <v>4.31666666666667E-3</v>
      </c>
      <c r="AT470" s="369" t="s">
        <v>1419</v>
      </c>
      <c r="AW470" s="198"/>
      <c r="AX470" s="198"/>
      <c r="AY470" s="184"/>
      <c r="AZ470" s="184"/>
      <c r="BA470" s="184"/>
      <c r="BB470" s="186"/>
      <c r="BC470" s="184"/>
      <c r="BD470" s="184"/>
      <c r="BE470" s="184"/>
      <c r="BF470" s="184"/>
      <c r="BG470" s="186"/>
      <c r="BH470" s="186"/>
      <c r="BI470" s="199"/>
      <c r="BJ470" s="199"/>
      <c r="BK470" s="199"/>
      <c r="BL470" s="218"/>
      <c r="BM470" s="186"/>
      <c r="BN470" s="186"/>
      <c r="BO470" s="186"/>
      <c r="BP470" s="186"/>
      <c r="BQ470" s="186"/>
      <c r="BR470" s="186"/>
      <c r="BS470" s="186"/>
      <c r="BT470" s="187"/>
      <c r="BU470" s="188"/>
      <c r="BV470" s="189"/>
      <c r="BW470" s="185"/>
      <c r="BX470"/>
      <c r="BZ470"/>
    </row>
    <row r="471" spans="2:78" ht="18.75">
      <c r="B471" s="676" t="s">
        <v>42</v>
      </c>
      <c r="C471" s="364">
        <v>35432385000140</v>
      </c>
      <c r="D471" s="838" t="s">
        <v>13</v>
      </c>
      <c r="E471" s="838" t="s">
        <v>616</v>
      </c>
      <c r="F471" s="365" t="s">
        <v>619</v>
      </c>
      <c r="G471" s="366" t="s">
        <v>34</v>
      </c>
      <c r="H471" s="366" t="s">
        <v>865</v>
      </c>
      <c r="I471" s="840" t="s">
        <v>34</v>
      </c>
      <c r="J471" s="366" t="s">
        <v>611</v>
      </c>
      <c r="K471" s="367" t="s">
        <v>48</v>
      </c>
      <c r="L471" s="681" t="s">
        <v>1339</v>
      </c>
      <c r="M471" s="368" t="s">
        <v>1416</v>
      </c>
      <c r="N471" s="682">
        <v>518174</v>
      </c>
      <c r="O471" s="683" t="s">
        <v>1321</v>
      </c>
      <c r="P471" s="684">
        <v>43810</v>
      </c>
      <c r="Q471" s="372">
        <v>246.22273844</v>
      </c>
      <c r="R471" s="372">
        <v>372.26039986131468</v>
      </c>
      <c r="S471" s="873">
        <v>2</v>
      </c>
      <c r="T471" s="369">
        <v>-1.6292916667339119E-2</v>
      </c>
      <c r="U471" s="685">
        <v>-0.16758135285426998</v>
      </c>
      <c r="V471" s="369">
        <v>-9.0448291488594013E-3</v>
      </c>
      <c r="W471" s="685">
        <v>-7.952799383569932E-2</v>
      </c>
      <c r="X471" s="369">
        <v>7.1523678926109335E-2</v>
      </c>
      <c r="Y471" s="685">
        <v>0.4779559915592852</v>
      </c>
      <c r="AB471" s="369">
        <v>5.2700219750668492E-2</v>
      </c>
      <c r="AC471" s="373">
        <v>-2.3297097819508683</v>
      </c>
      <c r="AD471" s="686">
        <v>32785900000188</v>
      </c>
      <c r="AE471" s="687" t="s">
        <v>2028</v>
      </c>
      <c r="AF471" s="688" t="s">
        <v>1779</v>
      </c>
      <c r="AG471" s="689" t="s">
        <v>1439</v>
      </c>
      <c r="AH471" s="689" t="s">
        <v>1780</v>
      </c>
      <c r="AI471" s="689">
        <v>500</v>
      </c>
      <c r="AJ471" s="689">
        <v>100</v>
      </c>
      <c r="AK471" s="689">
        <v>100</v>
      </c>
      <c r="AL471" s="673">
        <v>2</v>
      </c>
      <c r="AM471" s="673">
        <v>15</v>
      </c>
      <c r="AN471" s="685" t="s">
        <v>1782</v>
      </c>
      <c r="AO471" s="683" t="s">
        <v>1324</v>
      </c>
      <c r="AP471" s="687" t="s">
        <v>1802</v>
      </c>
      <c r="AQ471" s="376" t="s">
        <v>668</v>
      </c>
      <c r="AR471" s="369">
        <v>3.15E-3</v>
      </c>
      <c r="AS471" s="369">
        <v>3.15E-3</v>
      </c>
      <c r="AT471" s="369" t="s">
        <v>1419</v>
      </c>
      <c r="AW471" s="198"/>
      <c r="AX471" s="198"/>
      <c r="AY471" s="184"/>
      <c r="AZ471" s="184"/>
      <c r="BA471" s="184"/>
      <c r="BB471" s="186"/>
      <c r="BC471" s="184"/>
      <c r="BD471" s="184"/>
      <c r="BE471" s="184"/>
      <c r="BF471" s="184"/>
      <c r="BG471" s="186"/>
      <c r="BH471" s="186"/>
      <c r="BI471" s="199"/>
      <c r="BJ471" s="199"/>
      <c r="BK471" s="199"/>
      <c r="BL471" s="186"/>
      <c r="BM471" s="186"/>
      <c r="BN471" s="186"/>
      <c r="BO471" s="186"/>
      <c r="BP471" s="186"/>
      <c r="BQ471" s="186"/>
      <c r="BR471" s="186"/>
      <c r="BS471" s="186"/>
      <c r="BT471" s="187"/>
      <c r="BU471" s="188"/>
      <c r="BV471" s="189"/>
      <c r="BW471" s="185"/>
      <c r="BX471"/>
      <c r="BZ471"/>
    </row>
    <row r="472" spans="2:78" ht="18.75">
      <c r="B472" s="676" t="s">
        <v>44</v>
      </c>
      <c r="C472" s="364">
        <v>30317454000151</v>
      </c>
      <c r="D472" s="838" t="s">
        <v>14</v>
      </c>
      <c r="E472" s="838" t="s">
        <v>614</v>
      </c>
      <c r="F472" s="365" t="s">
        <v>1317</v>
      </c>
      <c r="G472" s="366" t="s">
        <v>1419</v>
      </c>
      <c r="H472" s="366" t="s">
        <v>865</v>
      </c>
      <c r="I472" s="840" t="s">
        <v>34</v>
      </c>
      <c r="J472" s="366" t="s">
        <v>608</v>
      </c>
      <c r="K472" s="367" t="s">
        <v>48</v>
      </c>
      <c r="L472" s="681" t="s">
        <v>1339</v>
      </c>
      <c r="M472" s="368" t="s">
        <v>34</v>
      </c>
      <c r="N472" s="682">
        <v>466999</v>
      </c>
      <c r="O472" s="683" t="s">
        <v>1321</v>
      </c>
      <c r="P472" s="684">
        <v>43252</v>
      </c>
      <c r="Q472" s="372">
        <v>892.89943515000004</v>
      </c>
      <c r="R472" s="372">
        <v>1164.4572425838242</v>
      </c>
      <c r="S472" s="873">
        <v>2</v>
      </c>
      <c r="T472" s="369">
        <v>6.6892389742786218E-2</v>
      </c>
      <c r="U472" s="685">
        <v>0.68802396757007145</v>
      </c>
      <c r="V472" s="369">
        <v>2.416033716366317E-2</v>
      </c>
      <c r="W472" s="685">
        <v>0.21243332664415479</v>
      </c>
      <c r="X472" s="369">
        <v>5.1864383472135067E-2</v>
      </c>
      <c r="Y472" s="685">
        <v>0.34658302259094598</v>
      </c>
      <c r="Z472" s="369">
        <v>0.28822163406223278</v>
      </c>
      <c r="AA472" s="685">
        <v>1.5346708022952591</v>
      </c>
      <c r="AB472" s="369">
        <v>0.11673024159535196</v>
      </c>
      <c r="AC472" s="373">
        <v>-0.76733372541170819</v>
      </c>
      <c r="AD472" s="686">
        <v>30317436000170</v>
      </c>
      <c r="AE472" s="687" t="s">
        <v>2028</v>
      </c>
      <c r="AF472" s="688" t="s">
        <v>1779</v>
      </c>
      <c r="AG472" s="689" t="s">
        <v>1439</v>
      </c>
      <c r="AH472" s="689" t="s">
        <v>1786</v>
      </c>
      <c r="AI472" s="689">
        <v>500</v>
      </c>
      <c r="AJ472" s="689">
        <v>100</v>
      </c>
      <c r="AK472" s="689">
        <v>100</v>
      </c>
      <c r="AL472" s="673">
        <v>1.85</v>
      </c>
      <c r="AM472" s="673">
        <v>20</v>
      </c>
      <c r="AN472" s="685" t="s">
        <v>1781</v>
      </c>
      <c r="AO472" s="683" t="s">
        <v>1324</v>
      </c>
      <c r="AP472" s="687" t="s">
        <v>1802</v>
      </c>
      <c r="AQ472" s="376" t="s">
        <v>668</v>
      </c>
      <c r="AR472" s="369">
        <v>4.6249999999999998E-3</v>
      </c>
      <c r="AS472" s="369">
        <v>4.6249999999999998E-3</v>
      </c>
      <c r="AT472" s="369" t="s">
        <v>1419</v>
      </c>
      <c r="AW472" s="198"/>
      <c r="AX472" s="198"/>
      <c r="AY472" s="184"/>
      <c r="AZ472" s="184"/>
      <c r="BA472" s="184"/>
      <c r="BB472" s="186"/>
      <c r="BC472" s="184"/>
      <c r="BD472" s="184"/>
      <c r="BE472" s="184"/>
      <c r="BF472" s="184"/>
      <c r="BG472" s="186"/>
      <c r="BH472" s="186"/>
      <c r="BI472" s="199"/>
      <c r="BJ472" s="199"/>
      <c r="BK472" s="199"/>
      <c r="BL472" s="186"/>
      <c r="BM472" s="186"/>
      <c r="BN472" s="186"/>
      <c r="BO472" s="186"/>
      <c r="BP472" s="186"/>
      <c r="BQ472" s="186"/>
      <c r="BR472" s="186"/>
      <c r="BS472" s="186"/>
      <c r="BT472" s="187"/>
      <c r="BU472" s="188"/>
      <c r="BV472" s="189"/>
      <c r="BW472" s="185"/>
      <c r="BX472"/>
      <c r="BZ472"/>
    </row>
    <row r="473" spans="2:78" ht="18.75">
      <c r="B473" s="676" t="s">
        <v>183</v>
      </c>
      <c r="C473" s="364">
        <v>40920066000114</v>
      </c>
      <c r="D473" s="838" t="s">
        <v>14</v>
      </c>
      <c r="E473" s="838" t="s">
        <v>614</v>
      </c>
      <c r="F473" s="365" t="s">
        <v>610</v>
      </c>
      <c r="G473" s="366" t="s">
        <v>1419</v>
      </c>
      <c r="H473" s="366" t="s">
        <v>865</v>
      </c>
      <c r="I473" s="840" t="s">
        <v>34</v>
      </c>
      <c r="J473" s="366" t="s">
        <v>608</v>
      </c>
      <c r="K473" s="367" t="s">
        <v>48</v>
      </c>
      <c r="L473" s="681" t="s">
        <v>1339</v>
      </c>
      <c r="M473" s="368" t="s">
        <v>34</v>
      </c>
      <c r="N473" s="683">
        <v>588849</v>
      </c>
      <c r="O473" s="683" t="s">
        <v>1321</v>
      </c>
      <c r="P473" s="684">
        <v>44279</v>
      </c>
      <c r="Q473" s="372">
        <v>114214200</v>
      </c>
      <c r="R473" s="372">
        <v>3119677.535896074</v>
      </c>
      <c r="S473" s="873">
        <v>2</v>
      </c>
      <c r="T473" s="369">
        <v>0.14256340860308536</v>
      </c>
      <c r="U473" s="685">
        <v>1.4663408258334187</v>
      </c>
      <c r="V473" s="369">
        <v>0.17749990956334449</v>
      </c>
      <c r="W473" s="685">
        <v>1.5606941249267237</v>
      </c>
      <c r="AB473" s="369">
        <v>0.10697813314926724</v>
      </c>
      <c r="AC473" s="373">
        <v>0.59608930695336171</v>
      </c>
      <c r="AD473" s="686">
        <v>0</v>
      </c>
      <c r="AE473" s="687" t="s">
        <v>2113</v>
      </c>
      <c r="AF473" s="688" t="s">
        <v>1800</v>
      </c>
      <c r="AG473" s="689" t="s">
        <v>1438</v>
      </c>
      <c r="AH473" s="689" t="s">
        <v>1786</v>
      </c>
      <c r="AI473" s="689">
        <v>500</v>
      </c>
      <c r="AJ473" s="689">
        <v>500</v>
      </c>
      <c r="AK473" s="689">
        <v>500</v>
      </c>
      <c r="AL473" s="673">
        <v>2</v>
      </c>
      <c r="AM473" s="673">
        <v>20</v>
      </c>
      <c r="AN473" s="685" t="s">
        <v>1782</v>
      </c>
      <c r="AO473" s="683" t="s">
        <v>1324</v>
      </c>
      <c r="AP473" s="687" t="s">
        <v>1802</v>
      </c>
      <c r="AQ473" s="376" t="s">
        <v>674</v>
      </c>
      <c r="AR473" s="369">
        <v>4.0000000000000001E-3</v>
      </c>
      <c r="AS473" s="369">
        <v>4.0000000000000001E-3</v>
      </c>
      <c r="AT473" s="369" t="s">
        <v>1419</v>
      </c>
      <c r="AW473" s="198"/>
      <c r="AX473" s="198"/>
      <c r="AY473" s="184"/>
      <c r="AZ473" s="184"/>
      <c r="BA473" s="184"/>
      <c r="BB473" s="186"/>
      <c r="BC473" s="184"/>
      <c r="BD473" s="184"/>
      <c r="BE473" s="184"/>
      <c r="BF473" s="184"/>
      <c r="BG473" s="186"/>
      <c r="BH473" s="186"/>
      <c r="BI473" s="199"/>
      <c r="BJ473" s="199"/>
      <c r="BK473" s="199"/>
      <c r="BL473" s="186"/>
      <c r="BM473" s="186"/>
      <c r="BN473" s="186"/>
      <c r="BO473" s="186"/>
      <c r="BP473" s="186"/>
      <c r="BQ473" s="186"/>
      <c r="BR473" s="186"/>
      <c r="BS473" s="186"/>
      <c r="BT473" s="187"/>
      <c r="BU473" s="188"/>
      <c r="BV473" s="189"/>
      <c r="BW473" s="185"/>
      <c r="BX473"/>
      <c r="BZ473"/>
    </row>
    <row r="474" spans="2:78" ht="18.75">
      <c r="B474" s="676" t="s">
        <v>481</v>
      </c>
      <c r="C474" s="364">
        <v>29250121000173</v>
      </c>
      <c r="D474" s="838" t="s">
        <v>11</v>
      </c>
      <c r="E474" s="838" t="s">
        <v>620</v>
      </c>
      <c r="F474" s="365" t="s">
        <v>663</v>
      </c>
      <c r="G474" s="366" t="s">
        <v>738</v>
      </c>
      <c r="H474" s="366" t="s">
        <v>34</v>
      </c>
      <c r="I474" s="840" t="s">
        <v>1419</v>
      </c>
      <c r="J474" s="366" t="s">
        <v>608</v>
      </c>
      <c r="K474" s="367" t="s">
        <v>48</v>
      </c>
      <c r="L474" s="681" t="s">
        <v>1419</v>
      </c>
      <c r="M474" s="368" t="s">
        <v>34</v>
      </c>
      <c r="N474" s="682">
        <v>470473</v>
      </c>
      <c r="O474" s="683" t="s">
        <v>1321</v>
      </c>
      <c r="P474" s="684">
        <v>43036</v>
      </c>
      <c r="Q474" s="372">
        <v>409.12255987999998</v>
      </c>
      <c r="R474" s="372">
        <v>272.50281833115537</v>
      </c>
      <c r="S474" s="873">
        <v>1</v>
      </c>
      <c r="T474" s="369">
        <v>0.1143170374250646</v>
      </c>
      <c r="U474" s="685">
        <v>1.1758118068809367</v>
      </c>
      <c r="V474" s="369">
        <v>0.1336215854414764</v>
      </c>
      <c r="W474" s="685">
        <v>1.1748874907876152</v>
      </c>
      <c r="X474" s="369">
        <v>0.20614277501862732</v>
      </c>
      <c r="Y474" s="685">
        <v>1.3775462324665719</v>
      </c>
      <c r="Z474" s="369">
        <v>0.2333330104173319</v>
      </c>
      <c r="AA474" s="685">
        <v>1.2424097152326052</v>
      </c>
      <c r="AB474" s="369">
        <v>1.926417791161202E-3</v>
      </c>
      <c r="AC474" s="373">
        <v>10.324965444932742</v>
      </c>
      <c r="AD474" s="686">
        <v>0</v>
      </c>
      <c r="AE474" s="687" t="s">
        <v>1796</v>
      </c>
      <c r="AF474" s="688" t="s">
        <v>1797</v>
      </c>
      <c r="AG474" s="689" t="s">
        <v>741</v>
      </c>
      <c r="AH474" s="689" t="s">
        <v>1786</v>
      </c>
      <c r="AI474" s="689">
        <v>500</v>
      </c>
      <c r="AJ474" s="689">
        <v>500</v>
      </c>
      <c r="AK474" s="689">
        <v>500</v>
      </c>
      <c r="AL474" s="673">
        <v>0.4</v>
      </c>
      <c r="AM474" s="673">
        <v>10</v>
      </c>
      <c r="AN474" s="685" t="s">
        <v>1787</v>
      </c>
      <c r="AO474" s="683" t="s">
        <v>1324</v>
      </c>
      <c r="AP474" s="687" t="s">
        <v>1788</v>
      </c>
      <c r="AQ474" s="376" t="s">
        <v>11</v>
      </c>
      <c r="AR474" s="369">
        <v>5.3333333333333303E-4</v>
      </c>
      <c r="AS474" s="369">
        <v>5.3333333333333303E-4</v>
      </c>
      <c r="AT474" s="369" t="s">
        <v>1419</v>
      </c>
      <c r="AW474" s="198"/>
      <c r="AX474" s="198"/>
      <c r="AY474" s="184"/>
      <c r="AZ474" s="184"/>
      <c r="BA474" s="184"/>
      <c r="BB474" s="186"/>
      <c r="BC474" s="184"/>
      <c r="BD474" s="184"/>
      <c r="BE474" s="184"/>
      <c r="BF474" s="184"/>
      <c r="BG474" s="186"/>
      <c r="BH474" s="186"/>
      <c r="BI474" s="199"/>
      <c r="BJ474" s="199"/>
      <c r="BK474" s="199"/>
      <c r="BL474" s="218"/>
      <c r="BM474" s="186"/>
      <c r="BN474" s="186"/>
      <c r="BO474" s="186"/>
      <c r="BP474" s="186"/>
      <c r="BQ474" s="186"/>
      <c r="BR474" s="186"/>
      <c r="BS474" s="186"/>
      <c r="BT474" s="187"/>
      <c r="BU474" s="188"/>
      <c r="BV474" s="189"/>
      <c r="BW474" s="185"/>
      <c r="BX474"/>
      <c r="BZ474"/>
    </row>
    <row r="475" spans="2:78" ht="18.75">
      <c r="B475" s="676" t="s">
        <v>184</v>
      </c>
      <c r="C475" s="364">
        <v>10783480000168</v>
      </c>
      <c r="D475" s="838" t="s">
        <v>11</v>
      </c>
      <c r="E475" s="838" t="s">
        <v>620</v>
      </c>
      <c r="F475" s="365" t="s">
        <v>663</v>
      </c>
      <c r="G475" s="366" t="s">
        <v>738</v>
      </c>
      <c r="H475" s="366" t="s">
        <v>34</v>
      </c>
      <c r="I475" s="840" t="s">
        <v>1419</v>
      </c>
      <c r="J475" s="366" t="s">
        <v>608</v>
      </c>
      <c r="K475" s="367" t="s">
        <v>48</v>
      </c>
      <c r="L475" s="681" t="s">
        <v>1419</v>
      </c>
      <c r="M475" s="368" t="s">
        <v>1416</v>
      </c>
      <c r="N475" s="682">
        <v>259624</v>
      </c>
      <c r="O475" s="683" t="s">
        <v>1321</v>
      </c>
      <c r="P475" s="684">
        <v>39918</v>
      </c>
      <c r="Q475" s="372">
        <v>1637.9909520000001</v>
      </c>
      <c r="R475" s="372">
        <v>1200.976985478088</v>
      </c>
      <c r="S475" s="873">
        <v>1</v>
      </c>
      <c r="T475" s="369">
        <v>0.1075763974244508</v>
      </c>
      <c r="U475" s="685">
        <v>1.1064807231056859</v>
      </c>
      <c r="V475" s="369">
        <v>0.12681695574551499</v>
      </c>
      <c r="W475" s="685">
        <v>1.1150567809302734</v>
      </c>
      <c r="X475" s="369">
        <v>0.19177484733211081</v>
      </c>
      <c r="Y475" s="685">
        <v>1.2815327551515194</v>
      </c>
      <c r="Z475" s="369">
        <v>0.21011941429382608</v>
      </c>
      <c r="AA475" s="685">
        <v>1.1188061269630079</v>
      </c>
      <c r="AB475" s="369">
        <v>2.0106213403727593E-3</v>
      </c>
      <c r="AC475" s="373">
        <v>6.5082207014950235</v>
      </c>
      <c r="AD475" s="686">
        <v>0</v>
      </c>
      <c r="AE475" s="687" t="s">
        <v>1796</v>
      </c>
      <c r="AF475" s="688" t="s">
        <v>1797</v>
      </c>
      <c r="AG475" s="689" t="s">
        <v>741</v>
      </c>
      <c r="AH475" s="689" t="s">
        <v>1786</v>
      </c>
      <c r="AI475" s="689">
        <v>100</v>
      </c>
      <c r="AJ475" s="689">
        <v>100</v>
      </c>
      <c r="AK475" s="689">
        <v>100</v>
      </c>
      <c r="AL475" s="673">
        <v>0.4</v>
      </c>
      <c r="AM475" s="673">
        <v>0</v>
      </c>
      <c r="AN475" s="685" t="s">
        <v>1787</v>
      </c>
      <c r="AO475" s="683" t="s">
        <v>1324</v>
      </c>
      <c r="AP475" s="687" t="s">
        <v>1788</v>
      </c>
      <c r="AQ475" s="376" t="s">
        <v>11</v>
      </c>
      <c r="AR475" s="369">
        <v>6.9999999999999999E-4</v>
      </c>
      <c r="AS475" s="369">
        <v>6.9999999999999999E-4</v>
      </c>
      <c r="AT475" s="369" t="s">
        <v>1419</v>
      </c>
      <c r="AW475" s="198"/>
      <c r="AX475" s="198"/>
      <c r="AY475" s="184"/>
      <c r="AZ475" s="184"/>
      <c r="BA475" s="184"/>
      <c r="BB475" s="186"/>
      <c r="BC475" s="184"/>
      <c r="BD475" s="184"/>
      <c r="BE475" s="184"/>
      <c r="BF475" s="184"/>
      <c r="BG475" s="186"/>
      <c r="BH475" s="186"/>
      <c r="BI475" s="199"/>
      <c r="BJ475" s="199"/>
      <c r="BK475" s="199"/>
      <c r="BL475" s="218"/>
      <c r="BM475" s="186"/>
      <c r="BN475" s="186"/>
      <c r="BO475" s="186"/>
      <c r="BP475" s="186"/>
      <c r="BQ475" s="186"/>
      <c r="BR475" s="186"/>
      <c r="BS475" s="186"/>
      <c r="BT475" s="187"/>
      <c r="BU475" s="188"/>
      <c r="BV475" s="189"/>
      <c r="BW475" s="185"/>
      <c r="BX475"/>
      <c r="BZ475"/>
    </row>
    <row r="476" spans="2:78" ht="18.75">
      <c r="B476" s="676" t="s">
        <v>916</v>
      </c>
      <c r="C476" s="364">
        <v>26142614000100</v>
      </c>
      <c r="D476" s="838" t="s">
        <v>11</v>
      </c>
      <c r="E476" s="838" t="s">
        <v>621</v>
      </c>
      <c r="F476" s="365" t="s">
        <v>692</v>
      </c>
      <c r="G476" s="366" t="s">
        <v>738</v>
      </c>
      <c r="H476" s="366" t="s">
        <v>34</v>
      </c>
      <c r="I476" s="840" t="s">
        <v>1419</v>
      </c>
      <c r="J476" s="366" t="s">
        <v>608</v>
      </c>
      <c r="K476" s="367" t="s">
        <v>48</v>
      </c>
      <c r="L476" s="681" t="s">
        <v>1419</v>
      </c>
      <c r="M476" s="368" t="s">
        <v>34</v>
      </c>
      <c r="N476" s="682">
        <v>431923</v>
      </c>
      <c r="O476" s="683" t="s">
        <v>1321</v>
      </c>
      <c r="P476" s="684">
        <v>42612</v>
      </c>
      <c r="Q476" s="372">
        <v>79.797770999999997</v>
      </c>
      <c r="R476" s="372">
        <v>91.347732344129568</v>
      </c>
      <c r="S476" s="873">
        <v>1</v>
      </c>
      <c r="T476" s="369">
        <v>5.9961659835869208E-2</v>
      </c>
      <c r="U476" s="685">
        <v>0.61673770754782675</v>
      </c>
      <c r="V476" s="369">
        <v>8.770718571925773E-2</v>
      </c>
      <c r="W476" s="685">
        <v>0.77117836173912346</v>
      </c>
      <c r="X476" s="369">
        <v>0.16420756535801306</v>
      </c>
      <c r="Y476" s="685">
        <v>1.0973147760381088</v>
      </c>
      <c r="Z476" s="369">
        <v>0.20254238012733605</v>
      </c>
      <c r="AA476" s="685">
        <v>1.0784612960097733</v>
      </c>
      <c r="AB476" s="369">
        <v>2.793898323269077E-2</v>
      </c>
      <c r="AC476" s="373">
        <v>-0.93146562919746023</v>
      </c>
      <c r="AD476" s="686">
        <v>0</v>
      </c>
      <c r="AE476" s="687" t="s">
        <v>1796</v>
      </c>
      <c r="AF476" s="688" t="s">
        <v>1797</v>
      </c>
      <c r="AG476" s="689" t="s">
        <v>741</v>
      </c>
      <c r="AH476" s="689" t="s">
        <v>1786</v>
      </c>
      <c r="AI476" s="689">
        <v>100</v>
      </c>
      <c r="AJ476" s="689">
        <v>0</v>
      </c>
      <c r="AK476" s="689">
        <v>100</v>
      </c>
      <c r="AL476" s="673">
        <v>0.75</v>
      </c>
      <c r="AM476" s="673">
        <v>0</v>
      </c>
      <c r="AN476" s="685" t="s">
        <v>1791</v>
      </c>
      <c r="AO476" s="683" t="s">
        <v>1324</v>
      </c>
      <c r="AP476" s="687" t="s">
        <v>1802</v>
      </c>
      <c r="AQ476" s="376" t="s">
        <v>1917</v>
      </c>
      <c r="AR476" s="369">
        <v>1E-3</v>
      </c>
      <c r="AS476" s="369">
        <v>1E-3</v>
      </c>
      <c r="AT476" s="369" t="s">
        <v>1419</v>
      </c>
      <c r="AW476" s="198"/>
      <c r="AX476" s="198"/>
      <c r="AY476" s="184"/>
      <c r="AZ476" s="184"/>
      <c r="BA476" s="184"/>
      <c r="BB476" s="186"/>
      <c r="BC476" s="184"/>
      <c r="BD476" s="184"/>
      <c r="BE476" s="184"/>
      <c r="BF476" s="184"/>
      <c r="BG476" s="186"/>
      <c r="BH476" s="186"/>
      <c r="BI476" s="199"/>
      <c r="BJ476" s="199"/>
      <c r="BK476" s="199"/>
      <c r="BL476" s="186"/>
      <c r="BM476" s="186"/>
      <c r="BN476" s="186"/>
      <c r="BO476" s="186"/>
      <c r="BP476" s="186"/>
      <c r="BQ476" s="186"/>
      <c r="BR476" s="186"/>
      <c r="BS476" s="186"/>
      <c r="BT476" s="187"/>
      <c r="BU476" s="188"/>
      <c r="BV476" s="189"/>
      <c r="BW476" s="185"/>
      <c r="BX476"/>
      <c r="BZ476"/>
    </row>
    <row r="477" spans="2:78" ht="18.75">
      <c r="B477" s="676" t="s">
        <v>476</v>
      </c>
      <c r="C477" s="364">
        <v>807777000162</v>
      </c>
      <c r="D477" s="838" t="s">
        <v>11</v>
      </c>
      <c r="E477" s="838" t="s">
        <v>620</v>
      </c>
      <c r="F477" s="365" t="s">
        <v>663</v>
      </c>
      <c r="G477" s="366" t="s">
        <v>738</v>
      </c>
      <c r="H477" s="366" t="s">
        <v>34</v>
      </c>
      <c r="I477" s="840" t="s">
        <v>1304</v>
      </c>
      <c r="J477" s="366" t="s">
        <v>608</v>
      </c>
      <c r="K477" s="367" t="s">
        <v>48</v>
      </c>
      <c r="L477" s="681" t="s">
        <v>1419</v>
      </c>
      <c r="M477" s="368" t="s">
        <v>1416</v>
      </c>
      <c r="N477" s="682">
        <v>19119</v>
      </c>
      <c r="O477" s="683" t="s">
        <v>1321</v>
      </c>
      <c r="P477" s="684">
        <v>34974</v>
      </c>
      <c r="Q477" s="372">
        <v>758.530035</v>
      </c>
      <c r="R477" s="372">
        <v>398.11957115139438</v>
      </c>
      <c r="S477" s="873">
        <v>0</v>
      </c>
      <c r="T477" s="369">
        <v>9.7414709806150634E-2</v>
      </c>
      <c r="U477" s="685">
        <v>1.0019623367954624</v>
      </c>
      <c r="V477" s="369">
        <v>0.11433906843560471</v>
      </c>
      <c r="W477" s="685">
        <v>1.0053431170530254</v>
      </c>
      <c r="X477" s="369">
        <v>0.15512861101545505</v>
      </c>
      <c r="Y477" s="685">
        <v>1.0366447896745474</v>
      </c>
      <c r="Z477" s="369">
        <v>0.18413565625453043</v>
      </c>
      <c r="AA477" s="685">
        <v>0.98045247795065926</v>
      </c>
      <c r="AB477" s="369">
        <v>1.2659044223972942E-3</v>
      </c>
      <c r="AC477" s="373">
        <v>0.48003633577690685</v>
      </c>
      <c r="AD477" s="686">
        <v>0</v>
      </c>
      <c r="AE477" s="687" t="s">
        <v>1796</v>
      </c>
      <c r="AF477" s="688" t="s">
        <v>1797</v>
      </c>
      <c r="AG477" s="689" t="s">
        <v>741</v>
      </c>
      <c r="AH477" s="689" t="s">
        <v>1786</v>
      </c>
      <c r="AI477" s="689">
        <v>1</v>
      </c>
      <c r="AJ477" s="689">
        <v>1</v>
      </c>
      <c r="AK477" s="689">
        <v>1</v>
      </c>
      <c r="AL477" s="673">
        <v>0.25</v>
      </c>
      <c r="AM477" s="673">
        <v>0</v>
      </c>
      <c r="AN477" s="685" t="s">
        <v>1787</v>
      </c>
      <c r="AO477" s="683" t="s">
        <v>1324</v>
      </c>
      <c r="AP477" s="687" t="s">
        <v>1788</v>
      </c>
      <c r="AQ477" s="376" t="s">
        <v>11</v>
      </c>
      <c r="AR477" s="369">
        <v>3.33333333333333E-4</v>
      </c>
      <c r="AS477" s="369">
        <v>3.33333333333333E-4</v>
      </c>
      <c r="AT477" s="369" t="s">
        <v>1419</v>
      </c>
      <c r="AW477" s="198"/>
      <c r="AX477" s="198"/>
      <c r="AY477" s="184"/>
      <c r="AZ477" s="184"/>
      <c r="BA477" s="184"/>
      <c r="BB477" s="186"/>
      <c r="BC477" s="184"/>
      <c r="BD477" s="184"/>
      <c r="BE477" s="184"/>
      <c r="BF477" s="184"/>
      <c r="BG477" s="186"/>
      <c r="BH477" s="186"/>
      <c r="BI477" s="199"/>
      <c r="BJ477" s="199"/>
      <c r="BK477" s="199"/>
      <c r="BL477" s="186"/>
      <c r="BM477" s="186"/>
      <c r="BN477" s="186"/>
      <c r="BO477" s="186"/>
      <c r="BP477" s="186"/>
      <c r="BQ477" s="186"/>
      <c r="BR477" s="186"/>
      <c r="BS477" s="186"/>
      <c r="BT477" s="187"/>
      <c r="BU477" s="188"/>
      <c r="BV477" s="189"/>
      <c r="BW477" s="185"/>
      <c r="BX477"/>
      <c r="BZ477"/>
    </row>
    <row r="478" spans="2:78" ht="18.75">
      <c r="B478" s="676" t="s">
        <v>917</v>
      </c>
      <c r="C478" s="364">
        <v>34658753000100</v>
      </c>
      <c r="D478" s="838" t="s">
        <v>14</v>
      </c>
      <c r="E478" s="838" t="s">
        <v>607</v>
      </c>
      <c r="F478" s="365" t="s">
        <v>1419</v>
      </c>
      <c r="G478" s="366" t="s">
        <v>1419</v>
      </c>
      <c r="H478" s="366" t="s">
        <v>34</v>
      </c>
      <c r="I478" s="840" t="s">
        <v>34</v>
      </c>
      <c r="J478" s="366" t="s">
        <v>611</v>
      </c>
      <c r="K478" s="367" t="s">
        <v>1782</v>
      </c>
      <c r="L478" s="681" t="s">
        <v>1419</v>
      </c>
      <c r="M478" s="368" t="s">
        <v>1416</v>
      </c>
      <c r="N478" s="682">
        <v>524433</v>
      </c>
      <c r="O478" s="683" t="s">
        <v>1321</v>
      </c>
      <c r="P478" s="684">
        <v>43687</v>
      </c>
      <c r="Q478" s="372">
        <v>24.85049179</v>
      </c>
      <c r="R478" s="372">
        <v>33.849222750000031</v>
      </c>
      <c r="S478" s="873">
        <v>2</v>
      </c>
      <c r="T478" s="369">
        <v>-0.30661215900622762</v>
      </c>
      <c r="U478" s="685">
        <v>-3.153669871204448</v>
      </c>
      <c r="V478" s="369">
        <v>-0.28737425761795143</v>
      </c>
      <c r="W478" s="685">
        <v>-2.5267805297639208</v>
      </c>
      <c r="X478" s="369">
        <v>-8.790786217343749E-2</v>
      </c>
      <c r="Y478" s="685">
        <v>-0.58744306867057061</v>
      </c>
      <c r="Z478" s="369">
        <v>0.3035911699999978</v>
      </c>
      <c r="AA478" s="685">
        <v>1.6165077474130665</v>
      </c>
      <c r="AB478" s="369">
        <v>0.227562113915493</v>
      </c>
      <c r="AC478" s="373">
        <v>-1.7626204952645963</v>
      </c>
      <c r="AD478" s="686">
        <v>0</v>
      </c>
      <c r="AE478" s="687" t="s">
        <v>1796</v>
      </c>
      <c r="AF478" s="688" t="s">
        <v>1797</v>
      </c>
      <c r="AG478" s="689" t="s">
        <v>741</v>
      </c>
      <c r="AH478" s="689" t="s">
        <v>1786</v>
      </c>
      <c r="AI478" s="689">
        <v>500</v>
      </c>
      <c r="AJ478" s="689">
        <v>0</v>
      </c>
      <c r="AK478" s="689">
        <v>500</v>
      </c>
      <c r="AL478" s="673">
        <v>1</v>
      </c>
      <c r="AM478" s="673">
        <v>0</v>
      </c>
      <c r="AN478" s="685" t="s">
        <v>1791</v>
      </c>
      <c r="AO478" s="683" t="s">
        <v>1324</v>
      </c>
      <c r="AP478" s="687" t="s">
        <v>1783</v>
      </c>
      <c r="AQ478" s="376" t="s">
        <v>659</v>
      </c>
      <c r="AR478" s="369">
        <v>1.333E-3</v>
      </c>
      <c r="AS478" s="369">
        <v>1.333E-3</v>
      </c>
      <c r="AT478" s="369" t="s">
        <v>1419</v>
      </c>
      <c r="AW478" s="198"/>
      <c r="AX478" s="198"/>
      <c r="AY478" s="184"/>
      <c r="AZ478" s="184"/>
      <c r="BA478" s="184"/>
      <c r="BB478" s="186"/>
      <c r="BC478" s="184"/>
      <c r="BD478" s="184"/>
      <c r="BE478" s="184"/>
      <c r="BF478" s="184"/>
      <c r="BG478" s="186"/>
      <c r="BH478" s="186"/>
      <c r="BI478" s="199"/>
      <c r="BJ478" s="199"/>
      <c r="BK478" s="199"/>
      <c r="BL478" s="186"/>
      <c r="BM478" s="186"/>
      <c r="BN478" s="186"/>
      <c r="BO478" s="186"/>
      <c r="BP478" s="186"/>
      <c r="BQ478" s="186"/>
      <c r="BR478" s="186"/>
      <c r="BS478" s="186"/>
      <c r="BT478" s="187"/>
      <c r="BU478" s="188"/>
      <c r="BV478" s="189"/>
      <c r="BW478" s="185"/>
      <c r="BX478"/>
      <c r="BZ478"/>
    </row>
    <row r="479" spans="2:78" ht="18.75">
      <c r="B479" s="676" t="s">
        <v>512</v>
      </c>
      <c r="C479" s="364">
        <v>12672120000114</v>
      </c>
      <c r="D479" s="838" t="s">
        <v>13</v>
      </c>
      <c r="E479" s="838" t="s">
        <v>615</v>
      </c>
      <c r="F479" s="365" t="s">
        <v>619</v>
      </c>
      <c r="G479" s="366" t="s">
        <v>34</v>
      </c>
      <c r="H479" s="366" t="s">
        <v>1337</v>
      </c>
      <c r="I479" s="840" t="s">
        <v>34</v>
      </c>
      <c r="J479" s="366" t="s">
        <v>1419</v>
      </c>
      <c r="K479" s="367" t="s">
        <v>48</v>
      </c>
      <c r="L479" s="681" t="s">
        <v>1419</v>
      </c>
      <c r="M479" s="368" t="s">
        <v>1416</v>
      </c>
      <c r="N479" s="682">
        <v>403679</v>
      </c>
      <c r="O479" s="683" t="s">
        <v>1321</v>
      </c>
      <c r="P479" s="684">
        <v>40452</v>
      </c>
      <c r="Q479" s="372">
        <v>168.34677400000001</v>
      </c>
      <c r="R479" s="372">
        <v>153.11513277419363</v>
      </c>
      <c r="S479" s="873">
        <v>1</v>
      </c>
      <c r="T479" s="369">
        <v>7.6924377041815539E-2</v>
      </c>
      <c r="U479" s="685">
        <v>0.79120831680069625</v>
      </c>
      <c r="V479" s="369">
        <v>0.10213190254223603</v>
      </c>
      <c r="W479" s="685">
        <v>0.89800981114512912</v>
      </c>
      <c r="X479" s="369">
        <v>0.14545952212088697</v>
      </c>
      <c r="Y479" s="685">
        <v>0.97203123735920161</v>
      </c>
      <c r="Z479" s="369">
        <v>0.21228671748847638</v>
      </c>
      <c r="AA479" s="685">
        <v>1.130346193840267</v>
      </c>
      <c r="AB479" s="369">
        <v>2.6908382198694979E-2</v>
      </c>
      <c r="AC479" s="373">
        <v>-0.43107332456277725</v>
      </c>
      <c r="AD479" s="686">
        <v>0</v>
      </c>
      <c r="AE479" s="687" t="s">
        <v>1796</v>
      </c>
      <c r="AF479" s="688" t="s">
        <v>1797</v>
      </c>
      <c r="AG479" s="689" t="s">
        <v>741</v>
      </c>
      <c r="AH479" s="689" t="s">
        <v>1786</v>
      </c>
      <c r="AI479" s="689">
        <v>500</v>
      </c>
      <c r="AJ479" s="689">
        <v>500</v>
      </c>
      <c r="AK479" s="689">
        <v>500</v>
      </c>
      <c r="AL479" s="673">
        <v>0.5</v>
      </c>
      <c r="AM479" s="673">
        <v>0</v>
      </c>
      <c r="AN479" s="685" t="s">
        <v>1895</v>
      </c>
      <c r="AO479" s="683" t="s">
        <v>1324</v>
      </c>
      <c r="AP479" s="687" t="s">
        <v>1788</v>
      </c>
      <c r="AQ479" s="376" t="s">
        <v>676</v>
      </c>
      <c r="AR479" s="369">
        <v>6.6666666666666697E-4</v>
      </c>
      <c r="AS479" s="369">
        <v>6.6666666666666697E-4</v>
      </c>
      <c r="AT479" s="369" t="s">
        <v>1419</v>
      </c>
      <c r="AW479" s="198"/>
      <c r="AX479" s="198"/>
      <c r="AY479" s="184"/>
      <c r="AZ479" s="184"/>
      <c r="BA479" s="184"/>
      <c r="BB479" s="186"/>
      <c r="BC479" s="184"/>
      <c r="BD479" s="184"/>
      <c r="BE479" s="184"/>
      <c r="BF479" s="184"/>
      <c r="BG479" s="186"/>
      <c r="BH479" s="186"/>
      <c r="BI479" s="199"/>
      <c r="BJ479" s="199"/>
      <c r="BK479" s="199"/>
      <c r="BL479" s="186"/>
      <c r="BM479" s="186"/>
      <c r="BN479" s="186"/>
      <c r="BO479" s="186"/>
      <c r="BP479" s="186"/>
      <c r="BQ479" s="186"/>
      <c r="BR479" s="186"/>
      <c r="BS479" s="186"/>
      <c r="BT479" s="187"/>
      <c r="BU479" s="188"/>
      <c r="BV479" s="189"/>
      <c r="BW479" s="185"/>
      <c r="BX479"/>
      <c r="BZ479"/>
    </row>
    <row r="480" spans="2:78" ht="18.75">
      <c r="B480" s="676" t="s">
        <v>918</v>
      </c>
      <c r="C480" s="364">
        <v>12265822000183</v>
      </c>
      <c r="D480" s="838" t="s">
        <v>11</v>
      </c>
      <c r="E480" s="838" t="s">
        <v>661</v>
      </c>
      <c r="F480" s="365" t="s">
        <v>672</v>
      </c>
      <c r="G480" s="366" t="s">
        <v>738</v>
      </c>
      <c r="H480" s="366" t="s">
        <v>34</v>
      </c>
      <c r="I480" s="840" t="s">
        <v>1304</v>
      </c>
      <c r="J480" s="366" t="s">
        <v>608</v>
      </c>
      <c r="K480" s="367" t="s">
        <v>48</v>
      </c>
      <c r="L480" s="681" t="s">
        <v>1419</v>
      </c>
      <c r="M480" s="368" t="s">
        <v>1416</v>
      </c>
      <c r="N480" s="682">
        <v>259640</v>
      </c>
      <c r="O480" s="683" t="s">
        <v>1321</v>
      </c>
      <c r="P480" s="684">
        <v>40371</v>
      </c>
      <c r="Q480" s="372">
        <v>50.567394</v>
      </c>
      <c r="R480" s="372">
        <v>39.788159549800774</v>
      </c>
      <c r="S480" s="873">
        <v>0</v>
      </c>
      <c r="T480" s="369">
        <v>9.1771908936612467E-2</v>
      </c>
      <c r="U480" s="685">
        <v>0.94392311503352533</v>
      </c>
      <c r="V480" s="369">
        <v>0.10437890826116836</v>
      </c>
      <c r="W480" s="685">
        <v>0.91776694022109029</v>
      </c>
      <c r="X480" s="369">
        <v>0.12628373162651307</v>
      </c>
      <c r="Y480" s="685">
        <v>0.84388928357156034</v>
      </c>
      <c r="Z480" s="369">
        <v>0.16591620118939265</v>
      </c>
      <c r="AA480" s="685">
        <v>0.88344079521153462</v>
      </c>
      <c r="AB480" s="369">
        <v>6.6732816774109907E-3</v>
      </c>
      <c r="AC480" s="373">
        <v>-1.4014813859458455</v>
      </c>
      <c r="AD480" s="686">
        <v>0</v>
      </c>
      <c r="AE480" s="687" t="s">
        <v>1796</v>
      </c>
      <c r="AF480" s="688" t="s">
        <v>1797</v>
      </c>
      <c r="AG480" s="689" t="s">
        <v>741</v>
      </c>
      <c r="AH480" s="689" t="s">
        <v>1786</v>
      </c>
      <c r="AI480" s="689">
        <v>500</v>
      </c>
      <c r="AJ480" s="689">
        <v>500</v>
      </c>
      <c r="AK480" s="689">
        <v>500</v>
      </c>
      <c r="AL480" s="673">
        <v>0.35</v>
      </c>
      <c r="AM480" s="673">
        <v>0</v>
      </c>
      <c r="AN480" s="685" t="s">
        <v>1787</v>
      </c>
      <c r="AO480" s="683" t="s">
        <v>1324</v>
      </c>
      <c r="AP480" s="687" t="s">
        <v>1788</v>
      </c>
      <c r="AQ480" s="376" t="s">
        <v>11</v>
      </c>
      <c r="AR480" s="369">
        <v>4.6666666666666699E-4</v>
      </c>
      <c r="AS480" s="369">
        <v>4.6666666666666699E-4</v>
      </c>
      <c r="AT480" s="369" t="s">
        <v>1419</v>
      </c>
      <c r="AW480" s="198"/>
      <c r="AX480" s="198"/>
      <c r="AY480" s="184"/>
      <c r="AZ480" s="184"/>
      <c r="BA480" s="184"/>
      <c r="BB480" s="186"/>
      <c r="BC480" s="184"/>
      <c r="BD480" s="184"/>
      <c r="BE480" s="184"/>
      <c r="BF480" s="184"/>
      <c r="BG480" s="186"/>
      <c r="BH480" s="186"/>
      <c r="BI480" s="199"/>
      <c r="BJ480" s="199"/>
      <c r="BK480" s="199"/>
      <c r="BL480" s="186"/>
      <c r="BM480" s="186"/>
      <c r="BN480" s="186"/>
      <c r="BO480" s="186"/>
      <c r="BP480" s="186"/>
      <c r="BQ480" s="186"/>
      <c r="BR480" s="186"/>
      <c r="BS480" s="186"/>
      <c r="BT480" s="187"/>
      <c r="BU480" s="188"/>
      <c r="BV480" s="189"/>
      <c r="BW480" s="185"/>
      <c r="BX480"/>
      <c r="BZ480"/>
    </row>
    <row r="481" spans="2:78" ht="18.75">
      <c r="B481" s="676" t="s">
        <v>185</v>
      </c>
      <c r="C481" s="364">
        <v>13155995000101</v>
      </c>
      <c r="D481" s="838" t="s">
        <v>14</v>
      </c>
      <c r="E481" s="838" t="s">
        <v>607</v>
      </c>
      <c r="F481" s="365" t="s">
        <v>1419</v>
      </c>
      <c r="G481" s="366" t="s">
        <v>1419</v>
      </c>
      <c r="H481" s="366" t="s">
        <v>34</v>
      </c>
      <c r="I481" s="840" t="s">
        <v>34</v>
      </c>
      <c r="J481" s="366" t="s">
        <v>608</v>
      </c>
      <c r="K481" s="367" t="s">
        <v>48</v>
      </c>
      <c r="L481" s="681" t="s">
        <v>1419</v>
      </c>
      <c r="M481" s="368" t="s">
        <v>1416</v>
      </c>
      <c r="N481" s="682">
        <v>289140</v>
      </c>
      <c r="O481" s="683" t="s">
        <v>1321</v>
      </c>
      <c r="P481" s="684">
        <v>40796</v>
      </c>
      <c r="Q481" s="372">
        <v>158.45029099999999</v>
      </c>
      <c r="R481" s="372">
        <v>147.32726808536574</v>
      </c>
      <c r="S481" s="873">
        <v>2</v>
      </c>
      <c r="T481" s="369">
        <v>0.1335359003698593</v>
      </c>
      <c r="U481" s="685">
        <v>1.3734880804646452</v>
      </c>
      <c r="V481" s="369">
        <v>8.7009364365420616E-2</v>
      </c>
      <c r="W481" s="685">
        <v>0.76504266460067882</v>
      </c>
      <c r="X481" s="369">
        <v>6.0837795759613122E-2</v>
      </c>
      <c r="Y481" s="685">
        <v>0.40654772563653008</v>
      </c>
      <c r="Z481" s="369">
        <v>2.2983724135385852E-3</v>
      </c>
      <c r="AA481" s="685">
        <v>1.2237960718441245E-2</v>
      </c>
      <c r="AB481" s="369">
        <v>0.21227233578195312</v>
      </c>
      <c r="AC481" s="373">
        <v>-0.12588556983356355</v>
      </c>
      <c r="AD481" s="686">
        <v>0</v>
      </c>
      <c r="AE481" s="687" t="s">
        <v>1796</v>
      </c>
      <c r="AF481" s="688" t="s">
        <v>1797</v>
      </c>
      <c r="AG481" s="689" t="s">
        <v>741</v>
      </c>
      <c r="AH481" s="689" t="s">
        <v>1786</v>
      </c>
      <c r="AI481" s="689">
        <v>500</v>
      </c>
      <c r="AJ481" s="689">
        <v>500</v>
      </c>
      <c r="AK481" s="689">
        <v>500</v>
      </c>
      <c r="AL481" s="673">
        <v>2.8</v>
      </c>
      <c r="AM481" s="673">
        <v>0</v>
      </c>
      <c r="AN481" s="685" t="s">
        <v>666</v>
      </c>
      <c r="AO481" s="683" t="s">
        <v>1324</v>
      </c>
      <c r="AP481" s="687" t="s">
        <v>1783</v>
      </c>
      <c r="AQ481" s="376" t="s">
        <v>670</v>
      </c>
      <c r="AR481" s="369">
        <v>3.3333333333333301E-3</v>
      </c>
      <c r="AS481" s="369">
        <v>3.3333333333333301E-3</v>
      </c>
      <c r="AT481" s="369" t="s">
        <v>1419</v>
      </c>
      <c r="AW481" s="198"/>
      <c r="AX481" s="198"/>
      <c r="AY481" s="184"/>
      <c r="AZ481" s="184"/>
      <c r="BA481" s="184"/>
      <c r="BB481" s="186"/>
      <c r="BC481" s="184"/>
      <c r="BD481" s="184"/>
      <c r="BE481" s="184"/>
      <c r="BF481" s="184"/>
      <c r="BG481" s="186"/>
      <c r="BH481" s="186"/>
      <c r="BI481" s="199"/>
      <c r="BJ481" s="199"/>
      <c r="BK481" s="199"/>
      <c r="BL481" s="186"/>
      <c r="BM481" s="186"/>
      <c r="BN481" s="186"/>
      <c r="BO481" s="186"/>
      <c r="BP481" s="186"/>
      <c r="BQ481" s="186"/>
      <c r="BR481" s="186"/>
      <c r="BS481" s="186"/>
      <c r="BT481" s="187"/>
      <c r="BU481" s="188"/>
      <c r="BV481" s="189"/>
      <c r="BW481" s="185"/>
      <c r="BX481"/>
      <c r="BZ481"/>
    </row>
    <row r="482" spans="2:78" ht="18.75">
      <c r="B482" s="676" t="s">
        <v>186</v>
      </c>
      <c r="C482" s="364">
        <v>9274058000106</v>
      </c>
      <c r="D482" s="838" t="s">
        <v>13</v>
      </c>
      <c r="E482" s="838" t="s">
        <v>615</v>
      </c>
      <c r="F482" s="365" t="s">
        <v>619</v>
      </c>
      <c r="G482" s="366" t="s">
        <v>34</v>
      </c>
      <c r="H482" s="366" t="s">
        <v>1337</v>
      </c>
      <c r="I482" s="840" t="s">
        <v>34</v>
      </c>
      <c r="J482" s="366" t="s">
        <v>1419</v>
      </c>
      <c r="K482" s="367" t="s">
        <v>48</v>
      </c>
      <c r="L482" s="681" t="s">
        <v>1419</v>
      </c>
      <c r="M482" s="368" t="s">
        <v>1416</v>
      </c>
      <c r="N482" s="682">
        <v>223131</v>
      </c>
      <c r="O482" s="683" t="s">
        <v>1321</v>
      </c>
      <c r="P482" s="684">
        <v>39393</v>
      </c>
      <c r="Q482" s="372">
        <v>98.020233000000005</v>
      </c>
      <c r="R482" s="372">
        <v>105.59408351792827</v>
      </c>
      <c r="S482" s="873">
        <v>1</v>
      </c>
      <c r="T482" s="369">
        <v>9.8696987121763557E-2</v>
      </c>
      <c r="U482" s="685">
        <v>1.0151512440778225</v>
      </c>
      <c r="V482" s="369">
        <v>0.11168648999736375</v>
      </c>
      <c r="W482" s="685">
        <v>0.98201993004603383</v>
      </c>
      <c r="X482" s="369">
        <v>0.1224029994390532</v>
      </c>
      <c r="Y482" s="685">
        <v>0.81795634459970434</v>
      </c>
      <c r="Z482" s="369">
        <v>0.1690895709770992</v>
      </c>
      <c r="AA482" s="685">
        <v>0.90033778482830851</v>
      </c>
      <c r="AB482" s="369">
        <v>1.3262639533920484E-2</v>
      </c>
      <c r="AC482" s="373">
        <v>-0.15418486739683726</v>
      </c>
      <c r="AD482" s="686">
        <v>0</v>
      </c>
      <c r="AE482" s="687" t="s">
        <v>1796</v>
      </c>
      <c r="AF482" s="688" t="s">
        <v>1797</v>
      </c>
      <c r="AG482" s="689" t="s">
        <v>741</v>
      </c>
      <c r="AH482" s="689" t="s">
        <v>1786</v>
      </c>
      <c r="AI482" s="689">
        <v>500</v>
      </c>
      <c r="AJ482" s="689">
        <v>0</v>
      </c>
      <c r="AK482" s="689">
        <v>0</v>
      </c>
      <c r="AL482" s="673">
        <v>1.5</v>
      </c>
      <c r="AM482" s="673">
        <v>20</v>
      </c>
      <c r="AN482" s="685" t="s">
        <v>1787</v>
      </c>
      <c r="AO482" s="683" t="s">
        <v>1324</v>
      </c>
      <c r="AP482" s="687" t="s">
        <v>1802</v>
      </c>
      <c r="AQ482" s="376" t="s">
        <v>678</v>
      </c>
      <c r="AR482" s="369">
        <v>1.33333333333333E-3</v>
      </c>
      <c r="AS482" s="369">
        <v>1.33333333333333E-3</v>
      </c>
      <c r="AT482" s="369" t="s">
        <v>1419</v>
      </c>
      <c r="AW482" s="198"/>
      <c r="AX482" s="198"/>
      <c r="AY482" s="184"/>
      <c r="AZ482" s="184"/>
      <c r="BA482" s="184"/>
      <c r="BB482" s="186"/>
      <c r="BC482" s="184"/>
      <c r="BD482" s="184"/>
      <c r="BE482" s="184"/>
      <c r="BF482" s="184"/>
      <c r="BG482" s="186"/>
      <c r="BH482" s="186"/>
      <c r="BI482" s="199"/>
      <c r="BJ482" s="199"/>
      <c r="BK482" s="199"/>
      <c r="BL482" s="218"/>
      <c r="BM482" s="186"/>
      <c r="BN482" s="186"/>
      <c r="BO482" s="186"/>
      <c r="BP482" s="186"/>
      <c r="BQ482" s="186"/>
      <c r="BR482" s="186"/>
      <c r="BS482" s="186"/>
      <c r="BT482" s="187"/>
      <c r="BU482" s="188"/>
      <c r="BV482" s="189"/>
      <c r="BW482" s="185"/>
      <c r="BX482"/>
      <c r="BZ482"/>
    </row>
    <row r="483" spans="2:78" ht="18.75">
      <c r="B483" s="676" t="s">
        <v>919</v>
      </c>
      <c r="C483" s="364"/>
      <c r="D483" s="838" t="s">
        <v>13</v>
      </c>
      <c r="E483" s="838" t="s">
        <v>615</v>
      </c>
      <c r="F483" s="365" t="s">
        <v>619</v>
      </c>
      <c r="G483" s="366" t="s">
        <v>34</v>
      </c>
      <c r="H483" s="366" t="s">
        <v>1337</v>
      </c>
      <c r="I483" s="840" t="s">
        <v>34</v>
      </c>
      <c r="J483" s="366" t="s">
        <v>1419</v>
      </c>
      <c r="L483" s="681" t="s">
        <v>1419</v>
      </c>
      <c r="M483" s="368" t="s">
        <v>1416</v>
      </c>
      <c r="N483" s="682">
        <v>126251</v>
      </c>
      <c r="O483" s="683" t="s">
        <v>1321</v>
      </c>
      <c r="S483" s="873"/>
      <c r="AD483" s="686">
        <v>0</v>
      </c>
      <c r="AG483" s="689" t="s">
        <v>741</v>
      </c>
      <c r="AI483" s="689">
        <v>500</v>
      </c>
      <c r="AJ483" s="689">
        <v>500</v>
      </c>
      <c r="AK483" s="689">
        <v>500</v>
      </c>
      <c r="AO483" s="683" t="s">
        <v>1324</v>
      </c>
      <c r="AR483" s="369">
        <v>8.0000000000000004E-4</v>
      </c>
      <c r="AS483" s="369">
        <v>8.0000000000000004E-4</v>
      </c>
      <c r="AT483" s="369" t="s">
        <v>1419</v>
      </c>
      <c r="AW483" s="198"/>
      <c r="AX483" s="198"/>
      <c r="AY483" s="184"/>
      <c r="AZ483" s="184"/>
      <c r="BA483" s="184"/>
      <c r="BB483" s="186"/>
      <c r="BC483" s="184"/>
      <c r="BD483" s="184"/>
      <c r="BE483" s="184"/>
      <c r="BF483" s="184"/>
      <c r="BG483" s="186"/>
      <c r="BH483" s="186"/>
      <c r="BI483" s="199"/>
      <c r="BJ483" s="199"/>
      <c r="BK483" s="199"/>
      <c r="BL483" s="218"/>
      <c r="BM483" s="186"/>
      <c r="BN483" s="186"/>
      <c r="BO483" s="186"/>
      <c r="BP483" s="186"/>
      <c r="BQ483" s="186"/>
      <c r="BR483" s="186"/>
      <c r="BS483" s="186"/>
      <c r="BT483" s="187"/>
      <c r="BU483" s="188"/>
      <c r="BV483" s="189"/>
      <c r="BW483" s="185"/>
      <c r="BX483"/>
      <c r="BZ483"/>
    </row>
    <row r="484" spans="2:78" ht="18.75">
      <c r="B484" s="676" t="s">
        <v>187</v>
      </c>
      <c r="C484" s="364"/>
      <c r="D484" s="838" t="s">
        <v>14</v>
      </c>
      <c r="E484" s="838" t="s">
        <v>607</v>
      </c>
      <c r="F484" s="365" t="s">
        <v>1419</v>
      </c>
      <c r="G484" s="366" t="s">
        <v>1419</v>
      </c>
      <c r="H484" s="366" t="s">
        <v>34</v>
      </c>
      <c r="I484" s="840" t="s">
        <v>34</v>
      </c>
      <c r="J484" s="366" t="s">
        <v>608</v>
      </c>
      <c r="L484" s="681" t="s">
        <v>1419</v>
      </c>
      <c r="M484" s="368" t="s">
        <v>1416</v>
      </c>
      <c r="N484" s="683">
        <v>554588</v>
      </c>
      <c r="O484" s="683" t="s">
        <v>1321</v>
      </c>
      <c r="S484" s="873"/>
      <c r="AD484" s="686">
        <v>37681117000198</v>
      </c>
      <c r="AG484" s="689" t="s">
        <v>1438</v>
      </c>
      <c r="AI484" s="689">
        <v>5000</v>
      </c>
      <c r="AJ484" s="689">
        <v>1000</v>
      </c>
      <c r="AK484" s="689">
        <v>1000</v>
      </c>
      <c r="AO484" s="683" t="s">
        <v>1324</v>
      </c>
      <c r="AR484" s="369">
        <v>3.3333333333333301E-3</v>
      </c>
      <c r="AS484" s="369">
        <v>3.3333333333333301E-3</v>
      </c>
      <c r="AT484" s="369" t="s">
        <v>1419</v>
      </c>
      <c r="AW484" s="198"/>
      <c r="AX484" s="198"/>
      <c r="AY484" s="184"/>
      <c r="AZ484" s="184"/>
      <c r="BA484" s="184"/>
      <c r="BB484" s="186"/>
      <c r="BC484" s="184"/>
      <c r="BD484" s="184"/>
      <c r="BE484" s="184"/>
      <c r="BF484" s="184"/>
      <c r="BG484" s="186"/>
      <c r="BH484" s="186"/>
      <c r="BI484" s="199"/>
      <c r="BJ484" s="199"/>
      <c r="BK484" s="199"/>
      <c r="BL484" s="186"/>
      <c r="BM484" s="186"/>
      <c r="BN484" s="186"/>
      <c r="BO484" s="186"/>
      <c r="BP484" s="186"/>
      <c r="BQ484" s="186"/>
      <c r="BR484" s="186"/>
      <c r="BS484" s="186"/>
      <c r="BT484" s="187"/>
      <c r="BU484" s="188"/>
      <c r="BV484" s="189"/>
      <c r="BW484" s="185"/>
      <c r="BX484"/>
      <c r="BZ484"/>
    </row>
    <row r="485" spans="2:78" ht="18.75">
      <c r="B485" s="676" t="s">
        <v>188</v>
      </c>
      <c r="C485" s="364">
        <v>27011904000179</v>
      </c>
      <c r="D485" s="838" t="s">
        <v>13</v>
      </c>
      <c r="E485" s="838" t="s">
        <v>615</v>
      </c>
      <c r="F485" s="365" t="s">
        <v>619</v>
      </c>
      <c r="G485" s="366" t="s">
        <v>34</v>
      </c>
      <c r="H485" s="366" t="s">
        <v>1337</v>
      </c>
      <c r="I485" s="840" t="s">
        <v>34</v>
      </c>
      <c r="J485" s="366" t="s">
        <v>1419</v>
      </c>
      <c r="K485" s="367" t="s">
        <v>48</v>
      </c>
      <c r="L485" s="681" t="s">
        <v>1419</v>
      </c>
      <c r="M485" s="368" t="s">
        <v>1416</v>
      </c>
      <c r="N485" s="682">
        <v>443328</v>
      </c>
      <c r="O485" s="683" t="s">
        <v>1321</v>
      </c>
      <c r="P485" s="684">
        <v>42743</v>
      </c>
      <c r="Q485" s="372">
        <v>58.047638999999997</v>
      </c>
      <c r="R485" s="372">
        <v>64.462684752988025</v>
      </c>
      <c r="S485" s="873">
        <v>4</v>
      </c>
      <c r="T485" s="369">
        <v>9.1543792842178062E-2</v>
      </c>
      <c r="U485" s="685">
        <v>0.94157681912508429</v>
      </c>
      <c r="V485" s="369">
        <v>0.10949623973994727</v>
      </c>
      <c r="W485" s="685">
        <v>0.96276183173331753</v>
      </c>
      <c r="X485" s="369">
        <v>0.18567068101226836</v>
      </c>
      <c r="Y485" s="685">
        <v>1.2407417484548817</v>
      </c>
      <c r="Z485" s="369">
        <v>0.47742332362405393</v>
      </c>
      <c r="AA485" s="685">
        <v>2.5420979847140628</v>
      </c>
      <c r="AB485" s="369">
        <v>3.3926912566510731E-2</v>
      </c>
      <c r="AC485" s="373">
        <v>-0.12483153505298858</v>
      </c>
      <c r="AD485" s="686">
        <v>0</v>
      </c>
      <c r="AE485" s="687" t="s">
        <v>1909</v>
      </c>
      <c r="AF485" s="688" t="s">
        <v>1910</v>
      </c>
      <c r="AG485" s="689" t="s">
        <v>1440</v>
      </c>
      <c r="AH485" s="689" t="s">
        <v>1780</v>
      </c>
      <c r="AI485" s="689">
        <v>50000</v>
      </c>
      <c r="AJ485" s="689">
        <v>1000</v>
      </c>
      <c r="AK485" s="689">
        <v>50000</v>
      </c>
      <c r="AL485" s="673">
        <v>0</v>
      </c>
      <c r="AM485" s="673">
        <v>0</v>
      </c>
      <c r="AN485" s="685" t="s">
        <v>1791</v>
      </c>
      <c r="AO485" s="683" t="s">
        <v>1324</v>
      </c>
      <c r="AP485" s="687" t="s">
        <v>1802</v>
      </c>
      <c r="AQ485" s="376" t="s">
        <v>668</v>
      </c>
      <c r="AR485" s="369">
        <v>3.0000000000000001E-3</v>
      </c>
      <c r="AS485" s="369">
        <v>3.0000000000000001E-3</v>
      </c>
      <c r="AT485" s="369" t="s">
        <v>1419</v>
      </c>
      <c r="AW485" s="198"/>
      <c r="AX485" s="198"/>
      <c r="AY485" s="184"/>
      <c r="AZ485" s="184"/>
      <c r="BA485" s="184"/>
      <c r="BB485" s="186"/>
      <c r="BC485" s="184"/>
      <c r="BD485" s="184"/>
      <c r="BE485" s="184"/>
      <c r="BF485" s="184"/>
      <c r="BG485" s="186"/>
      <c r="BH485" s="186"/>
      <c r="BI485" s="199"/>
      <c r="BJ485" s="199"/>
      <c r="BK485" s="199"/>
      <c r="BL485" s="186"/>
      <c r="BM485" s="186"/>
      <c r="BN485" s="186"/>
      <c r="BO485" s="186"/>
      <c r="BP485" s="186"/>
      <c r="BQ485" s="186"/>
      <c r="BR485" s="186"/>
      <c r="BS485" s="186"/>
      <c r="BT485" s="187"/>
      <c r="BU485" s="188"/>
      <c r="BV485" s="189"/>
      <c r="BW485" s="185"/>
      <c r="BX485"/>
      <c r="BZ485"/>
    </row>
    <row r="486" spans="2:78" ht="18.75">
      <c r="B486" s="676" t="s">
        <v>189</v>
      </c>
      <c r="C486" s="364"/>
      <c r="D486" s="838" t="s">
        <v>13</v>
      </c>
      <c r="E486" s="838" t="s">
        <v>615</v>
      </c>
      <c r="F486" s="365" t="s">
        <v>619</v>
      </c>
      <c r="G486" s="366" t="s">
        <v>34</v>
      </c>
      <c r="H486" s="366" t="s">
        <v>1337</v>
      </c>
      <c r="I486" s="840" t="s">
        <v>34</v>
      </c>
      <c r="J486" s="366" t="s">
        <v>1419</v>
      </c>
      <c r="L486" s="681" t="s">
        <v>1419</v>
      </c>
      <c r="M486" s="368" t="s">
        <v>1416</v>
      </c>
      <c r="N486" s="682">
        <v>263168</v>
      </c>
      <c r="O486" s="683" t="s">
        <v>1321</v>
      </c>
      <c r="S486" s="873"/>
      <c r="AD486" s="686">
        <v>0</v>
      </c>
      <c r="AG486" s="689" t="s">
        <v>1440</v>
      </c>
      <c r="AI486" s="689">
        <v>20000</v>
      </c>
      <c r="AJ486" s="689">
        <v>5000</v>
      </c>
      <c r="AK486" s="689">
        <v>20000</v>
      </c>
      <c r="AO486" s="683" t="s">
        <v>1324</v>
      </c>
      <c r="AR486" s="369">
        <v>2.3999999999999998E-3</v>
      </c>
      <c r="AS486" s="369">
        <v>2.3999999999999998E-3</v>
      </c>
      <c r="AT486" s="369" t="s">
        <v>1419</v>
      </c>
      <c r="AW486" s="198"/>
      <c r="AX486" s="198"/>
      <c r="AY486" s="184"/>
      <c r="AZ486" s="184"/>
      <c r="BA486" s="184"/>
      <c r="BB486" s="186"/>
      <c r="BC486" s="184"/>
      <c r="BD486" s="184"/>
      <c r="BE486" s="184"/>
      <c r="BF486" s="184"/>
      <c r="BG486" s="186"/>
      <c r="BH486" s="186"/>
      <c r="BI486" s="199"/>
      <c r="BJ486" s="199"/>
      <c r="BK486" s="199"/>
      <c r="BL486" s="218"/>
      <c r="BM486" s="186"/>
      <c r="BN486" s="186"/>
      <c r="BO486" s="186"/>
      <c r="BP486" s="186"/>
      <c r="BQ486" s="186"/>
      <c r="BR486" s="186"/>
      <c r="BS486" s="186"/>
      <c r="BT486" s="187"/>
      <c r="BU486" s="188"/>
      <c r="BV486" s="189"/>
      <c r="BW486" s="185"/>
      <c r="BX486"/>
      <c r="BZ486"/>
    </row>
    <row r="487" spans="2:78" ht="18.75">
      <c r="B487" s="676" t="s">
        <v>920</v>
      </c>
      <c r="C487" s="364">
        <v>7195440000190</v>
      </c>
      <c r="D487" s="838" t="s">
        <v>14</v>
      </c>
      <c r="E487" s="838" t="s">
        <v>607</v>
      </c>
      <c r="F487" s="365" t="s">
        <v>1419</v>
      </c>
      <c r="G487" s="366" t="s">
        <v>1419</v>
      </c>
      <c r="H487" s="366" t="s">
        <v>34</v>
      </c>
      <c r="I487" s="840" t="s">
        <v>34</v>
      </c>
      <c r="J487" s="366" t="s">
        <v>608</v>
      </c>
      <c r="K487" s="367" t="s">
        <v>48</v>
      </c>
      <c r="L487" s="681" t="s">
        <v>1419</v>
      </c>
      <c r="M487" s="368" t="s">
        <v>1416</v>
      </c>
      <c r="N487" s="682">
        <v>287288</v>
      </c>
      <c r="O487" s="683" t="s">
        <v>1321</v>
      </c>
      <c r="P487" s="684">
        <v>40811</v>
      </c>
      <c r="Q487" s="372">
        <v>47.158838000000003</v>
      </c>
      <c r="R487" s="372">
        <v>43.796111539999956</v>
      </c>
      <c r="S487" s="873">
        <v>4</v>
      </c>
      <c r="T487" s="369">
        <v>0.16762227713870659</v>
      </c>
      <c r="U487" s="685">
        <v>1.7240846770994629</v>
      </c>
      <c r="V487" s="369">
        <v>0.13225071430373547</v>
      </c>
      <c r="W487" s="685">
        <v>1.1628339041916156</v>
      </c>
      <c r="X487" s="369">
        <v>0.17870684320203889</v>
      </c>
      <c r="Y487" s="685">
        <v>1.1942059989573646</v>
      </c>
      <c r="Z487" s="369">
        <v>0.22938239328967147</v>
      </c>
      <c r="AA487" s="685">
        <v>1.2213741785471153</v>
      </c>
      <c r="AB487" s="369">
        <v>0.15511280173854439</v>
      </c>
      <c r="AC487" s="373">
        <v>0.11939263414065603</v>
      </c>
      <c r="AD487" s="686">
        <v>0</v>
      </c>
      <c r="AE487" s="687" t="s">
        <v>1909</v>
      </c>
      <c r="AF487" s="688" t="s">
        <v>1910</v>
      </c>
      <c r="AG487" s="689" t="s">
        <v>1440</v>
      </c>
      <c r="AH487" s="689" t="s">
        <v>1786</v>
      </c>
      <c r="AI487" s="689">
        <v>25000</v>
      </c>
      <c r="AJ487" s="689">
        <v>5000</v>
      </c>
      <c r="AK487" s="689">
        <v>5000</v>
      </c>
      <c r="AL487" s="673">
        <v>1.2</v>
      </c>
      <c r="AM487" s="673">
        <v>20</v>
      </c>
      <c r="AN487" s="685" t="s">
        <v>666</v>
      </c>
      <c r="AO487" s="683" t="s">
        <v>1324</v>
      </c>
      <c r="AP487" s="687" t="s">
        <v>1783</v>
      </c>
      <c r="AQ487" s="376" t="s">
        <v>659</v>
      </c>
      <c r="AR487" s="369">
        <v>2.3999999999999998E-3</v>
      </c>
      <c r="AS487" s="369">
        <v>2.3999999999999998E-3</v>
      </c>
      <c r="AT487" s="369" t="s">
        <v>1419</v>
      </c>
      <c r="AW487" s="198"/>
      <c r="AX487" s="198"/>
      <c r="AY487" s="184"/>
      <c r="AZ487" s="184"/>
      <c r="BA487" s="184"/>
      <c r="BB487" s="186"/>
      <c r="BC487" s="184"/>
      <c r="BD487" s="184"/>
      <c r="BE487" s="184"/>
      <c r="BF487" s="184"/>
      <c r="BG487" s="186"/>
      <c r="BH487" s="186"/>
      <c r="BI487" s="199"/>
      <c r="BJ487" s="199"/>
      <c r="BK487" s="199"/>
      <c r="BL487" s="186"/>
      <c r="BM487" s="186"/>
      <c r="BN487" s="186"/>
      <c r="BO487" s="186"/>
      <c r="BP487" s="186"/>
      <c r="BQ487" s="186"/>
      <c r="BR487" s="186"/>
      <c r="BS487" s="186"/>
      <c r="BT487" s="187"/>
      <c r="BU487" s="188"/>
      <c r="BV487" s="189"/>
      <c r="BW487" s="185"/>
      <c r="BX487"/>
      <c r="BZ487"/>
    </row>
    <row r="488" spans="2:78" ht="18.75">
      <c r="B488" s="676" t="s">
        <v>921</v>
      </c>
      <c r="C488" s="364"/>
      <c r="D488" s="838" t="s">
        <v>11</v>
      </c>
      <c r="E488" s="838" t="s">
        <v>661</v>
      </c>
      <c r="F488" s="365" t="s">
        <v>1419</v>
      </c>
      <c r="G488" s="366" t="s">
        <v>1419</v>
      </c>
      <c r="H488" s="366" t="s">
        <v>34</v>
      </c>
      <c r="I488" s="840" t="s">
        <v>34</v>
      </c>
      <c r="J488" s="366" t="s">
        <v>611</v>
      </c>
      <c r="L488" s="681" t="s">
        <v>1419</v>
      </c>
      <c r="M488" s="368" t="s">
        <v>1416</v>
      </c>
      <c r="N488" s="683">
        <v>644668</v>
      </c>
      <c r="O488" s="683" t="s">
        <v>1321</v>
      </c>
      <c r="S488" s="873"/>
      <c r="AD488" s="686">
        <v>44585973000105</v>
      </c>
      <c r="AG488" s="689" t="s">
        <v>1438</v>
      </c>
      <c r="AI488" s="689">
        <v>5000</v>
      </c>
      <c r="AJ488" s="689">
        <v>5000</v>
      </c>
      <c r="AK488" s="689">
        <v>5000</v>
      </c>
      <c r="AO488" s="683" t="s">
        <v>1321</v>
      </c>
      <c r="AR488" s="369">
        <v>0</v>
      </c>
      <c r="AS488" s="369">
        <v>0</v>
      </c>
      <c r="AT488" s="369" t="s">
        <v>1419</v>
      </c>
      <c r="AW488" s="198"/>
      <c r="AX488" s="198"/>
      <c r="AY488" s="184"/>
      <c r="AZ488" s="184"/>
      <c r="BA488" s="184"/>
      <c r="BB488" s="186"/>
      <c r="BC488" s="184"/>
      <c r="BD488" s="184"/>
      <c r="BE488" s="184"/>
      <c r="BF488" s="184"/>
      <c r="BG488" s="186"/>
      <c r="BH488" s="186"/>
      <c r="BI488" s="199"/>
      <c r="BJ488" s="199"/>
      <c r="BK488" s="199"/>
      <c r="BL488" s="186"/>
      <c r="BM488" s="186"/>
      <c r="BN488" s="186"/>
      <c r="BO488" s="186"/>
      <c r="BP488" s="186"/>
      <c r="BQ488" s="186"/>
      <c r="BR488" s="186"/>
      <c r="BS488" s="186"/>
      <c r="BT488" s="187"/>
      <c r="BU488" s="188"/>
      <c r="BV488" s="189"/>
      <c r="BW488" s="185"/>
      <c r="BX488"/>
      <c r="BZ488"/>
    </row>
    <row r="489" spans="2:78" ht="18.75">
      <c r="B489" s="676" t="s">
        <v>1603</v>
      </c>
      <c r="C489" s="364">
        <v>34429929000152</v>
      </c>
      <c r="D489" s="838" t="s">
        <v>14</v>
      </c>
      <c r="E489" s="838" t="s">
        <v>1419</v>
      </c>
      <c r="F489" s="365" t="s">
        <v>1419</v>
      </c>
      <c r="G489" s="366" t="s">
        <v>1419</v>
      </c>
      <c r="H489" s="366" t="s">
        <v>34</v>
      </c>
      <c r="I489" s="840" t="s">
        <v>1419</v>
      </c>
      <c r="J489" s="366" t="s">
        <v>1419</v>
      </c>
      <c r="K489" s="367" t="s">
        <v>48</v>
      </c>
      <c r="L489" s="681" t="s">
        <v>1419</v>
      </c>
      <c r="M489" s="368" t="s">
        <v>1419</v>
      </c>
      <c r="N489" s="683">
        <v>564540</v>
      </c>
      <c r="O489" s="683" t="s">
        <v>1321</v>
      </c>
      <c r="P489" s="684">
        <v>44102</v>
      </c>
      <c r="Q489" s="372">
        <v>86718176.540000007</v>
      </c>
      <c r="R489" s="372">
        <v>6051118.7955158828</v>
      </c>
      <c r="S489" s="873">
        <v>2</v>
      </c>
      <c r="T489" s="369">
        <v>2.1624581082566152E-2</v>
      </c>
      <c r="U489" s="685">
        <v>0.22242036995056477</v>
      </c>
      <c r="V489" s="369">
        <v>-5.4979058084215549E-2</v>
      </c>
      <c r="W489" s="685">
        <v>-0.48341147416426627</v>
      </c>
      <c r="X489" s="369">
        <v>-0.27758153630894156</v>
      </c>
      <c r="Y489" s="685">
        <v>-1.8549347631034507</v>
      </c>
      <c r="AB489" s="369">
        <v>0.20988279802687285</v>
      </c>
      <c r="AC489" s="373">
        <v>-0.80383170028945217</v>
      </c>
      <c r="AD489" s="686">
        <v>0</v>
      </c>
      <c r="AE489" s="687" t="s">
        <v>1957</v>
      </c>
      <c r="AF489" s="688" t="s">
        <v>1800</v>
      </c>
      <c r="AG489" s="689" t="s">
        <v>1438</v>
      </c>
      <c r="AH489" s="689" t="s">
        <v>1861</v>
      </c>
      <c r="AI489" s="689">
        <v>0</v>
      </c>
      <c r="AJ489" s="689">
        <v>0</v>
      </c>
      <c r="AK489" s="689">
        <v>0</v>
      </c>
      <c r="AL489" s="673">
        <v>0.24</v>
      </c>
      <c r="AM489" s="673">
        <v>0</v>
      </c>
      <c r="AN489" s="685" t="s">
        <v>1782</v>
      </c>
      <c r="AO489" s="683" t="s">
        <v>1324</v>
      </c>
      <c r="AP489" s="687" t="s">
        <v>1783</v>
      </c>
      <c r="AQ489" s="376" t="s">
        <v>716</v>
      </c>
      <c r="AR489" s="369">
        <v>0</v>
      </c>
      <c r="AS489" s="369">
        <v>0</v>
      </c>
      <c r="AT489" s="369" t="s">
        <v>1419</v>
      </c>
      <c r="AW489" s="198"/>
      <c r="AX489" s="198"/>
      <c r="AY489" s="184"/>
      <c r="AZ489" s="184"/>
      <c r="BA489" s="184"/>
      <c r="BB489" s="186"/>
      <c r="BC489" s="184"/>
      <c r="BD489" s="184"/>
      <c r="BE489" s="184"/>
      <c r="BF489" s="184"/>
      <c r="BG489" s="186"/>
      <c r="BH489" s="186"/>
      <c r="BI489" s="199"/>
      <c r="BJ489" s="199"/>
      <c r="BK489" s="199"/>
      <c r="BL489" s="186"/>
      <c r="BM489" s="186"/>
      <c r="BN489" s="186"/>
      <c r="BO489" s="186"/>
      <c r="BP489" s="186"/>
      <c r="BQ489" s="186"/>
      <c r="BR489" s="186"/>
      <c r="BS489" s="186"/>
      <c r="BT489" s="187"/>
      <c r="BU489" s="188"/>
      <c r="BV489" s="189"/>
      <c r="BW489" s="185"/>
      <c r="BX489"/>
      <c r="BZ489"/>
    </row>
    <row r="490" spans="2:78" ht="18.75">
      <c r="B490" s="676" t="s">
        <v>922</v>
      </c>
      <c r="C490" s="364">
        <v>17251743000137</v>
      </c>
      <c r="D490" s="838" t="s">
        <v>11</v>
      </c>
      <c r="E490" s="838" t="s">
        <v>620</v>
      </c>
      <c r="F490" s="365" t="s">
        <v>663</v>
      </c>
      <c r="G490" s="366" t="s">
        <v>738</v>
      </c>
      <c r="H490" s="366" t="s">
        <v>34</v>
      </c>
      <c r="I490" s="840" t="s">
        <v>1419</v>
      </c>
      <c r="J490" s="366" t="s">
        <v>608</v>
      </c>
      <c r="K490" s="367" t="s">
        <v>48</v>
      </c>
      <c r="L490" s="681" t="s">
        <v>1419</v>
      </c>
      <c r="M490" s="368" t="s">
        <v>34</v>
      </c>
      <c r="N490" s="682">
        <v>352349</v>
      </c>
      <c r="O490" s="683" t="s">
        <v>1321</v>
      </c>
      <c r="P490" s="684">
        <v>41580</v>
      </c>
      <c r="Q490" s="372">
        <v>761.83387900000002</v>
      </c>
      <c r="R490" s="372">
        <v>578.52014796385527</v>
      </c>
      <c r="S490" s="873">
        <v>1</v>
      </c>
      <c r="T490" s="369">
        <v>0.11153086100738596</v>
      </c>
      <c r="U490" s="685">
        <v>1.1471544938351255</v>
      </c>
      <c r="V490" s="369">
        <v>0.13357655561819781</v>
      </c>
      <c r="W490" s="685">
        <v>1.174491559427367</v>
      </c>
      <c r="X490" s="369">
        <v>0.19500148694787822</v>
      </c>
      <c r="Y490" s="685">
        <v>1.3030947295929043</v>
      </c>
      <c r="Z490" s="369">
        <v>0.25624278868020434</v>
      </c>
      <c r="AA490" s="685">
        <v>1.3643955887132109</v>
      </c>
      <c r="AB490" s="369">
        <v>2.8891889362145829E-3</v>
      </c>
      <c r="AC490" s="373">
        <v>6.8687675818687142</v>
      </c>
      <c r="AD490" s="686">
        <v>0</v>
      </c>
      <c r="AE490" s="687" t="s">
        <v>1947</v>
      </c>
      <c r="AF490" s="688" t="s">
        <v>1800</v>
      </c>
      <c r="AG490" s="689" t="s">
        <v>1438</v>
      </c>
      <c r="AH490" s="689" t="s">
        <v>1780</v>
      </c>
      <c r="AI490" s="689">
        <v>1000</v>
      </c>
      <c r="AJ490" s="689">
        <v>100</v>
      </c>
      <c r="AK490" s="689">
        <v>1000</v>
      </c>
      <c r="AL490" s="673">
        <v>0.8</v>
      </c>
      <c r="AM490" s="673">
        <v>20</v>
      </c>
      <c r="AN490" s="685" t="s">
        <v>1787</v>
      </c>
      <c r="AO490" s="683" t="s">
        <v>1324</v>
      </c>
      <c r="AP490" s="687" t="s">
        <v>1802</v>
      </c>
      <c r="AQ490" s="376" t="s">
        <v>671</v>
      </c>
      <c r="AR490" s="369">
        <v>2.3466666666666701E-3</v>
      </c>
      <c r="AS490" s="369">
        <v>2.3466666666666701E-3</v>
      </c>
      <c r="AT490" s="369" t="s">
        <v>1419</v>
      </c>
      <c r="AW490" s="198"/>
      <c r="AX490" s="198"/>
      <c r="AY490" s="184"/>
      <c r="AZ490" s="184"/>
      <c r="BA490" s="184"/>
      <c r="BB490" s="186"/>
      <c r="BC490" s="184"/>
      <c r="BD490" s="184"/>
      <c r="BE490" s="184"/>
      <c r="BF490" s="184"/>
      <c r="BG490" s="186"/>
      <c r="BH490" s="186"/>
      <c r="BI490" s="199"/>
      <c r="BJ490" s="199"/>
      <c r="BK490" s="199"/>
      <c r="BL490" s="186"/>
      <c r="BM490" s="186"/>
      <c r="BN490" s="186"/>
      <c r="BO490" s="186"/>
      <c r="BP490" s="186"/>
      <c r="BQ490" s="186"/>
      <c r="BR490" s="186"/>
      <c r="BS490" s="186"/>
      <c r="BT490" s="187"/>
      <c r="BU490" s="188"/>
      <c r="BV490" s="189"/>
      <c r="BW490" s="185"/>
      <c r="BX490"/>
      <c r="BZ490"/>
    </row>
    <row r="491" spans="2:78" ht="18.75">
      <c r="B491" s="676" t="s">
        <v>482</v>
      </c>
      <c r="C491" s="364">
        <v>40905548000103</v>
      </c>
      <c r="D491" s="838" t="s">
        <v>11</v>
      </c>
      <c r="E491" s="838" t="s">
        <v>620</v>
      </c>
      <c r="F491" s="365" t="s">
        <v>685</v>
      </c>
      <c r="G491" s="366" t="s">
        <v>738</v>
      </c>
      <c r="H491" s="366" t="s">
        <v>34</v>
      </c>
      <c r="I491" s="840" t="s">
        <v>1319</v>
      </c>
      <c r="J491" s="366" t="s">
        <v>608</v>
      </c>
      <c r="K491" s="367" t="s">
        <v>48</v>
      </c>
      <c r="L491" s="681" t="s">
        <v>1419</v>
      </c>
      <c r="M491" s="368" t="s">
        <v>34</v>
      </c>
      <c r="N491" s="683">
        <v>581259</v>
      </c>
      <c r="O491" s="683" t="s">
        <v>1321</v>
      </c>
      <c r="P491" s="684">
        <v>44282</v>
      </c>
      <c r="Q491" s="372">
        <v>44.263805050000002</v>
      </c>
      <c r="R491" s="372">
        <v>34.637147324280015</v>
      </c>
      <c r="S491" s="873">
        <v>1</v>
      </c>
      <c r="T491" s="369">
        <v>0.12672931986116165</v>
      </c>
      <c r="U491" s="685">
        <v>1.3034787633332552</v>
      </c>
      <c r="V491" s="369">
        <v>0.15918569356243206</v>
      </c>
      <c r="W491" s="685">
        <v>1.3996636805418343</v>
      </c>
      <c r="AB491" s="369">
        <v>4.0969503985527353E-3</v>
      </c>
      <c r="AC491" s="373">
        <v>11.09466818618445</v>
      </c>
      <c r="AD491" s="686">
        <v>0</v>
      </c>
      <c r="AE491" s="687" t="s">
        <v>1947</v>
      </c>
      <c r="AF491" s="688" t="s">
        <v>1800</v>
      </c>
      <c r="AG491" s="689" t="s">
        <v>1438</v>
      </c>
      <c r="AH491" s="689" t="s">
        <v>1780</v>
      </c>
      <c r="AI491" s="689">
        <v>1000</v>
      </c>
      <c r="AJ491" s="689">
        <v>100</v>
      </c>
      <c r="AK491" s="689">
        <v>1000</v>
      </c>
      <c r="AL491" s="673">
        <v>1</v>
      </c>
      <c r="AM491" s="673">
        <v>15</v>
      </c>
      <c r="AN491" s="685" t="s">
        <v>1782</v>
      </c>
      <c r="AO491" s="683" t="s">
        <v>1324</v>
      </c>
      <c r="AP491" s="687" t="s">
        <v>1802</v>
      </c>
      <c r="AQ491" s="376" t="s">
        <v>671</v>
      </c>
      <c r="AR491" s="369">
        <v>2.13333333333333E-3</v>
      </c>
      <c r="AS491" s="369">
        <v>2.13333333333333E-3</v>
      </c>
      <c r="AT491" s="369" t="s">
        <v>1419</v>
      </c>
      <c r="AW491" s="198"/>
      <c r="AX491" s="198"/>
      <c r="AY491" s="184"/>
      <c r="AZ491" s="184"/>
      <c r="BA491" s="184"/>
      <c r="BB491" s="186"/>
      <c r="BC491" s="184"/>
      <c r="BD491" s="184"/>
      <c r="BE491" s="184"/>
      <c r="BF491" s="184"/>
      <c r="BG491" s="186"/>
      <c r="BH491" s="186"/>
      <c r="BI491" s="199"/>
      <c r="BJ491" s="199"/>
      <c r="BK491" s="199"/>
      <c r="BL491" s="186"/>
      <c r="BM491" s="186"/>
      <c r="BN491" s="186"/>
      <c r="BO491" s="186"/>
      <c r="BP491" s="186"/>
      <c r="BQ491" s="186"/>
      <c r="BR491" s="186"/>
      <c r="BS491" s="186"/>
      <c r="BT491" s="187"/>
      <c r="BU491" s="188"/>
      <c r="BV491" s="189"/>
      <c r="BW491" s="185"/>
      <c r="BX491"/>
      <c r="BZ491"/>
    </row>
    <row r="492" spans="2:78" ht="18.75">
      <c r="B492" s="676" t="s">
        <v>923</v>
      </c>
      <c r="C492" s="364">
        <v>22652091000182</v>
      </c>
      <c r="D492" s="838" t="s">
        <v>11</v>
      </c>
      <c r="E492" s="838" t="s">
        <v>620</v>
      </c>
      <c r="F492" s="365" t="s">
        <v>672</v>
      </c>
      <c r="G492" s="366" t="s">
        <v>738</v>
      </c>
      <c r="H492" s="366" t="s">
        <v>34</v>
      </c>
      <c r="I492" s="840" t="s">
        <v>1304</v>
      </c>
      <c r="J492" s="366" t="s">
        <v>608</v>
      </c>
      <c r="K492" s="367" t="s">
        <v>48</v>
      </c>
      <c r="L492" s="681" t="s">
        <v>1419</v>
      </c>
      <c r="M492" s="368" t="s">
        <v>34</v>
      </c>
      <c r="N492" s="682">
        <v>412112</v>
      </c>
      <c r="O492" s="683" t="s">
        <v>1321</v>
      </c>
      <c r="P492" s="684">
        <v>42356</v>
      </c>
      <c r="Q492" s="372">
        <v>1576.5696760000001</v>
      </c>
      <c r="R492" s="372">
        <v>1337.6760499193554</v>
      </c>
      <c r="S492" s="873">
        <v>1</v>
      </c>
      <c r="T492" s="369">
        <v>0.11547910684347995</v>
      </c>
      <c r="U492" s="685">
        <v>1.1877643117163046</v>
      </c>
      <c r="V492" s="369">
        <v>0.14881649858985191</v>
      </c>
      <c r="W492" s="685">
        <v>1.3084910049402716</v>
      </c>
      <c r="X492" s="369">
        <v>0.28596922414372195</v>
      </c>
      <c r="Y492" s="685">
        <v>1.9109853706246862</v>
      </c>
      <c r="Z492" s="369">
        <v>0.39933687194788514</v>
      </c>
      <c r="AA492" s="685">
        <v>2.126317268487949</v>
      </c>
      <c r="AB492" s="369">
        <v>4.1353779532014509E-3</v>
      </c>
      <c r="AC492" s="373">
        <v>8.4841363163570183</v>
      </c>
      <c r="AD492" s="686">
        <v>0</v>
      </c>
      <c r="AE492" s="687" t="s">
        <v>1947</v>
      </c>
      <c r="AF492" s="688" t="s">
        <v>1800</v>
      </c>
      <c r="AG492" s="689" t="s">
        <v>1438</v>
      </c>
      <c r="AH492" s="689" t="s">
        <v>1780</v>
      </c>
      <c r="AI492" s="689">
        <v>1000</v>
      </c>
      <c r="AJ492" s="689">
        <v>100</v>
      </c>
      <c r="AK492" s="689">
        <v>1000</v>
      </c>
      <c r="AL492" s="673">
        <v>1</v>
      </c>
      <c r="AM492" s="673">
        <v>0</v>
      </c>
      <c r="AN492" s="685" t="s">
        <v>1781</v>
      </c>
      <c r="AO492" s="683" t="s">
        <v>1324</v>
      </c>
      <c r="AP492" s="687" t="s">
        <v>1802</v>
      </c>
      <c r="AQ492" s="376" t="s">
        <v>671</v>
      </c>
      <c r="AR492" s="369">
        <v>3.0000000000000001E-3</v>
      </c>
      <c r="AS492" s="369">
        <v>3.0000000000000001E-3</v>
      </c>
      <c r="AT492" s="369" t="s">
        <v>1419</v>
      </c>
      <c r="AW492" s="198"/>
      <c r="AX492" s="198"/>
      <c r="AY492" s="184"/>
      <c r="AZ492" s="184"/>
      <c r="BA492" s="184"/>
      <c r="BB492" s="184"/>
      <c r="BC492" s="184"/>
      <c r="BD492" s="184"/>
      <c r="BE492" s="184"/>
      <c r="BF492" s="184"/>
      <c r="BG492" s="186"/>
      <c r="BH492" s="186"/>
      <c r="BI492" s="199"/>
      <c r="BJ492" s="199"/>
      <c r="BK492" s="199"/>
      <c r="BL492" s="218"/>
      <c r="BM492" s="186"/>
      <c r="BN492" s="186"/>
      <c r="BO492" s="186"/>
      <c r="BP492" s="186"/>
      <c r="BQ492" s="186"/>
      <c r="BR492" s="186"/>
      <c r="BS492" s="186"/>
      <c r="BT492" s="186"/>
      <c r="BU492" s="186"/>
      <c r="BV492" s="189"/>
      <c r="BW492" s="184"/>
      <c r="BX492"/>
      <c r="BZ492"/>
    </row>
    <row r="493" spans="2:78" ht="18.75">
      <c r="B493" s="676" t="s">
        <v>483</v>
      </c>
      <c r="C493" s="364">
        <v>31353316000190</v>
      </c>
      <c r="D493" s="838" t="s">
        <v>11</v>
      </c>
      <c r="E493" s="838" t="s">
        <v>620</v>
      </c>
      <c r="F493" s="365" t="s">
        <v>663</v>
      </c>
      <c r="G493" s="366" t="s">
        <v>738</v>
      </c>
      <c r="H493" s="366" t="s">
        <v>34</v>
      </c>
      <c r="I493" s="840" t="s">
        <v>1419</v>
      </c>
      <c r="J493" s="366" t="s">
        <v>608</v>
      </c>
      <c r="K493" s="367" t="s">
        <v>48</v>
      </c>
      <c r="L493" s="681" t="s">
        <v>1419</v>
      </c>
      <c r="M493" s="368" t="s">
        <v>34</v>
      </c>
      <c r="N493" s="682">
        <v>488569</v>
      </c>
      <c r="O493" s="683" t="s">
        <v>1321</v>
      </c>
      <c r="P493" s="684">
        <v>43526</v>
      </c>
      <c r="Q493" s="372">
        <v>11.505244980000001</v>
      </c>
      <c r="R493" s="372">
        <v>10.546560854581672</v>
      </c>
      <c r="S493" s="873">
        <v>1</v>
      </c>
      <c r="T493" s="369">
        <v>0.11169437126118975</v>
      </c>
      <c r="U493" s="685">
        <v>1.148836284155266</v>
      </c>
      <c r="V493" s="369">
        <v>0.13329510468924322</v>
      </c>
      <c r="W493" s="685">
        <v>1.1720168606381947</v>
      </c>
      <c r="X493" s="369">
        <v>0.19438553394519031</v>
      </c>
      <c r="Y493" s="685">
        <v>1.2989786322028669</v>
      </c>
      <c r="Z493" s="369">
        <v>0.23907096745518075</v>
      </c>
      <c r="AA493" s="685">
        <v>1.2729621585266777</v>
      </c>
      <c r="AB493" s="369">
        <v>1.1590942564111335E-3</v>
      </c>
      <c r="AC493" s="373">
        <v>16.878451658094139</v>
      </c>
      <c r="AD493" s="686">
        <v>0</v>
      </c>
      <c r="AE493" s="687" t="s">
        <v>1947</v>
      </c>
      <c r="AF493" s="688" t="s">
        <v>1800</v>
      </c>
      <c r="AG493" s="689" t="s">
        <v>1438</v>
      </c>
      <c r="AH493" s="689" t="s">
        <v>1780</v>
      </c>
      <c r="AI493" s="689">
        <v>5000</v>
      </c>
      <c r="AJ493" s="689">
        <v>1000</v>
      </c>
      <c r="AK493" s="689">
        <v>1000</v>
      </c>
      <c r="AL493" s="673">
        <v>0.92</v>
      </c>
      <c r="AM493" s="673">
        <v>20</v>
      </c>
      <c r="AN493" s="685" t="s">
        <v>1787</v>
      </c>
      <c r="AO493" s="683" t="s">
        <v>1324</v>
      </c>
      <c r="AP493" s="687" t="s">
        <v>1802</v>
      </c>
      <c r="AQ493" s="376" t="s">
        <v>671</v>
      </c>
      <c r="AR493" s="369">
        <v>1.34933333333333E-3</v>
      </c>
      <c r="AS493" s="369">
        <v>1.34933333333333E-3</v>
      </c>
      <c r="AT493" s="369" t="s">
        <v>1419</v>
      </c>
      <c r="AW493" s="198"/>
      <c r="AX493" s="198"/>
      <c r="AY493" s="184"/>
      <c r="AZ493" s="184"/>
      <c r="BA493" s="184"/>
      <c r="BB493" s="184"/>
      <c r="BC493" s="184"/>
      <c r="BD493" s="184"/>
      <c r="BE493" s="184"/>
      <c r="BF493" s="184"/>
      <c r="BG493" s="186"/>
      <c r="BH493" s="186"/>
      <c r="BI493" s="199"/>
      <c r="BJ493" s="199"/>
      <c r="BK493" s="199"/>
      <c r="BL493" s="218"/>
      <c r="BM493" s="186"/>
      <c r="BN493" s="186"/>
      <c r="BO493" s="186"/>
      <c r="BP493" s="186"/>
      <c r="BQ493" s="186"/>
      <c r="BR493" s="186"/>
      <c r="BS493" s="186"/>
      <c r="BT493" s="186"/>
      <c r="BU493" s="186"/>
      <c r="BV493" s="189"/>
      <c r="BW493" s="184"/>
      <c r="BX493"/>
      <c r="BZ493"/>
    </row>
    <row r="494" spans="2:78" ht="18.75">
      <c r="B494" s="676" t="s">
        <v>1292</v>
      </c>
      <c r="C494" s="364"/>
      <c r="D494" s="838" t="s">
        <v>13</v>
      </c>
      <c r="E494" s="838" t="s">
        <v>616</v>
      </c>
      <c r="F494" s="365" t="s">
        <v>619</v>
      </c>
      <c r="G494" s="366" t="s">
        <v>34</v>
      </c>
      <c r="H494" s="366" t="s">
        <v>1338</v>
      </c>
      <c r="I494" s="840" t="s">
        <v>34</v>
      </c>
      <c r="J494" s="366" t="s">
        <v>611</v>
      </c>
      <c r="L494" s="681" t="s">
        <v>1419</v>
      </c>
      <c r="M494" s="368" t="s">
        <v>34</v>
      </c>
      <c r="N494" s="683">
        <v>654957</v>
      </c>
      <c r="O494" s="683" t="s">
        <v>1321</v>
      </c>
      <c r="S494" s="873"/>
      <c r="AD494" s="686">
        <v>0</v>
      </c>
      <c r="AG494" s="689" t="s">
        <v>1438</v>
      </c>
      <c r="AI494" s="689">
        <v>100000</v>
      </c>
      <c r="AJ494" s="689">
        <v>100000</v>
      </c>
      <c r="AK494" s="689">
        <v>50000</v>
      </c>
      <c r="AO494" s="683" t="s">
        <v>1324</v>
      </c>
      <c r="AR494" s="369">
        <v>6.6660000000000001E-3</v>
      </c>
      <c r="AS494" s="369">
        <v>6.6660000000000001E-3</v>
      </c>
      <c r="AT494" s="369" t="s">
        <v>1419</v>
      </c>
      <c r="AW494" s="198"/>
      <c r="AX494" s="198"/>
      <c r="AY494" s="184"/>
      <c r="AZ494" s="184"/>
      <c r="BA494" s="184"/>
      <c r="BB494" s="184"/>
      <c r="BC494" s="184"/>
      <c r="BD494" s="184"/>
      <c r="BE494" s="184"/>
      <c r="BF494" s="184"/>
      <c r="BG494" s="186"/>
      <c r="BH494" s="186"/>
      <c r="BI494" s="199"/>
      <c r="BJ494" s="199"/>
      <c r="BK494" s="199"/>
      <c r="BL494" s="218"/>
      <c r="BM494" s="186"/>
      <c r="BN494" s="186"/>
      <c r="BO494" s="186"/>
      <c r="BP494" s="186"/>
      <c r="BQ494" s="186"/>
      <c r="BR494" s="186"/>
      <c r="BS494" s="186"/>
      <c r="BT494" s="186"/>
      <c r="BU494" s="186"/>
      <c r="BV494" s="189"/>
      <c r="BW494" s="184"/>
      <c r="BX494"/>
      <c r="BZ494"/>
    </row>
    <row r="495" spans="2:78" ht="18.75">
      <c r="B495" s="676" t="s">
        <v>1293</v>
      </c>
      <c r="C495" s="364">
        <v>37751366000102</v>
      </c>
      <c r="D495" s="838" t="s">
        <v>14</v>
      </c>
      <c r="E495" s="838" t="s">
        <v>607</v>
      </c>
      <c r="F495" s="365" t="s">
        <v>1419</v>
      </c>
      <c r="G495" s="366" t="s">
        <v>1419</v>
      </c>
      <c r="H495" s="366" t="s">
        <v>34</v>
      </c>
      <c r="I495" s="840" t="s">
        <v>34</v>
      </c>
      <c r="J495" s="366" t="s">
        <v>608</v>
      </c>
      <c r="K495" s="367" t="s">
        <v>48</v>
      </c>
      <c r="L495" s="681" t="s">
        <v>1419</v>
      </c>
      <c r="M495" s="368" t="s">
        <v>34</v>
      </c>
      <c r="N495" s="683">
        <v>573256</v>
      </c>
      <c r="O495" s="683" t="s">
        <v>1321</v>
      </c>
      <c r="P495" s="684">
        <v>43993</v>
      </c>
      <c r="Q495" s="372">
        <v>11.099594059999999</v>
      </c>
      <c r="R495" s="372">
        <v>9.0892948534400055</v>
      </c>
      <c r="S495" s="873">
        <v>2</v>
      </c>
      <c r="T495" s="369">
        <v>5.2308885115358805E-2</v>
      </c>
      <c r="U495" s="685">
        <v>0.53802483084583497</v>
      </c>
      <c r="V495" s="369">
        <v>-1.666309211587369E-2</v>
      </c>
      <c r="W495" s="685">
        <v>-0.14651269418859114</v>
      </c>
      <c r="X495" s="369">
        <v>-0.10177276000000046</v>
      </c>
      <c r="Y495" s="685">
        <v>-0.68009505592935249</v>
      </c>
      <c r="AB495" s="369">
        <v>0.22653167468299154</v>
      </c>
      <c r="AC495" s="373">
        <v>-0.57561257432798774</v>
      </c>
      <c r="AD495" s="686">
        <v>37487612000160</v>
      </c>
      <c r="AE495" s="687" t="s">
        <v>2108</v>
      </c>
      <c r="AF495" s="688" t="s">
        <v>1842</v>
      </c>
      <c r="AG495" s="689" t="s">
        <v>736</v>
      </c>
      <c r="AH495" s="689" t="s">
        <v>1786</v>
      </c>
      <c r="AI495" s="689">
        <v>500</v>
      </c>
      <c r="AJ495" s="689">
        <v>100</v>
      </c>
      <c r="AK495" s="689">
        <v>500</v>
      </c>
      <c r="AL495" s="673">
        <v>0</v>
      </c>
      <c r="AM495" s="673">
        <v>0</v>
      </c>
      <c r="AN495" s="685" t="s">
        <v>666</v>
      </c>
      <c r="AO495" s="683" t="s">
        <v>1324</v>
      </c>
      <c r="AP495" s="687" t="s">
        <v>1783</v>
      </c>
      <c r="AQ495" s="376" t="s">
        <v>716</v>
      </c>
      <c r="AR495" s="369">
        <v>5.0133333333333297E-3</v>
      </c>
      <c r="AS495" s="369">
        <v>5.0133333333333297E-3</v>
      </c>
      <c r="AT495" s="369" t="s">
        <v>1419</v>
      </c>
      <c r="AW495" s="198"/>
      <c r="AX495" s="198"/>
      <c r="AY495" s="184"/>
      <c r="AZ495" s="184"/>
      <c r="BA495" s="184"/>
      <c r="BB495" s="186"/>
      <c r="BC495" s="184"/>
      <c r="BD495" s="184"/>
      <c r="BE495" s="184"/>
      <c r="BF495" s="184"/>
      <c r="BG495" s="186"/>
      <c r="BH495" s="186"/>
      <c r="BI495" s="199"/>
      <c r="BJ495" s="199"/>
      <c r="BK495" s="199"/>
      <c r="BL495" s="186"/>
      <c r="BM495" s="186"/>
      <c r="BN495" s="186"/>
      <c r="BO495" s="186"/>
      <c r="BP495" s="186"/>
      <c r="BQ495" s="186"/>
      <c r="BR495" s="186"/>
      <c r="BS495" s="186"/>
      <c r="BT495" s="187"/>
      <c r="BU495" s="188"/>
      <c r="BV495" s="189"/>
      <c r="BW495" s="185"/>
      <c r="BX495"/>
      <c r="BZ495"/>
    </row>
    <row r="496" spans="2:78" ht="18.75">
      <c r="B496" s="676" t="s">
        <v>1294</v>
      </c>
      <c r="C496" s="364">
        <v>37487351000189</v>
      </c>
      <c r="D496" s="838" t="s">
        <v>14</v>
      </c>
      <c r="E496" s="838" t="s">
        <v>614</v>
      </c>
      <c r="F496" s="365" t="s">
        <v>1419</v>
      </c>
      <c r="G496" s="366" t="s">
        <v>1419</v>
      </c>
      <c r="H496" s="366" t="s">
        <v>1338</v>
      </c>
      <c r="I496" s="840" t="s">
        <v>34</v>
      </c>
      <c r="J496" s="366" t="s">
        <v>608</v>
      </c>
      <c r="K496" s="367" t="s">
        <v>48</v>
      </c>
      <c r="L496" s="681" t="s">
        <v>1419</v>
      </c>
      <c r="M496" s="368" t="s">
        <v>34</v>
      </c>
      <c r="N496" s="683">
        <v>573231</v>
      </c>
      <c r="O496" s="683" t="s">
        <v>1321</v>
      </c>
      <c r="P496" s="684">
        <v>43993</v>
      </c>
      <c r="Q496" s="372">
        <v>44.626832989999997</v>
      </c>
      <c r="R496" s="372">
        <v>40.855905089039972</v>
      </c>
      <c r="S496" s="873">
        <v>2</v>
      </c>
      <c r="T496" s="369">
        <v>0.1330422284856303</v>
      </c>
      <c r="U496" s="685">
        <v>1.3684104013778153</v>
      </c>
      <c r="V496" s="369">
        <v>4.2391647101465146E-2</v>
      </c>
      <c r="W496" s="685">
        <v>0.37273480724570701</v>
      </c>
      <c r="X496" s="369">
        <v>-5.3252790000000827E-2</v>
      </c>
      <c r="Y496" s="685">
        <v>-0.35586102994007884</v>
      </c>
      <c r="AB496" s="369">
        <v>0.23137914330866469</v>
      </c>
      <c r="AC496" s="373">
        <v>-0.30832399236001773</v>
      </c>
      <c r="AD496" s="686">
        <v>37467645000149</v>
      </c>
      <c r="AE496" s="687" t="s">
        <v>2108</v>
      </c>
      <c r="AF496" s="688" t="s">
        <v>1842</v>
      </c>
      <c r="AG496" s="689" t="s">
        <v>736</v>
      </c>
      <c r="AH496" s="689" t="s">
        <v>1786</v>
      </c>
      <c r="AI496" s="689">
        <v>500</v>
      </c>
      <c r="AJ496" s="689">
        <v>100</v>
      </c>
      <c r="AK496" s="689">
        <v>500</v>
      </c>
      <c r="AL496" s="673">
        <v>0</v>
      </c>
      <c r="AM496" s="673">
        <v>0</v>
      </c>
      <c r="AN496" s="685" t="s">
        <v>1787</v>
      </c>
      <c r="AO496" s="683" t="s">
        <v>1324</v>
      </c>
      <c r="AP496" s="687" t="s">
        <v>1802</v>
      </c>
      <c r="AQ496" s="376" t="s">
        <v>1917</v>
      </c>
      <c r="AR496" s="369">
        <v>5.0133333333333297E-3</v>
      </c>
      <c r="AS496" s="369">
        <v>5.0133333333333297E-3</v>
      </c>
      <c r="AT496" s="369" t="s">
        <v>1419</v>
      </c>
      <c r="AW496" s="198"/>
      <c r="AX496" s="198"/>
      <c r="AY496" s="184"/>
      <c r="AZ496" s="184"/>
      <c r="BA496" s="184"/>
      <c r="BB496" s="186"/>
      <c r="BC496" s="184"/>
      <c r="BD496" s="184"/>
      <c r="BE496" s="184"/>
      <c r="BF496" s="184"/>
      <c r="BG496" s="186"/>
      <c r="BH496" s="186"/>
      <c r="BI496" s="199"/>
      <c r="BJ496" s="199"/>
      <c r="BK496" s="199"/>
      <c r="BL496" s="186"/>
      <c r="BM496" s="186"/>
      <c r="BN496" s="186"/>
      <c r="BO496" s="186"/>
      <c r="BP496" s="186"/>
      <c r="BQ496" s="186"/>
      <c r="BR496" s="186"/>
      <c r="BS496" s="186"/>
      <c r="BT496" s="187"/>
      <c r="BU496" s="188"/>
      <c r="BV496" s="189"/>
      <c r="BW496" s="185"/>
      <c r="BX496"/>
      <c r="BZ496"/>
    </row>
    <row r="497" spans="2:78" ht="18.75">
      <c r="B497" s="676" t="s">
        <v>190</v>
      </c>
      <c r="C497" s="364">
        <v>34626199000180</v>
      </c>
      <c r="D497" s="838" t="s">
        <v>13</v>
      </c>
      <c r="E497" s="838" t="s">
        <v>616</v>
      </c>
      <c r="F497" s="365" t="s">
        <v>610</v>
      </c>
      <c r="G497" s="366" t="s">
        <v>34</v>
      </c>
      <c r="H497" s="366" t="s">
        <v>1337</v>
      </c>
      <c r="I497" s="840" t="s">
        <v>34</v>
      </c>
      <c r="J497" s="366" t="s">
        <v>1419</v>
      </c>
      <c r="K497" s="367" t="s">
        <v>48</v>
      </c>
      <c r="L497" s="681" t="s">
        <v>1419</v>
      </c>
      <c r="M497" s="368" t="s">
        <v>34</v>
      </c>
      <c r="N497" s="682">
        <v>511943</v>
      </c>
      <c r="O497" s="683" t="s">
        <v>1321</v>
      </c>
      <c r="P497" s="684">
        <v>43740</v>
      </c>
      <c r="Q497" s="372">
        <v>106.35977162</v>
      </c>
      <c r="R497" s="372">
        <v>118.55548977200002</v>
      </c>
      <c r="S497" s="873">
        <v>2</v>
      </c>
      <c r="T497" s="369">
        <v>2.5525533030448244E-2</v>
      </c>
      <c r="U497" s="685">
        <v>0.26254374492344767</v>
      </c>
      <c r="V497" s="369">
        <v>4.1921946280290889E-2</v>
      </c>
      <c r="W497" s="685">
        <v>0.36860489352415482</v>
      </c>
      <c r="X497" s="369">
        <v>0.16279052790141479</v>
      </c>
      <c r="Y497" s="685">
        <v>1.0878454429051645</v>
      </c>
      <c r="Z497" s="369">
        <v>0.21053679999999741</v>
      </c>
      <c r="AA497" s="685">
        <v>1.1210285474230148</v>
      </c>
      <c r="AB497" s="369">
        <v>5.1472568807852039E-2</v>
      </c>
      <c r="AC497" s="373">
        <v>-1.395101190752851</v>
      </c>
      <c r="AD497" s="686">
        <v>34626178000164</v>
      </c>
      <c r="AE497" s="687" t="s">
        <v>2055</v>
      </c>
      <c r="AF497" s="688" t="s">
        <v>1825</v>
      </c>
      <c r="AG497" s="689" t="s">
        <v>719</v>
      </c>
      <c r="AH497" s="689" t="s">
        <v>1786</v>
      </c>
      <c r="AI497" s="689">
        <v>20000</v>
      </c>
      <c r="AJ497" s="689">
        <v>5000</v>
      </c>
      <c r="AK497" s="689">
        <v>5000</v>
      </c>
      <c r="AL497" s="673">
        <v>1.98</v>
      </c>
      <c r="AM497" s="673">
        <v>20</v>
      </c>
      <c r="AN497" s="685" t="s">
        <v>1787</v>
      </c>
      <c r="AO497" s="683" t="s">
        <v>1324</v>
      </c>
      <c r="AP497" s="687" t="s">
        <v>1802</v>
      </c>
      <c r="AQ497" s="376" t="s">
        <v>668</v>
      </c>
      <c r="AR497" s="369">
        <v>5.3066666666666696E-3</v>
      </c>
      <c r="AS497" s="369">
        <v>5.3066666666666696E-3</v>
      </c>
      <c r="AT497" s="369" t="s">
        <v>1419</v>
      </c>
      <c r="AW497" s="198"/>
      <c r="AX497" s="198"/>
      <c r="AY497" s="184"/>
      <c r="AZ497" s="184"/>
      <c r="BA497" s="184"/>
      <c r="BB497" s="186"/>
      <c r="BC497" s="184"/>
      <c r="BD497" s="184"/>
      <c r="BE497" s="184"/>
      <c r="BF497" s="184"/>
      <c r="BG497" s="186"/>
      <c r="BH497" s="186"/>
      <c r="BI497" s="199"/>
      <c r="BJ497" s="199"/>
      <c r="BK497" s="199"/>
      <c r="BL497" s="186"/>
      <c r="BM497" s="186"/>
      <c r="BN497" s="186"/>
      <c r="BO497" s="186"/>
      <c r="BP497" s="186"/>
      <c r="BQ497" s="186"/>
      <c r="BR497" s="186"/>
      <c r="BS497" s="186"/>
      <c r="BT497" s="187"/>
      <c r="BU497" s="188"/>
      <c r="BV497" s="189"/>
      <c r="BW497" s="185"/>
      <c r="BX497"/>
      <c r="BZ497"/>
    </row>
    <row r="498" spans="2:78" ht="18.75">
      <c r="B498" s="676" t="s">
        <v>924</v>
      </c>
      <c r="C498" s="364"/>
      <c r="D498" s="838" t="s">
        <v>13</v>
      </c>
      <c r="E498" s="838" t="s">
        <v>615</v>
      </c>
      <c r="F498" s="365" t="s">
        <v>619</v>
      </c>
      <c r="G498" s="366" t="s">
        <v>34</v>
      </c>
      <c r="H498" s="366" t="s">
        <v>1338</v>
      </c>
      <c r="I498" s="840" t="s">
        <v>34</v>
      </c>
      <c r="J498" s="366" t="s">
        <v>1419</v>
      </c>
      <c r="L498" s="681" t="s">
        <v>1419</v>
      </c>
      <c r="M498" s="368" t="s">
        <v>1416</v>
      </c>
      <c r="N498" s="683">
        <v>644651</v>
      </c>
      <c r="O498" s="683" t="s">
        <v>1321</v>
      </c>
      <c r="S498" s="873"/>
      <c r="AD498" s="686">
        <v>0</v>
      </c>
      <c r="AG498" s="689" t="s">
        <v>1439</v>
      </c>
      <c r="AI498" s="689">
        <v>5000</v>
      </c>
      <c r="AJ498" s="689">
        <v>0</v>
      </c>
      <c r="AK498" s="689">
        <v>5000</v>
      </c>
      <c r="AO498" s="683" t="s">
        <v>1324</v>
      </c>
      <c r="AR498" s="369">
        <v>3.3333333333333301E-3</v>
      </c>
      <c r="AS498" s="369">
        <v>3.3333333333333301E-3</v>
      </c>
      <c r="AT498" s="369" t="s">
        <v>1419</v>
      </c>
      <c r="AW498" s="198"/>
      <c r="AX498" s="198"/>
      <c r="AY498" s="184"/>
      <c r="AZ498" s="184"/>
      <c r="BA498" s="184"/>
      <c r="BB498" s="186"/>
      <c r="BC498" s="184"/>
      <c r="BD498" s="184"/>
      <c r="BE498" s="184"/>
      <c r="BF498" s="184"/>
      <c r="BG498" s="186"/>
      <c r="BH498" s="186"/>
      <c r="BI498" s="199"/>
      <c r="BJ498" s="199"/>
      <c r="BK498" s="199"/>
      <c r="BL498" s="186"/>
      <c r="BM498" s="186"/>
      <c r="BN498" s="186"/>
      <c r="BO498" s="186"/>
      <c r="BP498" s="186"/>
      <c r="BQ498" s="186"/>
      <c r="BR498" s="186"/>
      <c r="BS498" s="186"/>
      <c r="BT498" s="187"/>
      <c r="BU498" s="188"/>
      <c r="BV498" s="189"/>
      <c r="BW498" s="185"/>
      <c r="BX498"/>
      <c r="BZ498"/>
    </row>
    <row r="499" spans="2:78" ht="18.75">
      <c r="B499" s="676" t="s">
        <v>191</v>
      </c>
      <c r="C499" s="364">
        <v>37532896000160</v>
      </c>
      <c r="D499" s="838" t="s">
        <v>14</v>
      </c>
      <c r="E499" s="838" t="s">
        <v>607</v>
      </c>
      <c r="F499" s="365" t="s">
        <v>1419</v>
      </c>
      <c r="G499" s="366" t="s">
        <v>1419</v>
      </c>
      <c r="H499" s="366" t="s">
        <v>34</v>
      </c>
      <c r="I499" s="840" t="s">
        <v>34</v>
      </c>
      <c r="J499" s="366" t="s">
        <v>608</v>
      </c>
      <c r="K499" s="367" t="s">
        <v>48</v>
      </c>
      <c r="L499" s="681" t="s">
        <v>1419</v>
      </c>
      <c r="M499" s="368" t="s">
        <v>1416</v>
      </c>
      <c r="N499" s="683">
        <v>547409</v>
      </c>
      <c r="O499" s="683" t="s">
        <v>1321</v>
      </c>
      <c r="P499" s="684">
        <v>44045</v>
      </c>
      <c r="Q499" s="372">
        <v>12.35678678</v>
      </c>
      <c r="R499" s="372">
        <v>11.563930858800001</v>
      </c>
      <c r="S499" s="873">
        <v>2</v>
      </c>
      <c r="T499" s="369">
        <v>-0.12419205003511002</v>
      </c>
      <c r="U499" s="685">
        <v>-1.2773815875673957</v>
      </c>
      <c r="V499" s="369">
        <v>-0.25797012701510869</v>
      </c>
      <c r="W499" s="685">
        <v>-2.2682403761755174</v>
      </c>
      <c r="X499" s="369">
        <v>-0.28291058096420529</v>
      </c>
      <c r="Y499" s="685">
        <v>-1.8905460300364845</v>
      </c>
      <c r="AB499" s="369">
        <v>0.27949875006868768</v>
      </c>
      <c r="AC499" s="373">
        <v>-1.3298861452475019</v>
      </c>
      <c r="AD499" s="686">
        <v>0</v>
      </c>
      <c r="AE499" s="687" t="s">
        <v>2088</v>
      </c>
      <c r="AF499" s="688" t="s">
        <v>1779</v>
      </c>
      <c r="AG499" s="689" t="s">
        <v>1439</v>
      </c>
      <c r="AH499" s="689" t="s">
        <v>1780</v>
      </c>
      <c r="AI499" s="689">
        <v>5000</v>
      </c>
      <c r="AJ499" s="689">
        <v>1000</v>
      </c>
      <c r="AK499" s="689">
        <v>5000</v>
      </c>
      <c r="AL499" s="673">
        <v>2</v>
      </c>
      <c r="AM499" s="673">
        <v>20</v>
      </c>
      <c r="AN499" s="685" t="s">
        <v>1782</v>
      </c>
      <c r="AO499" s="683" t="s">
        <v>1324</v>
      </c>
      <c r="AP499" s="687" t="s">
        <v>1783</v>
      </c>
      <c r="AQ499" s="376" t="s">
        <v>665</v>
      </c>
      <c r="AR499" s="369">
        <v>2.66666666666667E-3</v>
      </c>
      <c r="AS499" s="369">
        <v>2.66666666666667E-3</v>
      </c>
      <c r="AT499" s="369" t="s">
        <v>1419</v>
      </c>
      <c r="AW499" s="198"/>
      <c r="AX499" s="198"/>
      <c r="AY499" s="184"/>
      <c r="AZ499" s="184"/>
      <c r="BA499" s="184"/>
      <c r="BB499" s="186"/>
      <c r="BC499" s="184"/>
      <c r="BD499" s="184"/>
      <c r="BE499" s="184"/>
      <c r="BF499" s="184"/>
      <c r="BG499" s="186"/>
      <c r="BH499" s="186"/>
      <c r="BI499" s="199"/>
      <c r="BJ499" s="199"/>
      <c r="BK499" s="199"/>
      <c r="BL499" s="186"/>
      <c r="BM499" s="186"/>
      <c r="BN499" s="186"/>
      <c r="BO499" s="186"/>
      <c r="BP499" s="186"/>
      <c r="BQ499" s="186"/>
      <c r="BR499" s="186"/>
      <c r="BS499" s="186"/>
      <c r="BT499" s="187"/>
      <c r="BU499" s="188"/>
      <c r="BV499" s="189"/>
      <c r="BW499" s="185"/>
      <c r="BX499"/>
      <c r="BZ499"/>
    </row>
    <row r="500" spans="2:78" ht="18.75">
      <c r="B500" s="676" t="s">
        <v>192</v>
      </c>
      <c r="C500" s="364"/>
      <c r="D500" s="838" t="s">
        <v>14</v>
      </c>
      <c r="E500" s="838" t="s">
        <v>607</v>
      </c>
      <c r="F500" s="365" t="s">
        <v>1419</v>
      </c>
      <c r="G500" s="366" t="s">
        <v>1419</v>
      </c>
      <c r="H500" s="366" t="s">
        <v>34</v>
      </c>
      <c r="I500" s="840" t="s">
        <v>34</v>
      </c>
      <c r="J500" s="366" t="s">
        <v>608</v>
      </c>
      <c r="L500" s="681" t="s">
        <v>1419</v>
      </c>
      <c r="M500" s="368" t="s">
        <v>34</v>
      </c>
      <c r="N500" s="683">
        <v>568872</v>
      </c>
      <c r="O500" s="683" t="s">
        <v>1321</v>
      </c>
      <c r="S500" s="873"/>
      <c r="AD500" s="686">
        <v>40054213000110</v>
      </c>
      <c r="AG500" s="689" t="s">
        <v>1438</v>
      </c>
      <c r="AI500" s="689">
        <v>500</v>
      </c>
      <c r="AJ500" s="689">
        <v>100</v>
      </c>
      <c r="AK500" s="689">
        <v>500</v>
      </c>
      <c r="AO500" s="683" t="s">
        <v>1324</v>
      </c>
      <c r="AR500" s="369">
        <v>6.4000000000000003E-3</v>
      </c>
      <c r="AS500" s="369">
        <v>6.4000000000000003E-3</v>
      </c>
      <c r="AT500" s="369" t="s">
        <v>1419</v>
      </c>
      <c r="AW500" s="198"/>
      <c r="AX500" s="198"/>
      <c r="AY500" s="184"/>
      <c r="AZ500" s="184"/>
      <c r="BA500" s="184"/>
      <c r="BB500" s="186"/>
      <c r="BC500" s="184"/>
      <c r="BD500" s="184"/>
      <c r="BE500" s="184"/>
      <c r="BF500" s="184"/>
      <c r="BG500" s="186"/>
      <c r="BH500" s="186"/>
      <c r="BI500" s="199"/>
      <c r="BJ500" s="199"/>
      <c r="BK500" s="199"/>
      <c r="BL500" s="186"/>
      <c r="BM500" s="186"/>
      <c r="BN500" s="186"/>
      <c r="BO500" s="186"/>
      <c r="BP500" s="186"/>
      <c r="BQ500" s="186"/>
      <c r="BR500" s="186"/>
      <c r="BS500" s="186"/>
      <c r="BT500" s="187"/>
      <c r="BU500" s="188"/>
      <c r="BV500" s="189"/>
      <c r="BW500" s="185"/>
      <c r="BX500"/>
      <c r="BZ500"/>
    </row>
    <row r="501" spans="2:78" ht="18.75">
      <c r="B501" s="676" t="s">
        <v>193</v>
      </c>
      <c r="C501" s="364"/>
      <c r="D501" s="838" t="s">
        <v>11</v>
      </c>
      <c r="E501" s="838" t="s">
        <v>620</v>
      </c>
      <c r="F501" s="365" t="s">
        <v>663</v>
      </c>
      <c r="G501" s="366" t="s">
        <v>738</v>
      </c>
      <c r="H501" s="366" t="s">
        <v>34</v>
      </c>
      <c r="I501" s="840" t="s">
        <v>1304</v>
      </c>
      <c r="J501" s="366" t="s">
        <v>608</v>
      </c>
      <c r="L501" s="681" t="s">
        <v>1419</v>
      </c>
      <c r="M501" s="368" t="s">
        <v>1416</v>
      </c>
      <c r="N501" s="683">
        <v>567833</v>
      </c>
      <c r="O501" s="683" t="s">
        <v>1321</v>
      </c>
      <c r="S501" s="873"/>
      <c r="AD501" s="686">
        <v>0</v>
      </c>
      <c r="AG501" s="689" t="s">
        <v>1438</v>
      </c>
      <c r="AI501" s="689">
        <v>100</v>
      </c>
      <c r="AJ501" s="689">
        <v>100</v>
      </c>
      <c r="AK501" s="689">
        <v>100</v>
      </c>
      <c r="AO501" s="683" t="s">
        <v>1324</v>
      </c>
      <c r="AR501" s="369">
        <v>3.33333333333333E-4</v>
      </c>
      <c r="AS501" s="369">
        <v>3.33333333333333E-4</v>
      </c>
      <c r="AT501" s="369" t="s">
        <v>1419</v>
      </c>
      <c r="AW501" s="198"/>
      <c r="AX501" s="198"/>
      <c r="AY501" s="184"/>
      <c r="AZ501" s="184"/>
      <c r="BA501" s="184"/>
      <c r="BB501" s="186"/>
      <c r="BC501" s="184"/>
      <c r="BD501" s="184"/>
      <c r="BE501" s="184"/>
      <c r="BF501" s="184"/>
      <c r="BG501" s="186"/>
      <c r="BH501" s="186"/>
      <c r="BI501" s="199"/>
      <c r="BJ501" s="199"/>
      <c r="BK501" s="199"/>
      <c r="BL501" s="186"/>
      <c r="BM501" s="186"/>
      <c r="BN501" s="186"/>
      <c r="BO501" s="186"/>
      <c r="BP501" s="186"/>
      <c r="BQ501" s="186"/>
      <c r="BR501" s="186"/>
      <c r="BS501" s="186"/>
      <c r="BT501" s="187"/>
      <c r="BU501" s="188"/>
      <c r="BV501" s="189"/>
      <c r="BW501" s="185"/>
      <c r="BX501"/>
      <c r="BZ501"/>
    </row>
    <row r="502" spans="2:78" ht="18.75">
      <c r="B502" s="676" t="s">
        <v>194</v>
      </c>
      <c r="C502" s="364"/>
      <c r="D502" s="838" t="s">
        <v>14</v>
      </c>
      <c r="E502" s="838" t="s">
        <v>614</v>
      </c>
      <c r="F502" s="365" t="s">
        <v>1419</v>
      </c>
      <c r="G502" s="366" t="s">
        <v>1419</v>
      </c>
      <c r="H502" s="366" t="s">
        <v>1338</v>
      </c>
      <c r="I502" s="840" t="s">
        <v>34</v>
      </c>
      <c r="J502" s="366" t="s">
        <v>608</v>
      </c>
      <c r="L502" s="681" t="s">
        <v>1419</v>
      </c>
      <c r="M502" s="368" t="s">
        <v>34</v>
      </c>
      <c r="N502" s="683">
        <v>568007</v>
      </c>
      <c r="O502" s="683" t="s">
        <v>1321</v>
      </c>
      <c r="S502" s="873"/>
      <c r="AD502" s="686">
        <v>40102156000106</v>
      </c>
      <c r="AG502" s="689" t="s">
        <v>1438</v>
      </c>
      <c r="AI502" s="689">
        <v>500</v>
      </c>
      <c r="AJ502" s="689">
        <v>100</v>
      </c>
      <c r="AK502" s="689">
        <v>500</v>
      </c>
      <c r="AO502" s="683" t="s">
        <v>1324</v>
      </c>
      <c r="AR502" s="369">
        <v>6.4000000000000003E-3</v>
      </c>
      <c r="AS502" s="369">
        <v>6.4000000000000003E-3</v>
      </c>
      <c r="AT502" s="369" t="s">
        <v>1419</v>
      </c>
      <c r="AW502" s="198"/>
      <c r="AX502" s="198"/>
      <c r="AY502" s="184"/>
      <c r="AZ502" s="184"/>
      <c r="BA502" s="184"/>
      <c r="BB502" s="186"/>
      <c r="BC502" s="184"/>
      <c r="BD502" s="184"/>
      <c r="BE502" s="184"/>
      <c r="BF502" s="184"/>
      <c r="BG502" s="186"/>
      <c r="BH502" s="186"/>
      <c r="BI502" s="199"/>
      <c r="BJ502" s="199"/>
      <c r="BK502" s="199"/>
      <c r="BL502" s="186"/>
      <c r="BM502" s="186"/>
      <c r="BN502" s="186"/>
      <c r="BO502" s="186"/>
      <c r="BP502" s="186"/>
      <c r="BQ502" s="186"/>
      <c r="BR502" s="186"/>
      <c r="BS502" s="186"/>
      <c r="BT502" s="187"/>
      <c r="BU502" s="188"/>
      <c r="BV502" s="189"/>
      <c r="BW502" s="185"/>
      <c r="BX502"/>
      <c r="BZ502"/>
    </row>
    <row r="503" spans="2:78" ht="18.75">
      <c r="B503" s="676" t="s">
        <v>925</v>
      </c>
      <c r="C503" s="364">
        <v>26406529000101</v>
      </c>
      <c r="D503" s="838" t="s">
        <v>14</v>
      </c>
      <c r="E503" s="838" t="s">
        <v>614</v>
      </c>
      <c r="F503" s="365" t="s">
        <v>1419</v>
      </c>
      <c r="G503" s="366" t="s">
        <v>1419</v>
      </c>
      <c r="H503" s="366" t="s">
        <v>1338</v>
      </c>
      <c r="I503" s="840" t="s">
        <v>34</v>
      </c>
      <c r="J503" s="366" t="s">
        <v>608</v>
      </c>
      <c r="K503" s="367" t="s">
        <v>48</v>
      </c>
      <c r="L503" s="681" t="s">
        <v>1419</v>
      </c>
      <c r="M503" s="368" t="s">
        <v>34</v>
      </c>
      <c r="N503" s="682">
        <v>464635</v>
      </c>
      <c r="O503" s="683" t="s">
        <v>1321</v>
      </c>
      <c r="P503" s="684">
        <v>42649</v>
      </c>
      <c r="Q503" s="372">
        <v>21.68415121</v>
      </c>
      <c r="R503" s="372">
        <v>36.635551777330669</v>
      </c>
      <c r="S503" s="873">
        <v>2</v>
      </c>
      <c r="T503" s="369">
        <v>-5.8527158632084797E-2</v>
      </c>
      <c r="U503" s="685">
        <v>-0.60198309624590018</v>
      </c>
      <c r="V503" s="369">
        <v>-9.4765216068876224E-2</v>
      </c>
      <c r="W503" s="685">
        <v>-0.83323713420443013</v>
      </c>
      <c r="X503" s="369">
        <v>-2.8113254071922E-2</v>
      </c>
      <c r="Y503" s="685">
        <v>-0.18786643007814471</v>
      </c>
      <c r="Z503" s="369">
        <v>0.10728144157047637</v>
      </c>
      <c r="AA503" s="685">
        <v>0.57123295599248991</v>
      </c>
      <c r="AB503" s="369">
        <v>0.18729410289555196</v>
      </c>
      <c r="AC503" s="373">
        <v>-1.1132043196276262</v>
      </c>
      <c r="AD503" s="686">
        <v>26470533000120</v>
      </c>
      <c r="AE503" s="687" t="s">
        <v>2026</v>
      </c>
      <c r="AF503" s="688" t="s">
        <v>1800</v>
      </c>
      <c r="AG503" s="689" t="s">
        <v>1438</v>
      </c>
      <c r="AH503" s="689" t="s">
        <v>1780</v>
      </c>
      <c r="AI503" s="689">
        <v>500</v>
      </c>
      <c r="AJ503" s="689">
        <v>500</v>
      </c>
      <c r="AK503" s="689">
        <v>500</v>
      </c>
      <c r="AL503" s="673">
        <v>1.92</v>
      </c>
      <c r="AM503" s="673">
        <v>20</v>
      </c>
      <c r="AN503" s="685" t="s">
        <v>1801</v>
      </c>
      <c r="AO503" s="683" t="s">
        <v>1324</v>
      </c>
      <c r="AP503" s="687" t="s">
        <v>1783</v>
      </c>
      <c r="AQ503" s="376" t="s">
        <v>659</v>
      </c>
      <c r="AR503" s="369">
        <v>6.4000000000000003E-3</v>
      </c>
      <c r="AS503" s="369">
        <v>6.4000000000000003E-3</v>
      </c>
      <c r="AT503" s="369" t="s">
        <v>1419</v>
      </c>
      <c r="AW503" s="198"/>
      <c r="AX503" s="198"/>
      <c r="AY503" s="184"/>
      <c r="AZ503" s="184"/>
      <c r="BA503" s="184"/>
      <c r="BB503" s="186"/>
      <c r="BC503" s="184"/>
      <c r="BD503" s="184"/>
      <c r="BE503" s="184"/>
      <c r="BF503" s="184"/>
      <c r="BG503" s="186"/>
      <c r="BH503" s="186"/>
      <c r="BI503" s="199"/>
      <c r="BJ503" s="199"/>
      <c r="BK503" s="199"/>
      <c r="BL503" s="186"/>
      <c r="BM503" s="186"/>
      <c r="BN503" s="186"/>
      <c r="BO503" s="186"/>
      <c r="BP503" s="186"/>
      <c r="BQ503" s="186"/>
      <c r="BR503" s="186"/>
      <c r="BS503" s="186"/>
      <c r="BT503" s="187"/>
      <c r="BU503" s="188"/>
      <c r="BV503" s="189"/>
      <c r="BW503" s="185"/>
      <c r="BX503"/>
      <c r="BZ503"/>
    </row>
    <row r="504" spans="2:78" ht="18.75">
      <c r="B504" s="676" t="s">
        <v>195</v>
      </c>
      <c r="C504" s="364">
        <v>40102324000155</v>
      </c>
      <c r="D504" s="838" t="s">
        <v>13</v>
      </c>
      <c r="E504" s="838" t="s">
        <v>615</v>
      </c>
      <c r="F504" s="365" t="s">
        <v>619</v>
      </c>
      <c r="G504" s="366" t="s">
        <v>34</v>
      </c>
      <c r="H504" s="366" t="s">
        <v>1338</v>
      </c>
      <c r="I504" s="840" t="s">
        <v>34</v>
      </c>
      <c r="J504" s="366" t="s">
        <v>1419</v>
      </c>
      <c r="K504" s="367" t="s">
        <v>48</v>
      </c>
      <c r="L504" s="681" t="s">
        <v>1419</v>
      </c>
      <c r="M504" s="368" t="s">
        <v>34</v>
      </c>
      <c r="N504" s="683">
        <v>568740</v>
      </c>
      <c r="O504" s="683" t="s">
        <v>1321</v>
      </c>
      <c r="P504" s="684">
        <v>44196</v>
      </c>
      <c r="Q504" s="372">
        <v>26.560785169999999</v>
      </c>
      <c r="R504" s="372">
        <v>47.862034153067718</v>
      </c>
      <c r="S504" s="873">
        <v>1</v>
      </c>
      <c r="T504" s="369">
        <v>6.7438291435664599E-2</v>
      </c>
      <c r="U504" s="685">
        <v>0.69363885814404602</v>
      </c>
      <c r="V504" s="369">
        <v>7.6793090944423437E-2</v>
      </c>
      <c r="W504" s="685">
        <v>0.67521457428773579</v>
      </c>
      <c r="AB504" s="369">
        <v>8.3792479492470179E-2</v>
      </c>
      <c r="AC504" s="373">
        <v>-0.44083069977812589</v>
      </c>
      <c r="AD504" s="686">
        <v>40102362000108</v>
      </c>
      <c r="AE504" s="687" t="s">
        <v>2026</v>
      </c>
      <c r="AF504" s="688" t="s">
        <v>1800</v>
      </c>
      <c r="AG504" s="689" t="s">
        <v>1438</v>
      </c>
      <c r="AH504" s="689" t="s">
        <v>1786</v>
      </c>
      <c r="AI504" s="689">
        <v>500</v>
      </c>
      <c r="AJ504" s="689">
        <v>100</v>
      </c>
      <c r="AK504" s="689">
        <v>100</v>
      </c>
      <c r="AL504" s="673">
        <v>1.42</v>
      </c>
      <c r="AM504" s="673">
        <v>25</v>
      </c>
      <c r="AN504" s="685" t="s">
        <v>1782</v>
      </c>
      <c r="AO504" s="683" t="s">
        <v>1324</v>
      </c>
      <c r="AP504" s="687" t="s">
        <v>1802</v>
      </c>
      <c r="AQ504" s="376" t="s">
        <v>664</v>
      </c>
      <c r="AR504" s="369">
        <v>4.7333333333333298E-3</v>
      </c>
      <c r="AS504" s="369">
        <v>4.7333333333333298E-3</v>
      </c>
      <c r="AT504" s="369" t="s">
        <v>1419</v>
      </c>
      <c r="AW504" s="198"/>
      <c r="AX504" s="198"/>
      <c r="AY504" s="184"/>
      <c r="AZ504" s="184"/>
      <c r="BA504" s="184"/>
      <c r="BB504" s="186"/>
      <c r="BC504" s="184"/>
      <c r="BD504" s="184"/>
      <c r="BE504" s="184"/>
      <c r="BF504" s="184"/>
      <c r="BG504" s="186"/>
      <c r="BH504" s="186"/>
      <c r="BI504" s="199"/>
      <c r="BJ504" s="199"/>
      <c r="BK504" s="199"/>
      <c r="BL504" s="186"/>
      <c r="BM504" s="186"/>
      <c r="BN504" s="186"/>
      <c r="BO504" s="186"/>
      <c r="BP504" s="186"/>
      <c r="BQ504" s="186"/>
      <c r="BR504" s="186"/>
      <c r="BS504" s="186"/>
      <c r="BT504" s="187"/>
      <c r="BU504" s="188"/>
      <c r="BV504" s="189"/>
      <c r="BW504" s="185"/>
      <c r="BX504"/>
      <c r="BZ504"/>
    </row>
    <row r="505" spans="2:78" ht="18.75">
      <c r="B505" s="676" t="s">
        <v>926</v>
      </c>
      <c r="C505" s="364">
        <v>12004203000135</v>
      </c>
      <c r="D505" s="838" t="s">
        <v>14</v>
      </c>
      <c r="E505" s="838" t="s">
        <v>607</v>
      </c>
      <c r="F505" s="365" t="s">
        <v>1317</v>
      </c>
      <c r="G505" s="366" t="s">
        <v>1419</v>
      </c>
      <c r="H505" s="366" t="s">
        <v>34</v>
      </c>
      <c r="I505" s="840" t="s">
        <v>34</v>
      </c>
      <c r="J505" s="366" t="s">
        <v>608</v>
      </c>
      <c r="K505" s="367" t="s">
        <v>48</v>
      </c>
      <c r="L505" s="681" t="s">
        <v>1419</v>
      </c>
      <c r="M505" s="368" t="s">
        <v>34</v>
      </c>
      <c r="N505" s="682">
        <v>251429</v>
      </c>
      <c r="O505" s="683" t="s">
        <v>1321</v>
      </c>
      <c r="P505" s="684">
        <v>40367</v>
      </c>
      <c r="Q505" s="372">
        <v>656.248378</v>
      </c>
      <c r="R505" s="372">
        <v>862.53436197609528</v>
      </c>
      <c r="S505" s="873">
        <v>2</v>
      </c>
      <c r="T505" s="369">
        <v>-5.181246543495166E-2</v>
      </c>
      <c r="U505" s="685">
        <v>-0.53291888920722841</v>
      </c>
      <c r="V505" s="369">
        <v>-0.18945344701807243</v>
      </c>
      <c r="W505" s="685">
        <v>-1.6657973653936025</v>
      </c>
      <c r="X505" s="369">
        <v>-0.24969947852450425</v>
      </c>
      <c r="Y505" s="685">
        <v>-1.6686132990070437</v>
      </c>
      <c r="Z505" s="369">
        <v>-0.36872944139754982</v>
      </c>
      <c r="AA505" s="685">
        <v>-1.9633443183424466</v>
      </c>
      <c r="AB505" s="369">
        <v>0.3201742515421489</v>
      </c>
      <c r="AC505" s="373">
        <v>-0.94693696908164215</v>
      </c>
      <c r="AD505" s="686">
        <v>11980010000157</v>
      </c>
      <c r="AE505" s="687" t="s">
        <v>1888</v>
      </c>
      <c r="AF505" s="688" t="s">
        <v>1779</v>
      </c>
      <c r="AG505" s="689" t="s">
        <v>1439</v>
      </c>
      <c r="AH505" s="689" t="s">
        <v>1786</v>
      </c>
      <c r="AI505" s="689">
        <v>5000</v>
      </c>
      <c r="AJ505" s="689">
        <v>1000</v>
      </c>
      <c r="AK505" s="689">
        <v>1000</v>
      </c>
      <c r="AL505" s="673">
        <v>2</v>
      </c>
      <c r="AM505" s="673">
        <v>20</v>
      </c>
      <c r="AN505" s="685" t="s">
        <v>666</v>
      </c>
      <c r="AO505" s="683" t="s">
        <v>1324</v>
      </c>
      <c r="AP505" s="687" t="s">
        <v>1783</v>
      </c>
      <c r="AQ505" s="376" t="s">
        <v>665</v>
      </c>
      <c r="AR505" s="369">
        <v>6.0000000000000001E-3</v>
      </c>
      <c r="AS505" s="369">
        <v>6.0000000000000001E-3</v>
      </c>
      <c r="AT505" s="369" t="s">
        <v>1419</v>
      </c>
      <c r="AW505" s="198"/>
      <c r="AX505" s="198"/>
      <c r="AY505" s="184"/>
      <c r="AZ505" s="184"/>
      <c r="BA505" s="184"/>
      <c r="BB505" s="184"/>
      <c r="BC505" s="184"/>
      <c r="BD505" s="184"/>
      <c r="BE505" s="184"/>
      <c r="BF505" s="184"/>
      <c r="BG505" s="186"/>
      <c r="BH505" s="186"/>
      <c r="BI505" s="199"/>
      <c r="BJ505" s="199"/>
      <c r="BK505" s="199"/>
      <c r="BL505" s="218"/>
      <c r="BM505" s="186"/>
      <c r="BN505" s="186"/>
      <c r="BO505" s="186"/>
      <c r="BP505" s="186"/>
      <c r="BQ505" s="186"/>
      <c r="BR505" s="186"/>
      <c r="BS505" s="186"/>
      <c r="BT505" s="186"/>
      <c r="BU505" s="186"/>
      <c r="BV505" s="189"/>
      <c r="BW505" s="184"/>
      <c r="BX505"/>
      <c r="BZ505"/>
    </row>
    <row r="506" spans="2:78" ht="18.75">
      <c r="B506" s="676" t="s">
        <v>196</v>
      </c>
      <c r="C506" s="364">
        <v>15569128000148</v>
      </c>
      <c r="D506" s="838" t="s">
        <v>14</v>
      </c>
      <c r="E506" s="838" t="s">
        <v>607</v>
      </c>
      <c r="F506" s="365" t="s">
        <v>1317</v>
      </c>
      <c r="G506" s="366" t="s">
        <v>1419</v>
      </c>
      <c r="H506" s="366" t="s">
        <v>34</v>
      </c>
      <c r="I506" s="840" t="s">
        <v>34</v>
      </c>
      <c r="J506" s="366" t="s">
        <v>608</v>
      </c>
      <c r="K506" s="367" t="s">
        <v>48</v>
      </c>
      <c r="L506" s="681" t="s">
        <v>1419</v>
      </c>
      <c r="M506" s="368" t="s">
        <v>34</v>
      </c>
      <c r="N506" s="682">
        <v>308374</v>
      </c>
      <c r="O506" s="683" t="s">
        <v>1321</v>
      </c>
      <c r="P506" s="684">
        <v>41105</v>
      </c>
      <c r="Q506" s="372">
        <v>147.68674899999999</v>
      </c>
      <c r="R506" s="372">
        <v>261.91499543426301</v>
      </c>
      <c r="S506" s="873">
        <v>2</v>
      </c>
      <c r="T506" s="369">
        <v>1.1179960448252091E-2</v>
      </c>
      <c r="U506" s="685">
        <v>0.11499186640603469</v>
      </c>
      <c r="V506" s="369">
        <v>-0.11749501658117889</v>
      </c>
      <c r="W506" s="685">
        <v>-1.0330922564271683</v>
      </c>
      <c r="X506" s="369">
        <v>-0.16208545554163301</v>
      </c>
      <c r="Y506" s="685">
        <v>-1.0831338066484684</v>
      </c>
      <c r="Z506" s="369">
        <v>-0.27157802399702324</v>
      </c>
      <c r="AA506" s="685">
        <v>-1.4460498960438239</v>
      </c>
      <c r="AB506" s="369">
        <v>0.29119174269270731</v>
      </c>
      <c r="AC506" s="373">
        <v>-0.79406923684791397</v>
      </c>
      <c r="AD506" s="686">
        <v>15611751000111</v>
      </c>
      <c r="AE506" s="687" t="s">
        <v>1888</v>
      </c>
      <c r="AF506" s="688" t="s">
        <v>1823</v>
      </c>
      <c r="AG506" s="689" t="s">
        <v>59</v>
      </c>
      <c r="AH506" s="689" t="s">
        <v>1786</v>
      </c>
      <c r="AI506" s="689">
        <v>5000</v>
      </c>
      <c r="AJ506" s="689">
        <v>0</v>
      </c>
      <c r="AK506" s="689">
        <v>5000</v>
      </c>
      <c r="AL506" s="673">
        <v>3</v>
      </c>
      <c r="AM506" s="673">
        <v>0</v>
      </c>
      <c r="AN506" s="685" t="s">
        <v>666</v>
      </c>
      <c r="AO506" s="683" t="s">
        <v>1324</v>
      </c>
      <c r="AP506" s="687" t="s">
        <v>1783</v>
      </c>
      <c r="AQ506" s="376" t="s">
        <v>659</v>
      </c>
      <c r="AR506" s="369">
        <v>8.0000000000000002E-3</v>
      </c>
      <c r="AS506" s="369">
        <v>8.0000000000000002E-3</v>
      </c>
      <c r="AT506" s="369" t="s">
        <v>1419</v>
      </c>
      <c r="AW506" s="198"/>
      <c r="AX506" s="198"/>
      <c r="AY506" s="184"/>
      <c r="AZ506" s="184"/>
      <c r="BA506" s="184"/>
      <c r="BB506" s="186"/>
      <c r="BC506" s="184"/>
      <c r="BD506" s="184"/>
      <c r="BE506" s="184"/>
      <c r="BF506" s="184"/>
      <c r="BG506" s="186"/>
      <c r="BH506" s="186"/>
      <c r="BI506" s="199"/>
      <c r="BJ506" s="199"/>
      <c r="BK506" s="199"/>
      <c r="BL506" s="186"/>
      <c r="BM506" s="186"/>
      <c r="BN506" s="186"/>
      <c r="BO506" s="186"/>
      <c r="BP506" s="186"/>
      <c r="BQ506" s="186"/>
      <c r="BR506" s="186"/>
      <c r="BS506" s="186"/>
      <c r="BT506" s="187"/>
      <c r="BU506" s="188"/>
      <c r="BV506" s="189"/>
      <c r="BW506" s="185"/>
      <c r="BX506"/>
      <c r="BZ506"/>
    </row>
    <row r="507" spans="2:78" ht="18.75">
      <c r="B507" s="676" t="s">
        <v>197</v>
      </c>
      <c r="C507" s="364">
        <v>32893639000130</v>
      </c>
      <c r="D507" s="838" t="s">
        <v>14</v>
      </c>
      <c r="E507" s="838" t="s">
        <v>607</v>
      </c>
      <c r="F507" s="365" t="s">
        <v>1317</v>
      </c>
      <c r="G507" s="366" t="s">
        <v>1419</v>
      </c>
      <c r="H507" s="366" t="s">
        <v>34</v>
      </c>
      <c r="I507" s="840" t="s">
        <v>34</v>
      </c>
      <c r="J507" s="366" t="s">
        <v>608</v>
      </c>
      <c r="K507" s="367" t="s">
        <v>48</v>
      </c>
      <c r="L507" s="681" t="s">
        <v>1419</v>
      </c>
      <c r="M507" s="368" t="s">
        <v>1416</v>
      </c>
      <c r="N507" s="682">
        <v>497339</v>
      </c>
      <c r="O507" s="683" t="s">
        <v>1324</v>
      </c>
      <c r="P507" s="684">
        <v>43617</v>
      </c>
      <c r="Q507" s="372">
        <v>29.31966079</v>
      </c>
      <c r="R507" s="372">
        <v>34.65540173370519</v>
      </c>
      <c r="S507" s="873">
        <v>2</v>
      </c>
      <c r="T507" s="369">
        <v>-4.6720489139516541E-2</v>
      </c>
      <c r="U507" s="685">
        <v>-0.48054519248284372</v>
      </c>
      <c r="V507" s="369">
        <v>-0.18833180593346621</v>
      </c>
      <c r="W507" s="685">
        <v>-1.655935170785573</v>
      </c>
      <c r="X507" s="369">
        <v>-0.2457161791608613</v>
      </c>
      <c r="Y507" s="685">
        <v>-1.6419949563041427</v>
      </c>
      <c r="Z507" s="369">
        <v>-0.36422220217772505</v>
      </c>
      <c r="AA507" s="685">
        <v>-1.9393449802909124</v>
      </c>
      <c r="AB507" s="369">
        <v>0.31990639438816598</v>
      </c>
      <c r="AC507" s="373">
        <v>-0.94422368401359313</v>
      </c>
      <c r="AD507" s="686">
        <v>11980010000157</v>
      </c>
      <c r="AE507" s="687" t="s">
        <v>1888</v>
      </c>
      <c r="AF507" s="688" t="s">
        <v>1823</v>
      </c>
      <c r="AG507" s="689" t="s">
        <v>59</v>
      </c>
      <c r="AH507" s="689" t="s">
        <v>1786</v>
      </c>
      <c r="AI507" s="689">
        <v>1</v>
      </c>
      <c r="AJ507" s="689">
        <v>1</v>
      </c>
      <c r="AK507" s="689">
        <v>1</v>
      </c>
      <c r="AL507" s="673">
        <v>1.6</v>
      </c>
      <c r="AM507" s="673">
        <v>20</v>
      </c>
      <c r="AN507" s="685" t="s">
        <v>666</v>
      </c>
      <c r="AO507" s="683" t="s">
        <v>1324</v>
      </c>
      <c r="AP507" s="687" t="s">
        <v>1783</v>
      </c>
      <c r="AQ507" s="376" t="s">
        <v>665</v>
      </c>
      <c r="AR507" s="369">
        <v>0</v>
      </c>
      <c r="AS507" s="369">
        <v>0</v>
      </c>
      <c r="AT507" s="369" t="s">
        <v>1419</v>
      </c>
      <c r="AW507" s="198"/>
      <c r="AX507" s="198"/>
      <c r="AY507" s="184"/>
      <c r="AZ507" s="184"/>
      <c r="BA507" s="184"/>
      <c r="BB507" s="186"/>
      <c r="BC507" s="184"/>
      <c r="BD507" s="184"/>
      <c r="BE507" s="184"/>
      <c r="BF507" s="184"/>
      <c r="BG507" s="186"/>
      <c r="BH507" s="186"/>
      <c r="BI507" s="199"/>
      <c r="BJ507" s="199"/>
      <c r="BK507" s="199"/>
      <c r="BL507" s="186"/>
      <c r="BM507" s="186"/>
      <c r="BN507" s="186"/>
      <c r="BO507" s="186"/>
      <c r="BP507" s="186"/>
      <c r="BQ507" s="186"/>
      <c r="BR507" s="186"/>
      <c r="BS507" s="186"/>
      <c r="BT507" s="187"/>
      <c r="BU507" s="188"/>
      <c r="BV507" s="189"/>
      <c r="BW507" s="185"/>
      <c r="BX507"/>
      <c r="BZ507"/>
    </row>
    <row r="508" spans="2:78" ht="18.75">
      <c r="B508" s="676" t="s">
        <v>554</v>
      </c>
      <c r="C508" s="364">
        <v>35502496000186</v>
      </c>
      <c r="D508" s="838" t="s">
        <v>14</v>
      </c>
      <c r="E508" s="838" t="s">
        <v>607</v>
      </c>
      <c r="F508" s="365" t="s">
        <v>1419</v>
      </c>
      <c r="G508" s="366" t="s">
        <v>1419</v>
      </c>
      <c r="H508" s="366" t="s">
        <v>34</v>
      </c>
      <c r="I508" s="840" t="s">
        <v>34</v>
      </c>
      <c r="J508" s="366" t="s">
        <v>608</v>
      </c>
      <c r="K508" s="367" t="s">
        <v>48</v>
      </c>
      <c r="L508" s="681" t="s">
        <v>1419</v>
      </c>
      <c r="M508" s="368" t="s">
        <v>34</v>
      </c>
      <c r="N508" s="683">
        <v>606979</v>
      </c>
      <c r="O508" s="683" t="s">
        <v>1321</v>
      </c>
      <c r="P508" s="684">
        <v>44412</v>
      </c>
      <c r="Q508" s="372">
        <v>37.345183050000003</v>
      </c>
      <c r="R508" s="372">
        <v>41.604976696613534</v>
      </c>
      <c r="S508" s="873">
        <v>2</v>
      </c>
      <c r="T508" s="369">
        <v>5.4579352708255868E-2</v>
      </c>
      <c r="U508" s="685">
        <v>0.56137780309740215</v>
      </c>
      <c r="V508" s="369">
        <v>3.7466478766855937E-2</v>
      </c>
      <c r="W508" s="685">
        <v>0.32942953851058926</v>
      </c>
      <c r="AB508" s="369">
        <v>0.2430713628247699</v>
      </c>
      <c r="AC508" s="373">
        <v>-0.31375522259015248</v>
      </c>
      <c r="AD508" s="686">
        <v>0</v>
      </c>
      <c r="AE508" s="687" t="s">
        <v>2005</v>
      </c>
      <c r="AF508" s="688" t="s">
        <v>1823</v>
      </c>
      <c r="AG508" s="689" t="s">
        <v>59</v>
      </c>
      <c r="AH508" s="689" t="s">
        <v>1786</v>
      </c>
      <c r="AI508" s="689">
        <v>1000</v>
      </c>
      <c r="AJ508" s="689">
        <v>1000</v>
      </c>
      <c r="AK508" s="689">
        <v>1000</v>
      </c>
      <c r="AL508" s="673">
        <v>0.55000000000000004</v>
      </c>
      <c r="AM508" s="673">
        <v>0</v>
      </c>
      <c r="AN508" s="685" t="s">
        <v>666</v>
      </c>
      <c r="AO508" s="683" t="s">
        <v>1324</v>
      </c>
      <c r="AP508" s="687" t="s">
        <v>1783</v>
      </c>
      <c r="AQ508" s="376" t="s">
        <v>659</v>
      </c>
      <c r="AR508" s="369">
        <v>4.0000000000000001E-3</v>
      </c>
      <c r="AS508" s="369">
        <v>4.0000000000000001E-3</v>
      </c>
      <c r="AT508" s="369" t="s">
        <v>1419</v>
      </c>
      <c r="AW508" s="198"/>
      <c r="AX508" s="198"/>
      <c r="AY508" s="184"/>
      <c r="AZ508" s="184"/>
      <c r="BA508" s="184"/>
      <c r="BB508" s="186"/>
      <c r="BC508" s="184"/>
      <c r="BD508" s="184"/>
      <c r="BE508" s="184"/>
      <c r="BF508" s="184"/>
      <c r="BG508" s="186"/>
      <c r="BH508" s="186"/>
      <c r="BI508" s="199"/>
      <c r="BJ508" s="199"/>
      <c r="BK508" s="199"/>
      <c r="BL508" s="186"/>
      <c r="BM508" s="186"/>
      <c r="BN508" s="186"/>
      <c r="BO508" s="186"/>
      <c r="BP508" s="186"/>
      <c r="BQ508" s="186"/>
      <c r="BR508" s="186"/>
      <c r="BS508" s="186"/>
      <c r="BT508" s="187"/>
      <c r="BU508" s="188"/>
      <c r="BV508" s="189"/>
      <c r="BW508" s="185"/>
      <c r="BX508"/>
      <c r="BZ508"/>
    </row>
    <row r="509" spans="2:78" ht="18.75">
      <c r="B509" s="676" t="s">
        <v>927</v>
      </c>
      <c r="C509" s="364">
        <v>23799268000130</v>
      </c>
      <c r="D509" s="838" t="s">
        <v>13</v>
      </c>
      <c r="E509" s="838" t="s">
        <v>616</v>
      </c>
      <c r="F509" s="365" t="s">
        <v>619</v>
      </c>
      <c r="G509" s="366" t="s">
        <v>34</v>
      </c>
      <c r="H509" s="366" t="s">
        <v>1338</v>
      </c>
      <c r="I509" s="840" t="s">
        <v>34</v>
      </c>
      <c r="J509" s="366" t="s">
        <v>611</v>
      </c>
      <c r="K509" s="367" t="s">
        <v>48</v>
      </c>
      <c r="L509" s="681" t="s">
        <v>1419</v>
      </c>
      <c r="M509" s="368" t="s">
        <v>34</v>
      </c>
      <c r="N509" s="682">
        <v>429661</v>
      </c>
      <c r="O509" s="683" t="s">
        <v>1321</v>
      </c>
      <c r="P509" s="684">
        <v>42609</v>
      </c>
      <c r="Q509" s="372">
        <v>143.83583100000001</v>
      </c>
      <c r="R509" s="372">
        <v>108.10022405220887</v>
      </c>
      <c r="S509" s="873">
        <v>2</v>
      </c>
      <c r="T509" s="369">
        <v>0.28100788412901134</v>
      </c>
      <c r="U509" s="685">
        <v>2.8903162243170333</v>
      </c>
      <c r="V509" s="369">
        <v>0.25512808352607474</v>
      </c>
      <c r="W509" s="685">
        <v>2.2432512897752304</v>
      </c>
      <c r="X509" s="369">
        <v>1.7488824005409995</v>
      </c>
      <c r="Y509" s="685">
        <v>11.686882364296556</v>
      </c>
      <c r="Z509" s="369">
        <v>2.1724732391623331</v>
      </c>
      <c r="AA509" s="685">
        <v>11.567595401913358</v>
      </c>
      <c r="AB509" s="369">
        <v>0.28685811063995148</v>
      </c>
      <c r="AC509" s="373">
        <v>0.49291510320346066</v>
      </c>
      <c r="AD509" s="686">
        <v>0</v>
      </c>
      <c r="AE509" s="687" t="s">
        <v>2005</v>
      </c>
      <c r="AF509" s="688" t="s">
        <v>1823</v>
      </c>
      <c r="AG509" s="689" t="s">
        <v>59</v>
      </c>
      <c r="AH509" s="689" t="s">
        <v>1786</v>
      </c>
      <c r="AI509" s="689">
        <v>5000</v>
      </c>
      <c r="AJ509" s="689">
        <v>0</v>
      </c>
      <c r="AK509" s="689">
        <v>5000</v>
      </c>
      <c r="AL509" s="673">
        <v>2</v>
      </c>
      <c r="AM509" s="673">
        <v>20</v>
      </c>
      <c r="AN509" s="685" t="s">
        <v>1787</v>
      </c>
      <c r="AO509" s="683" t="s">
        <v>1324</v>
      </c>
      <c r="AP509" s="687" t="s">
        <v>1802</v>
      </c>
      <c r="AQ509" s="376" t="s">
        <v>668</v>
      </c>
      <c r="AR509" s="369">
        <v>4.0000000000000001E-3</v>
      </c>
      <c r="AS509" s="369">
        <v>4.0000000000000001E-3</v>
      </c>
      <c r="AT509" s="369" t="s">
        <v>1419</v>
      </c>
      <c r="AW509" s="198"/>
      <c r="AX509" s="198"/>
      <c r="AY509" s="184"/>
      <c r="AZ509" s="184"/>
      <c r="BA509" s="184"/>
      <c r="BB509" s="186"/>
      <c r="BC509" s="184"/>
      <c r="BD509" s="184"/>
      <c r="BE509" s="184"/>
      <c r="BF509" s="184"/>
      <c r="BG509" s="186"/>
      <c r="BH509" s="186"/>
      <c r="BI509" s="199"/>
      <c r="BJ509" s="199"/>
      <c r="BK509" s="199"/>
      <c r="BL509" s="186"/>
      <c r="BM509" s="186"/>
      <c r="BN509" s="186"/>
      <c r="BO509" s="186"/>
      <c r="BP509" s="186"/>
      <c r="BQ509" s="186"/>
      <c r="BR509" s="186"/>
      <c r="BS509" s="186"/>
      <c r="BT509" s="187"/>
      <c r="BU509" s="188"/>
      <c r="BV509" s="189"/>
      <c r="BW509" s="185"/>
      <c r="BX509"/>
      <c r="BZ509"/>
    </row>
    <row r="510" spans="2:78" ht="18.75">
      <c r="B510" s="676" t="s">
        <v>18</v>
      </c>
      <c r="C510" s="364">
        <v>37806055000101</v>
      </c>
      <c r="D510" s="838" t="s">
        <v>11</v>
      </c>
      <c r="E510" s="838" t="s">
        <v>620</v>
      </c>
      <c r="F510" s="365" t="s">
        <v>685</v>
      </c>
      <c r="G510" s="366" t="s">
        <v>738</v>
      </c>
      <c r="H510" s="366" t="s">
        <v>34</v>
      </c>
      <c r="I510" s="840" t="s">
        <v>1319</v>
      </c>
      <c r="J510" s="366" t="s">
        <v>608</v>
      </c>
      <c r="K510" s="367" t="s">
        <v>48</v>
      </c>
      <c r="L510" s="681" t="s">
        <v>715</v>
      </c>
      <c r="M510" s="368" t="s">
        <v>34</v>
      </c>
      <c r="N510" s="683">
        <v>551791</v>
      </c>
      <c r="O510" s="683" t="s">
        <v>1321</v>
      </c>
      <c r="P510" s="684">
        <v>44071</v>
      </c>
      <c r="Q510" s="372">
        <v>134051900</v>
      </c>
      <c r="R510" s="372">
        <v>4255722.0690568499</v>
      </c>
      <c r="S510" s="873">
        <v>1</v>
      </c>
      <c r="T510" s="369">
        <v>0.12241302468416926</v>
      </c>
      <c r="U510" s="685">
        <v>1.2590833613406371</v>
      </c>
      <c r="V510" s="369">
        <v>0.14722491970786433</v>
      </c>
      <c r="W510" s="685">
        <v>1.2944968129624497</v>
      </c>
      <c r="X510" s="369">
        <v>0.22180377257048423</v>
      </c>
      <c r="Y510" s="685">
        <v>1.482200631206859</v>
      </c>
      <c r="AB510" s="369">
        <v>1.1938810897340522E-3</v>
      </c>
      <c r="AC510" s="373">
        <v>28.054327755615923</v>
      </c>
      <c r="AD510" s="686">
        <v>0</v>
      </c>
      <c r="AE510" s="687" t="s">
        <v>2093</v>
      </c>
      <c r="AF510" s="688" t="s">
        <v>2092</v>
      </c>
      <c r="AG510" s="689" t="s">
        <v>1438</v>
      </c>
      <c r="AH510" s="689" t="s">
        <v>1780</v>
      </c>
      <c r="AI510" s="689">
        <v>5000</v>
      </c>
      <c r="AJ510" s="689">
        <v>5000</v>
      </c>
      <c r="AK510" s="689">
        <v>5000</v>
      </c>
      <c r="AL510" s="673">
        <v>1.95</v>
      </c>
      <c r="AM510" s="673">
        <v>20</v>
      </c>
      <c r="AN510" s="685" t="s">
        <v>64</v>
      </c>
      <c r="AO510" s="683" t="s">
        <v>1324</v>
      </c>
      <c r="AP510" s="687" t="s">
        <v>1802</v>
      </c>
      <c r="AQ510" s="376" t="s">
        <v>668</v>
      </c>
      <c r="AR510" s="369">
        <v>1.0500000000000001E-2</v>
      </c>
      <c r="AS510" s="369">
        <v>1.0500000000000001E-2</v>
      </c>
      <c r="AT510" s="369" t="s">
        <v>1419</v>
      </c>
      <c r="AW510" s="198"/>
      <c r="AX510" s="198"/>
      <c r="AY510" s="184"/>
      <c r="AZ510" s="184"/>
      <c r="BA510" s="184"/>
      <c r="BB510" s="186"/>
      <c r="BC510" s="184"/>
      <c r="BD510" s="184"/>
      <c r="BE510" s="184"/>
      <c r="BF510" s="184"/>
      <c r="BG510" s="186"/>
      <c r="BH510" s="186"/>
      <c r="BI510" s="199"/>
      <c r="BJ510" s="199"/>
      <c r="BK510" s="199"/>
      <c r="BL510" s="186"/>
      <c r="BM510" s="186"/>
      <c r="BN510" s="186"/>
      <c r="BO510" s="186"/>
      <c r="BP510" s="186"/>
      <c r="BQ510" s="186"/>
      <c r="BR510" s="186"/>
      <c r="BS510" s="186"/>
      <c r="BT510" s="187"/>
      <c r="BU510" s="188"/>
      <c r="BV510" s="189"/>
      <c r="BW510" s="185"/>
      <c r="BX510"/>
      <c r="BZ510"/>
    </row>
    <row r="511" spans="2:78" ht="18.75">
      <c r="B511" s="676" t="s">
        <v>929</v>
      </c>
      <c r="C511" s="364">
        <v>37979878000120</v>
      </c>
      <c r="D511" s="838" t="s">
        <v>11</v>
      </c>
      <c r="E511" s="838" t="s">
        <v>620</v>
      </c>
      <c r="F511" s="365" t="s">
        <v>685</v>
      </c>
      <c r="G511" s="366" t="s">
        <v>738</v>
      </c>
      <c r="H511" s="366" t="s">
        <v>34</v>
      </c>
      <c r="I511" s="840" t="s">
        <v>1319</v>
      </c>
      <c r="J511" s="366" t="s">
        <v>608</v>
      </c>
      <c r="K511" s="367" t="s">
        <v>48</v>
      </c>
      <c r="L511" s="681" t="s">
        <v>1419</v>
      </c>
      <c r="M511" s="368" t="s">
        <v>34</v>
      </c>
      <c r="N511" s="683">
        <v>550175</v>
      </c>
      <c r="O511" s="683" t="s">
        <v>1321</v>
      </c>
      <c r="P511" s="684">
        <v>44029</v>
      </c>
      <c r="Q511" s="372">
        <v>90.462670930000002</v>
      </c>
      <c r="R511" s="372">
        <v>84.891633973574258</v>
      </c>
      <c r="S511" s="873">
        <v>2</v>
      </c>
      <c r="T511" s="369">
        <v>6.793598407704593E-2</v>
      </c>
      <c r="U511" s="685">
        <v>0.6987578928663859</v>
      </c>
      <c r="V511" s="369">
        <v>9.2191507185553689E-2</v>
      </c>
      <c r="W511" s="685">
        <v>0.81060741938736569</v>
      </c>
      <c r="X511" s="369">
        <v>0.22670443550711572</v>
      </c>
      <c r="Y511" s="685">
        <v>1.5149492432517646</v>
      </c>
      <c r="AB511" s="369">
        <v>1.602815905014424E-2</v>
      </c>
      <c r="AC511" s="373">
        <v>-1.343877426115621</v>
      </c>
      <c r="AD511" s="686">
        <v>0</v>
      </c>
      <c r="AE511" s="687" t="s">
        <v>2091</v>
      </c>
      <c r="AF511" s="688" t="s">
        <v>2092</v>
      </c>
      <c r="AG511" s="689" t="s">
        <v>928</v>
      </c>
      <c r="AH511" s="689" t="s">
        <v>1780</v>
      </c>
      <c r="AI511" s="689">
        <v>50000</v>
      </c>
      <c r="AJ511" s="689">
        <v>25000</v>
      </c>
      <c r="AK511" s="689">
        <v>25000</v>
      </c>
      <c r="AL511" s="673">
        <v>0</v>
      </c>
      <c r="AM511" s="673">
        <v>0</v>
      </c>
      <c r="AN511" s="685" t="s">
        <v>1782</v>
      </c>
      <c r="AO511" s="683" t="s">
        <v>1324</v>
      </c>
      <c r="AP511" s="687" t="s">
        <v>1802</v>
      </c>
      <c r="AQ511" s="376" t="s">
        <v>1917</v>
      </c>
      <c r="AR511" s="369">
        <v>6.4999999999999997E-3</v>
      </c>
      <c r="AS511" s="369">
        <v>6.4999999999999997E-3</v>
      </c>
      <c r="AT511" s="369" t="s">
        <v>1419</v>
      </c>
      <c r="AW511" s="198"/>
      <c r="AX511" s="198"/>
      <c r="AY511" s="184"/>
      <c r="AZ511" s="184"/>
      <c r="BA511" s="184"/>
      <c r="BB511" s="186"/>
      <c r="BC511" s="184"/>
      <c r="BD511" s="184"/>
      <c r="BE511" s="184"/>
      <c r="BF511" s="184"/>
      <c r="BG511" s="186"/>
      <c r="BH511" s="186"/>
      <c r="BI511" s="199"/>
      <c r="BJ511" s="199"/>
      <c r="BK511" s="199"/>
      <c r="BL511" s="186"/>
      <c r="BM511" s="186"/>
      <c r="BN511" s="186"/>
      <c r="BO511" s="186"/>
      <c r="BP511" s="186"/>
      <c r="BQ511" s="186"/>
      <c r="BR511" s="186"/>
      <c r="BS511" s="186"/>
      <c r="BT511" s="187"/>
      <c r="BU511" s="188"/>
      <c r="BV511" s="189"/>
      <c r="BW511" s="185"/>
      <c r="BX511"/>
      <c r="BZ511"/>
    </row>
    <row r="512" spans="2:78" ht="18.75">
      <c r="B512" s="676" t="s">
        <v>198</v>
      </c>
      <c r="C512" s="364">
        <v>38065069000176</v>
      </c>
      <c r="D512" s="838" t="s">
        <v>11</v>
      </c>
      <c r="E512" s="838" t="s">
        <v>620</v>
      </c>
      <c r="F512" s="365" t="s">
        <v>685</v>
      </c>
      <c r="G512" s="366" t="s">
        <v>738</v>
      </c>
      <c r="H512" s="366" t="s">
        <v>34</v>
      </c>
      <c r="I512" s="840" t="s">
        <v>1319</v>
      </c>
      <c r="J512" s="366" t="s">
        <v>608</v>
      </c>
      <c r="K512" s="367" t="s">
        <v>48</v>
      </c>
      <c r="L512" s="681" t="s">
        <v>1419</v>
      </c>
      <c r="M512" s="368" t="s">
        <v>34</v>
      </c>
      <c r="N512" s="683">
        <v>560081</v>
      </c>
      <c r="O512" s="683" t="s">
        <v>1321</v>
      </c>
      <c r="P512" s="684">
        <v>44067</v>
      </c>
      <c r="Q512" s="372">
        <v>24.656083070000001</v>
      </c>
      <c r="R512" s="372">
        <v>11.319816863920003</v>
      </c>
      <c r="S512" s="873">
        <v>1</v>
      </c>
      <c r="T512" s="369">
        <v>0.12327825019858452</v>
      </c>
      <c r="U512" s="685">
        <v>1.2679826680264927</v>
      </c>
      <c r="V512" s="369">
        <v>0.14528314243634655</v>
      </c>
      <c r="W512" s="685">
        <v>1.2774234500124109</v>
      </c>
      <c r="X512" s="369">
        <v>0.21713500000000363</v>
      </c>
      <c r="Y512" s="685">
        <v>1.4510016233147431</v>
      </c>
      <c r="AB512" s="369">
        <v>4.0722497353959464E-3</v>
      </c>
      <c r="AC512" s="373">
        <v>7.7479909561699385</v>
      </c>
      <c r="AD512" s="686">
        <v>0</v>
      </c>
      <c r="AE512" s="687" t="s">
        <v>2096</v>
      </c>
      <c r="AF512" s="688" t="s">
        <v>1800</v>
      </c>
      <c r="AG512" s="689" t="s">
        <v>1438</v>
      </c>
      <c r="AH512" s="689" t="s">
        <v>1780</v>
      </c>
      <c r="AI512" s="689">
        <v>5000</v>
      </c>
      <c r="AJ512" s="689">
        <v>1000</v>
      </c>
      <c r="AK512" s="689">
        <v>1000</v>
      </c>
      <c r="AL512" s="673">
        <v>1</v>
      </c>
      <c r="AM512" s="673">
        <v>0</v>
      </c>
      <c r="AN512" s="685" t="s">
        <v>1782</v>
      </c>
      <c r="AO512" s="683" t="s">
        <v>1324</v>
      </c>
      <c r="AP512" s="687" t="s">
        <v>1802</v>
      </c>
      <c r="AQ512" s="376" t="s">
        <v>1917</v>
      </c>
      <c r="AR512" s="369">
        <v>3.3333333333333301E-3</v>
      </c>
      <c r="AS512" s="369">
        <v>3.3333333333333301E-3</v>
      </c>
      <c r="AT512" s="369" t="s">
        <v>1419</v>
      </c>
      <c r="AW512" s="198"/>
      <c r="AX512" s="198"/>
      <c r="AY512" s="184"/>
      <c r="AZ512" s="184"/>
      <c r="BA512" s="184"/>
      <c r="BB512" s="186"/>
      <c r="BC512" s="184"/>
      <c r="BD512" s="184"/>
      <c r="BE512" s="184"/>
      <c r="BF512" s="184"/>
      <c r="BG512" s="186"/>
      <c r="BH512" s="186"/>
      <c r="BI512" s="199"/>
      <c r="BJ512" s="199"/>
      <c r="BK512" s="199"/>
      <c r="BL512" s="186"/>
      <c r="BM512" s="186"/>
      <c r="BN512" s="186"/>
      <c r="BO512" s="186"/>
      <c r="BP512" s="186"/>
      <c r="BQ512" s="186"/>
      <c r="BR512" s="186"/>
      <c r="BS512" s="186"/>
      <c r="BT512" s="187"/>
      <c r="BU512" s="188"/>
      <c r="BV512" s="189"/>
      <c r="BW512" s="185"/>
      <c r="BX512"/>
      <c r="BZ512"/>
    </row>
    <row r="513" spans="2:78" ht="18.75">
      <c r="B513" s="676" t="s">
        <v>930</v>
      </c>
      <c r="C513" s="364">
        <v>27751295000194</v>
      </c>
      <c r="D513" s="838" t="s">
        <v>13</v>
      </c>
      <c r="E513" s="838" t="s">
        <v>615</v>
      </c>
      <c r="F513" s="365" t="s">
        <v>619</v>
      </c>
      <c r="G513" s="366" t="s">
        <v>34</v>
      </c>
      <c r="H513" s="366" t="s">
        <v>1338</v>
      </c>
      <c r="I513" s="840" t="s">
        <v>34</v>
      </c>
      <c r="J513" s="366" t="s">
        <v>700</v>
      </c>
      <c r="K513" s="367" t="s">
        <v>48</v>
      </c>
      <c r="L513" s="681" t="s">
        <v>1419</v>
      </c>
      <c r="M513" s="368" t="s">
        <v>34</v>
      </c>
      <c r="N513" s="682">
        <v>448168</v>
      </c>
      <c r="O513" s="683" t="s">
        <v>1321</v>
      </c>
      <c r="P513" s="684">
        <v>42957</v>
      </c>
      <c r="Q513" s="372">
        <v>4.6825504000000002</v>
      </c>
      <c r="R513" s="372">
        <v>4.8492932977290817</v>
      </c>
      <c r="S513" s="873">
        <v>3</v>
      </c>
      <c r="T513" s="369">
        <v>0.31894816508748924</v>
      </c>
      <c r="U513" s="685">
        <v>3.2805522845945818</v>
      </c>
      <c r="V513" s="369">
        <v>0.38049759269155614</v>
      </c>
      <c r="W513" s="685">
        <v>3.3455811832430769</v>
      </c>
      <c r="X513" s="369">
        <v>0.63967062510719508</v>
      </c>
      <c r="Y513" s="685">
        <v>4.2745900726151058</v>
      </c>
      <c r="Z513" s="369">
        <v>0.12296678979138576</v>
      </c>
      <c r="AA513" s="685">
        <v>0.65475148164648689</v>
      </c>
      <c r="AB513" s="369">
        <v>0.24804680560169981</v>
      </c>
      <c r="AC513" s="373">
        <v>1.075467203575609</v>
      </c>
      <c r="AD513" s="686">
        <v>19628666000117</v>
      </c>
      <c r="AE513" s="687" t="s">
        <v>1856</v>
      </c>
      <c r="AF513" s="688" t="s">
        <v>1800</v>
      </c>
      <c r="AG513" s="689" t="s">
        <v>1438</v>
      </c>
      <c r="AH513" s="689" t="s">
        <v>1786</v>
      </c>
      <c r="AI513" s="689">
        <v>5000</v>
      </c>
      <c r="AJ513" s="689">
        <v>5000</v>
      </c>
      <c r="AK513" s="689">
        <v>5000</v>
      </c>
      <c r="AL513" s="673">
        <v>0</v>
      </c>
      <c r="AM513" s="673">
        <v>0</v>
      </c>
      <c r="AN513" s="685" t="s">
        <v>1782</v>
      </c>
      <c r="AO513" s="683" t="s">
        <v>1324</v>
      </c>
      <c r="AP513" s="687" t="s">
        <v>1802</v>
      </c>
      <c r="AQ513" s="376" t="s">
        <v>668</v>
      </c>
      <c r="AR513" s="369">
        <v>4.1999999999999997E-3</v>
      </c>
      <c r="AS513" s="369">
        <v>4.1999999999999997E-3</v>
      </c>
      <c r="AT513" s="369" t="s">
        <v>1419</v>
      </c>
      <c r="AW513" s="198"/>
      <c r="AX513" s="198"/>
      <c r="AY513" s="184"/>
      <c r="AZ513" s="184"/>
      <c r="BA513" s="184"/>
      <c r="BB513" s="186"/>
      <c r="BC513" s="184"/>
      <c r="BD513" s="184"/>
      <c r="BE513" s="184"/>
      <c r="BF513" s="184"/>
      <c r="BG513" s="186"/>
      <c r="BH513" s="186"/>
      <c r="BI513" s="199"/>
      <c r="BJ513" s="199"/>
      <c r="BK513" s="199"/>
      <c r="BL513" s="186"/>
      <c r="BM513" s="186"/>
      <c r="BN513" s="186"/>
      <c r="BO513" s="186"/>
      <c r="BP513" s="186"/>
      <c r="BQ513" s="186"/>
      <c r="BR513" s="186"/>
      <c r="BS513" s="186"/>
      <c r="BT513" s="187"/>
      <c r="BU513" s="188"/>
      <c r="BV513" s="189"/>
      <c r="BW513" s="185"/>
      <c r="BX513"/>
      <c r="BZ513"/>
    </row>
    <row r="514" spans="2:78" ht="18.75">
      <c r="B514" s="676" t="s">
        <v>931</v>
      </c>
      <c r="C514" s="364">
        <v>19628666000117</v>
      </c>
      <c r="D514" s="838" t="s">
        <v>13</v>
      </c>
      <c r="E514" s="838" t="s">
        <v>615</v>
      </c>
      <c r="F514" s="365" t="s">
        <v>619</v>
      </c>
      <c r="G514" s="366" t="s">
        <v>34</v>
      </c>
      <c r="H514" s="366" t="s">
        <v>1338</v>
      </c>
      <c r="I514" s="840" t="s">
        <v>34</v>
      </c>
      <c r="J514" s="366" t="s">
        <v>700</v>
      </c>
      <c r="K514" s="367" t="s">
        <v>48</v>
      </c>
      <c r="L514" s="681" t="s">
        <v>1419</v>
      </c>
      <c r="M514" s="368" t="s">
        <v>34</v>
      </c>
      <c r="N514" s="682">
        <v>370126</v>
      </c>
      <c r="O514" s="683" t="s">
        <v>1321</v>
      </c>
      <c r="P514" s="684">
        <v>41745</v>
      </c>
      <c r="Q514" s="372">
        <v>183.33839699999999</v>
      </c>
      <c r="R514" s="372">
        <v>218.77219380478087</v>
      </c>
      <c r="S514" s="873">
        <v>3</v>
      </c>
      <c r="T514" s="369">
        <v>0.32223366513906515</v>
      </c>
      <c r="U514" s="685">
        <v>3.3143454079921608</v>
      </c>
      <c r="V514" s="369">
        <v>0.38565177702557696</v>
      </c>
      <c r="W514" s="685">
        <v>3.3909001089185002</v>
      </c>
      <c r="X514" s="369">
        <v>0.65320343305671047</v>
      </c>
      <c r="Y514" s="685">
        <v>4.365022873880462</v>
      </c>
      <c r="Z514" s="369">
        <v>0.1235821116209872</v>
      </c>
      <c r="AA514" s="685">
        <v>0.65802783683396848</v>
      </c>
      <c r="AB514" s="369">
        <v>0.25227224133475462</v>
      </c>
      <c r="AC514" s="373">
        <v>1.0778846981801566</v>
      </c>
      <c r="AD514" s="686">
        <v>19770499000144</v>
      </c>
      <c r="AE514" s="687" t="s">
        <v>1958</v>
      </c>
      <c r="AF514" s="688" t="s">
        <v>1800</v>
      </c>
      <c r="AG514" s="689" t="s">
        <v>1438</v>
      </c>
      <c r="AH514" s="689" t="s">
        <v>1786</v>
      </c>
      <c r="AI514" s="689">
        <v>5000</v>
      </c>
      <c r="AJ514" s="689">
        <v>1000</v>
      </c>
      <c r="AK514" s="689">
        <v>5000</v>
      </c>
      <c r="AL514" s="673">
        <v>2</v>
      </c>
      <c r="AM514" s="673">
        <v>20</v>
      </c>
      <c r="AN514" s="685" t="s">
        <v>1782</v>
      </c>
      <c r="AO514" s="683" t="s">
        <v>1324</v>
      </c>
      <c r="AP514" s="687" t="s">
        <v>1802</v>
      </c>
      <c r="AQ514" s="376" t="s">
        <v>674</v>
      </c>
      <c r="AR514" s="369">
        <v>4.1999999999999997E-3</v>
      </c>
      <c r="AS514" s="369">
        <v>4.1999999999999997E-3</v>
      </c>
      <c r="AT514" s="369" t="s">
        <v>1419</v>
      </c>
      <c r="AV514" s="542"/>
      <c r="AW514" s="198"/>
      <c r="AX514" s="198"/>
      <c r="AY514" s="184"/>
      <c r="AZ514" s="184"/>
      <c r="BA514" s="184"/>
      <c r="BB514" s="186"/>
      <c r="BC514" s="184"/>
      <c r="BD514" s="184"/>
      <c r="BE514" s="184"/>
      <c r="BF514" s="184"/>
      <c r="BG514" s="186"/>
      <c r="BH514" s="186"/>
      <c r="BI514" s="199"/>
      <c r="BJ514" s="199"/>
      <c r="BK514" s="199"/>
      <c r="BL514" s="186"/>
      <c r="BM514" s="186"/>
      <c r="BN514" s="186"/>
      <c r="BO514" s="186"/>
      <c r="BP514" s="186"/>
      <c r="BQ514" s="186"/>
      <c r="BR514" s="186"/>
      <c r="BS514" s="186"/>
      <c r="BT514" s="187"/>
      <c r="BU514" s="188"/>
      <c r="BV514" s="189"/>
      <c r="BW514" s="185"/>
      <c r="BX514"/>
      <c r="BZ514"/>
    </row>
    <row r="515" spans="2:78" ht="18.75">
      <c r="B515" s="676" t="s">
        <v>51</v>
      </c>
      <c r="C515" s="364">
        <v>35725802000143</v>
      </c>
      <c r="D515" s="838" t="s">
        <v>14</v>
      </c>
      <c r="E515" s="838" t="s">
        <v>607</v>
      </c>
      <c r="F515" s="365" t="s">
        <v>1419</v>
      </c>
      <c r="G515" s="366" t="s">
        <v>1419</v>
      </c>
      <c r="H515" s="366" t="s">
        <v>34</v>
      </c>
      <c r="I515" s="840" t="s">
        <v>34</v>
      </c>
      <c r="J515" s="366" t="s">
        <v>700</v>
      </c>
      <c r="K515" s="367" t="s">
        <v>1782</v>
      </c>
      <c r="L515" s="681" t="s">
        <v>1419</v>
      </c>
      <c r="M515" s="368" t="s">
        <v>34</v>
      </c>
      <c r="N515" s="682">
        <v>526908</v>
      </c>
      <c r="O515" s="683" t="s">
        <v>1324</v>
      </c>
      <c r="P515" s="684">
        <v>43873</v>
      </c>
      <c r="Q515" s="372">
        <v>13.00861619</v>
      </c>
      <c r="R515" s="372">
        <v>13.114019845816726</v>
      </c>
      <c r="S515" s="873">
        <v>2</v>
      </c>
      <c r="T515" s="369">
        <v>0.11431270786732339</v>
      </c>
      <c r="U515" s="685">
        <v>1.1757672750663852</v>
      </c>
      <c r="V515" s="369">
        <v>0.15444844562804838</v>
      </c>
      <c r="W515" s="685">
        <v>1.3580107296321586</v>
      </c>
      <c r="X515" s="369">
        <v>0.77295421572793988</v>
      </c>
      <c r="Y515" s="685">
        <v>5.1652558167462459</v>
      </c>
      <c r="AB515" s="369">
        <v>0.26487975297370664</v>
      </c>
      <c r="AC515" s="373">
        <v>0.15371902478652963</v>
      </c>
      <c r="AD515" s="686">
        <v>36016436000116</v>
      </c>
      <c r="AE515" s="687" t="s">
        <v>1958</v>
      </c>
      <c r="AF515" s="688" t="s">
        <v>1800</v>
      </c>
      <c r="AG515" s="689" t="s">
        <v>1438</v>
      </c>
      <c r="AH515" s="689" t="s">
        <v>1780</v>
      </c>
      <c r="AI515" s="689">
        <v>5000</v>
      </c>
      <c r="AJ515" s="689">
        <v>1000</v>
      </c>
      <c r="AK515" s="689">
        <v>5000</v>
      </c>
      <c r="AL515" s="673">
        <v>2</v>
      </c>
      <c r="AM515" s="673">
        <v>20</v>
      </c>
      <c r="AN515" s="685" t="s">
        <v>1782</v>
      </c>
      <c r="AO515" s="683" t="s">
        <v>1324</v>
      </c>
      <c r="AP515" s="687" t="s">
        <v>1783</v>
      </c>
      <c r="AQ515" s="376" t="s">
        <v>659</v>
      </c>
      <c r="AR515" s="369">
        <v>4.0000000000000001E-3</v>
      </c>
      <c r="AS515" s="369">
        <v>4.0000000000000001E-3</v>
      </c>
      <c r="AT515" s="369" t="s">
        <v>1419</v>
      </c>
      <c r="AW515" s="198"/>
      <c r="AX515" s="198"/>
      <c r="AY515" s="184"/>
      <c r="AZ515" s="184"/>
      <c r="BA515" s="184"/>
      <c r="BB515" s="186"/>
      <c r="BC515" s="184"/>
      <c r="BD515" s="184"/>
      <c r="BE515" s="184"/>
      <c r="BF515" s="184"/>
      <c r="BG515" s="186"/>
      <c r="BH515" s="186"/>
      <c r="BI515" s="199"/>
      <c r="BJ515" s="199"/>
      <c r="BK515" s="199"/>
      <c r="BL515" s="186"/>
      <c r="BM515" s="186"/>
      <c r="BN515" s="186"/>
      <c r="BO515" s="186"/>
      <c r="BP515" s="186"/>
      <c r="BQ515" s="186"/>
      <c r="BR515" s="186"/>
      <c r="BS515" s="186"/>
      <c r="BT515" s="187"/>
      <c r="BU515" s="188"/>
      <c r="BV515" s="189"/>
      <c r="BW515" s="185"/>
      <c r="BX515"/>
      <c r="BZ515"/>
    </row>
    <row r="516" spans="2:78" ht="18.75">
      <c r="B516" s="676" t="s">
        <v>932</v>
      </c>
      <c r="C516" s="364">
        <v>42773832000190</v>
      </c>
      <c r="D516" s="838" t="s">
        <v>14</v>
      </c>
      <c r="E516" s="838" t="s">
        <v>607</v>
      </c>
      <c r="F516" s="365" t="s">
        <v>1419</v>
      </c>
      <c r="G516" s="366" t="s">
        <v>1419</v>
      </c>
      <c r="H516" s="366" t="s">
        <v>34</v>
      </c>
      <c r="I516" s="840" t="s">
        <v>34</v>
      </c>
      <c r="J516" s="366" t="s">
        <v>608</v>
      </c>
      <c r="K516" s="367" t="s">
        <v>48</v>
      </c>
      <c r="L516" s="681" t="s">
        <v>1419</v>
      </c>
      <c r="M516" s="368" t="s">
        <v>34</v>
      </c>
      <c r="N516" s="683">
        <v>625566</v>
      </c>
      <c r="O516" s="683" t="s">
        <v>1321</v>
      </c>
      <c r="P516" s="684">
        <v>44429</v>
      </c>
      <c r="Q516" s="372">
        <v>4.34</v>
      </c>
      <c r="R516" s="372">
        <v>4.0510714285714284</v>
      </c>
      <c r="S516" s="873">
        <v>2</v>
      </c>
      <c r="T516" s="369">
        <v>-7.8431372549018996E-2</v>
      </c>
      <c r="U516" s="685">
        <v>-0.80670857074532698</v>
      </c>
      <c r="V516" s="369">
        <v>-5.9999999999999276E-2</v>
      </c>
      <c r="W516" s="685">
        <v>-0.52755884623245031</v>
      </c>
      <c r="AB516" s="369">
        <v>0.31939385088975619</v>
      </c>
      <c r="AC516" s="373">
        <v>-0.54394093008133315</v>
      </c>
      <c r="AD516" s="686">
        <v>29275418000193</v>
      </c>
      <c r="AE516" s="687" t="s">
        <v>2129</v>
      </c>
      <c r="AF516" s="688" t="s">
        <v>1800</v>
      </c>
      <c r="AG516" s="689" t="s">
        <v>1438</v>
      </c>
      <c r="AH516" s="689" t="s">
        <v>1861</v>
      </c>
      <c r="AI516" s="689">
        <v>5000</v>
      </c>
      <c r="AJ516" s="689">
        <v>1000</v>
      </c>
      <c r="AK516" s="689">
        <v>5000</v>
      </c>
      <c r="AL516" s="673">
        <v>0</v>
      </c>
      <c r="AM516" s="673">
        <v>0</v>
      </c>
      <c r="AN516" s="685" t="s">
        <v>1801</v>
      </c>
      <c r="AO516" s="683" t="s">
        <v>1324</v>
      </c>
      <c r="AP516" s="687" t="s">
        <v>1783</v>
      </c>
      <c r="AQ516" s="376" t="s">
        <v>659</v>
      </c>
      <c r="AR516" s="369">
        <v>5.0673000000000003E-3</v>
      </c>
      <c r="AS516" s="369">
        <v>5.0673000000000003E-3</v>
      </c>
      <c r="AT516" s="369" t="s">
        <v>1419</v>
      </c>
      <c r="AW516" s="198"/>
      <c r="AX516" s="198"/>
      <c r="AY516" s="184"/>
      <c r="AZ516" s="184"/>
      <c r="BA516" s="184"/>
      <c r="BB516" s="186"/>
      <c r="BC516" s="184"/>
      <c r="BD516" s="184"/>
      <c r="BE516" s="184"/>
      <c r="BF516" s="184"/>
      <c r="BG516" s="186"/>
      <c r="BH516" s="186"/>
      <c r="BI516" s="199"/>
      <c r="BJ516" s="199"/>
      <c r="BK516" s="199"/>
      <c r="BL516" s="186"/>
      <c r="BM516" s="186"/>
      <c r="BN516" s="186"/>
      <c r="BO516" s="186"/>
      <c r="BP516" s="186"/>
      <c r="BQ516" s="186"/>
      <c r="BR516" s="186"/>
      <c r="BS516" s="186"/>
      <c r="BT516" s="187"/>
      <c r="BU516" s="188"/>
      <c r="BV516" s="189"/>
      <c r="BW516" s="185"/>
      <c r="BX516"/>
      <c r="BZ516"/>
    </row>
    <row r="517" spans="2:78" ht="18.75">
      <c r="B517" s="676" t="s">
        <v>199</v>
      </c>
      <c r="C517" s="364"/>
      <c r="D517" s="838" t="s">
        <v>13</v>
      </c>
      <c r="E517" s="838" t="s">
        <v>615</v>
      </c>
      <c r="F517" s="365" t="s">
        <v>619</v>
      </c>
      <c r="G517" s="366" t="s">
        <v>34</v>
      </c>
      <c r="H517" s="366" t="s">
        <v>1338</v>
      </c>
      <c r="I517" s="840" t="s">
        <v>34</v>
      </c>
      <c r="J517" s="366" t="s">
        <v>1419</v>
      </c>
      <c r="L517" s="681" t="s">
        <v>1419</v>
      </c>
      <c r="M517" s="368" t="s">
        <v>34</v>
      </c>
      <c r="N517" s="682">
        <v>503703</v>
      </c>
      <c r="O517" s="683" t="s">
        <v>1321</v>
      </c>
      <c r="S517" s="873"/>
      <c r="AD517" s="686">
        <v>21805389000112</v>
      </c>
      <c r="AG517" s="689" t="s">
        <v>59</v>
      </c>
      <c r="AI517" s="689">
        <v>1000</v>
      </c>
      <c r="AJ517" s="689">
        <v>1000</v>
      </c>
      <c r="AK517" s="689">
        <v>1000</v>
      </c>
      <c r="AO517" s="683" t="s">
        <v>1324</v>
      </c>
      <c r="AR517" s="369">
        <v>4.0000000000000001E-3</v>
      </c>
      <c r="AS517" s="369">
        <v>4.0000000000000001E-3</v>
      </c>
      <c r="AT517" s="369" t="s">
        <v>1419</v>
      </c>
      <c r="AW517" s="198"/>
      <c r="AX517" s="198"/>
      <c r="AY517" s="184"/>
      <c r="AZ517" s="184"/>
      <c r="BA517" s="184"/>
      <c r="BB517" s="186"/>
      <c r="BC517" s="184"/>
      <c r="BD517" s="184"/>
      <c r="BE517" s="184"/>
      <c r="BF517" s="184"/>
      <c r="BG517" s="186"/>
      <c r="BH517" s="186"/>
      <c r="BI517" s="199"/>
      <c r="BJ517" s="199"/>
      <c r="BK517" s="199"/>
      <c r="BL517" s="186"/>
      <c r="BM517" s="186"/>
      <c r="BN517" s="186"/>
      <c r="BO517" s="186"/>
      <c r="BP517" s="186"/>
      <c r="BQ517" s="186"/>
      <c r="BR517" s="186"/>
      <c r="BS517" s="186"/>
      <c r="BT517" s="187"/>
      <c r="BU517" s="188"/>
      <c r="BV517" s="189"/>
      <c r="BW517" s="185"/>
      <c r="BX517"/>
      <c r="BZ517"/>
    </row>
    <row r="518" spans="2:78" ht="18.75">
      <c r="B518" s="676" t="s">
        <v>200</v>
      </c>
      <c r="C518" s="364">
        <v>601692000123</v>
      </c>
      <c r="D518" s="838" t="s">
        <v>14</v>
      </c>
      <c r="E518" s="838" t="s">
        <v>607</v>
      </c>
      <c r="F518" s="365" t="s">
        <v>1419</v>
      </c>
      <c r="G518" s="366" t="s">
        <v>1419</v>
      </c>
      <c r="H518" s="366" t="s">
        <v>34</v>
      </c>
      <c r="I518" s="840" t="s">
        <v>34</v>
      </c>
      <c r="J518" s="366" t="s">
        <v>608</v>
      </c>
      <c r="K518" s="367" t="s">
        <v>48</v>
      </c>
      <c r="L518" s="681" t="s">
        <v>1419</v>
      </c>
      <c r="M518" s="368" t="s">
        <v>34</v>
      </c>
      <c r="N518" s="682">
        <v>24813</v>
      </c>
      <c r="O518" s="683" t="s">
        <v>1321</v>
      </c>
      <c r="P518" s="684">
        <v>37768</v>
      </c>
      <c r="Q518" s="372">
        <v>154.27044599999999</v>
      </c>
      <c r="R518" s="372">
        <v>172.88136865737047</v>
      </c>
      <c r="S518" s="873">
        <v>2</v>
      </c>
      <c r="T518" s="369">
        <v>-5.2273843997909797E-2</v>
      </c>
      <c r="U518" s="685">
        <v>-0.5376644142312087</v>
      </c>
      <c r="V518" s="369">
        <v>-8.4306410838470569E-2</v>
      </c>
      <c r="W518" s="685">
        <v>-0.74127654719905023</v>
      </c>
      <c r="X518" s="369">
        <v>-0.21488654565490795</v>
      </c>
      <c r="Y518" s="685">
        <v>-1.4359763583658272</v>
      </c>
      <c r="Z518" s="369">
        <v>-0.14070443878507943</v>
      </c>
      <c r="AA518" s="685">
        <v>-0.74919772993229705</v>
      </c>
      <c r="AB518" s="369">
        <v>0.29125285409438256</v>
      </c>
      <c r="AC518" s="373">
        <v>-0.67995144552138309</v>
      </c>
      <c r="AD518" s="686">
        <v>9441424000166</v>
      </c>
      <c r="AE518" s="687" t="s">
        <v>1804</v>
      </c>
      <c r="AF518" s="688" t="s">
        <v>1779</v>
      </c>
      <c r="AG518" s="689" t="s">
        <v>1439</v>
      </c>
      <c r="AH518" s="689" t="s">
        <v>1786</v>
      </c>
      <c r="AI518" s="689">
        <v>300000</v>
      </c>
      <c r="AJ518" s="689">
        <v>30000</v>
      </c>
      <c r="AK518" s="689">
        <v>300000</v>
      </c>
      <c r="AL518" s="673">
        <v>2</v>
      </c>
      <c r="AM518" s="673">
        <v>20</v>
      </c>
      <c r="AN518" s="685" t="s">
        <v>1801</v>
      </c>
      <c r="AO518" s="683" t="s">
        <v>1324</v>
      </c>
      <c r="AP518" s="687" t="s">
        <v>1783</v>
      </c>
      <c r="AQ518" s="376" t="s">
        <v>665</v>
      </c>
      <c r="AR518" s="369">
        <v>5.0000000000000001E-3</v>
      </c>
      <c r="AS518" s="369">
        <v>5.0000000000000001E-3</v>
      </c>
      <c r="AT518" s="369" t="s">
        <v>1419</v>
      </c>
      <c r="AW518" s="198"/>
      <c r="AX518" s="198"/>
      <c r="AY518" s="184"/>
      <c r="AZ518" s="184"/>
      <c r="BA518" s="184"/>
      <c r="BB518" s="186"/>
      <c r="BC518" s="184"/>
      <c r="BD518" s="184"/>
      <c r="BE518" s="184"/>
      <c r="BF518" s="184"/>
      <c r="BG518" s="186"/>
      <c r="BH518" s="186"/>
      <c r="BI518" s="199"/>
      <c r="BJ518" s="199"/>
      <c r="BK518" s="199"/>
      <c r="BL518" s="186"/>
      <c r="BM518" s="186"/>
      <c r="BN518" s="186"/>
      <c r="BO518" s="186"/>
      <c r="BP518" s="186"/>
      <c r="BQ518" s="186"/>
      <c r="BR518" s="186"/>
      <c r="BS518" s="186"/>
      <c r="BT518" s="187"/>
      <c r="BU518" s="188"/>
      <c r="BV518" s="189"/>
      <c r="BW518" s="185"/>
      <c r="BX518"/>
      <c r="BZ518"/>
    </row>
    <row r="519" spans="2:78" ht="18.75">
      <c r="B519" s="676" t="s">
        <v>201</v>
      </c>
      <c r="C519" s="364">
        <v>11186674000149</v>
      </c>
      <c r="D519" s="838" t="s">
        <v>14</v>
      </c>
      <c r="E519" s="838" t="s">
        <v>607</v>
      </c>
      <c r="F519" s="365" t="s">
        <v>1419</v>
      </c>
      <c r="G519" s="366" t="s">
        <v>1419</v>
      </c>
      <c r="H519" s="366" t="s">
        <v>34</v>
      </c>
      <c r="I519" s="840" t="s">
        <v>34</v>
      </c>
      <c r="J519" s="366" t="s">
        <v>608</v>
      </c>
      <c r="K519" s="367" t="s">
        <v>48</v>
      </c>
      <c r="L519" s="681" t="s">
        <v>1419</v>
      </c>
      <c r="M519" s="368" t="s">
        <v>34</v>
      </c>
      <c r="N519" s="682">
        <v>236357</v>
      </c>
      <c r="O519" s="683" t="s">
        <v>1321</v>
      </c>
      <c r="P519" s="684">
        <v>40115</v>
      </c>
      <c r="Q519" s="372">
        <v>70.010351</v>
      </c>
      <c r="R519" s="372">
        <v>74.997854940239037</v>
      </c>
      <c r="S519" s="873">
        <v>2</v>
      </c>
      <c r="T519" s="369">
        <v>-1.3334606213956324E-2</v>
      </c>
      <c r="U519" s="685">
        <v>-0.13715354928398496</v>
      </c>
      <c r="V519" s="369">
        <v>-5.9691395038779405E-2</v>
      </c>
      <c r="W519" s="685">
        <v>-0.52484539161107091</v>
      </c>
      <c r="X519" s="369">
        <v>-6.40657834192081E-2</v>
      </c>
      <c r="Y519" s="685">
        <v>-0.42811870836207955</v>
      </c>
      <c r="Z519" s="369">
        <v>5.3265088450610953E-2</v>
      </c>
      <c r="AA519" s="685">
        <v>0.2836163783915569</v>
      </c>
      <c r="AB519" s="369">
        <v>0.22941603619714965</v>
      </c>
      <c r="AC519" s="373">
        <v>-0.75593139097295325</v>
      </c>
      <c r="AD519" s="686">
        <v>12698541000114</v>
      </c>
      <c r="AE519" s="687" t="s">
        <v>1799</v>
      </c>
      <c r="AF519" s="688" t="s">
        <v>1823</v>
      </c>
      <c r="AG519" s="689" t="s">
        <v>1438</v>
      </c>
      <c r="AH519" s="689" t="s">
        <v>1786</v>
      </c>
      <c r="AI519" s="689">
        <v>1000</v>
      </c>
      <c r="AJ519" s="689">
        <v>1000</v>
      </c>
      <c r="AK519" s="689">
        <v>1000</v>
      </c>
      <c r="AL519" s="673">
        <v>1.87</v>
      </c>
      <c r="AM519" s="673">
        <v>20</v>
      </c>
      <c r="AN519" s="685" t="s">
        <v>666</v>
      </c>
      <c r="AO519" s="683" t="s">
        <v>1324</v>
      </c>
      <c r="AP519" s="687" t="s">
        <v>1783</v>
      </c>
      <c r="AQ519" s="376" t="s">
        <v>659</v>
      </c>
      <c r="AR519" s="369">
        <v>5.0666666666666698E-3</v>
      </c>
      <c r="AS519" s="369">
        <v>5.0666666666666698E-3</v>
      </c>
      <c r="AT519" s="369" t="s">
        <v>1419</v>
      </c>
      <c r="AW519" s="198"/>
      <c r="AX519" s="198"/>
      <c r="AY519" s="184"/>
      <c r="AZ519" s="184"/>
      <c r="BA519" s="184"/>
      <c r="BB519" s="186"/>
      <c r="BC519" s="184"/>
      <c r="BD519" s="184"/>
      <c r="BE519" s="184"/>
      <c r="BF519" s="184"/>
      <c r="BG519" s="186"/>
      <c r="BH519" s="186"/>
      <c r="BI519" s="199"/>
      <c r="BJ519" s="199"/>
      <c r="BK519" s="199"/>
      <c r="BL519" s="186"/>
      <c r="BM519" s="186"/>
      <c r="BN519" s="186"/>
      <c r="BO519" s="186"/>
      <c r="BP519" s="186"/>
      <c r="BQ519" s="186"/>
      <c r="BR519" s="186"/>
      <c r="BS519" s="186"/>
      <c r="BT519" s="187"/>
      <c r="BU519" s="188"/>
      <c r="BV519" s="189"/>
      <c r="BW519" s="185"/>
      <c r="BX519"/>
      <c r="BZ519"/>
    </row>
    <row r="520" spans="2:78" ht="18.75">
      <c r="B520" s="676" t="s">
        <v>933</v>
      </c>
      <c r="C520" s="364">
        <v>20584638000124</v>
      </c>
      <c r="D520" s="838" t="s">
        <v>11</v>
      </c>
      <c r="E520" s="838" t="s">
        <v>620</v>
      </c>
      <c r="F520" s="365" t="s">
        <v>692</v>
      </c>
      <c r="G520" s="366" t="s">
        <v>738</v>
      </c>
      <c r="H520" s="366" t="s">
        <v>34</v>
      </c>
      <c r="I520" s="840" t="s">
        <v>1304</v>
      </c>
      <c r="J520" s="366" t="s">
        <v>608</v>
      </c>
      <c r="K520" s="367" t="s">
        <v>48</v>
      </c>
      <c r="L520" s="681" t="s">
        <v>1419</v>
      </c>
      <c r="M520" s="368" t="s">
        <v>34</v>
      </c>
      <c r="N520" s="682">
        <v>408840</v>
      </c>
      <c r="O520" s="683" t="s">
        <v>1321</v>
      </c>
      <c r="P520" s="684">
        <v>42321</v>
      </c>
      <c r="Q520" s="372">
        <v>13.297184</v>
      </c>
      <c r="R520" s="372">
        <v>22.976200693227085</v>
      </c>
      <c r="S520" s="873">
        <v>1</v>
      </c>
      <c r="T520" s="369">
        <v>7.9625667107539488E-2</v>
      </c>
      <c r="U520" s="685">
        <v>0.81899252836382763</v>
      </c>
      <c r="V520" s="369">
        <v>9.5359937455814725E-2</v>
      </c>
      <c r="W520" s="685">
        <v>0.8384663096831475</v>
      </c>
      <c r="X520" s="369">
        <v>0.15623258276899055</v>
      </c>
      <c r="Y520" s="685">
        <v>1.0440220655926333</v>
      </c>
      <c r="Z520" s="369">
        <v>0.12988955632722399</v>
      </c>
      <c r="AA520" s="685">
        <v>0.69161258580414242</v>
      </c>
      <c r="AB520" s="369">
        <v>7.5540845727450033E-3</v>
      </c>
      <c r="AC520" s="373">
        <v>-2.431989036196716</v>
      </c>
      <c r="AD520" s="686">
        <v>0</v>
      </c>
      <c r="AE520" s="687" t="s">
        <v>1799</v>
      </c>
      <c r="AF520" s="688" t="s">
        <v>1800</v>
      </c>
      <c r="AG520" s="689" t="s">
        <v>59</v>
      </c>
      <c r="AH520" s="689" t="s">
        <v>1786</v>
      </c>
      <c r="AI520" s="689">
        <v>0</v>
      </c>
      <c r="AJ520" s="689">
        <v>0</v>
      </c>
      <c r="AK520" s="689">
        <v>0</v>
      </c>
      <c r="AL520" s="673">
        <v>0</v>
      </c>
      <c r="AM520" s="673">
        <v>0</v>
      </c>
      <c r="AN520" s="685" t="s">
        <v>1787</v>
      </c>
      <c r="AO520" s="683" t="s">
        <v>1324</v>
      </c>
      <c r="AP520" s="687" t="s">
        <v>1788</v>
      </c>
      <c r="AQ520" s="376" t="s">
        <v>675</v>
      </c>
      <c r="AR520" s="369">
        <v>2E-3</v>
      </c>
      <c r="AS520" s="369">
        <v>2E-3</v>
      </c>
      <c r="AT520" s="369" t="s">
        <v>1419</v>
      </c>
      <c r="AW520" s="198"/>
      <c r="AX520" s="198"/>
      <c r="AY520" s="184"/>
      <c r="AZ520" s="184"/>
      <c r="BA520" s="184"/>
      <c r="BB520" s="186"/>
      <c r="BC520" s="184"/>
      <c r="BD520" s="184"/>
      <c r="BE520" s="184"/>
      <c r="BF520" s="184"/>
      <c r="BG520" s="186"/>
      <c r="BH520" s="186"/>
      <c r="BI520" s="199"/>
      <c r="BJ520" s="199"/>
      <c r="BK520" s="199"/>
      <c r="BL520" s="186"/>
      <c r="BM520" s="186"/>
      <c r="BN520" s="186"/>
      <c r="BO520" s="186"/>
      <c r="BP520" s="186"/>
      <c r="BQ520" s="186"/>
      <c r="BR520" s="186"/>
      <c r="BS520" s="186"/>
      <c r="BT520" s="187"/>
      <c r="BU520" s="188"/>
      <c r="BV520" s="189"/>
      <c r="BW520" s="185"/>
      <c r="BX520"/>
      <c r="BZ520"/>
    </row>
    <row r="521" spans="2:78" ht="18.75">
      <c r="B521" s="676" t="s">
        <v>1604</v>
      </c>
      <c r="C521" s="364">
        <v>828035000113</v>
      </c>
      <c r="D521" s="838" t="s">
        <v>11</v>
      </c>
      <c r="E521" s="838" t="s">
        <v>620</v>
      </c>
      <c r="F521" s="365" t="s">
        <v>692</v>
      </c>
      <c r="G521" s="366" t="s">
        <v>738</v>
      </c>
      <c r="H521" s="366" t="s">
        <v>34</v>
      </c>
      <c r="I521" s="840" t="s">
        <v>1304</v>
      </c>
      <c r="J521" s="366" t="s">
        <v>608</v>
      </c>
      <c r="K521" s="367" t="s">
        <v>48</v>
      </c>
      <c r="L521" s="681" t="s">
        <v>1419</v>
      </c>
      <c r="M521" s="368" t="s">
        <v>1419</v>
      </c>
      <c r="N521" s="682">
        <v>20583</v>
      </c>
      <c r="O521" s="683" t="s">
        <v>1324</v>
      </c>
      <c r="P521" s="684">
        <v>34980</v>
      </c>
      <c r="Q521" s="372">
        <v>0</v>
      </c>
      <c r="R521" s="372">
        <v>45.361978556756789</v>
      </c>
      <c r="S521" s="873">
        <v>1</v>
      </c>
      <c r="T521" s="369">
        <v>2.2246472864894784E-2</v>
      </c>
      <c r="U521" s="685">
        <v>0.2288168591942924</v>
      </c>
      <c r="V521" s="369">
        <v>3.7803215526249545E-2</v>
      </c>
      <c r="W521" s="685">
        <v>0.33239034611508506</v>
      </c>
      <c r="X521" s="369">
        <v>8.7827992340529404E-2</v>
      </c>
      <c r="Y521" s="685">
        <v>0.58690933962088498</v>
      </c>
      <c r="Z521" s="369">
        <v>8.4376175802641784E-2</v>
      </c>
      <c r="AA521" s="685">
        <v>0.44927110983517188</v>
      </c>
      <c r="AB521" s="369">
        <v>2.3376147994444933E-2</v>
      </c>
      <c r="AC521" s="373">
        <v>-3.2481045554223571</v>
      </c>
      <c r="AD521" s="686">
        <v>42046759000155</v>
      </c>
      <c r="AE521" s="687" t="s">
        <v>1799</v>
      </c>
      <c r="AF521" s="688" t="s">
        <v>1800</v>
      </c>
      <c r="AG521" s="689" t="s">
        <v>1438</v>
      </c>
      <c r="AH521" s="689" t="s">
        <v>1786</v>
      </c>
      <c r="AI521" s="689">
        <v>1000</v>
      </c>
      <c r="AJ521" s="689">
        <v>1000</v>
      </c>
      <c r="AK521" s="689">
        <v>1000</v>
      </c>
      <c r="AL521" s="673">
        <v>2</v>
      </c>
      <c r="AM521" s="673">
        <v>20</v>
      </c>
      <c r="AN521" s="685" t="s">
        <v>1801</v>
      </c>
      <c r="AO521" s="683" t="s">
        <v>1324</v>
      </c>
      <c r="AP521" s="687" t="s">
        <v>1802</v>
      </c>
      <c r="AQ521" s="376" t="s">
        <v>664</v>
      </c>
      <c r="AR521" s="369">
        <v>1.06666666666667E-3</v>
      </c>
      <c r="AS521" s="369">
        <v>1.06666666666667E-3</v>
      </c>
      <c r="AT521" s="369" t="s">
        <v>1419</v>
      </c>
      <c r="AW521" s="198"/>
      <c r="AX521" s="198"/>
      <c r="AY521" s="184"/>
      <c r="AZ521" s="184"/>
      <c r="BA521" s="184"/>
      <c r="BB521" s="186"/>
      <c r="BC521" s="184"/>
      <c r="BD521" s="184"/>
      <c r="BE521" s="184"/>
      <c r="BF521" s="184"/>
      <c r="BG521" s="186"/>
      <c r="BH521" s="186"/>
      <c r="BI521" s="199"/>
      <c r="BJ521" s="199"/>
      <c r="BK521" s="199"/>
      <c r="BL521" s="186"/>
      <c r="BM521" s="186"/>
      <c r="BN521" s="186"/>
      <c r="BO521" s="186"/>
      <c r="BP521" s="186"/>
      <c r="BQ521" s="186"/>
      <c r="BR521" s="186"/>
      <c r="BS521" s="186"/>
      <c r="BT521" s="187"/>
      <c r="BU521" s="188"/>
      <c r="BV521" s="189"/>
      <c r="BW521" s="185"/>
      <c r="BX521"/>
      <c r="BZ521"/>
    </row>
    <row r="522" spans="2:78" ht="18.75">
      <c r="B522" s="676" t="s">
        <v>513</v>
      </c>
      <c r="C522" s="364">
        <v>9394243000126</v>
      </c>
      <c r="D522" s="838" t="s">
        <v>13</v>
      </c>
      <c r="E522" s="838" t="s">
        <v>615</v>
      </c>
      <c r="F522" s="365" t="s">
        <v>619</v>
      </c>
      <c r="G522" s="366" t="s">
        <v>34</v>
      </c>
      <c r="H522" s="366" t="s">
        <v>1337</v>
      </c>
      <c r="I522" s="840" t="s">
        <v>34</v>
      </c>
      <c r="J522" s="366" t="s">
        <v>1419</v>
      </c>
      <c r="K522" s="367" t="s">
        <v>48</v>
      </c>
      <c r="L522" s="681" t="s">
        <v>1419</v>
      </c>
      <c r="M522" s="368" t="s">
        <v>1416</v>
      </c>
      <c r="N522" s="682">
        <v>235261</v>
      </c>
      <c r="O522" s="683" t="s">
        <v>1321</v>
      </c>
      <c r="P522" s="684">
        <v>40088</v>
      </c>
      <c r="Q522" s="372">
        <v>19.409465000000001</v>
      </c>
      <c r="R522" s="372">
        <v>25.869920439999984</v>
      </c>
      <c r="S522" s="873">
        <v>1</v>
      </c>
      <c r="T522" s="369">
        <v>0.13316729903388524</v>
      </c>
      <c r="U522" s="685">
        <v>1.3696968187889351</v>
      </c>
      <c r="V522" s="369">
        <v>0.1217292125518723</v>
      </c>
      <c r="W522" s="685">
        <v>1.0703220487775207</v>
      </c>
      <c r="X522" s="369">
        <v>0.16395335046451942</v>
      </c>
      <c r="Y522" s="685">
        <v>1.0956159885412518</v>
      </c>
      <c r="Z522" s="369">
        <v>0.2042556308613539</v>
      </c>
      <c r="AA522" s="685">
        <v>1.0875837058769673</v>
      </c>
      <c r="AB522" s="369">
        <v>3.7516642232409511E-2</v>
      </c>
      <c r="AC522" s="373">
        <v>0.21318070490140748</v>
      </c>
      <c r="AD522" s="686">
        <v>0</v>
      </c>
      <c r="AE522" s="687" t="s">
        <v>1799</v>
      </c>
      <c r="AF522" s="688" t="s">
        <v>1823</v>
      </c>
      <c r="AG522" s="689" t="s">
        <v>1438</v>
      </c>
      <c r="AH522" s="689" t="s">
        <v>1786</v>
      </c>
      <c r="AI522" s="689">
        <v>1000</v>
      </c>
      <c r="AJ522" s="689">
        <v>1000</v>
      </c>
      <c r="AK522" s="689">
        <v>1000</v>
      </c>
      <c r="AL522" s="673">
        <v>3.15</v>
      </c>
      <c r="AM522" s="673">
        <v>0</v>
      </c>
      <c r="AN522" s="685" t="s">
        <v>1787</v>
      </c>
      <c r="AO522" s="683" t="s">
        <v>1324</v>
      </c>
      <c r="AP522" s="687" t="s">
        <v>1802</v>
      </c>
      <c r="AQ522" s="376" t="s">
        <v>686</v>
      </c>
      <c r="AR522" s="369">
        <v>3.0666666666666698E-3</v>
      </c>
      <c r="AS522" s="369">
        <v>3.0666666666666698E-3</v>
      </c>
      <c r="AT522" s="369" t="s">
        <v>1419</v>
      </c>
      <c r="AW522" s="198"/>
      <c r="AX522" s="198"/>
      <c r="AY522" s="184"/>
      <c r="AZ522" s="184"/>
      <c r="BA522" s="184"/>
      <c r="BB522" s="186"/>
      <c r="BC522" s="184"/>
      <c r="BD522" s="184"/>
      <c r="BE522" s="184"/>
      <c r="BF522" s="184"/>
      <c r="BG522" s="186"/>
      <c r="BH522" s="186"/>
      <c r="BI522" s="199"/>
      <c r="BJ522" s="199"/>
      <c r="BK522" s="199"/>
      <c r="BL522" s="218"/>
      <c r="BM522" s="186"/>
      <c r="BN522" s="186"/>
      <c r="BO522" s="186"/>
      <c r="BP522" s="186"/>
      <c r="BQ522" s="186"/>
      <c r="BR522" s="186"/>
      <c r="BS522" s="186"/>
      <c r="BT522" s="187"/>
      <c r="BU522" s="188"/>
      <c r="BV522" s="189"/>
      <c r="BW522" s="185"/>
      <c r="BX522"/>
      <c r="BZ522"/>
    </row>
    <row r="523" spans="2:78" ht="18.75">
      <c r="B523" s="676" t="s">
        <v>555</v>
      </c>
      <c r="C523" s="364">
        <v>13476201000101</v>
      </c>
      <c r="D523" s="838" t="s">
        <v>14</v>
      </c>
      <c r="E523" s="838" t="s">
        <v>607</v>
      </c>
      <c r="F523" s="365" t="s">
        <v>1419</v>
      </c>
      <c r="G523" s="366" t="s">
        <v>1419</v>
      </c>
      <c r="H523" s="366" t="s">
        <v>34</v>
      </c>
      <c r="I523" s="840" t="s">
        <v>34</v>
      </c>
      <c r="J523" s="366" t="s">
        <v>608</v>
      </c>
      <c r="K523" s="367" t="s">
        <v>48</v>
      </c>
      <c r="L523" s="681" t="s">
        <v>1419</v>
      </c>
      <c r="M523" s="368" t="s">
        <v>34</v>
      </c>
      <c r="N523" s="682">
        <v>275591</v>
      </c>
      <c r="O523" s="683" t="s">
        <v>1321</v>
      </c>
      <c r="P523" s="684">
        <v>40702</v>
      </c>
      <c r="Q523" s="372">
        <v>9.3000000000000007</v>
      </c>
      <c r="R523" s="372">
        <v>48.462680000000006</v>
      </c>
      <c r="S523" s="873">
        <v>2</v>
      </c>
      <c r="T523" s="369">
        <v>-0.33689765310373554</v>
      </c>
      <c r="U523" s="685">
        <v>-3.4651723588403378</v>
      </c>
      <c r="V523" s="369">
        <v>-0.44495299536492194</v>
      </c>
      <c r="W523" s="685">
        <v>-3.9123148143732309</v>
      </c>
      <c r="X523" s="369">
        <v>-0.56885038054785375</v>
      </c>
      <c r="Y523" s="685">
        <v>-3.8013347714469399</v>
      </c>
      <c r="Z523" s="369">
        <v>-0.38319779113763974</v>
      </c>
      <c r="AA523" s="685">
        <v>-2.0403827890171287</v>
      </c>
      <c r="AB523" s="369">
        <v>0.41808517071116458</v>
      </c>
      <c r="AC523" s="373">
        <v>-1.336293231185002</v>
      </c>
      <c r="AD523" s="686">
        <v>0</v>
      </c>
      <c r="AE523" s="687" t="s">
        <v>1799</v>
      </c>
      <c r="AF523" s="688" t="s">
        <v>1823</v>
      </c>
      <c r="AG523" s="689" t="s">
        <v>1438</v>
      </c>
      <c r="AH523" s="689" t="s">
        <v>1786</v>
      </c>
      <c r="AI523" s="689">
        <v>1000</v>
      </c>
      <c r="AJ523" s="689">
        <v>1000</v>
      </c>
      <c r="AK523" s="689">
        <v>1000</v>
      </c>
      <c r="AL523" s="673">
        <v>1.5</v>
      </c>
      <c r="AM523" s="673">
        <v>0</v>
      </c>
      <c r="AN523" s="685" t="s">
        <v>1791</v>
      </c>
      <c r="AO523" s="683" t="s">
        <v>1324</v>
      </c>
      <c r="AP523" s="687" t="s">
        <v>1783</v>
      </c>
      <c r="AQ523" s="376" t="s">
        <v>659</v>
      </c>
      <c r="AR523" s="369">
        <v>4.0000000000000001E-3</v>
      </c>
      <c r="AS523" s="369">
        <v>4.0000000000000001E-3</v>
      </c>
      <c r="AT523" s="369" t="s">
        <v>1419</v>
      </c>
      <c r="AW523" s="198"/>
      <c r="AX523" s="198"/>
      <c r="AY523" s="184"/>
      <c r="AZ523" s="184"/>
      <c r="BA523" s="184"/>
      <c r="BB523" s="186"/>
      <c r="BC523" s="184"/>
      <c r="BD523" s="184"/>
      <c r="BE523" s="184"/>
      <c r="BF523" s="184"/>
      <c r="BG523" s="186"/>
      <c r="BH523" s="186"/>
      <c r="BI523" s="199"/>
      <c r="BJ523" s="199"/>
      <c r="BK523" s="199"/>
      <c r="BL523" s="218"/>
      <c r="BM523" s="186"/>
      <c r="BN523" s="186"/>
      <c r="BO523" s="186"/>
      <c r="BP523" s="186"/>
      <c r="BQ523" s="186"/>
      <c r="BR523" s="186"/>
      <c r="BS523" s="186"/>
      <c r="BT523" s="187"/>
      <c r="BU523" s="188"/>
      <c r="BV523" s="189"/>
      <c r="BW523" s="185"/>
      <c r="BX523"/>
      <c r="BZ523"/>
    </row>
    <row r="524" spans="2:78" ht="18.75">
      <c r="B524" s="676" t="s">
        <v>484</v>
      </c>
      <c r="C524" s="364">
        <v>29613915000154</v>
      </c>
      <c r="D524" s="838" t="s">
        <v>11</v>
      </c>
      <c r="E524" s="838" t="s">
        <v>620</v>
      </c>
      <c r="F524" s="365" t="s">
        <v>663</v>
      </c>
      <c r="G524" s="366" t="s">
        <v>738</v>
      </c>
      <c r="H524" s="366" t="s">
        <v>34</v>
      </c>
      <c r="I524" s="840" t="s">
        <v>1419</v>
      </c>
      <c r="J524" s="366" t="s">
        <v>608</v>
      </c>
      <c r="K524" s="367" t="s">
        <v>48</v>
      </c>
      <c r="L524" s="681" t="s">
        <v>1419</v>
      </c>
      <c r="M524" s="368" t="s">
        <v>34</v>
      </c>
      <c r="N524" s="682">
        <v>483761</v>
      </c>
      <c r="O524" s="683" t="s">
        <v>1321</v>
      </c>
      <c r="P524" s="684">
        <v>43450</v>
      </c>
      <c r="Q524" s="372">
        <v>25.126343800000001</v>
      </c>
      <c r="R524" s="372">
        <v>25.571281697131468</v>
      </c>
      <c r="S524" s="873">
        <v>1</v>
      </c>
      <c r="T524" s="369">
        <v>9.1693043495788551E-2</v>
      </c>
      <c r="U524" s="685">
        <v>0.94311194183865998</v>
      </c>
      <c r="V524" s="369">
        <v>0.1101317477818613</v>
      </c>
      <c r="W524" s="685">
        <v>0.96834962988937778</v>
      </c>
      <c r="X524" s="369">
        <v>0.17845443132590022</v>
      </c>
      <c r="Y524" s="685">
        <v>1.1925192600989534</v>
      </c>
      <c r="Z524" s="369">
        <v>0.20906499860638617</v>
      </c>
      <c r="AA524" s="685">
        <v>1.1131917636475646</v>
      </c>
      <c r="AB524" s="369">
        <v>2.1786755142290386E-2</v>
      </c>
      <c r="AC524" s="373">
        <v>-0.16522150774002811</v>
      </c>
      <c r="AD524" s="686">
        <v>42046759000155</v>
      </c>
      <c r="AE524" s="687" t="s">
        <v>1799</v>
      </c>
      <c r="AF524" s="688" t="s">
        <v>1800</v>
      </c>
      <c r="AG524" s="689" t="s">
        <v>1438</v>
      </c>
      <c r="AH524" s="689" t="s">
        <v>1786</v>
      </c>
      <c r="AI524" s="689">
        <v>1000</v>
      </c>
      <c r="AJ524" s="689">
        <v>1000</v>
      </c>
      <c r="AK524" s="689">
        <v>1000</v>
      </c>
      <c r="AL524" s="673">
        <v>0</v>
      </c>
      <c r="AM524" s="673">
        <v>20</v>
      </c>
      <c r="AN524" s="685" t="s">
        <v>1801</v>
      </c>
      <c r="AO524" s="683" t="s">
        <v>1324</v>
      </c>
      <c r="AP524" s="687" t="s">
        <v>1802</v>
      </c>
      <c r="AQ524" s="376" t="s">
        <v>664</v>
      </c>
      <c r="AR524" s="369">
        <v>4.9866666666666696E-3</v>
      </c>
      <c r="AS524" s="369">
        <v>4.9866666666666696E-3</v>
      </c>
      <c r="AT524" s="369" t="s">
        <v>1419</v>
      </c>
      <c r="AW524" s="198"/>
      <c r="AX524" s="198"/>
      <c r="AY524" s="184"/>
      <c r="AZ524" s="184"/>
      <c r="BA524" s="184"/>
      <c r="BB524" s="186"/>
      <c r="BC524" s="184"/>
      <c r="BD524" s="184"/>
      <c r="BE524" s="184"/>
      <c r="BF524" s="184"/>
      <c r="BG524" s="186"/>
      <c r="BH524" s="186"/>
      <c r="BI524" s="199"/>
      <c r="BJ524" s="199"/>
      <c r="BK524" s="199"/>
      <c r="BL524" s="218"/>
      <c r="BM524" s="186"/>
      <c r="BN524" s="186"/>
      <c r="BO524" s="186"/>
      <c r="BP524" s="186"/>
      <c r="BQ524" s="186"/>
      <c r="BR524" s="186"/>
      <c r="BS524" s="186"/>
      <c r="BT524" s="187"/>
      <c r="BU524" s="188"/>
      <c r="BV524" s="189"/>
      <c r="BW524" s="185"/>
      <c r="BX524"/>
      <c r="BZ524"/>
    </row>
    <row r="525" spans="2:78" ht="18.75">
      <c r="B525" s="676" t="s">
        <v>202</v>
      </c>
      <c r="C525" s="364">
        <v>26846429000198</v>
      </c>
      <c r="D525" s="838" t="s">
        <v>14</v>
      </c>
      <c r="E525" s="838" t="s">
        <v>607</v>
      </c>
      <c r="F525" s="365" t="s">
        <v>1419</v>
      </c>
      <c r="G525" s="366" t="s">
        <v>1419</v>
      </c>
      <c r="H525" s="366" t="s">
        <v>34</v>
      </c>
      <c r="I525" s="840" t="s">
        <v>34</v>
      </c>
      <c r="J525" s="366" t="s">
        <v>608</v>
      </c>
      <c r="K525" s="367" t="s">
        <v>48</v>
      </c>
      <c r="L525" s="681" t="s">
        <v>1419</v>
      </c>
      <c r="M525" s="368" t="s">
        <v>34</v>
      </c>
      <c r="N525" s="682">
        <v>434213</v>
      </c>
      <c r="O525" s="683" t="s">
        <v>1321</v>
      </c>
      <c r="P525" s="684">
        <v>42706</v>
      </c>
      <c r="Q525" s="372">
        <v>26.718129999999999</v>
      </c>
      <c r="R525" s="372">
        <v>33.178180557768911</v>
      </c>
      <c r="S525" s="873">
        <v>2</v>
      </c>
      <c r="T525" s="369">
        <v>-0.32225372543343123</v>
      </c>
      <c r="U525" s="685">
        <v>-3.3145517388374701</v>
      </c>
      <c r="V525" s="369">
        <v>-0.36200828090180082</v>
      </c>
      <c r="W525" s="685">
        <v>-3.1830111833191519</v>
      </c>
      <c r="X525" s="369">
        <v>-0.24926298482872911</v>
      </c>
      <c r="Y525" s="685">
        <v>-1.6656964359442654</v>
      </c>
      <c r="Z525" s="369">
        <v>8.1944146960584163E-3</v>
      </c>
      <c r="AA525" s="685">
        <v>4.3632147936628111E-2</v>
      </c>
      <c r="AB525" s="369">
        <v>0.26301744654740278</v>
      </c>
      <c r="AC525" s="373">
        <v>-1.8087760924684253</v>
      </c>
      <c r="AD525" s="686">
        <v>0</v>
      </c>
      <c r="AE525" s="687" t="s">
        <v>2011</v>
      </c>
      <c r="AF525" s="688" t="s">
        <v>1923</v>
      </c>
      <c r="AG525" s="689" t="s">
        <v>1440</v>
      </c>
      <c r="AH525" s="689" t="s">
        <v>1780</v>
      </c>
      <c r="AI525" s="689">
        <v>10000</v>
      </c>
      <c r="AJ525" s="689">
        <v>5000</v>
      </c>
      <c r="AK525" s="689">
        <v>5000</v>
      </c>
      <c r="AL525" s="673">
        <v>2</v>
      </c>
      <c r="AM525" s="673">
        <v>20</v>
      </c>
      <c r="AN525" s="685" t="s">
        <v>1782</v>
      </c>
      <c r="AO525" s="683" t="s">
        <v>1324</v>
      </c>
      <c r="AP525" s="687" t="s">
        <v>1783</v>
      </c>
      <c r="AQ525" s="376" t="s">
        <v>687</v>
      </c>
      <c r="AR525" s="369">
        <v>4.0000000000000001E-3</v>
      </c>
      <c r="AS525" s="369">
        <v>4.0000000000000001E-3</v>
      </c>
      <c r="AT525" s="369" t="s">
        <v>1419</v>
      </c>
      <c r="AW525" s="198"/>
      <c r="AX525" s="198"/>
      <c r="AY525" s="184"/>
      <c r="AZ525" s="184"/>
      <c r="BA525" s="184"/>
      <c r="BB525" s="186"/>
      <c r="BC525" s="184"/>
      <c r="BD525" s="184"/>
      <c r="BE525" s="184"/>
      <c r="BF525" s="184"/>
      <c r="BG525" s="186"/>
      <c r="BH525" s="186"/>
      <c r="BI525" s="199"/>
      <c r="BJ525" s="199"/>
      <c r="BK525" s="199"/>
      <c r="BL525" s="186"/>
      <c r="BM525" s="186"/>
      <c r="BN525" s="186"/>
      <c r="BO525" s="186"/>
      <c r="BP525" s="186"/>
      <c r="BQ525" s="186"/>
      <c r="BR525" s="186"/>
      <c r="BS525" s="186"/>
      <c r="BT525" s="187"/>
      <c r="BU525" s="188"/>
      <c r="BV525" s="189"/>
      <c r="BW525" s="185"/>
      <c r="BX525"/>
      <c r="BZ525"/>
    </row>
    <row r="526" spans="2:78" ht="18.75">
      <c r="B526" s="676" t="s">
        <v>934</v>
      </c>
      <c r="C526" s="364"/>
      <c r="D526" s="838" t="s">
        <v>14</v>
      </c>
      <c r="E526" s="838" t="s">
        <v>607</v>
      </c>
      <c r="F526" s="365" t="s">
        <v>1419</v>
      </c>
      <c r="G526" s="366" t="s">
        <v>1419</v>
      </c>
      <c r="H526" s="366" t="s">
        <v>34</v>
      </c>
      <c r="I526" s="840" t="s">
        <v>34</v>
      </c>
      <c r="J526" s="366" t="s">
        <v>608</v>
      </c>
      <c r="L526" s="681" t="s">
        <v>1419</v>
      </c>
      <c r="M526" s="368" t="s">
        <v>34</v>
      </c>
      <c r="N526" s="683">
        <v>621692</v>
      </c>
      <c r="O526" s="683" t="s">
        <v>1321</v>
      </c>
      <c r="S526" s="873"/>
      <c r="AD526" s="686">
        <v>0</v>
      </c>
      <c r="AG526" s="689" t="s">
        <v>1438</v>
      </c>
      <c r="AI526" s="689">
        <v>1000</v>
      </c>
      <c r="AJ526" s="689">
        <v>0</v>
      </c>
      <c r="AK526" s="689">
        <v>0</v>
      </c>
      <c r="AO526" s="683" t="s">
        <v>1324</v>
      </c>
      <c r="AR526" s="369">
        <v>5.3333333333333297E-3</v>
      </c>
      <c r="AS526" s="369">
        <v>5.3333333333333297E-3</v>
      </c>
      <c r="AT526" s="369" t="s">
        <v>1419</v>
      </c>
      <c r="AW526" s="198"/>
      <c r="AX526" s="198"/>
      <c r="AY526" s="184"/>
      <c r="AZ526" s="184"/>
      <c r="BA526" s="184"/>
      <c r="BB526" s="186"/>
      <c r="BC526" s="184"/>
      <c r="BD526" s="184"/>
      <c r="BE526" s="184"/>
      <c r="BF526" s="184"/>
      <c r="BG526" s="186"/>
      <c r="BH526" s="186"/>
      <c r="BI526" s="199"/>
      <c r="BJ526" s="199"/>
      <c r="BK526" s="199"/>
      <c r="BL526" s="186"/>
      <c r="BM526" s="186"/>
      <c r="BN526" s="186"/>
      <c r="BO526" s="186"/>
      <c r="BP526" s="186"/>
      <c r="BQ526" s="186"/>
      <c r="BR526" s="186"/>
      <c r="BS526" s="186"/>
      <c r="BT526" s="187"/>
      <c r="BU526" s="188"/>
      <c r="BV526" s="189"/>
      <c r="BW526" s="185"/>
      <c r="BX526"/>
      <c r="BZ526"/>
    </row>
    <row r="527" spans="2:78" ht="18.75">
      <c r="B527" s="676" t="s">
        <v>514</v>
      </c>
      <c r="C527" s="364"/>
      <c r="D527" s="838" t="s">
        <v>11</v>
      </c>
      <c r="E527" s="838" t="s">
        <v>620</v>
      </c>
      <c r="F527" s="365" t="s">
        <v>663</v>
      </c>
      <c r="G527" s="366" t="s">
        <v>738</v>
      </c>
      <c r="H527" s="366" t="s">
        <v>34</v>
      </c>
      <c r="I527" s="840" t="s">
        <v>1419</v>
      </c>
      <c r="J527" s="366" t="s">
        <v>608</v>
      </c>
      <c r="L527" s="681" t="s">
        <v>1419</v>
      </c>
      <c r="M527" s="368" t="s">
        <v>34</v>
      </c>
      <c r="N527" s="683">
        <v>616826</v>
      </c>
      <c r="O527" s="683" t="s">
        <v>1321</v>
      </c>
      <c r="S527" s="873"/>
      <c r="AD527" s="686">
        <v>0</v>
      </c>
      <c r="AG527" s="689" t="s">
        <v>1438</v>
      </c>
      <c r="AI527" s="689">
        <v>25000</v>
      </c>
      <c r="AJ527" s="689">
        <v>0</v>
      </c>
      <c r="AK527" s="689">
        <v>25000</v>
      </c>
      <c r="AO527" s="683" t="s">
        <v>1324</v>
      </c>
      <c r="AR527" s="369">
        <v>4.1662499999999998E-3</v>
      </c>
      <c r="AS527" s="369">
        <v>4.1662499999999998E-3</v>
      </c>
      <c r="AT527" s="369" t="s">
        <v>1419</v>
      </c>
      <c r="AW527" s="198"/>
      <c r="AX527" s="198"/>
      <c r="AY527" s="184"/>
      <c r="AZ527" s="184"/>
      <c r="BA527" s="184"/>
      <c r="BB527" s="186"/>
      <c r="BC527" s="184"/>
      <c r="BD527" s="184"/>
      <c r="BE527" s="184"/>
      <c r="BF527" s="184"/>
      <c r="BG527" s="186"/>
      <c r="BH527" s="186"/>
      <c r="BI527" s="199"/>
      <c r="BJ527" s="199"/>
      <c r="BK527" s="199"/>
      <c r="BL527" s="186"/>
      <c r="BM527" s="186"/>
      <c r="BN527" s="186"/>
      <c r="BO527" s="186"/>
      <c r="BP527" s="186"/>
      <c r="BQ527" s="186"/>
      <c r="BR527" s="186"/>
      <c r="BS527" s="186"/>
      <c r="BT527" s="187"/>
      <c r="BU527" s="188"/>
      <c r="BV527" s="189"/>
      <c r="BW527" s="185"/>
      <c r="BX527"/>
      <c r="BZ527"/>
    </row>
    <row r="528" spans="2:78" ht="18.75">
      <c r="B528" s="676" t="s">
        <v>935</v>
      </c>
      <c r="C528" s="364">
        <v>14115121000193</v>
      </c>
      <c r="D528" s="838" t="s">
        <v>11</v>
      </c>
      <c r="E528" s="838" t="s">
        <v>620</v>
      </c>
      <c r="F528" s="365" t="s">
        <v>663</v>
      </c>
      <c r="G528" s="366" t="s">
        <v>738</v>
      </c>
      <c r="H528" s="366" t="s">
        <v>34</v>
      </c>
      <c r="I528" s="840" t="s">
        <v>1304</v>
      </c>
      <c r="J528" s="366" t="s">
        <v>608</v>
      </c>
      <c r="K528" s="367" t="s">
        <v>48</v>
      </c>
      <c r="L528" s="681" t="s">
        <v>1419</v>
      </c>
      <c r="M528" s="368" t="s">
        <v>34</v>
      </c>
      <c r="N528" s="682">
        <v>295183</v>
      </c>
      <c r="O528" s="683" t="s">
        <v>1321</v>
      </c>
      <c r="P528" s="684">
        <v>40926</v>
      </c>
      <c r="Q528" s="372">
        <v>283.02083900000002</v>
      </c>
      <c r="R528" s="372">
        <v>252.80190685080638</v>
      </c>
      <c r="S528" s="873">
        <v>1</v>
      </c>
      <c r="T528" s="369">
        <v>0.11898224377754363</v>
      </c>
      <c r="U528" s="685">
        <v>1.2237959467286519</v>
      </c>
      <c r="V528" s="369">
        <v>0.14512516423668886</v>
      </c>
      <c r="W528" s="685">
        <v>1.2760344034000561</v>
      </c>
      <c r="X528" s="369">
        <v>0.2161815332902044</v>
      </c>
      <c r="Y528" s="685">
        <v>1.4446300952621709</v>
      </c>
      <c r="Z528" s="369">
        <v>0.27149555599832875</v>
      </c>
      <c r="AA528" s="685">
        <v>1.4456107852528108</v>
      </c>
      <c r="AB528" s="369">
        <v>2.1333863663846541E-3</v>
      </c>
      <c r="AC528" s="373">
        <v>14.715466647823872</v>
      </c>
      <c r="AD528" s="686">
        <v>0</v>
      </c>
      <c r="AE528" s="687" t="s">
        <v>1914</v>
      </c>
      <c r="AF528" s="688" t="s">
        <v>1800</v>
      </c>
      <c r="AG528" s="689" t="s">
        <v>1438</v>
      </c>
      <c r="AH528" s="689" t="s">
        <v>1780</v>
      </c>
      <c r="AI528" s="689">
        <v>0</v>
      </c>
      <c r="AJ528" s="689">
        <v>0</v>
      </c>
      <c r="AK528" s="689">
        <v>0</v>
      </c>
      <c r="AL528" s="673">
        <v>1.1000000000000001</v>
      </c>
      <c r="AM528" s="673">
        <v>15</v>
      </c>
      <c r="AN528" s="685" t="s">
        <v>1787</v>
      </c>
      <c r="AO528" s="683" t="s">
        <v>1324</v>
      </c>
      <c r="AP528" s="687" t="s">
        <v>1802</v>
      </c>
      <c r="AQ528" s="376" t="s">
        <v>686</v>
      </c>
      <c r="AR528" s="369">
        <v>3.6666666666666701E-3</v>
      </c>
      <c r="AS528" s="369">
        <v>3.6666666666666701E-3</v>
      </c>
      <c r="AT528" s="369" t="s">
        <v>1419</v>
      </c>
      <c r="AW528" s="198"/>
      <c r="AX528" s="198"/>
      <c r="AY528" s="184"/>
      <c r="AZ528" s="184"/>
      <c r="BA528" s="184"/>
      <c r="BB528" s="186"/>
      <c r="BC528" s="184"/>
      <c r="BD528" s="184"/>
      <c r="BE528" s="184"/>
      <c r="BF528" s="184"/>
      <c r="BG528" s="186"/>
      <c r="BH528" s="186"/>
      <c r="BI528" s="199"/>
      <c r="BJ528" s="199"/>
      <c r="BK528" s="199"/>
      <c r="BL528" s="186"/>
      <c r="BM528" s="186"/>
      <c r="BN528" s="186"/>
      <c r="BO528" s="186"/>
      <c r="BP528" s="186"/>
      <c r="BQ528" s="186"/>
      <c r="BR528" s="186"/>
      <c r="BS528" s="186"/>
      <c r="BT528" s="187"/>
      <c r="BU528" s="188"/>
      <c r="BV528" s="189"/>
      <c r="BW528" s="185"/>
      <c r="BX528"/>
      <c r="BZ528"/>
    </row>
    <row r="529" spans="2:78" ht="18.75">
      <c r="B529" s="676" t="s">
        <v>936</v>
      </c>
      <c r="C529" s="364">
        <v>10459361000154</v>
      </c>
      <c r="D529" s="838" t="s">
        <v>13</v>
      </c>
      <c r="E529" s="838" t="s">
        <v>616</v>
      </c>
      <c r="F529" s="365" t="s">
        <v>617</v>
      </c>
      <c r="G529" s="366" t="s">
        <v>34</v>
      </c>
      <c r="H529" s="366" t="s">
        <v>865</v>
      </c>
      <c r="I529" s="840" t="s">
        <v>34</v>
      </c>
      <c r="J529" s="366" t="s">
        <v>608</v>
      </c>
      <c r="K529" s="367" t="s">
        <v>48</v>
      </c>
      <c r="L529" s="681" t="s">
        <v>1419</v>
      </c>
      <c r="M529" s="368" t="s">
        <v>1416</v>
      </c>
      <c r="N529" s="682">
        <v>270369</v>
      </c>
      <c r="O529" s="683" t="s">
        <v>1321</v>
      </c>
      <c r="P529" s="684">
        <v>40629</v>
      </c>
      <c r="Q529" s="372">
        <v>130.810689</v>
      </c>
      <c r="R529" s="372">
        <v>218.00117406048398</v>
      </c>
      <c r="S529" s="873">
        <v>1</v>
      </c>
      <c r="T529" s="369">
        <v>0.11848765161889907</v>
      </c>
      <c r="U529" s="685">
        <v>1.2187088021277763</v>
      </c>
      <c r="V529" s="369">
        <v>9.9284545147318326E-2</v>
      </c>
      <c r="W529" s="685">
        <v>0.87297400144389181</v>
      </c>
      <c r="X529" s="369">
        <v>0.12814125969238366</v>
      </c>
      <c r="Y529" s="685">
        <v>0.85630218908624423</v>
      </c>
      <c r="Z529" s="369">
        <v>0.19854736556127062</v>
      </c>
      <c r="AA529" s="685">
        <v>1.0571893598165274</v>
      </c>
      <c r="AB529" s="369">
        <v>5.7756153222422148E-2</v>
      </c>
      <c r="AC529" s="373">
        <v>-0.25013513473238785</v>
      </c>
      <c r="AD529" s="686">
        <v>0</v>
      </c>
      <c r="AE529" s="687" t="s">
        <v>1811</v>
      </c>
      <c r="AF529" s="688" t="s">
        <v>1811</v>
      </c>
      <c r="AG529" s="689" t="s">
        <v>469</v>
      </c>
      <c r="AH529" s="689" t="s">
        <v>1780</v>
      </c>
      <c r="AI529" s="689">
        <v>1000</v>
      </c>
      <c r="AJ529" s="689">
        <v>1000</v>
      </c>
      <c r="AK529" s="689">
        <v>1000</v>
      </c>
      <c r="AL529" s="673">
        <v>1</v>
      </c>
      <c r="AM529" s="673">
        <v>0</v>
      </c>
      <c r="AN529" s="685" t="s">
        <v>1787</v>
      </c>
      <c r="AO529" s="683" t="s">
        <v>1324</v>
      </c>
      <c r="AP529" s="687" t="s">
        <v>1802</v>
      </c>
      <c r="AQ529" s="376" t="s">
        <v>668</v>
      </c>
      <c r="AR529" s="369">
        <v>2.66666666666667E-3</v>
      </c>
      <c r="AS529" s="369">
        <v>2.66666666666667E-3</v>
      </c>
      <c r="AT529" s="369" t="s">
        <v>1419</v>
      </c>
      <c r="AW529" s="198"/>
      <c r="AX529" s="198"/>
      <c r="AY529" s="184"/>
      <c r="AZ529" s="184"/>
      <c r="BA529" s="184"/>
      <c r="BB529" s="186"/>
      <c r="BC529" s="184"/>
      <c r="BD529" s="184"/>
      <c r="BE529" s="184"/>
      <c r="BF529" s="184"/>
      <c r="BG529" s="186"/>
      <c r="BH529" s="186"/>
      <c r="BI529" s="199"/>
      <c r="BJ529" s="199"/>
      <c r="BK529" s="199"/>
      <c r="BL529" s="186"/>
      <c r="BM529" s="186"/>
      <c r="BN529" s="186"/>
      <c r="BO529" s="186"/>
      <c r="BP529" s="186"/>
      <c r="BQ529" s="186"/>
      <c r="BR529" s="186"/>
      <c r="BS529" s="186"/>
      <c r="BT529" s="187"/>
      <c r="BU529" s="188"/>
      <c r="BV529" s="189"/>
      <c r="BW529" s="185"/>
      <c r="BX529"/>
      <c r="BZ529"/>
    </row>
    <row r="530" spans="2:78" ht="18.75">
      <c r="B530" s="676" t="s">
        <v>937</v>
      </c>
      <c r="C530" s="364">
        <v>10941848000179</v>
      </c>
      <c r="D530" s="838" t="s">
        <v>13</v>
      </c>
      <c r="E530" s="838" t="s">
        <v>615</v>
      </c>
      <c r="F530" s="365" t="s">
        <v>619</v>
      </c>
      <c r="G530" s="366" t="s">
        <v>34</v>
      </c>
      <c r="H530" s="366" t="s">
        <v>1337</v>
      </c>
      <c r="I530" s="840" t="s">
        <v>34</v>
      </c>
      <c r="J530" s="366" t="s">
        <v>1419</v>
      </c>
      <c r="K530" s="367" t="s">
        <v>48</v>
      </c>
      <c r="L530" s="681" t="s">
        <v>1419</v>
      </c>
      <c r="M530" s="368" t="s">
        <v>1416</v>
      </c>
      <c r="N530" s="682">
        <v>269026</v>
      </c>
      <c r="O530" s="683" t="s">
        <v>1321</v>
      </c>
      <c r="P530" s="684">
        <v>40606</v>
      </c>
      <c r="Q530" s="372">
        <v>305.003693</v>
      </c>
      <c r="R530" s="372">
        <v>403.6312713185485</v>
      </c>
      <c r="S530" s="873">
        <v>1</v>
      </c>
      <c r="T530" s="369">
        <v>0.16747347422612258</v>
      </c>
      <c r="U530" s="685">
        <v>1.7225541596415621</v>
      </c>
      <c r="V530" s="369">
        <v>0.17933347967497171</v>
      </c>
      <c r="W530" s="685">
        <v>1.5768160604696633</v>
      </c>
      <c r="X530" s="369">
        <v>0.24647259297307444</v>
      </c>
      <c r="Y530" s="685">
        <v>1.647049681104009</v>
      </c>
      <c r="Z530" s="369">
        <v>0.29465606255438836</v>
      </c>
      <c r="AA530" s="685">
        <v>1.5689316917267435</v>
      </c>
      <c r="AB530" s="369">
        <v>2.8983761747167023E-2</v>
      </c>
      <c r="AC530" s="373">
        <v>2.2634084537405004</v>
      </c>
      <c r="AD530" s="686">
        <v>0</v>
      </c>
      <c r="AE530" s="687" t="s">
        <v>1811</v>
      </c>
      <c r="AF530" s="688" t="s">
        <v>1811</v>
      </c>
      <c r="AG530" s="689" t="s">
        <v>469</v>
      </c>
      <c r="AH530" s="689" t="s">
        <v>1780</v>
      </c>
      <c r="AI530" s="689">
        <v>1000</v>
      </c>
      <c r="AJ530" s="689">
        <v>1000</v>
      </c>
      <c r="AK530" s="689">
        <v>1000</v>
      </c>
      <c r="AL530" s="673">
        <v>1</v>
      </c>
      <c r="AM530" s="673">
        <v>0</v>
      </c>
      <c r="AN530" s="685" t="s">
        <v>1787</v>
      </c>
      <c r="AO530" s="683" t="s">
        <v>1324</v>
      </c>
      <c r="AP530" s="687" t="s">
        <v>1802</v>
      </c>
      <c r="AQ530" s="376" t="s">
        <v>668</v>
      </c>
      <c r="AR530" s="369">
        <v>2.66666666666667E-3</v>
      </c>
      <c r="AS530" s="369">
        <v>2.66666666666667E-3</v>
      </c>
      <c r="AT530" s="369" t="s">
        <v>1419</v>
      </c>
      <c r="AW530" s="198"/>
      <c r="AX530" s="198"/>
      <c r="AY530" s="184"/>
      <c r="AZ530" s="184"/>
      <c r="BA530" s="184"/>
      <c r="BB530" s="186"/>
      <c r="BC530" s="184"/>
      <c r="BD530" s="184"/>
      <c r="BE530" s="184"/>
      <c r="BF530" s="184"/>
      <c r="BG530" s="186"/>
      <c r="BH530" s="186"/>
      <c r="BI530" s="199"/>
      <c r="BJ530" s="199"/>
      <c r="BK530" s="199"/>
      <c r="BL530" s="186"/>
      <c r="BM530" s="186"/>
      <c r="BN530" s="186"/>
      <c r="BO530" s="186"/>
      <c r="BP530" s="186"/>
      <c r="BQ530" s="186"/>
      <c r="BR530" s="186"/>
      <c r="BS530" s="186"/>
      <c r="BT530" s="187"/>
      <c r="BU530" s="188"/>
      <c r="BV530" s="189"/>
      <c r="BW530" s="185"/>
      <c r="BX530"/>
      <c r="BZ530"/>
    </row>
    <row r="531" spans="2:78" ht="18.75">
      <c r="B531" s="676" t="s">
        <v>938</v>
      </c>
      <c r="C531" s="364">
        <v>19038997000105</v>
      </c>
      <c r="D531" s="838" t="s">
        <v>13</v>
      </c>
      <c r="E531" s="838" t="s">
        <v>615</v>
      </c>
      <c r="F531" s="365" t="s">
        <v>619</v>
      </c>
      <c r="G531" s="366" t="s">
        <v>34</v>
      </c>
      <c r="H531" s="366" t="s">
        <v>1337</v>
      </c>
      <c r="I531" s="840" t="s">
        <v>34</v>
      </c>
      <c r="J531" s="366" t="s">
        <v>1419</v>
      </c>
      <c r="K531" s="367" t="s">
        <v>48</v>
      </c>
      <c r="L531" s="681" t="s">
        <v>1419</v>
      </c>
      <c r="M531" s="368" t="s">
        <v>1416</v>
      </c>
      <c r="N531" s="682">
        <v>360600</v>
      </c>
      <c r="O531" s="683" t="s">
        <v>1321</v>
      </c>
      <c r="P531" s="684">
        <v>41529</v>
      </c>
      <c r="Q531" s="372">
        <v>69.172417999999993</v>
      </c>
      <c r="R531" s="372">
        <v>58.100158770161265</v>
      </c>
      <c r="S531" s="873">
        <v>3</v>
      </c>
      <c r="T531" s="369">
        <v>7.8229358745666611E-2</v>
      </c>
      <c r="U531" s="685">
        <v>0.80463075084651825</v>
      </c>
      <c r="V531" s="369">
        <v>0.10172118000646457</v>
      </c>
      <c r="W531" s="685">
        <v>0.89439847269357486</v>
      </c>
      <c r="X531" s="369">
        <v>0.13585397928626852</v>
      </c>
      <c r="Y531" s="685">
        <v>0.9078423307073471</v>
      </c>
      <c r="Z531" s="369">
        <v>0.16008399667077211</v>
      </c>
      <c r="AA531" s="685">
        <v>0.85238651985547709</v>
      </c>
      <c r="AB531" s="369">
        <v>5.3083214868544087E-2</v>
      </c>
      <c r="AC531" s="373">
        <v>-0.22625246678278585</v>
      </c>
      <c r="AD531" s="686">
        <v>0</v>
      </c>
      <c r="AE531" s="687" t="s">
        <v>1865</v>
      </c>
      <c r="AF531" s="688" t="s">
        <v>1825</v>
      </c>
      <c r="AG531" s="689" t="s">
        <v>719</v>
      </c>
      <c r="AH531" s="689" t="s">
        <v>1786</v>
      </c>
      <c r="AI531" s="689">
        <v>1000</v>
      </c>
      <c r="AJ531" s="689">
        <v>500</v>
      </c>
      <c r="AK531" s="689">
        <v>500</v>
      </c>
      <c r="AL531" s="673">
        <v>0.85</v>
      </c>
      <c r="AM531" s="673">
        <v>20</v>
      </c>
      <c r="AN531" s="685" t="s">
        <v>1787</v>
      </c>
      <c r="AO531" s="683" t="s">
        <v>1324</v>
      </c>
      <c r="AP531" s="687" t="s">
        <v>1802</v>
      </c>
      <c r="AQ531" s="376" t="s">
        <v>686</v>
      </c>
      <c r="AR531" s="369">
        <v>2.6503E-3</v>
      </c>
      <c r="AS531" s="369">
        <v>2.6503E-3</v>
      </c>
      <c r="AT531" s="369" t="s">
        <v>1419</v>
      </c>
      <c r="AW531" s="198"/>
      <c r="AX531" s="198"/>
      <c r="AY531" s="184"/>
      <c r="AZ531" s="184"/>
      <c r="BA531" s="184"/>
      <c r="BB531" s="186"/>
      <c r="BC531" s="184"/>
      <c r="BD531" s="184"/>
      <c r="BE531" s="184"/>
      <c r="BF531" s="184"/>
      <c r="BG531" s="186"/>
      <c r="BH531" s="186"/>
      <c r="BI531" s="199"/>
      <c r="BJ531" s="199"/>
      <c r="BK531" s="199"/>
      <c r="BL531" s="186"/>
      <c r="BM531" s="186"/>
      <c r="BN531" s="186"/>
      <c r="BO531" s="186"/>
      <c r="BP531" s="186"/>
      <c r="BQ531" s="186"/>
      <c r="BR531" s="186"/>
      <c r="BS531" s="186"/>
      <c r="BT531" s="187"/>
      <c r="BU531" s="188"/>
      <c r="BV531" s="189"/>
      <c r="BW531" s="185"/>
      <c r="BX531"/>
      <c r="BZ531"/>
    </row>
    <row r="532" spans="2:78" ht="18.75">
      <c r="B532" s="676" t="s">
        <v>203</v>
      </c>
      <c r="C532" s="364">
        <v>5964067000160</v>
      </c>
      <c r="D532" s="838" t="s">
        <v>14</v>
      </c>
      <c r="E532" s="838" t="s">
        <v>607</v>
      </c>
      <c r="F532" s="365" t="s">
        <v>1419</v>
      </c>
      <c r="G532" s="366" t="s">
        <v>1419</v>
      </c>
      <c r="H532" s="366" t="s">
        <v>34</v>
      </c>
      <c r="I532" s="840" t="s">
        <v>34</v>
      </c>
      <c r="J532" s="366" t="s">
        <v>608</v>
      </c>
      <c r="K532" s="367" t="s">
        <v>48</v>
      </c>
      <c r="L532" s="681" t="s">
        <v>1419</v>
      </c>
      <c r="M532" s="368" t="s">
        <v>34</v>
      </c>
      <c r="N532" s="682">
        <v>216178</v>
      </c>
      <c r="O532" s="683" t="s">
        <v>1321</v>
      </c>
      <c r="P532" s="684">
        <v>39633</v>
      </c>
      <c r="Q532" s="372">
        <v>254.122353</v>
      </c>
      <c r="R532" s="372">
        <v>178.54741782868524</v>
      </c>
      <c r="S532" s="873">
        <v>2</v>
      </c>
      <c r="T532" s="369">
        <v>0.11103920327297057</v>
      </c>
      <c r="U532" s="685">
        <v>1.1420975313552424</v>
      </c>
      <c r="V532" s="369">
        <v>0.14406135093622607</v>
      </c>
      <c r="W532" s="685">
        <v>1.2666806681100744</v>
      </c>
      <c r="X532" s="369">
        <v>0.27436494532987843</v>
      </c>
      <c r="Y532" s="685">
        <v>1.8334399385373508</v>
      </c>
      <c r="Z532" s="369">
        <v>0.4263735138401008</v>
      </c>
      <c r="AA532" s="685">
        <v>2.2702771243783548</v>
      </c>
      <c r="AB532" s="369">
        <v>0.18502006463905996</v>
      </c>
      <c r="AC532" s="373">
        <v>0.16392796467864668</v>
      </c>
      <c r="AD532" s="686">
        <v>0</v>
      </c>
      <c r="AE532" s="687" t="s">
        <v>1865</v>
      </c>
      <c r="AF532" s="688" t="s">
        <v>1825</v>
      </c>
      <c r="AG532" s="689" t="s">
        <v>719</v>
      </c>
      <c r="AH532" s="689" t="s">
        <v>1786</v>
      </c>
      <c r="AI532" s="689">
        <v>10000</v>
      </c>
      <c r="AJ532" s="689">
        <v>1000</v>
      </c>
      <c r="AK532" s="689">
        <v>1000</v>
      </c>
      <c r="AL532" s="673">
        <v>2</v>
      </c>
      <c r="AM532" s="673">
        <v>0</v>
      </c>
      <c r="AN532" s="685" t="s">
        <v>666</v>
      </c>
      <c r="AO532" s="683" t="s">
        <v>1324</v>
      </c>
      <c r="AP532" s="687" t="s">
        <v>1783</v>
      </c>
      <c r="AQ532" s="376" t="s">
        <v>665</v>
      </c>
      <c r="AR532" s="369">
        <v>6.4840000000000002E-3</v>
      </c>
      <c r="AS532" s="369">
        <v>6.4840000000000002E-3</v>
      </c>
      <c r="AT532" s="369" t="s">
        <v>1419</v>
      </c>
      <c r="AW532" s="198"/>
      <c r="AX532" s="198"/>
      <c r="AY532" s="184"/>
      <c r="AZ532" s="184"/>
      <c r="BA532" s="184"/>
      <c r="BB532" s="186"/>
      <c r="BC532" s="184"/>
      <c r="BD532" s="184"/>
      <c r="BE532" s="184"/>
      <c r="BF532" s="184"/>
      <c r="BG532" s="186"/>
      <c r="BH532" s="186"/>
      <c r="BI532" s="199"/>
      <c r="BJ532" s="199"/>
      <c r="BK532" s="199"/>
      <c r="BL532" s="186"/>
      <c r="BM532" s="186"/>
      <c r="BN532" s="186"/>
      <c r="BO532" s="186"/>
      <c r="BP532" s="186"/>
      <c r="BQ532" s="186"/>
      <c r="BR532" s="186"/>
      <c r="BS532" s="186"/>
      <c r="BT532" s="187"/>
      <c r="BU532" s="188"/>
      <c r="BV532" s="189"/>
      <c r="BW532" s="185"/>
      <c r="BX532"/>
      <c r="BZ532"/>
    </row>
    <row r="533" spans="2:78" ht="18.75">
      <c r="B533" s="676" t="s">
        <v>204</v>
      </c>
      <c r="C533" s="364">
        <v>21917184000129</v>
      </c>
      <c r="D533" s="838" t="s">
        <v>14</v>
      </c>
      <c r="E533" s="838" t="s">
        <v>607</v>
      </c>
      <c r="F533" s="365" t="s">
        <v>689</v>
      </c>
      <c r="G533" s="366" t="s">
        <v>1419</v>
      </c>
      <c r="H533" s="366" t="s">
        <v>34</v>
      </c>
      <c r="I533" s="840" t="s">
        <v>34</v>
      </c>
      <c r="J533" s="366" t="s">
        <v>608</v>
      </c>
      <c r="K533" s="367" t="s">
        <v>48</v>
      </c>
      <c r="M533" s="368" t="s">
        <v>34</v>
      </c>
      <c r="N533" s="682">
        <v>394181</v>
      </c>
      <c r="O533" s="683" t="s">
        <v>1321</v>
      </c>
      <c r="P533" s="684">
        <v>42036</v>
      </c>
      <c r="Q533" s="372">
        <v>820.02024900000004</v>
      </c>
      <c r="R533" s="372">
        <v>680.97682087600003</v>
      </c>
      <c r="S533" s="873">
        <v>2</v>
      </c>
      <c r="T533" s="369">
        <v>0.28370465429105751</v>
      </c>
      <c r="U533" s="685">
        <v>2.918053946255958</v>
      </c>
      <c r="V533" s="369">
        <v>0.16541772680603595</v>
      </c>
      <c r="W533" s="685">
        <v>1.4544597516698008</v>
      </c>
      <c r="X533" s="369">
        <v>9.3068721650490405E-2</v>
      </c>
      <c r="Y533" s="685">
        <v>0.62193044048489321</v>
      </c>
      <c r="Z533" s="369">
        <v>0.41923660896803683</v>
      </c>
      <c r="AA533" s="685">
        <v>2.2322758148598942</v>
      </c>
      <c r="AB533" s="369">
        <v>0.2727632842973115</v>
      </c>
      <c r="AC533" s="373">
        <v>0.18949155354231839</v>
      </c>
      <c r="AD533" s="686">
        <v>21917206000150</v>
      </c>
      <c r="AE533" s="687" t="s">
        <v>1976</v>
      </c>
      <c r="AF533" s="688" t="s">
        <v>1779</v>
      </c>
      <c r="AG533" s="689" t="s">
        <v>1439</v>
      </c>
      <c r="AH533" s="689" t="s">
        <v>1786</v>
      </c>
      <c r="AI533" s="689">
        <v>10000</v>
      </c>
      <c r="AJ533" s="689">
        <v>5000</v>
      </c>
      <c r="AK533" s="689">
        <v>5000</v>
      </c>
      <c r="AL533" s="673">
        <v>3</v>
      </c>
      <c r="AM533" s="673">
        <v>20</v>
      </c>
      <c r="AN533" s="685" t="s">
        <v>666</v>
      </c>
      <c r="AO533" s="683" t="s">
        <v>1324</v>
      </c>
      <c r="AP533" s="687" t="s">
        <v>1783</v>
      </c>
      <c r="AQ533" s="376" t="s">
        <v>670</v>
      </c>
      <c r="AR533" s="369">
        <v>4.4999999999999997E-3</v>
      </c>
      <c r="AS533" s="369">
        <v>4.4999999999999997E-3</v>
      </c>
      <c r="AT533" s="369" t="s">
        <v>1419</v>
      </c>
      <c r="AW533" s="198"/>
      <c r="AX533" s="198"/>
      <c r="AY533" s="184"/>
      <c r="AZ533" s="184"/>
      <c r="BA533" s="184"/>
      <c r="BB533" s="186"/>
      <c r="BC533" s="184"/>
      <c r="BD533" s="184"/>
      <c r="BE533" s="184"/>
      <c r="BF533" s="184"/>
      <c r="BG533" s="186"/>
      <c r="BH533" s="186"/>
      <c r="BI533" s="199"/>
      <c r="BJ533" s="199"/>
      <c r="BK533" s="199"/>
      <c r="BL533" s="186"/>
      <c r="BM533" s="186"/>
      <c r="BN533" s="186"/>
      <c r="BO533" s="186"/>
      <c r="BP533" s="186"/>
      <c r="BQ533" s="186"/>
      <c r="BR533" s="186"/>
      <c r="BS533" s="186"/>
      <c r="BT533" s="187"/>
      <c r="BU533" s="188"/>
      <c r="BV533" s="189"/>
      <c r="BW533" s="185"/>
      <c r="BX533"/>
      <c r="BZ533"/>
    </row>
    <row r="534" spans="2:78" ht="18.75">
      <c r="B534" s="676" t="s">
        <v>939</v>
      </c>
      <c r="C534" s="364">
        <v>37887638000104</v>
      </c>
      <c r="D534" s="838" t="s">
        <v>13</v>
      </c>
      <c r="E534" s="838" t="s">
        <v>615</v>
      </c>
      <c r="F534" s="365" t="s">
        <v>619</v>
      </c>
      <c r="G534" s="366" t="s">
        <v>34</v>
      </c>
      <c r="H534" s="366" t="s">
        <v>1338</v>
      </c>
      <c r="I534" s="840" t="s">
        <v>34</v>
      </c>
      <c r="J534" s="366" t="s">
        <v>1419</v>
      </c>
      <c r="K534" s="367" t="s">
        <v>48</v>
      </c>
      <c r="L534" s="681" t="s">
        <v>1419</v>
      </c>
      <c r="M534" s="368" t="s">
        <v>1416</v>
      </c>
      <c r="N534" s="683">
        <v>551007</v>
      </c>
      <c r="O534" s="683" t="s">
        <v>1321</v>
      </c>
      <c r="P534" s="684">
        <v>44075</v>
      </c>
      <c r="Q534" s="372">
        <v>187.70743787000001</v>
      </c>
      <c r="R534" s="372">
        <v>172.92300454303651</v>
      </c>
      <c r="S534" s="873">
        <v>2</v>
      </c>
      <c r="T534" s="369">
        <v>0.21705696937356422</v>
      </c>
      <c r="U534" s="685">
        <v>2.232546898554185</v>
      </c>
      <c r="V534" s="369">
        <v>0.22334232278359267</v>
      </c>
      <c r="W534" s="685">
        <v>1.9637703020431512</v>
      </c>
      <c r="X534" s="369">
        <v>0.5703222469836875</v>
      </c>
      <c r="Y534" s="685">
        <v>3.8111704984725105</v>
      </c>
      <c r="AB534" s="369">
        <v>0.10728952729901463</v>
      </c>
      <c r="AC534" s="373">
        <v>1.0216368477687015</v>
      </c>
      <c r="AD534" s="686">
        <v>0</v>
      </c>
      <c r="AE534" s="687" t="s">
        <v>1976</v>
      </c>
      <c r="AF534" s="688" t="s">
        <v>1779</v>
      </c>
      <c r="AG534" s="689" t="s">
        <v>1439</v>
      </c>
      <c r="AH534" s="689" t="s">
        <v>1786</v>
      </c>
      <c r="AI534" s="689">
        <v>1000</v>
      </c>
      <c r="AJ534" s="689">
        <v>100</v>
      </c>
      <c r="AK534" s="689">
        <v>1000</v>
      </c>
      <c r="AL534" s="673">
        <v>3</v>
      </c>
      <c r="AM534" s="673">
        <v>20</v>
      </c>
      <c r="AN534" s="685" t="s">
        <v>1782</v>
      </c>
      <c r="AO534" s="683" t="s">
        <v>1324</v>
      </c>
      <c r="AP534" s="687" t="s">
        <v>1802</v>
      </c>
      <c r="AQ534" s="376" t="s">
        <v>1917</v>
      </c>
      <c r="AR534" s="369">
        <v>3.5000000000000001E-3</v>
      </c>
      <c r="AS534" s="369">
        <v>3.5000000000000001E-3</v>
      </c>
      <c r="AT534" s="369" t="s">
        <v>1419</v>
      </c>
      <c r="AW534" s="198"/>
      <c r="AX534" s="198"/>
      <c r="AY534" s="184"/>
      <c r="AZ534" s="184"/>
      <c r="BA534" s="184"/>
      <c r="BB534" s="186"/>
      <c r="BC534" s="184"/>
      <c r="BD534" s="184"/>
      <c r="BE534" s="184"/>
      <c r="BF534" s="184"/>
      <c r="BG534" s="186"/>
      <c r="BH534" s="186"/>
      <c r="BI534" s="199"/>
      <c r="BJ534" s="199"/>
      <c r="BK534" s="199"/>
      <c r="BL534" s="186"/>
      <c r="BM534" s="186"/>
      <c r="BN534" s="186"/>
      <c r="BO534" s="186"/>
      <c r="BP534" s="186"/>
      <c r="BQ534" s="186"/>
      <c r="BR534" s="186"/>
      <c r="BS534" s="186"/>
      <c r="BT534" s="187"/>
      <c r="BU534" s="188"/>
      <c r="BV534" s="189"/>
      <c r="BW534" s="185"/>
      <c r="BX534"/>
      <c r="BZ534"/>
    </row>
    <row r="535" spans="2:78" ht="18.75">
      <c r="B535" s="676" t="s">
        <v>940</v>
      </c>
      <c r="C535" s="364">
        <v>40212731000115</v>
      </c>
      <c r="D535" s="838" t="s">
        <v>14</v>
      </c>
      <c r="E535" s="838" t="s">
        <v>607</v>
      </c>
      <c r="F535" s="365" t="s">
        <v>689</v>
      </c>
      <c r="G535" s="366" t="s">
        <v>866</v>
      </c>
      <c r="H535" s="366" t="s">
        <v>34</v>
      </c>
      <c r="I535" s="840" t="s">
        <v>34</v>
      </c>
      <c r="J535" s="366" t="s">
        <v>608</v>
      </c>
      <c r="K535" s="367" t="s">
        <v>48</v>
      </c>
      <c r="L535" s="681" t="s">
        <v>1419</v>
      </c>
      <c r="M535" s="368" t="s">
        <v>34</v>
      </c>
      <c r="N535" s="683">
        <v>583391</v>
      </c>
      <c r="O535" s="683" t="s">
        <v>1321</v>
      </c>
      <c r="P535" s="684">
        <v>44258</v>
      </c>
      <c r="Q535" s="372">
        <v>57.003970459999998</v>
      </c>
      <c r="R535" s="372">
        <v>29.805791174273498</v>
      </c>
      <c r="S535" s="873">
        <v>2</v>
      </c>
      <c r="T535" s="369">
        <v>-8.59185696715008E-2</v>
      </c>
      <c r="U535" s="685">
        <v>-0.88371839338729175</v>
      </c>
      <c r="V535" s="369">
        <v>-0.13979149270218016</v>
      </c>
      <c r="W535" s="685">
        <v>-1.2291373100512508</v>
      </c>
      <c r="AB535" s="369">
        <v>0.23414420914674827</v>
      </c>
      <c r="AC535" s="373">
        <v>-1.0827638314920689</v>
      </c>
      <c r="AD535" s="686">
        <v>21917206000150</v>
      </c>
      <c r="AE535" s="687" t="s">
        <v>1976</v>
      </c>
      <c r="AF535" s="688" t="s">
        <v>1779</v>
      </c>
      <c r="AG535" s="689" t="s">
        <v>1439</v>
      </c>
      <c r="AH535" s="689" t="s">
        <v>1786</v>
      </c>
      <c r="AI535" s="689">
        <v>1000</v>
      </c>
      <c r="AJ535" s="689">
        <v>100</v>
      </c>
      <c r="AK535" s="689">
        <v>1000</v>
      </c>
      <c r="AL535" s="673">
        <v>2.25</v>
      </c>
      <c r="AM535" s="673">
        <v>20</v>
      </c>
      <c r="AN535" s="685" t="s">
        <v>666</v>
      </c>
      <c r="AO535" s="683" t="s">
        <v>1324</v>
      </c>
      <c r="AP535" s="687" t="s">
        <v>1783</v>
      </c>
      <c r="AQ535" s="376" t="s">
        <v>670</v>
      </c>
      <c r="AR535" s="369">
        <v>4.0000000000000001E-3</v>
      </c>
      <c r="AS535" s="369">
        <v>4.0000000000000001E-3</v>
      </c>
      <c r="AT535" s="369" t="s">
        <v>1419</v>
      </c>
      <c r="AW535" s="198"/>
      <c r="AX535" s="198"/>
      <c r="AY535" s="184"/>
      <c r="AZ535" s="184"/>
      <c r="BA535" s="184"/>
      <c r="BB535" s="186"/>
      <c r="BC535" s="184"/>
      <c r="BD535" s="184"/>
      <c r="BE535" s="184"/>
      <c r="BF535" s="184"/>
      <c r="BG535" s="186"/>
      <c r="BH535" s="186"/>
      <c r="BI535" s="199"/>
      <c r="BJ535" s="199"/>
      <c r="BK535" s="199"/>
      <c r="BL535" s="186"/>
      <c r="BM535" s="186"/>
      <c r="BN535" s="186"/>
      <c r="BO535" s="186"/>
      <c r="BP535" s="186"/>
      <c r="BQ535" s="186"/>
      <c r="BR535" s="186"/>
      <c r="BS535" s="186"/>
      <c r="BT535" s="187"/>
      <c r="BU535" s="188"/>
      <c r="BV535" s="189"/>
      <c r="BW535" s="185"/>
      <c r="BX535"/>
      <c r="BZ535"/>
    </row>
    <row r="536" spans="2:78" ht="18.75">
      <c r="B536" s="676" t="s">
        <v>205</v>
      </c>
      <c r="C536" s="364">
        <v>38318005000130</v>
      </c>
      <c r="D536" s="838" t="s">
        <v>14</v>
      </c>
      <c r="E536" s="838" t="s">
        <v>607</v>
      </c>
      <c r="F536" s="365" t="s">
        <v>1419</v>
      </c>
      <c r="G536" s="366" t="s">
        <v>866</v>
      </c>
      <c r="H536" s="366" t="s">
        <v>34</v>
      </c>
      <c r="I536" s="840" t="s">
        <v>34</v>
      </c>
      <c r="J536" s="366" t="s">
        <v>690</v>
      </c>
      <c r="K536" s="367" t="s">
        <v>1782</v>
      </c>
      <c r="L536" s="681" t="s">
        <v>1419</v>
      </c>
      <c r="M536" s="368" t="s">
        <v>34</v>
      </c>
      <c r="N536" s="683">
        <v>553719</v>
      </c>
      <c r="O536" s="683" t="s">
        <v>1321</v>
      </c>
      <c r="P536" s="684">
        <v>44092</v>
      </c>
      <c r="Q536" s="372">
        <v>2.5963763200000001</v>
      </c>
      <c r="R536" s="372">
        <v>4.5638439920318783</v>
      </c>
      <c r="S536" s="873">
        <v>4</v>
      </c>
      <c r="T536" s="369">
        <v>-0.37242263621958649</v>
      </c>
      <c r="U536" s="685">
        <v>-3.8305657903683756</v>
      </c>
      <c r="V536" s="369">
        <v>-0.40014292473184621</v>
      </c>
      <c r="W536" s="685">
        <v>-3.5183156616602256</v>
      </c>
      <c r="X536" s="369">
        <v>-0.24152821600196306</v>
      </c>
      <c r="Y536" s="685">
        <v>-1.6140089506305131</v>
      </c>
      <c r="AB536" s="369">
        <v>0.36362697729437099</v>
      </c>
      <c r="AC536" s="373">
        <v>-1.4131908387838814</v>
      </c>
      <c r="AD536" s="686">
        <v>38120824000178</v>
      </c>
      <c r="AE536" s="687" t="s">
        <v>1809</v>
      </c>
      <c r="AF536" s="688" t="s">
        <v>1800</v>
      </c>
      <c r="AG536" s="689" t="s">
        <v>1438</v>
      </c>
      <c r="AH536" s="689" t="s">
        <v>1780</v>
      </c>
      <c r="AI536" s="689">
        <v>1000</v>
      </c>
      <c r="AJ536" s="689">
        <v>500</v>
      </c>
      <c r="AK536" s="689">
        <v>1000</v>
      </c>
      <c r="AL536" s="673">
        <v>1.3</v>
      </c>
      <c r="AM536" s="673">
        <v>0</v>
      </c>
      <c r="AN536" s="685" t="s">
        <v>1782</v>
      </c>
      <c r="AO536" s="683" t="s">
        <v>1324</v>
      </c>
      <c r="AP536" s="687" t="s">
        <v>1783</v>
      </c>
      <c r="AQ536" s="376" t="s">
        <v>687</v>
      </c>
      <c r="AR536" s="369">
        <v>7.9993333333333305E-3</v>
      </c>
      <c r="AS536" s="369">
        <v>7.9993333333333305E-3</v>
      </c>
      <c r="AT536" s="369" t="s">
        <v>1419</v>
      </c>
      <c r="AW536" s="198"/>
      <c r="AX536" s="198"/>
      <c r="AY536" s="184"/>
      <c r="AZ536" s="184"/>
      <c r="BA536" s="184"/>
      <c r="BB536" s="186"/>
      <c r="BC536" s="184"/>
      <c r="BD536" s="184"/>
      <c r="BE536" s="184"/>
      <c r="BF536" s="184"/>
      <c r="BG536" s="186"/>
      <c r="BH536" s="186"/>
      <c r="BI536" s="199"/>
      <c r="BJ536" s="199"/>
      <c r="BK536" s="199"/>
      <c r="BL536" s="186"/>
      <c r="BM536" s="186"/>
      <c r="BN536" s="186"/>
      <c r="BO536" s="186"/>
      <c r="BP536" s="186"/>
      <c r="BQ536" s="186"/>
      <c r="BR536" s="186"/>
      <c r="BS536" s="186"/>
      <c r="BT536" s="187"/>
      <c r="BU536" s="188"/>
      <c r="BV536" s="189"/>
      <c r="BW536" s="185"/>
      <c r="BX536"/>
      <c r="BZ536"/>
    </row>
    <row r="537" spans="2:78" ht="18.75">
      <c r="B537" s="676" t="s">
        <v>941</v>
      </c>
      <c r="C537" s="364">
        <v>30294047000176</v>
      </c>
      <c r="D537" s="838" t="s">
        <v>13</v>
      </c>
      <c r="E537" s="838" t="s">
        <v>615</v>
      </c>
      <c r="F537" s="365" t="s">
        <v>619</v>
      </c>
      <c r="G537" s="366" t="s">
        <v>34</v>
      </c>
      <c r="H537" s="366" t="s">
        <v>1337</v>
      </c>
      <c r="I537" s="840" t="s">
        <v>34</v>
      </c>
      <c r="J537" s="366" t="s">
        <v>1419</v>
      </c>
      <c r="K537" s="367" t="s">
        <v>48</v>
      </c>
      <c r="L537" s="681" t="s">
        <v>1419</v>
      </c>
      <c r="M537" s="368" t="s">
        <v>34</v>
      </c>
      <c r="N537" s="682">
        <v>470627</v>
      </c>
      <c r="O537" s="683" t="s">
        <v>1321</v>
      </c>
      <c r="P537" s="684">
        <v>43280</v>
      </c>
      <c r="Q537" s="372">
        <v>12.7548116</v>
      </c>
      <c r="R537" s="372">
        <v>14.254069465378475</v>
      </c>
      <c r="S537" s="873">
        <v>4</v>
      </c>
      <c r="T537" s="369">
        <v>-3.3642137796136007E-2</v>
      </c>
      <c r="U537" s="685">
        <v>-0.34602736145381502</v>
      </c>
      <c r="V537" s="369">
        <v>-2.6344444489305174E-2</v>
      </c>
      <c r="W537" s="685">
        <v>-0.23163741232354731</v>
      </c>
      <c r="X537" s="369">
        <v>5.5342560020255283E-2</v>
      </c>
      <c r="Y537" s="685">
        <v>0.36982588909103864</v>
      </c>
      <c r="Z537" s="369">
        <v>8.746892708323295E-2</v>
      </c>
      <c r="AA537" s="685">
        <v>0.46573883650158759</v>
      </c>
      <c r="AB537" s="369">
        <v>4.6937615287311982E-2</v>
      </c>
      <c r="AC537" s="373">
        <v>-2.9842980293547918</v>
      </c>
      <c r="AD537" s="686">
        <v>30294098000106</v>
      </c>
      <c r="AE537" s="687" t="s">
        <v>1809</v>
      </c>
      <c r="AF537" s="688" t="s">
        <v>1779</v>
      </c>
      <c r="AG537" s="689" t="s">
        <v>1439</v>
      </c>
      <c r="AH537" s="689" t="s">
        <v>1780</v>
      </c>
      <c r="AI537" s="689">
        <v>5000</v>
      </c>
      <c r="AJ537" s="689">
        <v>0</v>
      </c>
      <c r="AK537" s="689">
        <v>100</v>
      </c>
      <c r="AL537" s="673">
        <v>0.93</v>
      </c>
      <c r="AM537" s="673">
        <v>0</v>
      </c>
      <c r="AN537" s="685" t="s">
        <v>1782</v>
      </c>
      <c r="AO537" s="683" t="s">
        <v>1324</v>
      </c>
      <c r="AP537" s="687" t="s">
        <v>1802</v>
      </c>
      <c r="AQ537" s="376" t="s">
        <v>679</v>
      </c>
      <c r="AR537" s="369">
        <v>4.6499999999999996E-3</v>
      </c>
      <c r="AS537" s="369">
        <v>4.6499999999999996E-3</v>
      </c>
      <c r="AT537" s="369" t="s">
        <v>1419</v>
      </c>
      <c r="AW537" s="198"/>
      <c r="AX537" s="198"/>
      <c r="AY537" s="184"/>
      <c r="AZ537" s="184"/>
      <c r="BA537" s="184"/>
      <c r="BB537" s="186"/>
      <c r="BC537" s="184"/>
      <c r="BD537" s="184"/>
      <c r="BE537" s="184"/>
      <c r="BF537" s="184"/>
      <c r="BG537" s="186"/>
      <c r="BH537" s="186"/>
      <c r="BI537" s="199"/>
      <c r="BJ537" s="199"/>
      <c r="BK537" s="199"/>
      <c r="BL537" s="186"/>
      <c r="BM537" s="186"/>
      <c r="BN537" s="186"/>
      <c r="BO537" s="186"/>
      <c r="BP537" s="186"/>
      <c r="BQ537" s="186"/>
      <c r="BR537" s="186"/>
      <c r="BS537" s="186"/>
      <c r="BT537" s="187"/>
      <c r="BU537" s="188"/>
      <c r="BV537" s="189"/>
      <c r="BW537" s="185"/>
      <c r="BX537"/>
      <c r="BZ537"/>
    </row>
    <row r="538" spans="2:78" ht="18.75">
      <c r="B538" s="676" t="s">
        <v>942</v>
      </c>
      <c r="C538" s="364">
        <v>2895694000106</v>
      </c>
      <c r="D538" s="838" t="s">
        <v>14</v>
      </c>
      <c r="E538" s="838" t="s">
        <v>607</v>
      </c>
      <c r="F538" s="365" t="s">
        <v>1419</v>
      </c>
      <c r="G538" s="366" t="s">
        <v>1419</v>
      </c>
      <c r="H538" s="366" t="s">
        <v>34</v>
      </c>
      <c r="I538" s="840" t="s">
        <v>34</v>
      </c>
      <c r="J538" s="366" t="s">
        <v>608</v>
      </c>
      <c r="K538" s="367" t="s">
        <v>48</v>
      </c>
      <c r="L538" s="681" t="s">
        <v>1419</v>
      </c>
      <c r="M538" s="368" t="s">
        <v>34</v>
      </c>
      <c r="N538" s="682">
        <v>61311</v>
      </c>
      <c r="O538" s="683" t="s">
        <v>1321</v>
      </c>
      <c r="P538" s="684">
        <v>36154</v>
      </c>
      <c r="Q538" s="372">
        <v>118.13483100000001</v>
      </c>
      <c r="R538" s="372">
        <v>143.1335053585656</v>
      </c>
      <c r="S538" s="873">
        <v>2</v>
      </c>
      <c r="T538" s="369">
        <v>0.1383196710770509</v>
      </c>
      <c r="U538" s="685">
        <v>1.4226917180467873</v>
      </c>
      <c r="V538" s="369">
        <v>6.3395519813005841E-2</v>
      </c>
      <c r="W538" s="685">
        <v>0.5574144548142701</v>
      </c>
      <c r="X538" s="369">
        <v>8.0896641391486668E-2</v>
      </c>
      <c r="Y538" s="685">
        <v>0.54059068312227798</v>
      </c>
      <c r="Z538" s="369">
        <v>-1.7411589096852587E-2</v>
      </c>
      <c r="AA538" s="685">
        <v>-9.2710103096329474E-2</v>
      </c>
      <c r="AB538" s="369">
        <v>0.2146333860262275</v>
      </c>
      <c r="AC538" s="373">
        <v>-0.23452021809913864</v>
      </c>
      <c r="AD538" s="686">
        <v>30506097000170</v>
      </c>
      <c r="AE538" s="687" t="s">
        <v>1809</v>
      </c>
      <c r="AF538" s="688" t="s">
        <v>1779</v>
      </c>
      <c r="AG538" s="689" t="s">
        <v>1439</v>
      </c>
      <c r="AH538" s="689" t="s">
        <v>1786</v>
      </c>
      <c r="AI538" s="689">
        <v>5000</v>
      </c>
      <c r="AJ538" s="689">
        <v>1000</v>
      </c>
      <c r="AK538" s="689">
        <v>1000</v>
      </c>
      <c r="AL538" s="673">
        <v>2</v>
      </c>
      <c r="AM538" s="673">
        <v>20</v>
      </c>
      <c r="AN538" s="685" t="s">
        <v>666</v>
      </c>
      <c r="AO538" s="683" t="s">
        <v>1324</v>
      </c>
      <c r="AP538" s="687" t="s">
        <v>1783</v>
      </c>
      <c r="AQ538" s="376" t="s">
        <v>659</v>
      </c>
      <c r="AR538" s="369">
        <v>7.0000000000000001E-3</v>
      </c>
      <c r="AS538" s="369">
        <v>7.0000000000000001E-3</v>
      </c>
      <c r="AT538" s="369" t="s">
        <v>1419</v>
      </c>
      <c r="AW538" s="198"/>
      <c r="AX538" s="198"/>
      <c r="AY538" s="184"/>
      <c r="AZ538" s="184"/>
      <c r="BA538" s="184"/>
      <c r="BB538" s="186"/>
      <c r="BC538" s="184"/>
      <c r="BD538" s="184"/>
      <c r="BE538" s="184"/>
      <c r="BF538" s="184"/>
      <c r="BG538" s="186"/>
      <c r="BH538" s="186"/>
      <c r="BI538" s="199"/>
      <c r="BJ538" s="199"/>
      <c r="BK538" s="199"/>
      <c r="BL538" s="186"/>
      <c r="BM538" s="186"/>
      <c r="BN538" s="186"/>
      <c r="BO538" s="186"/>
      <c r="BP538" s="186"/>
      <c r="BQ538" s="186"/>
      <c r="BR538" s="186"/>
      <c r="BS538" s="186"/>
      <c r="BT538" s="187"/>
      <c r="BU538" s="188"/>
      <c r="BV538" s="189"/>
      <c r="BW538" s="185"/>
      <c r="BX538"/>
      <c r="BZ538"/>
    </row>
    <row r="539" spans="2:78" ht="18.75">
      <c r="B539" s="676" t="s">
        <v>943</v>
      </c>
      <c r="C539" s="364">
        <v>33160049000160</v>
      </c>
      <c r="D539" s="838" t="s">
        <v>13</v>
      </c>
      <c r="E539" s="838" t="s">
        <v>615</v>
      </c>
      <c r="F539" s="365" t="s">
        <v>619</v>
      </c>
      <c r="G539" s="366" t="s">
        <v>34</v>
      </c>
      <c r="H539" s="366" t="s">
        <v>1337</v>
      </c>
      <c r="I539" s="840" t="s">
        <v>34</v>
      </c>
      <c r="J539" s="366" t="s">
        <v>1419</v>
      </c>
      <c r="K539" s="367" t="s">
        <v>48</v>
      </c>
      <c r="L539" s="681" t="s">
        <v>1419</v>
      </c>
      <c r="M539" s="368" t="s">
        <v>34</v>
      </c>
      <c r="N539" s="682">
        <v>500712</v>
      </c>
      <c r="O539" s="683" t="s">
        <v>1321</v>
      </c>
      <c r="P539" s="684">
        <v>43622</v>
      </c>
      <c r="Q539" s="372">
        <v>53.073372089999999</v>
      </c>
      <c r="R539" s="372">
        <v>48.588352030239086</v>
      </c>
      <c r="S539" s="873">
        <v>2</v>
      </c>
      <c r="T539" s="369">
        <v>0.10684280563458226</v>
      </c>
      <c r="U539" s="685">
        <v>1.0989353396056649</v>
      </c>
      <c r="V539" s="369">
        <v>0.12128274409333129</v>
      </c>
      <c r="W539" s="685">
        <v>1.066396409029736</v>
      </c>
      <c r="X539" s="369">
        <v>0.16364854517231153</v>
      </c>
      <c r="Y539" s="685">
        <v>1.0935791314072634</v>
      </c>
      <c r="Z539" s="369">
        <v>0.16763021720230586</v>
      </c>
      <c r="AA539" s="685">
        <v>0.89256727989837281</v>
      </c>
      <c r="AB539" s="369">
        <v>2.5149033744786962E-2</v>
      </c>
      <c r="AC539" s="373">
        <v>0.30026425089446013</v>
      </c>
      <c r="AD539" s="686">
        <v>0</v>
      </c>
      <c r="AE539" s="687" t="s">
        <v>2044</v>
      </c>
      <c r="AF539" s="688" t="s">
        <v>1800</v>
      </c>
      <c r="AG539" s="689" t="s">
        <v>1438</v>
      </c>
      <c r="AH539" s="689" t="s">
        <v>1786</v>
      </c>
      <c r="AI539" s="689">
        <v>1000</v>
      </c>
      <c r="AJ539" s="689">
        <v>500</v>
      </c>
      <c r="AK539" s="689">
        <v>1000</v>
      </c>
      <c r="AL539" s="673">
        <v>1.47</v>
      </c>
      <c r="AM539" s="673">
        <v>0</v>
      </c>
      <c r="AN539" s="685" t="s">
        <v>1782</v>
      </c>
      <c r="AO539" s="683" t="s">
        <v>1324</v>
      </c>
      <c r="AP539" s="687" t="s">
        <v>1802</v>
      </c>
      <c r="AQ539" s="376" t="s">
        <v>686</v>
      </c>
      <c r="AR539" s="369">
        <v>4.8999999999999998E-3</v>
      </c>
      <c r="AS539" s="369">
        <v>4.8999999999999998E-3</v>
      </c>
      <c r="AT539" s="369" t="s">
        <v>1419</v>
      </c>
      <c r="AW539" s="198"/>
      <c r="AX539" s="198"/>
      <c r="AY539" s="184"/>
      <c r="AZ539" s="184"/>
      <c r="BA539" s="184"/>
      <c r="BB539" s="186"/>
      <c r="BC539" s="184"/>
      <c r="BD539" s="184"/>
      <c r="BE539" s="184"/>
      <c r="BF539" s="184"/>
      <c r="BG539" s="186"/>
      <c r="BH539" s="186"/>
      <c r="BI539" s="199"/>
      <c r="BJ539" s="199"/>
      <c r="BK539" s="199"/>
      <c r="BL539" s="186"/>
      <c r="BM539" s="186"/>
      <c r="BN539" s="186"/>
      <c r="BO539" s="186"/>
      <c r="BP539" s="186"/>
      <c r="BQ539" s="186"/>
      <c r="BR539" s="186"/>
      <c r="BS539" s="186"/>
      <c r="BT539" s="187"/>
      <c r="BU539" s="188"/>
      <c r="BV539" s="189"/>
      <c r="BW539" s="185"/>
      <c r="BX539"/>
      <c r="BZ539"/>
    </row>
    <row r="540" spans="2:78" ht="18.75">
      <c r="B540" s="676" t="s">
        <v>206</v>
      </c>
      <c r="C540" s="364">
        <v>41065292000128</v>
      </c>
      <c r="D540" s="838" t="s">
        <v>14</v>
      </c>
      <c r="E540" s="838" t="s">
        <v>614</v>
      </c>
      <c r="F540" s="365" t="s">
        <v>1419</v>
      </c>
      <c r="G540" s="366" t="s">
        <v>1419</v>
      </c>
      <c r="H540" s="366" t="s">
        <v>865</v>
      </c>
      <c r="I540" s="840" t="s">
        <v>34</v>
      </c>
      <c r="J540" s="366" t="s">
        <v>608</v>
      </c>
      <c r="K540" s="367" t="s">
        <v>48</v>
      </c>
      <c r="L540" s="681" t="s">
        <v>1419</v>
      </c>
      <c r="M540" s="368" t="s">
        <v>34</v>
      </c>
      <c r="N540" s="683">
        <v>585084</v>
      </c>
      <c r="O540" s="683" t="s">
        <v>1321</v>
      </c>
      <c r="P540" s="684">
        <v>44265</v>
      </c>
      <c r="Q540" s="372">
        <v>15.20070934</v>
      </c>
      <c r="R540" s="372">
        <v>16.064507021920001</v>
      </c>
      <c r="S540" s="873">
        <v>2</v>
      </c>
      <c r="T540" s="369">
        <v>7.2504864677551684E-2</v>
      </c>
      <c r="U540" s="685">
        <v>0.74575127089042181</v>
      </c>
      <c r="V540" s="369">
        <v>2.0917513542124677E-2</v>
      </c>
      <c r="W540" s="685">
        <v>0.18392032183891804</v>
      </c>
      <c r="AB540" s="369">
        <v>0.13774405042583757</v>
      </c>
      <c r="AC540" s="373">
        <v>-0.67381403760215652</v>
      </c>
      <c r="AD540" s="686">
        <v>40933928000143</v>
      </c>
      <c r="AE540" s="687" t="s">
        <v>1943</v>
      </c>
      <c r="AF540" s="688" t="s">
        <v>1823</v>
      </c>
      <c r="AG540" s="689" t="s">
        <v>59</v>
      </c>
      <c r="AH540" s="689" t="s">
        <v>1780</v>
      </c>
      <c r="AI540" s="689">
        <v>5000</v>
      </c>
      <c r="AJ540" s="689">
        <v>1000</v>
      </c>
      <c r="AK540" s="689">
        <v>1000</v>
      </c>
      <c r="AL540" s="673">
        <v>0</v>
      </c>
      <c r="AM540" s="673">
        <v>0</v>
      </c>
      <c r="AN540" s="685" t="s">
        <v>1791</v>
      </c>
      <c r="AO540" s="683" t="s">
        <v>1324</v>
      </c>
      <c r="AP540" s="687" t="s">
        <v>1783</v>
      </c>
      <c r="AQ540" s="376" t="s">
        <v>659</v>
      </c>
      <c r="AR540" s="369">
        <v>5.3340000000000002E-3</v>
      </c>
      <c r="AS540" s="369">
        <v>5.3340000000000002E-3</v>
      </c>
      <c r="AT540" s="369" t="s">
        <v>1419</v>
      </c>
      <c r="AW540" s="198"/>
      <c r="AX540" s="198"/>
      <c r="AY540" s="184"/>
      <c r="AZ540" s="184"/>
      <c r="BA540" s="184"/>
      <c r="BB540" s="186"/>
      <c r="BC540" s="184"/>
      <c r="BD540" s="184"/>
      <c r="BE540" s="184"/>
      <c r="BF540" s="184"/>
      <c r="BG540" s="186"/>
      <c r="BH540" s="186"/>
      <c r="BI540" s="199"/>
      <c r="BJ540" s="199"/>
      <c r="BK540" s="199"/>
      <c r="BL540" s="186"/>
      <c r="BM540" s="186"/>
      <c r="BN540" s="186"/>
      <c r="BO540" s="186"/>
      <c r="BP540" s="186"/>
      <c r="BQ540" s="186"/>
      <c r="BR540" s="186"/>
      <c r="BS540" s="186"/>
      <c r="BT540" s="187"/>
      <c r="BU540" s="188"/>
      <c r="BV540" s="189"/>
      <c r="BW540" s="185"/>
      <c r="BX540"/>
      <c r="BZ540"/>
    </row>
    <row r="541" spans="2:78" ht="18.75">
      <c r="B541" s="676" t="s">
        <v>556</v>
      </c>
      <c r="C541" s="364">
        <v>18832871000137</v>
      </c>
      <c r="D541" s="838" t="s">
        <v>14</v>
      </c>
      <c r="E541" s="838" t="s">
        <v>607</v>
      </c>
      <c r="F541" s="365" t="s">
        <v>1419</v>
      </c>
      <c r="G541" s="366" t="s">
        <v>1419</v>
      </c>
      <c r="H541" s="366" t="s">
        <v>34</v>
      </c>
      <c r="I541" s="840" t="s">
        <v>34</v>
      </c>
      <c r="J541" s="366" t="s">
        <v>608</v>
      </c>
      <c r="K541" s="367" t="s">
        <v>48</v>
      </c>
      <c r="L541" s="681" t="s">
        <v>1419</v>
      </c>
      <c r="M541" s="368" t="s">
        <v>34</v>
      </c>
      <c r="N541" s="682">
        <v>349232</v>
      </c>
      <c r="O541" s="683" t="s">
        <v>1321</v>
      </c>
      <c r="P541" s="684">
        <v>41551</v>
      </c>
      <c r="Q541" s="372">
        <v>34.735619</v>
      </c>
      <c r="R541" s="372">
        <v>12.95861329482071</v>
      </c>
      <c r="S541" s="873">
        <v>2</v>
      </c>
      <c r="T541" s="369">
        <v>0.16667886390735287</v>
      </c>
      <c r="U541" s="685">
        <v>1.7143811679709959</v>
      </c>
      <c r="V541" s="369">
        <v>9.3600971434617319E-2</v>
      </c>
      <c r="W541" s="685">
        <v>0.82300034160473079</v>
      </c>
      <c r="X541" s="369">
        <v>0.11785037818054001</v>
      </c>
      <c r="Y541" s="685">
        <v>0.78753351623744239</v>
      </c>
      <c r="Z541" s="369">
        <v>0.18976491505423443</v>
      </c>
      <c r="AA541" s="685">
        <v>1.0104261443847482</v>
      </c>
      <c r="AB541" s="369">
        <v>0.18974446157137898</v>
      </c>
      <c r="AC541" s="373">
        <v>-0.10609225014477301</v>
      </c>
      <c r="AD541" s="686">
        <v>41569841000100</v>
      </c>
      <c r="AE541" s="687" t="s">
        <v>1943</v>
      </c>
      <c r="AF541" s="688" t="s">
        <v>1823</v>
      </c>
      <c r="AG541" s="689" t="s">
        <v>59</v>
      </c>
      <c r="AH541" s="689" t="s">
        <v>1780</v>
      </c>
      <c r="AI541" s="689">
        <v>5000</v>
      </c>
      <c r="AJ541" s="689">
        <v>1000</v>
      </c>
      <c r="AK541" s="689">
        <v>1000</v>
      </c>
      <c r="AL541" s="673">
        <v>3.5</v>
      </c>
      <c r="AM541" s="673">
        <v>0</v>
      </c>
      <c r="AN541" s="685" t="s">
        <v>666</v>
      </c>
      <c r="AO541" s="683" t="s">
        <v>1324</v>
      </c>
      <c r="AP541" s="687" t="s">
        <v>1783</v>
      </c>
      <c r="AQ541" s="376" t="s">
        <v>659</v>
      </c>
      <c r="AR541" s="369">
        <v>8.0009999999999994E-3</v>
      </c>
      <c r="AS541" s="369">
        <v>8.0009999999999994E-3</v>
      </c>
      <c r="AT541" s="369" t="s">
        <v>1419</v>
      </c>
      <c r="AW541" s="198"/>
      <c r="AX541" s="198"/>
      <c r="AY541" s="184"/>
      <c r="AZ541" s="184"/>
      <c r="BA541" s="184"/>
      <c r="BB541" s="186"/>
      <c r="BC541" s="184"/>
      <c r="BD541" s="184"/>
      <c r="BE541" s="184"/>
      <c r="BF541" s="184"/>
      <c r="BG541" s="186"/>
      <c r="BH541" s="186"/>
      <c r="BI541" s="199"/>
      <c r="BJ541" s="199"/>
      <c r="BK541" s="199"/>
      <c r="BL541" s="186"/>
      <c r="BM541" s="186"/>
      <c r="BN541" s="186"/>
      <c r="BO541" s="186"/>
      <c r="BP541" s="186"/>
      <c r="BQ541" s="186"/>
      <c r="BR541" s="186"/>
      <c r="BS541" s="186"/>
      <c r="BT541" s="187"/>
      <c r="BU541" s="188"/>
      <c r="BV541" s="189"/>
      <c r="BW541" s="185"/>
      <c r="BX541"/>
      <c r="BZ541"/>
    </row>
    <row r="542" spans="2:78" ht="18.75">
      <c r="B542" s="676" t="s">
        <v>47</v>
      </c>
      <c r="C542" s="364">
        <v>41686811000175</v>
      </c>
      <c r="D542" s="838" t="s">
        <v>14</v>
      </c>
      <c r="E542" s="838" t="s">
        <v>607</v>
      </c>
      <c r="F542" s="365" t="s">
        <v>1419</v>
      </c>
      <c r="G542" s="366" t="s">
        <v>1419</v>
      </c>
      <c r="H542" s="366" t="s">
        <v>34</v>
      </c>
      <c r="I542" s="840" t="s">
        <v>34</v>
      </c>
      <c r="J542" s="366" t="s">
        <v>611</v>
      </c>
      <c r="K542" s="367" t="s">
        <v>48</v>
      </c>
      <c r="L542" s="681" t="s">
        <v>1419</v>
      </c>
      <c r="M542" s="368" t="s">
        <v>34</v>
      </c>
      <c r="N542" s="683">
        <v>75686811</v>
      </c>
      <c r="O542" s="683" t="s">
        <v>1321</v>
      </c>
      <c r="P542" s="684">
        <v>44327</v>
      </c>
      <c r="Q542" s="372">
        <v>23.011297880000001</v>
      </c>
      <c r="R542" s="372">
        <v>23.396228810999997</v>
      </c>
      <c r="S542" s="873">
        <v>4</v>
      </c>
      <c r="T542" s="369">
        <v>-7.6727484311429173E-2</v>
      </c>
      <c r="U542" s="685">
        <v>-0.78918316987341464</v>
      </c>
      <c r="V542" s="369">
        <v>-7.6727484311429173E-2</v>
      </c>
      <c r="W542" s="685">
        <v>-0.67463771829427488</v>
      </c>
      <c r="AB542" s="369">
        <v>0.35909021346099046</v>
      </c>
      <c r="AC542" s="373">
        <v>-0.53039282466369109</v>
      </c>
      <c r="AD542" s="686">
        <v>41544075000110</v>
      </c>
      <c r="AE542" s="687" t="s">
        <v>1856</v>
      </c>
      <c r="AF542" s="688" t="s">
        <v>1800</v>
      </c>
      <c r="AG542" s="689" t="s">
        <v>1438</v>
      </c>
      <c r="AH542" s="689" t="s">
        <v>1780</v>
      </c>
      <c r="AI542" s="689">
        <v>1000</v>
      </c>
      <c r="AJ542" s="689">
        <v>1000</v>
      </c>
      <c r="AK542" s="689">
        <v>1000</v>
      </c>
      <c r="AL542" s="673">
        <v>1</v>
      </c>
      <c r="AM542" s="673">
        <v>0</v>
      </c>
      <c r="AN542" s="685" t="s">
        <v>1782</v>
      </c>
      <c r="AO542" s="683" t="s">
        <v>1324</v>
      </c>
      <c r="AP542" s="687" t="s">
        <v>1783</v>
      </c>
      <c r="AQ542" s="376" t="s">
        <v>1419</v>
      </c>
      <c r="AR542" s="369">
        <v>6.7000000000000002E-3</v>
      </c>
      <c r="AS542" s="369">
        <v>6.7000000000000002E-3</v>
      </c>
      <c r="AT542" s="369" t="s">
        <v>1419</v>
      </c>
      <c r="AW542" s="198"/>
      <c r="AX542" s="198"/>
      <c r="AY542" s="184"/>
      <c r="AZ542" s="184"/>
      <c r="BA542" s="184"/>
      <c r="BB542" s="186"/>
      <c r="BC542" s="184"/>
      <c r="BD542" s="184"/>
      <c r="BE542" s="184"/>
      <c r="BF542" s="184"/>
      <c r="BG542" s="186"/>
      <c r="BH542" s="186"/>
      <c r="BI542" s="199"/>
      <c r="BJ542" s="199"/>
      <c r="BK542" s="199"/>
      <c r="BL542" s="186"/>
      <c r="BM542" s="186"/>
      <c r="BN542" s="186"/>
      <c r="BO542" s="186"/>
      <c r="BP542" s="186"/>
      <c r="BQ542" s="186"/>
      <c r="BR542" s="186"/>
      <c r="BS542" s="186"/>
      <c r="BT542" s="187"/>
      <c r="BU542" s="188"/>
      <c r="BV542" s="189"/>
      <c r="BW542" s="185"/>
      <c r="BX542"/>
      <c r="BZ542"/>
    </row>
    <row r="543" spans="2:78" ht="18.75">
      <c r="B543" s="676" t="s">
        <v>944</v>
      </c>
      <c r="C543" s="364">
        <v>41373588000106</v>
      </c>
      <c r="D543" s="838" t="s">
        <v>14</v>
      </c>
      <c r="E543" s="838" t="s">
        <v>607</v>
      </c>
      <c r="F543" s="365" t="s">
        <v>1419</v>
      </c>
      <c r="G543" s="366" t="s">
        <v>1419</v>
      </c>
      <c r="H543" s="366" t="s">
        <v>34</v>
      </c>
      <c r="I543" s="840" t="s">
        <v>34</v>
      </c>
      <c r="J543" s="366" t="s">
        <v>611</v>
      </c>
      <c r="K543" s="367" t="s">
        <v>1782</v>
      </c>
      <c r="L543" s="681" t="s">
        <v>1419</v>
      </c>
      <c r="M543" s="368" t="s">
        <v>34</v>
      </c>
      <c r="N543" s="683">
        <v>586897</v>
      </c>
      <c r="O543" s="683" t="s">
        <v>1321</v>
      </c>
      <c r="P543" s="684">
        <v>44316</v>
      </c>
      <c r="Q543" s="372">
        <v>15.81343749</v>
      </c>
      <c r="R543" s="372">
        <v>32.634038164223099</v>
      </c>
      <c r="S543" s="873">
        <v>4</v>
      </c>
      <c r="T543" s="369">
        <v>-0.25239969659395767</v>
      </c>
      <c r="U543" s="685">
        <v>-2.5960657308223087</v>
      </c>
      <c r="V543" s="369">
        <v>-0.21122565144055605</v>
      </c>
      <c r="W543" s="685">
        <v>-1.8572326828113133</v>
      </c>
      <c r="AB543" s="369">
        <v>0.217079353248124</v>
      </c>
      <c r="AC543" s="373">
        <v>-1.4969504694643163</v>
      </c>
      <c r="AD543" s="686">
        <v>41544075000110</v>
      </c>
      <c r="AE543" s="687" t="s">
        <v>1856</v>
      </c>
      <c r="AF543" s="688" t="s">
        <v>1800</v>
      </c>
      <c r="AG543" s="689" t="s">
        <v>1438</v>
      </c>
      <c r="AH543" s="689" t="s">
        <v>1780</v>
      </c>
      <c r="AI543" s="689">
        <v>1000</v>
      </c>
      <c r="AJ543" s="689">
        <v>1000</v>
      </c>
      <c r="AK543" s="689">
        <v>1000</v>
      </c>
      <c r="AL543" s="673">
        <v>1</v>
      </c>
      <c r="AM543" s="673">
        <v>0</v>
      </c>
      <c r="AN543" s="685" t="s">
        <v>1782</v>
      </c>
      <c r="AO543" s="683" t="s">
        <v>1324</v>
      </c>
      <c r="AP543" s="687" t="s">
        <v>1783</v>
      </c>
      <c r="AQ543" s="376" t="s">
        <v>687</v>
      </c>
      <c r="AR543" s="369">
        <v>6.7000000000000002E-3</v>
      </c>
      <c r="AS543" s="369">
        <v>6.7000000000000002E-3</v>
      </c>
      <c r="AT543" s="369" t="s">
        <v>1419</v>
      </c>
      <c r="AW543" s="198"/>
      <c r="AX543" s="198"/>
      <c r="AY543" s="184"/>
      <c r="AZ543" s="184"/>
      <c r="BA543" s="184"/>
      <c r="BB543" s="186"/>
      <c r="BC543" s="184"/>
      <c r="BD543" s="184"/>
      <c r="BE543" s="184"/>
      <c r="BF543" s="184"/>
      <c r="BG543" s="186"/>
      <c r="BH543" s="186"/>
      <c r="BI543" s="199"/>
      <c r="BJ543" s="199"/>
      <c r="BK543" s="199"/>
      <c r="BL543" s="186"/>
      <c r="BM543" s="186"/>
      <c r="BN543" s="186"/>
      <c r="BO543" s="186"/>
      <c r="BP543" s="186"/>
      <c r="BQ543" s="186"/>
      <c r="BR543" s="186"/>
      <c r="BS543" s="186"/>
      <c r="BT543" s="187"/>
      <c r="BU543" s="188"/>
      <c r="BV543" s="189"/>
      <c r="BW543" s="185"/>
      <c r="BX543"/>
      <c r="BZ543"/>
    </row>
    <row r="544" spans="2:78" ht="18.75">
      <c r="B544" s="676" t="s">
        <v>1605</v>
      </c>
      <c r="C544" s="364">
        <v>34714223000132</v>
      </c>
      <c r="D544" s="838" t="s">
        <v>13</v>
      </c>
      <c r="E544" s="838" t="s">
        <v>1419</v>
      </c>
      <c r="F544" s="365" t="s">
        <v>1419</v>
      </c>
      <c r="G544" s="366" t="s">
        <v>1419</v>
      </c>
      <c r="H544" s="366" t="s">
        <v>34</v>
      </c>
      <c r="I544" s="840" t="s">
        <v>1419</v>
      </c>
      <c r="J544" s="366" t="s">
        <v>1419</v>
      </c>
      <c r="K544" s="367" t="s">
        <v>48</v>
      </c>
      <c r="L544" s="681" t="s">
        <v>1419</v>
      </c>
      <c r="M544" s="368" t="s">
        <v>1419</v>
      </c>
      <c r="N544" s="682">
        <v>524859</v>
      </c>
      <c r="O544" s="683" t="s">
        <v>1321</v>
      </c>
      <c r="P544" s="684">
        <v>43739</v>
      </c>
      <c r="Q544" s="372">
        <v>158050500</v>
      </c>
      <c r="R544" s="372">
        <v>4443191.7003392512</v>
      </c>
      <c r="S544" s="873">
        <v>5</v>
      </c>
      <c r="T544" s="369">
        <v>0.12039981391494003</v>
      </c>
      <c r="U544" s="685">
        <v>1.2383764129668984</v>
      </c>
      <c r="V544" s="369">
        <v>0.28260013170524978</v>
      </c>
      <c r="W544" s="685">
        <v>2.4848033237926979</v>
      </c>
      <c r="X544" s="369">
        <v>0.55633491603827556</v>
      </c>
      <c r="Y544" s="685">
        <v>3.7177003535965905</v>
      </c>
      <c r="Z544" s="369">
        <v>0.96618559999999665</v>
      </c>
      <c r="AA544" s="685">
        <v>5.144571588952827</v>
      </c>
      <c r="AB544" s="369">
        <v>0.26946345449611608</v>
      </c>
      <c r="AC544" s="373">
        <v>0.62668514253924712</v>
      </c>
      <c r="AD544" s="686">
        <v>0</v>
      </c>
      <c r="AE544" s="687" t="s">
        <v>2065</v>
      </c>
      <c r="AF544" s="688" t="s">
        <v>1800</v>
      </c>
      <c r="AG544" s="689" t="s">
        <v>1438</v>
      </c>
      <c r="AH544" s="689" t="s">
        <v>1861</v>
      </c>
      <c r="AI544" s="689">
        <v>10000</v>
      </c>
      <c r="AJ544" s="689">
        <v>0</v>
      </c>
      <c r="AK544" s="689">
        <v>0</v>
      </c>
      <c r="AL544" s="673">
        <v>0.57999999999999996</v>
      </c>
      <c r="AM544" s="673">
        <v>0</v>
      </c>
      <c r="AN544" s="685" t="s">
        <v>1782</v>
      </c>
      <c r="AO544" s="683" t="s">
        <v>1324</v>
      </c>
      <c r="AP544" s="687" t="s">
        <v>1802</v>
      </c>
      <c r="AQ544" s="376" t="s">
        <v>1917</v>
      </c>
      <c r="AR544" s="369">
        <v>0</v>
      </c>
      <c r="AS544" s="369">
        <v>0</v>
      </c>
      <c r="AT544" s="369" t="s">
        <v>1419</v>
      </c>
      <c r="AW544" s="198"/>
      <c r="AX544" s="198"/>
      <c r="AY544" s="184"/>
      <c r="AZ544" s="184"/>
      <c r="BA544" s="184"/>
      <c r="BB544" s="186"/>
      <c r="BC544" s="184"/>
      <c r="BD544" s="184"/>
      <c r="BE544" s="184"/>
      <c r="BF544" s="184"/>
      <c r="BG544" s="186"/>
      <c r="BH544" s="186"/>
      <c r="BI544" s="199"/>
      <c r="BJ544" s="199"/>
      <c r="BK544" s="199"/>
      <c r="BL544" s="186"/>
      <c r="BM544" s="186"/>
      <c r="BN544" s="186"/>
      <c r="BO544" s="186"/>
      <c r="BP544" s="186"/>
      <c r="BQ544" s="186"/>
      <c r="BR544" s="186"/>
      <c r="BS544" s="186"/>
      <c r="BT544" s="187"/>
      <c r="BU544" s="188"/>
      <c r="BV544" s="189"/>
      <c r="BW544" s="185"/>
      <c r="BX544"/>
      <c r="BZ544"/>
    </row>
    <row r="545" spans="2:78" ht="18.75">
      <c r="B545" s="676" t="s">
        <v>945</v>
      </c>
      <c r="C545" s="364">
        <v>38074871000122</v>
      </c>
      <c r="D545" s="838" t="s">
        <v>13</v>
      </c>
      <c r="E545" s="838" t="s">
        <v>616</v>
      </c>
      <c r="F545" s="365" t="s">
        <v>619</v>
      </c>
      <c r="G545" s="366" t="s">
        <v>34</v>
      </c>
      <c r="H545" s="366" t="s">
        <v>1337</v>
      </c>
      <c r="I545" s="840" t="s">
        <v>34</v>
      </c>
      <c r="J545" s="366" t="s">
        <v>611</v>
      </c>
      <c r="K545" s="367" t="s">
        <v>48</v>
      </c>
      <c r="L545" s="681" t="s">
        <v>1419</v>
      </c>
      <c r="M545" s="368" t="s">
        <v>1416</v>
      </c>
      <c r="N545" s="683">
        <v>568651</v>
      </c>
      <c r="O545" s="683" t="s">
        <v>1321</v>
      </c>
      <c r="P545" s="684">
        <v>44034</v>
      </c>
      <c r="Q545" s="372">
        <v>11.15361515</v>
      </c>
      <c r="R545" s="372">
        <v>11.119525446215142</v>
      </c>
      <c r="S545" s="873">
        <v>2</v>
      </c>
      <c r="T545" s="369">
        <v>3.0696032978180465E-2</v>
      </c>
      <c r="U545" s="685">
        <v>0.31572509936508963</v>
      </c>
      <c r="V545" s="369">
        <v>2.2891340596619569E-2</v>
      </c>
      <c r="W545" s="685">
        <v>0.2012754872311136</v>
      </c>
      <c r="X545" s="369">
        <v>-4.986540000001205E-3</v>
      </c>
      <c r="Y545" s="685">
        <v>-3.3322484328761032E-2</v>
      </c>
      <c r="AB545" s="369">
        <v>4.4391636358873283E-2</v>
      </c>
      <c r="AC545" s="373">
        <v>-2.0463324889454335</v>
      </c>
      <c r="AD545" s="686">
        <v>38051359000160</v>
      </c>
      <c r="AE545" s="687" t="s">
        <v>2051</v>
      </c>
      <c r="AF545" s="688" t="s">
        <v>1797</v>
      </c>
      <c r="AG545" s="689" t="s">
        <v>741</v>
      </c>
      <c r="AH545" s="689" t="s">
        <v>1780</v>
      </c>
      <c r="AI545" s="689">
        <v>10000</v>
      </c>
      <c r="AJ545" s="689">
        <v>10000</v>
      </c>
      <c r="AK545" s="689">
        <v>10000</v>
      </c>
      <c r="AL545" s="673">
        <v>0</v>
      </c>
      <c r="AM545" s="673">
        <v>0</v>
      </c>
      <c r="AN545" s="685" t="s">
        <v>1791</v>
      </c>
      <c r="AO545" s="683" t="s">
        <v>1324</v>
      </c>
      <c r="AP545" s="687" t="s">
        <v>1802</v>
      </c>
      <c r="AQ545" s="376" t="s">
        <v>679</v>
      </c>
      <c r="AR545" s="369">
        <v>2.5666666666666698E-3</v>
      </c>
      <c r="AS545" s="369">
        <v>2.5666666666666698E-3</v>
      </c>
      <c r="AT545" s="369" t="s">
        <v>1419</v>
      </c>
      <c r="AW545" s="198"/>
      <c r="AX545" s="198"/>
      <c r="AY545" s="184"/>
      <c r="AZ545" s="184"/>
      <c r="BA545" s="184"/>
      <c r="BB545" s="186"/>
      <c r="BC545" s="184"/>
      <c r="BD545" s="184"/>
      <c r="BE545" s="184"/>
      <c r="BF545" s="184"/>
      <c r="BG545" s="186"/>
      <c r="BH545" s="186"/>
      <c r="BI545" s="199"/>
      <c r="BJ545" s="199"/>
      <c r="BK545" s="199"/>
      <c r="BL545" s="186"/>
      <c r="BM545" s="186"/>
      <c r="BN545" s="186"/>
      <c r="BO545" s="186"/>
      <c r="BP545" s="186"/>
      <c r="BQ545" s="186"/>
      <c r="BR545" s="186"/>
      <c r="BS545" s="186"/>
      <c r="BT545" s="187"/>
      <c r="BU545" s="188"/>
      <c r="BV545" s="189"/>
      <c r="BW545" s="185"/>
      <c r="BX545"/>
      <c r="BZ545"/>
    </row>
    <row r="546" spans="2:78" ht="18.75">
      <c r="B546" s="676" t="s">
        <v>946</v>
      </c>
      <c r="C546" s="364">
        <v>38074843000105</v>
      </c>
      <c r="D546" s="838" t="s">
        <v>13</v>
      </c>
      <c r="E546" s="838" t="s">
        <v>616</v>
      </c>
      <c r="F546" s="365" t="s">
        <v>619</v>
      </c>
      <c r="G546" s="366" t="s">
        <v>34</v>
      </c>
      <c r="H546" s="366" t="s">
        <v>1338</v>
      </c>
      <c r="I546" s="840" t="s">
        <v>34</v>
      </c>
      <c r="J546" s="366" t="s">
        <v>611</v>
      </c>
      <c r="K546" s="367" t="s">
        <v>49</v>
      </c>
      <c r="L546" s="681" t="s">
        <v>1419</v>
      </c>
      <c r="M546" s="368" t="s">
        <v>1416</v>
      </c>
      <c r="N546" s="683">
        <v>568686</v>
      </c>
      <c r="O546" s="683" t="s">
        <v>1321</v>
      </c>
      <c r="P546" s="684">
        <v>44034</v>
      </c>
      <c r="Q546" s="372">
        <v>19.943523989999999</v>
      </c>
      <c r="R546" s="372">
        <v>21.035144179919062</v>
      </c>
      <c r="S546" s="873">
        <v>2</v>
      </c>
      <c r="T546" s="369">
        <v>-0.1071895352325829</v>
      </c>
      <c r="U546" s="685">
        <v>-1.102501638770752</v>
      </c>
      <c r="V546" s="369">
        <v>-0.13675727293780915</v>
      </c>
      <c r="W546" s="685">
        <v>-1.2024584854161295</v>
      </c>
      <c r="X546" s="369">
        <v>-8.7404400000000271E-2</v>
      </c>
      <c r="Y546" s="685">
        <v>-0.58407868968544641</v>
      </c>
      <c r="AB546" s="369">
        <v>0.17422019478862569</v>
      </c>
      <c r="AC546" s="373">
        <v>-1.4377705268723309</v>
      </c>
      <c r="AD546" s="686">
        <v>38051359000160</v>
      </c>
      <c r="AE546" s="687" t="s">
        <v>2051</v>
      </c>
      <c r="AF546" s="688" t="s">
        <v>1797</v>
      </c>
      <c r="AG546" s="689" t="s">
        <v>741</v>
      </c>
      <c r="AH546" s="689" t="s">
        <v>1780</v>
      </c>
      <c r="AI546" s="689">
        <v>10000</v>
      </c>
      <c r="AJ546" s="689">
        <v>10000</v>
      </c>
      <c r="AK546" s="689">
        <v>10000</v>
      </c>
      <c r="AL546" s="673">
        <v>0</v>
      </c>
      <c r="AM546" s="673">
        <v>0</v>
      </c>
      <c r="AN546" s="685" t="s">
        <v>1791</v>
      </c>
      <c r="AO546" s="683" t="s">
        <v>1324</v>
      </c>
      <c r="AP546" s="687" t="s">
        <v>1802</v>
      </c>
      <c r="AQ546" s="376" t="s">
        <v>679</v>
      </c>
      <c r="AR546" s="369">
        <v>0</v>
      </c>
      <c r="AS546" s="369">
        <v>0</v>
      </c>
      <c r="AT546" s="369" t="s">
        <v>1419</v>
      </c>
      <c r="AW546" s="198"/>
      <c r="AX546" s="198"/>
      <c r="AY546" s="184"/>
      <c r="AZ546" s="184"/>
      <c r="BA546" s="184"/>
      <c r="BB546" s="186"/>
      <c r="BC546" s="184"/>
      <c r="BD546" s="184"/>
      <c r="BE546" s="184"/>
      <c r="BF546" s="184"/>
      <c r="BG546" s="186"/>
      <c r="BH546" s="186"/>
      <c r="BI546" s="199"/>
      <c r="BJ546" s="199"/>
      <c r="BK546" s="199"/>
      <c r="BL546" s="186"/>
      <c r="BM546" s="186"/>
      <c r="BN546" s="186"/>
      <c r="BO546" s="186"/>
      <c r="BP546" s="186"/>
      <c r="BQ546" s="186"/>
      <c r="BR546" s="186"/>
      <c r="BS546" s="186"/>
      <c r="BT546" s="187"/>
      <c r="BU546" s="188"/>
      <c r="BV546" s="189"/>
      <c r="BW546" s="185"/>
      <c r="BX546"/>
      <c r="BZ546"/>
    </row>
    <row r="547" spans="2:78" ht="18.75">
      <c r="B547" s="676" t="s">
        <v>947</v>
      </c>
      <c r="C547" s="364">
        <v>36728106000153</v>
      </c>
      <c r="D547" s="838" t="s">
        <v>13</v>
      </c>
      <c r="E547" s="838" t="s">
        <v>616</v>
      </c>
      <c r="F547" s="365" t="s">
        <v>619</v>
      </c>
      <c r="G547" s="366" t="s">
        <v>34</v>
      </c>
      <c r="H547" s="366" t="s">
        <v>1337</v>
      </c>
      <c r="I547" s="840" t="s">
        <v>34</v>
      </c>
      <c r="J547" s="366" t="s">
        <v>611</v>
      </c>
      <c r="K547" s="367" t="s">
        <v>48</v>
      </c>
      <c r="L547" s="681" t="s">
        <v>1419</v>
      </c>
      <c r="M547" s="368" t="s">
        <v>34</v>
      </c>
      <c r="N547" s="683">
        <v>550086</v>
      </c>
      <c r="O547" s="683" t="s">
        <v>1321</v>
      </c>
      <c r="P547" s="684">
        <v>44069</v>
      </c>
      <c r="Q547" s="372">
        <v>41.666332259999997</v>
      </c>
      <c r="R547" s="372">
        <v>43.93812774215138</v>
      </c>
      <c r="S547" s="873">
        <v>1</v>
      </c>
      <c r="T547" s="369">
        <v>4.5775239366579568E-2</v>
      </c>
      <c r="U547" s="685">
        <v>0.47082279354297119</v>
      </c>
      <c r="V547" s="369">
        <v>2.2036571851196118E-2</v>
      </c>
      <c r="W547" s="685">
        <v>0.19375980701226095</v>
      </c>
      <c r="X547" s="369">
        <v>4.3144708390087549E-2</v>
      </c>
      <c r="Y547" s="685">
        <v>0.28831391489836833</v>
      </c>
      <c r="AB547" s="369">
        <v>5.1011397735776953E-2</v>
      </c>
      <c r="AC547" s="373">
        <v>-1.7975358553981917</v>
      </c>
      <c r="AD547" s="686">
        <v>36775973000140</v>
      </c>
      <c r="AE547" s="687" t="s">
        <v>2051</v>
      </c>
      <c r="AF547" s="688" t="s">
        <v>1800</v>
      </c>
      <c r="AG547" s="689" t="s">
        <v>1438</v>
      </c>
      <c r="AH547" s="689" t="s">
        <v>1780</v>
      </c>
      <c r="AI547" s="689">
        <v>1000</v>
      </c>
      <c r="AJ547" s="689">
        <v>1000</v>
      </c>
      <c r="AK547" s="689">
        <v>1000</v>
      </c>
      <c r="AL547" s="673">
        <v>2</v>
      </c>
      <c r="AM547" s="673">
        <v>20</v>
      </c>
      <c r="AN547" s="685" t="s">
        <v>1782</v>
      </c>
      <c r="AO547" s="683" t="s">
        <v>1324</v>
      </c>
      <c r="AP547" s="687" t="s">
        <v>1802</v>
      </c>
      <c r="AQ547" s="376" t="s">
        <v>668</v>
      </c>
      <c r="AR547" s="369">
        <v>6.6666666666666697E-3</v>
      </c>
      <c r="AS547" s="369">
        <v>6.6666666666666697E-3</v>
      </c>
      <c r="AT547" s="369" t="s">
        <v>1419</v>
      </c>
      <c r="AW547" s="198"/>
      <c r="AX547" s="198"/>
      <c r="AY547" s="184"/>
      <c r="AZ547" s="184"/>
      <c r="BA547" s="184"/>
      <c r="BB547" s="186"/>
      <c r="BC547" s="184"/>
      <c r="BD547" s="184"/>
      <c r="BE547" s="184"/>
      <c r="BF547" s="184"/>
      <c r="BG547" s="186"/>
      <c r="BH547" s="186"/>
      <c r="BI547" s="199"/>
      <c r="BJ547" s="199"/>
      <c r="BK547" s="199"/>
      <c r="BL547" s="186"/>
      <c r="BM547" s="186"/>
      <c r="BN547" s="186"/>
      <c r="BO547" s="186"/>
      <c r="BP547" s="186"/>
      <c r="BQ547" s="186"/>
      <c r="BR547" s="186"/>
      <c r="BS547" s="186"/>
      <c r="BT547" s="187"/>
      <c r="BU547" s="188"/>
      <c r="BV547" s="189"/>
      <c r="BW547" s="185"/>
      <c r="BX547"/>
      <c r="BZ547"/>
    </row>
    <row r="548" spans="2:78" ht="18.75">
      <c r="B548" s="676" t="s">
        <v>948</v>
      </c>
      <c r="C548" s="364">
        <v>36729755000179</v>
      </c>
      <c r="D548" s="838" t="s">
        <v>11</v>
      </c>
      <c r="E548" s="838" t="s">
        <v>620</v>
      </c>
      <c r="F548" s="365" t="s">
        <v>685</v>
      </c>
      <c r="G548" s="366" t="s">
        <v>738</v>
      </c>
      <c r="H548" s="366" t="s">
        <v>34</v>
      </c>
      <c r="I548" s="840" t="s">
        <v>1319</v>
      </c>
      <c r="J548" s="366" t="s">
        <v>608</v>
      </c>
      <c r="K548" s="367" t="s">
        <v>48</v>
      </c>
      <c r="L548" s="681" t="s">
        <v>1419</v>
      </c>
      <c r="M548" s="368" t="s">
        <v>34</v>
      </c>
      <c r="N548" s="683">
        <v>555061</v>
      </c>
      <c r="O548" s="683" t="s">
        <v>1321</v>
      </c>
      <c r="P548" s="684">
        <v>44107</v>
      </c>
      <c r="Q548" s="372">
        <v>153.94301616000001</v>
      </c>
      <c r="R548" s="372">
        <v>71.967595687398344</v>
      </c>
      <c r="S548" s="873">
        <v>1</v>
      </c>
      <c r="T548" s="369">
        <v>0.13180081066068117</v>
      </c>
      <c r="U548" s="685">
        <v>1.3556417557872185</v>
      </c>
      <c r="V548" s="369">
        <v>0.16181652510602595</v>
      </c>
      <c r="W548" s="685">
        <v>1.4227956547713403</v>
      </c>
      <c r="X548" s="369">
        <v>0.23409793609708984</v>
      </c>
      <c r="Y548" s="685">
        <v>1.5643562083105103</v>
      </c>
      <c r="AB548" s="369">
        <v>6.852532760451501E-3</v>
      </c>
      <c r="AC548" s="373">
        <v>7.0171334412744031</v>
      </c>
      <c r="AD548" s="686">
        <v>0</v>
      </c>
      <c r="AE548" s="687" t="s">
        <v>2051</v>
      </c>
      <c r="AF548" s="688" t="s">
        <v>1800</v>
      </c>
      <c r="AG548" s="689" t="s">
        <v>1438</v>
      </c>
      <c r="AH548" s="689" t="s">
        <v>1780</v>
      </c>
      <c r="AI548" s="689">
        <v>1000</v>
      </c>
      <c r="AJ548" s="689">
        <v>1000</v>
      </c>
      <c r="AK548" s="689">
        <v>1000</v>
      </c>
      <c r="AL548" s="673">
        <v>0.9</v>
      </c>
      <c r="AM548" s="673">
        <v>20</v>
      </c>
      <c r="AN548" s="685" t="s">
        <v>1782</v>
      </c>
      <c r="AO548" s="683" t="s">
        <v>1324</v>
      </c>
      <c r="AP548" s="687" t="s">
        <v>1802</v>
      </c>
      <c r="AQ548" s="376" t="s">
        <v>668</v>
      </c>
      <c r="AR548" s="369">
        <v>4.0000000000000001E-3</v>
      </c>
      <c r="AS548" s="369">
        <v>4.0000000000000001E-3</v>
      </c>
      <c r="AT548" s="369" t="s">
        <v>1419</v>
      </c>
      <c r="AW548" s="198"/>
      <c r="AX548" s="198"/>
      <c r="AY548" s="184"/>
      <c r="AZ548" s="184"/>
      <c r="BA548" s="184"/>
      <c r="BB548" s="186"/>
      <c r="BC548" s="184"/>
      <c r="BD548" s="184"/>
      <c r="BE548" s="184"/>
      <c r="BF548" s="184"/>
      <c r="BG548" s="186"/>
      <c r="BH548" s="186"/>
      <c r="BI548" s="199"/>
      <c r="BJ548" s="199"/>
      <c r="BK548" s="199"/>
      <c r="BL548" s="186"/>
      <c r="BM548" s="186"/>
      <c r="BN548" s="186"/>
      <c r="BO548" s="186"/>
      <c r="BP548" s="186"/>
      <c r="BQ548" s="186"/>
      <c r="BR548" s="186"/>
      <c r="BS548" s="186"/>
      <c r="BT548" s="187"/>
      <c r="BU548" s="188"/>
      <c r="BV548" s="189"/>
      <c r="BW548" s="185"/>
      <c r="BX548"/>
      <c r="BZ548"/>
    </row>
    <row r="549" spans="2:78" ht="18.75">
      <c r="B549" s="676" t="s">
        <v>1606</v>
      </c>
      <c r="C549" s="364">
        <v>36440431000116</v>
      </c>
      <c r="D549" s="838" t="s">
        <v>11</v>
      </c>
      <c r="E549" s="838" t="s">
        <v>620</v>
      </c>
      <c r="F549" s="365" t="s">
        <v>685</v>
      </c>
      <c r="G549" s="366" t="s">
        <v>738</v>
      </c>
      <c r="H549" s="366" t="s">
        <v>34</v>
      </c>
      <c r="I549" s="840" t="s">
        <v>1319</v>
      </c>
      <c r="J549" s="366" t="s">
        <v>608</v>
      </c>
      <c r="K549" s="367" t="s">
        <v>48</v>
      </c>
      <c r="L549" s="681" t="s">
        <v>1419</v>
      </c>
      <c r="M549" s="368" t="s">
        <v>1419</v>
      </c>
      <c r="N549" s="683">
        <v>536547</v>
      </c>
      <c r="O549" s="683" t="s">
        <v>1321</v>
      </c>
      <c r="P549" s="684">
        <v>43960</v>
      </c>
      <c r="Q549" s="372">
        <v>66.524906650000005</v>
      </c>
      <c r="R549" s="372">
        <v>68.137306875934954</v>
      </c>
      <c r="S549" s="873">
        <v>1</v>
      </c>
      <c r="T549" s="369">
        <v>0.13436418747872469</v>
      </c>
      <c r="U549" s="685">
        <v>1.38200745591408</v>
      </c>
      <c r="V549" s="369">
        <v>0.16592294398343821</v>
      </c>
      <c r="W549" s="685">
        <v>1.4589019481899201</v>
      </c>
      <c r="X549" s="369">
        <v>0.24578052625611613</v>
      </c>
      <c r="Y549" s="685">
        <v>1.6424249548749412</v>
      </c>
      <c r="AB549" s="369">
        <v>1.6404288862450902E-2</v>
      </c>
      <c r="AC549" s="373">
        <v>3.1815798969299021</v>
      </c>
      <c r="AD549" s="686">
        <v>0</v>
      </c>
      <c r="AE549" s="687" t="s">
        <v>2051</v>
      </c>
      <c r="AF549" s="688" t="s">
        <v>1800</v>
      </c>
      <c r="AG549" s="689" t="s">
        <v>1438</v>
      </c>
      <c r="AH549" s="689" t="s">
        <v>1780</v>
      </c>
      <c r="AI549" s="689">
        <v>100000</v>
      </c>
      <c r="AJ549" s="689">
        <v>50000</v>
      </c>
      <c r="AK549" s="689">
        <v>50000</v>
      </c>
      <c r="AL549" s="673">
        <v>2</v>
      </c>
      <c r="AM549" s="673">
        <v>20</v>
      </c>
      <c r="AN549" s="685" t="s">
        <v>1801</v>
      </c>
      <c r="AO549" s="683" t="s">
        <v>1324</v>
      </c>
      <c r="AP549" s="687" t="s">
        <v>1802</v>
      </c>
      <c r="AQ549" s="376" t="s">
        <v>1782</v>
      </c>
      <c r="AR549" s="369">
        <v>4.0000000000000001E-3</v>
      </c>
      <c r="AS549" s="369">
        <v>4.0000000000000001E-3</v>
      </c>
      <c r="AT549" s="369" t="s">
        <v>1419</v>
      </c>
      <c r="AW549" s="198"/>
      <c r="AX549" s="198"/>
      <c r="AY549" s="184"/>
      <c r="AZ549" s="184"/>
      <c r="BA549" s="184"/>
      <c r="BB549" s="186"/>
      <c r="BC549" s="184"/>
      <c r="BD549" s="184"/>
      <c r="BE549" s="184"/>
      <c r="BF549" s="184"/>
      <c r="BG549" s="186"/>
      <c r="BH549" s="186"/>
      <c r="BI549" s="199"/>
      <c r="BJ549" s="199"/>
      <c r="BK549" s="199"/>
      <c r="BL549" s="218"/>
      <c r="BM549" s="186"/>
      <c r="BN549" s="186"/>
      <c r="BO549" s="186"/>
      <c r="BP549" s="186"/>
      <c r="BQ549" s="186"/>
      <c r="BR549" s="186"/>
      <c r="BS549" s="186"/>
      <c r="BT549" s="187"/>
      <c r="BU549" s="188"/>
      <c r="BV549" s="189"/>
      <c r="BW549" s="185"/>
      <c r="BX549"/>
      <c r="BZ549"/>
    </row>
    <row r="550" spans="2:78" ht="18.75">
      <c r="B550" s="676" t="s">
        <v>485</v>
      </c>
      <c r="C550" s="364">
        <v>42887856000170</v>
      </c>
      <c r="D550" s="838" t="s">
        <v>11</v>
      </c>
      <c r="E550" s="838" t="s">
        <v>620</v>
      </c>
      <c r="F550" s="365" t="s">
        <v>663</v>
      </c>
      <c r="G550" s="366" t="s">
        <v>738</v>
      </c>
      <c r="H550" s="366" t="s">
        <v>34</v>
      </c>
      <c r="I550" s="840" t="s">
        <v>1419</v>
      </c>
      <c r="J550" s="366" t="s">
        <v>611</v>
      </c>
      <c r="K550" s="367" t="s">
        <v>48</v>
      </c>
      <c r="L550" s="681" t="s">
        <v>1419</v>
      </c>
      <c r="M550" s="368" t="s">
        <v>34</v>
      </c>
      <c r="N550" s="683">
        <v>609323</v>
      </c>
      <c r="O550" s="683" t="s">
        <v>1321</v>
      </c>
      <c r="P550" s="684">
        <v>44434</v>
      </c>
      <c r="Q550" s="372">
        <v>395.92534996000001</v>
      </c>
      <c r="R550" s="372">
        <v>103.61363254223112</v>
      </c>
      <c r="S550" s="873">
        <v>1</v>
      </c>
      <c r="T550" s="369">
        <v>0.11369061172379835</v>
      </c>
      <c r="U550" s="685">
        <v>1.1693686838585671</v>
      </c>
      <c r="V550" s="369">
        <v>0.13348588958520025</v>
      </c>
      <c r="W550" s="685">
        <v>1.1736943649646892</v>
      </c>
      <c r="AB550" s="369">
        <v>1.7570940075360721E-3</v>
      </c>
      <c r="AC550" s="373">
        <v>11.242711650737542</v>
      </c>
      <c r="AD550" s="686">
        <v>0</v>
      </c>
      <c r="AE550" s="687" t="s">
        <v>2051</v>
      </c>
      <c r="AF550" s="688" t="s">
        <v>1800</v>
      </c>
      <c r="AG550" s="689" t="s">
        <v>1438</v>
      </c>
      <c r="AH550" s="689" t="s">
        <v>1861</v>
      </c>
      <c r="AI550" s="689">
        <v>100</v>
      </c>
      <c r="AJ550" s="689">
        <v>100</v>
      </c>
      <c r="AK550" s="689">
        <v>100</v>
      </c>
      <c r="AL550" s="673">
        <v>0</v>
      </c>
      <c r="AM550" s="673">
        <v>0</v>
      </c>
      <c r="AN550" s="685" t="s">
        <v>1801</v>
      </c>
      <c r="AO550" s="683" t="s">
        <v>1324</v>
      </c>
      <c r="AP550" s="687" t="s">
        <v>1788</v>
      </c>
      <c r="AQ550" s="376" t="s">
        <v>675</v>
      </c>
      <c r="AR550" s="369">
        <v>9.9989999999999996E-4</v>
      </c>
      <c r="AS550" s="369">
        <v>9.9989999999999996E-4</v>
      </c>
      <c r="AT550" s="369" t="s">
        <v>1419</v>
      </c>
      <c r="AW550" s="198"/>
      <c r="AX550" s="198"/>
      <c r="AY550" s="184"/>
      <c r="AZ550" s="184"/>
      <c r="BA550" s="184"/>
      <c r="BB550" s="186"/>
      <c r="BC550" s="184"/>
      <c r="BD550" s="184"/>
      <c r="BE550" s="184"/>
      <c r="BF550" s="184"/>
      <c r="BG550" s="186"/>
      <c r="BH550" s="186"/>
      <c r="BI550" s="199"/>
      <c r="BJ550" s="199"/>
      <c r="BK550" s="199"/>
      <c r="BL550" s="186"/>
      <c r="BM550" s="186"/>
      <c r="BN550" s="186"/>
      <c r="BO550" s="186"/>
      <c r="BP550" s="186"/>
      <c r="BQ550" s="186"/>
      <c r="BR550" s="186"/>
      <c r="BS550" s="186"/>
      <c r="BT550" s="187"/>
      <c r="BU550" s="188"/>
      <c r="BV550" s="189"/>
      <c r="BW550" s="185"/>
      <c r="BX550"/>
      <c r="BZ550"/>
    </row>
    <row r="551" spans="2:78" ht="18.75">
      <c r="B551" s="676" t="s">
        <v>949</v>
      </c>
      <c r="C551" s="364">
        <v>36327569000103</v>
      </c>
      <c r="D551" s="838" t="s">
        <v>13</v>
      </c>
      <c r="E551" s="838" t="s">
        <v>616</v>
      </c>
      <c r="F551" s="365" t="s">
        <v>619</v>
      </c>
      <c r="G551" s="366" t="s">
        <v>34</v>
      </c>
      <c r="H551" s="366" t="s">
        <v>1338</v>
      </c>
      <c r="I551" s="840" t="s">
        <v>34</v>
      </c>
      <c r="J551" s="366" t="s">
        <v>611</v>
      </c>
      <c r="K551" s="367" t="s">
        <v>49</v>
      </c>
      <c r="L551" s="681" t="s">
        <v>1419</v>
      </c>
      <c r="M551" s="368" t="s">
        <v>1416</v>
      </c>
      <c r="N551" s="683">
        <v>541338</v>
      </c>
      <c r="O551" s="683" t="s">
        <v>1321</v>
      </c>
      <c r="P551" s="684">
        <v>43985</v>
      </c>
      <c r="Q551" s="372">
        <v>113.69473324000001</v>
      </c>
      <c r="R551" s="372">
        <v>195.9298716066001</v>
      </c>
      <c r="S551" s="873">
        <v>2</v>
      </c>
      <c r="T551" s="369">
        <v>-0.37837067706203942</v>
      </c>
      <c r="U551" s="685">
        <v>-3.8917445683344387</v>
      </c>
      <c r="V551" s="369">
        <v>-0.37731492272062128</v>
      </c>
      <c r="W551" s="685">
        <v>-3.3175970882796588</v>
      </c>
      <c r="X551" s="369">
        <v>-0.26195986881835887</v>
      </c>
      <c r="Y551" s="685">
        <v>-1.7505431869516637</v>
      </c>
      <c r="AB551" s="369">
        <v>0.23050578723020837</v>
      </c>
      <c r="AC551" s="373">
        <v>-2.1302992733342609</v>
      </c>
      <c r="AD551" s="686">
        <v>34447464000162</v>
      </c>
      <c r="AE551" s="687" t="s">
        <v>2004</v>
      </c>
      <c r="AF551" s="688" t="s">
        <v>1779</v>
      </c>
      <c r="AG551" s="689" t="s">
        <v>1439</v>
      </c>
      <c r="AH551" s="689" t="s">
        <v>1861</v>
      </c>
      <c r="AI551" s="689">
        <v>50000</v>
      </c>
      <c r="AJ551" s="689">
        <v>0</v>
      </c>
      <c r="AK551" s="689">
        <v>5000</v>
      </c>
      <c r="AL551" s="673">
        <v>1.5</v>
      </c>
      <c r="AM551" s="673">
        <v>0</v>
      </c>
      <c r="AN551" s="685" t="s">
        <v>1782</v>
      </c>
      <c r="AO551" s="683" t="s">
        <v>1324</v>
      </c>
      <c r="AP551" s="687" t="s">
        <v>1802</v>
      </c>
      <c r="AQ551" s="376" t="s">
        <v>679</v>
      </c>
      <c r="AR551" s="369">
        <v>2.66666666666667E-3</v>
      </c>
      <c r="AS551" s="369">
        <v>2.66666666666667E-3</v>
      </c>
      <c r="AT551" s="369" t="s">
        <v>1419</v>
      </c>
      <c r="AW551" s="198"/>
      <c r="AX551" s="198"/>
      <c r="AY551" s="184"/>
      <c r="AZ551" s="184"/>
      <c r="BA551" s="184"/>
      <c r="BB551" s="186"/>
      <c r="BC551" s="184"/>
      <c r="BD551" s="184"/>
      <c r="BE551" s="184"/>
      <c r="BF551" s="184"/>
      <c r="BG551" s="186"/>
      <c r="BH551" s="186"/>
      <c r="BI551" s="199"/>
      <c r="BJ551" s="199"/>
      <c r="BK551" s="199"/>
      <c r="BL551" s="186"/>
      <c r="BM551" s="186"/>
      <c r="BN551" s="186"/>
      <c r="BO551" s="186"/>
      <c r="BP551" s="186"/>
      <c r="BQ551" s="186"/>
      <c r="BR551" s="186"/>
      <c r="BS551" s="186"/>
      <c r="BT551" s="187"/>
      <c r="BU551" s="188"/>
      <c r="BV551" s="189"/>
      <c r="BW551" s="185"/>
      <c r="BX551"/>
      <c r="BZ551"/>
    </row>
    <row r="552" spans="2:78" ht="18.75">
      <c r="B552" s="676" t="s">
        <v>207</v>
      </c>
      <c r="C552" s="364">
        <v>1823373000125</v>
      </c>
      <c r="D552" s="838" t="s">
        <v>13</v>
      </c>
      <c r="E552" s="838" t="s">
        <v>615</v>
      </c>
      <c r="F552" s="365" t="s">
        <v>619</v>
      </c>
      <c r="G552" s="366" t="s">
        <v>34</v>
      </c>
      <c r="H552" s="366" t="s">
        <v>1338</v>
      </c>
      <c r="I552" s="840" t="s">
        <v>34</v>
      </c>
      <c r="J552" s="366" t="s">
        <v>1419</v>
      </c>
      <c r="K552" s="367" t="s">
        <v>48</v>
      </c>
      <c r="L552" s="681" t="s">
        <v>1419</v>
      </c>
      <c r="M552" s="368" t="s">
        <v>34</v>
      </c>
      <c r="N552" s="682">
        <v>109630</v>
      </c>
      <c r="O552" s="683" t="s">
        <v>1321</v>
      </c>
      <c r="P552" s="684">
        <v>35568</v>
      </c>
      <c r="Q552" s="372">
        <v>702.77486099999999</v>
      </c>
      <c r="R552" s="372">
        <v>505.1679210956176</v>
      </c>
      <c r="S552" s="873">
        <v>1</v>
      </c>
      <c r="T552" s="369">
        <v>0.19370284885875977</v>
      </c>
      <c r="U552" s="685">
        <v>1.9923372914899049</v>
      </c>
      <c r="V552" s="369">
        <v>0.24012939228091845</v>
      </c>
      <c r="W552" s="685">
        <v>2.1113730856370387</v>
      </c>
      <c r="X552" s="369">
        <v>0.30365149983098316</v>
      </c>
      <c r="Y552" s="685">
        <v>2.0291469324462001</v>
      </c>
      <c r="Z552" s="369">
        <v>0.44388069808053054</v>
      </c>
      <c r="AA552" s="685">
        <v>2.3634962353295816</v>
      </c>
      <c r="AB552" s="369">
        <v>8.2509385044302788E-2</v>
      </c>
      <c r="AC552" s="373">
        <v>1.531922749125044</v>
      </c>
      <c r="AD552" s="686">
        <v>17891926000117</v>
      </c>
      <c r="AE552" s="687" t="s">
        <v>1814</v>
      </c>
      <c r="AF552" s="688" t="s">
        <v>1800</v>
      </c>
      <c r="AG552" s="689" t="s">
        <v>1438</v>
      </c>
      <c r="AH552" s="689" t="s">
        <v>1786</v>
      </c>
      <c r="AI552" s="689">
        <v>500</v>
      </c>
      <c r="AJ552" s="689">
        <v>100</v>
      </c>
      <c r="AK552" s="689">
        <v>100</v>
      </c>
      <c r="AL552" s="673">
        <v>1.95</v>
      </c>
      <c r="AM552" s="673">
        <v>20</v>
      </c>
      <c r="AN552" s="685" t="s">
        <v>1787</v>
      </c>
      <c r="AO552" s="683" t="s">
        <v>1324</v>
      </c>
      <c r="AP552" s="687" t="s">
        <v>1802</v>
      </c>
      <c r="AQ552" s="376" t="s">
        <v>664</v>
      </c>
      <c r="AR552" s="369">
        <v>3.8999999999999998E-3</v>
      </c>
      <c r="AS552" s="369">
        <v>3.8999999999999998E-3</v>
      </c>
      <c r="AT552" s="369" t="s">
        <v>1419</v>
      </c>
      <c r="AW552" s="198"/>
      <c r="AX552" s="198"/>
      <c r="AY552" s="184"/>
      <c r="AZ552" s="184"/>
      <c r="BA552" s="184"/>
      <c r="BB552" s="186"/>
      <c r="BC552" s="184"/>
      <c r="BD552" s="184"/>
      <c r="BE552" s="184"/>
      <c r="BF552" s="184"/>
      <c r="BG552" s="186"/>
      <c r="BH552" s="186"/>
      <c r="BI552" s="199"/>
      <c r="BJ552" s="199"/>
      <c r="BK552" s="199"/>
      <c r="BL552" s="218"/>
      <c r="BM552" s="186"/>
      <c r="BN552" s="186"/>
      <c r="BO552" s="186"/>
      <c r="BP552" s="186"/>
      <c r="BQ552" s="186"/>
      <c r="BR552" s="186"/>
      <c r="BS552" s="186"/>
      <c r="BT552" s="187"/>
      <c r="BU552" s="188"/>
      <c r="BV552" s="189"/>
      <c r="BW552" s="185"/>
      <c r="BX552"/>
      <c r="BZ552"/>
    </row>
    <row r="553" spans="2:78" ht="18.75">
      <c r="B553" s="676" t="s">
        <v>950</v>
      </c>
      <c r="C553" s="364">
        <v>3804917000137</v>
      </c>
      <c r="D553" s="838" t="s">
        <v>13</v>
      </c>
      <c r="E553" s="838" t="s">
        <v>615</v>
      </c>
      <c r="F553" s="365" t="s">
        <v>619</v>
      </c>
      <c r="G553" s="366" t="s">
        <v>34</v>
      </c>
      <c r="H553" s="366" t="s">
        <v>1338</v>
      </c>
      <c r="I553" s="840" t="s">
        <v>34</v>
      </c>
      <c r="J553" s="366" t="s">
        <v>1419</v>
      </c>
      <c r="K553" s="367" t="s">
        <v>48</v>
      </c>
      <c r="L553" s="681" t="s">
        <v>1419</v>
      </c>
      <c r="M553" s="368" t="s">
        <v>34</v>
      </c>
      <c r="N553" s="682">
        <v>99589</v>
      </c>
      <c r="O553" s="683" t="s">
        <v>1324</v>
      </c>
      <c r="P553" s="684">
        <v>36667</v>
      </c>
      <c r="Q553" s="372">
        <v>131.64987199999999</v>
      </c>
      <c r="R553" s="372">
        <v>132.35659455378484</v>
      </c>
      <c r="S553" s="873">
        <v>1</v>
      </c>
      <c r="T553" s="369">
        <v>0.19369433333508224</v>
      </c>
      <c r="U553" s="685">
        <v>1.9922497047792329</v>
      </c>
      <c r="V553" s="369">
        <v>0.24046378279697556</v>
      </c>
      <c r="W553" s="685">
        <v>2.1143132635510749</v>
      </c>
      <c r="X553" s="369">
        <v>0.30462491058031382</v>
      </c>
      <c r="Y553" s="685">
        <v>2.0356517362660851</v>
      </c>
      <c r="Z553" s="369">
        <v>0.44652567152843647</v>
      </c>
      <c r="AA553" s="685">
        <v>2.377579714998117</v>
      </c>
      <c r="AB553" s="369">
        <v>8.2158414102781255E-2</v>
      </c>
      <c r="AC553" s="373">
        <v>1.5425370105513276</v>
      </c>
      <c r="AD553" s="686">
        <v>17891926000117</v>
      </c>
      <c r="AE553" s="687" t="s">
        <v>1814</v>
      </c>
      <c r="AF553" s="688" t="s">
        <v>1800</v>
      </c>
      <c r="AG553" s="689" t="s">
        <v>1438</v>
      </c>
      <c r="AH553" s="689" t="s">
        <v>1786</v>
      </c>
      <c r="AI553" s="689">
        <v>5000</v>
      </c>
      <c r="AJ553" s="689">
        <v>1000</v>
      </c>
      <c r="AK553" s="689">
        <v>1000</v>
      </c>
      <c r="AL553" s="673">
        <v>1.95</v>
      </c>
      <c r="AM553" s="673">
        <v>20</v>
      </c>
      <c r="AN553" s="685" t="s">
        <v>1787</v>
      </c>
      <c r="AO553" s="683" t="s">
        <v>1324</v>
      </c>
      <c r="AP553" s="687" t="s">
        <v>1802</v>
      </c>
      <c r="AQ553" s="376" t="s">
        <v>668</v>
      </c>
      <c r="AR553" s="369">
        <v>3.8999999999999998E-3</v>
      </c>
      <c r="AS553" s="369">
        <v>3.8999999999999998E-3</v>
      </c>
      <c r="AT553" s="369" t="s">
        <v>1419</v>
      </c>
      <c r="AW553" s="198"/>
      <c r="AX553" s="198"/>
      <c r="AY553" s="184"/>
      <c r="AZ553" s="184"/>
      <c r="BA553" s="184"/>
      <c r="BB553" s="186"/>
      <c r="BC553" s="184"/>
      <c r="BD553" s="184"/>
      <c r="BE553" s="184"/>
      <c r="BF553" s="184"/>
      <c r="BG553" s="186"/>
      <c r="BH553" s="186"/>
      <c r="BI553" s="199"/>
      <c r="BJ553" s="199"/>
      <c r="BK553" s="199"/>
      <c r="BL553" s="186"/>
      <c r="BM553" s="186"/>
      <c r="BN553" s="186"/>
      <c r="BO553" s="186"/>
      <c r="BP553" s="186"/>
      <c r="BQ553" s="186"/>
      <c r="BR553" s="186"/>
      <c r="BS553" s="186"/>
      <c r="BT553" s="187"/>
      <c r="BU553" s="188"/>
      <c r="BV553" s="189"/>
      <c r="BW553" s="185"/>
      <c r="BX553"/>
      <c r="BZ553"/>
    </row>
    <row r="554" spans="2:78" ht="18.75">
      <c r="B554" s="676" t="s">
        <v>951</v>
      </c>
      <c r="C554" s="364">
        <v>30995018000131</v>
      </c>
      <c r="D554" s="838" t="s">
        <v>14</v>
      </c>
      <c r="E554" s="838" t="s">
        <v>614</v>
      </c>
      <c r="F554" s="365" t="s">
        <v>1419</v>
      </c>
      <c r="G554" s="366" t="s">
        <v>1419</v>
      </c>
      <c r="H554" s="366" t="s">
        <v>865</v>
      </c>
      <c r="I554" s="840" t="s">
        <v>34</v>
      </c>
      <c r="J554" s="366" t="s">
        <v>608</v>
      </c>
      <c r="K554" s="367" t="s">
        <v>48</v>
      </c>
      <c r="L554" s="681" t="s">
        <v>1419</v>
      </c>
      <c r="M554" s="368" t="s">
        <v>34</v>
      </c>
      <c r="N554" s="682">
        <v>483788</v>
      </c>
      <c r="O554" s="683" t="s">
        <v>1321</v>
      </c>
      <c r="P554" s="684">
        <v>43456</v>
      </c>
      <c r="Q554" s="372">
        <v>33.509831230000003</v>
      </c>
      <c r="R554" s="372">
        <v>30.941808025856567</v>
      </c>
      <c r="S554" s="873">
        <v>2</v>
      </c>
      <c r="T554" s="369">
        <v>0.14097967777845377</v>
      </c>
      <c r="U554" s="685">
        <v>1.4500513081511244</v>
      </c>
      <c r="V554" s="369">
        <v>0.1700024604505801</v>
      </c>
      <c r="W554" s="685">
        <v>1.4947716981997814</v>
      </c>
      <c r="X554" s="369">
        <v>0.11263175057047148</v>
      </c>
      <c r="Y554" s="685">
        <v>0.75266010967615826</v>
      </c>
      <c r="Z554" s="369">
        <v>0.19171617444541544</v>
      </c>
      <c r="AA554" s="685">
        <v>1.0208158600113806</v>
      </c>
      <c r="AB554" s="369">
        <v>0.16349881878693936</v>
      </c>
      <c r="AC554" s="373">
        <v>0.3441680652670368</v>
      </c>
      <c r="AD554" s="686">
        <v>30994978000187</v>
      </c>
      <c r="AE554" s="687" t="s">
        <v>2035</v>
      </c>
      <c r="AF554" s="688" t="s">
        <v>1823</v>
      </c>
      <c r="AG554" s="689" t="s">
        <v>59</v>
      </c>
      <c r="AH554" s="689" t="s">
        <v>1780</v>
      </c>
      <c r="AI554" s="689">
        <v>500</v>
      </c>
      <c r="AJ554" s="689">
        <v>100</v>
      </c>
      <c r="AK554" s="689">
        <v>500</v>
      </c>
      <c r="AL554" s="673">
        <v>0</v>
      </c>
      <c r="AM554" s="673">
        <v>0</v>
      </c>
      <c r="AN554" s="685" t="s">
        <v>1787</v>
      </c>
      <c r="AO554" s="683" t="s">
        <v>1324</v>
      </c>
      <c r="AP554" s="687" t="s">
        <v>1783</v>
      </c>
      <c r="AQ554" s="376" t="s">
        <v>659</v>
      </c>
      <c r="AR554" s="369">
        <v>4.725E-3</v>
      </c>
      <c r="AS554" s="369">
        <v>4.725E-3</v>
      </c>
      <c r="AT554" s="369" t="s">
        <v>1419</v>
      </c>
      <c r="AW554" s="198"/>
      <c r="AX554" s="198"/>
      <c r="AY554" s="184"/>
      <c r="AZ554" s="184"/>
      <c r="BA554" s="184"/>
      <c r="BB554" s="186"/>
      <c r="BC554" s="184"/>
      <c r="BD554" s="184"/>
      <c r="BE554" s="184"/>
      <c r="BF554" s="184"/>
      <c r="BG554" s="186"/>
      <c r="BH554" s="186"/>
      <c r="BI554" s="199"/>
      <c r="BJ554" s="199"/>
      <c r="BK554" s="199"/>
      <c r="BL554" s="218"/>
      <c r="BM554" s="186"/>
      <c r="BN554" s="186"/>
      <c r="BO554" s="186"/>
      <c r="BP554" s="186"/>
      <c r="BQ554" s="186"/>
      <c r="BR554" s="186"/>
      <c r="BS554" s="186"/>
      <c r="BT554" s="187"/>
      <c r="BU554" s="188"/>
      <c r="BV554" s="189"/>
      <c r="BW554" s="185"/>
      <c r="BX554"/>
      <c r="BZ554"/>
    </row>
    <row r="555" spans="2:78" ht="18.75">
      <c r="B555" s="676" t="s">
        <v>952</v>
      </c>
      <c r="C555" s="364">
        <v>19211736000137</v>
      </c>
      <c r="D555" s="838" t="s">
        <v>13</v>
      </c>
      <c r="E555" s="838" t="s">
        <v>615</v>
      </c>
      <c r="F555" s="365" t="s">
        <v>619</v>
      </c>
      <c r="G555" s="366" t="s">
        <v>34</v>
      </c>
      <c r="H555" s="366" t="s">
        <v>1337</v>
      </c>
      <c r="I555" s="840" t="s">
        <v>34</v>
      </c>
      <c r="J555" s="366" t="s">
        <v>1419</v>
      </c>
      <c r="K555" s="367" t="s">
        <v>48</v>
      </c>
      <c r="L555" s="681" t="s">
        <v>1419</v>
      </c>
      <c r="M555" s="368" t="s">
        <v>34</v>
      </c>
      <c r="N555" s="682">
        <v>355259</v>
      </c>
      <c r="O555" s="683" t="s">
        <v>1321</v>
      </c>
      <c r="P555" s="684">
        <v>41616</v>
      </c>
      <c r="Q555" s="372">
        <v>31.456712</v>
      </c>
      <c r="R555" s="372">
        <v>38.22393492741935</v>
      </c>
      <c r="S555" s="873">
        <v>1</v>
      </c>
      <c r="T555" s="369">
        <v>0.1216902762153349</v>
      </c>
      <c r="U555" s="685">
        <v>1.2516495071907898</v>
      </c>
      <c r="V555" s="369">
        <v>0.14554683742425034</v>
      </c>
      <c r="W555" s="685">
        <v>1.2797420270720077</v>
      </c>
      <c r="X555" s="369">
        <v>0.19428802409860513</v>
      </c>
      <c r="Y555" s="685">
        <v>1.298327024006656</v>
      </c>
      <c r="Z555" s="369">
        <v>0.2458227069286103</v>
      </c>
      <c r="AA555" s="685">
        <v>1.3089126084930371</v>
      </c>
      <c r="AB555" s="369">
        <v>4.1358654218180975E-2</v>
      </c>
      <c r="AC555" s="373">
        <v>0.7692573588390883</v>
      </c>
      <c r="AD555" s="686">
        <v>19203036000109</v>
      </c>
      <c r="AE555" s="687" t="s">
        <v>1856</v>
      </c>
      <c r="AF555" s="688" t="s">
        <v>1800</v>
      </c>
      <c r="AG555" s="689" t="s">
        <v>1438</v>
      </c>
      <c r="AH555" s="689" t="s">
        <v>1786</v>
      </c>
      <c r="AI555" s="689">
        <v>5000</v>
      </c>
      <c r="AJ555" s="689">
        <v>1000</v>
      </c>
      <c r="AK555" s="689">
        <v>5000</v>
      </c>
      <c r="AL555" s="673">
        <v>0</v>
      </c>
      <c r="AM555" s="673">
        <v>0</v>
      </c>
      <c r="AN555" s="685" t="s">
        <v>1782</v>
      </c>
      <c r="AO555" s="683" t="s">
        <v>1324</v>
      </c>
      <c r="AP555" s="687" t="s">
        <v>1802</v>
      </c>
      <c r="AQ555" s="376" t="s">
        <v>664</v>
      </c>
      <c r="AR555" s="369">
        <v>3.7799999999999999E-3</v>
      </c>
      <c r="AS555" s="369">
        <v>3.7799999999999999E-3</v>
      </c>
      <c r="AT555" s="369" t="s">
        <v>1419</v>
      </c>
      <c r="AW555" s="198"/>
      <c r="AX555" s="198"/>
      <c r="AY555" s="184"/>
      <c r="AZ555" s="184"/>
      <c r="BA555" s="184"/>
      <c r="BB555" s="186"/>
      <c r="BC555" s="184"/>
      <c r="BD555" s="184"/>
      <c r="BE555" s="184"/>
      <c r="BF555" s="184"/>
      <c r="BG555" s="186"/>
      <c r="BH555" s="186"/>
      <c r="BI555" s="199"/>
      <c r="BJ555" s="199"/>
      <c r="BK555" s="199"/>
      <c r="BL555" s="186"/>
      <c r="BM555" s="186"/>
      <c r="BN555" s="186"/>
      <c r="BO555" s="186"/>
      <c r="BP555" s="186"/>
      <c r="BQ555" s="186"/>
      <c r="BR555" s="186"/>
      <c r="BS555" s="186"/>
      <c r="BT555" s="187"/>
      <c r="BU555" s="188"/>
      <c r="BV555" s="189"/>
      <c r="BW555" s="185"/>
      <c r="BX555"/>
      <c r="BZ555"/>
    </row>
    <row r="556" spans="2:78" ht="18.75">
      <c r="B556" s="676" t="s">
        <v>1607</v>
      </c>
      <c r="C556" s="364">
        <v>23686459000196</v>
      </c>
      <c r="D556" s="838" t="s">
        <v>13</v>
      </c>
      <c r="E556" s="838" t="s">
        <v>615</v>
      </c>
      <c r="F556" s="365" t="s">
        <v>619</v>
      </c>
      <c r="G556" s="366" t="s">
        <v>34</v>
      </c>
      <c r="H556" s="366" t="s">
        <v>1337</v>
      </c>
      <c r="I556" s="840" t="s">
        <v>34</v>
      </c>
      <c r="J556" s="366" t="s">
        <v>1419</v>
      </c>
      <c r="K556" s="367" t="s">
        <v>48</v>
      </c>
      <c r="L556" s="681" t="s">
        <v>1419</v>
      </c>
      <c r="M556" s="368" t="s">
        <v>1419</v>
      </c>
      <c r="N556" s="682">
        <v>416665</v>
      </c>
      <c r="O556" s="683" t="s">
        <v>1321</v>
      </c>
      <c r="P556" s="684">
        <v>42446</v>
      </c>
      <c r="Q556" s="372">
        <v>40.475403999999997</v>
      </c>
      <c r="R556" s="372">
        <v>45.084454250000007</v>
      </c>
      <c r="S556" s="873">
        <v>1</v>
      </c>
      <c r="T556" s="369">
        <v>0.1213495530731874</v>
      </c>
      <c r="U556" s="685">
        <v>1.2481449876332635</v>
      </c>
      <c r="V556" s="369">
        <v>0.14464142415539993</v>
      </c>
      <c r="W556" s="685">
        <v>1.2717810474140363</v>
      </c>
      <c r="X556" s="369">
        <v>0.19433532766602957</v>
      </c>
      <c r="Y556" s="685">
        <v>1.2986431294393197</v>
      </c>
      <c r="Z556" s="369">
        <v>0.24574110557422602</v>
      </c>
      <c r="AA556" s="685">
        <v>1.3084781122540274</v>
      </c>
      <c r="AB556" s="369">
        <v>4.3354635208612859E-2</v>
      </c>
      <c r="AC556" s="373">
        <v>0.71295804223549319</v>
      </c>
      <c r="AD556" s="686">
        <v>18981231000199</v>
      </c>
      <c r="AE556" s="687" t="s">
        <v>1950</v>
      </c>
      <c r="AF556" s="688" t="s">
        <v>1779</v>
      </c>
      <c r="AG556" s="689" t="s">
        <v>1439</v>
      </c>
      <c r="AH556" s="689" t="s">
        <v>1786</v>
      </c>
      <c r="AI556" s="689">
        <v>500</v>
      </c>
      <c r="AJ556" s="689">
        <v>100</v>
      </c>
      <c r="AK556" s="689">
        <v>500</v>
      </c>
      <c r="AL556" s="673">
        <v>1.89</v>
      </c>
      <c r="AM556" s="673">
        <v>20</v>
      </c>
      <c r="AN556" s="685" t="s">
        <v>1787</v>
      </c>
      <c r="AO556" s="683" t="s">
        <v>1324</v>
      </c>
      <c r="AP556" s="687" t="s">
        <v>1802</v>
      </c>
      <c r="AQ556" s="376" t="s">
        <v>1782</v>
      </c>
      <c r="AR556" s="369">
        <v>3.15E-3</v>
      </c>
      <c r="AS556" s="369">
        <v>3.15E-3</v>
      </c>
      <c r="AT556" s="369" t="s">
        <v>1419</v>
      </c>
      <c r="AW556" s="198"/>
      <c r="AX556" s="198"/>
      <c r="AY556" s="184"/>
      <c r="AZ556" s="184"/>
      <c r="BA556" s="184"/>
      <c r="BB556" s="186"/>
      <c r="BC556" s="184"/>
      <c r="BD556" s="184"/>
      <c r="BE556" s="184"/>
      <c r="BF556" s="184"/>
      <c r="BG556" s="186"/>
      <c r="BH556" s="186"/>
      <c r="BI556" s="199"/>
      <c r="BJ556" s="199"/>
      <c r="BK556" s="199"/>
      <c r="BL556" s="186"/>
      <c r="BM556" s="186"/>
      <c r="BN556" s="186"/>
      <c r="BO556" s="186"/>
      <c r="BP556" s="186"/>
      <c r="BQ556" s="186"/>
      <c r="BR556" s="186"/>
      <c r="BS556" s="186"/>
      <c r="BT556" s="187"/>
      <c r="BU556" s="188"/>
      <c r="BV556" s="189"/>
      <c r="BW556" s="185"/>
      <c r="BX556"/>
      <c r="BZ556"/>
    </row>
    <row r="557" spans="2:78" ht="18.75">
      <c r="B557" s="676" t="s">
        <v>953</v>
      </c>
      <c r="C557" s="364">
        <v>19212817000151</v>
      </c>
      <c r="D557" s="838" t="s">
        <v>13</v>
      </c>
      <c r="E557" s="838" t="s">
        <v>615</v>
      </c>
      <c r="F557" s="365" t="s">
        <v>619</v>
      </c>
      <c r="G557" s="366" t="s">
        <v>34</v>
      </c>
      <c r="H557" s="366" t="s">
        <v>1337</v>
      </c>
      <c r="I557" s="840" t="s">
        <v>34</v>
      </c>
      <c r="J557" s="366" t="s">
        <v>1419</v>
      </c>
      <c r="K557" s="367" t="s">
        <v>48</v>
      </c>
      <c r="L557" s="681" t="s">
        <v>1419</v>
      </c>
      <c r="M557" s="368" t="s">
        <v>34</v>
      </c>
      <c r="N557" s="682">
        <v>355283</v>
      </c>
      <c r="O557" s="683" t="s">
        <v>1321</v>
      </c>
      <c r="P557" s="684">
        <v>41616</v>
      </c>
      <c r="Q557" s="372">
        <v>238.47461100000001</v>
      </c>
      <c r="R557" s="372">
        <v>258.89228206772901</v>
      </c>
      <c r="S557" s="873">
        <v>1</v>
      </c>
      <c r="T557" s="369">
        <v>0.12256152869848558</v>
      </c>
      <c r="U557" s="685">
        <v>1.2606108044701603</v>
      </c>
      <c r="V557" s="369">
        <v>0.14654556501415894</v>
      </c>
      <c r="W557" s="685">
        <v>1.2885234866558859</v>
      </c>
      <c r="X557" s="369">
        <v>0.19608579748337029</v>
      </c>
      <c r="Y557" s="685">
        <v>1.3103406196943446</v>
      </c>
      <c r="Z557" s="369">
        <v>0.24877262267493827</v>
      </c>
      <c r="AA557" s="685">
        <v>1.3246197901549908</v>
      </c>
      <c r="AB557" s="369">
        <v>4.2703387215326925E-2</v>
      </c>
      <c r="AC557" s="373">
        <v>0.76842093423324698</v>
      </c>
      <c r="AD557" s="686">
        <v>18981231000199</v>
      </c>
      <c r="AE557" s="687" t="s">
        <v>1950</v>
      </c>
      <c r="AF557" s="688" t="s">
        <v>1823</v>
      </c>
      <c r="AG557" s="689" t="s">
        <v>59</v>
      </c>
      <c r="AH557" s="689" t="s">
        <v>1786</v>
      </c>
      <c r="AI557" s="689">
        <v>500</v>
      </c>
      <c r="AJ557" s="689">
        <v>100</v>
      </c>
      <c r="AK557" s="689">
        <v>500</v>
      </c>
      <c r="AL557" s="673">
        <v>2.5</v>
      </c>
      <c r="AM557" s="673">
        <v>20</v>
      </c>
      <c r="AN557" s="685" t="s">
        <v>1787</v>
      </c>
      <c r="AO557" s="683" t="s">
        <v>1798</v>
      </c>
      <c r="AP557" s="687" t="s">
        <v>1802</v>
      </c>
      <c r="AQ557" s="376" t="s">
        <v>664</v>
      </c>
      <c r="AR557" s="369">
        <v>3.7799999999999999E-3</v>
      </c>
      <c r="AS557" s="369">
        <v>3.7799999999999999E-3</v>
      </c>
      <c r="AT557" s="369" t="s">
        <v>1419</v>
      </c>
      <c r="AW557" s="198"/>
      <c r="AX557" s="198"/>
      <c r="AY557" s="184"/>
      <c r="AZ557" s="184"/>
      <c r="BA557" s="184"/>
      <c r="BB557" s="186"/>
      <c r="BC557" s="184"/>
      <c r="BD557" s="184"/>
      <c r="BE557" s="184"/>
      <c r="BF557" s="184"/>
      <c r="BG557" s="186"/>
      <c r="BH557" s="186"/>
      <c r="BI557" s="199"/>
      <c r="BJ557" s="199"/>
      <c r="BK557" s="199"/>
      <c r="BL557" s="186"/>
      <c r="BM557" s="186"/>
      <c r="BN557" s="186"/>
      <c r="BO557" s="186"/>
      <c r="BP557" s="186"/>
      <c r="BQ557" s="186"/>
      <c r="BR557" s="186"/>
      <c r="BS557" s="186"/>
      <c r="BT557" s="187"/>
      <c r="BU557" s="188"/>
      <c r="BV557" s="189"/>
      <c r="BW557" s="185"/>
      <c r="BX557"/>
      <c r="BZ557"/>
    </row>
    <row r="558" spans="2:78" ht="18.75">
      <c r="B558" s="676" t="s">
        <v>954</v>
      </c>
      <c r="C558" s="364">
        <v>41969176000133</v>
      </c>
      <c r="D558" s="838" t="s">
        <v>13</v>
      </c>
      <c r="E558" s="838" t="s">
        <v>615</v>
      </c>
      <c r="F558" s="365" t="s">
        <v>619</v>
      </c>
      <c r="G558" s="366" t="s">
        <v>34</v>
      </c>
      <c r="H558" s="366" t="s">
        <v>1338</v>
      </c>
      <c r="I558" s="840" t="s">
        <v>34</v>
      </c>
      <c r="J558" s="366" t="s">
        <v>1419</v>
      </c>
      <c r="K558" s="367" t="s">
        <v>48</v>
      </c>
      <c r="L558" s="681" t="s">
        <v>1419</v>
      </c>
      <c r="M558" s="368" t="s">
        <v>34</v>
      </c>
      <c r="N558" s="683">
        <v>611069</v>
      </c>
      <c r="O558" s="683" t="s">
        <v>1321</v>
      </c>
      <c r="P558" s="684">
        <v>44422</v>
      </c>
      <c r="Q558" s="372">
        <v>19.98557138</v>
      </c>
      <c r="R558" s="372">
        <v>15.518910882071712</v>
      </c>
      <c r="S558" s="873">
        <v>1</v>
      </c>
      <c r="T558" s="369">
        <v>7.8040048714915544E-2</v>
      </c>
      <c r="U558" s="685">
        <v>0.80268359603624773</v>
      </c>
      <c r="V558" s="369">
        <v>0.18529492890338739</v>
      </c>
      <c r="W558" s="685">
        <v>1.6292329817499356</v>
      </c>
      <c r="AB558" s="369">
        <v>9.3654619084334451E-2</v>
      </c>
      <c r="AC558" s="373">
        <v>0.76412184778320724</v>
      </c>
      <c r="AD558" s="686">
        <v>41969199000148</v>
      </c>
      <c r="AE558" s="687" t="s">
        <v>2125</v>
      </c>
      <c r="AF558" s="688" t="s">
        <v>1823</v>
      </c>
      <c r="AG558" s="689" t="s">
        <v>59</v>
      </c>
      <c r="AH558" s="689" t="s">
        <v>1786</v>
      </c>
      <c r="AI558" s="689">
        <v>500</v>
      </c>
      <c r="AJ558" s="689">
        <v>100</v>
      </c>
      <c r="AK558" s="689">
        <v>500</v>
      </c>
      <c r="AL558" s="673">
        <v>0</v>
      </c>
      <c r="AM558" s="673">
        <v>0</v>
      </c>
      <c r="AN558" s="685" t="s">
        <v>1787</v>
      </c>
      <c r="AO558" s="683" t="s">
        <v>1324</v>
      </c>
      <c r="AP558" s="687" t="s">
        <v>1802</v>
      </c>
      <c r="AQ558" s="376" t="s">
        <v>664</v>
      </c>
      <c r="AR558" s="369">
        <v>3.7799999999999999E-3</v>
      </c>
      <c r="AS558" s="369">
        <v>3.7799999999999999E-3</v>
      </c>
      <c r="AT558" s="369" t="s">
        <v>1419</v>
      </c>
      <c r="AW558" s="198"/>
      <c r="AX558" s="198"/>
      <c r="AY558" s="184"/>
      <c r="AZ558" s="184"/>
      <c r="BA558" s="184"/>
      <c r="BB558" s="186"/>
      <c r="BC558" s="184"/>
      <c r="BD558" s="184"/>
      <c r="BE558" s="184"/>
      <c r="BF558" s="184"/>
      <c r="BG558" s="186"/>
      <c r="BH558" s="186"/>
      <c r="BI558" s="199"/>
      <c r="BJ558" s="199"/>
      <c r="BK558" s="199"/>
      <c r="BL558" s="186"/>
      <c r="BM558" s="186"/>
      <c r="BN558" s="186"/>
      <c r="BO558" s="186"/>
      <c r="BP558" s="186"/>
      <c r="BQ558" s="186"/>
      <c r="BR558" s="186"/>
      <c r="BS558" s="186"/>
      <c r="BT558" s="187"/>
      <c r="BU558" s="188"/>
      <c r="BV558" s="189"/>
      <c r="BW558" s="185"/>
      <c r="BX558"/>
      <c r="BZ558"/>
    </row>
    <row r="559" spans="2:78" ht="18.75">
      <c r="B559" s="676" t="s">
        <v>955</v>
      </c>
      <c r="C559" s="364">
        <v>37828294000154</v>
      </c>
      <c r="D559" s="838" t="s">
        <v>13</v>
      </c>
      <c r="E559" s="838" t="s">
        <v>615</v>
      </c>
      <c r="F559" s="365" t="s">
        <v>619</v>
      </c>
      <c r="G559" s="366" t="s">
        <v>34</v>
      </c>
      <c r="H559" s="366" t="s">
        <v>865</v>
      </c>
      <c r="I559" s="840" t="s">
        <v>34</v>
      </c>
      <c r="J559" s="366" t="s">
        <v>1419</v>
      </c>
      <c r="K559" s="367" t="s">
        <v>48</v>
      </c>
      <c r="L559" s="681" t="s">
        <v>1419</v>
      </c>
      <c r="M559" s="368" t="s">
        <v>1416</v>
      </c>
      <c r="N559" s="683">
        <v>545651</v>
      </c>
      <c r="O559" s="683" t="s">
        <v>1321</v>
      </c>
      <c r="P559" s="684">
        <v>44043</v>
      </c>
      <c r="Q559" s="372">
        <v>298.56426140999997</v>
      </c>
      <c r="R559" s="372">
        <v>286.94068011724005</v>
      </c>
      <c r="S559" s="873">
        <v>1</v>
      </c>
      <c r="T559" s="369">
        <v>0.14529430238999108</v>
      </c>
      <c r="U559" s="685">
        <v>1.494429527485492</v>
      </c>
      <c r="V559" s="369">
        <v>0.17726219275532773</v>
      </c>
      <c r="W559" s="685">
        <v>1.558603964843934</v>
      </c>
      <c r="X559" s="369">
        <v>0.24250493929489192</v>
      </c>
      <c r="Y559" s="685">
        <v>1.6205358904770097</v>
      </c>
      <c r="AB559" s="369">
        <v>5.6160211814216883E-2</v>
      </c>
      <c r="AC559" s="373">
        <v>1.1312422511912903</v>
      </c>
      <c r="AD559" s="686">
        <v>0</v>
      </c>
      <c r="AE559" s="687" t="s">
        <v>1950</v>
      </c>
      <c r="AF559" s="688" t="s">
        <v>1823</v>
      </c>
      <c r="AG559" s="689" t="s">
        <v>59</v>
      </c>
      <c r="AH559" s="689" t="s">
        <v>1780</v>
      </c>
      <c r="AI559" s="689">
        <v>500</v>
      </c>
      <c r="AJ559" s="689">
        <v>100</v>
      </c>
      <c r="AK559" s="689">
        <v>500</v>
      </c>
      <c r="AL559" s="673">
        <v>1.89</v>
      </c>
      <c r="AM559" s="673">
        <v>20</v>
      </c>
      <c r="AN559" s="685" t="s">
        <v>1787</v>
      </c>
      <c r="AO559" s="683" t="s">
        <v>1324</v>
      </c>
      <c r="AP559" s="687" t="s">
        <v>1802</v>
      </c>
      <c r="AQ559" s="376" t="s">
        <v>664</v>
      </c>
      <c r="AR559" s="369">
        <v>3.2130000000000001E-3</v>
      </c>
      <c r="AS559" s="369">
        <v>3.2130000000000001E-3</v>
      </c>
      <c r="AT559" s="369" t="s">
        <v>1419</v>
      </c>
      <c r="AW559" s="198"/>
      <c r="AX559" s="198"/>
      <c r="AY559" s="184"/>
      <c r="AZ559" s="184"/>
      <c r="BA559" s="184"/>
      <c r="BB559" s="186"/>
      <c r="BC559" s="184"/>
      <c r="BD559" s="184"/>
      <c r="BE559" s="184"/>
      <c r="BF559" s="184"/>
      <c r="BG559" s="186"/>
      <c r="BH559" s="186"/>
      <c r="BI559" s="199"/>
      <c r="BJ559" s="199"/>
      <c r="BK559" s="199"/>
      <c r="BL559" s="186"/>
      <c r="BM559" s="186"/>
      <c r="BN559" s="186"/>
      <c r="BO559" s="186"/>
      <c r="BP559" s="186"/>
      <c r="BQ559" s="186"/>
      <c r="BR559" s="186"/>
      <c r="BS559" s="186"/>
      <c r="BT559" s="187"/>
      <c r="BU559" s="188"/>
      <c r="BV559" s="189"/>
      <c r="BW559" s="185"/>
      <c r="BX559"/>
      <c r="BZ559"/>
    </row>
    <row r="560" spans="2:78" ht="18.75">
      <c r="B560" s="676" t="s">
        <v>647</v>
      </c>
      <c r="C560" s="364">
        <v>28470590000135</v>
      </c>
      <c r="D560" s="838" t="s">
        <v>14</v>
      </c>
      <c r="E560" s="838" t="s">
        <v>614</v>
      </c>
      <c r="F560" s="365" t="s">
        <v>689</v>
      </c>
      <c r="G560" s="366" t="s">
        <v>1419</v>
      </c>
      <c r="H560" s="366" t="s">
        <v>865</v>
      </c>
      <c r="I560" s="840" t="s">
        <v>34</v>
      </c>
      <c r="J560" s="366" t="s">
        <v>608</v>
      </c>
      <c r="K560" s="367" t="s">
        <v>48</v>
      </c>
      <c r="L560" s="681" t="s">
        <v>715</v>
      </c>
      <c r="M560" s="368" t="s">
        <v>34</v>
      </c>
      <c r="N560" s="682">
        <v>449822</v>
      </c>
      <c r="O560" s="683" t="s">
        <v>1321</v>
      </c>
      <c r="P560" s="684">
        <v>43005</v>
      </c>
      <c r="Q560" s="372">
        <v>50.875788200000002</v>
      </c>
      <c r="R560" s="372">
        <v>73.673502858446156</v>
      </c>
      <c r="S560" s="873">
        <v>1</v>
      </c>
      <c r="T560" s="369">
        <v>-1.6936001404843637E-4</v>
      </c>
      <c r="U560" s="685">
        <v>-1.7419582296489017E-3</v>
      </c>
      <c r="V560" s="369">
        <v>-1.3701134983917451E-2</v>
      </c>
      <c r="W560" s="685">
        <v>-0.12046924940317733</v>
      </c>
      <c r="X560" s="369">
        <v>0.14104183320837316</v>
      </c>
      <c r="Y560" s="685">
        <v>0.94251009252600115</v>
      </c>
      <c r="Z560" s="369">
        <v>0.45666219785953333</v>
      </c>
      <c r="AA560" s="685">
        <v>2.4315528702320939</v>
      </c>
      <c r="AB560" s="369">
        <v>0.14674955367224554</v>
      </c>
      <c r="AC560" s="373">
        <v>-0.86836736542151305</v>
      </c>
      <c r="AD560" s="686">
        <v>0</v>
      </c>
      <c r="AE560" s="687" t="s">
        <v>1878</v>
      </c>
      <c r="AF560" s="688" t="s">
        <v>1800</v>
      </c>
      <c r="AG560" s="689" t="s">
        <v>1438</v>
      </c>
      <c r="AH560" s="689" t="s">
        <v>1786</v>
      </c>
      <c r="AI560" s="689">
        <v>1000</v>
      </c>
      <c r="AJ560" s="689">
        <v>300</v>
      </c>
      <c r="AK560" s="689">
        <v>1000</v>
      </c>
      <c r="AL560" s="673">
        <v>1.1499999999999999</v>
      </c>
      <c r="AM560" s="673">
        <v>25</v>
      </c>
      <c r="AN560" s="685" t="s">
        <v>1782</v>
      </c>
      <c r="AO560" s="683" t="s">
        <v>1324</v>
      </c>
      <c r="AP560" s="687" t="s">
        <v>1802</v>
      </c>
      <c r="AQ560" s="376" t="s">
        <v>668</v>
      </c>
      <c r="AR560" s="369">
        <v>4.0000000000000001E-3</v>
      </c>
      <c r="AS560" s="369">
        <v>4.0000000000000001E-3</v>
      </c>
      <c r="AT560" s="369" t="s">
        <v>1419</v>
      </c>
      <c r="AW560" s="198"/>
      <c r="AX560" s="198"/>
      <c r="AY560" s="184"/>
      <c r="AZ560" s="184"/>
      <c r="BA560" s="184"/>
      <c r="BB560" s="186"/>
      <c r="BC560" s="184"/>
      <c r="BD560" s="184"/>
      <c r="BE560" s="184"/>
      <c r="BF560" s="184"/>
      <c r="BG560" s="186"/>
      <c r="BH560" s="186"/>
      <c r="BI560" s="199"/>
      <c r="BJ560" s="199"/>
      <c r="BK560" s="199"/>
      <c r="BL560" s="186"/>
      <c r="BM560" s="186"/>
      <c r="BN560" s="186"/>
      <c r="BO560" s="186"/>
      <c r="BP560" s="186"/>
      <c r="BQ560" s="186"/>
      <c r="BR560" s="186"/>
      <c r="BS560" s="186"/>
      <c r="BT560" s="187"/>
      <c r="BU560" s="188"/>
      <c r="BV560" s="189"/>
      <c r="BW560" s="185"/>
      <c r="BX560"/>
      <c r="BZ560"/>
    </row>
    <row r="561" spans="2:78" ht="18.75">
      <c r="B561" s="676" t="s">
        <v>1608</v>
      </c>
      <c r="C561" s="364">
        <v>38134833000118</v>
      </c>
      <c r="D561" s="838" t="s">
        <v>14</v>
      </c>
      <c r="E561" s="838" t="s">
        <v>614</v>
      </c>
      <c r="F561" s="365" t="s">
        <v>689</v>
      </c>
      <c r="G561" s="366" t="s">
        <v>1419</v>
      </c>
      <c r="H561" s="366" t="s">
        <v>865</v>
      </c>
      <c r="I561" s="840" t="s">
        <v>34</v>
      </c>
      <c r="J561" s="366" t="s">
        <v>608</v>
      </c>
      <c r="K561" s="367" t="s">
        <v>48</v>
      </c>
      <c r="L561" s="681" t="s">
        <v>1419</v>
      </c>
      <c r="M561" s="368" t="s">
        <v>1419</v>
      </c>
      <c r="N561" s="683">
        <v>553344</v>
      </c>
      <c r="O561" s="683" t="s">
        <v>1321</v>
      </c>
      <c r="P561" s="684">
        <v>44105</v>
      </c>
      <c r="Q561" s="372">
        <v>15990760</v>
      </c>
      <c r="R561" s="372">
        <v>584611.1553767327</v>
      </c>
      <c r="S561" s="873">
        <v>1</v>
      </c>
      <c r="T561" s="369">
        <v>4.1349382333144558E-3</v>
      </c>
      <c r="U561" s="685">
        <v>4.2530048932046059E-2</v>
      </c>
      <c r="V561" s="369">
        <v>-1.5090293593346682E-2</v>
      </c>
      <c r="W561" s="685">
        <v>-0.13268363129025015</v>
      </c>
      <c r="X561" s="369">
        <v>0.14705289120543497</v>
      </c>
      <c r="Y561" s="685">
        <v>0.98267890414815151</v>
      </c>
      <c r="AB561" s="369">
        <v>0.14969331086238294</v>
      </c>
      <c r="AC561" s="373">
        <v>-0.86057073069223</v>
      </c>
      <c r="AD561" s="686">
        <v>28470590000135</v>
      </c>
      <c r="AE561" s="687" t="s">
        <v>1789</v>
      </c>
      <c r="AF561" s="688" t="s">
        <v>1790</v>
      </c>
      <c r="AG561" s="689" t="s">
        <v>719</v>
      </c>
      <c r="AH561" s="689" t="s">
        <v>1786</v>
      </c>
      <c r="AI561" s="689">
        <v>1000</v>
      </c>
      <c r="AJ561" s="689">
        <v>300</v>
      </c>
      <c r="AK561" s="689">
        <v>1000</v>
      </c>
      <c r="AL561" s="673">
        <v>0</v>
      </c>
      <c r="AM561" s="673">
        <v>0</v>
      </c>
      <c r="AN561" s="685" t="s">
        <v>1791</v>
      </c>
      <c r="AO561" s="683" t="s">
        <v>1324</v>
      </c>
      <c r="AP561" s="687" t="s">
        <v>1802</v>
      </c>
      <c r="AQ561" s="376" t="s">
        <v>1782</v>
      </c>
      <c r="AR561" s="369">
        <v>0</v>
      </c>
      <c r="AS561" s="369">
        <v>0</v>
      </c>
      <c r="AT561" s="369" t="s">
        <v>1419</v>
      </c>
      <c r="AW561" s="198"/>
      <c r="AX561" s="198"/>
      <c r="AY561" s="184"/>
      <c r="AZ561" s="184"/>
      <c r="BA561" s="184"/>
      <c r="BB561" s="186"/>
      <c r="BC561" s="184"/>
      <c r="BD561" s="184"/>
      <c r="BE561" s="184"/>
      <c r="BF561" s="184"/>
      <c r="BG561" s="186"/>
      <c r="BH561" s="186"/>
      <c r="BI561" s="199"/>
      <c r="BJ561" s="199"/>
      <c r="BK561" s="199"/>
      <c r="BL561" s="186"/>
      <c r="BM561" s="186"/>
      <c r="BN561" s="186"/>
      <c r="BO561" s="186"/>
      <c r="BP561" s="186"/>
      <c r="BQ561" s="186"/>
      <c r="BR561" s="186"/>
      <c r="BS561" s="186"/>
      <c r="BT561" s="187"/>
      <c r="BU561" s="188"/>
      <c r="BV561" s="189"/>
      <c r="BW561" s="185"/>
      <c r="BX561"/>
      <c r="BZ561"/>
    </row>
    <row r="562" spans="2:78" ht="18.75">
      <c r="B562" s="676" t="s">
        <v>956</v>
      </c>
      <c r="C562" s="364">
        <v>28568701000140</v>
      </c>
      <c r="D562" s="838" t="s">
        <v>14</v>
      </c>
      <c r="E562" s="838" t="s">
        <v>614</v>
      </c>
      <c r="F562" s="365" t="s">
        <v>1419</v>
      </c>
      <c r="G562" s="366" t="s">
        <v>1419</v>
      </c>
      <c r="H562" s="366" t="s">
        <v>865</v>
      </c>
      <c r="I562" s="840" t="s">
        <v>34</v>
      </c>
      <c r="J562" s="366" t="s">
        <v>608</v>
      </c>
      <c r="K562" s="367" t="s">
        <v>48</v>
      </c>
      <c r="L562" s="681" t="s">
        <v>1419</v>
      </c>
      <c r="M562" s="368" t="s">
        <v>1416</v>
      </c>
      <c r="N562" s="682">
        <v>452653</v>
      </c>
      <c r="O562" s="683" t="s">
        <v>1321</v>
      </c>
      <c r="P562" s="684">
        <v>43029</v>
      </c>
      <c r="Q562" s="372">
        <v>20.701273990000001</v>
      </c>
      <c r="R562" s="372">
        <v>26.512766018159997</v>
      </c>
      <c r="S562" s="873">
        <v>1</v>
      </c>
      <c r="T562" s="369">
        <v>2.776444727996541E-2</v>
      </c>
      <c r="U562" s="685">
        <v>0.28557217418012693</v>
      </c>
      <c r="V562" s="369">
        <v>3.0274328166016051E-2</v>
      </c>
      <c r="W562" s="685">
        <v>0.26619149396210323</v>
      </c>
      <c r="X562" s="369">
        <v>7.2011791508243439E-2</v>
      </c>
      <c r="Y562" s="685">
        <v>0.48121779711360357</v>
      </c>
      <c r="Z562" s="369">
        <v>0.1167505872888186</v>
      </c>
      <c r="AA562" s="685">
        <v>0.62165256277843028</v>
      </c>
      <c r="AB562" s="369">
        <v>0.11979902828588734</v>
      </c>
      <c r="AC562" s="373">
        <v>-0.69664221274029103</v>
      </c>
      <c r="AD562" s="686">
        <v>0</v>
      </c>
      <c r="AE562" s="687" t="s">
        <v>1878</v>
      </c>
      <c r="AF562" s="688" t="s">
        <v>1797</v>
      </c>
      <c r="AG562" s="689" t="s">
        <v>741</v>
      </c>
      <c r="AH562" s="689" t="s">
        <v>1786</v>
      </c>
      <c r="AI562" s="689">
        <v>1000</v>
      </c>
      <c r="AJ562" s="689">
        <v>300</v>
      </c>
      <c r="AK562" s="689">
        <v>0</v>
      </c>
      <c r="AL562" s="673">
        <v>1.3</v>
      </c>
      <c r="AM562" s="673">
        <v>20</v>
      </c>
      <c r="AN562" s="685" t="s">
        <v>1781</v>
      </c>
      <c r="AO562" s="683" t="s">
        <v>1324</v>
      </c>
      <c r="AP562" s="687" t="s">
        <v>1802</v>
      </c>
      <c r="AQ562" s="376" t="s">
        <v>668</v>
      </c>
      <c r="AR562" s="369">
        <v>3.46666666666667E-3</v>
      </c>
      <c r="AS562" s="369">
        <v>3.46666666666667E-3</v>
      </c>
      <c r="AT562" s="369" t="s">
        <v>1419</v>
      </c>
      <c r="AW562" s="198"/>
      <c r="AX562" s="198"/>
      <c r="AY562" s="184"/>
      <c r="AZ562" s="184"/>
      <c r="BA562" s="184"/>
      <c r="BB562" s="186"/>
      <c r="BC562" s="184"/>
      <c r="BD562" s="184"/>
      <c r="BE562" s="184"/>
      <c r="BF562" s="184"/>
      <c r="BG562" s="186"/>
      <c r="BH562" s="186"/>
      <c r="BI562" s="199"/>
      <c r="BJ562" s="199"/>
      <c r="BK562" s="199"/>
      <c r="BL562" s="186"/>
      <c r="BM562" s="186"/>
      <c r="BN562" s="186"/>
      <c r="BO562" s="186"/>
      <c r="BP562" s="186"/>
      <c r="BQ562" s="186"/>
      <c r="BR562" s="186"/>
      <c r="BS562" s="186"/>
      <c r="BT562" s="187"/>
      <c r="BU562" s="188"/>
      <c r="BV562" s="189"/>
      <c r="BW562" s="185"/>
      <c r="BX562"/>
      <c r="BZ562"/>
    </row>
    <row r="563" spans="2:78" ht="18.75">
      <c r="B563" s="676" t="s">
        <v>957</v>
      </c>
      <c r="C563" s="364">
        <v>10447046000107</v>
      </c>
      <c r="D563" s="838" t="s">
        <v>13</v>
      </c>
      <c r="E563" s="838" t="s">
        <v>615</v>
      </c>
      <c r="F563" s="365" t="s">
        <v>619</v>
      </c>
      <c r="G563" s="366" t="s">
        <v>34</v>
      </c>
      <c r="H563" s="366" t="s">
        <v>1337</v>
      </c>
      <c r="I563" s="840" t="s">
        <v>34</v>
      </c>
      <c r="J563" s="366" t="s">
        <v>608</v>
      </c>
      <c r="K563" s="367" t="s">
        <v>48</v>
      </c>
      <c r="L563" s="681" t="s">
        <v>1419</v>
      </c>
      <c r="M563" s="368" t="s">
        <v>34</v>
      </c>
      <c r="N563" s="682">
        <v>226025</v>
      </c>
      <c r="O563" s="683" t="s">
        <v>1321</v>
      </c>
      <c r="P563" s="684">
        <v>39740</v>
      </c>
      <c r="Q563" s="372">
        <v>67.903347999999994</v>
      </c>
      <c r="R563" s="372">
        <v>81.06306628685256</v>
      </c>
      <c r="S563" s="873">
        <v>1</v>
      </c>
      <c r="T563" s="369">
        <v>6.8040783954546269E-2</v>
      </c>
      <c r="U563" s="685">
        <v>0.69983581559864128</v>
      </c>
      <c r="V563" s="369">
        <v>7.1505874364216737E-2</v>
      </c>
      <c r="W563" s="685">
        <v>0.62872594297381978</v>
      </c>
      <c r="X563" s="369">
        <v>7.4536724816031796E-2</v>
      </c>
      <c r="Y563" s="685">
        <v>0.49809062889273781</v>
      </c>
      <c r="Z563" s="369">
        <v>0.17336868612482093</v>
      </c>
      <c r="AA563" s="685">
        <v>0.92312244878399874</v>
      </c>
      <c r="AB563" s="369">
        <v>3.7600026129404933E-2</v>
      </c>
      <c r="AC563" s="373">
        <v>-1.1230182076388058</v>
      </c>
      <c r="AD563" s="686">
        <v>0</v>
      </c>
      <c r="AE563" s="687" t="s">
        <v>1878</v>
      </c>
      <c r="AF563" s="688" t="s">
        <v>1800</v>
      </c>
      <c r="AG563" s="689" t="s">
        <v>1438</v>
      </c>
      <c r="AH563" s="689" t="s">
        <v>1786</v>
      </c>
      <c r="AI563" s="689">
        <v>1000</v>
      </c>
      <c r="AJ563" s="689">
        <v>300</v>
      </c>
      <c r="AK563" s="689">
        <v>0</v>
      </c>
      <c r="AL563" s="673">
        <v>1.5</v>
      </c>
      <c r="AM563" s="673">
        <v>20</v>
      </c>
      <c r="AN563" s="685" t="s">
        <v>1801</v>
      </c>
      <c r="AO563" s="683" t="s">
        <v>1324</v>
      </c>
      <c r="AP563" s="687" t="s">
        <v>1802</v>
      </c>
      <c r="AQ563" s="376" t="s">
        <v>668</v>
      </c>
      <c r="AR563" s="369">
        <v>4.0000000000000001E-3</v>
      </c>
      <c r="AS563" s="369">
        <v>4.0000000000000001E-3</v>
      </c>
      <c r="AT563" s="369" t="s">
        <v>1419</v>
      </c>
      <c r="AW563" s="198"/>
      <c r="AX563" s="198"/>
      <c r="AY563" s="184"/>
      <c r="AZ563" s="184"/>
      <c r="BA563" s="184"/>
      <c r="BB563" s="186"/>
      <c r="BC563" s="184"/>
      <c r="BD563" s="184"/>
      <c r="BE563" s="184"/>
      <c r="BF563" s="184"/>
      <c r="BG563" s="186"/>
      <c r="BH563" s="186"/>
      <c r="BI563" s="199"/>
      <c r="BJ563" s="199"/>
      <c r="BK563" s="199"/>
      <c r="BL563" s="186"/>
      <c r="BM563" s="186"/>
      <c r="BN563" s="186"/>
      <c r="BO563" s="186"/>
      <c r="BP563" s="186"/>
      <c r="BQ563" s="186"/>
      <c r="BR563" s="186"/>
      <c r="BS563" s="186"/>
      <c r="BT563" s="187"/>
      <c r="BU563" s="188"/>
      <c r="BV563" s="189"/>
      <c r="BW563" s="185"/>
      <c r="BX563"/>
      <c r="BZ563"/>
    </row>
    <row r="564" spans="2:78" ht="18.75">
      <c r="B564" s="676" t="s">
        <v>1609</v>
      </c>
      <c r="C564" s="364">
        <v>20216106000134</v>
      </c>
      <c r="D564" s="838" t="s">
        <v>13</v>
      </c>
      <c r="E564" s="838" t="s">
        <v>615</v>
      </c>
      <c r="F564" s="365" t="s">
        <v>619</v>
      </c>
      <c r="G564" s="366" t="s">
        <v>34</v>
      </c>
      <c r="H564" s="366" t="s">
        <v>1338</v>
      </c>
      <c r="I564" s="840" t="s">
        <v>34</v>
      </c>
      <c r="J564" s="366" t="s">
        <v>611</v>
      </c>
      <c r="K564" s="367" t="s">
        <v>48</v>
      </c>
      <c r="L564" s="681" t="s">
        <v>1419</v>
      </c>
      <c r="M564" s="368" t="s">
        <v>1419</v>
      </c>
      <c r="N564" s="682">
        <v>380776</v>
      </c>
      <c r="O564" s="683" t="s">
        <v>1321</v>
      </c>
      <c r="P564" s="684">
        <v>41936</v>
      </c>
      <c r="Q564" s="372">
        <v>143.80068700000001</v>
      </c>
      <c r="R564" s="372">
        <v>151.4624823505977</v>
      </c>
      <c r="S564" s="873">
        <v>1</v>
      </c>
      <c r="T564" s="369">
        <v>0.15142610338725704</v>
      </c>
      <c r="U564" s="685">
        <v>1.5574983768226323</v>
      </c>
      <c r="V564" s="369">
        <v>0.16753765917965535</v>
      </c>
      <c r="W564" s="685">
        <v>1.4730995696217588</v>
      </c>
      <c r="X564" s="369">
        <v>0.1559889831185064</v>
      </c>
      <c r="Y564" s="685">
        <v>1.0423942143098306</v>
      </c>
      <c r="Z564" s="369">
        <v>0.27687693935790003</v>
      </c>
      <c r="AA564" s="685">
        <v>1.4742646090532423</v>
      </c>
      <c r="AB564" s="369">
        <v>6.8856130042595956E-2</v>
      </c>
      <c r="AC564" s="373">
        <v>0.78143036547561195</v>
      </c>
      <c r="AD564" s="686">
        <v>20216114000180</v>
      </c>
      <c r="AE564" s="687" t="s">
        <v>1964</v>
      </c>
      <c r="AF564" s="688" t="s">
        <v>1785</v>
      </c>
      <c r="AG564" s="689" t="s">
        <v>59</v>
      </c>
      <c r="AH564" s="689" t="s">
        <v>1780</v>
      </c>
      <c r="AI564" s="689">
        <v>200000</v>
      </c>
      <c r="AJ564" s="689">
        <v>50000</v>
      </c>
      <c r="AK564" s="689">
        <v>200000</v>
      </c>
      <c r="AL564" s="673">
        <v>0</v>
      </c>
      <c r="AM564" s="673">
        <v>20</v>
      </c>
      <c r="AN564" s="685" t="s">
        <v>1787</v>
      </c>
      <c r="AO564" s="683" t="s">
        <v>1324</v>
      </c>
      <c r="AP564" s="687" t="s">
        <v>1802</v>
      </c>
      <c r="AQ564" s="376" t="s">
        <v>1782</v>
      </c>
      <c r="AR564" s="369">
        <v>0</v>
      </c>
      <c r="AS564" s="369">
        <v>0</v>
      </c>
      <c r="AT564" s="369" t="s">
        <v>1419</v>
      </c>
      <c r="AW564" s="198"/>
      <c r="AX564" s="198"/>
      <c r="AY564" s="184"/>
      <c r="AZ564" s="184"/>
      <c r="BA564" s="184"/>
      <c r="BB564" s="186"/>
      <c r="BC564" s="184"/>
      <c r="BD564" s="184"/>
      <c r="BE564" s="184"/>
      <c r="BF564" s="184"/>
      <c r="BG564" s="186"/>
      <c r="BH564" s="186"/>
      <c r="BI564" s="199"/>
      <c r="BJ564" s="199"/>
      <c r="BK564" s="199"/>
      <c r="BL564" s="186"/>
      <c r="BM564" s="186"/>
      <c r="BN564" s="186"/>
      <c r="BO564" s="186"/>
      <c r="BP564" s="186"/>
      <c r="BQ564" s="186"/>
      <c r="BR564" s="186"/>
      <c r="BS564" s="186"/>
      <c r="BT564" s="187"/>
      <c r="BU564" s="188"/>
      <c r="BV564" s="189"/>
      <c r="BW564" s="185"/>
      <c r="BX564"/>
      <c r="BZ564"/>
    </row>
    <row r="565" spans="2:78" ht="18.75">
      <c r="B565" s="676" t="s">
        <v>24</v>
      </c>
      <c r="C565" s="364">
        <v>24592505000150</v>
      </c>
      <c r="D565" s="838" t="s">
        <v>13</v>
      </c>
      <c r="E565" s="838" t="s">
        <v>615</v>
      </c>
      <c r="F565" s="365" t="s">
        <v>619</v>
      </c>
      <c r="G565" s="366" t="s">
        <v>34</v>
      </c>
      <c r="H565" s="366" t="s">
        <v>1338</v>
      </c>
      <c r="I565" s="840" t="s">
        <v>34</v>
      </c>
      <c r="J565" s="366" t="s">
        <v>611</v>
      </c>
      <c r="K565" s="367" t="s">
        <v>48</v>
      </c>
      <c r="L565" s="681" t="s">
        <v>1339</v>
      </c>
      <c r="M565" s="368" t="s">
        <v>34</v>
      </c>
      <c r="N565" s="682">
        <v>425257</v>
      </c>
      <c r="O565" s="683" t="s">
        <v>1321</v>
      </c>
      <c r="P565" s="684">
        <v>42652</v>
      </c>
      <c r="Q565" s="372">
        <v>365.120721</v>
      </c>
      <c r="R565" s="372">
        <v>552.68067939043874</v>
      </c>
      <c r="S565" s="873">
        <v>1</v>
      </c>
      <c r="T565" s="369">
        <v>0.15560512490109768</v>
      </c>
      <c r="U565" s="685">
        <v>1.6004818458475731</v>
      </c>
      <c r="V565" s="369">
        <v>0.17200101014163716</v>
      </c>
      <c r="W565" s="685">
        <v>1.5123442410189862</v>
      </c>
      <c r="X565" s="369">
        <v>0.1528828248589762</v>
      </c>
      <c r="Y565" s="685">
        <v>1.0216373548590245</v>
      </c>
      <c r="Z565" s="369">
        <v>0.27179626978283689</v>
      </c>
      <c r="AA565" s="685">
        <v>1.447211972014637</v>
      </c>
      <c r="AB565" s="369">
        <v>7.0341539928536215E-2</v>
      </c>
      <c r="AC565" s="373">
        <v>0.82838137870741946</v>
      </c>
      <c r="AD565" s="686">
        <v>20216114000180</v>
      </c>
      <c r="AE565" s="687" t="s">
        <v>1964</v>
      </c>
      <c r="AF565" s="688" t="s">
        <v>1779</v>
      </c>
      <c r="AG565" s="689" t="s">
        <v>1439</v>
      </c>
      <c r="AH565" s="689" t="s">
        <v>1780</v>
      </c>
      <c r="AI565" s="689">
        <v>500</v>
      </c>
      <c r="AJ565" s="689">
        <v>100</v>
      </c>
      <c r="AK565" s="689">
        <v>500</v>
      </c>
      <c r="AL565" s="673">
        <v>1.95</v>
      </c>
      <c r="AM565" s="673">
        <v>20</v>
      </c>
      <c r="AN565" s="685" t="s">
        <v>1787</v>
      </c>
      <c r="AO565" s="683" t="s">
        <v>1324</v>
      </c>
      <c r="AP565" s="687" t="s">
        <v>1802</v>
      </c>
      <c r="AQ565" s="376" t="s">
        <v>664</v>
      </c>
      <c r="AR565" s="369">
        <v>4.875E-3</v>
      </c>
      <c r="AS565" s="369">
        <v>4.875E-3</v>
      </c>
      <c r="AT565" s="369" t="s">
        <v>1419</v>
      </c>
      <c r="AW565" s="198"/>
      <c r="AX565" s="198"/>
      <c r="AY565" s="184"/>
      <c r="AZ565" s="184"/>
      <c r="BA565" s="184"/>
      <c r="BB565" s="186"/>
      <c r="BC565" s="184"/>
      <c r="BD565" s="184"/>
      <c r="BE565" s="184"/>
      <c r="BF565" s="184"/>
      <c r="BG565" s="186"/>
      <c r="BH565" s="186"/>
      <c r="BI565" s="199"/>
      <c r="BJ565" s="199"/>
      <c r="BK565" s="199"/>
      <c r="BL565" s="186"/>
      <c r="BM565" s="186"/>
      <c r="BN565" s="186"/>
      <c r="BO565" s="186"/>
      <c r="BP565" s="186"/>
      <c r="BQ565" s="186"/>
      <c r="BR565" s="186"/>
      <c r="BS565" s="186"/>
      <c r="BT565" s="187"/>
      <c r="BU565" s="188"/>
      <c r="BV565" s="189"/>
      <c r="BW565" s="185"/>
      <c r="BX565"/>
      <c r="BZ565"/>
    </row>
    <row r="566" spans="2:78" ht="18.75">
      <c r="B566" s="676" t="s">
        <v>958</v>
      </c>
      <c r="C566" s="364">
        <v>26434293000109</v>
      </c>
      <c r="D566" s="838" t="s">
        <v>11</v>
      </c>
      <c r="E566" s="838" t="s">
        <v>620</v>
      </c>
      <c r="F566" s="365" t="s">
        <v>663</v>
      </c>
      <c r="G566" s="366" t="s">
        <v>738</v>
      </c>
      <c r="H566" s="366" t="s">
        <v>34</v>
      </c>
      <c r="I566" s="840" t="s">
        <v>1304</v>
      </c>
      <c r="J566" s="366" t="s">
        <v>608</v>
      </c>
      <c r="K566" s="367" t="s">
        <v>48</v>
      </c>
      <c r="L566" s="681" t="s">
        <v>1419</v>
      </c>
      <c r="M566" s="368" t="s">
        <v>34</v>
      </c>
      <c r="N566" s="682">
        <v>436070</v>
      </c>
      <c r="O566" s="683" t="s">
        <v>1321</v>
      </c>
      <c r="P566" s="684">
        <v>42761</v>
      </c>
      <c r="Q566" s="372">
        <v>41.930911000000002</v>
      </c>
      <c r="R566" s="372">
        <v>54.678797713147389</v>
      </c>
      <c r="S566" s="873">
        <v>1</v>
      </c>
      <c r="T566" s="369">
        <v>9.9067242932656896E-2</v>
      </c>
      <c r="U566" s="685">
        <v>1.0189595229120256</v>
      </c>
      <c r="V566" s="369">
        <v>0.11040580259035249</v>
      </c>
      <c r="W566" s="685">
        <v>0.9707592971989123</v>
      </c>
      <c r="X566" s="369">
        <v>0.16481139122705324</v>
      </c>
      <c r="Y566" s="685">
        <v>1.1013498340258892</v>
      </c>
      <c r="Z566" s="369">
        <v>0.13365127407808308</v>
      </c>
      <c r="AA566" s="685">
        <v>0.7116423050079157</v>
      </c>
      <c r="AB566" s="369">
        <v>3.8231061213661946E-3</v>
      </c>
      <c r="AC566" s="373">
        <v>-0.86986487408631941</v>
      </c>
      <c r="AD566" s="686">
        <v>25682025000143</v>
      </c>
      <c r="AE566" s="687" t="s">
        <v>1964</v>
      </c>
      <c r="AF566" s="688" t="s">
        <v>1779</v>
      </c>
      <c r="AG566" s="689" t="s">
        <v>1439</v>
      </c>
      <c r="AH566" s="689" t="s">
        <v>1786</v>
      </c>
      <c r="AI566" s="689">
        <v>1000</v>
      </c>
      <c r="AJ566" s="689">
        <v>500</v>
      </c>
      <c r="AK566" s="689">
        <v>1000</v>
      </c>
      <c r="AL566" s="673">
        <v>0.45</v>
      </c>
      <c r="AM566" s="673">
        <v>0</v>
      </c>
      <c r="AN566" s="685" t="s">
        <v>1787</v>
      </c>
      <c r="AO566" s="683" t="s">
        <v>1324</v>
      </c>
      <c r="AP566" s="687" t="s">
        <v>1788</v>
      </c>
      <c r="AQ566" s="376" t="s">
        <v>669</v>
      </c>
      <c r="AR566" s="369">
        <v>1.3500000000000001E-3</v>
      </c>
      <c r="AS566" s="369">
        <v>1.3500000000000001E-3</v>
      </c>
      <c r="AT566" s="369" t="s">
        <v>1419</v>
      </c>
      <c r="AW566" s="198"/>
      <c r="AX566" s="198"/>
      <c r="AY566" s="184"/>
      <c r="AZ566" s="184"/>
      <c r="BA566" s="184"/>
      <c r="BB566" s="186"/>
      <c r="BC566" s="184"/>
      <c r="BD566" s="184"/>
      <c r="BE566" s="184"/>
      <c r="BF566" s="184"/>
      <c r="BG566" s="186"/>
      <c r="BH566" s="186"/>
      <c r="BI566" s="199"/>
      <c r="BJ566" s="199"/>
      <c r="BK566" s="199"/>
      <c r="BL566" s="186"/>
      <c r="BM566" s="186"/>
      <c r="BN566" s="186"/>
      <c r="BO566" s="186"/>
      <c r="BP566" s="186"/>
      <c r="BQ566" s="186"/>
      <c r="BR566" s="186"/>
      <c r="BS566" s="186"/>
      <c r="BT566" s="187"/>
      <c r="BU566" s="188"/>
      <c r="BV566" s="189"/>
      <c r="BW566" s="185"/>
      <c r="BX566"/>
      <c r="BZ566"/>
    </row>
    <row r="567" spans="2:78" ht="18.75">
      <c r="B567" s="676" t="s">
        <v>959</v>
      </c>
      <c r="C567" s="364">
        <v>18391171000154</v>
      </c>
      <c r="D567" s="838" t="s">
        <v>13</v>
      </c>
      <c r="E567" s="838" t="s">
        <v>615</v>
      </c>
      <c r="F567" s="365" t="s">
        <v>619</v>
      </c>
      <c r="G567" s="366" t="s">
        <v>34</v>
      </c>
      <c r="H567" s="366" t="s">
        <v>1338</v>
      </c>
      <c r="I567" s="840" t="s">
        <v>34</v>
      </c>
      <c r="J567" s="366" t="s">
        <v>611</v>
      </c>
      <c r="K567" s="367" t="s">
        <v>49</v>
      </c>
      <c r="L567" s="681" t="s">
        <v>1339</v>
      </c>
      <c r="M567" s="368" t="s">
        <v>34</v>
      </c>
      <c r="N567" s="682">
        <v>344095</v>
      </c>
      <c r="O567" s="683" t="s">
        <v>1324</v>
      </c>
      <c r="P567" s="684">
        <v>41502</v>
      </c>
      <c r="Q567" s="372">
        <v>32.258102999999998</v>
      </c>
      <c r="R567" s="372">
        <v>36.821257796812716</v>
      </c>
      <c r="S567" s="873">
        <v>1</v>
      </c>
      <c r="T567" s="369">
        <v>-3.1536029902029528E-3</v>
      </c>
      <c r="U567" s="685">
        <v>-3.2436491651791625E-2</v>
      </c>
      <c r="V567" s="369">
        <v>-4.4409224490904675E-2</v>
      </c>
      <c r="W567" s="685">
        <v>-0.39047465390833047</v>
      </c>
      <c r="X567" s="369">
        <v>2.4941559202853458E-2</v>
      </c>
      <c r="Y567" s="685">
        <v>0.16667162314385306</v>
      </c>
      <c r="Z567" s="369">
        <v>0.56237992634306888</v>
      </c>
      <c r="AA567" s="685">
        <v>2.9944596475686929</v>
      </c>
      <c r="AB567" s="369">
        <v>0.18940457827939244</v>
      </c>
      <c r="AC567" s="373">
        <v>-0.83493553451946301</v>
      </c>
      <c r="AD567" s="686">
        <v>18391155000161</v>
      </c>
      <c r="AE567" s="687" t="s">
        <v>1860</v>
      </c>
      <c r="AF567" s="688" t="s">
        <v>1825</v>
      </c>
      <c r="AG567" s="689" t="s">
        <v>719</v>
      </c>
      <c r="AH567" s="689" t="s">
        <v>1780</v>
      </c>
      <c r="AI567" s="689">
        <v>50000</v>
      </c>
      <c r="AJ567" s="689">
        <v>25000</v>
      </c>
      <c r="AK567" s="689">
        <v>50000</v>
      </c>
      <c r="AL567" s="673">
        <v>1.98</v>
      </c>
      <c r="AM567" s="673">
        <v>20</v>
      </c>
      <c r="AN567" s="685" t="s">
        <v>1791</v>
      </c>
      <c r="AO567" s="683" t="s">
        <v>1324</v>
      </c>
      <c r="AP567" s="687" t="s">
        <v>1802</v>
      </c>
      <c r="AQ567" s="376" t="s">
        <v>668</v>
      </c>
      <c r="AR567" s="369">
        <v>3.9500000000000004E-3</v>
      </c>
      <c r="AS567" s="369">
        <v>3.9500000000000004E-3</v>
      </c>
      <c r="AT567" s="369" t="s">
        <v>1419</v>
      </c>
      <c r="AW567" s="198"/>
      <c r="AX567" s="198"/>
      <c r="AY567" s="184"/>
      <c r="AZ567" s="184"/>
      <c r="BA567" s="184"/>
      <c r="BB567" s="186"/>
      <c r="BC567" s="184"/>
      <c r="BD567" s="184"/>
      <c r="BE567" s="184"/>
      <c r="BF567" s="184"/>
      <c r="BG567" s="186"/>
      <c r="BH567" s="186"/>
      <c r="BI567" s="199"/>
      <c r="BJ567" s="199"/>
      <c r="BK567" s="199"/>
      <c r="BL567" s="186"/>
      <c r="BM567" s="186"/>
      <c r="BN567" s="186"/>
      <c r="BO567" s="186"/>
      <c r="BP567" s="186"/>
      <c r="BQ567" s="186"/>
      <c r="BR567" s="186"/>
      <c r="BS567" s="186"/>
      <c r="BT567" s="187"/>
      <c r="BU567" s="188"/>
      <c r="BV567" s="189"/>
      <c r="BW567" s="185"/>
      <c r="BX567"/>
      <c r="BZ567"/>
    </row>
    <row r="568" spans="2:78" ht="18.75">
      <c r="B568" s="676" t="s">
        <v>21</v>
      </c>
      <c r="C568" s="364">
        <v>8893082000152</v>
      </c>
      <c r="D568" s="838" t="s">
        <v>13</v>
      </c>
      <c r="E568" s="838" t="s">
        <v>615</v>
      </c>
      <c r="F568" s="365" t="s">
        <v>619</v>
      </c>
      <c r="G568" s="366" t="s">
        <v>34</v>
      </c>
      <c r="H568" s="366" t="s">
        <v>1337</v>
      </c>
      <c r="I568" s="840" t="s">
        <v>34</v>
      </c>
      <c r="J568" s="366" t="s">
        <v>611</v>
      </c>
      <c r="K568" s="367" t="s">
        <v>48</v>
      </c>
      <c r="L568" s="681" t="s">
        <v>715</v>
      </c>
      <c r="M568" s="368" t="s">
        <v>34</v>
      </c>
      <c r="N568" s="682">
        <v>211788</v>
      </c>
      <c r="O568" s="683" t="s">
        <v>1321</v>
      </c>
      <c r="P568" s="684">
        <v>39631</v>
      </c>
      <c r="Q568" s="372">
        <v>1001.183897</v>
      </c>
      <c r="R568" s="372">
        <v>1110.0590694342627</v>
      </c>
      <c r="S568" s="873">
        <v>1</v>
      </c>
      <c r="T568" s="369">
        <v>0.15568175886242774</v>
      </c>
      <c r="U568" s="685">
        <v>1.601270067083616</v>
      </c>
      <c r="V568" s="369">
        <v>0.14082144871560853</v>
      </c>
      <c r="W568" s="685">
        <v>1.2381933501531583</v>
      </c>
      <c r="X568" s="369">
        <v>0.24428668852968172</v>
      </c>
      <c r="Y568" s="685">
        <v>1.6324424050049291</v>
      </c>
      <c r="Z568" s="369">
        <v>0.40642684994532807</v>
      </c>
      <c r="AA568" s="685">
        <v>2.1640687102108913</v>
      </c>
      <c r="AB568" s="369">
        <v>4.1472484844817852E-2</v>
      </c>
      <c r="AC568" s="373">
        <v>0.65320562541022209</v>
      </c>
      <c r="AD568" s="686">
        <v>8875020000118</v>
      </c>
      <c r="AE568" s="687" t="s">
        <v>1860</v>
      </c>
      <c r="AF568" s="688" t="s">
        <v>1825</v>
      </c>
      <c r="AG568" s="689" t="s">
        <v>719</v>
      </c>
      <c r="AH568" s="689" t="s">
        <v>1786</v>
      </c>
      <c r="AI568" s="689">
        <v>50000</v>
      </c>
      <c r="AJ568" s="689">
        <v>25000</v>
      </c>
      <c r="AK568" s="689">
        <v>50000</v>
      </c>
      <c r="AL568" s="673">
        <v>1.98</v>
      </c>
      <c r="AM568" s="673">
        <v>20</v>
      </c>
      <c r="AN568" s="685" t="s">
        <v>1787</v>
      </c>
      <c r="AO568" s="683" t="s">
        <v>1324</v>
      </c>
      <c r="AP568" s="687" t="s">
        <v>1802</v>
      </c>
      <c r="AQ568" s="376" t="s">
        <v>668</v>
      </c>
      <c r="AR568" s="369">
        <v>3.9500000000000004E-3</v>
      </c>
      <c r="AS568" s="369">
        <v>3.9500000000000004E-3</v>
      </c>
      <c r="AT568" s="369" t="s">
        <v>1419</v>
      </c>
      <c r="AW568" s="198"/>
      <c r="AX568" s="198"/>
      <c r="AY568" s="184"/>
      <c r="AZ568" s="184"/>
      <c r="BA568" s="184"/>
      <c r="BB568" s="186"/>
      <c r="BC568" s="184"/>
      <c r="BD568" s="184"/>
      <c r="BE568" s="184"/>
      <c r="BF568" s="184"/>
      <c r="BG568" s="186"/>
      <c r="BH568" s="186"/>
      <c r="BI568" s="199"/>
      <c r="BJ568" s="199"/>
      <c r="BK568" s="199"/>
      <c r="BL568" s="218"/>
      <c r="BM568" s="186"/>
      <c r="BN568" s="186"/>
      <c r="BO568" s="186"/>
      <c r="BP568" s="186"/>
      <c r="BQ568" s="186"/>
      <c r="BR568" s="186"/>
      <c r="BS568" s="186"/>
      <c r="BT568" s="187"/>
      <c r="BU568" s="188"/>
      <c r="BV568" s="189"/>
      <c r="BW568" s="185"/>
      <c r="BX568"/>
      <c r="BZ568"/>
    </row>
    <row r="569" spans="2:78" ht="18.75">
      <c r="B569" s="676" t="s">
        <v>515</v>
      </c>
      <c r="C569" s="364">
        <v>9289134000149</v>
      </c>
      <c r="D569" s="838" t="s">
        <v>13</v>
      </c>
      <c r="E569" s="838" t="s">
        <v>615</v>
      </c>
      <c r="F569" s="365" t="s">
        <v>619</v>
      </c>
      <c r="G569" s="366" t="s">
        <v>34</v>
      </c>
      <c r="H569" s="366" t="s">
        <v>1337</v>
      </c>
      <c r="I569" s="840" t="s">
        <v>34</v>
      </c>
      <c r="J569" s="366" t="s">
        <v>611</v>
      </c>
      <c r="K569" s="367" t="s">
        <v>48</v>
      </c>
      <c r="L569" s="681" t="s">
        <v>715</v>
      </c>
      <c r="M569" s="368" t="s">
        <v>34</v>
      </c>
      <c r="N569" s="682">
        <v>211796</v>
      </c>
      <c r="O569" s="683" t="s">
        <v>1321</v>
      </c>
      <c r="P569" s="684">
        <v>39544</v>
      </c>
      <c r="Q569" s="372">
        <v>256.56336900000002</v>
      </c>
      <c r="R569" s="372">
        <v>242.82881321599993</v>
      </c>
      <c r="S569" s="873">
        <v>1</v>
      </c>
      <c r="T569" s="369">
        <v>0.15617771830492222</v>
      </c>
      <c r="U569" s="685">
        <v>1.6063712749293961</v>
      </c>
      <c r="V569" s="369">
        <v>0.14095528915356281</v>
      </c>
      <c r="W569" s="685">
        <v>1.2393701619369319</v>
      </c>
      <c r="X569" s="369">
        <v>0.24493053517601382</v>
      </c>
      <c r="Y569" s="685">
        <v>1.6367449012814097</v>
      </c>
      <c r="Z569" s="369">
        <v>0.41118312326132678</v>
      </c>
      <c r="AA569" s="685">
        <v>2.1893940602997164</v>
      </c>
      <c r="AB569" s="369">
        <v>4.1741223522453005E-2</v>
      </c>
      <c r="AC569" s="373">
        <v>0.65220658478507432</v>
      </c>
      <c r="AD569" s="686">
        <v>9289155000164</v>
      </c>
      <c r="AE569" s="687" t="s">
        <v>1860</v>
      </c>
      <c r="AF569" s="688" t="s">
        <v>1825</v>
      </c>
      <c r="AG569" s="689" t="s">
        <v>719</v>
      </c>
      <c r="AH569" s="689" t="s">
        <v>1861</v>
      </c>
      <c r="AI569" s="689">
        <v>100000</v>
      </c>
      <c r="AJ569" s="689">
        <v>50000</v>
      </c>
      <c r="AK569" s="689">
        <v>100000</v>
      </c>
      <c r="AL569" s="673">
        <v>0.08</v>
      </c>
      <c r="AM569" s="673">
        <v>20</v>
      </c>
      <c r="AN569" s="685" t="s">
        <v>1787</v>
      </c>
      <c r="AO569" s="683" t="s">
        <v>1324</v>
      </c>
      <c r="AP569" s="687" t="s">
        <v>1802</v>
      </c>
      <c r="AQ569" s="376" t="s">
        <v>668</v>
      </c>
      <c r="AR569" s="369">
        <v>3.9500000000000004E-3</v>
      </c>
      <c r="AS569" s="369">
        <v>3.9500000000000004E-3</v>
      </c>
      <c r="AT569" s="369" t="s">
        <v>1419</v>
      </c>
      <c r="AW569"/>
      <c r="AX569" s="198"/>
      <c r="AY569" s="184"/>
      <c r="AZ569" s="184"/>
      <c r="BA569" s="184"/>
      <c r="BB569" s="186"/>
      <c r="BC569" s="184"/>
      <c r="BD569" s="184"/>
      <c r="BE569" s="184"/>
      <c r="BF569" s="184"/>
      <c r="BG569" s="186"/>
      <c r="BH569" s="186"/>
      <c r="BI569" s="199"/>
      <c r="BJ569" s="199"/>
      <c r="BK569" s="199"/>
      <c r="BL569" s="186"/>
      <c r="BM569" s="186"/>
      <c r="BN569" s="186"/>
      <c r="BO569" s="186"/>
      <c r="BP569" s="186"/>
      <c r="BQ569" s="186"/>
      <c r="BR569" s="186"/>
      <c r="BS569" s="186"/>
      <c r="BT569" s="187"/>
      <c r="BU569" s="188"/>
      <c r="BV569" s="189"/>
      <c r="BW569" s="185"/>
      <c r="BX569"/>
      <c r="BZ569"/>
    </row>
    <row r="570" spans="2:78" ht="18.75">
      <c r="B570" s="676" t="s">
        <v>648</v>
      </c>
      <c r="C570" s="364">
        <v>30556738000109</v>
      </c>
      <c r="D570" s="838" t="s">
        <v>13</v>
      </c>
      <c r="E570" s="838" t="s">
        <v>615</v>
      </c>
      <c r="F570" s="365" t="s">
        <v>619</v>
      </c>
      <c r="G570" s="366" t="s">
        <v>34</v>
      </c>
      <c r="H570" s="366" t="s">
        <v>865</v>
      </c>
      <c r="I570" s="840" t="s">
        <v>34</v>
      </c>
      <c r="J570" s="366" t="s">
        <v>611</v>
      </c>
      <c r="K570" s="367" t="s">
        <v>48</v>
      </c>
      <c r="L570" s="681" t="s">
        <v>715</v>
      </c>
      <c r="M570" s="368" t="s">
        <v>34</v>
      </c>
      <c r="N570" s="682">
        <v>476080</v>
      </c>
      <c r="O570" s="683" t="s">
        <v>1321</v>
      </c>
      <c r="P570" s="684">
        <v>43371</v>
      </c>
      <c r="Q570" s="372">
        <v>767.44294130000003</v>
      </c>
      <c r="R570" s="372">
        <v>596.1411029459598</v>
      </c>
      <c r="S570" s="873">
        <v>1</v>
      </c>
      <c r="T570" s="369">
        <v>0.19277904262974732</v>
      </c>
      <c r="U570" s="685">
        <v>1.9828354508560884</v>
      </c>
      <c r="V570" s="369">
        <v>0.16415961884758268</v>
      </c>
      <c r="W570" s="685">
        <v>1.4433976519531762</v>
      </c>
      <c r="X570" s="369">
        <v>0.31357005506367575</v>
      </c>
      <c r="Y570" s="685">
        <v>2.0954275401030662</v>
      </c>
      <c r="Z570" s="369">
        <v>0.55668405526519349</v>
      </c>
      <c r="AA570" s="685">
        <v>2.9641312960370865</v>
      </c>
      <c r="AB570" s="369">
        <v>6.1192600422151792E-2</v>
      </c>
      <c r="AC570" s="373">
        <v>0.82409033419822231</v>
      </c>
      <c r="AD570" s="686">
        <v>24300684000105</v>
      </c>
      <c r="AE570" s="687" t="s">
        <v>1860</v>
      </c>
      <c r="AF570" s="688" t="s">
        <v>1825</v>
      </c>
      <c r="AG570" s="689" t="s">
        <v>719</v>
      </c>
      <c r="AH570" s="689" t="s">
        <v>1780</v>
      </c>
      <c r="AI570" s="689">
        <v>50000</v>
      </c>
      <c r="AJ570" s="689">
        <v>25000</v>
      </c>
      <c r="AK570" s="689">
        <v>50000</v>
      </c>
      <c r="AL570" s="673">
        <v>1.98</v>
      </c>
      <c r="AM570" s="673">
        <v>20</v>
      </c>
      <c r="AN570" s="685" t="s">
        <v>1787</v>
      </c>
      <c r="AO570" s="683" t="s">
        <v>1324</v>
      </c>
      <c r="AP570" s="687" t="s">
        <v>1802</v>
      </c>
      <c r="AQ570" s="376" t="s">
        <v>668</v>
      </c>
      <c r="AR570" s="369">
        <v>3.9500000000000004E-3</v>
      </c>
      <c r="AS570" s="369">
        <v>3.9500000000000004E-3</v>
      </c>
      <c r="AT570" s="369" t="s">
        <v>1419</v>
      </c>
      <c r="AW570" s="198"/>
      <c r="AX570" s="198"/>
      <c r="AY570" s="184"/>
      <c r="AZ570" s="184"/>
      <c r="BA570" s="184"/>
      <c r="BB570" s="186"/>
      <c r="BC570" s="184"/>
      <c r="BD570" s="184"/>
      <c r="BE570" s="184"/>
      <c r="BF570" s="184"/>
      <c r="BG570" s="186"/>
      <c r="BH570" s="186"/>
      <c r="BI570" s="199"/>
      <c r="BJ570" s="199"/>
      <c r="BK570" s="199"/>
      <c r="BL570" s="218"/>
      <c r="BM570" s="186"/>
      <c r="BN570" s="186"/>
      <c r="BO570" s="186"/>
      <c r="BP570" s="186"/>
      <c r="BQ570" s="186"/>
      <c r="BR570" s="186"/>
      <c r="BS570" s="186"/>
      <c r="BT570" s="187"/>
      <c r="BU570" s="188"/>
      <c r="BV570" s="189"/>
      <c r="BW570" s="185"/>
      <c r="BX570"/>
      <c r="BZ570"/>
    </row>
    <row r="571" spans="2:78" ht="18.75">
      <c r="B571" s="676" t="s">
        <v>208</v>
      </c>
      <c r="C571" s="364">
        <v>36668282000147</v>
      </c>
      <c r="D571" s="838" t="s">
        <v>14</v>
      </c>
      <c r="E571" s="838" t="s">
        <v>614</v>
      </c>
      <c r="F571" s="365" t="s">
        <v>1419</v>
      </c>
      <c r="G571" s="366" t="s">
        <v>1419</v>
      </c>
      <c r="H571" s="366" t="s">
        <v>1338</v>
      </c>
      <c r="I571" s="840" t="s">
        <v>34</v>
      </c>
      <c r="J571" s="366" t="s">
        <v>608</v>
      </c>
      <c r="K571" s="367" t="s">
        <v>48</v>
      </c>
      <c r="L571" s="681" t="s">
        <v>1419</v>
      </c>
      <c r="M571" s="368" t="s">
        <v>34</v>
      </c>
      <c r="N571" s="683">
        <v>539538</v>
      </c>
      <c r="O571" s="683" t="s">
        <v>1321</v>
      </c>
      <c r="P571" s="684">
        <v>43901</v>
      </c>
      <c r="Q571" s="372">
        <v>24.116409640000001</v>
      </c>
      <c r="R571" s="372">
        <v>25.320594757279999</v>
      </c>
      <c r="S571" s="873">
        <v>5</v>
      </c>
      <c r="T571" s="369">
        <v>-6.6845032782141045E-2</v>
      </c>
      <c r="U571" s="685">
        <v>-0.68753687592810087</v>
      </c>
      <c r="V571" s="369">
        <v>-0.1712616634997367</v>
      </c>
      <c r="W571" s="685">
        <v>-1.5058434266628722</v>
      </c>
      <c r="X571" s="369">
        <v>-0.12146730191040023</v>
      </c>
      <c r="Y571" s="685">
        <v>-0.81170355885347723</v>
      </c>
      <c r="AB571" s="369">
        <v>0.3375217488432013</v>
      </c>
      <c r="AC571" s="373">
        <v>-0.8443694452038587</v>
      </c>
      <c r="AD571" s="686">
        <v>0</v>
      </c>
      <c r="AE571" s="687" t="s">
        <v>2081</v>
      </c>
      <c r="AF571" s="688" t="s">
        <v>1797</v>
      </c>
      <c r="AG571" s="689" t="s">
        <v>741</v>
      </c>
      <c r="AH571" s="689" t="s">
        <v>1786</v>
      </c>
      <c r="AI571" s="689">
        <v>1000</v>
      </c>
      <c r="AJ571" s="689">
        <v>100</v>
      </c>
      <c r="AK571" s="689">
        <v>1000</v>
      </c>
      <c r="AL571" s="673">
        <v>2.5</v>
      </c>
      <c r="AM571" s="673">
        <v>20</v>
      </c>
      <c r="AN571" s="685" t="s">
        <v>1787</v>
      </c>
      <c r="AO571" s="683" t="s">
        <v>1324</v>
      </c>
      <c r="AP571" s="687" t="s">
        <v>1802</v>
      </c>
      <c r="AQ571" s="376" t="s">
        <v>668</v>
      </c>
      <c r="AR571" s="369">
        <v>8.3333333333333297E-3</v>
      </c>
      <c r="AS571" s="369">
        <v>8.3333333333333297E-3</v>
      </c>
      <c r="AT571" s="369" t="s">
        <v>1419</v>
      </c>
      <c r="AW571"/>
      <c r="AX571" s="198"/>
      <c r="AY571" s="184"/>
      <c r="AZ571" s="184"/>
      <c r="BA571" s="184"/>
      <c r="BB571" s="186"/>
      <c r="BC571" s="184"/>
      <c r="BD571" s="184"/>
      <c r="BE571" s="184"/>
      <c r="BF571" s="184"/>
      <c r="BG571" s="186"/>
      <c r="BH571" s="186"/>
      <c r="BI571" s="199"/>
      <c r="BJ571" s="199"/>
      <c r="BK571" s="199"/>
      <c r="BL571" s="186"/>
      <c r="BM571" s="186"/>
      <c r="BN571" s="186"/>
      <c r="BO571" s="186"/>
      <c r="BP571" s="186"/>
      <c r="BQ571" s="186"/>
      <c r="BR571" s="186"/>
      <c r="BS571" s="186"/>
      <c r="BT571" s="187"/>
      <c r="BU571" s="188"/>
      <c r="BV571" s="189"/>
      <c r="BW571" s="185"/>
      <c r="BX571"/>
      <c r="BZ571"/>
    </row>
    <row r="572" spans="2:78" ht="18.75">
      <c r="B572" s="676" t="s">
        <v>960</v>
      </c>
      <c r="C572" s="364">
        <v>23686321000197</v>
      </c>
      <c r="D572" s="838" t="s">
        <v>13</v>
      </c>
      <c r="E572" s="838" t="s">
        <v>615</v>
      </c>
      <c r="F572" s="365" t="s">
        <v>619</v>
      </c>
      <c r="G572" s="366" t="s">
        <v>34</v>
      </c>
      <c r="H572" s="366" t="s">
        <v>1337</v>
      </c>
      <c r="I572" s="840" t="s">
        <v>34</v>
      </c>
      <c r="J572" s="366" t="s">
        <v>1419</v>
      </c>
      <c r="K572" s="367" t="s">
        <v>48</v>
      </c>
      <c r="L572" s="681" t="s">
        <v>1419</v>
      </c>
      <c r="M572" s="368" t="s">
        <v>34</v>
      </c>
      <c r="N572" s="682">
        <v>415391</v>
      </c>
      <c r="O572" s="683" t="s">
        <v>1321</v>
      </c>
      <c r="P572" s="684">
        <v>42428</v>
      </c>
      <c r="Q572" s="372">
        <v>0.65245699999999995</v>
      </c>
      <c r="R572" s="372">
        <v>48.347555728744929</v>
      </c>
      <c r="S572" s="873">
        <v>1</v>
      </c>
      <c r="T572" s="369">
        <v>9.9556587124922657E-3</v>
      </c>
      <c r="U572" s="685">
        <v>0.10239926893748275</v>
      </c>
      <c r="V572" s="369">
        <v>-2.3626646845358423E-2</v>
      </c>
      <c r="W572" s="685">
        <v>-0.20774077583465003</v>
      </c>
      <c r="X572" s="369">
        <v>-3.2467683110453227E-2</v>
      </c>
      <c r="Y572" s="685">
        <v>-0.21696484168160596</v>
      </c>
      <c r="Z572" s="369">
        <v>1.0287352212188905E-2</v>
      </c>
      <c r="AA572" s="685">
        <v>5.4776245802440275E-2</v>
      </c>
      <c r="AB572" s="369">
        <v>4.6708621692523301E-2</v>
      </c>
      <c r="AC572" s="373">
        <v>-2.9407426334435982</v>
      </c>
      <c r="AD572" s="686">
        <v>0</v>
      </c>
      <c r="AE572" s="687" t="s">
        <v>1803</v>
      </c>
      <c r="AF572" s="688" t="s">
        <v>1800</v>
      </c>
      <c r="AG572" s="689" t="s">
        <v>1438</v>
      </c>
      <c r="AH572" s="689" t="s">
        <v>1861</v>
      </c>
      <c r="AI572" s="689">
        <v>100000</v>
      </c>
      <c r="AJ572" s="689">
        <v>1000</v>
      </c>
      <c r="AK572" s="689">
        <v>100000</v>
      </c>
      <c r="AL572" s="673">
        <v>2</v>
      </c>
      <c r="AM572" s="673">
        <v>20</v>
      </c>
      <c r="AN572" s="685" t="s">
        <v>1782</v>
      </c>
      <c r="AO572" s="683" t="s">
        <v>1324</v>
      </c>
      <c r="AP572" s="687" t="s">
        <v>1802</v>
      </c>
      <c r="AQ572" s="376" t="s">
        <v>679</v>
      </c>
      <c r="AR572" s="369">
        <v>7.0000000000000001E-3</v>
      </c>
      <c r="AS572" s="369">
        <v>7.0000000000000001E-3</v>
      </c>
      <c r="AT572" s="369" t="s">
        <v>1419</v>
      </c>
      <c r="AW572"/>
      <c r="AX572" s="198"/>
      <c r="AY572" s="184"/>
      <c r="AZ572" s="184"/>
      <c r="BA572" s="184"/>
      <c r="BB572" s="186"/>
      <c r="BC572" s="184"/>
      <c r="BD572" s="184"/>
      <c r="BE572" s="184"/>
      <c r="BF572" s="184"/>
      <c r="BG572" s="186"/>
      <c r="BH572" s="186"/>
      <c r="BI572" s="199"/>
      <c r="BJ572" s="199"/>
      <c r="BK572" s="199"/>
      <c r="BL572" s="186"/>
      <c r="BM572" s="186"/>
      <c r="BN572" s="186"/>
      <c r="BO572" s="186"/>
      <c r="BP572" s="186"/>
      <c r="BQ572" s="186"/>
      <c r="BR572" s="186"/>
      <c r="BS572" s="186"/>
      <c r="BT572" s="187"/>
      <c r="BU572" s="188"/>
      <c r="BV572" s="189"/>
      <c r="BW572" s="185"/>
      <c r="BX572"/>
      <c r="BZ572"/>
    </row>
    <row r="573" spans="2:78" ht="18.75">
      <c r="B573" s="676" t="s">
        <v>535</v>
      </c>
      <c r="C573" s="364">
        <v>37495383000126</v>
      </c>
      <c r="D573" s="838" t="s">
        <v>14</v>
      </c>
      <c r="E573" s="838" t="s">
        <v>614</v>
      </c>
      <c r="F573" s="365" t="s">
        <v>1419</v>
      </c>
      <c r="G573" s="366" t="s">
        <v>1419</v>
      </c>
      <c r="H573" s="366" t="s">
        <v>865</v>
      </c>
      <c r="I573" s="840" t="s">
        <v>34</v>
      </c>
      <c r="J573" s="366" t="s">
        <v>608</v>
      </c>
      <c r="K573" s="367" t="s">
        <v>48</v>
      </c>
      <c r="L573" s="681" t="s">
        <v>715</v>
      </c>
      <c r="M573" s="368" t="s">
        <v>34</v>
      </c>
      <c r="N573" s="683">
        <v>593559</v>
      </c>
      <c r="O573" s="683" t="s">
        <v>1321</v>
      </c>
      <c r="P573" s="684">
        <v>44318</v>
      </c>
      <c r="Q573" s="372">
        <v>38.747087720000003</v>
      </c>
      <c r="R573" s="372">
        <v>36.603139066440008</v>
      </c>
      <c r="S573" s="873">
        <v>2</v>
      </c>
      <c r="T573" s="369">
        <v>0.23789958873228256</v>
      </c>
      <c r="U573" s="685">
        <v>2.4469243743908087</v>
      </c>
      <c r="V573" s="369">
        <v>0.18119340869497802</v>
      </c>
      <c r="W573" s="685">
        <v>1.5931697606008097</v>
      </c>
      <c r="AB573" s="369">
        <v>0.16483303522486381</v>
      </c>
      <c r="AC573" s="373">
        <v>0.40927487798616086</v>
      </c>
      <c r="AD573" s="686">
        <v>37487877000169</v>
      </c>
      <c r="AE573" s="687" t="s">
        <v>2083</v>
      </c>
      <c r="AF573" s="688" t="s">
        <v>1842</v>
      </c>
      <c r="AG573" s="689" t="s">
        <v>736</v>
      </c>
      <c r="AH573" s="689" t="s">
        <v>1780</v>
      </c>
      <c r="AI573" s="689">
        <v>25000</v>
      </c>
      <c r="AJ573" s="689">
        <v>5000</v>
      </c>
      <c r="AK573" s="689">
        <v>10000</v>
      </c>
      <c r="AL573" s="673">
        <v>0</v>
      </c>
      <c r="AM573" s="673">
        <v>0</v>
      </c>
      <c r="AN573" s="685" t="s">
        <v>1791</v>
      </c>
      <c r="AO573" s="683" t="s">
        <v>1324</v>
      </c>
      <c r="AP573" s="687" t="s">
        <v>1802</v>
      </c>
      <c r="AQ573" s="376" t="s">
        <v>668</v>
      </c>
      <c r="AR573" s="369">
        <v>5.0673000000000003E-3</v>
      </c>
      <c r="AS573" s="369">
        <v>5.0673000000000003E-3</v>
      </c>
      <c r="AT573" s="369" t="s">
        <v>1419</v>
      </c>
      <c r="AW573"/>
      <c r="AX573" s="198"/>
      <c r="AY573" s="184"/>
      <c r="AZ573" s="184"/>
      <c r="BA573" s="184"/>
      <c r="BB573" s="186"/>
      <c r="BC573" s="184"/>
      <c r="BD573" s="184"/>
      <c r="BE573" s="184"/>
      <c r="BF573" s="184"/>
      <c r="BG573" s="186"/>
      <c r="BH573" s="186"/>
      <c r="BI573" s="199"/>
      <c r="BJ573" s="199"/>
      <c r="BK573" s="199"/>
      <c r="BL573" s="186"/>
      <c r="BM573" s="186"/>
      <c r="BN573" s="186"/>
      <c r="BO573" s="186"/>
      <c r="BP573" s="186"/>
      <c r="BQ573" s="186"/>
      <c r="BR573" s="186"/>
      <c r="BS573" s="186"/>
      <c r="BT573" s="187"/>
      <c r="BU573" s="188"/>
      <c r="BV573" s="189"/>
      <c r="BW573" s="185"/>
      <c r="BX573"/>
      <c r="BZ573"/>
    </row>
    <row r="574" spans="2:78" ht="18.75">
      <c r="B574" s="676" t="s">
        <v>961</v>
      </c>
      <c r="C574" s="364">
        <v>37287419000186</v>
      </c>
      <c r="D574" s="838" t="s">
        <v>13</v>
      </c>
      <c r="E574" s="838" t="s">
        <v>615</v>
      </c>
      <c r="F574" s="365" t="s">
        <v>619</v>
      </c>
      <c r="G574" s="366" t="s">
        <v>34</v>
      </c>
      <c r="H574" s="366" t="s">
        <v>1337</v>
      </c>
      <c r="I574" s="840" t="s">
        <v>34</v>
      </c>
      <c r="J574" s="366" t="s">
        <v>611</v>
      </c>
      <c r="K574" s="367" t="s">
        <v>48</v>
      </c>
      <c r="L574" s="681" t="s">
        <v>715</v>
      </c>
      <c r="M574" s="368" t="s">
        <v>34</v>
      </c>
      <c r="N574" s="683">
        <v>541941</v>
      </c>
      <c r="O574" s="683" t="s">
        <v>1324</v>
      </c>
      <c r="P574" s="684">
        <v>44014</v>
      </c>
      <c r="Q574" s="372">
        <v>4427.6706019499998</v>
      </c>
      <c r="R574" s="372">
        <v>3856.9479928391202</v>
      </c>
      <c r="S574" s="873">
        <v>1</v>
      </c>
      <c r="T574" s="369">
        <v>0.19705337595318273</v>
      </c>
      <c r="U574" s="685">
        <v>2.0267992527656196</v>
      </c>
      <c r="V574" s="369">
        <v>0.22723915979557474</v>
      </c>
      <c r="W574" s="685">
        <v>1.998033816009771</v>
      </c>
      <c r="X574" s="369">
        <v>0.36987702523156596</v>
      </c>
      <c r="Y574" s="685">
        <v>2.4716980866181011</v>
      </c>
      <c r="AB574" s="369">
        <v>3.7804623592639204E-2</v>
      </c>
      <c r="AC574" s="373">
        <v>3.0024838417500361</v>
      </c>
      <c r="AD574" s="686">
        <v>36986798000130</v>
      </c>
      <c r="AE574" s="687" t="s">
        <v>1856</v>
      </c>
      <c r="AF574" s="688" t="s">
        <v>1800</v>
      </c>
      <c r="AG574" s="689" t="s">
        <v>1438</v>
      </c>
      <c r="AH574" s="689" t="s">
        <v>1786</v>
      </c>
      <c r="AI574" s="689">
        <v>500</v>
      </c>
      <c r="AJ574" s="689">
        <v>100</v>
      </c>
      <c r="AK574" s="689">
        <v>100</v>
      </c>
      <c r="AL574" s="673">
        <v>0</v>
      </c>
      <c r="AM574" s="673">
        <v>0</v>
      </c>
      <c r="AN574" s="685" t="s">
        <v>1782</v>
      </c>
      <c r="AO574" s="683" t="s">
        <v>1324</v>
      </c>
      <c r="AP574" s="687" t="s">
        <v>1802</v>
      </c>
      <c r="AQ574" s="376" t="s">
        <v>668</v>
      </c>
      <c r="AR574" s="369">
        <v>5.0666666666666698E-3</v>
      </c>
      <c r="AS574" s="369">
        <v>5.0666666666666698E-3</v>
      </c>
      <c r="AT574" s="369" t="s">
        <v>1419</v>
      </c>
      <c r="AW574"/>
      <c r="AX574" s="198"/>
      <c r="AY574" s="184"/>
      <c r="AZ574" s="184"/>
      <c r="BA574" s="184"/>
      <c r="BB574" s="186"/>
      <c r="BC574" s="184"/>
      <c r="BD574" s="184"/>
      <c r="BE574" s="184"/>
      <c r="BF574" s="184"/>
      <c r="BG574" s="186"/>
      <c r="BH574" s="186"/>
      <c r="BI574" s="199"/>
      <c r="BJ574" s="199"/>
      <c r="BK574" s="199"/>
      <c r="BL574" s="186"/>
      <c r="BM574" s="186"/>
      <c r="BN574" s="186"/>
      <c r="BO574" s="186"/>
      <c r="BP574" s="186"/>
      <c r="BQ574" s="186"/>
      <c r="BR574" s="186"/>
      <c r="BS574" s="186"/>
      <c r="BT574" s="187"/>
      <c r="BU574" s="188"/>
      <c r="BV574" s="189"/>
      <c r="BW574" s="185"/>
      <c r="BX574"/>
      <c r="BZ574"/>
    </row>
    <row r="575" spans="2:78" ht="18.75">
      <c r="B575" s="676" t="s">
        <v>516</v>
      </c>
      <c r="C575" s="364">
        <v>35828684000107</v>
      </c>
      <c r="D575" s="838" t="s">
        <v>13</v>
      </c>
      <c r="E575" s="838" t="s">
        <v>615</v>
      </c>
      <c r="F575" s="365" t="s">
        <v>619</v>
      </c>
      <c r="G575" s="366" t="s">
        <v>34</v>
      </c>
      <c r="H575" s="366" t="s">
        <v>1337</v>
      </c>
      <c r="I575" s="840" t="s">
        <v>34</v>
      </c>
      <c r="J575" s="366" t="s">
        <v>611</v>
      </c>
      <c r="K575" s="367" t="s">
        <v>48</v>
      </c>
      <c r="L575" s="681" t="s">
        <v>715</v>
      </c>
      <c r="M575" s="368" t="s">
        <v>34</v>
      </c>
      <c r="N575" s="683">
        <v>541419</v>
      </c>
      <c r="O575" s="683" t="s">
        <v>1324</v>
      </c>
      <c r="P575" s="684">
        <v>44014</v>
      </c>
      <c r="Q575" s="372">
        <v>418618100</v>
      </c>
      <c r="R575" s="372">
        <v>13133814.78871333</v>
      </c>
      <c r="S575" s="873">
        <v>1</v>
      </c>
      <c r="T575" s="369">
        <v>0.19752706965165867</v>
      </c>
      <c r="U575" s="685">
        <v>2.0316714455380942</v>
      </c>
      <c r="V575" s="369">
        <v>0.22772059948704659</v>
      </c>
      <c r="W575" s="685">
        <v>2.0022669454791613</v>
      </c>
      <c r="X575" s="369">
        <v>0.37055326905083552</v>
      </c>
      <c r="Y575" s="685">
        <v>2.4762170765530112</v>
      </c>
      <c r="AB575" s="369">
        <v>3.7731260652122491E-2</v>
      </c>
      <c r="AC575" s="373">
        <v>3.0210814375586215</v>
      </c>
      <c r="AD575" s="686">
        <v>35828652000101</v>
      </c>
      <c r="AE575" s="687" t="s">
        <v>2083</v>
      </c>
      <c r="AF575" s="688" t="s">
        <v>1842</v>
      </c>
      <c r="AG575" s="689" t="s">
        <v>736</v>
      </c>
      <c r="AH575" s="689" t="s">
        <v>1786</v>
      </c>
      <c r="AI575" s="689">
        <v>500</v>
      </c>
      <c r="AJ575" s="689">
        <v>100</v>
      </c>
      <c r="AK575" s="689">
        <v>100</v>
      </c>
      <c r="AL575" s="673">
        <v>2.5</v>
      </c>
      <c r="AM575" s="673">
        <v>20</v>
      </c>
      <c r="AN575" s="685" t="s">
        <v>1787</v>
      </c>
      <c r="AO575" s="683" t="s">
        <v>1324</v>
      </c>
      <c r="AP575" s="687" t="s">
        <v>1802</v>
      </c>
      <c r="AQ575" s="376" t="s">
        <v>668</v>
      </c>
      <c r="AR575" s="369">
        <v>5.0673000000000003E-3</v>
      </c>
      <c r="AS575" s="369">
        <v>5.0673000000000003E-3</v>
      </c>
      <c r="AT575" s="369" t="s">
        <v>1419</v>
      </c>
      <c r="AW575"/>
      <c r="AX575" s="198"/>
      <c r="AY575" s="184"/>
      <c r="AZ575" s="184"/>
      <c r="BA575" s="184"/>
      <c r="BB575" s="186"/>
      <c r="BC575" s="184"/>
      <c r="BD575" s="184"/>
      <c r="BE575" s="184"/>
      <c r="BF575" s="184"/>
      <c r="BG575" s="186"/>
      <c r="BH575" s="186"/>
      <c r="BI575" s="199"/>
      <c r="BJ575" s="199"/>
      <c r="BK575" s="199"/>
      <c r="BL575" s="186"/>
      <c r="BM575" s="186"/>
      <c r="BN575" s="186"/>
      <c r="BO575" s="186"/>
      <c r="BP575" s="186"/>
      <c r="BQ575" s="186"/>
      <c r="BR575" s="186"/>
      <c r="BS575" s="186"/>
      <c r="BT575" s="187"/>
      <c r="BU575" s="188"/>
      <c r="BV575" s="189"/>
      <c r="BW575" s="185"/>
      <c r="BX575"/>
      <c r="BZ575"/>
    </row>
    <row r="576" spans="2:78" ht="18.75">
      <c r="B576" s="676" t="s">
        <v>962</v>
      </c>
      <c r="C576" s="364">
        <v>32102192000133</v>
      </c>
      <c r="D576" s="838" t="s">
        <v>14</v>
      </c>
      <c r="E576" s="838" t="s">
        <v>607</v>
      </c>
      <c r="F576" s="365" t="s">
        <v>1419</v>
      </c>
      <c r="G576" s="366" t="s">
        <v>1419</v>
      </c>
      <c r="H576" s="366" t="s">
        <v>34</v>
      </c>
      <c r="I576" s="840" t="s">
        <v>34</v>
      </c>
      <c r="J576" s="366" t="s">
        <v>611</v>
      </c>
      <c r="K576" s="367" t="s">
        <v>48</v>
      </c>
      <c r="L576" s="681" t="s">
        <v>1419</v>
      </c>
      <c r="M576" s="368" t="s">
        <v>34</v>
      </c>
      <c r="N576" s="682">
        <v>482641</v>
      </c>
      <c r="O576" s="683" t="s">
        <v>1321</v>
      </c>
      <c r="P576" s="684">
        <v>43447</v>
      </c>
      <c r="Q576" s="372">
        <v>44.369168620000004</v>
      </c>
      <c r="R576" s="372">
        <v>68.629827207419353</v>
      </c>
      <c r="S576" s="873">
        <v>4</v>
      </c>
      <c r="T576" s="369">
        <v>-0.13370375870313322</v>
      </c>
      <c r="U576" s="685">
        <v>-1.3752145931052149</v>
      </c>
      <c r="V576" s="369">
        <v>-0.11514511657758719</v>
      </c>
      <c r="W576" s="685">
        <v>-1.0124304141828937</v>
      </c>
      <c r="X576" s="369">
        <v>9.8980218809269438E-2</v>
      </c>
      <c r="Y576" s="685">
        <v>0.66143393818728446</v>
      </c>
      <c r="Z576" s="369">
        <v>-1.4130376415705359E-2</v>
      </c>
      <c r="AA576" s="685">
        <v>-7.523889100546223E-2</v>
      </c>
      <c r="AB576" s="369">
        <v>0.18556335452315387</v>
      </c>
      <c r="AC576" s="373">
        <v>-1.2334143531785646</v>
      </c>
      <c r="AD576" s="686">
        <v>31533583000140</v>
      </c>
      <c r="AE576" s="687" t="s">
        <v>2022</v>
      </c>
      <c r="AF576" s="688" t="s">
        <v>1779</v>
      </c>
      <c r="AG576" s="689" t="s">
        <v>1439</v>
      </c>
      <c r="AH576" s="689" t="s">
        <v>1780</v>
      </c>
      <c r="AI576" s="689">
        <v>1000</v>
      </c>
      <c r="AJ576" s="689">
        <v>1000</v>
      </c>
      <c r="AK576" s="689">
        <v>1000</v>
      </c>
      <c r="AL576" s="673">
        <v>2</v>
      </c>
      <c r="AM576" s="673">
        <v>20</v>
      </c>
      <c r="AN576" s="685" t="s">
        <v>1791</v>
      </c>
      <c r="AO576" s="683" t="s">
        <v>1324</v>
      </c>
      <c r="AP576" s="687" t="s">
        <v>1783</v>
      </c>
      <c r="AQ576" s="376" t="s">
        <v>716</v>
      </c>
      <c r="AR576" s="369">
        <v>6.0000000000000001E-3</v>
      </c>
      <c r="AS576" s="369">
        <v>6.0000000000000001E-3</v>
      </c>
      <c r="AT576" s="369" t="s">
        <v>1419</v>
      </c>
      <c r="AW576"/>
      <c r="AX576" s="198"/>
      <c r="AY576" s="184"/>
      <c r="AZ576" s="184"/>
      <c r="BA576" s="184"/>
      <c r="BB576" s="186"/>
      <c r="BC576" s="184"/>
      <c r="BD576" s="184"/>
      <c r="BE576" s="184"/>
      <c r="BF576" s="184"/>
      <c r="BG576" s="186"/>
      <c r="BH576" s="186"/>
      <c r="BI576" s="199"/>
      <c r="BJ576" s="199"/>
      <c r="BK576" s="199"/>
      <c r="BL576" s="186"/>
      <c r="BM576" s="186"/>
      <c r="BN576" s="186"/>
      <c r="BO576" s="186"/>
      <c r="BP576" s="186"/>
      <c r="BQ576" s="186"/>
      <c r="BR576" s="186"/>
      <c r="BS576" s="186"/>
      <c r="BT576" s="187"/>
      <c r="BU576" s="188"/>
      <c r="BV576" s="189"/>
      <c r="BW576" s="185"/>
      <c r="BX576"/>
      <c r="BZ576"/>
    </row>
    <row r="577" spans="2:78" ht="18.75">
      <c r="B577" s="676" t="s">
        <v>963</v>
      </c>
      <c r="C577" s="364">
        <v>28075532000107</v>
      </c>
      <c r="D577" s="838" t="s">
        <v>14</v>
      </c>
      <c r="E577" s="838" t="s">
        <v>607</v>
      </c>
      <c r="F577" s="365" t="s">
        <v>1419</v>
      </c>
      <c r="G577" s="366" t="s">
        <v>1419</v>
      </c>
      <c r="H577" s="366" t="s">
        <v>34</v>
      </c>
      <c r="I577" s="840" t="s">
        <v>34</v>
      </c>
      <c r="J577" s="366" t="s">
        <v>611</v>
      </c>
      <c r="K577" s="367" t="s">
        <v>1782</v>
      </c>
      <c r="L577" s="681" t="s">
        <v>1419</v>
      </c>
      <c r="M577" s="368" t="s">
        <v>34</v>
      </c>
      <c r="N577" s="682">
        <v>454117</v>
      </c>
      <c r="O577" s="683" t="s">
        <v>1321</v>
      </c>
      <c r="P577" s="684">
        <v>43013</v>
      </c>
      <c r="Q577" s="372">
        <v>109.16337851999999</v>
      </c>
      <c r="R577" s="372">
        <v>163.55154960401615</v>
      </c>
      <c r="S577" s="873">
        <v>4</v>
      </c>
      <c r="T577" s="369">
        <v>-0.27694531539769851</v>
      </c>
      <c r="U577" s="685">
        <v>-2.8485305343784346</v>
      </c>
      <c r="V577" s="369">
        <v>-0.27801700913294736</v>
      </c>
      <c r="W577" s="685">
        <v>-2.4445055428529345</v>
      </c>
      <c r="X577" s="369">
        <v>-5.8195910809161089E-2</v>
      </c>
      <c r="Y577" s="685">
        <v>-0.38889336612877395</v>
      </c>
      <c r="Z577" s="369">
        <v>0.17393787373766401</v>
      </c>
      <c r="AA577" s="685">
        <v>0.92615315677821475</v>
      </c>
      <c r="AB577" s="369">
        <v>0.22514697315596729</v>
      </c>
      <c r="AC577" s="373">
        <v>-1.7399674175357565</v>
      </c>
      <c r="AD577" s="686">
        <v>28075437000103</v>
      </c>
      <c r="AE577" s="687" t="s">
        <v>2022</v>
      </c>
      <c r="AF577" s="688" t="s">
        <v>1779</v>
      </c>
      <c r="AG577" s="689" t="s">
        <v>1439</v>
      </c>
      <c r="AH577" s="689" t="s">
        <v>1780</v>
      </c>
      <c r="AI577" s="689">
        <v>1000</v>
      </c>
      <c r="AJ577" s="689">
        <v>1000</v>
      </c>
      <c r="AK577" s="689">
        <v>1000</v>
      </c>
      <c r="AL577" s="673">
        <v>2</v>
      </c>
      <c r="AM577" s="673">
        <v>20</v>
      </c>
      <c r="AN577" s="685" t="s">
        <v>1791</v>
      </c>
      <c r="AO577" s="683" t="s">
        <v>1324</v>
      </c>
      <c r="AP577" s="687" t="s">
        <v>1783</v>
      </c>
      <c r="AQ577" s="376" t="s">
        <v>687</v>
      </c>
      <c r="AR577" s="369">
        <v>6.0000000000000001E-3</v>
      </c>
      <c r="AS577" s="369">
        <v>6.0000000000000001E-3</v>
      </c>
      <c r="AT577" s="369" t="s">
        <v>1419</v>
      </c>
      <c r="AW577"/>
      <c r="AX577" s="198"/>
      <c r="AY577" s="184"/>
      <c r="AZ577" s="184"/>
      <c r="BA577" s="184"/>
      <c r="BB577" s="186"/>
      <c r="BC577" s="184"/>
      <c r="BD577" s="184"/>
      <c r="BE577" s="184"/>
      <c r="BF577" s="184"/>
      <c r="BG577" s="186"/>
      <c r="BH577" s="186"/>
      <c r="BI577" s="199"/>
      <c r="BJ577" s="199"/>
      <c r="BK577" s="199"/>
      <c r="BL577" s="186"/>
      <c r="BM577" s="186"/>
      <c r="BN577" s="186"/>
      <c r="BO577" s="186"/>
      <c r="BP577" s="186"/>
      <c r="BQ577" s="186"/>
      <c r="BR577" s="186"/>
      <c r="BS577" s="186"/>
      <c r="BT577" s="187"/>
      <c r="BU577" s="188"/>
      <c r="BV577" s="189"/>
      <c r="BW577" s="185"/>
      <c r="BX577"/>
      <c r="BZ577"/>
    </row>
    <row r="578" spans="2:78" ht="18.75">
      <c r="B578" s="676" t="s">
        <v>964</v>
      </c>
      <c r="C578" s="364">
        <v>36352424000162</v>
      </c>
      <c r="D578" s="838" t="s">
        <v>14</v>
      </c>
      <c r="E578" s="838" t="s">
        <v>607</v>
      </c>
      <c r="F578" s="365" t="s">
        <v>1419</v>
      </c>
      <c r="G578" s="366" t="s">
        <v>1419</v>
      </c>
      <c r="H578" s="366" t="s">
        <v>34</v>
      </c>
      <c r="I578" s="840" t="s">
        <v>34</v>
      </c>
      <c r="J578" s="366" t="s">
        <v>611</v>
      </c>
      <c r="K578" s="367" t="s">
        <v>48</v>
      </c>
      <c r="L578" s="681" t="s">
        <v>1419</v>
      </c>
      <c r="M578" s="368" t="s">
        <v>1416</v>
      </c>
      <c r="N578" s="683">
        <v>557021</v>
      </c>
      <c r="O578" s="683" t="s">
        <v>1321</v>
      </c>
      <c r="P578" s="684">
        <v>44064</v>
      </c>
      <c r="Q578" s="372">
        <v>16.745773109999998</v>
      </c>
      <c r="R578" s="372">
        <v>24.640969439640013</v>
      </c>
      <c r="S578" s="873">
        <v>4</v>
      </c>
      <c r="T578" s="369">
        <v>-0.3418586473186398</v>
      </c>
      <c r="U578" s="685">
        <v>-3.5161988348857491</v>
      </c>
      <c r="V578" s="369">
        <v>-0.3242997679806493</v>
      </c>
      <c r="W578" s="685">
        <v>-2.8514535238220788</v>
      </c>
      <c r="X578" s="369">
        <v>-9.4013979999999608E-2</v>
      </c>
      <c r="Y578" s="685">
        <v>-0.6282471162837725</v>
      </c>
      <c r="AB578" s="369">
        <v>0.22458930214187639</v>
      </c>
      <c r="AC578" s="373">
        <v>-1.9503651871146197</v>
      </c>
      <c r="AD578" s="686">
        <v>36327593000142</v>
      </c>
      <c r="AE578" s="687" t="s">
        <v>2022</v>
      </c>
      <c r="AF578" s="688" t="s">
        <v>1779</v>
      </c>
      <c r="AG578" s="689" t="s">
        <v>1439</v>
      </c>
      <c r="AH578" s="689" t="s">
        <v>1780</v>
      </c>
      <c r="AI578" s="689">
        <v>1000</v>
      </c>
      <c r="AJ578" s="689">
        <v>1000</v>
      </c>
      <c r="AK578" s="689">
        <v>1000</v>
      </c>
      <c r="AL578" s="673">
        <v>1.2</v>
      </c>
      <c r="AM578" s="673">
        <v>0</v>
      </c>
      <c r="AN578" s="685" t="s">
        <v>1782</v>
      </c>
      <c r="AO578" s="683" t="s">
        <v>1324</v>
      </c>
      <c r="AP578" s="687" t="s">
        <v>1783</v>
      </c>
      <c r="AQ578" s="376" t="s">
        <v>716</v>
      </c>
      <c r="AR578" s="369">
        <v>3.2000000000000002E-3</v>
      </c>
      <c r="AS578" s="369">
        <v>3.2000000000000002E-3</v>
      </c>
      <c r="AT578" s="369" t="s">
        <v>1419</v>
      </c>
      <c r="AW578"/>
      <c r="AX578" s="198"/>
      <c r="AY578" s="184"/>
      <c r="AZ578" s="184"/>
      <c r="BA578" s="184"/>
      <c r="BB578" s="186"/>
      <c r="BC578" s="184"/>
      <c r="BD578" s="184"/>
      <c r="BE578" s="184"/>
      <c r="BF578" s="184"/>
      <c r="BG578" s="186"/>
      <c r="BH578" s="186"/>
      <c r="BI578" s="199"/>
      <c r="BJ578" s="199"/>
      <c r="BK578" s="199"/>
      <c r="BL578" s="186"/>
      <c r="BM578" s="186"/>
      <c r="BN578" s="186"/>
      <c r="BO578" s="186"/>
      <c r="BP578" s="186"/>
      <c r="BQ578" s="186"/>
      <c r="BR578" s="186"/>
      <c r="BS578" s="186"/>
      <c r="BT578" s="187"/>
      <c r="BU578" s="188"/>
      <c r="BV578" s="189"/>
      <c r="BW578" s="185"/>
      <c r="BX578"/>
      <c r="BZ578"/>
    </row>
    <row r="579" spans="2:78" ht="18.75">
      <c r="B579" s="676" t="s">
        <v>209</v>
      </c>
      <c r="C579" s="364">
        <v>27324405000131</v>
      </c>
      <c r="D579" s="838" t="s">
        <v>13</v>
      </c>
      <c r="E579" s="838" t="s">
        <v>615</v>
      </c>
      <c r="F579" s="365" t="s">
        <v>619</v>
      </c>
      <c r="G579" s="366" t="s">
        <v>34</v>
      </c>
      <c r="H579" s="366" t="s">
        <v>1337</v>
      </c>
      <c r="I579" s="840" t="s">
        <v>34</v>
      </c>
      <c r="J579" s="366" t="s">
        <v>611</v>
      </c>
      <c r="K579" s="367" t="s">
        <v>48</v>
      </c>
      <c r="L579" s="681" t="s">
        <v>1419</v>
      </c>
      <c r="M579" s="368" t="s">
        <v>1416</v>
      </c>
      <c r="N579" s="682">
        <v>441996</v>
      </c>
      <c r="O579" s="683" t="s">
        <v>1321</v>
      </c>
      <c r="P579" s="684">
        <v>42868</v>
      </c>
      <c r="Q579" s="372">
        <v>54.278149999999997</v>
      </c>
      <c r="R579" s="372">
        <v>70.28010890039846</v>
      </c>
      <c r="S579" s="873">
        <v>3</v>
      </c>
      <c r="T579" s="369">
        <v>4.2193429529608695E-2</v>
      </c>
      <c r="U579" s="685">
        <v>0.43398196569110076</v>
      </c>
      <c r="V579" s="369">
        <v>5.8940893774125147E-2</v>
      </c>
      <c r="W579" s="685">
        <v>0.51824649858978755</v>
      </c>
      <c r="X579" s="369">
        <v>0.10362219533760375</v>
      </c>
      <c r="Y579" s="685">
        <v>0.69245388189973023</v>
      </c>
      <c r="Z579" s="369">
        <v>0.17036692914605123</v>
      </c>
      <c r="AA579" s="685">
        <v>0.90713923223645387</v>
      </c>
      <c r="AB579" s="369">
        <v>4.1350781310393006E-2</v>
      </c>
      <c r="AC579" s="373">
        <v>-1.3250171533599844</v>
      </c>
      <c r="AD579" s="686">
        <v>0</v>
      </c>
      <c r="AE579" s="687" t="s">
        <v>2014</v>
      </c>
      <c r="AF579" s="688" t="s">
        <v>1779</v>
      </c>
      <c r="AG579" s="689" t="s">
        <v>1439</v>
      </c>
      <c r="AH579" s="689" t="s">
        <v>1786</v>
      </c>
      <c r="AI579" s="689">
        <v>25000</v>
      </c>
      <c r="AJ579" s="689">
        <v>10000</v>
      </c>
      <c r="AK579" s="689">
        <v>20000</v>
      </c>
      <c r="AL579" s="673">
        <v>0.55000000000000004</v>
      </c>
      <c r="AM579" s="673">
        <v>10</v>
      </c>
      <c r="AN579" s="685" t="s">
        <v>1787</v>
      </c>
      <c r="AO579" s="683" t="s">
        <v>1324</v>
      </c>
      <c r="AP579" s="687" t="s">
        <v>1802</v>
      </c>
      <c r="AQ579" s="376" t="s">
        <v>668</v>
      </c>
      <c r="AR579" s="369">
        <v>1.2833333333333299E-3</v>
      </c>
      <c r="AS579" s="369">
        <v>1.2833333333333299E-3</v>
      </c>
      <c r="AT579" s="369" t="s">
        <v>1419</v>
      </c>
      <c r="AW579"/>
      <c r="AX579" s="198"/>
      <c r="AY579" s="184"/>
      <c r="AZ579" s="184"/>
      <c r="BA579" s="184"/>
      <c r="BB579" s="186"/>
      <c r="BC579" s="184"/>
      <c r="BD579" s="184"/>
      <c r="BE579" s="184"/>
      <c r="BF579" s="184"/>
      <c r="BG579" s="186"/>
      <c r="BH579" s="186"/>
      <c r="BI579" s="199"/>
      <c r="BJ579" s="199"/>
      <c r="BK579" s="199"/>
      <c r="BL579" s="186"/>
      <c r="BM579" s="186"/>
      <c r="BN579" s="186"/>
      <c r="BO579" s="186"/>
      <c r="BP579" s="186"/>
      <c r="BQ579" s="186"/>
      <c r="BR579" s="186"/>
      <c r="BS579" s="186"/>
      <c r="BT579" s="187"/>
      <c r="BU579" s="188"/>
      <c r="BV579" s="189"/>
      <c r="BW579" s="185"/>
      <c r="BX579"/>
      <c r="BZ579"/>
    </row>
    <row r="580" spans="2:78" ht="18.75">
      <c r="B580" s="676" t="s">
        <v>210</v>
      </c>
      <c r="C580" s="364">
        <v>31440882000130</v>
      </c>
      <c r="D580" s="838" t="s">
        <v>13</v>
      </c>
      <c r="E580" s="838" t="s">
        <v>616</v>
      </c>
      <c r="F580" s="365" t="s">
        <v>610</v>
      </c>
      <c r="G580" s="366" t="s">
        <v>34</v>
      </c>
      <c r="H580" s="366" t="s">
        <v>1337</v>
      </c>
      <c r="I580" s="840" t="s">
        <v>34</v>
      </c>
      <c r="J580" s="366" t="s">
        <v>611</v>
      </c>
      <c r="K580" s="367" t="s">
        <v>48</v>
      </c>
      <c r="L580" s="681" t="s">
        <v>1419</v>
      </c>
      <c r="M580" s="368" t="s">
        <v>34</v>
      </c>
      <c r="N580" s="682">
        <v>478385</v>
      </c>
      <c r="O580" s="683" t="s">
        <v>1321</v>
      </c>
      <c r="P580" s="684">
        <v>43407</v>
      </c>
      <c r="Q580" s="372">
        <v>121.97334727</v>
      </c>
      <c r="R580" s="372">
        <v>145.40736405645416</v>
      </c>
      <c r="S580" s="873">
        <v>3</v>
      </c>
      <c r="T580" s="369">
        <v>9.999743565449104E-2</v>
      </c>
      <c r="U580" s="685">
        <v>1.0285270520366694</v>
      </c>
      <c r="V580" s="369">
        <v>0.11420435907649562</v>
      </c>
      <c r="W580" s="685">
        <v>1.004158665151887</v>
      </c>
      <c r="X580" s="369">
        <v>0.18854312072410773</v>
      </c>
      <c r="Y580" s="685">
        <v>1.2599367869551352</v>
      </c>
      <c r="Z580" s="369">
        <v>0.23826106014838988</v>
      </c>
      <c r="AA580" s="685">
        <v>1.268649709531162</v>
      </c>
      <c r="AB580" s="369">
        <v>3.7917897253189461E-2</v>
      </c>
      <c r="AC580" s="373">
        <v>1.2473549313774474E-2</v>
      </c>
      <c r="AD580" s="686">
        <v>0</v>
      </c>
      <c r="AE580" s="687" t="s">
        <v>1937</v>
      </c>
      <c r="AF580" s="688" t="s">
        <v>1779</v>
      </c>
      <c r="AG580" s="689" t="s">
        <v>1439</v>
      </c>
      <c r="AH580" s="689" t="s">
        <v>1786</v>
      </c>
      <c r="AI580" s="689">
        <v>50000</v>
      </c>
      <c r="AJ580" s="689">
        <v>20000</v>
      </c>
      <c r="AK580" s="689">
        <v>20000</v>
      </c>
      <c r="AL580" s="673">
        <v>2</v>
      </c>
      <c r="AM580" s="673">
        <v>20</v>
      </c>
      <c r="AN580" s="685" t="s">
        <v>1787</v>
      </c>
      <c r="AO580" s="683" t="s">
        <v>1324</v>
      </c>
      <c r="AP580" s="687" t="s">
        <v>1802</v>
      </c>
      <c r="AQ580" s="376" t="s">
        <v>668</v>
      </c>
      <c r="AR580" s="369">
        <v>5.4000000000000003E-3</v>
      </c>
      <c r="AS580" s="369">
        <v>5.4000000000000003E-3</v>
      </c>
      <c r="AT580" s="369" t="s">
        <v>1419</v>
      </c>
      <c r="AW580"/>
      <c r="AX580" s="198"/>
      <c r="AY580" s="184"/>
      <c r="AZ580" s="184"/>
      <c r="BA580" s="184"/>
      <c r="BB580" s="186"/>
      <c r="BC580" s="184"/>
      <c r="BD580" s="184"/>
      <c r="BE580" s="184"/>
      <c r="BF580" s="184"/>
      <c r="BG580" s="186"/>
      <c r="BH580" s="186"/>
      <c r="BI580" s="199"/>
      <c r="BJ580" s="199"/>
      <c r="BK580" s="199"/>
      <c r="BL580" s="186"/>
      <c r="BM580" s="186"/>
      <c r="BN580" s="186"/>
      <c r="BO580" s="186"/>
      <c r="BP580" s="186"/>
      <c r="BQ580" s="186"/>
      <c r="BR580" s="186"/>
      <c r="BS580" s="186"/>
      <c r="BT580" s="187"/>
      <c r="BU580" s="188"/>
      <c r="BV580" s="189"/>
      <c r="BW580" s="185"/>
      <c r="BX580"/>
      <c r="BZ580"/>
    </row>
    <row r="581" spans="2:78" ht="18.75">
      <c r="B581" s="676" t="s">
        <v>1610</v>
      </c>
      <c r="C581" s="364">
        <v>36352601000100</v>
      </c>
      <c r="D581" s="838" t="s">
        <v>14</v>
      </c>
      <c r="E581" s="838" t="s">
        <v>1419</v>
      </c>
      <c r="F581" s="365" t="s">
        <v>1419</v>
      </c>
      <c r="G581" s="366" t="s">
        <v>1419</v>
      </c>
      <c r="H581" s="366" t="s">
        <v>34</v>
      </c>
      <c r="I581" s="840" t="s">
        <v>1419</v>
      </c>
      <c r="J581" s="366" t="s">
        <v>1419</v>
      </c>
      <c r="K581" s="367" t="s">
        <v>48</v>
      </c>
      <c r="L581" s="681" t="s">
        <v>1419</v>
      </c>
      <c r="M581" s="368" t="s">
        <v>1419</v>
      </c>
      <c r="N581" s="683">
        <v>539740</v>
      </c>
      <c r="O581" s="683" t="s">
        <v>1321</v>
      </c>
      <c r="P581" s="684">
        <v>43978</v>
      </c>
      <c r="Q581" s="372">
        <v>1E-8</v>
      </c>
      <c r="R581" s="372">
        <v>12.905468051495321</v>
      </c>
      <c r="S581" s="873">
        <v>3</v>
      </c>
      <c r="T581" s="369">
        <v>-8.2924543127052441E-2</v>
      </c>
      <c r="U581" s="685">
        <v>-0.85292323073811138</v>
      </c>
      <c r="V581" s="369">
        <v>-0.17184837493282623</v>
      </c>
      <c r="W581" s="685">
        <v>-1.5110021734414072</v>
      </c>
      <c r="X581" s="369">
        <v>-0.21094806747498629</v>
      </c>
      <c r="Y581" s="685">
        <v>-1.4096575326009531</v>
      </c>
      <c r="AB581" s="369">
        <v>0.24946389297804042</v>
      </c>
      <c r="AC581" s="373">
        <v>-1.1447739383799254</v>
      </c>
      <c r="AD581" s="686">
        <v>40777563000105</v>
      </c>
      <c r="AE581" s="687" t="s">
        <v>2014</v>
      </c>
      <c r="AF581" s="688" t="s">
        <v>1779</v>
      </c>
      <c r="AG581" s="689" t="s">
        <v>1439</v>
      </c>
      <c r="AH581" s="689" t="s">
        <v>1786</v>
      </c>
      <c r="AI581" s="689">
        <v>1000</v>
      </c>
      <c r="AJ581" s="689">
        <v>1000</v>
      </c>
      <c r="AK581" s="689">
        <v>1000</v>
      </c>
      <c r="AL581" s="673">
        <v>1.7</v>
      </c>
      <c r="AM581" s="673">
        <v>25</v>
      </c>
      <c r="AN581" s="685" t="s">
        <v>1801</v>
      </c>
      <c r="AO581" s="683" t="s">
        <v>1324</v>
      </c>
      <c r="AP581" s="687" t="s">
        <v>1783</v>
      </c>
      <c r="AQ581" s="376" t="s">
        <v>716</v>
      </c>
      <c r="AR581" s="369">
        <v>1.9995E-3</v>
      </c>
      <c r="AS581" s="369">
        <v>1.9995E-3</v>
      </c>
      <c r="AT581" s="369" t="s">
        <v>1419</v>
      </c>
      <c r="AW581"/>
      <c r="AX581" s="198"/>
      <c r="AY581" s="184"/>
      <c r="AZ581" s="184"/>
      <c r="BA581" s="184"/>
      <c r="BB581" s="186"/>
      <c r="BC581" s="184"/>
      <c r="BD581" s="184"/>
      <c r="BE581" s="184"/>
      <c r="BF581" s="184"/>
      <c r="BG581" s="186"/>
      <c r="BH581" s="186"/>
      <c r="BI581" s="199"/>
      <c r="BJ581" s="199"/>
      <c r="BK581" s="199"/>
      <c r="BL581" s="186"/>
      <c r="BM581" s="186"/>
      <c r="BN581" s="186"/>
      <c r="BO581" s="186"/>
      <c r="BP581" s="186"/>
      <c r="BQ581" s="186"/>
      <c r="BR581" s="186"/>
      <c r="BS581" s="186"/>
      <c r="BT581" s="187"/>
      <c r="BU581" s="188"/>
      <c r="BV581" s="189"/>
      <c r="BW581" s="185"/>
      <c r="BX581"/>
      <c r="BZ581"/>
    </row>
    <row r="582" spans="2:78" ht="18.75">
      <c r="B582" s="676" t="s">
        <v>211</v>
      </c>
      <c r="C582" s="364">
        <v>29826089000121</v>
      </c>
      <c r="D582" s="838" t="s">
        <v>13</v>
      </c>
      <c r="E582" s="838" t="s">
        <v>616</v>
      </c>
      <c r="F582" s="365" t="s">
        <v>610</v>
      </c>
      <c r="G582" s="366" t="s">
        <v>34</v>
      </c>
      <c r="H582" s="366" t="s">
        <v>1338</v>
      </c>
      <c r="I582" s="840" t="s">
        <v>34</v>
      </c>
      <c r="J582" s="366" t="s">
        <v>611</v>
      </c>
      <c r="K582" s="367" t="s">
        <v>48</v>
      </c>
      <c r="L582" s="681" t="s">
        <v>1339</v>
      </c>
      <c r="M582" s="368" t="s">
        <v>1416</v>
      </c>
      <c r="N582" s="682">
        <v>481645</v>
      </c>
      <c r="O582" s="683" t="s">
        <v>1321</v>
      </c>
      <c r="P582" s="684">
        <v>43196</v>
      </c>
      <c r="Q582" s="372">
        <v>257.13948406999998</v>
      </c>
      <c r="R582" s="372">
        <v>361.95206465051774</v>
      </c>
      <c r="S582" s="873">
        <v>3</v>
      </c>
      <c r="T582" s="369">
        <v>-1.0063857840348134E-2</v>
      </c>
      <c r="U582" s="685">
        <v>-0.10351215477578611</v>
      </c>
      <c r="V582" s="369">
        <v>5.4835572693134882E-3</v>
      </c>
      <c r="W582" s="685">
        <v>4.821498577081041E-2</v>
      </c>
      <c r="X582" s="369">
        <v>4.6516631486442916E-2</v>
      </c>
      <c r="Y582" s="685">
        <v>0.31084674418201225</v>
      </c>
      <c r="Z582" s="369">
        <v>0.13619904601644639</v>
      </c>
      <c r="AA582" s="685">
        <v>0.72520822353250891</v>
      </c>
      <c r="AB582" s="369">
        <v>7.7937390044358082E-2</v>
      </c>
      <c r="AC582" s="373">
        <v>-1.3889075703498739</v>
      </c>
      <c r="AD582" s="686">
        <v>26450646000164</v>
      </c>
      <c r="AE582" s="687" t="s">
        <v>2014</v>
      </c>
      <c r="AF582" s="688" t="s">
        <v>1779</v>
      </c>
      <c r="AG582" s="689" t="s">
        <v>1439</v>
      </c>
      <c r="AH582" s="689" t="s">
        <v>1786</v>
      </c>
      <c r="AI582" s="689">
        <v>25000</v>
      </c>
      <c r="AJ582" s="689">
        <v>10000</v>
      </c>
      <c r="AK582" s="689">
        <v>20000</v>
      </c>
      <c r="AL582" s="673">
        <v>1.45</v>
      </c>
      <c r="AM582" s="673">
        <v>20</v>
      </c>
      <c r="AN582" s="685" t="s">
        <v>1787</v>
      </c>
      <c r="AO582" s="683" t="s">
        <v>1324</v>
      </c>
      <c r="AP582" s="687" t="s">
        <v>1802</v>
      </c>
      <c r="AQ582" s="376" t="s">
        <v>668</v>
      </c>
      <c r="AR582" s="369">
        <v>2.8999999999999998E-3</v>
      </c>
      <c r="AS582" s="369">
        <v>2.8999999999999998E-3</v>
      </c>
      <c r="AT582" s="369" t="s">
        <v>1419</v>
      </c>
      <c r="AW582"/>
      <c r="AX582" s="198"/>
      <c r="AY582" s="184"/>
      <c r="AZ582" s="184"/>
      <c r="BA582" s="184"/>
      <c r="BB582" s="186"/>
      <c r="BC582" s="184"/>
      <c r="BD582" s="184"/>
      <c r="BE582" s="184"/>
      <c r="BF582" s="184"/>
      <c r="BG582" s="186"/>
      <c r="BH582" s="186"/>
      <c r="BI582" s="199"/>
      <c r="BJ582" s="199"/>
      <c r="BK582" s="199"/>
      <c r="BL582" s="186"/>
      <c r="BM582" s="186"/>
      <c r="BN582" s="186"/>
      <c r="BO582" s="186"/>
      <c r="BP582" s="186"/>
      <c r="BQ582" s="186"/>
      <c r="BR582" s="186"/>
      <c r="BS582" s="186"/>
      <c r="BT582" s="187"/>
      <c r="BU582" s="188"/>
      <c r="BV582" s="189"/>
      <c r="BW582" s="185"/>
      <c r="BX582"/>
      <c r="BZ582"/>
    </row>
    <row r="583" spans="2:78" ht="18.75">
      <c r="B583" s="676" t="s">
        <v>212</v>
      </c>
      <c r="C583" s="364">
        <v>11052478000181</v>
      </c>
      <c r="D583" s="838" t="s">
        <v>13</v>
      </c>
      <c r="E583" s="838" t="s">
        <v>616</v>
      </c>
      <c r="F583" s="365" t="s">
        <v>610</v>
      </c>
      <c r="G583" s="366" t="s">
        <v>34</v>
      </c>
      <c r="H583" s="366" t="s">
        <v>865</v>
      </c>
      <c r="I583" s="840" t="s">
        <v>34</v>
      </c>
      <c r="J583" s="366" t="s">
        <v>611</v>
      </c>
      <c r="K583" s="367" t="s">
        <v>48</v>
      </c>
      <c r="L583" s="681" t="s">
        <v>715</v>
      </c>
      <c r="M583" s="368" t="s">
        <v>1416</v>
      </c>
      <c r="N583" s="682">
        <v>340091</v>
      </c>
      <c r="O583" s="683" t="s">
        <v>1321</v>
      </c>
      <c r="P583" s="684">
        <v>40977</v>
      </c>
      <c r="Q583" s="372">
        <v>665.71013900000003</v>
      </c>
      <c r="R583" s="372">
        <v>2132252.4592972351</v>
      </c>
      <c r="S583" s="873">
        <v>3</v>
      </c>
      <c r="T583" s="369">
        <v>0.11336441539697195</v>
      </c>
      <c r="U583" s="685">
        <v>1.1660135803579617</v>
      </c>
      <c r="V583" s="369">
        <v>0.12979363532352961</v>
      </c>
      <c r="W583" s="685">
        <v>1.141229674993292</v>
      </c>
      <c r="X583" s="369">
        <v>0.23286096395243683</v>
      </c>
      <c r="Y583" s="685">
        <v>1.5560901591250422</v>
      </c>
      <c r="Z583" s="369">
        <v>0.31792080920865251</v>
      </c>
      <c r="AA583" s="685">
        <v>1.6928076371576348</v>
      </c>
      <c r="AB583" s="369">
        <v>5.411765293371399E-2</v>
      </c>
      <c r="AC583" s="373">
        <v>0.29680235815049344</v>
      </c>
      <c r="AD583" s="686">
        <v>22099965000116</v>
      </c>
      <c r="AE583" s="687" t="s">
        <v>1937</v>
      </c>
      <c r="AF583" s="688" t="s">
        <v>1779</v>
      </c>
      <c r="AG583" s="689" t="s">
        <v>1439</v>
      </c>
      <c r="AH583" s="689" t="s">
        <v>1786</v>
      </c>
      <c r="AI583" s="689">
        <v>50000</v>
      </c>
      <c r="AJ583" s="689">
        <v>20000</v>
      </c>
      <c r="AK583" s="689">
        <v>20000</v>
      </c>
      <c r="AL583" s="673">
        <v>1</v>
      </c>
      <c r="AM583" s="673">
        <v>27.5</v>
      </c>
      <c r="AN583" s="685" t="s">
        <v>1787</v>
      </c>
      <c r="AO583" s="683" t="s">
        <v>1324</v>
      </c>
      <c r="AP583" s="687" t="s">
        <v>1802</v>
      </c>
      <c r="AQ583" s="376" t="s">
        <v>668</v>
      </c>
      <c r="AR583" s="369">
        <v>1.9E-3</v>
      </c>
      <c r="AS583" s="369">
        <v>1.9E-3</v>
      </c>
      <c r="AT583" s="369" t="s">
        <v>1419</v>
      </c>
      <c r="AW583"/>
      <c r="AX583" s="198"/>
      <c r="AY583" s="184"/>
      <c r="AZ583" s="184"/>
      <c r="BA583" s="184"/>
      <c r="BB583" s="186"/>
      <c r="BC583" s="184"/>
      <c r="BD583" s="184"/>
      <c r="BE583" s="184"/>
      <c r="BF583" s="184"/>
      <c r="BG583" s="186"/>
      <c r="BH583" s="186"/>
      <c r="BI583" s="199"/>
      <c r="BJ583" s="199"/>
      <c r="BK583" s="199"/>
      <c r="BL583" s="186"/>
      <c r="BM583" s="186"/>
      <c r="BN583" s="186"/>
      <c r="BO583" s="186"/>
      <c r="BP583" s="186"/>
      <c r="BQ583" s="186"/>
      <c r="BR583" s="186"/>
      <c r="BS583" s="186"/>
      <c r="BT583" s="187"/>
      <c r="BU583" s="188"/>
      <c r="BV583" s="189"/>
      <c r="BW583" s="185"/>
      <c r="BX583"/>
      <c r="BZ583"/>
    </row>
    <row r="584" spans="2:78" ht="18.75">
      <c r="B584" s="676" t="s">
        <v>213</v>
      </c>
      <c r="C584" s="364">
        <v>41673124000115</v>
      </c>
      <c r="D584" s="838" t="s">
        <v>14</v>
      </c>
      <c r="E584" s="838" t="s">
        <v>607</v>
      </c>
      <c r="F584" s="365" t="s">
        <v>1419</v>
      </c>
      <c r="G584" s="366" t="s">
        <v>1419</v>
      </c>
      <c r="H584" s="366" t="s">
        <v>34</v>
      </c>
      <c r="I584" s="840" t="s">
        <v>34</v>
      </c>
      <c r="J584" s="366" t="s">
        <v>608</v>
      </c>
      <c r="K584" s="367" t="s">
        <v>48</v>
      </c>
      <c r="L584" s="681" t="s">
        <v>1419</v>
      </c>
      <c r="M584" s="368" t="s">
        <v>34</v>
      </c>
      <c r="N584" s="683">
        <v>592366</v>
      </c>
      <c r="O584" s="683" t="s">
        <v>1321</v>
      </c>
      <c r="P584" s="684">
        <v>44323</v>
      </c>
      <c r="Q584" s="372">
        <v>8.9370977000000007</v>
      </c>
      <c r="R584" s="372">
        <v>8.7392583852191237</v>
      </c>
      <c r="S584" s="873">
        <v>2</v>
      </c>
      <c r="T584" s="369">
        <v>3.915073467753194E-2</v>
      </c>
      <c r="U584" s="685">
        <v>0.40268622349560473</v>
      </c>
      <c r="V584" s="369">
        <v>3.3876918676660095E-2</v>
      </c>
      <c r="W584" s="685">
        <v>0.29786780218282605</v>
      </c>
      <c r="AB584" s="369">
        <v>0.23061756481061635</v>
      </c>
      <c r="AC584" s="373">
        <v>-0.34626360617479374</v>
      </c>
      <c r="AD584" s="686">
        <v>0</v>
      </c>
      <c r="AE584" s="687" t="s">
        <v>2023</v>
      </c>
      <c r="AF584" s="688" t="s">
        <v>1800</v>
      </c>
      <c r="AG584" s="689" t="s">
        <v>1438</v>
      </c>
      <c r="AH584" s="689" t="s">
        <v>1780</v>
      </c>
      <c r="AI584" s="689">
        <v>100000</v>
      </c>
      <c r="AJ584" s="689">
        <v>250</v>
      </c>
      <c r="AK584" s="689">
        <v>100000</v>
      </c>
      <c r="AL584" s="673">
        <v>2</v>
      </c>
      <c r="AM584" s="673">
        <v>20</v>
      </c>
      <c r="AN584" s="685" t="s">
        <v>1782</v>
      </c>
      <c r="AO584" s="683" t="s">
        <v>1324</v>
      </c>
      <c r="AP584" s="687" t="s">
        <v>1783</v>
      </c>
      <c r="AQ584" s="376" t="s">
        <v>659</v>
      </c>
      <c r="AR584" s="369">
        <v>5.3333333333333297E-3</v>
      </c>
      <c r="AS584" s="369">
        <v>5.3333333333333297E-3</v>
      </c>
      <c r="AT584" s="369" t="s">
        <v>1419</v>
      </c>
      <c r="AW584"/>
      <c r="AX584" s="198"/>
      <c r="AY584" s="184"/>
      <c r="AZ584" s="184"/>
      <c r="BA584" s="184"/>
      <c r="BB584" s="186"/>
      <c r="BC584" s="184"/>
      <c r="BD584" s="184"/>
      <c r="BE584" s="184"/>
      <c r="BF584" s="184"/>
      <c r="BG584" s="186"/>
      <c r="BH584" s="186"/>
      <c r="BI584" s="199"/>
      <c r="BJ584" s="199"/>
      <c r="BK584" s="199"/>
      <c r="BL584" s="186"/>
      <c r="BM584" s="186"/>
      <c r="BN584" s="186"/>
      <c r="BO584" s="186"/>
      <c r="BP584" s="186"/>
      <c r="BQ584" s="186"/>
      <c r="BR584" s="186"/>
      <c r="BS584" s="186"/>
      <c r="BT584" s="187"/>
      <c r="BU584" s="188"/>
      <c r="BV584" s="189"/>
      <c r="BW584" s="185"/>
      <c r="BX584"/>
      <c r="BZ584"/>
    </row>
    <row r="585" spans="2:78" ht="18.75">
      <c r="B585" s="676" t="s">
        <v>965</v>
      </c>
      <c r="C585" s="364">
        <v>38318112000168</v>
      </c>
      <c r="D585" s="838" t="s">
        <v>14</v>
      </c>
      <c r="E585" s="838" t="s">
        <v>607</v>
      </c>
      <c r="F585" s="365" t="s">
        <v>1419</v>
      </c>
      <c r="G585" s="366" t="s">
        <v>1419</v>
      </c>
      <c r="H585" s="366" t="s">
        <v>34</v>
      </c>
      <c r="I585" s="840" t="s">
        <v>34</v>
      </c>
      <c r="J585" s="366" t="s">
        <v>611</v>
      </c>
      <c r="K585" s="367" t="s">
        <v>48</v>
      </c>
      <c r="L585" s="681" t="s">
        <v>1419</v>
      </c>
      <c r="M585" s="368" t="s">
        <v>1416</v>
      </c>
      <c r="N585" s="683">
        <v>555959</v>
      </c>
      <c r="O585" s="683" t="s">
        <v>1321</v>
      </c>
      <c r="P585" s="684">
        <v>44095</v>
      </c>
      <c r="Q585" s="372">
        <v>8.4873370500000007</v>
      </c>
      <c r="R585" s="372">
        <v>13.720757703585656</v>
      </c>
      <c r="S585" s="873">
        <v>3</v>
      </c>
      <c r="T585" s="369">
        <v>-0.2834489938178204</v>
      </c>
      <c r="U585" s="685">
        <v>-2.915424341695203</v>
      </c>
      <c r="V585" s="369">
        <v>-0.31526595200891305</v>
      </c>
      <c r="W585" s="685">
        <v>-2.7720223649699873</v>
      </c>
      <c r="X585" s="369">
        <v>-0.25504510410163583</v>
      </c>
      <c r="Y585" s="685">
        <v>-1.7043353677202895</v>
      </c>
      <c r="AB585" s="369">
        <v>0.1745154729513923</v>
      </c>
      <c r="AC585" s="373">
        <v>-2.4582195095310246</v>
      </c>
      <c r="AD585" s="686">
        <v>38418180000107</v>
      </c>
      <c r="AE585" s="687" t="s">
        <v>1856</v>
      </c>
      <c r="AF585" s="688" t="s">
        <v>1800</v>
      </c>
      <c r="AG585" s="689" t="s">
        <v>1438</v>
      </c>
      <c r="AH585" s="689" t="s">
        <v>1780</v>
      </c>
      <c r="AI585" s="689">
        <v>10000</v>
      </c>
      <c r="AJ585" s="689">
        <v>10000</v>
      </c>
      <c r="AK585" s="689">
        <v>10000</v>
      </c>
      <c r="AL585" s="673">
        <v>0.5</v>
      </c>
      <c r="AM585" s="673">
        <v>0</v>
      </c>
      <c r="AN585" s="685" t="s">
        <v>1782</v>
      </c>
      <c r="AO585" s="683" t="s">
        <v>1324</v>
      </c>
      <c r="AP585" s="687" t="s">
        <v>1783</v>
      </c>
      <c r="AQ585" s="376" t="s">
        <v>716</v>
      </c>
      <c r="AR585" s="369">
        <v>3.3E-3</v>
      </c>
      <c r="AS585" s="369">
        <v>3.3E-3</v>
      </c>
      <c r="AT585" s="369" t="s">
        <v>1419</v>
      </c>
      <c r="AW585"/>
      <c r="AX585" s="198"/>
      <c r="AY585" s="184"/>
      <c r="AZ585" s="184"/>
      <c r="BA585" s="184"/>
      <c r="BB585" s="186"/>
      <c r="BC585" s="184"/>
      <c r="BD585" s="184"/>
      <c r="BE585" s="184"/>
      <c r="BF585" s="184"/>
      <c r="BG585" s="186"/>
      <c r="BH585" s="186"/>
      <c r="BI585" s="199"/>
      <c r="BJ585" s="199"/>
      <c r="BK585" s="199"/>
      <c r="BL585" s="186"/>
      <c r="BM585" s="186"/>
      <c r="BN585" s="186"/>
      <c r="BO585" s="186"/>
      <c r="BP585" s="186"/>
      <c r="BQ585" s="186"/>
      <c r="BR585" s="186"/>
      <c r="BS585" s="186"/>
      <c r="BT585" s="187"/>
      <c r="BU585" s="188"/>
      <c r="BV585" s="189"/>
      <c r="BW585" s="185"/>
      <c r="BX585"/>
      <c r="BZ585"/>
    </row>
    <row r="586" spans="2:78" ht="18.75">
      <c r="B586" s="676" t="s">
        <v>486</v>
      </c>
      <c r="C586" s="364">
        <v>41574684000112</v>
      </c>
      <c r="D586" s="838" t="s">
        <v>11</v>
      </c>
      <c r="E586" s="838" t="s">
        <v>620</v>
      </c>
      <c r="F586" s="365" t="s">
        <v>663</v>
      </c>
      <c r="G586" s="366" t="s">
        <v>738</v>
      </c>
      <c r="H586" s="366" t="s">
        <v>34</v>
      </c>
      <c r="I586" s="840" t="s">
        <v>1304</v>
      </c>
      <c r="J586" s="366" t="s">
        <v>690</v>
      </c>
      <c r="K586" s="367" t="s">
        <v>48</v>
      </c>
      <c r="L586" s="681" t="s">
        <v>1419</v>
      </c>
      <c r="M586" s="368" t="s">
        <v>34</v>
      </c>
      <c r="N586" s="683">
        <v>592528</v>
      </c>
      <c r="O586" s="683" t="s">
        <v>1321</v>
      </c>
      <c r="P586" s="684">
        <v>44343</v>
      </c>
      <c r="Q586" s="372">
        <v>138.69575906</v>
      </c>
      <c r="R586" s="372">
        <v>119.95415841592002</v>
      </c>
      <c r="S586" s="873">
        <v>1</v>
      </c>
      <c r="T586" s="369">
        <v>0.13041103383237096</v>
      </c>
      <c r="U586" s="685">
        <v>1.3413471585822492</v>
      </c>
      <c r="V586" s="369">
        <v>0.15653846896046142</v>
      </c>
      <c r="W586" s="685">
        <v>1.3763875679296043</v>
      </c>
      <c r="AB586" s="369">
        <v>1.4383359759804202E-3</v>
      </c>
      <c r="AC586" s="373">
        <v>29.76153093580885</v>
      </c>
      <c r="AD586" s="686">
        <v>0</v>
      </c>
      <c r="AE586" s="687" t="s">
        <v>1947</v>
      </c>
      <c r="AF586" s="688" t="s">
        <v>1800</v>
      </c>
      <c r="AG586" s="689" t="s">
        <v>1438</v>
      </c>
      <c r="AH586" s="689" t="s">
        <v>1780</v>
      </c>
      <c r="AI586" s="689">
        <v>1000</v>
      </c>
      <c r="AJ586" s="689">
        <v>100</v>
      </c>
      <c r="AK586" s="689">
        <v>1000</v>
      </c>
      <c r="AL586" s="673">
        <v>1</v>
      </c>
      <c r="AM586" s="673">
        <v>15</v>
      </c>
      <c r="AN586" s="685" t="s">
        <v>1782</v>
      </c>
      <c r="AO586" s="683" t="s">
        <v>1324</v>
      </c>
      <c r="AP586" s="687" t="s">
        <v>1802</v>
      </c>
      <c r="AQ586" s="376" t="s">
        <v>671</v>
      </c>
      <c r="AR586" s="369">
        <v>2.13333333333333E-3</v>
      </c>
      <c r="AS586" s="369">
        <v>2.13333333333333E-3</v>
      </c>
      <c r="AT586" s="369" t="s">
        <v>1419</v>
      </c>
      <c r="AW586"/>
      <c r="AX586" s="198"/>
      <c r="AY586" s="184"/>
      <c r="AZ586" s="184"/>
      <c r="BA586" s="184"/>
      <c r="BB586" s="186"/>
      <c r="BC586" s="184"/>
      <c r="BD586" s="184"/>
      <c r="BE586" s="184"/>
      <c r="BF586" s="184"/>
      <c r="BG586" s="186"/>
      <c r="BH586" s="186"/>
      <c r="BI586" s="199"/>
      <c r="BJ586" s="199"/>
      <c r="BK586" s="199"/>
      <c r="BL586" s="186"/>
      <c r="BM586" s="186"/>
      <c r="BN586" s="186"/>
      <c r="BO586" s="186"/>
      <c r="BP586" s="186"/>
      <c r="BQ586" s="186"/>
      <c r="BR586" s="186"/>
      <c r="BS586" s="186"/>
      <c r="BT586" s="187"/>
      <c r="BU586" s="188"/>
      <c r="BV586" s="189"/>
      <c r="BW586" s="185"/>
      <c r="BX586"/>
      <c r="BZ586"/>
    </row>
    <row r="587" spans="2:78" ht="18.75">
      <c r="B587" s="676" t="s">
        <v>214</v>
      </c>
      <c r="C587" s="364">
        <v>41163392000197</v>
      </c>
      <c r="D587" s="838" t="s">
        <v>13</v>
      </c>
      <c r="E587" s="838" t="s">
        <v>615</v>
      </c>
      <c r="F587" s="365" t="s">
        <v>619</v>
      </c>
      <c r="G587" s="366" t="s">
        <v>34</v>
      </c>
      <c r="H587" s="366" t="s">
        <v>1337</v>
      </c>
      <c r="I587" s="840" t="s">
        <v>34</v>
      </c>
      <c r="J587" s="366" t="s">
        <v>1419</v>
      </c>
      <c r="K587" s="367" t="s">
        <v>48</v>
      </c>
      <c r="L587" s="681" t="s">
        <v>1419</v>
      </c>
      <c r="M587" s="368" t="s">
        <v>34</v>
      </c>
      <c r="N587" s="683">
        <v>591191</v>
      </c>
      <c r="O587" s="683" t="s">
        <v>1321</v>
      </c>
      <c r="P587" s="684">
        <v>44297</v>
      </c>
      <c r="Q587" s="372">
        <v>77.400365320000006</v>
      </c>
      <c r="R587" s="372">
        <v>71.280652286693211</v>
      </c>
      <c r="S587" s="873">
        <v>1</v>
      </c>
      <c r="T587" s="369">
        <v>0.11299864137644566</v>
      </c>
      <c r="U587" s="685">
        <v>1.1622513991322012</v>
      </c>
      <c r="V587" s="369">
        <v>0.1388088152097855</v>
      </c>
      <c r="W587" s="685">
        <v>1.2204969733161453</v>
      </c>
      <c r="AB587" s="369">
        <v>4.6406932906971392E-2</v>
      </c>
      <c r="AC587" s="373">
        <v>0.54038104489307803</v>
      </c>
      <c r="AD587" s="686">
        <v>41272577000130</v>
      </c>
      <c r="AE587" s="687" t="s">
        <v>2115</v>
      </c>
      <c r="AF587" s="688" t="s">
        <v>1800</v>
      </c>
      <c r="AG587" s="689" t="s">
        <v>1438</v>
      </c>
      <c r="AH587" s="689" t="s">
        <v>1786</v>
      </c>
      <c r="AI587" s="689">
        <v>5000</v>
      </c>
      <c r="AJ587" s="689">
        <v>1000</v>
      </c>
      <c r="AK587" s="689">
        <v>3000</v>
      </c>
      <c r="AL587" s="673">
        <v>1.87</v>
      </c>
      <c r="AM587" s="673">
        <v>20</v>
      </c>
      <c r="AN587" s="685" t="s">
        <v>1782</v>
      </c>
      <c r="AO587" s="683" t="s">
        <v>1324</v>
      </c>
      <c r="AP587" s="687" t="s">
        <v>1802</v>
      </c>
      <c r="AQ587" s="376" t="s">
        <v>668</v>
      </c>
      <c r="AR587" s="369">
        <v>4.9866666666666696E-3</v>
      </c>
      <c r="AS587" s="369">
        <v>4.9866666666666696E-3</v>
      </c>
      <c r="AT587" s="369" t="s">
        <v>1419</v>
      </c>
      <c r="AW587"/>
      <c r="AX587" s="198"/>
      <c r="AY587" s="184"/>
      <c r="AZ587" s="184"/>
      <c r="BA587" s="184"/>
      <c r="BB587" s="186"/>
      <c r="BC587" s="184"/>
      <c r="BD587" s="184"/>
      <c r="BE587" s="184"/>
      <c r="BF587" s="184"/>
      <c r="BG587" s="186"/>
      <c r="BH587" s="186"/>
      <c r="BI587" s="199"/>
      <c r="BJ587" s="199"/>
      <c r="BK587" s="199"/>
      <c r="BL587" s="186"/>
      <c r="BM587" s="186"/>
      <c r="BN587" s="186"/>
      <c r="BO587" s="186"/>
      <c r="BP587" s="186"/>
      <c r="BQ587" s="186"/>
      <c r="BR587" s="186"/>
      <c r="BS587" s="186"/>
      <c r="BT587" s="187"/>
      <c r="BU587" s="188"/>
      <c r="BV587" s="189"/>
      <c r="BW587" s="185"/>
      <c r="BX587"/>
      <c r="BZ587"/>
    </row>
    <row r="588" spans="2:78" ht="18.75">
      <c r="B588" s="676" t="s">
        <v>517</v>
      </c>
      <c r="C588" s="364">
        <v>37498652000108</v>
      </c>
      <c r="D588" s="838" t="s">
        <v>13</v>
      </c>
      <c r="E588" s="838" t="s">
        <v>615</v>
      </c>
      <c r="F588" s="365" t="s">
        <v>619</v>
      </c>
      <c r="G588" s="366" t="s">
        <v>34</v>
      </c>
      <c r="H588" s="366" t="s">
        <v>1337</v>
      </c>
      <c r="I588" s="840" t="s">
        <v>34</v>
      </c>
      <c r="J588" s="366" t="s">
        <v>1419</v>
      </c>
      <c r="K588" s="367" t="s">
        <v>48</v>
      </c>
      <c r="L588" s="681" t="s">
        <v>1419</v>
      </c>
      <c r="M588" s="368" t="s">
        <v>34</v>
      </c>
      <c r="N588" s="683">
        <v>576891</v>
      </c>
      <c r="O588" s="683" t="s">
        <v>1321</v>
      </c>
      <c r="P588" s="684">
        <v>43995</v>
      </c>
      <c r="Q588" s="372">
        <v>225.52581129000001</v>
      </c>
      <c r="R588" s="372">
        <v>131.86628520812005</v>
      </c>
      <c r="S588" s="873">
        <v>1</v>
      </c>
      <c r="T588" s="369">
        <v>6.5309763245950725E-2</v>
      </c>
      <c r="U588" s="685">
        <v>0.67174580848917687</v>
      </c>
      <c r="V588" s="369">
        <v>5.4765953804284173E-2</v>
      </c>
      <c r="W588" s="685">
        <v>0.48153772336346967</v>
      </c>
      <c r="X588" s="369">
        <v>8.6442589999998765E-2</v>
      </c>
      <c r="Y588" s="685">
        <v>0.57765140771191603</v>
      </c>
      <c r="AB588" s="369">
        <v>4.3553792301813353E-2</v>
      </c>
      <c r="AC588" s="373">
        <v>-1.3538530491751035</v>
      </c>
      <c r="AD588" s="686">
        <v>37498601000186</v>
      </c>
      <c r="AE588" s="687" t="s">
        <v>2110</v>
      </c>
      <c r="AF588" s="688" t="s">
        <v>1842</v>
      </c>
      <c r="AG588" s="689" t="s">
        <v>736</v>
      </c>
      <c r="AH588" s="689" t="s">
        <v>1786</v>
      </c>
      <c r="AI588" s="689">
        <v>1000</v>
      </c>
      <c r="AJ588" s="689">
        <v>1000</v>
      </c>
      <c r="AK588" s="689">
        <v>1000</v>
      </c>
      <c r="AL588" s="673">
        <v>0</v>
      </c>
      <c r="AM588" s="673">
        <v>0</v>
      </c>
      <c r="AN588" s="685" t="s">
        <v>1787</v>
      </c>
      <c r="AO588" s="683" t="s">
        <v>1324</v>
      </c>
      <c r="AP588" s="687" t="s">
        <v>1802</v>
      </c>
      <c r="AQ588" s="376" t="s">
        <v>664</v>
      </c>
      <c r="AR588" s="369">
        <v>5.0673000000000003E-3</v>
      </c>
      <c r="AS588" s="369">
        <v>5.0673000000000003E-3</v>
      </c>
      <c r="AT588" s="369" t="s">
        <v>1419</v>
      </c>
      <c r="AW588"/>
      <c r="AX588" s="198"/>
      <c r="AY588" s="184"/>
      <c r="AZ588" s="184"/>
      <c r="BA588" s="184"/>
      <c r="BB588" s="186"/>
      <c r="BC588" s="184"/>
      <c r="BD588" s="184"/>
      <c r="BE588" s="184"/>
      <c r="BF588" s="184"/>
      <c r="BG588" s="186"/>
      <c r="BH588" s="186"/>
      <c r="BI588" s="199"/>
      <c r="BJ588" s="199"/>
      <c r="BK588" s="199"/>
      <c r="BL588" s="186"/>
      <c r="BM588" s="186"/>
      <c r="BN588" s="186"/>
      <c r="BO588" s="186"/>
      <c r="BP588" s="186"/>
      <c r="BQ588" s="186"/>
      <c r="BR588" s="186"/>
      <c r="BS588" s="186"/>
      <c r="BT588" s="187"/>
      <c r="BU588" s="188"/>
      <c r="BV588" s="189"/>
      <c r="BW588" s="185"/>
      <c r="BX588"/>
      <c r="BZ588"/>
    </row>
    <row r="589" spans="2:78" ht="18.75">
      <c r="B589" s="676" t="s">
        <v>566</v>
      </c>
      <c r="C589" s="364">
        <v>37495438000106</v>
      </c>
      <c r="D589" s="838" t="s">
        <v>14</v>
      </c>
      <c r="E589" s="838" t="s">
        <v>614</v>
      </c>
      <c r="F589" s="365" t="s">
        <v>1419</v>
      </c>
      <c r="G589" s="366" t="s">
        <v>1419</v>
      </c>
      <c r="H589" s="366" t="s">
        <v>1338</v>
      </c>
      <c r="I589" s="840" t="s">
        <v>34</v>
      </c>
      <c r="J589" s="366" t="s">
        <v>608</v>
      </c>
      <c r="K589" s="367" t="s">
        <v>48</v>
      </c>
      <c r="L589" s="681" t="s">
        <v>1419</v>
      </c>
      <c r="M589" s="368" t="s">
        <v>34</v>
      </c>
      <c r="N589" s="683">
        <v>579459</v>
      </c>
      <c r="O589" s="683" t="s">
        <v>1321</v>
      </c>
      <c r="P589" s="684">
        <v>43995</v>
      </c>
      <c r="Q589" s="372">
        <v>39.847991090000001</v>
      </c>
      <c r="R589" s="372">
        <v>94.808436691720019</v>
      </c>
      <c r="S589" s="873">
        <v>2</v>
      </c>
      <c r="T589" s="369">
        <v>0.16809461053216235</v>
      </c>
      <c r="U589" s="685">
        <v>1.7289428784080252</v>
      </c>
      <c r="V589" s="369">
        <v>0.10028392960027577</v>
      </c>
      <c r="W589" s="685">
        <v>0.88176123659297323</v>
      </c>
      <c r="X589" s="369">
        <v>9.6724170000000331E-2</v>
      </c>
      <c r="Y589" s="685">
        <v>0.64635792333695308</v>
      </c>
      <c r="AB589" s="369">
        <v>0.19585214013283306</v>
      </c>
      <c r="AC589" s="373">
        <v>-6.8661280422246465E-2</v>
      </c>
      <c r="AD589" s="686">
        <v>37495407000147</v>
      </c>
      <c r="AE589" s="687" t="s">
        <v>2110</v>
      </c>
      <c r="AF589" s="688" t="s">
        <v>1842</v>
      </c>
      <c r="AG589" s="689" t="s">
        <v>736</v>
      </c>
      <c r="AH589" s="689" t="s">
        <v>1780</v>
      </c>
      <c r="AI589" s="689">
        <v>1000</v>
      </c>
      <c r="AJ589" s="689">
        <v>1000</v>
      </c>
      <c r="AK589" s="689">
        <v>1000</v>
      </c>
      <c r="AL589" s="673">
        <v>0</v>
      </c>
      <c r="AM589" s="673">
        <v>0</v>
      </c>
      <c r="AN589" s="685" t="s">
        <v>1781</v>
      </c>
      <c r="AO589" s="683" t="s">
        <v>1324</v>
      </c>
      <c r="AP589" s="687" t="s">
        <v>1802</v>
      </c>
      <c r="AQ589" s="376" t="s">
        <v>668</v>
      </c>
      <c r="AR589" s="369">
        <v>5.0673000000000003E-3</v>
      </c>
      <c r="AS589" s="369">
        <v>5.0673000000000003E-3</v>
      </c>
      <c r="AT589" s="369" t="s">
        <v>1419</v>
      </c>
      <c r="AW589"/>
      <c r="AX589" s="198"/>
      <c r="AY589" s="184"/>
      <c r="AZ589" s="184"/>
      <c r="BA589" s="184"/>
      <c r="BB589" s="186"/>
      <c r="BC589" s="184"/>
      <c r="BD589" s="184"/>
      <c r="BE589" s="184"/>
      <c r="BF589" s="184"/>
      <c r="BG589" s="186"/>
      <c r="BH589" s="186"/>
      <c r="BI589" s="199"/>
      <c r="BJ589" s="199"/>
      <c r="BK589" s="199"/>
      <c r="BL589" s="186"/>
      <c r="BM589" s="186"/>
      <c r="BN589" s="186"/>
      <c r="BO589" s="186"/>
      <c r="BP589" s="186"/>
      <c r="BQ589" s="186"/>
      <c r="BR589" s="186"/>
      <c r="BS589" s="186"/>
      <c r="BT589" s="187"/>
      <c r="BU589" s="188"/>
      <c r="BV589" s="189"/>
      <c r="BW589" s="185"/>
      <c r="BX589"/>
      <c r="BZ589"/>
    </row>
    <row r="590" spans="2:78" ht="18.75">
      <c r="B590" s="676" t="s">
        <v>215</v>
      </c>
      <c r="C590" s="364">
        <v>18889810000106</v>
      </c>
      <c r="D590" s="838" t="s">
        <v>14</v>
      </c>
      <c r="E590" s="838" t="s">
        <v>614</v>
      </c>
      <c r="F590" s="365" t="s">
        <v>1419</v>
      </c>
      <c r="G590" s="366" t="s">
        <v>1419</v>
      </c>
      <c r="H590" s="366" t="s">
        <v>1338</v>
      </c>
      <c r="I590" s="840" t="s">
        <v>34</v>
      </c>
      <c r="J590" s="366" t="s">
        <v>608</v>
      </c>
      <c r="K590" s="367" t="s">
        <v>48</v>
      </c>
      <c r="L590" s="681" t="s">
        <v>1419</v>
      </c>
      <c r="M590" s="368" t="s">
        <v>34</v>
      </c>
      <c r="N590" s="682">
        <v>361402</v>
      </c>
      <c r="O590" s="683" t="s">
        <v>1321</v>
      </c>
      <c r="P590" s="684">
        <v>41697</v>
      </c>
      <c r="Q590" s="372">
        <v>51.529946000000002</v>
      </c>
      <c r="R590" s="372">
        <v>46.822826231075723</v>
      </c>
      <c r="S590" s="873">
        <v>2</v>
      </c>
      <c r="T590" s="369">
        <v>0.14970072371584964</v>
      </c>
      <c r="U590" s="685">
        <v>1.5397519250715272</v>
      </c>
      <c r="V590" s="369">
        <v>7.6883051678859893E-2</v>
      </c>
      <c r="W590" s="685">
        <v>0.67600556730882777</v>
      </c>
      <c r="X590" s="369">
        <v>0.18442289441054682</v>
      </c>
      <c r="Y590" s="685">
        <v>1.2324034318101753</v>
      </c>
      <c r="Z590" s="369">
        <v>0.27866658209543882</v>
      </c>
      <c r="AA590" s="685">
        <v>1.4837937773433905</v>
      </c>
      <c r="AB590" s="369">
        <v>0.24336733867271715</v>
      </c>
      <c r="AC590" s="373">
        <v>-0.15141036113283651</v>
      </c>
      <c r="AD590" s="686">
        <v>26946245000108</v>
      </c>
      <c r="AE590" s="687" t="s">
        <v>1826</v>
      </c>
      <c r="AF590" s="688" t="s">
        <v>1779</v>
      </c>
      <c r="AG590" s="689" t="s">
        <v>1439</v>
      </c>
      <c r="AH590" s="689" t="s">
        <v>1786</v>
      </c>
      <c r="AI590" s="689">
        <v>5000</v>
      </c>
      <c r="AJ590" s="689">
        <v>1000</v>
      </c>
      <c r="AK590" s="689">
        <v>5000</v>
      </c>
      <c r="AL590" s="673">
        <v>2</v>
      </c>
      <c r="AM590" s="673">
        <v>20</v>
      </c>
      <c r="AN590" s="685" t="s">
        <v>1787</v>
      </c>
      <c r="AO590" s="683" t="s">
        <v>1324</v>
      </c>
      <c r="AP590" s="687" t="s">
        <v>1802</v>
      </c>
      <c r="AQ590" s="376" t="s">
        <v>668</v>
      </c>
      <c r="AR590" s="369">
        <v>4.0000000000000001E-3</v>
      </c>
      <c r="AS590" s="369">
        <v>4.0000000000000001E-3</v>
      </c>
      <c r="AT590" s="369" t="s">
        <v>1419</v>
      </c>
      <c r="AW590"/>
      <c r="AX590" s="198"/>
      <c r="AY590" s="184"/>
      <c r="AZ590" s="184"/>
      <c r="BA590" s="184"/>
      <c r="BB590" s="186"/>
      <c r="BC590" s="184"/>
      <c r="BD590" s="184"/>
      <c r="BE590" s="184"/>
      <c r="BF590" s="184"/>
      <c r="BG590" s="186"/>
      <c r="BH590" s="186"/>
      <c r="BI590" s="199"/>
      <c r="BJ590" s="199"/>
      <c r="BK590" s="199"/>
      <c r="BL590" s="186"/>
      <c r="BM590" s="186"/>
      <c r="BN590" s="186"/>
      <c r="BO590" s="186"/>
      <c r="BP590" s="186"/>
      <c r="BQ590" s="186"/>
      <c r="BR590" s="186"/>
      <c r="BS590" s="186"/>
      <c r="BT590" s="187"/>
      <c r="BU590" s="188"/>
      <c r="BV590" s="189"/>
      <c r="BW590" s="185"/>
      <c r="BX590"/>
      <c r="BZ590"/>
    </row>
    <row r="591" spans="2:78" ht="18.75">
      <c r="B591" s="676" t="s">
        <v>966</v>
      </c>
      <c r="C591" s="364">
        <v>7124064000143</v>
      </c>
      <c r="D591" s="838" t="s">
        <v>14</v>
      </c>
      <c r="E591" s="838" t="s">
        <v>607</v>
      </c>
      <c r="F591" s="365" t="s">
        <v>1419</v>
      </c>
      <c r="G591" s="366" t="s">
        <v>1419</v>
      </c>
      <c r="H591" s="366" t="s">
        <v>34</v>
      </c>
      <c r="I591" s="840" t="s">
        <v>34</v>
      </c>
      <c r="J591" s="366" t="s">
        <v>608</v>
      </c>
      <c r="K591" s="367" t="s">
        <v>48</v>
      </c>
      <c r="L591" s="681" t="s">
        <v>1419</v>
      </c>
      <c r="M591" s="368" t="s">
        <v>34</v>
      </c>
      <c r="N591" s="682">
        <v>141720</v>
      </c>
      <c r="O591" s="683" t="s">
        <v>1321</v>
      </c>
      <c r="P591" s="684">
        <v>38325</v>
      </c>
      <c r="Q591" s="372">
        <v>91.751189999999994</v>
      </c>
      <c r="R591" s="372">
        <v>53.007159932270959</v>
      </c>
      <c r="S591" s="873">
        <v>2</v>
      </c>
      <c r="T591" s="369">
        <v>2.1617983576209809E-2</v>
      </c>
      <c r="U591" s="685">
        <v>0.22235251107279386</v>
      </c>
      <c r="V591" s="369">
        <v>-6.7506236581793555E-2</v>
      </c>
      <c r="W591" s="685">
        <v>-0.59355853807643777</v>
      </c>
      <c r="X591" s="369">
        <v>-4.2307533392818231E-2</v>
      </c>
      <c r="Y591" s="685">
        <v>-0.28271950460046019</v>
      </c>
      <c r="Z591" s="369">
        <v>-2.1586931134831566E-2</v>
      </c>
      <c r="AA591" s="685">
        <v>-0.11494221463136697</v>
      </c>
      <c r="AB591" s="369">
        <v>0.2371121589663068</v>
      </c>
      <c r="AC591" s="373">
        <v>-0.76435399047916563</v>
      </c>
      <c r="AD591" s="686">
        <v>11361553000196</v>
      </c>
      <c r="AE591" s="687" t="s">
        <v>1826</v>
      </c>
      <c r="AF591" s="688" t="s">
        <v>1779</v>
      </c>
      <c r="AG591" s="689" t="s">
        <v>1439</v>
      </c>
      <c r="AH591" s="689" t="s">
        <v>1786</v>
      </c>
      <c r="AI591" s="689">
        <v>500</v>
      </c>
      <c r="AJ591" s="689">
        <v>500</v>
      </c>
      <c r="AK591" s="689">
        <v>500</v>
      </c>
      <c r="AL591" s="673">
        <v>2</v>
      </c>
      <c r="AM591" s="673">
        <v>20</v>
      </c>
      <c r="AN591" s="685" t="s">
        <v>1801</v>
      </c>
      <c r="AO591" s="683" t="s">
        <v>1324</v>
      </c>
      <c r="AP591" s="687" t="s">
        <v>1783</v>
      </c>
      <c r="AQ591" s="376" t="s">
        <v>659</v>
      </c>
      <c r="AR591" s="369">
        <v>4.0000000000000001E-3</v>
      </c>
      <c r="AS591" s="369">
        <v>4.0000000000000001E-3</v>
      </c>
      <c r="AT591" s="369" t="s">
        <v>1419</v>
      </c>
      <c r="AW591"/>
      <c r="AX591" s="198"/>
      <c r="AY591" s="184"/>
      <c r="AZ591" s="184"/>
      <c r="BA591" s="184"/>
      <c r="BB591" s="186"/>
      <c r="BC591" s="184"/>
      <c r="BD591" s="184"/>
      <c r="BE591" s="184"/>
      <c r="BF591" s="184"/>
      <c r="BG591" s="186"/>
      <c r="BH591" s="186"/>
      <c r="BI591" s="199"/>
      <c r="BJ591" s="199"/>
      <c r="BK591" s="199"/>
      <c r="BL591" s="186"/>
      <c r="BM591" s="186"/>
      <c r="BN591" s="186"/>
      <c r="BO591" s="186"/>
      <c r="BP591" s="186"/>
      <c r="BQ591" s="186"/>
      <c r="BR591" s="186"/>
      <c r="BS591" s="186"/>
      <c r="BT591" s="187"/>
      <c r="BU591" s="188"/>
      <c r="BV591" s="189"/>
      <c r="BW591" s="185"/>
      <c r="BX591"/>
      <c r="BZ591"/>
    </row>
    <row r="592" spans="2:78" ht="18.75">
      <c r="B592" s="676" t="s">
        <v>216</v>
      </c>
      <c r="C592" s="364">
        <v>9143435000160</v>
      </c>
      <c r="D592" s="838" t="s">
        <v>14</v>
      </c>
      <c r="E592" s="838" t="s">
        <v>607</v>
      </c>
      <c r="F592" s="365" t="s">
        <v>1419</v>
      </c>
      <c r="G592" s="366" t="s">
        <v>1419</v>
      </c>
      <c r="H592" s="366" t="s">
        <v>34</v>
      </c>
      <c r="I592" s="840" t="s">
        <v>34</v>
      </c>
      <c r="J592" s="366" t="s">
        <v>608</v>
      </c>
      <c r="K592" s="367" t="s">
        <v>48</v>
      </c>
      <c r="L592" s="681" t="s">
        <v>1419</v>
      </c>
      <c r="M592" s="368" t="s">
        <v>1416</v>
      </c>
      <c r="N592" s="682">
        <v>199567</v>
      </c>
      <c r="O592" s="683" t="s">
        <v>1324</v>
      </c>
      <c r="P592" s="684">
        <v>39414</v>
      </c>
      <c r="Q592" s="372">
        <v>350.209474</v>
      </c>
      <c r="R592" s="372">
        <v>346.69216642231089</v>
      </c>
      <c r="S592" s="873">
        <v>2</v>
      </c>
      <c r="T592" s="369">
        <v>9.8510139469610625E-2</v>
      </c>
      <c r="U592" s="685">
        <v>1.0132294161470261</v>
      </c>
      <c r="V592" s="369">
        <v>0.12471751927480312</v>
      </c>
      <c r="W592" s="685">
        <v>1.0965971762264886</v>
      </c>
      <c r="X592" s="369">
        <v>0.4871429524164852</v>
      </c>
      <c r="Y592" s="685">
        <v>3.2553260171904337</v>
      </c>
      <c r="Z592" s="369">
        <v>0.52986272971865067</v>
      </c>
      <c r="AA592" s="685">
        <v>2.8213179179606596</v>
      </c>
      <c r="AB592" s="369">
        <v>0.22209494262313906</v>
      </c>
      <c r="AC592" s="373">
        <v>4.9465921329922259E-2</v>
      </c>
      <c r="AD592" s="686">
        <v>0</v>
      </c>
      <c r="AE592" s="687" t="s">
        <v>1853</v>
      </c>
      <c r="AF592" s="688" t="s">
        <v>1779</v>
      </c>
      <c r="AG592" s="689" t="s">
        <v>1439</v>
      </c>
      <c r="AH592" s="689" t="s">
        <v>1786</v>
      </c>
      <c r="AI592" s="689">
        <v>5000</v>
      </c>
      <c r="AJ592" s="689">
        <v>1000</v>
      </c>
      <c r="AK592" s="689">
        <v>5000</v>
      </c>
      <c r="AL592" s="673">
        <v>2.2000000000000002</v>
      </c>
      <c r="AM592" s="673">
        <v>15</v>
      </c>
      <c r="AN592" s="685" t="s">
        <v>666</v>
      </c>
      <c r="AO592" s="683" t="s">
        <v>1324</v>
      </c>
      <c r="AP592" s="687" t="s">
        <v>1783</v>
      </c>
      <c r="AQ592" s="376" t="s">
        <v>665</v>
      </c>
      <c r="AR592" s="369">
        <v>3.3333333333333301E-3</v>
      </c>
      <c r="AS592" s="369">
        <v>3.3333333333333301E-3</v>
      </c>
      <c r="AT592" s="369" t="s">
        <v>1419</v>
      </c>
      <c r="AW592"/>
      <c r="AX592" s="198"/>
      <c r="AY592" s="184"/>
      <c r="AZ592" s="184"/>
      <c r="BA592" s="184"/>
      <c r="BB592" s="186"/>
      <c r="BC592" s="184"/>
      <c r="BD592" s="184"/>
      <c r="BE592" s="184"/>
      <c r="BF592" s="184"/>
      <c r="BG592" s="186"/>
      <c r="BH592" s="186"/>
      <c r="BI592" s="199"/>
      <c r="BJ592" s="199"/>
      <c r="BK592" s="199"/>
      <c r="BL592" s="186"/>
      <c r="BM592" s="186"/>
      <c r="BN592" s="186"/>
      <c r="BO592" s="186"/>
      <c r="BP592" s="186"/>
      <c r="BQ592" s="186"/>
      <c r="BR592" s="186"/>
      <c r="BS592" s="186"/>
      <c r="BT592" s="187"/>
      <c r="BU592" s="188"/>
      <c r="BV592" s="189"/>
      <c r="BW592" s="185"/>
      <c r="BX592"/>
      <c r="BZ592"/>
    </row>
    <row r="593" spans="2:78" ht="18.75">
      <c r="B593" s="676" t="s">
        <v>217</v>
      </c>
      <c r="C593" s="364">
        <v>35717650000137</v>
      </c>
      <c r="D593" s="838" t="s">
        <v>14</v>
      </c>
      <c r="E593" s="838" t="s">
        <v>607</v>
      </c>
      <c r="F593" s="365" t="s">
        <v>1419</v>
      </c>
      <c r="G593" s="366" t="s">
        <v>1419</v>
      </c>
      <c r="H593" s="366" t="s">
        <v>34</v>
      </c>
      <c r="I593" s="840" t="s">
        <v>34</v>
      </c>
      <c r="J593" s="366" t="s">
        <v>608</v>
      </c>
      <c r="K593" s="367" t="s">
        <v>48</v>
      </c>
      <c r="L593" s="681" t="s">
        <v>1419</v>
      </c>
      <c r="M593" s="368" t="s">
        <v>1416</v>
      </c>
      <c r="N593" s="683">
        <v>535151</v>
      </c>
      <c r="O593" s="683" t="s">
        <v>1321</v>
      </c>
      <c r="P593" s="684">
        <v>43882</v>
      </c>
      <c r="Q593" s="372">
        <v>53.342773119999997</v>
      </c>
      <c r="R593" s="372">
        <v>33.810934065920009</v>
      </c>
      <c r="S593" s="873">
        <v>2</v>
      </c>
      <c r="T593" s="369">
        <v>0.10821577390731485</v>
      </c>
      <c r="U593" s="685">
        <v>1.1130570518360936</v>
      </c>
      <c r="V593" s="369">
        <v>0.13641909843507083</v>
      </c>
      <c r="W593" s="685">
        <v>1.1994850362412983</v>
      </c>
      <c r="X593" s="369">
        <v>0.45545416633853675</v>
      </c>
      <c r="Y593" s="685">
        <v>3.0435661441161894</v>
      </c>
      <c r="AB593" s="369">
        <v>0.21736300894817148</v>
      </c>
      <c r="AC593" s="373">
        <v>0.10437705214711676</v>
      </c>
      <c r="AD593" s="686">
        <v>0</v>
      </c>
      <c r="AE593" s="687" t="s">
        <v>1853</v>
      </c>
      <c r="AF593" s="688" t="s">
        <v>1779</v>
      </c>
      <c r="AG593" s="689" t="s">
        <v>1439</v>
      </c>
      <c r="AH593" s="689" t="s">
        <v>1786</v>
      </c>
      <c r="AI593" s="689">
        <v>500</v>
      </c>
      <c r="AJ593" s="689">
        <v>500</v>
      </c>
      <c r="AK593" s="689">
        <v>500</v>
      </c>
      <c r="AL593" s="673">
        <v>2.1</v>
      </c>
      <c r="AM593" s="673">
        <v>20</v>
      </c>
      <c r="AN593" s="685" t="s">
        <v>666</v>
      </c>
      <c r="AO593" s="683" t="s">
        <v>1324</v>
      </c>
      <c r="AP593" s="687" t="s">
        <v>1783</v>
      </c>
      <c r="AQ593" s="376" t="s">
        <v>670</v>
      </c>
      <c r="AR593" s="369">
        <v>3.3333333333333301E-3</v>
      </c>
      <c r="AS593" s="369">
        <v>3.3333333333333301E-3</v>
      </c>
      <c r="AT593" s="369" t="s">
        <v>1419</v>
      </c>
      <c r="AW593" s="198"/>
      <c r="AX593" s="198"/>
      <c r="AY593" s="184"/>
      <c r="AZ593" s="184"/>
      <c r="BA593" s="184"/>
      <c r="BB593" s="186"/>
      <c r="BC593" s="184"/>
      <c r="BD593" s="184"/>
      <c r="BE593" s="184"/>
      <c r="BF593" s="184"/>
      <c r="BG593" s="186"/>
      <c r="BH593" s="186"/>
      <c r="BI593" s="199"/>
      <c r="BJ593" s="199"/>
      <c r="BK593" s="199"/>
      <c r="BL593" s="218"/>
      <c r="BM593" s="186"/>
      <c r="BN593" s="186"/>
      <c r="BO593" s="186"/>
      <c r="BP593" s="186"/>
      <c r="BQ593" s="186"/>
      <c r="BR593" s="186"/>
      <c r="BS593" s="186"/>
      <c r="BT593" s="187"/>
      <c r="BU593" s="188"/>
      <c r="BV593" s="189"/>
      <c r="BW593" s="185"/>
      <c r="BX593"/>
      <c r="BZ593"/>
    </row>
    <row r="594" spans="2:78" ht="18.75">
      <c r="B594" s="676" t="s">
        <v>581</v>
      </c>
      <c r="C594" s="364">
        <v>36947848000170</v>
      </c>
      <c r="D594" s="838" t="s">
        <v>14</v>
      </c>
      <c r="E594" s="838" t="s">
        <v>607</v>
      </c>
      <c r="F594" s="365" t="s">
        <v>1419</v>
      </c>
      <c r="G594" s="366" t="s">
        <v>1419</v>
      </c>
      <c r="H594" s="366" t="s">
        <v>34</v>
      </c>
      <c r="I594" s="840" t="s">
        <v>34</v>
      </c>
      <c r="J594" s="366" t="s">
        <v>611</v>
      </c>
      <c r="K594" s="367" t="s">
        <v>1782</v>
      </c>
      <c r="L594" s="681" t="s">
        <v>1419</v>
      </c>
      <c r="M594" s="368" t="s">
        <v>1416</v>
      </c>
      <c r="N594" s="683">
        <v>552291</v>
      </c>
      <c r="O594" s="683" t="s">
        <v>1321</v>
      </c>
      <c r="P594" s="684">
        <v>44022</v>
      </c>
      <c r="Q594" s="372">
        <v>1.6739819499999999</v>
      </c>
      <c r="R594" s="372">
        <v>1.9946409094800002</v>
      </c>
      <c r="S594" s="873">
        <v>5</v>
      </c>
      <c r="T594" s="369">
        <v>-0.32711606500047141</v>
      </c>
      <c r="U594" s="685">
        <v>-3.3645634991206896</v>
      </c>
      <c r="V594" s="369">
        <v>-0.30733716437422243</v>
      </c>
      <c r="W594" s="685">
        <v>-2.7023073306936611</v>
      </c>
      <c r="X594" s="369">
        <v>-0.21847106473485423</v>
      </c>
      <c r="Y594" s="685">
        <v>-1.459929857358641</v>
      </c>
      <c r="AB594" s="369">
        <v>0.20582038438653333</v>
      </c>
      <c r="AC594" s="373">
        <v>-2.0458058804257386</v>
      </c>
      <c r="AD594" s="686">
        <v>36262399000126</v>
      </c>
      <c r="AE594" s="687" t="s">
        <v>1820</v>
      </c>
      <c r="AF594" s="688" t="s">
        <v>1823</v>
      </c>
      <c r="AG594" s="689" t="s">
        <v>59</v>
      </c>
      <c r="AH594" s="689" t="s">
        <v>1780</v>
      </c>
      <c r="AI594" s="689">
        <v>10000</v>
      </c>
      <c r="AJ594" s="689">
        <v>5000</v>
      </c>
      <c r="AK594" s="689">
        <v>10000</v>
      </c>
      <c r="AL594" s="673">
        <v>1.1000000000000001</v>
      </c>
      <c r="AM594" s="673">
        <v>0</v>
      </c>
      <c r="AN594" s="685" t="s">
        <v>1787</v>
      </c>
      <c r="AO594" s="683" t="s">
        <v>1324</v>
      </c>
      <c r="AP594" s="687" t="s">
        <v>1802</v>
      </c>
      <c r="AQ594" s="376" t="s">
        <v>679</v>
      </c>
      <c r="AR594" s="369">
        <v>2.9333333333333299E-3</v>
      </c>
      <c r="AS594" s="369">
        <v>2.9333333333333299E-3</v>
      </c>
      <c r="AT594" s="369" t="s">
        <v>1419</v>
      </c>
      <c r="AW594"/>
      <c r="AX594" s="198"/>
      <c r="AY594" s="184"/>
      <c r="AZ594" s="184"/>
      <c r="BA594" s="184"/>
      <c r="BB594" s="186"/>
      <c r="BC594" s="184"/>
      <c r="BD594" s="184"/>
      <c r="BE594" s="184"/>
      <c r="BF594" s="184"/>
      <c r="BG594" s="186"/>
      <c r="BH594" s="186"/>
      <c r="BI594" s="199"/>
      <c r="BJ594" s="199"/>
      <c r="BK594" s="199"/>
      <c r="BL594" s="186"/>
      <c r="BM594" s="186"/>
      <c r="BN594" s="186"/>
      <c r="BO594" s="186"/>
      <c r="BP594" s="186"/>
      <c r="BQ594" s="186"/>
      <c r="BR594" s="186"/>
      <c r="BS594" s="186"/>
      <c r="BT594" s="187"/>
      <c r="BU594" s="188"/>
      <c r="BV594" s="189"/>
      <c r="BW594" s="185"/>
      <c r="BX594"/>
      <c r="BZ594"/>
    </row>
    <row r="595" spans="2:78" ht="18.75">
      <c r="B595" s="676" t="s">
        <v>218</v>
      </c>
      <c r="C595" s="364">
        <v>8156502000118</v>
      </c>
      <c r="D595" s="838" t="s">
        <v>14</v>
      </c>
      <c r="E595" s="838" t="s">
        <v>607</v>
      </c>
      <c r="F595" s="365" t="s">
        <v>1419</v>
      </c>
      <c r="G595" s="366" t="s">
        <v>1419</v>
      </c>
      <c r="H595" s="366" t="s">
        <v>34</v>
      </c>
      <c r="I595" s="840" t="s">
        <v>34</v>
      </c>
      <c r="J595" s="366" t="s">
        <v>608</v>
      </c>
      <c r="K595" s="367" t="s">
        <v>48</v>
      </c>
      <c r="L595" s="681" t="s">
        <v>1419</v>
      </c>
      <c r="M595" s="368" t="s">
        <v>34</v>
      </c>
      <c r="N595" s="682">
        <v>176400</v>
      </c>
      <c r="O595" s="683" t="s">
        <v>1321</v>
      </c>
      <c r="P595" s="684">
        <v>38871</v>
      </c>
      <c r="Q595" s="372">
        <v>86.735365999999999</v>
      </c>
      <c r="R595" s="372">
        <v>75.046574419354798</v>
      </c>
      <c r="S595" s="873">
        <v>2</v>
      </c>
      <c r="T595" s="369">
        <v>0.11650520860951863</v>
      </c>
      <c r="U595" s="685">
        <v>1.1983183166025888</v>
      </c>
      <c r="V595" s="369">
        <v>0.15095841528198739</v>
      </c>
      <c r="W595" s="685">
        <v>1.3273241232540887</v>
      </c>
      <c r="X595" s="369">
        <v>0.44195143650411217</v>
      </c>
      <c r="Y595" s="685">
        <v>2.9533343394373945</v>
      </c>
      <c r="Z595" s="369">
        <v>0.73158611906267268</v>
      </c>
      <c r="AA595" s="685">
        <v>3.8954183989102087</v>
      </c>
      <c r="AB595" s="369">
        <v>0.23527287375842976</v>
      </c>
      <c r="AC595" s="373">
        <v>0.15822915056912815</v>
      </c>
      <c r="AD595" s="686">
        <v>12987189000137</v>
      </c>
      <c r="AE595" s="687" t="s">
        <v>1843</v>
      </c>
      <c r="AF595" s="688" t="s">
        <v>1800</v>
      </c>
      <c r="AG595" s="689" t="s">
        <v>1438</v>
      </c>
      <c r="AH595" s="689" t="s">
        <v>1780</v>
      </c>
      <c r="AI595" s="689">
        <v>5000</v>
      </c>
      <c r="AJ595" s="689">
        <v>1000</v>
      </c>
      <c r="AK595" s="689">
        <v>1000</v>
      </c>
      <c r="AL595" s="673">
        <v>1.9</v>
      </c>
      <c r="AM595" s="673">
        <v>20</v>
      </c>
      <c r="AN595" s="685" t="s">
        <v>1787</v>
      </c>
      <c r="AO595" s="683" t="s">
        <v>1324</v>
      </c>
      <c r="AP595" s="687" t="s">
        <v>1783</v>
      </c>
      <c r="AQ595" s="376" t="s">
        <v>659</v>
      </c>
      <c r="AR595" s="369">
        <v>4.4333333333333299E-3</v>
      </c>
      <c r="AS595" s="369">
        <v>4.4333333333333299E-3</v>
      </c>
      <c r="AT595" s="369" t="s">
        <v>1419</v>
      </c>
      <c r="AW595"/>
      <c r="AX595" s="198"/>
      <c r="AY595" s="184"/>
      <c r="AZ595" s="184"/>
      <c r="BA595" s="184"/>
      <c r="BB595" s="186"/>
      <c r="BC595" s="184"/>
      <c r="BD595" s="184"/>
      <c r="BE595" s="184"/>
      <c r="BF595" s="184"/>
      <c r="BG595" s="186"/>
      <c r="BH595" s="186"/>
      <c r="BI595" s="199"/>
      <c r="BJ595" s="199"/>
      <c r="BK595" s="199"/>
      <c r="BL595" s="186"/>
      <c r="BM595" s="186"/>
      <c r="BN595" s="186"/>
      <c r="BO595" s="186"/>
      <c r="BP595" s="186"/>
      <c r="BQ595" s="186"/>
      <c r="BR595" s="186"/>
      <c r="BS595" s="186"/>
      <c r="BT595" s="187"/>
      <c r="BU595" s="188"/>
      <c r="BV595" s="189"/>
      <c r="BW595" s="185"/>
      <c r="BX595"/>
      <c r="BZ595"/>
    </row>
    <row r="596" spans="2:78" ht="18.75">
      <c r="B596" s="676" t="s">
        <v>219</v>
      </c>
      <c r="C596" s="364">
        <v>4437399000123</v>
      </c>
      <c r="D596" s="838" t="s">
        <v>14</v>
      </c>
      <c r="E596" s="838" t="s">
        <v>607</v>
      </c>
      <c r="F596" s="365" t="s">
        <v>1419</v>
      </c>
      <c r="G596" s="366" t="s">
        <v>1419</v>
      </c>
      <c r="H596" s="366" t="s">
        <v>34</v>
      </c>
      <c r="I596" s="840" t="s">
        <v>34</v>
      </c>
      <c r="J596" s="366" t="s">
        <v>608</v>
      </c>
      <c r="K596" s="367" t="s">
        <v>48</v>
      </c>
      <c r="L596" s="681" t="s">
        <v>1419</v>
      </c>
      <c r="M596" s="368" t="s">
        <v>34</v>
      </c>
      <c r="N596" s="682">
        <v>349011</v>
      </c>
      <c r="O596" s="683" t="s">
        <v>1324</v>
      </c>
      <c r="P596" s="684">
        <v>41549</v>
      </c>
      <c r="Q596" s="372">
        <v>34.852521000000003</v>
      </c>
      <c r="R596" s="372">
        <v>31.176377462151422</v>
      </c>
      <c r="S596" s="873">
        <v>2</v>
      </c>
      <c r="T596" s="369">
        <v>0.15527977062543674</v>
      </c>
      <c r="U596" s="685">
        <v>1.5971354032930931</v>
      </c>
      <c r="V596" s="369">
        <v>0.19096180769761961</v>
      </c>
      <c r="W596" s="685">
        <v>1.6790598490570079</v>
      </c>
      <c r="X596" s="369">
        <v>0.50156607448696233</v>
      </c>
      <c r="Y596" s="685">
        <v>3.351708330210116</v>
      </c>
      <c r="Z596" s="369">
        <v>0.79668638577398343</v>
      </c>
      <c r="AA596" s="685">
        <v>4.242052609310635</v>
      </c>
      <c r="AB596" s="369">
        <v>0.23584062392289631</v>
      </c>
      <c r="AC596" s="373">
        <v>0.32746868668238993</v>
      </c>
      <c r="AD596" s="686">
        <v>14213077000154</v>
      </c>
      <c r="AE596" s="687" t="s">
        <v>1843</v>
      </c>
      <c r="AF596" s="688" t="s">
        <v>1800</v>
      </c>
      <c r="AG596" s="689" t="s">
        <v>1438</v>
      </c>
      <c r="AH596" s="689" t="s">
        <v>1786</v>
      </c>
      <c r="AI596" s="689">
        <v>10000</v>
      </c>
      <c r="AJ596" s="689">
        <v>1000</v>
      </c>
      <c r="AK596" s="689">
        <v>1000</v>
      </c>
      <c r="AL596" s="673">
        <v>1.9</v>
      </c>
      <c r="AM596" s="673">
        <v>20</v>
      </c>
      <c r="AN596" s="685" t="s">
        <v>666</v>
      </c>
      <c r="AO596" s="683" t="s">
        <v>1324</v>
      </c>
      <c r="AP596" s="687" t="s">
        <v>1783</v>
      </c>
      <c r="AQ596" s="376" t="s">
        <v>659</v>
      </c>
      <c r="AR596" s="369">
        <v>4.4333333333333299E-3</v>
      </c>
      <c r="AS596" s="369">
        <v>4.4333333333333299E-3</v>
      </c>
      <c r="AT596" s="369" t="s">
        <v>1419</v>
      </c>
      <c r="AW596"/>
      <c r="AX596" s="198"/>
      <c r="AY596" s="184"/>
      <c r="AZ596" s="184"/>
      <c r="BA596" s="184"/>
      <c r="BB596" s="186"/>
      <c r="BC596" s="184"/>
      <c r="BD596" s="184"/>
      <c r="BE596" s="184"/>
      <c r="BF596" s="184"/>
      <c r="BG596" s="186"/>
      <c r="BH596" s="186"/>
      <c r="BI596" s="199"/>
      <c r="BJ596" s="199"/>
      <c r="BK596" s="199"/>
      <c r="BL596" s="186"/>
      <c r="BM596" s="186"/>
      <c r="BN596" s="186"/>
      <c r="BO596" s="186"/>
      <c r="BP596" s="186"/>
      <c r="BQ596" s="186"/>
      <c r="BR596" s="186"/>
      <c r="BS596" s="186"/>
      <c r="BT596" s="187"/>
      <c r="BU596" s="188"/>
      <c r="BV596" s="189"/>
      <c r="BW596" s="185"/>
      <c r="BX596"/>
      <c r="BZ596"/>
    </row>
    <row r="597" spans="2:78" ht="18.75">
      <c r="B597" s="676" t="s">
        <v>220</v>
      </c>
      <c r="C597" s="364">
        <v>24623392000103</v>
      </c>
      <c r="D597" s="838" t="s">
        <v>14</v>
      </c>
      <c r="E597" s="838" t="s">
        <v>614</v>
      </c>
      <c r="F597" s="365" t="s">
        <v>1419</v>
      </c>
      <c r="G597" s="366" t="s">
        <v>1419</v>
      </c>
      <c r="H597" s="366" t="s">
        <v>1338</v>
      </c>
      <c r="I597" s="840" t="s">
        <v>34</v>
      </c>
      <c r="J597" s="366" t="s">
        <v>608</v>
      </c>
      <c r="K597" s="367" t="s">
        <v>48</v>
      </c>
      <c r="L597" s="681" t="s">
        <v>1419</v>
      </c>
      <c r="M597" s="368" t="s">
        <v>34</v>
      </c>
      <c r="N597" s="682">
        <v>420591</v>
      </c>
      <c r="O597" s="683" t="s">
        <v>1321</v>
      </c>
      <c r="P597" s="684">
        <v>42561</v>
      </c>
      <c r="Q597" s="372">
        <v>19.691445999999999</v>
      </c>
      <c r="R597" s="372">
        <v>18.08618752988048</v>
      </c>
      <c r="S597" s="873">
        <v>2</v>
      </c>
      <c r="T597" s="369">
        <v>0.16409669863347243</v>
      </c>
      <c r="U597" s="685">
        <v>1.6878222185376119</v>
      </c>
      <c r="V597" s="369">
        <v>0.20180252475628024</v>
      </c>
      <c r="W597" s="685">
        <v>1.774378452120333</v>
      </c>
      <c r="X597" s="369">
        <v>0.36568168001416734</v>
      </c>
      <c r="Y597" s="685">
        <v>2.4436627504410176</v>
      </c>
      <c r="Z597" s="369">
        <v>0.76152402592165203</v>
      </c>
      <c r="AA597" s="685">
        <v>4.0548263895275616</v>
      </c>
      <c r="AB597" s="369">
        <v>0.234591296385186</v>
      </c>
      <c r="AC597" s="373">
        <v>0.37542371689885268</v>
      </c>
      <c r="AD597" s="686">
        <v>0</v>
      </c>
      <c r="AE597" s="687" t="s">
        <v>1843</v>
      </c>
      <c r="AF597" s="688" t="s">
        <v>1800</v>
      </c>
      <c r="AG597" s="689" t="s">
        <v>1438</v>
      </c>
      <c r="AH597" s="689" t="s">
        <v>1786</v>
      </c>
      <c r="AI597" s="689">
        <v>5000</v>
      </c>
      <c r="AJ597" s="689">
        <v>1000</v>
      </c>
      <c r="AK597" s="689">
        <v>1000</v>
      </c>
      <c r="AL597" s="673">
        <v>2</v>
      </c>
      <c r="AM597" s="673">
        <v>20</v>
      </c>
      <c r="AN597" s="685" t="s">
        <v>1787</v>
      </c>
      <c r="AO597" s="683" t="s">
        <v>1324</v>
      </c>
      <c r="AP597" s="687" t="s">
        <v>1802</v>
      </c>
      <c r="AQ597" s="376" t="s">
        <v>668</v>
      </c>
      <c r="AR597" s="369">
        <v>4.6666666666666697E-3</v>
      </c>
      <c r="AS597" s="369">
        <v>4.6666666666666697E-3</v>
      </c>
      <c r="AT597" s="369" t="s">
        <v>1419</v>
      </c>
      <c r="AW597"/>
      <c r="AX597" s="198"/>
      <c r="AY597" s="184"/>
      <c r="AZ597" s="184"/>
      <c r="BA597" s="184"/>
      <c r="BB597" s="186"/>
      <c r="BC597" s="184"/>
      <c r="BD597" s="184"/>
      <c r="BE597" s="184"/>
      <c r="BF597" s="184"/>
      <c r="BG597" s="186"/>
      <c r="BH597" s="186"/>
      <c r="BI597" s="199"/>
      <c r="BJ597" s="199"/>
      <c r="BK597" s="199"/>
      <c r="BL597" s="186"/>
      <c r="BM597" s="186"/>
      <c r="BN597" s="186"/>
      <c r="BO597" s="186"/>
      <c r="BP597" s="186"/>
      <c r="BQ597" s="186"/>
      <c r="BR597" s="186"/>
      <c r="BS597" s="186"/>
      <c r="BT597" s="187"/>
      <c r="BU597" s="188"/>
      <c r="BV597" s="189"/>
      <c r="BW597" s="185"/>
      <c r="BX597"/>
      <c r="BZ597"/>
    </row>
    <row r="598" spans="2:78" ht="18.75">
      <c r="B598" s="676" t="s">
        <v>221</v>
      </c>
      <c r="C598" s="364">
        <v>8830947000131</v>
      </c>
      <c r="D598" s="838" t="s">
        <v>14</v>
      </c>
      <c r="E598" s="838" t="s">
        <v>607</v>
      </c>
      <c r="F598" s="365" t="s">
        <v>1419</v>
      </c>
      <c r="G598" s="366" t="s">
        <v>1419</v>
      </c>
      <c r="H598" s="366" t="s">
        <v>34</v>
      </c>
      <c r="I598" s="840" t="s">
        <v>34</v>
      </c>
      <c r="J598" s="366" t="s">
        <v>608</v>
      </c>
      <c r="K598" s="367" t="s">
        <v>48</v>
      </c>
      <c r="L598" s="681" t="s">
        <v>1419</v>
      </c>
      <c r="M598" s="368" t="s">
        <v>34</v>
      </c>
      <c r="N598" s="682">
        <v>214019</v>
      </c>
      <c r="O598" s="683" t="s">
        <v>1321</v>
      </c>
      <c r="P598" s="684">
        <v>39190</v>
      </c>
      <c r="Q598" s="372">
        <v>917.69039099999998</v>
      </c>
      <c r="R598" s="372">
        <v>751.08822408764945</v>
      </c>
      <c r="S598" s="873">
        <v>2</v>
      </c>
      <c r="T598" s="369">
        <v>0.13464148742317095</v>
      </c>
      <c r="U598" s="685">
        <v>1.3848596339976931</v>
      </c>
      <c r="V598" s="369">
        <v>0.16972844154664091</v>
      </c>
      <c r="W598" s="685">
        <v>1.4923623465863141</v>
      </c>
      <c r="X598" s="369">
        <v>0.45025821868625648</v>
      </c>
      <c r="Y598" s="685">
        <v>3.0088442960579909</v>
      </c>
      <c r="Z598" s="369">
        <v>0.72338354887347367</v>
      </c>
      <c r="AA598" s="685">
        <v>3.8517428260681537</v>
      </c>
      <c r="AB598" s="369">
        <v>0.22825322604395895</v>
      </c>
      <c r="AC598" s="373">
        <v>0.24532863873136754</v>
      </c>
      <c r="AD598" s="686">
        <v>14213077000154</v>
      </c>
      <c r="AE598" s="687" t="s">
        <v>1843</v>
      </c>
      <c r="AF598" s="688" t="s">
        <v>1800</v>
      </c>
      <c r="AG598" s="689" t="s">
        <v>1438</v>
      </c>
      <c r="AH598" s="689" t="s">
        <v>1786</v>
      </c>
      <c r="AI598" s="689">
        <v>5000</v>
      </c>
      <c r="AJ598" s="689">
        <v>1000</v>
      </c>
      <c r="AK598" s="689">
        <v>1000</v>
      </c>
      <c r="AL598" s="673">
        <v>1.9</v>
      </c>
      <c r="AM598" s="673">
        <v>20</v>
      </c>
      <c r="AN598" s="685" t="s">
        <v>666</v>
      </c>
      <c r="AO598" s="683" t="s">
        <v>1324</v>
      </c>
      <c r="AP598" s="687" t="s">
        <v>1783</v>
      </c>
      <c r="AQ598" s="376" t="s">
        <v>659</v>
      </c>
      <c r="AR598" s="369">
        <v>4.4333333333333299E-3</v>
      </c>
      <c r="AS598" s="369">
        <v>4.4333333333333299E-3</v>
      </c>
      <c r="AT598" s="369" t="s">
        <v>1419</v>
      </c>
      <c r="AW598"/>
      <c r="AX598" s="198"/>
      <c r="AY598" s="184"/>
      <c r="AZ598" s="184"/>
      <c r="BA598" s="184"/>
      <c r="BB598" s="186"/>
      <c r="BC598" s="184"/>
      <c r="BD598" s="184"/>
      <c r="BE598" s="184"/>
      <c r="BF598" s="184"/>
      <c r="BG598" s="186"/>
      <c r="BH598" s="186"/>
      <c r="BI598" s="199"/>
      <c r="BJ598" s="199"/>
      <c r="BK598" s="199"/>
      <c r="BL598" s="186"/>
      <c r="BM598" s="186"/>
      <c r="BN598" s="186"/>
      <c r="BO598" s="186"/>
      <c r="BP598" s="186"/>
      <c r="BQ598" s="186"/>
      <c r="BR598" s="186"/>
      <c r="BS598" s="186"/>
      <c r="BT598" s="187"/>
      <c r="BU598" s="188"/>
      <c r="BV598" s="189"/>
      <c r="BW598" s="185"/>
      <c r="BX598"/>
      <c r="BZ598"/>
    </row>
    <row r="599" spans="2:78" ht="18.75">
      <c r="B599" s="676" t="s">
        <v>967</v>
      </c>
      <c r="C599" s="364"/>
      <c r="D599" s="838" t="s">
        <v>13</v>
      </c>
      <c r="E599" s="838" t="s">
        <v>616</v>
      </c>
      <c r="F599" s="365" t="s">
        <v>619</v>
      </c>
      <c r="G599" s="366" t="s">
        <v>34</v>
      </c>
      <c r="H599" s="366" t="s">
        <v>1338</v>
      </c>
      <c r="I599" s="840" t="s">
        <v>34</v>
      </c>
      <c r="J599" s="366" t="s">
        <v>1419</v>
      </c>
      <c r="L599" s="681" t="s">
        <v>1419</v>
      </c>
      <c r="M599" s="368" t="s">
        <v>34</v>
      </c>
      <c r="N599" s="683">
        <v>581038</v>
      </c>
      <c r="O599" s="683" t="s">
        <v>1321</v>
      </c>
      <c r="S599" s="873"/>
      <c r="AD599" s="686">
        <v>41252413000140</v>
      </c>
      <c r="AG599" s="689" t="s">
        <v>719</v>
      </c>
      <c r="AI599" s="689">
        <v>10000</v>
      </c>
      <c r="AJ599" s="689">
        <v>5000</v>
      </c>
      <c r="AK599" s="689">
        <v>5000</v>
      </c>
      <c r="AO599" s="683" t="s">
        <v>1324</v>
      </c>
      <c r="AR599" s="369">
        <v>4.9872900000000001E-3</v>
      </c>
      <c r="AS599" s="369">
        <v>4.9872900000000001E-3</v>
      </c>
      <c r="AT599" s="369" t="s">
        <v>1419</v>
      </c>
      <c r="AW599"/>
      <c r="AX599" s="198"/>
      <c r="AY599" s="184"/>
      <c r="AZ599" s="184"/>
      <c r="BA599" s="184"/>
      <c r="BB599" s="186"/>
      <c r="BC599" s="184"/>
      <c r="BD599" s="184"/>
      <c r="BE599" s="184"/>
      <c r="BF599" s="184"/>
      <c r="BG599" s="186"/>
      <c r="BH599" s="186"/>
      <c r="BI599" s="199"/>
      <c r="BJ599" s="199"/>
      <c r="BK599" s="199"/>
      <c r="BL599" s="186"/>
      <c r="BM599" s="186"/>
      <c r="BN599" s="186"/>
      <c r="BO599" s="186"/>
      <c r="BP599" s="186"/>
      <c r="BQ599" s="186"/>
      <c r="BR599" s="186"/>
      <c r="BS599" s="186"/>
      <c r="BT599" s="187"/>
      <c r="BU599" s="188"/>
      <c r="BV599" s="189"/>
      <c r="BW599" s="185"/>
      <c r="BX599"/>
      <c r="BZ599"/>
    </row>
    <row r="600" spans="2:78" ht="18.75">
      <c r="B600" s="676" t="s">
        <v>968</v>
      </c>
      <c r="C600" s="364">
        <v>42084858000121</v>
      </c>
      <c r="D600" s="838" t="s">
        <v>13</v>
      </c>
      <c r="E600" s="838" t="s">
        <v>616</v>
      </c>
      <c r="F600" s="365" t="s">
        <v>619</v>
      </c>
      <c r="G600" s="366" t="s">
        <v>34</v>
      </c>
      <c r="H600" s="366" t="s">
        <v>865</v>
      </c>
      <c r="I600" s="840" t="s">
        <v>34</v>
      </c>
      <c r="J600" s="366" t="s">
        <v>1419</v>
      </c>
      <c r="K600" s="367" t="s">
        <v>1782</v>
      </c>
      <c r="L600" s="681" t="s">
        <v>1419</v>
      </c>
      <c r="M600" s="368" t="s">
        <v>34</v>
      </c>
      <c r="N600" s="683">
        <v>602701</v>
      </c>
      <c r="O600" s="683" t="s">
        <v>1321</v>
      </c>
      <c r="P600" s="684">
        <v>44395</v>
      </c>
      <c r="Q600" s="372">
        <v>3.5770540400000002</v>
      </c>
      <c r="R600" s="372">
        <v>3.7201984641139254</v>
      </c>
      <c r="S600" s="873">
        <v>2</v>
      </c>
      <c r="T600" s="369">
        <v>-6.2924430719415003E-2</v>
      </c>
      <c r="U600" s="685">
        <v>-0.64721138902544351</v>
      </c>
      <c r="V600" s="369">
        <v>-6.2924430719415003E-2</v>
      </c>
      <c r="W600" s="685">
        <v>-0.55327233450281221</v>
      </c>
      <c r="AB600" s="369">
        <v>5.8125437130090905E-2</v>
      </c>
      <c r="AC600" s="373">
        <v>-3.0392170408847652</v>
      </c>
      <c r="AD600" s="686">
        <v>42084903000148</v>
      </c>
      <c r="AE600" s="687" t="s">
        <v>2121</v>
      </c>
      <c r="AF600" s="688" t="s">
        <v>1825</v>
      </c>
      <c r="AG600" s="689" t="s">
        <v>719</v>
      </c>
      <c r="AH600" s="689" t="s">
        <v>1861</v>
      </c>
      <c r="AI600" s="689">
        <v>10000</v>
      </c>
      <c r="AJ600" s="689">
        <v>5000</v>
      </c>
      <c r="AK600" s="689">
        <v>5000</v>
      </c>
      <c r="AL600" s="673">
        <v>0</v>
      </c>
      <c r="AM600" s="673">
        <v>0</v>
      </c>
      <c r="AN600" s="685" t="s">
        <v>1787</v>
      </c>
      <c r="AO600" s="683" t="s">
        <v>1324</v>
      </c>
      <c r="AP600" s="687" t="s">
        <v>1802</v>
      </c>
      <c r="AQ600" s="376" t="s">
        <v>668</v>
      </c>
      <c r="AR600" s="369">
        <v>4.9872900000000001E-3</v>
      </c>
      <c r="AS600" s="369">
        <v>4.9872900000000001E-3</v>
      </c>
      <c r="AT600" s="369" t="s">
        <v>1419</v>
      </c>
      <c r="AW600"/>
      <c r="AX600" s="198"/>
      <c r="AY600" s="184"/>
      <c r="AZ600" s="184"/>
      <c r="BA600" s="184"/>
      <c r="BB600" s="186"/>
      <c r="BC600" s="184"/>
      <c r="BD600" s="184"/>
      <c r="BE600" s="184"/>
      <c r="BF600" s="184"/>
      <c r="BG600" s="186"/>
      <c r="BH600" s="186"/>
      <c r="BI600" s="199"/>
      <c r="BJ600" s="199"/>
      <c r="BK600" s="199"/>
      <c r="BL600" s="186"/>
      <c r="BM600" s="186"/>
      <c r="BN600" s="186"/>
      <c r="BO600" s="186"/>
      <c r="BP600" s="186"/>
      <c r="BQ600" s="186"/>
      <c r="BR600" s="186"/>
      <c r="BS600" s="186"/>
      <c r="BT600" s="187"/>
      <c r="BU600" s="188"/>
      <c r="BV600" s="189"/>
      <c r="BW600" s="185"/>
      <c r="BX600"/>
      <c r="BZ600"/>
    </row>
    <row r="601" spans="2:78" ht="18.75">
      <c r="B601" s="676" t="s">
        <v>969</v>
      </c>
      <c r="C601" s="364"/>
      <c r="D601" s="838" t="s">
        <v>14</v>
      </c>
      <c r="E601" s="838" t="s">
        <v>15</v>
      </c>
      <c r="F601" s="365" t="s">
        <v>701</v>
      </c>
      <c r="G601" s="366" t="s">
        <v>1419</v>
      </c>
      <c r="H601" s="366" t="s">
        <v>34</v>
      </c>
      <c r="I601" s="840" t="s">
        <v>34</v>
      </c>
      <c r="J601" s="366" t="s">
        <v>611</v>
      </c>
      <c r="L601" s="681" t="s">
        <v>1419</v>
      </c>
      <c r="M601" s="368" t="s">
        <v>34</v>
      </c>
      <c r="N601" s="682">
        <v>504505</v>
      </c>
      <c r="O601" s="683" t="s">
        <v>1321</v>
      </c>
      <c r="S601" s="873"/>
      <c r="AD601" s="686">
        <v>0</v>
      </c>
      <c r="AG601" s="689" t="s">
        <v>1438</v>
      </c>
      <c r="AI601" s="689">
        <v>500</v>
      </c>
      <c r="AJ601" s="689">
        <v>100</v>
      </c>
      <c r="AK601" s="689">
        <v>100</v>
      </c>
      <c r="AO601" s="683" t="s">
        <v>1324</v>
      </c>
      <c r="AR601" s="369">
        <v>6.6666666666666697E-3</v>
      </c>
      <c r="AS601" s="369">
        <v>6.6666666666666697E-3</v>
      </c>
      <c r="AT601" s="369" t="s">
        <v>1419</v>
      </c>
      <c r="AW601"/>
      <c r="AX601" s="198"/>
      <c r="AY601" s="184"/>
      <c r="AZ601" s="184"/>
      <c r="BA601" s="184"/>
      <c r="BB601" s="186"/>
      <c r="BC601" s="184"/>
      <c r="BD601" s="184"/>
      <c r="BE601" s="184"/>
      <c r="BF601" s="184"/>
      <c r="BG601" s="186"/>
      <c r="BH601" s="186"/>
      <c r="BI601" s="199"/>
      <c r="BJ601" s="199"/>
      <c r="BK601" s="199"/>
      <c r="BL601" s="186"/>
      <c r="BM601" s="186"/>
      <c r="BN601" s="186"/>
      <c r="BO601" s="186"/>
      <c r="BP601" s="186"/>
      <c r="BQ601" s="186"/>
      <c r="BR601" s="186"/>
      <c r="BS601" s="186"/>
      <c r="BT601" s="187"/>
      <c r="BU601" s="188"/>
      <c r="BV601" s="189"/>
      <c r="BW601" s="185"/>
      <c r="BX601"/>
      <c r="BZ601"/>
    </row>
    <row r="602" spans="2:78" ht="18.75">
      <c r="B602" s="676" t="s">
        <v>970</v>
      </c>
      <c r="C602" s="364"/>
      <c r="D602" s="838" t="s">
        <v>14</v>
      </c>
      <c r="E602" s="838" t="s">
        <v>15</v>
      </c>
      <c r="F602" s="365" t="s">
        <v>701</v>
      </c>
      <c r="G602" s="366" t="s">
        <v>1419</v>
      </c>
      <c r="H602" s="366" t="s">
        <v>34</v>
      </c>
      <c r="I602" s="840" t="s">
        <v>34</v>
      </c>
      <c r="J602" s="366" t="s">
        <v>611</v>
      </c>
      <c r="L602" s="681" t="s">
        <v>1419</v>
      </c>
      <c r="M602" s="368" t="s">
        <v>34</v>
      </c>
      <c r="N602" s="682">
        <v>501506</v>
      </c>
      <c r="O602" s="683" t="s">
        <v>1321</v>
      </c>
      <c r="S602" s="873"/>
      <c r="AD602" s="686">
        <v>33736782000180</v>
      </c>
      <c r="AG602" s="689" t="s">
        <v>1438</v>
      </c>
      <c r="AI602" s="689">
        <v>500</v>
      </c>
      <c r="AJ602" s="689">
        <v>100</v>
      </c>
      <c r="AK602" s="689">
        <v>100</v>
      </c>
      <c r="AO602" s="683" t="s">
        <v>1324</v>
      </c>
      <c r="AR602" s="369">
        <v>4.5333333333333302E-3</v>
      </c>
      <c r="AS602" s="369">
        <v>4.5333333333333302E-3</v>
      </c>
      <c r="AT602" s="369" t="s">
        <v>1419</v>
      </c>
      <c r="AW602"/>
      <c r="AX602" s="198"/>
      <c r="AY602" s="184"/>
      <c r="AZ602" s="184"/>
      <c r="BA602" s="184"/>
      <c r="BB602" s="186"/>
      <c r="BC602" s="184"/>
      <c r="BD602" s="184"/>
      <c r="BE602" s="184"/>
      <c r="BF602" s="184"/>
      <c r="BG602" s="186"/>
      <c r="BH602" s="186"/>
      <c r="BI602" s="199"/>
      <c r="BJ602" s="199"/>
      <c r="BK602" s="199"/>
      <c r="BL602" s="186"/>
      <c r="BM602" s="186"/>
      <c r="BN602" s="186"/>
      <c r="BO602" s="186"/>
      <c r="BP602" s="186"/>
      <c r="BQ602" s="186"/>
      <c r="BR602" s="186"/>
      <c r="BS602" s="186"/>
      <c r="BT602" s="187"/>
      <c r="BU602" s="188"/>
      <c r="BV602" s="189"/>
      <c r="BW602" s="185"/>
      <c r="BX602"/>
      <c r="BZ602"/>
    </row>
    <row r="603" spans="2:78" ht="18.75">
      <c r="B603" s="676" t="s">
        <v>971</v>
      </c>
      <c r="C603" s="364"/>
      <c r="D603" s="838" t="s">
        <v>14</v>
      </c>
      <c r="E603" s="838" t="s">
        <v>15</v>
      </c>
      <c r="F603" s="365" t="s">
        <v>701</v>
      </c>
      <c r="G603" s="366" t="s">
        <v>1419</v>
      </c>
      <c r="H603" s="366" t="s">
        <v>34</v>
      </c>
      <c r="I603" s="840" t="s">
        <v>34</v>
      </c>
      <c r="J603" s="366" t="s">
        <v>611</v>
      </c>
      <c r="L603" s="681" t="s">
        <v>1419</v>
      </c>
      <c r="M603" s="368" t="s">
        <v>34</v>
      </c>
      <c r="N603" s="682">
        <v>518514</v>
      </c>
      <c r="O603" s="683" t="s">
        <v>1321</v>
      </c>
      <c r="S603" s="873"/>
      <c r="AD603" s="686">
        <v>35001472000143</v>
      </c>
      <c r="AG603" s="689" t="s">
        <v>1438</v>
      </c>
      <c r="AI603" s="689">
        <v>500</v>
      </c>
      <c r="AJ603" s="689">
        <v>100</v>
      </c>
      <c r="AK603" s="689">
        <v>100</v>
      </c>
      <c r="AO603" s="683" t="s">
        <v>1324</v>
      </c>
      <c r="AR603" s="369">
        <v>5.0000000000000001E-3</v>
      </c>
      <c r="AS603" s="369">
        <v>5.0000000000000001E-3</v>
      </c>
      <c r="AT603" s="369" t="s">
        <v>1419</v>
      </c>
      <c r="AW603" s="198"/>
      <c r="AX603" s="198"/>
      <c r="AY603" s="184"/>
      <c r="AZ603" s="184"/>
      <c r="BA603" s="184"/>
      <c r="BB603" s="186"/>
      <c r="BC603" s="184"/>
      <c r="BD603" s="184"/>
      <c r="BE603" s="184"/>
      <c r="BF603" s="184"/>
      <c r="BG603" s="186"/>
      <c r="BH603" s="186"/>
      <c r="BI603" s="199"/>
      <c r="BJ603" s="199"/>
      <c r="BK603" s="199"/>
      <c r="BL603" s="218"/>
      <c r="BM603" s="186"/>
      <c r="BN603" s="186"/>
      <c r="BO603" s="186"/>
      <c r="BP603" s="186"/>
      <c r="BQ603" s="186"/>
      <c r="BR603" s="186"/>
      <c r="BS603" s="186"/>
      <c r="BT603" s="187"/>
      <c r="BU603" s="188"/>
      <c r="BV603" s="189"/>
      <c r="BW603" s="185"/>
      <c r="BX603"/>
      <c r="BZ603"/>
    </row>
    <row r="604" spans="2:78" ht="18.75">
      <c r="B604" s="676" t="s">
        <v>972</v>
      </c>
      <c r="C604" s="364"/>
      <c r="D604" s="838" t="s">
        <v>14</v>
      </c>
      <c r="E604" s="838" t="s">
        <v>15</v>
      </c>
      <c r="F604" s="365" t="s">
        <v>701</v>
      </c>
      <c r="G604" s="366" t="s">
        <v>1419</v>
      </c>
      <c r="H604" s="366" t="s">
        <v>34</v>
      </c>
      <c r="I604" s="840" t="s">
        <v>34</v>
      </c>
      <c r="J604" s="366" t="s">
        <v>611</v>
      </c>
      <c r="L604" s="681" t="s">
        <v>1419</v>
      </c>
      <c r="M604" s="368" t="s">
        <v>1416</v>
      </c>
      <c r="N604" s="683">
        <v>555071</v>
      </c>
      <c r="O604" s="683" t="s">
        <v>1321</v>
      </c>
      <c r="S604" s="873"/>
      <c r="AD604" s="686">
        <v>38167819000110</v>
      </c>
      <c r="AG604" s="689" t="s">
        <v>1438</v>
      </c>
      <c r="AI604" s="689">
        <v>500</v>
      </c>
      <c r="AJ604" s="689">
        <v>100</v>
      </c>
      <c r="AK604" s="689">
        <v>100</v>
      </c>
      <c r="AO604" s="683" t="s">
        <v>1324</v>
      </c>
      <c r="AR604" s="369">
        <v>3.5000000000000001E-3</v>
      </c>
      <c r="AS604" s="369">
        <v>3.5000000000000001E-3</v>
      </c>
      <c r="AT604" s="369" t="s">
        <v>1419</v>
      </c>
      <c r="AW604"/>
      <c r="AX604" s="198"/>
      <c r="AY604" s="184"/>
      <c r="AZ604" s="184"/>
      <c r="BA604" s="184"/>
      <c r="BB604" s="186"/>
      <c r="BC604" s="184"/>
      <c r="BD604" s="184"/>
      <c r="BE604" s="184"/>
      <c r="BF604" s="184"/>
      <c r="BG604" s="186"/>
      <c r="BH604" s="186"/>
      <c r="BI604" s="199"/>
      <c r="BJ604" s="199"/>
      <c r="BK604" s="199"/>
      <c r="BL604" s="186"/>
      <c r="BM604" s="186"/>
      <c r="BN604" s="186"/>
      <c r="BO604" s="186"/>
      <c r="BP604" s="186"/>
      <c r="BQ604" s="186"/>
      <c r="BR604" s="186"/>
      <c r="BS604" s="186"/>
      <c r="BT604" s="187"/>
      <c r="BU604" s="188"/>
      <c r="BV604" s="189"/>
      <c r="BW604" s="185"/>
      <c r="BX604"/>
      <c r="BZ604"/>
    </row>
    <row r="605" spans="2:78" ht="18.75">
      <c r="B605" s="676" t="s">
        <v>222</v>
      </c>
      <c r="C605" s="364"/>
      <c r="D605" s="838" t="s">
        <v>14</v>
      </c>
      <c r="E605" s="838" t="s">
        <v>15</v>
      </c>
      <c r="F605" s="365" t="s">
        <v>701</v>
      </c>
      <c r="G605" s="366" t="s">
        <v>1419</v>
      </c>
      <c r="H605" s="366" t="s">
        <v>34</v>
      </c>
      <c r="I605" s="840" t="s">
        <v>34</v>
      </c>
      <c r="J605" s="366" t="s">
        <v>611</v>
      </c>
      <c r="L605" s="681" t="s">
        <v>1419</v>
      </c>
      <c r="M605" s="368" t="s">
        <v>1416</v>
      </c>
      <c r="N605" s="683">
        <v>568929</v>
      </c>
      <c r="O605" s="683" t="s">
        <v>1321</v>
      </c>
      <c r="S605" s="873"/>
      <c r="AD605" s="686">
        <v>0</v>
      </c>
      <c r="AG605" s="689" t="s">
        <v>1438</v>
      </c>
      <c r="AI605" s="689">
        <v>0</v>
      </c>
      <c r="AJ605" s="689">
        <v>0</v>
      </c>
      <c r="AK605" s="689">
        <v>0</v>
      </c>
      <c r="AO605" s="683" t="s">
        <v>1324</v>
      </c>
      <c r="AR605" s="369">
        <v>1.8E-3</v>
      </c>
      <c r="AS605" s="369">
        <v>1.8E-3</v>
      </c>
      <c r="AT605" s="369" t="s">
        <v>1419</v>
      </c>
      <c r="AW605"/>
      <c r="AX605" s="198"/>
      <c r="AY605" s="184"/>
      <c r="AZ605" s="184"/>
      <c r="BA605" s="184"/>
      <c r="BB605" s="186"/>
      <c r="BC605" s="184"/>
      <c r="BD605" s="184"/>
      <c r="BE605" s="184"/>
      <c r="BF605" s="184"/>
      <c r="BG605" s="186"/>
      <c r="BH605" s="186"/>
      <c r="BI605" s="199"/>
      <c r="BJ605" s="199"/>
      <c r="BK605" s="199"/>
      <c r="BL605" s="186"/>
      <c r="BM605" s="186"/>
      <c r="BN605" s="186"/>
      <c r="BO605" s="186"/>
      <c r="BP605" s="186"/>
      <c r="BQ605" s="186"/>
      <c r="BR605" s="186"/>
      <c r="BS605" s="186"/>
      <c r="BT605" s="187"/>
      <c r="BU605" s="188"/>
      <c r="BV605" s="189"/>
      <c r="BW605" s="185"/>
      <c r="BX605"/>
      <c r="BZ605"/>
    </row>
    <row r="606" spans="2:78" ht="18.75">
      <c r="B606" s="676" t="s">
        <v>223</v>
      </c>
      <c r="C606" s="364">
        <v>29720571000182</v>
      </c>
      <c r="D606" s="838" t="s">
        <v>14</v>
      </c>
      <c r="E606" s="838" t="s">
        <v>15</v>
      </c>
      <c r="F606" s="365" t="s">
        <v>16</v>
      </c>
      <c r="G606" s="366" t="s">
        <v>1419</v>
      </c>
      <c r="H606" s="366" t="s">
        <v>34</v>
      </c>
      <c r="I606" s="840" t="s">
        <v>34</v>
      </c>
      <c r="J606" s="366" t="s">
        <v>690</v>
      </c>
      <c r="K606" s="367" t="s">
        <v>48</v>
      </c>
      <c r="L606" s="681" t="s">
        <v>1419</v>
      </c>
      <c r="M606" s="368" t="s">
        <v>1416</v>
      </c>
      <c r="N606" s="682">
        <v>484768</v>
      </c>
      <c r="O606" s="683" t="s">
        <v>1321</v>
      </c>
      <c r="P606" s="684">
        <v>43187</v>
      </c>
      <c r="Q606" s="372">
        <v>234.08320239</v>
      </c>
      <c r="R606" s="372">
        <v>197.20826093836055</v>
      </c>
      <c r="S606" s="873">
        <v>1</v>
      </c>
      <c r="T606" s="369">
        <v>0.15093095304980242</v>
      </c>
      <c r="U606" s="685">
        <v>1.5524054910544731</v>
      </c>
      <c r="V606" s="369">
        <v>0.19192919938383568</v>
      </c>
      <c r="W606" s="685">
        <v>1.6875657830875914</v>
      </c>
      <c r="X606" s="369">
        <v>0.39313311914742299</v>
      </c>
      <c r="Y606" s="685">
        <v>2.6271066113785873</v>
      </c>
      <c r="Z606" s="369">
        <v>0.57906993455610101</v>
      </c>
      <c r="AA606" s="685">
        <v>3.0833276063461312</v>
      </c>
      <c r="AB606" s="369">
        <v>1.0441387276423676E-2</v>
      </c>
      <c r="AC606" s="373">
        <v>7.4892166144598962</v>
      </c>
      <c r="AD606" s="686">
        <v>0</v>
      </c>
      <c r="AE606" s="687" t="s">
        <v>2038</v>
      </c>
      <c r="AF606" s="688" t="s">
        <v>2001</v>
      </c>
      <c r="AG606" s="689" t="s">
        <v>973</v>
      </c>
      <c r="AH606" s="689" t="s">
        <v>1861</v>
      </c>
      <c r="AI606" s="689">
        <v>10000</v>
      </c>
      <c r="AJ606" s="689">
        <v>1000</v>
      </c>
      <c r="AK606" s="689">
        <v>10000</v>
      </c>
      <c r="AL606" s="673">
        <v>1.6</v>
      </c>
      <c r="AM606" s="673">
        <v>20</v>
      </c>
      <c r="AN606" s="685" t="s">
        <v>1791</v>
      </c>
      <c r="AO606" s="683" t="s">
        <v>1324</v>
      </c>
      <c r="AP606" s="687" t="s">
        <v>1802</v>
      </c>
      <c r="AQ606" s="376" t="s">
        <v>1917</v>
      </c>
      <c r="AR606" s="369">
        <v>3.2000000000000002E-3</v>
      </c>
      <c r="AS606" s="369">
        <v>3.2000000000000002E-3</v>
      </c>
      <c r="AT606" s="369" t="s">
        <v>1419</v>
      </c>
      <c r="AW606"/>
      <c r="AX606" s="198"/>
      <c r="AY606" s="184"/>
      <c r="AZ606" s="184"/>
      <c r="BA606" s="184"/>
      <c r="BB606" s="186"/>
      <c r="BC606" s="184"/>
      <c r="BD606" s="184"/>
      <c r="BE606" s="184"/>
      <c r="BF606" s="184"/>
      <c r="BG606" s="186"/>
      <c r="BH606" s="186"/>
      <c r="BI606" s="199"/>
      <c r="BJ606" s="199"/>
      <c r="BK606" s="199"/>
      <c r="BL606" s="186"/>
      <c r="BM606" s="186"/>
      <c r="BN606" s="186"/>
      <c r="BO606" s="186"/>
      <c r="BP606" s="186"/>
      <c r="BQ606" s="186"/>
      <c r="BR606" s="186"/>
      <c r="BS606" s="186"/>
      <c r="BT606" s="187"/>
      <c r="BU606" s="188"/>
      <c r="BV606" s="189"/>
      <c r="BW606" s="185"/>
      <c r="BX606"/>
      <c r="BZ606"/>
    </row>
    <row r="607" spans="2:78" ht="18.75">
      <c r="B607" s="676" t="s">
        <v>25</v>
      </c>
      <c r="C607" s="364">
        <v>38954217000103</v>
      </c>
      <c r="D607" s="838" t="s">
        <v>14</v>
      </c>
      <c r="E607" s="838" t="s">
        <v>614</v>
      </c>
      <c r="F607" s="365" t="s">
        <v>1419</v>
      </c>
      <c r="G607" s="366" t="s">
        <v>1419</v>
      </c>
      <c r="H607" s="366" t="s">
        <v>1338</v>
      </c>
      <c r="I607" s="840" t="s">
        <v>34</v>
      </c>
      <c r="J607" s="366" t="s">
        <v>608</v>
      </c>
      <c r="K607" s="367" t="s">
        <v>48</v>
      </c>
      <c r="L607" s="681" t="s">
        <v>1339</v>
      </c>
      <c r="M607" s="368" t="s">
        <v>34</v>
      </c>
      <c r="N607" s="683">
        <v>558958</v>
      </c>
      <c r="O607" s="683" t="s">
        <v>1321</v>
      </c>
      <c r="P607" s="684">
        <v>44128</v>
      </c>
      <c r="Q607" s="372">
        <v>118.99235976999999</v>
      </c>
      <c r="R607" s="372">
        <v>126.12951869836645</v>
      </c>
      <c r="S607" s="873">
        <v>2</v>
      </c>
      <c r="T607" s="369">
        <v>0.1479892009777668</v>
      </c>
      <c r="U607" s="685">
        <v>1.5221479992831062</v>
      </c>
      <c r="V607" s="369">
        <v>7.8186132294502553E-2</v>
      </c>
      <c r="W607" s="685">
        <v>0.68746309574443309</v>
      </c>
      <c r="AB607" s="369">
        <v>0.21144661310085319</v>
      </c>
      <c r="AC607" s="373">
        <v>-0.16810510936761536</v>
      </c>
      <c r="AD607" s="686">
        <v>38948845000186</v>
      </c>
      <c r="AE607" s="687" t="s">
        <v>2094</v>
      </c>
      <c r="AF607" s="688" t="s">
        <v>1800</v>
      </c>
      <c r="AG607" s="689" t="s">
        <v>1438</v>
      </c>
      <c r="AH607" s="689" t="s">
        <v>1786</v>
      </c>
      <c r="AI607" s="689">
        <v>1000</v>
      </c>
      <c r="AJ607" s="689">
        <v>0</v>
      </c>
      <c r="AK607" s="689">
        <v>1000</v>
      </c>
      <c r="AL607" s="673">
        <v>1.85</v>
      </c>
      <c r="AM607" s="673">
        <v>20</v>
      </c>
      <c r="AN607" s="685" t="s">
        <v>1801</v>
      </c>
      <c r="AO607" s="683" t="s">
        <v>1324</v>
      </c>
      <c r="AP607" s="687" t="s">
        <v>1802</v>
      </c>
      <c r="AQ607" s="376" t="s">
        <v>668</v>
      </c>
      <c r="AR607" s="369">
        <v>4.9333333333333304E-3</v>
      </c>
      <c r="AS607" s="369">
        <v>4.9333333333333304E-3</v>
      </c>
      <c r="AT607" s="369" t="s">
        <v>1419</v>
      </c>
      <c r="AW607"/>
      <c r="AX607" s="198"/>
      <c r="AY607" s="184"/>
      <c r="AZ607" s="184"/>
      <c r="BA607" s="184"/>
      <c r="BB607" s="186"/>
      <c r="BC607" s="184"/>
      <c r="BD607" s="184"/>
      <c r="BE607" s="184"/>
      <c r="BF607" s="184"/>
      <c r="BG607" s="186"/>
      <c r="BH607" s="186"/>
      <c r="BI607" s="199"/>
      <c r="BJ607" s="199"/>
      <c r="BK607" s="199"/>
      <c r="BL607" s="186"/>
      <c r="BM607" s="186"/>
      <c r="BN607" s="186"/>
      <c r="BO607" s="186"/>
      <c r="BP607" s="186"/>
      <c r="BQ607" s="186"/>
      <c r="BR607" s="186"/>
      <c r="BS607" s="186"/>
      <c r="BT607" s="187"/>
      <c r="BU607" s="188"/>
      <c r="BV607" s="189"/>
      <c r="BW607" s="185"/>
      <c r="BX607"/>
      <c r="BZ607"/>
    </row>
    <row r="608" spans="2:78" ht="18.75">
      <c r="B608" s="676" t="s">
        <v>224</v>
      </c>
      <c r="C608" s="364"/>
      <c r="D608" s="838" t="s">
        <v>11</v>
      </c>
      <c r="E608" s="838" t="s">
        <v>620</v>
      </c>
      <c r="F608" s="365" t="s">
        <v>663</v>
      </c>
      <c r="G608" s="366" t="s">
        <v>738</v>
      </c>
      <c r="H608" s="366" t="s">
        <v>34</v>
      </c>
      <c r="I608" s="840" t="s">
        <v>1304</v>
      </c>
      <c r="J608" s="366" t="s">
        <v>1419</v>
      </c>
      <c r="L608" s="681" t="s">
        <v>1419</v>
      </c>
      <c r="M608" s="368" t="s">
        <v>34</v>
      </c>
      <c r="N608" s="682">
        <v>417122</v>
      </c>
      <c r="O608" s="683" t="s">
        <v>1321</v>
      </c>
      <c r="S608" s="873"/>
      <c r="AD608" s="686">
        <v>0</v>
      </c>
      <c r="AG608" s="689" t="s">
        <v>973</v>
      </c>
      <c r="AI608" s="689">
        <v>1000</v>
      </c>
      <c r="AJ608" s="689">
        <v>1000</v>
      </c>
      <c r="AK608" s="689">
        <v>1000</v>
      </c>
      <c r="AO608" s="683" t="s">
        <v>1324</v>
      </c>
      <c r="AR608" s="369">
        <v>1.66666666666667E-3</v>
      </c>
      <c r="AS608" s="369">
        <v>1.66666666666667E-3</v>
      </c>
      <c r="AT608" s="369" t="s">
        <v>1419</v>
      </c>
      <c r="AW608"/>
      <c r="AX608" s="198"/>
      <c r="AY608" s="184"/>
      <c r="AZ608" s="184"/>
      <c r="BA608" s="184"/>
      <c r="BB608" s="186"/>
      <c r="BC608" s="184"/>
      <c r="BD608" s="184"/>
      <c r="BE608" s="184"/>
      <c r="BF608" s="184"/>
      <c r="BG608" s="186"/>
      <c r="BH608" s="186"/>
      <c r="BI608" s="199"/>
      <c r="BJ608" s="199"/>
      <c r="BK608" s="199"/>
      <c r="BL608" s="186"/>
      <c r="BM608" s="186"/>
      <c r="BN608" s="186"/>
      <c r="BO608" s="186"/>
      <c r="BP608" s="186"/>
      <c r="BQ608" s="186"/>
      <c r="BR608" s="186"/>
      <c r="BS608" s="186"/>
      <c r="BT608" s="187"/>
      <c r="BU608" s="188"/>
      <c r="BV608" s="189"/>
      <c r="BW608" s="185"/>
      <c r="BX608"/>
      <c r="BZ608"/>
    </row>
    <row r="609" spans="2:78" ht="18.75">
      <c r="B609" s="676" t="s">
        <v>974</v>
      </c>
      <c r="C609" s="364">
        <v>7317588000150</v>
      </c>
      <c r="D609" s="838" t="s">
        <v>14</v>
      </c>
      <c r="E609" s="838" t="s">
        <v>607</v>
      </c>
      <c r="F609" s="365" t="s">
        <v>1419</v>
      </c>
      <c r="G609" s="366" t="s">
        <v>1419</v>
      </c>
      <c r="H609" s="366" t="s">
        <v>34</v>
      </c>
      <c r="I609" s="840" t="s">
        <v>34</v>
      </c>
      <c r="J609" s="366" t="s">
        <v>608</v>
      </c>
      <c r="K609" s="367" t="s">
        <v>48</v>
      </c>
      <c r="L609" s="681" t="s">
        <v>1419</v>
      </c>
      <c r="M609" s="368" t="s">
        <v>34</v>
      </c>
      <c r="N609" s="682">
        <v>323950</v>
      </c>
      <c r="O609" s="683" t="s">
        <v>1321</v>
      </c>
      <c r="P609" s="684">
        <v>41147</v>
      </c>
      <c r="Q609" s="372">
        <v>296.82272599999999</v>
      </c>
      <c r="R609" s="372">
        <v>335.01003403187224</v>
      </c>
      <c r="S609" s="873">
        <v>1</v>
      </c>
      <c r="T609" s="369">
        <v>-7.7372260054340725E-2</v>
      </c>
      <c r="U609" s="685">
        <v>-0.79581503287811139</v>
      </c>
      <c r="V609" s="369">
        <v>-6.8002207927432279E-2</v>
      </c>
      <c r="W609" s="685">
        <v>-0.5979194392575965</v>
      </c>
      <c r="X609" s="369">
        <v>-6.9758190880133464E-2</v>
      </c>
      <c r="Y609" s="685">
        <v>-0.46615814219988333</v>
      </c>
      <c r="Z609" s="369">
        <v>3.1727079317638296E-2</v>
      </c>
      <c r="AA609" s="685">
        <v>0.16893465485096798</v>
      </c>
      <c r="AB609" s="369">
        <v>0.25174694060712854</v>
      </c>
      <c r="AC609" s="373">
        <v>-0.72188998922642555</v>
      </c>
      <c r="AD609" s="686">
        <v>28767201000138</v>
      </c>
      <c r="AE609" s="687" t="s">
        <v>1932</v>
      </c>
      <c r="AF609" s="688" t="s">
        <v>1779</v>
      </c>
      <c r="AG609" s="689" t="s">
        <v>1439</v>
      </c>
      <c r="AH609" s="689" t="s">
        <v>1780</v>
      </c>
      <c r="AI609" s="689">
        <v>1000</v>
      </c>
      <c r="AJ609" s="689">
        <v>100</v>
      </c>
      <c r="AK609" s="689">
        <v>1000</v>
      </c>
      <c r="AL609" s="673">
        <v>2</v>
      </c>
      <c r="AM609" s="673">
        <v>20</v>
      </c>
      <c r="AN609" s="685" t="s">
        <v>1781</v>
      </c>
      <c r="AO609" s="683" t="s">
        <v>1324</v>
      </c>
      <c r="AP609" s="687" t="s">
        <v>1783</v>
      </c>
      <c r="AQ609" s="376" t="s">
        <v>659</v>
      </c>
      <c r="AR609" s="369">
        <v>5.8199999999999997E-3</v>
      </c>
      <c r="AS609" s="369">
        <v>5.8199999999999997E-3</v>
      </c>
      <c r="AT609" s="369" t="s">
        <v>1419</v>
      </c>
      <c r="AW609"/>
      <c r="AX609" s="198"/>
      <c r="AY609" s="184"/>
      <c r="AZ609" s="184"/>
      <c r="BA609" s="184"/>
      <c r="BB609" s="186"/>
      <c r="BC609" s="184"/>
      <c r="BD609" s="184"/>
      <c r="BE609" s="184"/>
      <c r="BF609" s="184"/>
      <c r="BG609" s="186"/>
      <c r="BH609" s="186"/>
      <c r="BI609" s="199"/>
      <c r="BJ609" s="199"/>
      <c r="BK609" s="199"/>
      <c r="BL609" s="186"/>
      <c r="BM609" s="186"/>
      <c r="BN609" s="186"/>
      <c r="BO609" s="186"/>
      <c r="BP609" s="186"/>
      <c r="BQ609" s="186"/>
      <c r="BR609" s="186"/>
      <c r="BS609" s="186"/>
      <c r="BT609" s="187"/>
      <c r="BU609" s="188"/>
      <c r="BV609" s="189"/>
      <c r="BW609" s="185"/>
      <c r="BX609"/>
      <c r="BZ609"/>
    </row>
    <row r="610" spans="2:78" ht="18.75">
      <c r="B610" s="676" t="s">
        <v>975</v>
      </c>
      <c r="C610" s="364">
        <v>22662135000155</v>
      </c>
      <c r="D610" s="838" t="s">
        <v>14</v>
      </c>
      <c r="E610" s="838" t="s">
        <v>607</v>
      </c>
      <c r="F610" s="365" t="s">
        <v>1419</v>
      </c>
      <c r="G610" s="366" t="s">
        <v>1419</v>
      </c>
      <c r="H610" s="366" t="s">
        <v>34</v>
      </c>
      <c r="I610" s="840" t="s">
        <v>34</v>
      </c>
      <c r="J610" s="366" t="s">
        <v>608</v>
      </c>
      <c r="K610" s="367" t="s">
        <v>48</v>
      </c>
      <c r="L610" s="681" t="s">
        <v>1419</v>
      </c>
      <c r="M610" s="368" t="s">
        <v>34</v>
      </c>
      <c r="N610" s="682">
        <v>407496</v>
      </c>
      <c r="O610" s="683" t="s">
        <v>1321</v>
      </c>
      <c r="P610" s="684">
        <v>42313</v>
      </c>
      <c r="Q610" s="372">
        <v>364.79686199999998</v>
      </c>
      <c r="R610" s="372">
        <v>430.09773930677301</v>
      </c>
      <c r="S610" s="873">
        <v>2</v>
      </c>
      <c r="T610" s="369">
        <v>-6.4985347079080324E-2</v>
      </c>
      <c r="U610" s="685">
        <v>-0.66840901488481741</v>
      </c>
      <c r="V610" s="369">
        <v>-5.200518618456107E-2</v>
      </c>
      <c r="W610" s="685">
        <v>-0.45726326702718556</v>
      </c>
      <c r="X610" s="369">
        <v>-6.3548030921998677E-2</v>
      </c>
      <c r="Y610" s="685">
        <v>-0.42465883448672037</v>
      </c>
      <c r="Z610" s="369">
        <v>4.8902677189264887E-2</v>
      </c>
      <c r="AA610" s="685">
        <v>0.26038819424717624</v>
      </c>
      <c r="AB610" s="369">
        <v>0.24973398909513125</v>
      </c>
      <c r="AC610" s="373">
        <v>-0.66365245315750876</v>
      </c>
      <c r="AD610" s="686">
        <v>35939458000195</v>
      </c>
      <c r="AE610" s="687" t="s">
        <v>1932</v>
      </c>
      <c r="AF610" s="688" t="s">
        <v>1779</v>
      </c>
      <c r="AG610" s="689" t="s">
        <v>1439</v>
      </c>
      <c r="AH610" s="689" t="s">
        <v>1786</v>
      </c>
      <c r="AI610" s="689">
        <v>1000</v>
      </c>
      <c r="AJ610" s="689">
        <v>100</v>
      </c>
      <c r="AK610" s="689">
        <v>1000</v>
      </c>
      <c r="AL610" s="673">
        <v>2</v>
      </c>
      <c r="AM610" s="673">
        <v>20</v>
      </c>
      <c r="AN610" s="685" t="s">
        <v>666</v>
      </c>
      <c r="AO610" s="683" t="s">
        <v>1324</v>
      </c>
      <c r="AP610" s="687" t="s">
        <v>1783</v>
      </c>
      <c r="AQ610" s="376" t="s">
        <v>659</v>
      </c>
      <c r="AR610" s="369">
        <v>4.0000000000000001E-3</v>
      </c>
      <c r="AS610" s="369">
        <v>4.0000000000000001E-3</v>
      </c>
      <c r="AT610" s="369" t="s">
        <v>1419</v>
      </c>
      <c r="AW610"/>
      <c r="AX610" s="198"/>
      <c r="AY610" s="184"/>
      <c r="AZ610" s="184"/>
      <c r="BA610" s="184"/>
      <c r="BB610" s="186"/>
      <c r="BC610" s="184"/>
      <c r="BD610" s="184"/>
      <c r="BE610" s="184"/>
      <c r="BF610" s="184"/>
      <c r="BG610" s="186"/>
      <c r="BH610" s="186"/>
      <c r="BI610" s="199"/>
      <c r="BJ610" s="199"/>
      <c r="BK610" s="199"/>
      <c r="BL610" s="186"/>
      <c r="BM610" s="186"/>
      <c r="BN610" s="186"/>
      <c r="BO610" s="186"/>
      <c r="BP610" s="186"/>
      <c r="BQ610" s="186"/>
      <c r="BR610" s="186"/>
      <c r="BS610" s="186"/>
      <c r="BT610" s="187"/>
      <c r="BU610" s="188"/>
      <c r="BV610" s="189"/>
      <c r="BW610" s="185"/>
      <c r="BX610"/>
      <c r="BZ610"/>
    </row>
    <row r="611" spans="2:78" ht="18.75">
      <c r="B611" s="676" t="s">
        <v>518</v>
      </c>
      <c r="C611" s="364">
        <v>27500576000174</v>
      </c>
      <c r="D611" s="838" t="s">
        <v>11</v>
      </c>
      <c r="E611" s="838" t="s">
        <v>620</v>
      </c>
      <c r="F611" s="365" t="s">
        <v>685</v>
      </c>
      <c r="G611" s="366" t="s">
        <v>738</v>
      </c>
      <c r="H611" s="366" t="s">
        <v>34</v>
      </c>
      <c r="I611" s="840" t="s">
        <v>1319</v>
      </c>
      <c r="J611" s="366" t="s">
        <v>608</v>
      </c>
      <c r="K611" s="367" t="s">
        <v>48</v>
      </c>
      <c r="L611" s="681" t="s">
        <v>1419</v>
      </c>
      <c r="M611" s="368" t="s">
        <v>34</v>
      </c>
      <c r="N611" s="682">
        <v>458406</v>
      </c>
      <c r="O611" s="683" t="s">
        <v>1321</v>
      </c>
      <c r="P611" s="684">
        <v>42822</v>
      </c>
      <c r="Q611" s="372">
        <v>322.83670976000002</v>
      </c>
      <c r="R611" s="372">
        <v>303.02840395286859</v>
      </c>
      <c r="S611" s="873">
        <v>1</v>
      </c>
      <c r="T611" s="369">
        <v>0.12715518142059024</v>
      </c>
      <c r="U611" s="685">
        <v>1.3078589770000157</v>
      </c>
      <c r="V611" s="369">
        <v>0.15293088253804332</v>
      </c>
      <c r="W611" s="685">
        <v>1.3446673324180249</v>
      </c>
      <c r="X611" s="369">
        <v>0.22353651425224297</v>
      </c>
      <c r="Y611" s="685">
        <v>1.4937796534419523</v>
      </c>
      <c r="Z611" s="369">
        <v>0.28528168911262464</v>
      </c>
      <c r="AA611" s="685">
        <v>1.5190167113412649</v>
      </c>
      <c r="AB611" s="369">
        <v>1.3120588557104297E-2</v>
      </c>
      <c r="AC611" s="373">
        <v>2.9876323041610022</v>
      </c>
      <c r="AD611" s="686">
        <v>0</v>
      </c>
      <c r="AE611" s="687" t="s">
        <v>2016</v>
      </c>
      <c r="AF611" s="688" t="s">
        <v>2007</v>
      </c>
      <c r="AG611" s="689" t="s">
        <v>1440</v>
      </c>
      <c r="AH611" s="689" t="s">
        <v>1780</v>
      </c>
      <c r="AI611" s="689">
        <v>1000</v>
      </c>
      <c r="AJ611" s="689">
        <v>1000</v>
      </c>
      <c r="AK611" s="689">
        <v>1000</v>
      </c>
      <c r="AL611" s="673">
        <v>0.13</v>
      </c>
      <c r="AM611" s="673">
        <v>10</v>
      </c>
      <c r="AN611" s="685" t="s">
        <v>1787</v>
      </c>
      <c r="AO611" s="683" t="s">
        <v>1324</v>
      </c>
      <c r="AP611" s="687" t="s">
        <v>1802</v>
      </c>
      <c r="AQ611" s="376" t="s">
        <v>1917</v>
      </c>
      <c r="AR611" s="369">
        <v>3.8800000000000002E-3</v>
      </c>
      <c r="AS611" s="369">
        <v>3.8800000000000002E-3</v>
      </c>
      <c r="AT611" s="369" t="s">
        <v>1419</v>
      </c>
      <c r="AW611"/>
      <c r="AX611" s="198"/>
      <c r="AY611" s="184"/>
      <c r="AZ611" s="184"/>
      <c r="BA611" s="184"/>
      <c r="BB611" s="186"/>
      <c r="BC611" s="184"/>
      <c r="BD611" s="184"/>
      <c r="BE611" s="184"/>
      <c r="BF611" s="184"/>
      <c r="BG611" s="186"/>
      <c r="BH611" s="186"/>
      <c r="BI611" s="199"/>
      <c r="BJ611" s="199"/>
      <c r="BK611" s="199"/>
      <c r="BL611" s="186"/>
      <c r="BM611" s="186"/>
      <c r="BN611" s="186"/>
      <c r="BO611" s="186"/>
      <c r="BP611" s="186"/>
      <c r="BQ611" s="186"/>
      <c r="BR611" s="186"/>
      <c r="BS611" s="186"/>
      <c r="BT611" s="187"/>
      <c r="BU611" s="188"/>
      <c r="BV611" s="189"/>
      <c r="BW611" s="185"/>
      <c r="BX611"/>
      <c r="BZ611"/>
    </row>
    <row r="612" spans="2:78" ht="18.75">
      <c r="B612" s="676" t="s">
        <v>528</v>
      </c>
      <c r="C612" s="364">
        <v>27500387000100</v>
      </c>
      <c r="D612" s="838" t="s">
        <v>13</v>
      </c>
      <c r="E612" s="838" t="s">
        <v>616</v>
      </c>
      <c r="F612" s="365" t="s">
        <v>619</v>
      </c>
      <c r="G612" s="366" t="s">
        <v>34</v>
      </c>
      <c r="H612" s="366" t="s">
        <v>1338</v>
      </c>
      <c r="I612" s="840" t="s">
        <v>34</v>
      </c>
      <c r="J612" s="366" t="s">
        <v>611</v>
      </c>
      <c r="K612" s="367" t="s">
        <v>48</v>
      </c>
      <c r="L612" s="681" t="s">
        <v>1419</v>
      </c>
      <c r="M612" s="368" t="s">
        <v>1416</v>
      </c>
      <c r="N612" s="682">
        <v>443311</v>
      </c>
      <c r="O612" s="683" t="s">
        <v>1321</v>
      </c>
      <c r="P612" s="684">
        <v>42824</v>
      </c>
      <c r="Q612" s="372">
        <v>36.440288000000002</v>
      </c>
      <c r="R612" s="372">
        <v>28.71689803187251</v>
      </c>
      <c r="S612" s="873">
        <v>1</v>
      </c>
      <c r="T612" s="369">
        <v>0.10464945606910669</v>
      </c>
      <c r="U612" s="685">
        <v>1.0763755674685165</v>
      </c>
      <c r="V612" s="369">
        <v>9.3924137735803326E-2</v>
      </c>
      <c r="W612" s="685">
        <v>0.82584182895464586</v>
      </c>
      <c r="X612" s="369">
        <v>0.23599308142367215</v>
      </c>
      <c r="Y612" s="685">
        <v>1.5770204906477117</v>
      </c>
      <c r="Z612" s="369">
        <v>0.26581163738527214</v>
      </c>
      <c r="AA612" s="685">
        <v>1.4153460760596173</v>
      </c>
      <c r="AB612" s="369">
        <v>7.7080162956371059E-2</v>
      </c>
      <c r="AC612" s="373">
        <v>-0.25696949538938196</v>
      </c>
      <c r="AD612" s="686">
        <v>0</v>
      </c>
      <c r="AE612" s="687" t="s">
        <v>2016</v>
      </c>
      <c r="AF612" s="688" t="s">
        <v>2017</v>
      </c>
      <c r="AG612" s="689" t="s">
        <v>976</v>
      </c>
      <c r="AH612" s="689" t="s">
        <v>1786</v>
      </c>
      <c r="AI612" s="689">
        <v>5000</v>
      </c>
      <c r="AJ612" s="689">
        <v>5000</v>
      </c>
      <c r="AK612" s="689">
        <v>5000</v>
      </c>
      <c r="AL612" s="673">
        <v>0.63</v>
      </c>
      <c r="AM612" s="673">
        <v>10</v>
      </c>
      <c r="AN612" s="685" t="s">
        <v>1787</v>
      </c>
      <c r="AO612" s="683" t="s">
        <v>1324</v>
      </c>
      <c r="AP612" s="687" t="s">
        <v>1802</v>
      </c>
      <c r="AQ612" s="376" t="s">
        <v>668</v>
      </c>
      <c r="AR612" s="369">
        <v>2.2200000000000002E-3</v>
      </c>
      <c r="AS612" s="369">
        <v>2.2200000000000002E-3</v>
      </c>
      <c r="AT612" s="369" t="s">
        <v>1419</v>
      </c>
      <c r="AW612"/>
      <c r="AX612" s="198"/>
      <c r="AY612" s="184"/>
      <c r="AZ612" s="184"/>
      <c r="BA612" s="184"/>
      <c r="BB612" s="186"/>
      <c r="BC612" s="184"/>
      <c r="BD612" s="184"/>
      <c r="BE612" s="184"/>
      <c r="BF612" s="184"/>
      <c r="BG612" s="186"/>
      <c r="BH612" s="186"/>
      <c r="BI612" s="199"/>
      <c r="BJ612" s="199"/>
      <c r="BK612" s="199"/>
      <c r="BL612" s="186"/>
      <c r="BM612" s="186"/>
      <c r="BN612" s="186"/>
      <c r="BO612" s="186"/>
      <c r="BP612" s="186"/>
      <c r="BQ612" s="186"/>
      <c r="BR612" s="186"/>
      <c r="BS612" s="186"/>
      <c r="BT612" s="187"/>
      <c r="BU612" s="188"/>
      <c r="BV612" s="189"/>
      <c r="BW612" s="185"/>
      <c r="BX612"/>
      <c r="BZ612"/>
    </row>
    <row r="613" spans="2:78" ht="18.75">
      <c r="B613" s="676" t="s">
        <v>487</v>
      </c>
      <c r="C613" s="364">
        <v>34867354000150</v>
      </c>
      <c r="D613" s="838" t="s">
        <v>11</v>
      </c>
      <c r="E613" s="838" t="s">
        <v>620</v>
      </c>
      <c r="F613" s="365" t="s">
        <v>685</v>
      </c>
      <c r="G613" s="366" t="s">
        <v>738</v>
      </c>
      <c r="H613" s="366" t="s">
        <v>34</v>
      </c>
      <c r="I613" s="840" t="s">
        <v>1319</v>
      </c>
      <c r="J613" s="366" t="s">
        <v>608</v>
      </c>
      <c r="K613" s="367" t="s">
        <v>48</v>
      </c>
      <c r="L613" s="681" t="s">
        <v>1419</v>
      </c>
      <c r="M613" s="368" t="s">
        <v>34</v>
      </c>
      <c r="N613" s="682">
        <v>523453</v>
      </c>
      <c r="O613" s="683" t="s">
        <v>1321</v>
      </c>
      <c r="P613" s="684">
        <v>43714</v>
      </c>
      <c r="Q613" s="372">
        <v>351.08393401000001</v>
      </c>
      <c r="R613" s="372">
        <v>216.4252529930279</v>
      </c>
      <c r="S613" s="873">
        <v>0</v>
      </c>
      <c r="T613" s="369">
        <v>0.17034930814564531</v>
      </c>
      <c r="U613" s="685">
        <v>1.752133647995781</v>
      </c>
      <c r="V613" s="369">
        <v>0.2577126263301639</v>
      </c>
      <c r="W613" s="685">
        <v>2.2659762634379583</v>
      </c>
      <c r="X613" s="369">
        <v>0.31115637997817003</v>
      </c>
      <c r="Y613" s="685">
        <v>2.0792981898498915</v>
      </c>
      <c r="Z613" s="369">
        <v>0.66781971145999908</v>
      </c>
      <c r="AA613" s="685">
        <v>3.5558864819759246</v>
      </c>
      <c r="AB613" s="369">
        <v>0.12230635933424931</v>
      </c>
      <c r="AC613" s="373">
        <v>1.1772179206270565</v>
      </c>
      <c r="AD613" s="686">
        <v>0</v>
      </c>
      <c r="AE613" s="687" t="s">
        <v>2016</v>
      </c>
      <c r="AF613" s="688" t="s">
        <v>2017</v>
      </c>
      <c r="AG613" s="689" t="s">
        <v>976</v>
      </c>
      <c r="AH613" s="689" t="s">
        <v>1861</v>
      </c>
      <c r="AI613" s="689">
        <v>1000</v>
      </c>
      <c r="AJ613" s="689">
        <v>1000</v>
      </c>
      <c r="AK613" s="689">
        <v>1000</v>
      </c>
      <c r="AL613" s="673">
        <v>2</v>
      </c>
      <c r="AM613" s="673">
        <v>30</v>
      </c>
      <c r="AN613" s="685" t="s">
        <v>1787</v>
      </c>
      <c r="AO613" s="683" t="s">
        <v>1324</v>
      </c>
      <c r="AP613" s="687" t="s">
        <v>1802</v>
      </c>
      <c r="AQ613" s="376" t="s">
        <v>1917</v>
      </c>
      <c r="AR613" s="369">
        <v>2E-3</v>
      </c>
      <c r="AS613" s="369">
        <v>2E-3</v>
      </c>
      <c r="AT613" s="369" t="s">
        <v>1419</v>
      </c>
      <c r="AW613" s="198"/>
      <c r="AX613" s="198"/>
      <c r="AY613" s="184"/>
      <c r="AZ613" s="184"/>
      <c r="BA613" s="184"/>
      <c r="BB613" s="186"/>
      <c r="BC613" s="184"/>
      <c r="BD613" s="184"/>
      <c r="BE613" s="184"/>
      <c r="BF613" s="184"/>
      <c r="BG613" s="186"/>
      <c r="BH613" s="186"/>
      <c r="BI613" s="199"/>
      <c r="BJ613" s="199"/>
      <c r="BK613" s="199"/>
      <c r="BL613" s="218"/>
      <c r="BM613" s="186"/>
      <c r="BN613" s="186"/>
      <c r="BO613" s="186"/>
      <c r="BP613" s="186"/>
      <c r="BQ613" s="186"/>
      <c r="BR613" s="186"/>
      <c r="BS613" s="186"/>
      <c r="BT613" s="187"/>
      <c r="BU613" s="188"/>
      <c r="BV613" s="189"/>
      <c r="BW613" s="185"/>
      <c r="BX613"/>
      <c r="BZ613"/>
    </row>
    <row r="614" spans="2:78" ht="18.75">
      <c r="B614" s="676" t="s">
        <v>488</v>
      </c>
      <c r="C614" s="364">
        <v>37121216000115</v>
      </c>
      <c r="D614" s="838" t="s">
        <v>11</v>
      </c>
      <c r="E614" s="838" t="s">
        <v>620</v>
      </c>
      <c r="F614" s="365" t="s">
        <v>685</v>
      </c>
      <c r="G614" s="366" t="s">
        <v>738</v>
      </c>
      <c r="H614" s="366" t="s">
        <v>34</v>
      </c>
      <c r="I614" s="840" t="s">
        <v>1319</v>
      </c>
      <c r="J614" s="366" t="s">
        <v>608</v>
      </c>
      <c r="K614" s="367" t="s">
        <v>48</v>
      </c>
      <c r="L614" s="681" t="s">
        <v>1419</v>
      </c>
      <c r="M614" s="368" t="s">
        <v>34</v>
      </c>
      <c r="N614" s="683">
        <v>553174</v>
      </c>
      <c r="O614" s="683" t="s">
        <v>1321</v>
      </c>
      <c r="P614" s="684">
        <v>43776</v>
      </c>
      <c r="Q614" s="372">
        <v>146.29205020000001</v>
      </c>
      <c r="R614" s="372">
        <v>96.705312306425697</v>
      </c>
      <c r="S614" s="873">
        <v>2</v>
      </c>
      <c r="T614" s="369">
        <v>0.16257193531244418</v>
      </c>
      <c r="U614" s="685">
        <v>1.6721392131348589</v>
      </c>
      <c r="V614" s="369">
        <v>0.20839242637660504</v>
      </c>
      <c r="W614" s="685">
        <v>1.8323211337137322</v>
      </c>
      <c r="X614" s="369">
        <v>0.38476955971846283</v>
      </c>
      <c r="Y614" s="685">
        <v>2.571217241594304</v>
      </c>
      <c r="AB614" s="369">
        <v>5.685210756825948E-2</v>
      </c>
      <c r="AC614" s="373">
        <v>1.6650400857649288</v>
      </c>
      <c r="AD614" s="686">
        <v>0</v>
      </c>
      <c r="AE614" s="687" t="s">
        <v>2016</v>
      </c>
      <c r="AF614" s="688" t="s">
        <v>2092</v>
      </c>
      <c r="AG614" s="689" t="s">
        <v>928</v>
      </c>
      <c r="AH614" s="689" t="s">
        <v>1861</v>
      </c>
      <c r="AI614" s="689">
        <v>1000</v>
      </c>
      <c r="AJ614" s="689">
        <v>0</v>
      </c>
      <c r="AK614" s="689">
        <v>0</v>
      </c>
      <c r="AL614" s="673">
        <v>0</v>
      </c>
      <c r="AM614" s="673">
        <v>0</v>
      </c>
      <c r="AN614" s="685" t="s">
        <v>1787</v>
      </c>
      <c r="AO614" s="683" t="s">
        <v>1324</v>
      </c>
      <c r="AP614" s="687" t="s">
        <v>1802</v>
      </c>
      <c r="AQ614" s="376" t="s">
        <v>1917</v>
      </c>
      <c r="AR614" s="369">
        <v>1.66666666666667E-3</v>
      </c>
      <c r="AS614" s="369">
        <v>1.66666666666667E-3</v>
      </c>
      <c r="AT614" s="369" t="s">
        <v>1419</v>
      </c>
      <c r="AW614" s="198"/>
      <c r="AX614" s="198"/>
      <c r="AY614" s="184"/>
      <c r="AZ614" s="184"/>
      <c r="BA614" s="184"/>
      <c r="BB614" s="186"/>
      <c r="BC614" s="184"/>
      <c r="BD614" s="184"/>
      <c r="BE614" s="184"/>
      <c r="BF614" s="184"/>
      <c r="BG614" s="186"/>
      <c r="BH614" s="186"/>
      <c r="BI614" s="199"/>
      <c r="BJ614" s="199"/>
      <c r="BK614" s="199"/>
      <c r="BL614" s="218"/>
      <c r="BM614" s="186"/>
      <c r="BN614" s="186"/>
      <c r="BO614" s="186"/>
      <c r="BP614" s="186"/>
      <c r="BQ614" s="186"/>
      <c r="BR614" s="186"/>
      <c r="BS614" s="186"/>
      <c r="BT614" s="187"/>
      <c r="BU614" s="188"/>
      <c r="BV614" s="189"/>
      <c r="BW614" s="185"/>
      <c r="BX614"/>
      <c r="BZ614"/>
    </row>
    <row r="615" spans="2:78" ht="18.75">
      <c r="B615" s="676" t="s">
        <v>225</v>
      </c>
      <c r="C615" s="364">
        <v>6170653000103</v>
      </c>
      <c r="D615" s="838" t="s">
        <v>13</v>
      </c>
      <c r="E615" s="838" t="s">
        <v>615</v>
      </c>
      <c r="F615" s="365" t="s">
        <v>619</v>
      </c>
      <c r="G615" s="366" t="s">
        <v>34</v>
      </c>
      <c r="H615" s="366" t="s">
        <v>1338</v>
      </c>
      <c r="I615" s="840" t="s">
        <v>34</v>
      </c>
      <c r="J615" s="366" t="s">
        <v>1419</v>
      </c>
      <c r="K615" s="367" t="s">
        <v>48</v>
      </c>
      <c r="L615" s="681" t="s">
        <v>1419</v>
      </c>
      <c r="M615" s="368" t="s">
        <v>34</v>
      </c>
      <c r="N615" s="682">
        <v>132500</v>
      </c>
      <c r="O615" s="683" t="s">
        <v>1324</v>
      </c>
      <c r="P615" s="684">
        <v>38060</v>
      </c>
      <c r="Q615" s="372">
        <v>16.074334</v>
      </c>
      <c r="R615" s="372">
        <v>21.519809960159353</v>
      </c>
      <c r="S615" s="873">
        <v>1</v>
      </c>
      <c r="T615" s="369">
        <v>-4.8482221305476303E-2</v>
      </c>
      <c r="U615" s="685">
        <v>-0.49866554906272159</v>
      </c>
      <c r="V615" s="369">
        <v>-7.1323099831748671E-2</v>
      </c>
      <c r="W615" s="685">
        <v>-0.62711887094932761</v>
      </c>
      <c r="X615" s="369">
        <v>6.2455880473357706E-3</v>
      </c>
      <c r="Y615" s="685">
        <v>4.173605542744932E-2</v>
      </c>
      <c r="Z615" s="369">
        <v>0.14297666805938825</v>
      </c>
      <c r="AA615" s="685">
        <v>0.76129648835738239</v>
      </c>
      <c r="AB615" s="369">
        <v>0.10288368364220851</v>
      </c>
      <c r="AC615" s="373">
        <v>-1.7986767346952042</v>
      </c>
      <c r="AD615" s="686">
        <v>0</v>
      </c>
      <c r="AE615" s="687" t="s">
        <v>1820</v>
      </c>
      <c r="AF615" s="688" t="s">
        <v>1779</v>
      </c>
      <c r="AG615" s="689" t="s">
        <v>1439</v>
      </c>
      <c r="AH615" s="689" t="s">
        <v>1786</v>
      </c>
      <c r="AI615" s="689">
        <v>5000</v>
      </c>
      <c r="AJ615" s="689">
        <v>1000</v>
      </c>
      <c r="AK615" s="689">
        <v>5000</v>
      </c>
      <c r="AL615" s="673">
        <v>2</v>
      </c>
      <c r="AM615" s="673">
        <v>20</v>
      </c>
      <c r="AN615" s="685" t="s">
        <v>1787</v>
      </c>
      <c r="AO615" s="683" t="s">
        <v>1324</v>
      </c>
      <c r="AP615" s="687" t="s">
        <v>1802</v>
      </c>
      <c r="AQ615" s="376" t="s">
        <v>674</v>
      </c>
      <c r="AR615" s="369">
        <v>5.3333333333333297E-3</v>
      </c>
      <c r="AS615" s="369">
        <v>5.3333333333333297E-3</v>
      </c>
      <c r="AT615" s="369" t="s">
        <v>1419</v>
      </c>
      <c r="AW615" s="198"/>
      <c r="AX615" s="198"/>
      <c r="AY615" s="184"/>
      <c r="AZ615" s="184"/>
      <c r="BA615" s="184"/>
      <c r="BB615" s="186"/>
      <c r="BC615" s="184"/>
      <c r="BD615" s="184"/>
      <c r="BE615" s="184"/>
      <c r="BF615" s="184"/>
      <c r="BG615" s="186"/>
      <c r="BH615" s="186"/>
      <c r="BI615" s="199"/>
      <c r="BJ615" s="199"/>
      <c r="BK615" s="199"/>
      <c r="BL615" s="218"/>
      <c r="BM615" s="186"/>
      <c r="BN615" s="186"/>
      <c r="BO615" s="186"/>
      <c r="BP615" s="186"/>
      <c r="BQ615" s="186"/>
      <c r="BR615" s="186"/>
      <c r="BS615" s="186"/>
      <c r="BT615" s="187"/>
      <c r="BU615" s="188"/>
      <c r="BV615" s="189"/>
      <c r="BW615" s="185"/>
      <c r="BX615"/>
      <c r="BZ615"/>
    </row>
    <row r="616" spans="2:78" ht="18.75">
      <c r="B616" s="676" t="s">
        <v>226</v>
      </c>
      <c r="C616" s="364"/>
      <c r="D616" s="838" t="s">
        <v>14</v>
      </c>
      <c r="E616" s="838" t="s">
        <v>607</v>
      </c>
      <c r="F616" s="365" t="s">
        <v>1419</v>
      </c>
      <c r="G616" s="366" t="s">
        <v>1419</v>
      </c>
      <c r="H616" s="366" t="s">
        <v>34</v>
      </c>
      <c r="I616" s="840" t="s">
        <v>34</v>
      </c>
      <c r="J616" s="366" t="s">
        <v>608</v>
      </c>
      <c r="L616" s="681" t="s">
        <v>1419</v>
      </c>
      <c r="M616" s="368" t="s">
        <v>1416</v>
      </c>
      <c r="N616" s="683">
        <v>545661</v>
      </c>
      <c r="O616" s="683" t="s">
        <v>1321</v>
      </c>
      <c r="S616" s="873"/>
      <c r="AD616" s="686">
        <v>0</v>
      </c>
      <c r="AG616" s="689" t="s">
        <v>1439</v>
      </c>
      <c r="AI616" s="689">
        <v>5000</v>
      </c>
      <c r="AJ616" s="689">
        <v>1000</v>
      </c>
      <c r="AK616" s="689">
        <v>5000</v>
      </c>
      <c r="AO616" s="683" t="s">
        <v>1324</v>
      </c>
      <c r="AR616" s="369">
        <v>3.0000000000000001E-3</v>
      </c>
      <c r="AS616" s="369">
        <v>3.0000000000000001E-3</v>
      </c>
      <c r="AT616" s="369" t="s">
        <v>1419</v>
      </c>
      <c r="AW616" s="198"/>
      <c r="AX616" s="198"/>
      <c r="AY616" s="184"/>
      <c r="AZ616" s="184"/>
      <c r="BA616" s="184"/>
      <c r="BB616" s="186"/>
      <c r="BC616" s="184"/>
      <c r="BD616" s="184"/>
      <c r="BE616" s="184"/>
      <c r="BF616" s="184"/>
      <c r="BG616" s="186"/>
      <c r="BH616" s="186"/>
      <c r="BI616" s="199"/>
      <c r="BJ616" s="199"/>
      <c r="BK616" s="199"/>
      <c r="BL616" s="218"/>
      <c r="BM616" s="186"/>
      <c r="BN616" s="186"/>
      <c r="BO616" s="186"/>
      <c r="BP616" s="186"/>
      <c r="BQ616" s="186"/>
      <c r="BR616" s="186"/>
      <c r="BS616" s="186"/>
      <c r="BT616" s="187"/>
      <c r="BU616" s="188"/>
      <c r="BV616" s="189"/>
      <c r="BW616" s="185"/>
      <c r="BX616"/>
      <c r="BZ616"/>
    </row>
    <row r="617" spans="2:78" ht="18.75">
      <c r="B617" s="676" t="s">
        <v>19</v>
      </c>
      <c r="C617" s="364">
        <v>37310657000165</v>
      </c>
      <c r="D617" s="838" t="s">
        <v>11</v>
      </c>
      <c r="E617" s="838" t="s">
        <v>620</v>
      </c>
      <c r="F617" s="365" t="s">
        <v>663</v>
      </c>
      <c r="G617" s="366" t="s">
        <v>738</v>
      </c>
      <c r="H617" s="366" t="s">
        <v>34</v>
      </c>
      <c r="I617" s="840" t="s">
        <v>1419</v>
      </c>
      <c r="J617" s="366" t="s">
        <v>608</v>
      </c>
      <c r="K617" s="367" t="s">
        <v>48</v>
      </c>
      <c r="L617" s="681" t="s">
        <v>1339</v>
      </c>
      <c r="M617" s="368" t="s">
        <v>34</v>
      </c>
      <c r="N617" s="683">
        <v>546887</v>
      </c>
      <c r="O617" s="683" t="s">
        <v>1321</v>
      </c>
      <c r="P617" s="684">
        <v>44045</v>
      </c>
      <c r="Q617" s="372">
        <v>1272.6755407999999</v>
      </c>
      <c r="R617" s="372">
        <v>1067.0996110613946</v>
      </c>
      <c r="S617" s="873">
        <v>1</v>
      </c>
      <c r="T617" s="369">
        <v>0.10588820275519728</v>
      </c>
      <c r="U617" s="685">
        <v>1.089116738968825</v>
      </c>
      <c r="V617" s="369">
        <v>0.1253525269481135</v>
      </c>
      <c r="W617" s="685">
        <v>1.1021805748178282</v>
      </c>
      <c r="X617" s="369">
        <v>0.216415648404086</v>
      </c>
      <c r="Y617" s="685">
        <v>1.446194566260788</v>
      </c>
      <c r="AB617" s="369">
        <v>7.519450437043571E-3</v>
      </c>
      <c r="AC617" s="373">
        <v>1.5454771236512415</v>
      </c>
      <c r="AD617" s="686">
        <v>37322048000126</v>
      </c>
      <c r="AE617" s="687" t="s">
        <v>2087</v>
      </c>
      <c r="AF617" s="688" t="s">
        <v>1825</v>
      </c>
      <c r="AG617" s="689" t="s">
        <v>719</v>
      </c>
      <c r="AH617" s="689" t="s">
        <v>1786</v>
      </c>
      <c r="AI617" s="689">
        <v>1000</v>
      </c>
      <c r="AJ617" s="689">
        <v>100</v>
      </c>
      <c r="AK617" s="689">
        <v>1000</v>
      </c>
      <c r="AL617" s="673">
        <v>0.8</v>
      </c>
      <c r="AM617" s="673">
        <v>20</v>
      </c>
      <c r="AN617" s="685" t="s">
        <v>1787</v>
      </c>
      <c r="AO617" s="683" t="s">
        <v>1324</v>
      </c>
      <c r="AP617" s="687" t="s">
        <v>1802</v>
      </c>
      <c r="AQ617" s="376" t="s">
        <v>688</v>
      </c>
      <c r="AR617" s="369">
        <v>1.55293333333333E-3</v>
      </c>
      <c r="AS617" s="369">
        <v>1.55293333333333E-3</v>
      </c>
      <c r="AT617" s="369" t="s">
        <v>1419</v>
      </c>
      <c r="AW617"/>
      <c r="AX617" s="198"/>
      <c r="AY617" s="184"/>
      <c r="AZ617" s="184"/>
      <c r="BA617" s="184"/>
      <c r="BB617" s="186"/>
      <c r="BC617" s="184"/>
      <c r="BD617" s="184"/>
      <c r="BE617" s="184"/>
      <c r="BF617" s="184"/>
      <c r="BG617" s="186"/>
      <c r="BH617" s="186"/>
      <c r="BI617" s="199"/>
      <c r="BJ617" s="199"/>
      <c r="BK617" s="199"/>
      <c r="BL617" s="186"/>
      <c r="BM617" s="186"/>
      <c r="BN617" s="186"/>
      <c r="BO617" s="186"/>
      <c r="BP617" s="186"/>
      <c r="BQ617" s="186"/>
      <c r="BR617" s="186"/>
      <c r="BS617" s="186"/>
      <c r="BT617" s="187"/>
      <c r="BU617" s="188"/>
      <c r="BV617" s="189"/>
      <c r="BW617" s="185"/>
      <c r="BX617"/>
      <c r="BZ617"/>
    </row>
    <row r="618" spans="2:78" ht="18.75">
      <c r="B618" s="676" t="s">
        <v>228</v>
      </c>
      <c r="C618" s="364">
        <v>26243348000101</v>
      </c>
      <c r="D618" s="838" t="s">
        <v>14</v>
      </c>
      <c r="E618" s="838" t="s">
        <v>607</v>
      </c>
      <c r="F618" s="365" t="s">
        <v>1419</v>
      </c>
      <c r="G618" s="366" t="s">
        <v>1419</v>
      </c>
      <c r="H618" s="366" t="s">
        <v>34</v>
      </c>
      <c r="I618" s="840" t="s">
        <v>34</v>
      </c>
      <c r="J618" s="366" t="s">
        <v>608</v>
      </c>
      <c r="K618" s="367" t="s">
        <v>48</v>
      </c>
      <c r="L618" s="681" t="s">
        <v>1419</v>
      </c>
      <c r="M618" s="368" t="s">
        <v>34</v>
      </c>
      <c r="N618" s="682">
        <v>432814</v>
      </c>
      <c r="O618" s="683" t="s">
        <v>1321</v>
      </c>
      <c r="P618" s="684">
        <v>42756</v>
      </c>
      <c r="Q618" s="372">
        <v>143.62088700000001</v>
      </c>
      <c r="R618" s="372">
        <v>80.18019444223107</v>
      </c>
      <c r="S618" s="873">
        <v>2</v>
      </c>
      <c r="T618" s="369">
        <v>0.23152618361884003</v>
      </c>
      <c r="U618" s="685">
        <v>2.3813704976352694</v>
      </c>
      <c r="V618" s="369">
        <v>0.20559108052378638</v>
      </c>
      <c r="W618" s="685">
        <v>1.8076898872802141</v>
      </c>
      <c r="X618" s="369">
        <v>0.22679657850125579</v>
      </c>
      <c r="Y618" s="685">
        <v>1.5155649875310115</v>
      </c>
      <c r="Z618" s="369">
        <v>0.24216758822087625</v>
      </c>
      <c r="AA618" s="685">
        <v>1.2894504887325495</v>
      </c>
      <c r="AB618" s="369">
        <v>0.20071542138510509</v>
      </c>
      <c r="AC618" s="373">
        <v>0.45766135743155151</v>
      </c>
      <c r="AD618" s="686">
        <v>13396819000161</v>
      </c>
      <c r="AE618" s="687" t="s">
        <v>1905</v>
      </c>
      <c r="AF618" s="688" t="s">
        <v>1825</v>
      </c>
      <c r="AG618" s="689" t="s">
        <v>719</v>
      </c>
      <c r="AH618" s="689" t="s">
        <v>1786</v>
      </c>
      <c r="AI618" s="689">
        <v>20000</v>
      </c>
      <c r="AJ618" s="689">
        <v>10000</v>
      </c>
      <c r="AK618" s="689">
        <v>20000</v>
      </c>
      <c r="AL618" s="673">
        <v>1.96</v>
      </c>
      <c r="AM618" s="673">
        <v>20</v>
      </c>
      <c r="AN618" s="685" t="s">
        <v>1836</v>
      </c>
      <c r="AO618" s="683" t="s">
        <v>1324</v>
      </c>
      <c r="AP618" s="687" t="s">
        <v>1783</v>
      </c>
      <c r="AQ618" s="376" t="s">
        <v>659</v>
      </c>
      <c r="AR618" s="369">
        <v>4.8937499999999997E-3</v>
      </c>
      <c r="AS618" s="369">
        <v>4.8937499999999997E-3</v>
      </c>
      <c r="AT618" s="369" t="s">
        <v>1419</v>
      </c>
      <c r="AW618"/>
      <c r="AX618" s="198"/>
      <c r="AY618" s="184"/>
      <c r="AZ618" s="184"/>
      <c r="BA618" s="184"/>
      <c r="BB618" s="186"/>
      <c r="BC618" s="184"/>
      <c r="BD618" s="184"/>
      <c r="BE618" s="184"/>
      <c r="BF618" s="184"/>
      <c r="BG618" s="186"/>
      <c r="BH618" s="186"/>
      <c r="BI618" s="199"/>
      <c r="BJ618" s="199"/>
      <c r="BK618" s="199"/>
      <c r="BL618" s="186"/>
      <c r="BM618" s="186"/>
      <c r="BN618" s="186"/>
      <c r="BO618" s="186"/>
      <c r="BP618" s="186"/>
      <c r="BQ618" s="186"/>
      <c r="BR618" s="186"/>
      <c r="BS618" s="186"/>
      <c r="BT618" s="187"/>
      <c r="BU618" s="188"/>
      <c r="BV618" s="189"/>
      <c r="BW618" s="185"/>
      <c r="BX618"/>
      <c r="BZ618"/>
    </row>
    <row r="619" spans="2:78" ht="18.75">
      <c r="B619" s="676" t="s">
        <v>229</v>
      </c>
      <c r="C619" s="364">
        <v>13401715000106</v>
      </c>
      <c r="D619" s="838" t="s">
        <v>14</v>
      </c>
      <c r="E619" s="838" t="s">
        <v>607</v>
      </c>
      <c r="F619" s="365" t="s">
        <v>1419</v>
      </c>
      <c r="G619" s="366" t="s">
        <v>1419</v>
      </c>
      <c r="H619" s="366" t="s">
        <v>34</v>
      </c>
      <c r="I619" s="840" t="s">
        <v>34</v>
      </c>
      <c r="J619" s="366" t="s">
        <v>608</v>
      </c>
      <c r="K619" s="367" t="s">
        <v>48</v>
      </c>
      <c r="L619" s="681" t="s">
        <v>1419</v>
      </c>
      <c r="M619" s="368" t="s">
        <v>34</v>
      </c>
      <c r="N619" s="682">
        <v>282219</v>
      </c>
      <c r="O619" s="683" t="s">
        <v>1324</v>
      </c>
      <c r="P619" s="684">
        <v>40755</v>
      </c>
      <c r="Q619" s="372">
        <v>50.730988000000004</v>
      </c>
      <c r="R619" s="372">
        <v>59.586910266932286</v>
      </c>
      <c r="S619" s="873">
        <v>2</v>
      </c>
      <c r="T619" s="369">
        <v>0.23654444999992208</v>
      </c>
      <c r="U619" s="685">
        <v>2.4329860485090204</v>
      </c>
      <c r="V619" s="369">
        <v>0.21036602406299321</v>
      </c>
      <c r="W619" s="685">
        <v>1.8496742823530319</v>
      </c>
      <c r="X619" s="369">
        <v>0.23156260718367294</v>
      </c>
      <c r="Y619" s="685">
        <v>1.5474139080410712</v>
      </c>
      <c r="Z619" s="369">
        <v>0.25159642208805932</v>
      </c>
      <c r="AA619" s="685">
        <v>1.339655450212069</v>
      </c>
      <c r="AB619" s="369">
        <v>0.20268573793514114</v>
      </c>
      <c r="AC619" s="373">
        <v>0.47677077199522883</v>
      </c>
      <c r="AD619" s="686">
        <v>13396819000161</v>
      </c>
      <c r="AE619" s="687" t="s">
        <v>1905</v>
      </c>
      <c r="AF619" s="688" t="s">
        <v>1825</v>
      </c>
      <c r="AG619" s="689" t="s">
        <v>719</v>
      </c>
      <c r="AH619" s="689" t="s">
        <v>1786</v>
      </c>
      <c r="AI619" s="689">
        <v>30000</v>
      </c>
      <c r="AJ619" s="689">
        <v>10000</v>
      </c>
      <c r="AK619" s="689">
        <v>30000</v>
      </c>
      <c r="AL619" s="673">
        <v>1.96</v>
      </c>
      <c r="AM619" s="673">
        <v>20</v>
      </c>
      <c r="AN619" s="685" t="s">
        <v>1836</v>
      </c>
      <c r="AO619" s="683" t="s">
        <v>1324</v>
      </c>
      <c r="AP619" s="687" t="s">
        <v>1783</v>
      </c>
      <c r="AQ619" s="376" t="s">
        <v>659</v>
      </c>
      <c r="AR619" s="369">
        <v>4.5022500000000002E-3</v>
      </c>
      <c r="AS619" s="369">
        <v>4.5022500000000002E-3</v>
      </c>
      <c r="AT619" s="369" t="s">
        <v>1419</v>
      </c>
      <c r="AW619" s="198"/>
      <c r="AX619" s="198"/>
      <c r="AY619" s="184"/>
      <c r="AZ619" s="184"/>
      <c r="BA619" s="184"/>
      <c r="BB619" s="184"/>
      <c r="BC619" s="184"/>
      <c r="BD619" s="184"/>
      <c r="BE619" s="184"/>
      <c r="BF619" s="184"/>
      <c r="BG619" s="186"/>
      <c r="BH619" s="186"/>
      <c r="BI619" s="199"/>
      <c r="BJ619" s="199"/>
      <c r="BK619" s="199"/>
      <c r="BL619" s="218"/>
      <c r="BM619" s="186"/>
      <c r="BN619" s="186"/>
      <c r="BO619" s="186"/>
      <c r="BP619" s="186"/>
      <c r="BQ619" s="186"/>
      <c r="BR619" s="186"/>
      <c r="BS619" s="186"/>
      <c r="BT619" s="186"/>
      <c r="BU619" s="186"/>
      <c r="BV619" s="189"/>
      <c r="BW619" s="184"/>
      <c r="BX619"/>
      <c r="BZ619"/>
    </row>
    <row r="620" spans="2:78" ht="18.75">
      <c r="B620" s="676" t="s">
        <v>230</v>
      </c>
      <c r="C620" s="364">
        <v>12154412000165</v>
      </c>
      <c r="D620" s="838" t="s">
        <v>13</v>
      </c>
      <c r="E620" s="838" t="s">
        <v>615</v>
      </c>
      <c r="F620" s="365" t="s">
        <v>619</v>
      </c>
      <c r="G620" s="366" t="s">
        <v>34</v>
      </c>
      <c r="H620" s="366" t="s">
        <v>1337</v>
      </c>
      <c r="I620" s="840" t="s">
        <v>34</v>
      </c>
      <c r="J620" s="366" t="s">
        <v>611</v>
      </c>
      <c r="K620" s="367" t="s">
        <v>48</v>
      </c>
      <c r="L620" s="681" t="s">
        <v>1419</v>
      </c>
      <c r="M620" s="368" t="s">
        <v>34</v>
      </c>
      <c r="N620" s="682">
        <v>260088</v>
      </c>
      <c r="O620" s="683" t="s">
        <v>1321</v>
      </c>
      <c r="P620" s="684">
        <v>40412</v>
      </c>
      <c r="Q620" s="372">
        <v>2509.8702579999999</v>
      </c>
      <c r="R620" s="372">
        <v>1867.8312113266934</v>
      </c>
      <c r="S620" s="873">
        <v>1</v>
      </c>
      <c r="T620" s="369">
        <v>0.16253716488016323</v>
      </c>
      <c r="U620" s="685">
        <v>1.671781580661807</v>
      </c>
      <c r="V620" s="369">
        <v>0.17595026738719044</v>
      </c>
      <c r="W620" s="685">
        <v>1.5470686676179739</v>
      </c>
      <c r="X620" s="369">
        <v>0.26953542462909819</v>
      </c>
      <c r="Y620" s="685">
        <v>1.8011667334959518</v>
      </c>
      <c r="Z620" s="369">
        <v>0.39262004318591104</v>
      </c>
      <c r="AA620" s="685">
        <v>2.0905527048091765</v>
      </c>
      <c r="AB620" s="369">
        <v>4.180356870190037E-2</v>
      </c>
      <c r="AC620" s="373">
        <v>1.4883628600141181</v>
      </c>
      <c r="AD620" s="686">
        <v>12124089000187</v>
      </c>
      <c r="AE620" s="687" t="s">
        <v>1893</v>
      </c>
      <c r="AF620" s="688" t="s">
        <v>1825</v>
      </c>
      <c r="AG620" s="689" t="s">
        <v>719</v>
      </c>
      <c r="AH620" s="689" t="s">
        <v>1786</v>
      </c>
      <c r="AI620" s="689">
        <v>50000</v>
      </c>
      <c r="AJ620" s="689">
        <v>10000</v>
      </c>
      <c r="AK620" s="689">
        <v>10000</v>
      </c>
      <c r="AL620" s="673">
        <v>1.96</v>
      </c>
      <c r="AM620" s="673">
        <v>20</v>
      </c>
      <c r="AN620" s="685" t="s">
        <v>1787</v>
      </c>
      <c r="AO620" s="683" t="s">
        <v>1324</v>
      </c>
      <c r="AP620" s="687" t="s">
        <v>1802</v>
      </c>
      <c r="AQ620" s="376" t="s">
        <v>664</v>
      </c>
      <c r="AR620" s="369">
        <v>4.8937499999999997E-3</v>
      </c>
      <c r="AS620" s="369">
        <v>4.8937499999999997E-3</v>
      </c>
      <c r="AT620" s="369" t="s">
        <v>1419</v>
      </c>
      <c r="AW620" s="198"/>
      <c r="AX620" s="198"/>
      <c r="AY620" s="184"/>
      <c r="AZ620" s="184"/>
      <c r="BA620" s="184"/>
      <c r="BB620" s="184"/>
      <c r="BC620" s="184"/>
      <c r="BD620" s="184"/>
      <c r="BE620" s="184"/>
      <c r="BF620" s="184"/>
      <c r="BG620" s="186"/>
      <c r="BH620" s="186"/>
      <c r="BI620" s="199"/>
      <c r="BJ620" s="199"/>
      <c r="BK620" s="199"/>
      <c r="BL620" s="218"/>
      <c r="BM620" s="186"/>
      <c r="BN620" s="186"/>
      <c r="BO620" s="186"/>
      <c r="BP620" s="186"/>
      <c r="BQ620" s="186"/>
      <c r="BR620" s="186"/>
      <c r="BS620" s="186"/>
      <c r="BT620" s="186"/>
      <c r="BU620" s="186"/>
      <c r="BV620" s="189"/>
      <c r="BW620" s="184"/>
      <c r="BX620"/>
      <c r="BZ620"/>
    </row>
    <row r="621" spans="2:78" ht="18.75">
      <c r="B621" s="676" t="s">
        <v>41</v>
      </c>
      <c r="C621" s="364">
        <v>15799713000134</v>
      </c>
      <c r="D621" s="838" t="s">
        <v>13</v>
      </c>
      <c r="E621" s="838" t="s">
        <v>615</v>
      </c>
      <c r="F621" s="365" t="s">
        <v>619</v>
      </c>
      <c r="G621" s="366" t="s">
        <v>34</v>
      </c>
      <c r="H621" s="366" t="s">
        <v>865</v>
      </c>
      <c r="I621" s="840" t="s">
        <v>34</v>
      </c>
      <c r="J621" s="366" t="s">
        <v>611</v>
      </c>
      <c r="K621" s="367" t="s">
        <v>48</v>
      </c>
      <c r="L621" s="681" t="s">
        <v>715</v>
      </c>
      <c r="M621" s="368" t="s">
        <v>34</v>
      </c>
      <c r="N621" s="682">
        <v>320153</v>
      </c>
      <c r="O621" s="683" t="s">
        <v>1324</v>
      </c>
      <c r="P621" s="684">
        <v>41245</v>
      </c>
      <c r="Q621" s="372">
        <v>5463.3086532999996</v>
      </c>
      <c r="R621" s="372">
        <v>4859.0686140382486</v>
      </c>
      <c r="S621" s="873">
        <v>1</v>
      </c>
      <c r="T621" s="369">
        <v>0.20518011915199463</v>
      </c>
      <c r="U621" s="685">
        <v>2.1103871484974004</v>
      </c>
      <c r="V621" s="369">
        <v>0.21875427167166439</v>
      </c>
      <c r="W621" s="685">
        <v>1.9234291861920776</v>
      </c>
      <c r="X621" s="369">
        <v>0.35502780733702632</v>
      </c>
      <c r="Y621" s="685">
        <v>2.3724683941690214</v>
      </c>
      <c r="Z621" s="369">
        <v>0.56769346759584494</v>
      </c>
      <c r="AA621" s="685">
        <v>3.0227522379009857</v>
      </c>
      <c r="AB621" s="369">
        <v>6.239542949398922E-2</v>
      </c>
      <c r="AC621" s="373">
        <v>1.6831823133222972</v>
      </c>
      <c r="AD621" s="686">
        <v>15487918000184</v>
      </c>
      <c r="AE621" s="687" t="s">
        <v>1893</v>
      </c>
      <c r="AF621" s="688" t="s">
        <v>1825</v>
      </c>
      <c r="AG621" s="689" t="s">
        <v>719</v>
      </c>
      <c r="AH621" s="689" t="s">
        <v>1786</v>
      </c>
      <c r="AI621" s="689">
        <v>5000</v>
      </c>
      <c r="AJ621" s="689">
        <v>1000</v>
      </c>
      <c r="AK621" s="689">
        <v>5000</v>
      </c>
      <c r="AL621" s="673">
        <v>1.96</v>
      </c>
      <c r="AM621" s="673">
        <v>0</v>
      </c>
      <c r="AN621" s="685" t="s">
        <v>1787</v>
      </c>
      <c r="AO621" s="683" t="s">
        <v>1324</v>
      </c>
      <c r="AP621" s="687" t="s">
        <v>1802</v>
      </c>
      <c r="AQ621" s="376" t="s">
        <v>664</v>
      </c>
      <c r="AR621" s="369">
        <v>4.8937499999999997E-3</v>
      </c>
      <c r="AS621" s="369">
        <v>4.8937499999999997E-3</v>
      </c>
      <c r="AT621" s="369" t="s">
        <v>1419</v>
      </c>
      <c r="AW621" s="198"/>
      <c r="AX621" s="198"/>
      <c r="AY621" s="184"/>
      <c r="AZ621" s="184"/>
      <c r="BA621" s="184"/>
      <c r="BB621" s="184"/>
      <c r="BC621" s="184"/>
      <c r="BD621" s="184"/>
      <c r="BE621" s="184"/>
      <c r="BF621" s="184"/>
      <c r="BG621" s="186"/>
      <c r="BH621" s="186"/>
      <c r="BI621" s="199"/>
      <c r="BJ621" s="199"/>
      <c r="BK621" s="199"/>
      <c r="BL621" s="218"/>
      <c r="BM621" s="186"/>
      <c r="BN621" s="186"/>
      <c r="BO621" s="186"/>
      <c r="BP621" s="186"/>
      <c r="BQ621" s="186"/>
      <c r="BR621" s="186"/>
      <c r="BS621" s="186"/>
      <c r="BT621" s="186"/>
      <c r="BU621" s="186"/>
      <c r="BV621" s="189"/>
      <c r="BW621" s="184"/>
      <c r="BX621"/>
      <c r="BZ621"/>
    </row>
    <row r="622" spans="2:78" ht="18.75">
      <c r="B622" s="676" t="s">
        <v>977</v>
      </c>
      <c r="C622" s="364">
        <v>26822047000124</v>
      </c>
      <c r="D622" s="838" t="s">
        <v>13</v>
      </c>
      <c r="E622" s="838" t="s">
        <v>615</v>
      </c>
      <c r="F622" s="365" t="s">
        <v>619</v>
      </c>
      <c r="G622" s="366" t="s">
        <v>34</v>
      </c>
      <c r="H622" s="366" t="s">
        <v>865</v>
      </c>
      <c r="I622" s="840" t="s">
        <v>34</v>
      </c>
      <c r="J622" s="366" t="s">
        <v>611</v>
      </c>
      <c r="K622" s="367" t="s">
        <v>48</v>
      </c>
      <c r="L622" s="681" t="s">
        <v>1419</v>
      </c>
      <c r="M622" s="368" t="s">
        <v>34</v>
      </c>
      <c r="N622" s="682">
        <v>438091</v>
      </c>
      <c r="O622" s="683" t="s">
        <v>1324</v>
      </c>
      <c r="P622" s="684">
        <v>42838</v>
      </c>
      <c r="Q622" s="372">
        <v>468544000</v>
      </c>
      <c r="R622" s="372">
        <v>14554426.772582812</v>
      </c>
      <c r="S622" s="873">
        <v>1</v>
      </c>
      <c r="T622" s="369">
        <v>0.20365058700066707</v>
      </c>
      <c r="U622" s="685">
        <v>2.0946550931271424</v>
      </c>
      <c r="V622" s="369">
        <v>0.21682108656776178</v>
      </c>
      <c r="W622" s="685">
        <v>1.9064313711426002</v>
      </c>
      <c r="X622" s="369">
        <v>0.35160886488060905</v>
      </c>
      <c r="Y622" s="685">
        <v>2.3496213586644683</v>
      </c>
      <c r="Z622" s="369">
        <v>0.56179430635610506</v>
      </c>
      <c r="AA622" s="685">
        <v>2.9913414434194516</v>
      </c>
      <c r="AB622" s="369">
        <v>6.2242804446281205E-2</v>
      </c>
      <c r="AC622" s="373">
        <v>1.6562508577437292</v>
      </c>
      <c r="AD622" s="686">
        <v>0</v>
      </c>
      <c r="AE622" s="687" t="s">
        <v>1856</v>
      </c>
      <c r="AF622" s="688" t="s">
        <v>1800</v>
      </c>
      <c r="AG622" s="689" t="s">
        <v>1438</v>
      </c>
      <c r="AH622" s="689" t="s">
        <v>1786</v>
      </c>
      <c r="AI622" s="689">
        <v>5000</v>
      </c>
      <c r="AJ622" s="689">
        <v>1000</v>
      </c>
      <c r="AK622" s="689">
        <v>5000</v>
      </c>
      <c r="AL622" s="673">
        <v>0</v>
      </c>
      <c r="AM622" s="673">
        <v>0</v>
      </c>
      <c r="AN622" s="685" t="s">
        <v>1782</v>
      </c>
      <c r="AO622" s="683" t="s">
        <v>1324</v>
      </c>
      <c r="AP622" s="687" t="s">
        <v>1802</v>
      </c>
      <c r="AQ622" s="376" t="s">
        <v>664</v>
      </c>
      <c r="AR622" s="369">
        <v>4.8999999999999998E-3</v>
      </c>
      <c r="AS622" s="369">
        <v>4.8999999999999998E-3</v>
      </c>
      <c r="AT622" s="369" t="s">
        <v>1419</v>
      </c>
      <c r="AW622" s="198"/>
      <c r="AX622" s="198"/>
      <c r="AY622" s="184"/>
      <c r="AZ622" s="184"/>
      <c r="BA622" s="184"/>
      <c r="BB622" s="184"/>
      <c r="BC622" s="184"/>
      <c r="BD622" s="184"/>
      <c r="BE622" s="184"/>
      <c r="BF622" s="184"/>
      <c r="BG622" s="186"/>
      <c r="BH622" s="186"/>
      <c r="BI622" s="199"/>
      <c r="BJ622" s="199"/>
      <c r="BK622" s="199"/>
      <c r="BL622" s="218"/>
      <c r="BM622" s="186"/>
      <c r="BN622" s="186"/>
      <c r="BO622" s="186"/>
      <c r="BP622" s="186"/>
      <c r="BQ622" s="186"/>
      <c r="BR622" s="186"/>
      <c r="BS622" s="186"/>
      <c r="BT622" s="186"/>
      <c r="BU622" s="186"/>
      <c r="BV622" s="189"/>
      <c r="BW622" s="184"/>
      <c r="BX622"/>
      <c r="BZ622"/>
    </row>
    <row r="623" spans="2:78" ht="18.75">
      <c r="B623" s="676" t="s">
        <v>231</v>
      </c>
      <c r="C623" s="364">
        <v>17554200000199</v>
      </c>
      <c r="D623" s="838" t="s">
        <v>14</v>
      </c>
      <c r="E623" s="838" t="s">
        <v>614</v>
      </c>
      <c r="F623" s="365" t="s">
        <v>1419</v>
      </c>
      <c r="G623" s="366" t="s">
        <v>1419</v>
      </c>
      <c r="H623" s="366" t="s">
        <v>865</v>
      </c>
      <c r="I623" s="840" t="s">
        <v>34</v>
      </c>
      <c r="J623" s="366" t="s">
        <v>608</v>
      </c>
      <c r="K623" s="367" t="s">
        <v>48</v>
      </c>
      <c r="L623" s="681" t="s">
        <v>1419</v>
      </c>
      <c r="M623" s="368" t="s">
        <v>34</v>
      </c>
      <c r="N623" s="682">
        <v>337250</v>
      </c>
      <c r="O623" s="683" t="s">
        <v>1321</v>
      </c>
      <c r="P623" s="684">
        <v>41416</v>
      </c>
      <c r="Q623" s="372">
        <v>206.572937</v>
      </c>
      <c r="R623" s="372">
        <v>215.54177464143424</v>
      </c>
      <c r="S623" s="873">
        <v>2</v>
      </c>
      <c r="T623" s="369">
        <v>0.23129419473463675</v>
      </c>
      <c r="U623" s="685">
        <v>2.3789843680149128</v>
      </c>
      <c r="V623" s="369">
        <v>0.26936000781765013</v>
      </c>
      <c r="W623" s="685">
        <v>2.3683875824240834</v>
      </c>
      <c r="X623" s="369">
        <v>0.36526895866112441</v>
      </c>
      <c r="Y623" s="685">
        <v>2.4409047457285489</v>
      </c>
      <c r="Z623" s="369">
        <v>0.36069247428545981</v>
      </c>
      <c r="AA623" s="685">
        <v>1.9205505190287262</v>
      </c>
      <c r="AB623" s="369">
        <v>0.16415253286469347</v>
      </c>
      <c r="AC623" s="373">
        <v>0.94807321450651816</v>
      </c>
      <c r="AD623" s="686">
        <v>17554210000124</v>
      </c>
      <c r="AE623" s="687" t="s">
        <v>1905</v>
      </c>
      <c r="AF623" s="688" t="s">
        <v>1825</v>
      </c>
      <c r="AG623" s="689" t="s">
        <v>719</v>
      </c>
      <c r="AH623" s="689" t="s">
        <v>1786</v>
      </c>
      <c r="AI623" s="689">
        <v>20000</v>
      </c>
      <c r="AJ623" s="689">
        <v>10000</v>
      </c>
      <c r="AK623" s="689">
        <v>30000</v>
      </c>
      <c r="AL623" s="673">
        <v>1.96</v>
      </c>
      <c r="AM623" s="673">
        <v>20</v>
      </c>
      <c r="AN623" s="685" t="s">
        <v>1791</v>
      </c>
      <c r="AO623" s="683" t="s">
        <v>1324</v>
      </c>
      <c r="AP623" s="687" t="s">
        <v>1802</v>
      </c>
      <c r="AQ623" s="376" t="s">
        <v>668</v>
      </c>
      <c r="AR623" s="369">
        <v>4.8937499999999997E-3</v>
      </c>
      <c r="AS623" s="369">
        <v>4.8937499999999997E-3</v>
      </c>
      <c r="AT623" s="369" t="s">
        <v>1419</v>
      </c>
      <c r="AW623"/>
      <c r="AX623" s="198"/>
      <c r="AY623" s="184"/>
      <c r="AZ623" s="184"/>
      <c r="BA623" s="184"/>
      <c r="BB623" s="186"/>
      <c r="BC623" s="184"/>
      <c r="BD623" s="184"/>
      <c r="BE623" s="184"/>
      <c r="BF623" s="184"/>
      <c r="BG623" s="186"/>
      <c r="BH623" s="186"/>
      <c r="BI623" s="199"/>
      <c r="BJ623" s="199"/>
      <c r="BK623" s="199"/>
      <c r="BL623" s="186"/>
      <c r="BM623" s="186"/>
      <c r="BN623" s="186"/>
      <c r="BO623" s="186"/>
      <c r="BP623" s="186"/>
      <c r="BQ623" s="186"/>
      <c r="BR623" s="186"/>
      <c r="BS623" s="186"/>
      <c r="BT623" s="187"/>
      <c r="BU623" s="188"/>
      <c r="BV623" s="189"/>
      <c r="BW623" s="185"/>
      <c r="BX623"/>
      <c r="BZ623"/>
    </row>
    <row r="624" spans="2:78" ht="18.75">
      <c r="B624" s="676" t="s">
        <v>232</v>
      </c>
      <c r="C624" s="364">
        <v>18391138000124</v>
      </c>
      <c r="D624" s="838" t="s">
        <v>13</v>
      </c>
      <c r="E624" s="838" t="s">
        <v>616</v>
      </c>
      <c r="F624" s="365" t="s">
        <v>617</v>
      </c>
      <c r="G624" s="366" t="s">
        <v>34</v>
      </c>
      <c r="H624" s="366" t="s">
        <v>1338</v>
      </c>
      <c r="I624" s="840" t="s">
        <v>34</v>
      </c>
      <c r="J624" s="366" t="s">
        <v>608</v>
      </c>
      <c r="K624" s="367" t="s">
        <v>48</v>
      </c>
      <c r="L624" s="681" t="s">
        <v>1419</v>
      </c>
      <c r="M624" s="368" t="s">
        <v>34</v>
      </c>
      <c r="N624" s="682">
        <v>342092</v>
      </c>
      <c r="O624" s="683" t="s">
        <v>1324</v>
      </c>
      <c r="P624" s="684">
        <v>41488</v>
      </c>
      <c r="Q624" s="372">
        <v>810.95309099999997</v>
      </c>
      <c r="R624" s="372">
        <v>634.74974017529871</v>
      </c>
      <c r="S624" s="873">
        <v>1</v>
      </c>
      <c r="T624" s="369">
        <v>0.28265461841338468</v>
      </c>
      <c r="U624" s="685">
        <v>2.9072537662440712</v>
      </c>
      <c r="V624" s="369">
        <v>0.3217749780445005</v>
      </c>
      <c r="W624" s="685">
        <v>2.8292539360605127</v>
      </c>
      <c r="X624" s="369">
        <v>0.34667245181338702</v>
      </c>
      <c r="Y624" s="685">
        <v>2.3166338468681613</v>
      </c>
      <c r="Z624" s="369">
        <v>0.45850028920235153</v>
      </c>
      <c r="AA624" s="685">
        <v>2.4413400089559198</v>
      </c>
      <c r="AB624" s="369">
        <v>0.10173507412220183</v>
      </c>
      <c r="AC624" s="373">
        <v>2.0449544223005138</v>
      </c>
      <c r="AD624" s="686">
        <v>13962959000150</v>
      </c>
      <c r="AE624" s="687" t="s">
        <v>1905</v>
      </c>
      <c r="AF624" s="688" t="s">
        <v>1825</v>
      </c>
      <c r="AG624" s="689" t="s">
        <v>719</v>
      </c>
      <c r="AH624" s="689" t="s">
        <v>1786</v>
      </c>
      <c r="AI624" s="689">
        <v>1000</v>
      </c>
      <c r="AJ624" s="689">
        <v>100</v>
      </c>
      <c r="AK624" s="689">
        <v>1000</v>
      </c>
      <c r="AL624" s="673">
        <v>1.96</v>
      </c>
      <c r="AM624" s="673">
        <v>20</v>
      </c>
      <c r="AN624" s="685" t="s">
        <v>1787</v>
      </c>
      <c r="AO624" s="683" t="s">
        <v>1324</v>
      </c>
      <c r="AP624" s="687" t="s">
        <v>1802</v>
      </c>
      <c r="AQ624" s="376" t="s">
        <v>691</v>
      </c>
      <c r="AR624" s="369">
        <v>4.8937499999999997E-3</v>
      </c>
      <c r="AS624" s="369">
        <v>4.8937499999999997E-3</v>
      </c>
      <c r="AT624" s="369" t="s">
        <v>1419</v>
      </c>
      <c r="AW624"/>
      <c r="AX624" s="198"/>
      <c r="AY624" s="184"/>
      <c r="AZ624" s="184"/>
      <c r="BA624" s="184"/>
      <c r="BB624" s="186"/>
      <c r="BC624" s="184"/>
      <c r="BD624" s="184"/>
      <c r="BE624" s="184"/>
      <c r="BF624" s="184"/>
      <c r="BG624" s="186"/>
      <c r="BH624" s="186"/>
      <c r="BI624" s="199"/>
      <c r="BJ624" s="199"/>
      <c r="BK624" s="199"/>
      <c r="BL624" s="186"/>
      <c r="BM624" s="186"/>
      <c r="BN624" s="186"/>
      <c r="BO624" s="186"/>
      <c r="BP624" s="186"/>
      <c r="BQ624" s="186"/>
      <c r="BR624" s="186"/>
      <c r="BS624" s="186"/>
      <c r="BT624" s="187"/>
      <c r="BU624" s="188"/>
      <c r="BV624" s="189"/>
      <c r="BW624" s="185"/>
      <c r="BX624"/>
      <c r="BZ624"/>
    </row>
    <row r="625" spans="2:78" ht="18.75">
      <c r="B625" s="676" t="s">
        <v>606</v>
      </c>
      <c r="C625" s="364">
        <v>41545099000194</v>
      </c>
      <c r="D625" s="838" t="s">
        <v>11</v>
      </c>
      <c r="E625" s="838" t="s">
        <v>620</v>
      </c>
      <c r="F625" s="365" t="s">
        <v>663</v>
      </c>
      <c r="G625" s="366" t="s">
        <v>738</v>
      </c>
      <c r="H625" s="366" t="s">
        <v>34</v>
      </c>
      <c r="I625" s="840" t="s">
        <v>1419</v>
      </c>
      <c r="J625" s="366" t="s">
        <v>608</v>
      </c>
      <c r="K625" s="367" t="s">
        <v>48</v>
      </c>
      <c r="L625" s="681" t="s">
        <v>1339</v>
      </c>
      <c r="M625" s="368" t="s">
        <v>34</v>
      </c>
      <c r="N625" s="683">
        <v>591572</v>
      </c>
      <c r="O625" s="683" t="s">
        <v>1321</v>
      </c>
      <c r="P625" s="684">
        <v>44349</v>
      </c>
      <c r="Q625" s="372">
        <v>178.11980269</v>
      </c>
      <c r="R625" s="372">
        <v>133.53868113474107</v>
      </c>
      <c r="S625" s="873">
        <v>1</v>
      </c>
      <c r="T625" s="369">
        <v>0.1078007891969448</v>
      </c>
      <c r="U625" s="685">
        <v>1.1087887123731504</v>
      </c>
      <c r="V625" s="369">
        <v>0.1288580510033861</v>
      </c>
      <c r="W625" s="685">
        <v>1.1330034119184904</v>
      </c>
      <c r="AB625" s="369">
        <v>9.9792479230942331E-3</v>
      </c>
      <c r="AC625" s="373">
        <v>1.5158118933137492</v>
      </c>
      <c r="AD625" s="686">
        <v>41545043000130</v>
      </c>
      <c r="AE625" s="687" t="s">
        <v>2087</v>
      </c>
      <c r="AF625" s="688" t="s">
        <v>1825</v>
      </c>
      <c r="AG625" s="689" t="s">
        <v>719</v>
      </c>
      <c r="AH625" s="689" t="s">
        <v>1780</v>
      </c>
      <c r="AI625" s="689">
        <v>5000</v>
      </c>
      <c r="AJ625" s="689">
        <v>1000</v>
      </c>
      <c r="AK625" s="689">
        <v>5000</v>
      </c>
      <c r="AL625" s="673">
        <v>1.1599999999999999</v>
      </c>
      <c r="AM625" s="673">
        <v>20</v>
      </c>
      <c r="AN625" s="685" t="s">
        <v>1787</v>
      </c>
      <c r="AO625" s="683" t="s">
        <v>1324</v>
      </c>
      <c r="AP625" s="687" t="s">
        <v>1802</v>
      </c>
      <c r="AQ625" s="376" t="s">
        <v>688</v>
      </c>
      <c r="AR625" s="369">
        <v>2.37026666666667E-3</v>
      </c>
      <c r="AS625" s="369">
        <v>2.37026666666667E-3</v>
      </c>
      <c r="AT625" s="369" t="s">
        <v>1419</v>
      </c>
      <c r="AW625"/>
      <c r="AX625" s="198"/>
      <c r="AY625" s="184"/>
      <c r="AZ625" s="184"/>
      <c r="BA625" s="184"/>
      <c r="BB625" s="186"/>
      <c r="BC625" s="184"/>
      <c r="BD625" s="184"/>
      <c r="BE625" s="184"/>
      <c r="BF625" s="184"/>
      <c r="BG625" s="186"/>
      <c r="BH625" s="186"/>
      <c r="BI625" s="199"/>
      <c r="BJ625" s="199"/>
      <c r="BK625" s="199"/>
      <c r="BL625" s="186"/>
      <c r="BM625" s="186"/>
      <c r="BN625" s="186"/>
      <c r="BO625" s="186"/>
      <c r="BP625" s="186"/>
      <c r="BQ625" s="186"/>
      <c r="BR625" s="186"/>
      <c r="BS625" s="186"/>
      <c r="BT625" s="187"/>
      <c r="BU625" s="188"/>
      <c r="BV625" s="189"/>
      <c r="BW625" s="185"/>
      <c r="BX625"/>
      <c r="BZ625"/>
    </row>
    <row r="626" spans="2:78" ht="18.75">
      <c r="B626" s="676" t="s">
        <v>978</v>
      </c>
      <c r="C626" s="364">
        <v>7900255000150</v>
      </c>
      <c r="D626" s="838" t="s">
        <v>11</v>
      </c>
      <c r="E626" s="838" t="s">
        <v>620</v>
      </c>
      <c r="F626" s="365" t="s">
        <v>663</v>
      </c>
      <c r="G626" s="366" t="s">
        <v>738</v>
      </c>
      <c r="H626" s="366" t="s">
        <v>34</v>
      </c>
      <c r="I626" s="840" t="s">
        <v>1419</v>
      </c>
      <c r="J626" s="366" t="s">
        <v>608</v>
      </c>
      <c r="K626" s="367" t="s">
        <v>48</v>
      </c>
      <c r="L626" s="681" t="s">
        <v>1339</v>
      </c>
      <c r="M626" s="368" t="s">
        <v>1416</v>
      </c>
      <c r="N626" s="682">
        <v>157491</v>
      </c>
      <c r="O626" s="683" t="s">
        <v>1324</v>
      </c>
      <c r="P626" s="684">
        <v>38856</v>
      </c>
      <c r="Q626" s="372">
        <v>913.24145099999998</v>
      </c>
      <c r="R626" s="372">
        <v>1122.0142489679999</v>
      </c>
      <c r="S626" s="873">
        <v>1</v>
      </c>
      <c r="T626" s="369">
        <v>0.10473090204164115</v>
      </c>
      <c r="U626" s="685">
        <v>1.0772132828107435</v>
      </c>
      <c r="V626" s="369">
        <v>0.12363674679991044</v>
      </c>
      <c r="W626" s="685">
        <v>1.0870943248949188</v>
      </c>
      <c r="X626" s="369">
        <v>0.17859483277174615</v>
      </c>
      <c r="Y626" s="685">
        <v>1.1934574908118194</v>
      </c>
      <c r="Z626" s="369">
        <v>0.22156568062933202</v>
      </c>
      <c r="AA626" s="685">
        <v>1.1797531505879006</v>
      </c>
      <c r="AB626" s="369">
        <v>1.6441777126709363E-3</v>
      </c>
      <c r="AC626" s="373">
        <v>6.0245059936897185</v>
      </c>
      <c r="AD626" s="686">
        <v>0</v>
      </c>
      <c r="AE626" s="687" t="s">
        <v>1832</v>
      </c>
      <c r="AF626" s="688" t="s">
        <v>1825</v>
      </c>
      <c r="AG626" s="689" t="s">
        <v>719</v>
      </c>
      <c r="AH626" s="689" t="s">
        <v>1786</v>
      </c>
      <c r="AI626" s="689">
        <v>500</v>
      </c>
      <c r="AJ626" s="689">
        <v>500</v>
      </c>
      <c r="AK626" s="689">
        <v>500</v>
      </c>
      <c r="AL626" s="673">
        <v>0.35</v>
      </c>
      <c r="AM626" s="673">
        <v>0</v>
      </c>
      <c r="AN626" s="685" t="s">
        <v>1787</v>
      </c>
      <c r="AO626" s="683" t="s">
        <v>1324</v>
      </c>
      <c r="AP626" s="687" t="s">
        <v>1788</v>
      </c>
      <c r="AQ626" s="376" t="s">
        <v>677</v>
      </c>
      <c r="AR626" s="369">
        <v>8.7500000000000002E-4</v>
      </c>
      <c r="AS626" s="369">
        <v>8.7500000000000002E-4</v>
      </c>
      <c r="AT626" s="369" t="s">
        <v>1419</v>
      </c>
      <c r="AW626"/>
      <c r="AX626" s="198"/>
      <c r="AY626" s="184"/>
      <c r="AZ626" s="184"/>
      <c r="BA626" s="184"/>
      <c r="BB626" s="186"/>
      <c r="BC626" s="184"/>
      <c r="BD626" s="184"/>
      <c r="BE626" s="184"/>
      <c r="BF626" s="184"/>
      <c r="BG626" s="186"/>
      <c r="BH626" s="186"/>
      <c r="BI626" s="199"/>
      <c r="BJ626" s="199"/>
      <c r="BK626" s="199"/>
      <c r="BL626" s="186"/>
      <c r="BM626" s="186"/>
      <c r="BN626" s="186"/>
      <c r="BO626" s="186"/>
      <c r="BP626" s="186"/>
      <c r="BQ626" s="186"/>
      <c r="BR626" s="186"/>
      <c r="BS626" s="186"/>
      <c r="BT626" s="187"/>
      <c r="BU626" s="188"/>
      <c r="BV626" s="189"/>
      <c r="BW626" s="185"/>
      <c r="BX626"/>
      <c r="BZ626"/>
    </row>
    <row r="627" spans="2:78" ht="18.75">
      <c r="B627" s="676" t="s">
        <v>233</v>
      </c>
      <c r="C627" s="364">
        <v>32760042000117</v>
      </c>
      <c r="D627" s="838" t="s">
        <v>11</v>
      </c>
      <c r="E627" s="838" t="s">
        <v>620</v>
      </c>
      <c r="F627" s="365" t="s">
        <v>663</v>
      </c>
      <c r="G627" s="366" t="s">
        <v>738</v>
      </c>
      <c r="H627" s="366" t="s">
        <v>34</v>
      </c>
      <c r="I627" s="840" t="s">
        <v>1419</v>
      </c>
      <c r="J627" s="366" t="s">
        <v>608</v>
      </c>
      <c r="K627" s="367" t="s">
        <v>48</v>
      </c>
      <c r="L627" s="681" t="s">
        <v>1419</v>
      </c>
      <c r="M627" s="368" t="s">
        <v>1416</v>
      </c>
      <c r="N627" s="682">
        <v>498599</v>
      </c>
      <c r="O627" s="683" t="s">
        <v>1321</v>
      </c>
      <c r="P627" s="684">
        <v>43635</v>
      </c>
      <c r="Q627" s="372">
        <v>506.78431459000001</v>
      </c>
      <c r="R627" s="372">
        <v>404.64151925804003</v>
      </c>
      <c r="S627" s="873">
        <v>1</v>
      </c>
      <c r="T627" s="369">
        <v>0.12469376137127197</v>
      </c>
      <c r="U627" s="685">
        <v>1.2825419567126504</v>
      </c>
      <c r="V627" s="369">
        <v>0.14800210511701395</v>
      </c>
      <c r="W627" s="685">
        <v>1.3013303302584442</v>
      </c>
      <c r="X627" s="369">
        <v>0.23187283158514771</v>
      </c>
      <c r="Y627" s="685">
        <v>1.5494869782975096</v>
      </c>
      <c r="Z627" s="369">
        <v>0.30976455803962288</v>
      </c>
      <c r="AA627" s="685">
        <v>1.6493786955168639</v>
      </c>
      <c r="AB627" s="369">
        <v>7.3718906736915139E-3</v>
      </c>
      <c r="AC627" s="373">
        <v>4.6488368206658954</v>
      </c>
      <c r="AD627" s="686">
        <v>32760072000123</v>
      </c>
      <c r="AE627" s="687" t="s">
        <v>1832</v>
      </c>
      <c r="AF627" s="688" t="s">
        <v>1825</v>
      </c>
      <c r="AG627" s="689" t="s">
        <v>719</v>
      </c>
      <c r="AH627" s="689" t="s">
        <v>1780</v>
      </c>
      <c r="AI627" s="689">
        <v>20000</v>
      </c>
      <c r="AJ627" s="689">
        <v>5000</v>
      </c>
      <c r="AK627" s="689">
        <v>20000</v>
      </c>
      <c r="AL627" s="673">
        <v>0.5</v>
      </c>
      <c r="AM627" s="673">
        <v>0</v>
      </c>
      <c r="AN627" s="685" t="s">
        <v>1791</v>
      </c>
      <c r="AO627" s="683" t="s">
        <v>1324</v>
      </c>
      <c r="AP627" s="687" t="s">
        <v>1788</v>
      </c>
      <c r="AQ627" s="376" t="s">
        <v>675</v>
      </c>
      <c r="AR627" s="369">
        <v>0</v>
      </c>
      <c r="AS627" s="369">
        <v>0</v>
      </c>
      <c r="AT627" s="369" t="s">
        <v>1419</v>
      </c>
      <c r="AW627"/>
      <c r="AX627" s="198"/>
      <c r="AY627" s="184"/>
      <c r="AZ627" s="184"/>
      <c r="BA627" s="184"/>
      <c r="BB627" s="186"/>
      <c r="BC627" s="184"/>
      <c r="BD627" s="184"/>
      <c r="BE627" s="184"/>
      <c r="BF627" s="184"/>
      <c r="BG627" s="186"/>
      <c r="BH627" s="186"/>
      <c r="BI627" s="199"/>
      <c r="BJ627" s="199"/>
      <c r="BK627" s="199"/>
      <c r="BL627" s="186"/>
      <c r="BM627" s="186"/>
      <c r="BN627" s="186"/>
      <c r="BO627" s="186"/>
      <c r="BP627" s="186"/>
      <c r="BQ627" s="186"/>
      <c r="BR627" s="186"/>
      <c r="BS627" s="186"/>
      <c r="BT627" s="187"/>
      <c r="BU627" s="188"/>
      <c r="BV627" s="189"/>
      <c r="BW627" s="185"/>
      <c r="BX627"/>
      <c r="BZ627"/>
    </row>
    <row r="628" spans="2:78" ht="18.75">
      <c r="B628" s="676" t="s">
        <v>234</v>
      </c>
      <c r="C628" s="364">
        <v>8279304000141</v>
      </c>
      <c r="D628" s="838" t="s">
        <v>14</v>
      </c>
      <c r="E628" s="838" t="s">
        <v>607</v>
      </c>
      <c r="F628" s="365" t="s">
        <v>1419</v>
      </c>
      <c r="G628" s="366" t="s">
        <v>1419</v>
      </c>
      <c r="H628" s="366" t="s">
        <v>34</v>
      </c>
      <c r="I628" s="840" t="s">
        <v>34</v>
      </c>
      <c r="J628" s="366" t="s">
        <v>608</v>
      </c>
      <c r="K628" s="367" t="s">
        <v>48</v>
      </c>
      <c r="L628" s="681" t="s">
        <v>1419</v>
      </c>
      <c r="M628" s="368" t="s">
        <v>34</v>
      </c>
      <c r="N628" s="682">
        <v>173126</v>
      </c>
      <c r="O628" s="683" t="s">
        <v>1321</v>
      </c>
      <c r="P628" s="684">
        <v>39016</v>
      </c>
      <c r="Q628" s="372">
        <v>982.69046200000003</v>
      </c>
      <c r="R628" s="372">
        <v>980.89658567729043</v>
      </c>
      <c r="S628" s="873">
        <v>2</v>
      </c>
      <c r="T628" s="369">
        <v>0.12070951253062412</v>
      </c>
      <c r="U628" s="685">
        <v>1.2415618286940573</v>
      </c>
      <c r="V628" s="369">
        <v>6.4797418783846261E-2</v>
      </c>
      <c r="W628" s="685">
        <v>0.56974085820745413</v>
      </c>
      <c r="X628" s="369">
        <v>4.4675966467101702E-2</v>
      </c>
      <c r="Y628" s="685">
        <v>0.29854652574167456</v>
      </c>
      <c r="Z628" s="369">
        <v>-9.8927070146366369E-2</v>
      </c>
      <c r="AA628" s="685">
        <v>-0.52674909919309665</v>
      </c>
      <c r="AB628" s="369">
        <v>0.18701575840067619</v>
      </c>
      <c r="AC628" s="373">
        <v>-0.26165693174661442</v>
      </c>
      <c r="AD628" s="686">
        <v>0</v>
      </c>
      <c r="AE628" s="687" t="s">
        <v>1832</v>
      </c>
      <c r="AF628" s="688" t="s">
        <v>1825</v>
      </c>
      <c r="AG628" s="689" t="s">
        <v>719</v>
      </c>
      <c r="AH628" s="689" t="s">
        <v>1786</v>
      </c>
      <c r="AI628" s="689">
        <v>500</v>
      </c>
      <c r="AJ628" s="689">
        <v>500</v>
      </c>
      <c r="AK628" s="689">
        <v>500</v>
      </c>
      <c r="AL628" s="673">
        <v>2</v>
      </c>
      <c r="AM628" s="673">
        <v>0</v>
      </c>
      <c r="AN628" s="685" t="s">
        <v>1791</v>
      </c>
      <c r="AO628" s="683" t="s">
        <v>1324</v>
      </c>
      <c r="AP628" s="687" t="s">
        <v>1783</v>
      </c>
      <c r="AQ628" s="376" t="s">
        <v>667</v>
      </c>
      <c r="AR628" s="369">
        <v>5.0000000000000001E-3</v>
      </c>
      <c r="AS628" s="369">
        <v>5.0000000000000001E-3</v>
      </c>
      <c r="AT628" s="369" t="s">
        <v>1419</v>
      </c>
      <c r="AW628"/>
      <c r="AX628" s="198"/>
      <c r="AY628" s="184"/>
      <c r="AZ628" s="184"/>
      <c r="BA628" s="184"/>
      <c r="BB628" s="186"/>
      <c r="BC628" s="184"/>
      <c r="BD628" s="184"/>
      <c r="BE628" s="184"/>
      <c r="BF628" s="184"/>
      <c r="BG628" s="186"/>
      <c r="BH628" s="186"/>
      <c r="BI628" s="199"/>
      <c r="BJ628" s="199"/>
      <c r="BK628" s="199"/>
      <c r="BL628" s="186"/>
      <c r="BM628" s="186"/>
      <c r="BN628" s="186"/>
      <c r="BO628" s="186"/>
      <c r="BP628" s="186"/>
      <c r="BQ628" s="186"/>
      <c r="BR628" s="186"/>
      <c r="BS628" s="186"/>
      <c r="BT628" s="187"/>
      <c r="BU628" s="188"/>
      <c r="BV628" s="189"/>
      <c r="BW628" s="185"/>
      <c r="BX628"/>
      <c r="BZ628"/>
    </row>
    <row r="629" spans="2:78" ht="18.75">
      <c r="B629" s="676" t="s">
        <v>979</v>
      </c>
      <c r="C629" s="364">
        <v>32745560000161</v>
      </c>
      <c r="D629" s="838" t="s">
        <v>14</v>
      </c>
      <c r="E629" s="838" t="s">
        <v>15</v>
      </c>
      <c r="F629" s="365" t="s">
        <v>17</v>
      </c>
      <c r="G629" s="366" t="s">
        <v>1419</v>
      </c>
      <c r="H629" s="366" t="s">
        <v>34</v>
      </c>
      <c r="I629" s="840" t="s">
        <v>34</v>
      </c>
      <c r="J629" s="366" t="s">
        <v>611</v>
      </c>
      <c r="K629" s="367" t="s">
        <v>49</v>
      </c>
      <c r="L629" s="681" t="s">
        <v>1419</v>
      </c>
      <c r="M629" s="368" t="s">
        <v>1416</v>
      </c>
      <c r="N629" s="682">
        <v>494976</v>
      </c>
      <c r="O629" s="683" t="s">
        <v>1321</v>
      </c>
      <c r="P629" s="684">
        <v>43587</v>
      </c>
      <c r="Q629" s="372">
        <v>2.9883564800000002</v>
      </c>
      <c r="R629" s="372">
        <v>8.0951546435200026</v>
      </c>
      <c r="S629" s="873">
        <v>1</v>
      </c>
      <c r="T629" s="369">
        <v>-5.1682452044994998E-2</v>
      </c>
      <c r="U629" s="685">
        <v>-0.53158163202835984</v>
      </c>
      <c r="V629" s="369">
        <v>-6.473056899634122E-2</v>
      </c>
      <c r="W629" s="685">
        <v>-0.5691530715946701</v>
      </c>
      <c r="X629" s="369">
        <v>-4.2574120358903733E-2</v>
      </c>
      <c r="Y629" s="685">
        <v>-0.28450096830066796</v>
      </c>
      <c r="Z629" s="369">
        <v>0.30164875444648231</v>
      </c>
      <c r="AA629" s="685">
        <v>1.6061651218651842</v>
      </c>
      <c r="AB629" s="369">
        <v>0.16970577257947028</v>
      </c>
      <c r="AC629" s="373">
        <v>-1.0515962692312302</v>
      </c>
      <c r="AD629" s="686">
        <v>0</v>
      </c>
      <c r="AE629" s="687" t="s">
        <v>1832</v>
      </c>
      <c r="AF629" s="688" t="s">
        <v>1825</v>
      </c>
      <c r="AG629" s="689" t="s">
        <v>719</v>
      </c>
      <c r="AH629" s="689" t="s">
        <v>1786</v>
      </c>
      <c r="AI629" s="689">
        <v>500</v>
      </c>
      <c r="AJ629" s="689">
        <v>500</v>
      </c>
      <c r="AK629" s="689">
        <v>500</v>
      </c>
      <c r="AL629" s="673">
        <v>0.22</v>
      </c>
      <c r="AM629" s="673">
        <v>0</v>
      </c>
      <c r="AN629" s="685" t="s">
        <v>1794</v>
      </c>
      <c r="AO629" s="683" t="s">
        <v>1324</v>
      </c>
      <c r="AP629" s="687" t="s">
        <v>1795</v>
      </c>
      <c r="AQ629" s="376" t="s">
        <v>17</v>
      </c>
      <c r="AR629" s="369">
        <v>1.4866666666666701E-4</v>
      </c>
      <c r="AS629" s="369">
        <v>1.4866666666666701E-4</v>
      </c>
      <c r="AT629" s="369" t="s">
        <v>1419</v>
      </c>
      <c r="AW629"/>
      <c r="AX629" s="198"/>
      <c r="AY629" s="184"/>
      <c r="AZ629" s="184"/>
      <c r="BA629" s="184"/>
      <c r="BB629" s="186"/>
      <c r="BC629" s="184"/>
      <c r="BD629" s="184"/>
      <c r="BE629" s="184"/>
      <c r="BF629" s="184"/>
      <c r="BG629" s="186"/>
      <c r="BH629" s="186"/>
      <c r="BI629" s="199"/>
      <c r="BJ629" s="199"/>
      <c r="BK629" s="199"/>
      <c r="BL629" s="186"/>
      <c r="BM629" s="186"/>
      <c r="BN629" s="186"/>
      <c r="BO629" s="186"/>
      <c r="BP629" s="186"/>
      <c r="BQ629" s="186"/>
      <c r="BR629" s="186"/>
      <c r="BS629" s="186"/>
      <c r="BT629" s="187"/>
      <c r="BU629" s="188"/>
      <c r="BV629" s="189"/>
      <c r="BW629" s="185"/>
      <c r="BX629"/>
      <c r="BZ629"/>
    </row>
    <row r="630" spans="2:78" ht="18.75">
      <c r="B630" s="676" t="s">
        <v>980</v>
      </c>
      <c r="C630" s="364">
        <v>19719727000151</v>
      </c>
      <c r="D630" s="838" t="s">
        <v>11</v>
      </c>
      <c r="E630" s="838" t="s">
        <v>621</v>
      </c>
      <c r="F630" s="365" t="s">
        <v>672</v>
      </c>
      <c r="G630" s="366" t="s">
        <v>738</v>
      </c>
      <c r="H630" s="366" t="s">
        <v>34</v>
      </c>
      <c r="I630" s="840" t="s">
        <v>1419</v>
      </c>
      <c r="J630" s="366" t="s">
        <v>608</v>
      </c>
      <c r="K630" s="367" t="s">
        <v>48</v>
      </c>
      <c r="L630" s="681" t="s">
        <v>1419</v>
      </c>
      <c r="M630" s="368" t="s">
        <v>1416</v>
      </c>
      <c r="N630" s="682">
        <v>367354</v>
      </c>
      <c r="O630" s="683" t="s">
        <v>1321</v>
      </c>
      <c r="P630" s="684">
        <v>41756</v>
      </c>
      <c r="Q630" s="372">
        <v>814.172101</v>
      </c>
      <c r="R630" s="372">
        <v>955.63715589641447</v>
      </c>
      <c r="S630" s="873">
        <v>1</v>
      </c>
      <c r="T630" s="369">
        <v>9.341684871335687E-2</v>
      </c>
      <c r="U630" s="685">
        <v>0.9608421994908356</v>
      </c>
      <c r="V630" s="369">
        <v>0.1255540934405337</v>
      </c>
      <c r="W630" s="685">
        <v>1.1039528779208336</v>
      </c>
      <c r="X630" s="369">
        <v>0.18370991436520234</v>
      </c>
      <c r="Y630" s="685">
        <v>1.227638952554478</v>
      </c>
      <c r="Z630" s="369">
        <v>0.2427651621890341</v>
      </c>
      <c r="AA630" s="685">
        <v>1.2926323432943261</v>
      </c>
      <c r="AB630" s="369">
        <v>3.7743420721433885E-2</v>
      </c>
      <c r="AC630" s="373">
        <v>0.31323883472454961</v>
      </c>
      <c r="AD630" s="686">
        <v>0</v>
      </c>
      <c r="AE630" s="687" t="s">
        <v>1832</v>
      </c>
      <c r="AF630" s="688" t="s">
        <v>1825</v>
      </c>
      <c r="AG630" s="689" t="s">
        <v>719</v>
      </c>
      <c r="AH630" s="689" t="s">
        <v>1786</v>
      </c>
      <c r="AI630" s="689">
        <v>500</v>
      </c>
      <c r="AJ630" s="689">
        <v>500</v>
      </c>
      <c r="AK630" s="689">
        <v>500</v>
      </c>
      <c r="AL630" s="673">
        <v>0.4</v>
      </c>
      <c r="AM630" s="673">
        <v>0</v>
      </c>
      <c r="AN630" s="685" t="s">
        <v>1791</v>
      </c>
      <c r="AO630" s="683" t="s">
        <v>1324</v>
      </c>
      <c r="AP630" s="687" t="s">
        <v>1788</v>
      </c>
      <c r="AQ630" s="376" t="s">
        <v>669</v>
      </c>
      <c r="AR630" s="369">
        <v>6.6666666666666697E-4</v>
      </c>
      <c r="AS630" s="369">
        <v>6.6666666666666697E-4</v>
      </c>
      <c r="AT630" s="369" t="s">
        <v>1419</v>
      </c>
      <c r="AW630"/>
      <c r="AX630" s="198"/>
      <c r="AY630" s="184"/>
      <c r="AZ630" s="184"/>
      <c r="BA630" s="184"/>
      <c r="BB630" s="186"/>
      <c r="BC630" s="184"/>
      <c r="BD630" s="184"/>
      <c r="BE630" s="184"/>
      <c r="BF630" s="184"/>
      <c r="BG630" s="186"/>
      <c r="BH630" s="186"/>
      <c r="BI630" s="199"/>
      <c r="BJ630" s="199"/>
      <c r="BK630" s="199"/>
      <c r="BL630" s="186"/>
      <c r="BM630" s="186"/>
      <c r="BN630" s="186"/>
      <c r="BO630" s="186"/>
      <c r="BP630" s="186"/>
      <c r="BQ630" s="186"/>
      <c r="BR630" s="186"/>
      <c r="BS630" s="186"/>
      <c r="BT630" s="187"/>
      <c r="BU630" s="188"/>
      <c r="BV630" s="189"/>
      <c r="BW630" s="185"/>
      <c r="BX630"/>
      <c r="BZ630"/>
    </row>
    <row r="631" spans="2:78" ht="18.75">
      <c r="B631" s="676" t="s">
        <v>1382</v>
      </c>
      <c r="C631" s="364">
        <v>12682783000110</v>
      </c>
      <c r="D631" s="838" t="s">
        <v>11</v>
      </c>
      <c r="E631" s="838" t="s">
        <v>621</v>
      </c>
      <c r="F631" s="365" t="s">
        <v>672</v>
      </c>
      <c r="G631" s="366" t="s">
        <v>738</v>
      </c>
      <c r="H631" s="366" t="s">
        <v>34</v>
      </c>
      <c r="I631" s="840" t="s">
        <v>1419</v>
      </c>
      <c r="J631" s="366" t="s">
        <v>608</v>
      </c>
      <c r="K631" s="367" t="s">
        <v>48</v>
      </c>
      <c r="L631" s="681" t="s">
        <v>1419</v>
      </c>
      <c r="M631" s="368" t="s">
        <v>34</v>
      </c>
      <c r="N631" s="682">
        <v>263109</v>
      </c>
      <c r="O631" s="683" t="s">
        <v>1321</v>
      </c>
      <c r="P631" s="684">
        <v>40516</v>
      </c>
      <c r="Q631" s="372">
        <v>171.076438</v>
      </c>
      <c r="R631" s="372">
        <v>206.84635524302777</v>
      </c>
      <c r="S631" s="873">
        <v>1</v>
      </c>
      <c r="T631" s="369">
        <v>7.6180229362792007E-2</v>
      </c>
      <c r="U631" s="685">
        <v>0.7835543603409475</v>
      </c>
      <c r="V631" s="369">
        <v>0.10112837203059888</v>
      </c>
      <c r="W631" s="685">
        <v>0.88918612116382312</v>
      </c>
      <c r="X631" s="369">
        <v>0.14497463076538142</v>
      </c>
      <c r="Y631" s="685">
        <v>0.96879095760711265</v>
      </c>
      <c r="Z631" s="369">
        <v>0.20831816094865507</v>
      </c>
      <c r="AA631" s="685">
        <v>1.1092151365942082</v>
      </c>
      <c r="AB631" s="369">
        <v>2.6532299433475699E-2</v>
      </c>
      <c r="AC631" s="373">
        <v>-0.47500656006969655</v>
      </c>
      <c r="AD631" s="686">
        <v>10922432000103</v>
      </c>
      <c r="AE631" s="687" t="s">
        <v>1832</v>
      </c>
      <c r="AF631" s="688" t="s">
        <v>1825</v>
      </c>
      <c r="AG631" s="689" t="s">
        <v>719</v>
      </c>
      <c r="AH631" s="689" t="s">
        <v>1786</v>
      </c>
      <c r="AI631" s="689">
        <v>500</v>
      </c>
      <c r="AJ631" s="689">
        <v>500</v>
      </c>
      <c r="AK631" s="689">
        <v>500</v>
      </c>
      <c r="AL631" s="673">
        <v>0.76</v>
      </c>
      <c r="AM631" s="673">
        <v>0</v>
      </c>
      <c r="AN631" s="685" t="s">
        <v>1895</v>
      </c>
      <c r="AO631" s="683" t="s">
        <v>1324</v>
      </c>
      <c r="AP631" s="687" t="s">
        <v>1788</v>
      </c>
      <c r="AQ631" s="376" t="s">
        <v>669</v>
      </c>
      <c r="AR631" s="369">
        <v>1.25E-3</v>
      </c>
      <c r="AS631" s="369">
        <v>1.25E-3</v>
      </c>
      <c r="AT631" s="369" t="s">
        <v>1419</v>
      </c>
      <c r="AW631"/>
      <c r="AX631" s="198"/>
      <c r="AY631" s="184"/>
      <c r="AZ631" s="184"/>
      <c r="BA631" s="184"/>
      <c r="BB631" s="186"/>
      <c r="BC631" s="184"/>
      <c r="BD631" s="184"/>
      <c r="BE631" s="184"/>
      <c r="BF631" s="184"/>
      <c r="BG631" s="186"/>
      <c r="BH631" s="186"/>
      <c r="BI631" s="199"/>
      <c r="BJ631" s="199"/>
      <c r="BK631" s="199"/>
      <c r="BL631" s="186"/>
      <c r="BM631" s="186"/>
      <c r="BN631" s="186"/>
      <c r="BO631" s="186"/>
      <c r="BP631" s="186"/>
      <c r="BQ631" s="186"/>
      <c r="BR631" s="186"/>
      <c r="BS631" s="186"/>
      <c r="BT631" s="187"/>
      <c r="BU631" s="188"/>
      <c r="BV631" s="189"/>
      <c r="BW631" s="185"/>
      <c r="BX631"/>
      <c r="BZ631"/>
    </row>
    <row r="632" spans="2:78" ht="18.75">
      <c r="B632" s="676" t="s">
        <v>1383</v>
      </c>
      <c r="C632" s="364">
        <v>7400556000114</v>
      </c>
      <c r="D632" s="838" t="s">
        <v>11</v>
      </c>
      <c r="E632" s="838" t="s">
        <v>621</v>
      </c>
      <c r="F632" s="365" t="s">
        <v>672</v>
      </c>
      <c r="G632" s="366" t="s">
        <v>866</v>
      </c>
      <c r="H632" s="366" t="s">
        <v>34</v>
      </c>
      <c r="I632" s="840" t="s">
        <v>1419</v>
      </c>
      <c r="J632" s="366" t="s">
        <v>608</v>
      </c>
      <c r="K632" s="367" t="s">
        <v>48</v>
      </c>
      <c r="L632" s="681" t="s">
        <v>1419</v>
      </c>
      <c r="M632" s="368" t="s">
        <v>34</v>
      </c>
      <c r="N632" s="682">
        <v>148342</v>
      </c>
      <c r="O632" s="683" t="s">
        <v>1321</v>
      </c>
      <c r="P632" s="684">
        <v>38536</v>
      </c>
      <c r="Q632" s="372">
        <v>93.406064999999998</v>
      </c>
      <c r="R632" s="372">
        <v>134.07306072400007</v>
      </c>
      <c r="S632" s="873">
        <v>1</v>
      </c>
      <c r="T632" s="369">
        <v>4.1169738297675007E-2</v>
      </c>
      <c r="U632" s="685">
        <v>0.42345275443597941</v>
      </c>
      <c r="V632" s="369">
        <v>7.2981380604832058E-2</v>
      </c>
      <c r="W632" s="685">
        <v>0.64169954913894989</v>
      </c>
      <c r="X632" s="369">
        <v>4.765830571900187E-2</v>
      </c>
      <c r="Y632" s="685">
        <v>0.31847596639280107</v>
      </c>
      <c r="Z632" s="369">
        <v>8.6406153421980658E-3</v>
      </c>
      <c r="AA632" s="685">
        <v>4.6007997014799469E-2</v>
      </c>
      <c r="AB632" s="369">
        <v>8.6984305130499207E-2</v>
      </c>
      <c r="AC632" s="373">
        <v>-0.46847540656059278</v>
      </c>
      <c r="AD632" s="686">
        <v>10756541000106</v>
      </c>
      <c r="AE632" s="687" t="s">
        <v>1832</v>
      </c>
      <c r="AF632" s="688" t="s">
        <v>1825</v>
      </c>
      <c r="AG632" s="689" t="s">
        <v>719</v>
      </c>
      <c r="AH632" s="689" t="s">
        <v>1786</v>
      </c>
      <c r="AI632" s="689">
        <v>500</v>
      </c>
      <c r="AJ632" s="689">
        <v>500</v>
      </c>
      <c r="AK632" s="689">
        <v>500</v>
      </c>
      <c r="AL632" s="673">
        <v>0.76</v>
      </c>
      <c r="AM632" s="673">
        <v>0</v>
      </c>
      <c r="AN632" s="685" t="s">
        <v>1833</v>
      </c>
      <c r="AO632" s="683" t="s">
        <v>1324</v>
      </c>
      <c r="AP632" s="687" t="s">
        <v>1788</v>
      </c>
      <c r="AQ632" s="376" t="s">
        <v>1373</v>
      </c>
      <c r="AR632" s="369">
        <v>1.25E-3</v>
      </c>
      <c r="AS632" s="369">
        <v>1.25E-3</v>
      </c>
      <c r="AT632" s="369" t="s">
        <v>1419</v>
      </c>
      <c r="AW632"/>
      <c r="AX632" s="198"/>
      <c r="AY632" s="184"/>
      <c r="AZ632" s="184"/>
      <c r="BA632" s="184"/>
      <c r="BB632" s="186"/>
      <c r="BC632" s="184"/>
      <c r="BD632" s="184"/>
      <c r="BE632" s="184"/>
      <c r="BF632" s="184"/>
      <c r="BG632" s="186"/>
      <c r="BH632" s="186"/>
      <c r="BI632" s="199"/>
      <c r="BJ632" s="199"/>
      <c r="BK632" s="199"/>
      <c r="BL632" s="186"/>
      <c r="BM632" s="186"/>
      <c r="BN632" s="186"/>
      <c r="BO632" s="186"/>
      <c r="BP632" s="186"/>
      <c r="BQ632" s="186"/>
      <c r="BR632" s="186"/>
      <c r="BS632" s="186"/>
      <c r="BT632" s="187"/>
      <c r="BU632" s="188"/>
      <c r="BV632" s="189"/>
      <c r="BW632" s="185"/>
      <c r="BX632"/>
      <c r="BZ632"/>
    </row>
    <row r="633" spans="2:78" ht="18.75">
      <c r="B633" s="676" t="s">
        <v>981</v>
      </c>
      <c r="C633" s="364">
        <v>22504092000180</v>
      </c>
      <c r="D633" s="838" t="s">
        <v>13</v>
      </c>
      <c r="E633" s="838" t="s">
        <v>615</v>
      </c>
      <c r="F633" s="365" t="s">
        <v>619</v>
      </c>
      <c r="G633" s="366" t="s">
        <v>34</v>
      </c>
      <c r="H633" s="366" t="s">
        <v>1337</v>
      </c>
      <c r="I633" s="840" t="s">
        <v>34</v>
      </c>
      <c r="J633" s="366" t="s">
        <v>1419</v>
      </c>
      <c r="K633" s="367" t="s">
        <v>48</v>
      </c>
      <c r="L633" s="681" t="s">
        <v>1419</v>
      </c>
      <c r="M633" s="368" t="s">
        <v>1416</v>
      </c>
      <c r="N633" s="682">
        <v>402354</v>
      </c>
      <c r="O633" s="683" t="s">
        <v>1321</v>
      </c>
      <c r="P633" s="684">
        <v>42239</v>
      </c>
      <c r="Q633" s="372">
        <v>88.322443000000007</v>
      </c>
      <c r="R633" s="372">
        <v>109.4729736374501</v>
      </c>
      <c r="S633" s="873">
        <v>1</v>
      </c>
      <c r="T633" s="369">
        <v>9.2403591198370938E-2</v>
      </c>
      <c r="U633" s="685">
        <v>0.95042030458901694</v>
      </c>
      <c r="V633" s="369">
        <v>0.11958994454695282</v>
      </c>
      <c r="W633" s="685">
        <v>1.0515122194365651</v>
      </c>
      <c r="X633" s="369">
        <v>0.16687375587252085</v>
      </c>
      <c r="Y633" s="685">
        <v>1.1151315571402669</v>
      </c>
      <c r="Z633" s="369">
        <v>0.17923561161472712</v>
      </c>
      <c r="AA633" s="685">
        <v>0.95436160013325777</v>
      </c>
      <c r="AB633" s="369">
        <v>2.3301657476912721E-2</v>
      </c>
      <c r="AC633" s="373">
        <v>0.2514222963548472</v>
      </c>
      <c r="AD633" s="686">
        <v>0</v>
      </c>
      <c r="AE633" s="687" t="s">
        <v>1832</v>
      </c>
      <c r="AF633" s="688" t="s">
        <v>1825</v>
      </c>
      <c r="AG633" s="689" t="s">
        <v>719</v>
      </c>
      <c r="AH633" s="689" t="s">
        <v>1786</v>
      </c>
      <c r="AI633" s="689">
        <v>500</v>
      </c>
      <c r="AJ633" s="689">
        <v>500</v>
      </c>
      <c r="AK633" s="689">
        <v>500</v>
      </c>
      <c r="AL633" s="673">
        <v>1.5</v>
      </c>
      <c r="AM633" s="673">
        <v>20</v>
      </c>
      <c r="AN633" s="685" t="s">
        <v>1787</v>
      </c>
      <c r="AO633" s="683" t="s">
        <v>1324</v>
      </c>
      <c r="AP633" s="687" t="s">
        <v>1802</v>
      </c>
      <c r="AQ633" s="376" t="s">
        <v>664</v>
      </c>
      <c r="AR633" s="369">
        <v>3.0000000000000001E-3</v>
      </c>
      <c r="AS633" s="369">
        <v>3.0000000000000001E-3</v>
      </c>
      <c r="AT633" s="369" t="s">
        <v>1419</v>
      </c>
      <c r="AW633"/>
      <c r="AX633" s="198"/>
      <c r="AY633" s="184"/>
      <c r="AZ633" s="184"/>
      <c r="BA633" s="184"/>
      <c r="BB633" s="186"/>
      <c r="BC633" s="184"/>
      <c r="BD633" s="184"/>
      <c r="BE633" s="184"/>
      <c r="BF633" s="184"/>
      <c r="BG633" s="186"/>
      <c r="BH633" s="186"/>
      <c r="BI633" s="199"/>
      <c r="BJ633" s="199"/>
      <c r="BK633" s="199"/>
      <c r="BL633" s="186"/>
      <c r="BM633" s="186"/>
      <c r="BN633" s="186"/>
      <c r="BO633" s="186"/>
      <c r="BP633" s="186"/>
      <c r="BQ633" s="186"/>
      <c r="BR633" s="186"/>
      <c r="BS633" s="186"/>
      <c r="BT633" s="187"/>
      <c r="BU633" s="188"/>
      <c r="BV633" s="189"/>
      <c r="BW633" s="185"/>
      <c r="BX633"/>
      <c r="BZ633"/>
    </row>
    <row r="634" spans="2:78" ht="18.75">
      <c r="B634" s="676" t="s">
        <v>982</v>
      </c>
      <c r="C634" s="364">
        <v>19418031000195</v>
      </c>
      <c r="D634" s="838" t="s">
        <v>11</v>
      </c>
      <c r="E634" s="838" t="s">
        <v>661</v>
      </c>
      <c r="F634" s="365" t="s">
        <v>672</v>
      </c>
      <c r="G634" s="366" t="s">
        <v>866</v>
      </c>
      <c r="H634" s="366" t="s">
        <v>34</v>
      </c>
      <c r="I634" s="840" t="s">
        <v>1419</v>
      </c>
      <c r="J634" s="366" t="s">
        <v>608</v>
      </c>
      <c r="K634" s="367" t="s">
        <v>48</v>
      </c>
      <c r="L634" s="681" t="s">
        <v>1419</v>
      </c>
      <c r="M634" s="368" t="s">
        <v>1416</v>
      </c>
      <c r="N634" s="682">
        <v>366153</v>
      </c>
      <c r="O634" s="683" t="s">
        <v>1321</v>
      </c>
      <c r="P634" s="684">
        <v>41742</v>
      </c>
      <c r="Q634" s="372">
        <v>99.738712000000007</v>
      </c>
      <c r="R634" s="372">
        <v>132.22769785258964</v>
      </c>
      <c r="S634" s="873">
        <v>1</v>
      </c>
      <c r="T634" s="369">
        <v>5.5983806957095483E-2</v>
      </c>
      <c r="U634" s="685">
        <v>0.57582336541432455</v>
      </c>
      <c r="V634" s="369">
        <v>0.10882786032962777</v>
      </c>
      <c r="W634" s="685">
        <v>0.95688500722408942</v>
      </c>
      <c r="X634" s="369">
        <v>-5.1206276572161036E-3</v>
      </c>
      <c r="Y634" s="685">
        <v>-3.421852323674586E-2</v>
      </c>
      <c r="Z634" s="369">
        <v>4.5259611414700807E-2</v>
      </c>
      <c r="AA634" s="685">
        <v>0.24099025178093697</v>
      </c>
      <c r="AB634" s="369">
        <v>8.4669093270151444E-2</v>
      </c>
      <c r="AC634" s="373">
        <v>-5.7914025014535145E-2</v>
      </c>
      <c r="AD634" s="686">
        <v>0</v>
      </c>
      <c r="AE634" s="687" t="s">
        <v>1832</v>
      </c>
      <c r="AF634" s="688" t="s">
        <v>1825</v>
      </c>
      <c r="AG634" s="689" t="s">
        <v>719</v>
      </c>
      <c r="AH634" s="689" t="s">
        <v>1786</v>
      </c>
      <c r="AI634" s="689">
        <v>500</v>
      </c>
      <c r="AJ634" s="689">
        <v>500</v>
      </c>
      <c r="AK634" s="689">
        <v>500</v>
      </c>
      <c r="AL634" s="673">
        <v>0.35</v>
      </c>
      <c r="AM634" s="673">
        <v>20</v>
      </c>
      <c r="AN634" s="685" t="s">
        <v>633</v>
      </c>
      <c r="AO634" s="683" t="s">
        <v>1324</v>
      </c>
      <c r="AP634" s="687" t="s">
        <v>1788</v>
      </c>
      <c r="AQ634" s="376" t="s">
        <v>673</v>
      </c>
      <c r="AR634" s="369">
        <v>7.5000000000000002E-4</v>
      </c>
      <c r="AS634" s="369">
        <v>7.5000000000000002E-4</v>
      </c>
      <c r="AT634" s="369" t="s">
        <v>1419</v>
      </c>
      <c r="AW634"/>
      <c r="AX634" s="198"/>
      <c r="AY634" s="184"/>
      <c r="AZ634" s="184"/>
      <c r="BA634" s="184"/>
      <c r="BB634" s="186"/>
      <c r="BC634" s="184"/>
      <c r="BD634" s="184"/>
      <c r="BE634" s="184"/>
      <c r="BF634" s="184"/>
      <c r="BG634" s="186"/>
      <c r="BH634" s="186"/>
      <c r="BI634" s="199"/>
      <c r="BJ634" s="199"/>
      <c r="BK634" s="199"/>
      <c r="BL634" s="186"/>
      <c r="BM634" s="186"/>
      <c r="BN634" s="186"/>
      <c r="BO634" s="186"/>
      <c r="BP634" s="186"/>
      <c r="BQ634" s="186"/>
      <c r="BR634" s="186"/>
      <c r="BS634" s="186"/>
      <c r="BT634" s="187"/>
      <c r="BU634" s="188"/>
      <c r="BV634" s="189"/>
      <c r="BW634" s="185"/>
      <c r="BX634"/>
      <c r="BZ634"/>
    </row>
    <row r="635" spans="2:78" ht="18.75">
      <c r="B635" s="676" t="s">
        <v>983</v>
      </c>
      <c r="C635" s="364">
        <v>8140054000164</v>
      </c>
      <c r="D635" s="838" t="s">
        <v>14</v>
      </c>
      <c r="E635" s="838" t="s">
        <v>607</v>
      </c>
      <c r="F635" s="365" t="s">
        <v>1419</v>
      </c>
      <c r="G635" s="366" t="s">
        <v>1419</v>
      </c>
      <c r="H635" s="366" t="s">
        <v>34</v>
      </c>
      <c r="I635" s="840" t="s">
        <v>34</v>
      </c>
      <c r="J635" s="366" t="s">
        <v>608</v>
      </c>
      <c r="K635" s="367" t="s">
        <v>48</v>
      </c>
      <c r="L635" s="681" t="s">
        <v>1419</v>
      </c>
      <c r="M635" s="368" t="s">
        <v>34</v>
      </c>
      <c r="N635" s="682">
        <v>171751</v>
      </c>
      <c r="O635" s="683" t="s">
        <v>1321</v>
      </c>
      <c r="P635" s="684">
        <v>38989</v>
      </c>
      <c r="Q635" s="372">
        <v>94.929091999999997</v>
      </c>
      <c r="R635" s="372">
        <v>100.37115301209678</v>
      </c>
      <c r="S635" s="873">
        <v>2</v>
      </c>
      <c r="T635" s="369">
        <v>1.524346982520286E-2</v>
      </c>
      <c r="U635" s="685">
        <v>0.15678723138758494</v>
      </c>
      <c r="V635" s="369">
        <v>-1.8625927386603958E-2</v>
      </c>
      <c r="W635" s="685">
        <v>-0.16377121270143835</v>
      </c>
      <c r="X635" s="369">
        <v>6.1864472026695427E-2</v>
      </c>
      <c r="Y635" s="685">
        <v>0.41340847553937909</v>
      </c>
      <c r="Z635" s="369">
        <v>0.24785689686404622</v>
      </c>
      <c r="AA635" s="685">
        <v>1.3197438977902256</v>
      </c>
      <c r="AB635" s="369">
        <v>0.2318547203891704</v>
      </c>
      <c r="AC635" s="373">
        <v>-0.57086314861165754</v>
      </c>
      <c r="AD635" s="686">
        <v>0</v>
      </c>
      <c r="AE635" s="687" t="s">
        <v>1841</v>
      </c>
      <c r="AF635" s="688" t="s">
        <v>1842</v>
      </c>
      <c r="AG635" s="689" t="s">
        <v>736</v>
      </c>
      <c r="AH635" s="689" t="s">
        <v>1786</v>
      </c>
      <c r="AI635" s="689">
        <v>5000</v>
      </c>
      <c r="AJ635" s="689">
        <v>1000</v>
      </c>
      <c r="AK635" s="689">
        <v>1000</v>
      </c>
      <c r="AL635" s="673">
        <v>4</v>
      </c>
      <c r="AM635" s="673">
        <v>20</v>
      </c>
      <c r="AN635" s="685" t="s">
        <v>666</v>
      </c>
      <c r="AO635" s="683" t="s">
        <v>1324</v>
      </c>
      <c r="AP635" s="687" t="s">
        <v>1783</v>
      </c>
      <c r="AQ635" s="376" t="s">
        <v>659</v>
      </c>
      <c r="AR635" s="369">
        <v>4.0000000000000001E-3</v>
      </c>
      <c r="AS635" s="369">
        <v>4.0000000000000001E-3</v>
      </c>
      <c r="AT635" s="369" t="s">
        <v>1419</v>
      </c>
      <c r="AW635"/>
      <c r="AX635" s="198"/>
      <c r="AY635" s="184"/>
      <c r="AZ635" s="184"/>
      <c r="BA635" s="184"/>
      <c r="BB635" s="186"/>
      <c r="BC635" s="184"/>
      <c r="BD635" s="184"/>
      <c r="BE635" s="184"/>
      <c r="BF635" s="184"/>
      <c r="BG635" s="186"/>
      <c r="BH635" s="186"/>
      <c r="BI635" s="199"/>
      <c r="BJ635" s="199"/>
      <c r="BK635" s="199"/>
      <c r="BL635" s="186"/>
      <c r="BM635" s="186"/>
      <c r="BN635" s="186"/>
      <c r="BO635" s="186"/>
      <c r="BP635" s="186"/>
      <c r="BQ635" s="186"/>
      <c r="BR635" s="186"/>
      <c r="BS635" s="186"/>
      <c r="BT635" s="187"/>
      <c r="BU635" s="188"/>
      <c r="BV635" s="189"/>
      <c r="BW635" s="185"/>
      <c r="BX635"/>
      <c r="BZ635"/>
    </row>
    <row r="636" spans="2:78" ht="18.75">
      <c r="B636" s="676" t="s">
        <v>557</v>
      </c>
      <c r="C636" s="364">
        <v>35646163000120</v>
      </c>
      <c r="D636" s="838" t="s">
        <v>14</v>
      </c>
      <c r="E636" s="838" t="s">
        <v>607</v>
      </c>
      <c r="F636" s="365" t="s">
        <v>1419</v>
      </c>
      <c r="G636" s="366" t="s">
        <v>1419</v>
      </c>
      <c r="H636" s="366" t="s">
        <v>34</v>
      </c>
      <c r="I636" s="840" t="s">
        <v>34</v>
      </c>
      <c r="J636" s="366" t="s">
        <v>608</v>
      </c>
      <c r="K636" s="367" t="s">
        <v>48</v>
      </c>
      <c r="L636" s="681" t="s">
        <v>1419</v>
      </c>
      <c r="M636" s="368" t="s">
        <v>34</v>
      </c>
      <c r="N636" s="682">
        <v>518204</v>
      </c>
      <c r="O636" s="683" t="s">
        <v>1321</v>
      </c>
      <c r="P636" s="684">
        <v>43828</v>
      </c>
      <c r="Q636" s="372">
        <v>6.0367982099999997</v>
      </c>
      <c r="R636" s="372">
        <v>10.102451108007974</v>
      </c>
      <c r="S636" s="873">
        <v>2</v>
      </c>
      <c r="T636" s="369">
        <v>-0.11311726512588438</v>
      </c>
      <c r="U636" s="685">
        <v>-1.1634715077731197</v>
      </c>
      <c r="V636" s="369">
        <v>-0.17571046002929602</v>
      </c>
      <c r="W636" s="685">
        <v>-1.5449601260671602</v>
      </c>
      <c r="X636" s="369">
        <v>-0.25485238556533618</v>
      </c>
      <c r="Y636" s="685">
        <v>-1.7030475287767122</v>
      </c>
      <c r="AB636" s="369">
        <v>0.28481109925685133</v>
      </c>
      <c r="AC636" s="373">
        <v>-1.0162590190472243</v>
      </c>
      <c r="AD636" s="686">
        <v>35646113000143</v>
      </c>
      <c r="AE636" s="687" t="s">
        <v>1933</v>
      </c>
      <c r="AF636" s="688" t="s">
        <v>1800</v>
      </c>
      <c r="AG636" s="689" t="s">
        <v>1438</v>
      </c>
      <c r="AH636" s="689" t="s">
        <v>1780</v>
      </c>
      <c r="AI636" s="689">
        <v>5000</v>
      </c>
      <c r="AJ636" s="689">
        <v>1000</v>
      </c>
      <c r="AK636" s="689">
        <v>1000</v>
      </c>
      <c r="AL636" s="673">
        <v>1.34</v>
      </c>
      <c r="AM636" s="673">
        <v>20</v>
      </c>
      <c r="AN636" s="685" t="s">
        <v>1895</v>
      </c>
      <c r="AO636" s="683" t="s">
        <v>1324</v>
      </c>
      <c r="AP636" s="687" t="s">
        <v>1783</v>
      </c>
      <c r="AQ636" s="376" t="s">
        <v>659</v>
      </c>
      <c r="AR636" s="369">
        <v>4.0003466666666699E-3</v>
      </c>
      <c r="AS636" s="369">
        <v>4.0003466666666699E-3</v>
      </c>
      <c r="AT636" s="369" t="s">
        <v>1419</v>
      </c>
      <c r="AW636" s="198"/>
      <c r="AX636" s="198"/>
      <c r="AY636" s="184"/>
      <c r="AZ636" s="184"/>
      <c r="BA636" s="184"/>
      <c r="BB636" s="186"/>
      <c r="BC636" s="184"/>
      <c r="BD636" s="184"/>
      <c r="BE636" s="184"/>
      <c r="BF636" s="184"/>
      <c r="BG636" s="186"/>
      <c r="BH636" s="186"/>
      <c r="BI636" s="199"/>
      <c r="BJ636" s="199"/>
      <c r="BK636" s="199"/>
      <c r="BL636" s="218"/>
      <c r="BM636" s="186"/>
      <c r="BN636" s="186"/>
      <c r="BO636" s="186"/>
      <c r="BP636" s="186"/>
      <c r="BQ636" s="186"/>
      <c r="BR636" s="186"/>
      <c r="BS636" s="186"/>
      <c r="BT636" s="187"/>
      <c r="BU636" s="188"/>
      <c r="BV636" s="189"/>
      <c r="BW636" s="185"/>
      <c r="BX636"/>
      <c r="BZ636"/>
    </row>
    <row r="637" spans="2:78" ht="18.75">
      <c r="B637" s="676" t="s">
        <v>235</v>
      </c>
      <c r="C637" s="364">
        <v>17335646000122</v>
      </c>
      <c r="D637" s="838" t="s">
        <v>14</v>
      </c>
      <c r="E637" s="838" t="s">
        <v>607</v>
      </c>
      <c r="F637" s="365" t="s">
        <v>1419</v>
      </c>
      <c r="G637" s="366" t="s">
        <v>1419</v>
      </c>
      <c r="H637" s="366" t="s">
        <v>34</v>
      </c>
      <c r="I637" s="840" t="s">
        <v>34</v>
      </c>
      <c r="J637" s="366" t="s">
        <v>608</v>
      </c>
      <c r="K637" s="367" t="s">
        <v>48</v>
      </c>
      <c r="L637" s="681" t="s">
        <v>1419</v>
      </c>
      <c r="M637" s="368" t="s">
        <v>34</v>
      </c>
      <c r="N637" s="682">
        <v>325325</v>
      </c>
      <c r="O637" s="683" t="s">
        <v>1321</v>
      </c>
      <c r="P637" s="684">
        <v>41273</v>
      </c>
      <c r="Q637" s="372">
        <v>564.352487</v>
      </c>
      <c r="R637" s="372">
        <v>774.52513956573671</v>
      </c>
      <c r="S637" s="873">
        <v>2</v>
      </c>
      <c r="T637" s="369">
        <v>-8.1882900860816843E-2</v>
      </c>
      <c r="U637" s="685">
        <v>-0.84220938350437002</v>
      </c>
      <c r="V637" s="369">
        <v>-0.15580527287058232</v>
      </c>
      <c r="W637" s="685">
        <v>-1.3699408332089582</v>
      </c>
      <c r="X637" s="369">
        <v>-0.20676609074948349</v>
      </c>
      <c r="Y637" s="685">
        <v>-1.3817115311853869</v>
      </c>
      <c r="Z637" s="369">
        <v>-0.12418503900383937</v>
      </c>
      <c r="AA637" s="685">
        <v>-0.66123819629701885</v>
      </c>
      <c r="AB637" s="369">
        <v>0.28282300412601485</v>
      </c>
      <c r="AC637" s="373">
        <v>-0.95302241067250903</v>
      </c>
      <c r="AD637" s="686">
        <v>17335645000188</v>
      </c>
      <c r="AE637" s="687" t="s">
        <v>1933</v>
      </c>
      <c r="AF637" s="688" t="s">
        <v>1800</v>
      </c>
      <c r="AG637" s="689" t="s">
        <v>1438</v>
      </c>
      <c r="AH637" s="689" t="s">
        <v>1786</v>
      </c>
      <c r="AI637" s="689">
        <v>5000</v>
      </c>
      <c r="AJ637" s="689">
        <v>1000</v>
      </c>
      <c r="AK637" s="689">
        <v>1000</v>
      </c>
      <c r="AL637" s="673">
        <v>1.34</v>
      </c>
      <c r="AM637" s="673">
        <v>20</v>
      </c>
      <c r="AN637" s="685" t="s">
        <v>1836</v>
      </c>
      <c r="AO637" s="683" t="s">
        <v>1324</v>
      </c>
      <c r="AP637" s="687" t="s">
        <v>1783</v>
      </c>
      <c r="AQ637" s="376" t="s">
        <v>659</v>
      </c>
      <c r="AR637" s="369">
        <v>4.6899999999999997E-3</v>
      </c>
      <c r="AS637" s="369">
        <v>4.6899999999999997E-3</v>
      </c>
      <c r="AT637" s="369" t="s">
        <v>1419</v>
      </c>
      <c r="AW637" s="198"/>
      <c r="AX637" s="198"/>
      <c r="AY637" s="184"/>
      <c r="AZ637" s="184"/>
      <c r="BA637" s="184"/>
      <c r="BB637" s="186"/>
      <c r="BC637" s="184"/>
      <c r="BD637" s="184"/>
      <c r="BE637" s="184"/>
      <c r="BF637" s="184"/>
      <c r="BG637" s="186"/>
      <c r="BH637" s="186"/>
      <c r="BI637" s="199"/>
      <c r="BJ637" s="199"/>
      <c r="BK637" s="199"/>
      <c r="BL637" s="218"/>
      <c r="BM637" s="186"/>
      <c r="BN637" s="186"/>
      <c r="BO637" s="186"/>
      <c r="BP637" s="186"/>
      <c r="BQ637" s="186"/>
      <c r="BR637" s="186"/>
      <c r="BS637" s="186"/>
      <c r="BT637" s="187"/>
      <c r="BU637" s="188"/>
      <c r="BV637" s="189"/>
      <c r="BW637" s="185"/>
      <c r="BX637"/>
      <c r="BZ637"/>
    </row>
    <row r="638" spans="2:78" ht="18.75">
      <c r="B638" s="676" t="s">
        <v>1611</v>
      </c>
      <c r="C638" s="364">
        <v>39992349000192</v>
      </c>
      <c r="D638" s="838" t="s">
        <v>14</v>
      </c>
      <c r="E638" s="838" t="s">
        <v>607</v>
      </c>
      <c r="F638" s="365" t="s">
        <v>1419</v>
      </c>
      <c r="G638" s="366" t="s">
        <v>1419</v>
      </c>
      <c r="H638" s="366" t="s">
        <v>34</v>
      </c>
      <c r="I638" s="840" t="s">
        <v>34</v>
      </c>
      <c r="J638" s="366" t="s">
        <v>608</v>
      </c>
      <c r="K638" s="367" t="s">
        <v>48</v>
      </c>
      <c r="L638" s="681" t="s">
        <v>1419</v>
      </c>
      <c r="M638" s="368" t="s">
        <v>1419</v>
      </c>
      <c r="N638" s="683">
        <v>567876</v>
      </c>
      <c r="O638" s="683" t="s">
        <v>1321</v>
      </c>
      <c r="P638" s="684">
        <v>44195</v>
      </c>
      <c r="Q638" s="372">
        <v>74.300777969999999</v>
      </c>
      <c r="R638" s="372">
        <v>97.065264604023881</v>
      </c>
      <c r="S638" s="873">
        <v>2</v>
      </c>
      <c r="T638" s="369">
        <v>-6.4968325458542919E-2</v>
      </c>
      <c r="U638" s="685">
        <v>-0.66823393842332979</v>
      </c>
      <c r="V638" s="369">
        <v>-0.1364625514269967</v>
      </c>
      <c r="W638" s="685">
        <v>-1.1998671030793944</v>
      </c>
      <c r="AB638" s="369">
        <v>0.31366305136268624</v>
      </c>
      <c r="AC638" s="373">
        <v>-0.79765193463265982</v>
      </c>
      <c r="AD638" s="686">
        <v>40040288000142</v>
      </c>
      <c r="AE638" s="687" t="s">
        <v>1933</v>
      </c>
      <c r="AF638" s="688" t="s">
        <v>1800</v>
      </c>
      <c r="AG638" s="689" t="s">
        <v>1438</v>
      </c>
      <c r="AH638" s="689" t="s">
        <v>1786</v>
      </c>
      <c r="AI638" s="689">
        <v>5000</v>
      </c>
      <c r="AJ638" s="689">
        <v>1000</v>
      </c>
      <c r="AK638" s="689">
        <v>1000</v>
      </c>
      <c r="AL638" s="673">
        <v>1.5</v>
      </c>
      <c r="AM638" s="673">
        <v>20</v>
      </c>
      <c r="AN638" s="685" t="s">
        <v>1782</v>
      </c>
      <c r="AO638" s="683" t="s">
        <v>1324</v>
      </c>
      <c r="AP638" s="687" t="s">
        <v>1783</v>
      </c>
      <c r="AQ638" s="376" t="s">
        <v>1782</v>
      </c>
      <c r="AR638" s="369">
        <v>0</v>
      </c>
      <c r="AS638" s="369">
        <v>0</v>
      </c>
      <c r="AT638" s="369" t="s">
        <v>1419</v>
      </c>
      <c r="AW638" s="198"/>
      <c r="AX638" s="198"/>
      <c r="AY638" s="184"/>
      <c r="AZ638" s="184"/>
      <c r="BA638" s="184"/>
      <c r="BB638" s="186"/>
      <c r="BC638" s="184"/>
      <c r="BD638" s="184"/>
      <c r="BE638" s="184"/>
      <c r="BF638" s="184"/>
      <c r="BG638" s="186"/>
      <c r="BH638" s="186"/>
      <c r="BI638" s="199"/>
      <c r="BJ638" s="199"/>
      <c r="BK638" s="199"/>
      <c r="BL638" s="218"/>
      <c r="BM638" s="186"/>
      <c r="BN638" s="186"/>
      <c r="BO638" s="186"/>
      <c r="BP638" s="186"/>
      <c r="BQ638" s="186"/>
      <c r="BR638" s="186"/>
      <c r="BS638" s="186"/>
      <c r="BT638" s="187"/>
      <c r="BU638" s="188"/>
      <c r="BV638" s="189"/>
      <c r="BW638" s="185"/>
      <c r="BX638"/>
      <c r="BZ638"/>
    </row>
    <row r="639" spans="2:78" ht="18.75">
      <c r="B639" s="676" t="s">
        <v>236</v>
      </c>
      <c r="C639" s="364">
        <v>39363151000140</v>
      </c>
      <c r="D639" s="838" t="s">
        <v>14</v>
      </c>
      <c r="E639" s="838" t="s">
        <v>607</v>
      </c>
      <c r="F639" s="365" t="s">
        <v>1419</v>
      </c>
      <c r="G639" s="366" t="s">
        <v>1419</v>
      </c>
      <c r="H639" s="366" t="s">
        <v>34</v>
      </c>
      <c r="I639" s="840" t="s">
        <v>34</v>
      </c>
      <c r="J639" s="366" t="s">
        <v>608</v>
      </c>
      <c r="K639" s="367" t="s">
        <v>48</v>
      </c>
      <c r="L639" s="681" t="s">
        <v>1419</v>
      </c>
      <c r="M639" s="368" t="s">
        <v>1416</v>
      </c>
      <c r="N639" s="683">
        <v>559989</v>
      </c>
      <c r="O639" s="683" t="s">
        <v>1321</v>
      </c>
      <c r="P639" s="684">
        <v>44143</v>
      </c>
      <c r="Q639" s="372">
        <v>6.4408052600000003</v>
      </c>
      <c r="R639" s="372">
        <v>7.2332635335059772</v>
      </c>
      <c r="S639" s="873">
        <v>2</v>
      </c>
      <c r="T639" s="369">
        <v>-0.15745814030152561</v>
      </c>
      <c r="U639" s="685">
        <v>-1.619541099264489</v>
      </c>
      <c r="V639" s="369">
        <v>-0.24157141732562959</v>
      </c>
      <c r="W639" s="685">
        <v>-2.1240523034508074</v>
      </c>
      <c r="AB639" s="369">
        <v>0.34115370531212774</v>
      </c>
      <c r="AC639" s="373">
        <v>-1.0414742683676552</v>
      </c>
      <c r="AD639" s="686">
        <v>0</v>
      </c>
      <c r="AE639" s="687" t="s">
        <v>1933</v>
      </c>
      <c r="AF639" s="688" t="s">
        <v>1800</v>
      </c>
      <c r="AG639" s="689" t="s">
        <v>1438</v>
      </c>
      <c r="AH639" s="689" t="s">
        <v>1780</v>
      </c>
      <c r="AI639" s="689">
        <v>50000</v>
      </c>
      <c r="AJ639" s="689">
        <v>10000</v>
      </c>
      <c r="AK639" s="689">
        <v>10000</v>
      </c>
      <c r="AL639" s="673">
        <v>0.5</v>
      </c>
      <c r="AM639" s="673">
        <v>25</v>
      </c>
      <c r="AN639" s="685" t="s">
        <v>1782</v>
      </c>
      <c r="AO639" s="683" t="s">
        <v>1324</v>
      </c>
      <c r="AP639" s="687" t="s">
        <v>1783</v>
      </c>
      <c r="AQ639" s="376" t="s">
        <v>659</v>
      </c>
      <c r="AR639" s="369">
        <v>0</v>
      </c>
      <c r="AS639" s="369">
        <v>0</v>
      </c>
      <c r="AT639" s="369" t="s">
        <v>1419</v>
      </c>
      <c r="AW639" s="198"/>
      <c r="AX639" s="198"/>
      <c r="AY639" s="184"/>
      <c r="AZ639" s="184"/>
      <c r="BA639" s="184"/>
      <c r="BB639" s="186"/>
      <c r="BC639" s="184"/>
      <c r="BD639" s="184"/>
      <c r="BE639" s="184"/>
      <c r="BF639" s="184"/>
      <c r="BG639" s="186"/>
      <c r="BH639" s="186"/>
      <c r="BI639" s="199"/>
      <c r="BJ639" s="199"/>
      <c r="BK639" s="199"/>
      <c r="BL639" s="218"/>
      <c r="BM639" s="186"/>
      <c r="BN639" s="186"/>
      <c r="BO639" s="186"/>
      <c r="BP639" s="186"/>
      <c r="BQ639" s="186"/>
      <c r="BR639" s="186"/>
      <c r="BS639" s="186"/>
      <c r="BT639" s="187"/>
      <c r="BU639" s="188"/>
      <c r="BV639" s="189"/>
      <c r="BW639" s="185"/>
      <c r="BX639"/>
      <c r="BZ639"/>
    </row>
    <row r="640" spans="2:78" ht="18.75">
      <c r="B640" s="676" t="s">
        <v>237</v>
      </c>
      <c r="C640" s="364">
        <v>40982906000173</v>
      </c>
      <c r="D640" s="838" t="s">
        <v>14</v>
      </c>
      <c r="E640" s="838" t="s">
        <v>607</v>
      </c>
      <c r="F640" s="365" t="s">
        <v>1419</v>
      </c>
      <c r="G640" s="366" t="s">
        <v>1419</v>
      </c>
      <c r="H640" s="366" t="s">
        <v>34</v>
      </c>
      <c r="I640" s="840" t="s">
        <v>34</v>
      </c>
      <c r="J640" s="366" t="s">
        <v>608</v>
      </c>
      <c r="K640" s="367" t="s">
        <v>48</v>
      </c>
      <c r="L640" s="681" t="s">
        <v>1419</v>
      </c>
      <c r="M640" s="368" t="s">
        <v>1416</v>
      </c>
      <c r="N640" s="683">
        <v>633860</v>
      </c>
      <c r="O640" s="683" t="s">
        <v>1324</v>
      </c>
      <c r="P640" s="684">
        <v>44297</v>
      </c>
      <c r="Q640" s="372">
        <v>2.0153838400000001</v>
      </c>
      <c r="R640" s="372">
        <v>3.7360273762151395</v>
      </c>
      <c r="S640" s="873">
        <v>2</v>
      </c>
      <c r="T640" s="369">
        <v>-0.67067607822188102</v>
      </c>
      <c r="U640" s="685">
        <v>-6.8982617913171023</v>
      </c>
      <c r="V640" s="369">
        <v>-0.66797945256089353</v>
      </c>
      <c r="W640" s="685">
        <v>-5.8733078216668835</v>
      </c>
      <c r="AB640" s="369">
        <v>0.97071586065439663</v>
      </c>
      <c r="AC640" s="373">
        <v>-0.8052931579269198</v>
      </c>
      <c r="AD640" s="686">
        <v>0</v>
      </c>
      <c r="AE640" s="687" t="s">
        <v>1933</v>
      </c>
      <c r="AF640" s="688" t="s">
        <v>1800</v>
      </c>
      <c r="AG640" s="689" t="s">
        <v>1438</v>
      </c>
      <c r="AH640" s="689" t="s">
        <v>1780</v>
      </c>
      <c r="AI640" s="689">
        <v>50000</v>
      </c>
      <c r="AJ640" s="689">
        <v>10000</v>
      </c>
      <c r="AK640" s="689">
        <v>10000</v>
      </c>
      <c r="AL640" s="673">
        <v>0.5</v>
      </c>
      <c r="AM640" s="673">
        <v>20</v>
      </c>
      <c r="AN640" s="685" t="s">
        <v>1781</v>
      </c>
      <c r="AO640" s="683" t="s">
        <v>1324</v>
      </c>
      <c r="AP640" s="687" t="s">
        <v>1783</v>
      </c>
      <c r="AQ640" s="376" t="s">
        <v>659</v>
      </c>
      <c r="AR640" s="369">
        <v>0</v>
      </c>
      <c r="AS640" s="369">
        <v>0</v>
      </c>
      <c r="AT640" s="369" t="s">
        <v>1419</v>
      </c>
      <c r="AW640" s="198"/>
      <c r="AX640" s="198"/>
      <c r="AY640" s="184"/>
      <c r="AZ640" s="184"/>
      <c r="BA640" s="184"/>
      <c r="BB640" s="186"/>
      <c r="BC640" s="184"/>
      <c r="BD640" s="184"/>
      <c r="BE640" s="184"/>
      <c r="BF640" s="184"/>
      <c r="BG640" s="186"/>
      <c r="BH640" s="186"/>
      <c r="BI640" s="199"/>
      <c r="BJ640" s="199"/>
      <c r="BK640" s="199"/>
      <c r="BL640" s="218"/>
      <c r="BM640" s="186"/>
      <c r="BN640" s="186"/>
      <c r="BO640" s="186"/>
      <c r="BP640" s="186"/>
      <c r="BQ640" s="186"/>
      <c r="BR640" s="186"/>
      <c r="BS640" s="186"/>
      <c r="BT640" s="187"/>
      <c r="BU640" s="188"/>
      <c r="BV640" s="189"/>
      <c r="BW640" s="185"/>
      <c r="BX640"/>
      <c r="BZ640"/>
    </row>
    <row r="641" spans="2:78" ht="18.75">
      <c r="B641" s="676" t="s">
        <v>238</v>
      </c>
      <c r="C641" s="364">
        <v>41673186000127</v>
      </c>
      <c r="D641" s="838" t="s">
        <v>14</v>
      </c>
      <c r="E641" s="838" t="s">
        <v>607</v>
      </c>
      <c r="F641" s="365" t="s">
        <v>1419</v>
      </c>
      <c r="G641" s="366" t="s">
        <v>1419</v>
      </c>
      <c r="H641" s="366" t="s">
        <v>34</v>
      </c>
      <c r="I641" s="840" t="s">
        <v>34</v>
      </c>
      <c r="J641" s="366" t="s">
        <v>608</v>
      </c>
      <c r="K641" s="367" t="s">
        <v>48</v>
      </c>
      <c r="L641" s="681" t="s">
        <v>1419</v>
      </c>
      <c r="M641" s="368" t="s">
        <v>1416</v>
      </c>
      <c r="N641" s="683">
        <v>589438</v>
      </c>
      <c r="O641" s="683" t="s">
        <v>1321</v>
      </c>
      <c r="P641" s="684">
        <v>44332</v>
      </c>
      <c r="Q641" s="372">
        <v>4.0970047799999998</v>
      </c>
      <c r="R641" s="372">
        <v>5.6557599743824687</v>
      </c>
      <c r="S641" s="873">
        <v>2</v>
      </c>
      <c r="T641" s="369">
        <v>-0.45255730001684824</v>
      </c>
      <c r="U641" s="685">
        <v>-4.6547936216312227</v>
      </c>
      <c r="V641" s="369">
        <v>-0.66804965368817237</v>
      </c>
      <c r="W641" s="685">
        <v>-5.8739250754287413</v>
      </c>
      <c r="AB641" s="369">
        <v>0.74024076844290487</v>
      </c>
      <c r="AC641" s="373">
        <v>-1.0561172463492936</v>
      </c>
      <c r="AD641" s="686">
        <v>0</v>
      </c>
      <c r="AE641" s="687" t="s">
        <v>1933</v>
      </c>
      <c r="AF641" s="688" t="s">
        <v>1800</v>
      </c>
      <c r="AG641" s="689" t="s">
        <v>1438</v>
      </c>
      <c r="AH641" s="689" t="s">
        <v>1780</v>
      </c>
      <c r="AI641" s="689">
        <v>50000</v>
      </c>
      <c r="AJ641" s="689">
        <v>10000</v>
      </c>
      <c r="AK641" s="689">
        <v>10000</v>
      </c>
      <c r="AL641" s="673">
        <v>0.5</v>
      </c>
      <c r="AM641" s="673">
        <v>20</v>
      </c>
      <c r="AN641" s="685" t="s">
        <v>1781</v>
      </c>
      <c r="AO641" s="683" t="s">
        <v>1324</v>
      </c>
      <c r="AP641" s="687" t="s">
        <v>1783</v>
      </c>
      <c r="AQ641" s="376" t="s">
        <v>659</v>
      </c>
      <c r="AR641" s="369">
        <v>0</v>
      </c>
      <c r="AS641" s="369">
        <v>0</v>
      </c>
      <c r="AT641" s="369" t="s">
        <v>1419</v>
      </c>
      <c r="AW641"/>
      <c r="AX641" s="198"/>
      <c r="AY641" s="184"/>
      <c r="AZ641" s="184"/>
      <c r="BA641" s="184"/>
      <c r="BB641" s="186"/>
      <c r="BC641" s="184"/>
      <c r="BD641" s="184"/>
      <c r="BE641" s="184"/>
      <c r="BF641" s="184"/>
      <c r="BG641" s="186"/>
      <c r="BH641" s="186"/>
      <c r="BI641" s="199"/>
      <c r="BJ641" s="199"/>
      <c r="BK641" s="199"/>
      <c r="BL641" s="186"/>
      <c r="BM641" s="186"/>
      <c r="BN641" s="186"/>
      <c r="BO641" s="186"/>
      <c r="BP641" s="186"/>
      <c r="BQ641" s="186"/>
      <c r="BR641" s="186"/>
      <c r="BS641" s="186"/>
      <c r="BT641" s="187"/>
      <c r="BU641" s="188"/>
      <c r="BV641" s="189"/>
      <c r="BW641" s="185"/>
      <c r="BX641"/>
      <c r="BZ641"/>
    </row>
    <row r="642" spans="2:78" ht="18.75">
      <c r="B642" s="676" t="s">
        <v>1612</v>
      </c>
      <c r="C642" s="364">
        <v>15174629000125</v>
      </c>
      <c r="D642" s="838" t="s">
        <v>11</v>
      </c>
      <c r="E642" s="838" t="s">
        <v>620</v>
      </c>
      <c r="F642" s="365" t="s">
        <v>663</v>
      </c>
      <c r="G642" s="366" t="s">
        <v>738</v>
      </c>
      <c r="H642" s="366" t="s">
        <v>34</v>
      </c>
      <c r="I642" s="840" t="s">
        <v>1419</v>
      </c>
      <c r="J642" s="366" t="s">
        <v>608</v>
      </c>
      <c r="K642" s="367" t="s">
        <v>48</v>
      </c>
      <c r="L642" s="681" t="s">
        <v>1419</v>
      </c>
      <c r="M642" s="368" t="s">
        <v>1419</v>
      </c>
      <c r="N642" s="682">
        <v>332208</v>
      </c>
      <c r="O642" s="683" t="s">
        <v>1321</v>
      </c>
      <c r="P642" s="684">
        <v>41025</v>
      </c>
      <c r="Q642" s="372">
        <v>45.833798999999999</v>
      </c>
      <c r="R642" s="372">
        <v>32.56613390836656</v>
      </c>
      <c r="S642" s="873">
        <v>1</v>
      </c>
      <c r="T642" s="369">
        <v>0.10956668035989936</v>
      </c>
      <c r="U642" s="685">
        <v>1.1269518464591761</v>
      </c>
      <c r="V642" s="369">
        <v>0.12823943816806449</v>
      </c>
      <c r="W642" s="685">
        <v>1.1275641673573762</v>
      </c>
      <c r="X642" s="369">
        <v>0.19655742378923269</v>
      </c>
      <c r="Y642" s="685">
        <v>1.3134922559363333</v>
      </c>
      <c r="Z642" s="369">
        <v>0.23909953381994309</v>
      </c>
      <c r="AA642" s="685">
        <v>1.2731142635762209</v>
      </c>
      <c r="AB642" s="369">
        <v>2.7965402021219062E-3</v>
      </c>
      <c r="AC642" s="373">
        <v>5.1878567101674475</v>
      </c>
      <c r="AD642" s="686">
        <v>0</v>
      </c>
      <c r="AE642" s="687" t="s">
        <v>1935</v>
      </c>
      <c r="AF642" s="688" t="s">
        <v>1800</v>
      </c>
      <c r="AG642" s="689" t="s">
        <v>1438</v>
      </c>
      <c r="AH642" s="689" t="s">
        <v>1786</v>
      </c>
      <c r="AI642" s="689">
        <v>1000</v>
      </c>
      <c r="AJ642" s="689">
        <v>1000</v>
      </c>
      <c r="AK642" s="689">
        <v>1000</v>
      </c>
      <c r="AL642" s="673">
        <v>1.5</v>
      </c>
      <c r="AM642" s="673">
        <v>0</v>
      </c>
      <c r="AN642" s="685" t="s">
        <v>1801</v>
      </c>
      <c r="AO642" s="683" t="s">
        <v>1324</v>
      </c>
      <c r="AP642" s="687" t="s">
        <v>1788</v>
      </c>
      <c r="AQ642" s="376" t="s">
        <v>1782</v>
      </c>
      <c r="AR642" s="369">
        <v>3.0000000000000001E-3</v>
      </c>
      <c r="AS642" s="369">
        <v>3.0000000000000001E-3</v>
      </c>
      <c r="AT642" s="369" t="s">
        <v>1419</v>
      </c>
      <c r="AW642"/>
      <c r="AX642" s="198"/>
      <c r="AY642" s="184"/>
      <c r="AZ642" s="184"/>
      <c r="BA642" s="184"/>
      <c r="BB642" s="186"/>
      <c r="BC642" s="184"/>
      <c r="BD642" s="184"/>
      <c r="BE642" s="184"/>
      <c r="BF642" s="184"/>
      <c r="BG642" s="186"/>
      <c r="BH642" s="186"/>
      <c r="BI642" s="199"/>
      <c r="BJ642" s="199"/>
      <c r="BK642" s="199"/>
      <c r="BL642" s="186"/>
      <c r="BM642" s="186"/>
      <c r="BN642" s="186"/>
      <c r="BO642" s="186"/>
      <c r="BP642" s="186"/>
      <c r="BQ642" s="186"/>
      <c r="BR642" s="186"/>
      <c r="BS642" s="186"/>
      <c r="BT642" s="187"/>
      <c r="BU642" s="188"/>
      <c r="BV642" s="189"/>
      <c r="BW642" s="185"/>
      <c r="BX642"/>
      <c r="BZ642"/>
    </row>
    <row r="643" spans="2:78" ht="18.75">
      <c r="B643" s="676" t="s">
        <v>984</v>
      </c>
      <c r="C643" s="364">
        <v>37227745000106</v>
      </c>
      <c r="D643" s="838" t="s">
        <v>11</v>
      </c>
      <c r="E643" s="838" t="s">
        <v>620</v>
      </c>
      <c r="F643" s="365" t="s">
        <v>663</v>
      </c>
      <c r="G643" s="366" t="s">
        <v>738</v>
      </c>
      <c r="H643" s="366" t="s">
        <v>34</v>
      </c>
      <c r="I643" s="840" t="s">
        <v>1419</v>
      </c>
      <c r="J643" s="366" t="s">
        <v>608</v>
      </c>
      <c r="K643" s="367" t="s">
        <v>48</v>
      </c>
      <c r="L643" s="681" t="s">
        <v>1419</v>
      </c>
      <c r="M643" s="368" t="s">
        <v>34</v>
      </c>
      <c r="N643" s="683">
        <v>541753</v>
      </c>
      <c r="O643" s="683" t="s">
        <v>1321</v>
      </c>
      <c r="P643" s="684">
        <v>44010</v>
      </c>
      <c r="Q643" s="372">
        <v>22.308786560000001</v>
      </c>
      <c r="R643" s="372">
        <v>24.525065797729077</v>
      </c>
      <c r="S643" s="873">
        <v>1</v>
      </c>
      <c r="T643" s="369">
        <v>0.11736095859426254</v>
      </c>
      <c r="U643" s="685">
        <v>1.2071201624032171</v>
      </c>
      <c r="V643" s="369">
        <v>0.13768005753394541</v>
      </c>
      <c r="W643" s="685">
        <v>1.2105722050304415</v>
      </c>
      <c r="X643" s="369">
        <v>0.21081832900413588</v>
      </c>
      <c r="Y643" s="685">
        <v>1.4087905570704753</v>
      </c>
      <c r="AB643" s="369">
        <v>4.7310843883285048E-3</v>
      </c>
      <c r="AC643" s="373">
        <v>5.0619831000675015</v>
      </c>
      <c r="AD643" s="686">
        <v>0</v>
      </c>
      <c r="AE643" s="687" t="s">
        <v>1935</v>
      </c>
      <c r="AF643" s="688" t="s">
        <v>1800</v>
      </c>
      <c r="AG643" s="689" t="s">
        <v>1438</v>
      </c>
      <c r="AH643" s="689" t="s">
        <v>1780</v>
      </c>
      <c r="AI643" s="689">
        <v>1000</v>
      </c>
      <c r="AJ643" s="689">
        <v>1000</v>
      </c>
      <c r="AK643" s="689">
        <v>1000</v>
      </c>
      <c r="AL643" s="673">
        <v>0.4</v>
      </c>
      <c r="AM643" s="673">
        <v>15</v>
      </c>
      <c r="AN643" s="685" t="s">
        <v>1782</v>
      </c>
      <c r="AO643" s="683" t="s">
        <v>1324</v>
      </c>
      <c r="AP643" s="687" t="s">
        <v>1788</v>
      </c>
      <c r="AQ643" s="376" t="s">
        <v>675</v>
      </c>
      <c r="AR643" s="369">
        <v>1.6000000000000001E-3</v>
      </c>
      <c r="AS643" s="369">
        <v>1.6000000000000001E-3</v>
      </c>
      <c r="AT643" s="369" t="s">
        <v>1419</v>
      </c>
      <c r="AW643" s="198"/>
      <c r="AX643" s="198"/>
      <c r="AY643" s="184"/>
      <c r="AZ643" s="184"/>
      <c r="BA643" s="184"/>
      <c r="BB643" s="184"/>
      <c r="BC643" s="184"/>
      <c r="BD643" s="184"/>
      <c r="BE643" s="184"/>
      <c r="BF643" s="184"/>
      <c r="BG643" s="186"/>
      <c r="BH643" s="186"/>
      <c r="BI643" s="199"/>
      <c r="BJ643" s="199"/>
      <c r="BK643" s="199"/>
      <c r="BL643" s="218"/>
      <c r="BM643" s="186"/>
      <c r="BN643" s="186"/>
      <c r="BO643" s="186"/>
      <c r="BP643" s="186"/>
      <c r="BQ643" s="186"/>
      <c r="BR643" s="186"/>
      <c r="BS643" s="186"/>
      <c r="BT643" s="186"/>
      <c r="BU643" s="186"/>
      <c r="BV643" s="189"/>
      <c r="BW643" s="184"/>
      <c r="BX643"/>
      <c r="BZ643"/>
    </row>
    <row r="644" spans="2:78" ht="18.75">
      <c r="B644" s="676" t="s">
        <v>985</v>
      </c>
      <c r="C644" s="364">
        <v>20879578000177</v>
      </c>
      <c r="D644" s="838" t="s">
        <v>11</v>
      </c>
      <c r="E644" s="838" t="s">
        <v>620</v>
      </c>
      <c r="F644" s="365" t="s">
        <v>663</v>
      </c>
      <c r="G644" s="366" t="s">
        <v>738</v>
      </c>
      <c r="H644" s="366" t="s">
        <v>34</v>
      </c>
      <c r="I644" s="840" t="s">
        <v>1419</v>
      </c>
      <c r="J644" s="366" t="s">
        <v>608</v>
      </c>
      <c r="K644" s="367" t="s">
        <v>48</v>
      </c>
      <c r="L644" s="681" t="s">
        <v>1419</v>
      </c>
      <c r="M644" s="368" t="s">
        <v>34</v>
      </c>
      <c r="N644" s="682">
        <v>387444</v>
      </c>
      <c r="O644" s="683" t="s">
        <v>1321</v>
      </c>
      <c r="P644" s="684">
        <v>41992</v>
      </c>
      <c r="Q644" s="372">
        <v>1567.208265</v>
      </c>
      <c r="R644" s="372">
        <v>698.13909683665327</v>
      </c>
      <c r="S644" s="873">
        <v>1</v>
      </c>
      <c r="T644" s="369">
        <v>0.10784392772466944</v>
      </c>
      <c r="U644" s="685">
        <v>1.1092324151787216</v>
      </c>
      <c r="V644" s="369">
        <v>0.12694763668522646</v>
      </c>
      <c r="W644" s="685">
        <v>1.1162058123599194</v>
      </c>
      <c r="X644" s="369">
        <v>0.17849440445307052</v>
      </c>
      <c r="Y644" s="685">
        <v>1.1927863799663772</v>
      </c>
      <c r="Z644" s="369">
        <v>0.17076092285312705</v>
      </c>
      <c r="AA644" s="685">
        <v>0.909237099180081</v>
      </c>
      <c r="AB644" s="369">
        <v>2.1847214846422553E-3</v>
      </c>
      <c r="AC644" s="373">
        <v>6.0493973547192326</v>
      </c>
      <c r="AD644" s="686">
        <v>0</v>
      </c>
      <c r="AE644" s="687" t="s">
        <v>1868</v>
      </c>
      <c r="AF644" s="688" t="s">
        <v>1800</v>
      </c>
      <c r="AG644" s="689" t="s">
        <v>1438</v>
      </c>
      <c r="AH644" s="689" t="s">
        <v>1786</v>
      </c>
      <c r="AI644" s="689">
        <v>500</v>
      </c>
      <c r="AJ644" s="689">
        <v>100</v>
      </c>
      <c r="AK644" s="689">
        <v>500</v>
      </c>
      <c r="AL644" s="673">
        <v>0.5</v>
      </c>
      <c r="AM644" s="673">
        <v>0</v>
      </c>
      <c r="AN644" s="685" t="s">
        <v>1787</v>
      </c>
      <c r="AO644" s="683" t="s">
        <v>1324</v>
      </c>
      <c r="AP644" s="687" t="s">
        <v>1788</v>
      </c>
      <c r="AQ644" s="376" t="s">
        <v>11</v>
      </c>
      <c r="AR644" s="369">
        <v>1.5E-3</v>
      </c>
      <c r="AS644" s="369">
        <v>1.5E-3</v>
      </c>
      <c r="AT644" s="369" t="s">
        <v>1419</v>
      </c>
      <c r="AW644" s="198"/>
      <c r="AX644" s="198"/>
      <c r="AY644" s="184"/>
      <c r="AZ644" s="184"/>
      <c r="BA644" s="184"/>
      <c r="BB644" s="184"/>
      <c r="BC644" s="184"/>
      <c r="BD644" s="184"/>
      <c r="BE644" s="184"/>
      <c r="BF644" s="184"/>
      <c r="BG644" s="186"/>
      <c r="BH644" s="186"/>
      <c r="BI644" s="199"/>
      <c r="BJ644" s="199"/>
      <c r="BK644" s="199"/>
      <c r="BL644" s="218"/>
      <c r="BM644" s="186"/>
      <c r="BN644" s="186"/>
      <c r="BO644" s="186"/>
      <c r="BP644" s="186"/>
      <c r="BQ644" s="186"/>
      <c r="BR644" s="186"/>
      <c r="BS644" s="186"/>
      <c r="BT644" s="186"/>
      <c r="BU644" s="186"/>
      <c r="BV644" s="189"/>
      <c r="BW644" s="184"/>
      <c r="BX644"/>
      <c r="BZ644"/>
    </row>
    <row r="645" spans="2:78" ht="18.75">
      <c r="B645" s="676" t="s">
        <v>986</v>
      </c>
      <c r="C645" s="364">
        <v>9720710000160</v>
      </c>
      <c r="D645" s="838" t="s">
        <v>11</v>
      </c>
      <c r="E645" s="838" t="s">
        <v>620</v>
      </c>
      <c r="F645" s="365" t="s">
        <v>663</v>
      </c>
      <c r="G645" s="366" t="s">
        <v>738</v>
      </c>
      <c r="H645" s="366" t="s">
        <v>34</v>
      </c>
      <c r="I645" s="840" t="s">
        <v>1419</v>
      </c>
      <c r="J645" s="366" t="s">
        <v>608</v>
      </c>
      <c r="K645" s="367" t="s">
        <v>48</v>
      </c>
      <c r="L645" s="681" t="s">
        <v>1419</v>
      </c>
      <c r="M645" s="368" t="s">
        <v>34</v>
      </c>
      <c r="N645" s="682">
        <v>217913</v>
      </c>
      <c r="O645" s="683" t="s">
        <v>1321</v>
      </c>
      <c r="P645" s="684">
        <v>39630</v>
      </c>
      <c r="Q645" s="372">
        <v>353.84867400000002</v>
      </c>
      <c r="R645" s="372">
        <v>211.14333233466127</v>
      </c>
      <c r="S645" s="873">
        <v>1</v>
      </c>
      <c r="T645" s="369">
        <v>0.10396805352879346</v>
      </c>
      <c r="U645" s="685">
        <v>1.0693669782836877</v>
      </c>
      <c r="V645" s="369">
        <v>0.12155372916113594</v>
      </c>
      <c r="W645" s="685">
        <v>1.0687790851916901</v>
      </c>
      <c r="X645" s="369">
        <v>0.16578599428300245</v>
      </c>
      <c r="Y645" s="685">
        <v>1.1078626054182017</v>
      </c>
      <c r="Z645" s="369">
        <v>0.18147510193820038</v>
      </c>
      <c r="AA645" s="685">
        <v>0.96628603607173102</v>
      </c>
      <c r="AB645" s="369">
        <v>2.3190914982046821E-3</v>
      </c>
      <c r="AC645" s="373">
        <v>3.37301950007503</v>
      </c>
      <c r="AD645" s="686">
        <v>0</v>
      </c>
      <c r="AE645" s="687" t="s">
        <v>1868</v>
      </c>
      <c r="AF645" s="688" t="s">
        <v>1800</v>
      </c>
      <c r="AG645" s="689" t="s">
        <v>1438</v>
      </c>
      <c r="AH645" s="689" t="s">
        <v>1786</v>
      </c>
      <c r="AI645" s="689">
        <v>1</v>
      </c>
      <c r="AJ645" s="689">
        <v>1</v>
      </c>
      <c r="AK645" s="689">
        <v>1</v>
      </c>
      <c r="AL645" s="673">
        <v>0.8</v>
      </c>
      <c r="AM645" s="673">
        <v>20</v>
      </c>
      <c r="AN645" s="685" t="s">
        <v>1787</v>
      </c>
      <c r="AO645" s="683" t="s">
        <v>1324</v>
      </c>
      <c r="AP645" s="687" t="s">
        <v>1788</v>
      </c>
      <c r="AQ645" s="376" t="s">
        <v>11</v>
      </c>
      <c r="AR645" s="369">
        <v>2.3999999999999998E-3</v>
      </c>
      <c r="AS645" s="369">
        <v>2.3999999999999998E-3</v>
      </c>
      <c r="AT645" s="369" t="s">
        <v>1419</v>
      </c>
      <c r="AW645" s="198"/>
      <c r="AX645" s="198"/>
      <c r="AY645" s="184"/>
      <c r="AZ645" s="184"/>
      <c r="BA645" s="184"/>
      <c r="BB645" s="184"/>
      <c r="BC645" s="184"/>
      <c r="BD645" s="184"/>
      <c r="BE645" s="184"/>
      <c r="BF645" s="184"/>
      <c r="BG645" s="186"/>
      <c r="BH645" s="186"/>
      <c r="BI645" s="199"/>
      <c r="BJ645" s="199"/>
      <c r="BK645" s="199"/>
      <c r="BL645" s="218"/>
      <c r="BM645" s="186"/>
      <c r="BN645" s="186"/>
      <c r="BO645" s="186"/>
      <c r="BP645" s="186"/>
      <c r="BQ645" s="186"/>
      <c r="BR645" s="186"/>
      <c r="BS645" s="186"/>
      <c r="BT645" s="186"/>
      <c r="BU645" s="186"/>
      <c r="BV645" s="189"/>
      <c r="BW645" s="184"/>
      <c r="BX645"/>
      <c r="BZ645"/>
    </row>
    <row r="646" spans="2:78" ht="18.75">
      <c r="B646" s="676" t="s">
        <v>987</v>
      </c>
      <c r="C646" s="364">
        <v>27826059000190</v>
      </c>
      <c r="D646" s="838" t="s">
        <v>11</v>
      </c>
      <c r="E646" s="838" t="s">
        <v>620</v>
      </c>
      <c r="F646" s="365" t="s">
        <v>663</v>
      </c>
      <c r="G646" s="366" t="s">
        <v>738</v>
      </c>
      <c r="H646" s="366" t="s">
        <v>34</v>
      </c>
      <c r="I646" s="840" t="s">
        <v>1419</v>
      </c>
      <c r="J646" s="366" t="s">
        <v>608</v>
      </c>
      <c r="K646" s="367" t="s">
        <v>48</v>
      </c>
      <c r="L646" s="681" t="s">
        <v>1419</v>
      </c>
      <c r="M646" s="368" t="s">
        <v>34</v>
      </c>
      <c r="N646" s="682">
        <v>451703</v>
      </c>
      <c r="O646" s="683" t="s">
        <v>1321</v>
      </c>
      <c r="P646" s="684">
        <v>43027</v>
      </c>
      <c r="Q646" s="372">
        <v>339.78260035</v>
      </c>
      <c r="R646" s="372">
        <v>216.4340571054183</v>
      </c>
      <c r="S646" s="873">
        <v>1</v>
      </c>
      <c r="T646" s="369">
        <v>0.11021096888794046</v>
      </c>
      <c r="U646" s="685">
        <v>1.1335786981986227</v>
      </c>
      <c r="V646" s="369">
        <v>0.12961975304090867</v>
      </c>
      <c r="W646" s="685">
        <v>1.1397007893866291</v>
      </c>
      <c r="X646" s="369">
        <v>0.19006699899314561</v>
      </c>
      <c r="Y646" s="685">
        <v>1.2701200823340839</v>
      </c>
      <c r="Z646" s="369">
        <v>0.17679996097124873</v>
      </c>
      <c r="AA646" s="685">
        <v>0.9413926849465134</v>
      </c>
      <c r="AB646" s="369">
        <v>2.0502480900429325E-3</v>
      </c>
      <c r="AC646" s="373">
        <v>7.7494839784694722</v>
      </c>
      <c r="AD646" s="686">
        <v>0</v>
      </c>
      <c r="AE646" s="687" t="s">
        <v>1868</v>
      </c>
      <c r="AF646" s="688" t="s">
        <v>1800</v>
      </c>
      <c r="AG646" s="689" t="s">
        <v>1438</v>
      </c>
      <c r="AH646" s="689" t="s">
        <v>1786</v>
      </c>
      <c r="AI646" s="689">
        <v>500</v>
      </c>
      <c r="AJ646" s="689">
        <v>100</v>
      </c>
      <c r="AK646" s="689">
        <v>500</v>
      </c>
      <c r="AL646" s="673">
        <v>0.6</v>
      </c>
      <c r="AM646" s="673">
        <v>20</v>
      </c>
      <c r="AN646" s="685" t="s">
        <v>1787</v>
      </c>
      <c r="AO646" s="683" t="s">
        <v>1324</v>
      </c>
      <c r="AP646" s="687" t="s">
        <v>1788</v>
      </c>
      <c r="AQ646" s="376" t="s">
        <v>11</v>
      </c>
      <c r="AR646" s="369">
        <v>1.8E-3</v>
      </c>
      <c r="AS646" s="369">
        <v>1.8E-3</v>
      </c>
      <c r="AT646" s="369" t="s">
        <v>1419</v>
      </c>
      <c r="AW646"/>
      <c r="AX646" s="198"/>
      <c r="AY646" s="184"/>
      <c r="AZ646" s="184"/>
      <c r="BA646" s="184"/>
      <c r="BB646" s="186"/>
      <c r="BC646" s="184"/>
      <c r="BD646" s="184"/>
      <c r="BE646" s="184"/>
      <c r="BF646" s="184"/>
      <c r="BG646" s="186"/>
      <c r="BH646" s="186"/>
      <c r="BI646" s="199"/>
      <c r="BJ646" s="199"/>
      <c r="BK646" s="199"/>
      <c r="BL646" s="186"/>
      <c r="BM646" s="186"/>
      <c r="BN646" s="186"/>
      <c r="BO646" s="186"/>
      <c r="BP646" s="186"/>
      <c r="BQ646" s="186"/>
      <c r="BR646" s="186"/>
      <c r="BS646" s="186"/>
      <c r="BT646" s="187"/>
      <c r="BU646" s="188"/>
      <c r="BV646" s="189"/>
      <c r="BW646" s="185"/>
      <c r="BX646"/>
      <c r="BZ646"/>
    </row>
    <row r="647" spans="2:78" ht="18.75">
      <c r="B647" s="676" t="s">
        <v>988</v>
      </c>
      <c r="C647" s="364"/>
      <c r="D647" s="838" t="s">
        <v>11</v>
      </c>
      <c r="E647" s="838" t="s">
        <v>661</v>
      </c>
      <c r="F647" s="365" t="s">
        <v>663</v>
      </c>
      <c r="G647" s="366" t="s">
        <v>1419</v>
      </c>
      <c r="H647" s="366" t="s">
        <v>34</v>
      </c>
      <c r="I647" s="840" t="s">
        <v>1419</v>
      </c>
      <c r="J647" s="366" t="s">
        <v>611</v>
      </c>
      <c r="L647" s="681" t="s">
        <v>1419</v>
      </c>
      <c r="M647" s="368" t="s">
        <v>34</v>
      </c>
      <c r="N647" s="682">
        <v>505161</v>
      </c>
      <c r="O647" s="683" t="s">
        <v>1321</v>
      </c>
      <c r="S647" s="873"/>
      <c r="AD647" s="686">
        <v>0</v>
      </c>
      <c r="AG647" s="689" t="s">
        <v>1438</v>
      </c>
      <c r="AI647" s="689">
        <v>5000</v>
      </c>
      <c r="AJ647" s="689">
        <v>1000</v>
      </c>
      <c r="AK647" s="689">
        <v>5000</v>
      </c>
      <c r="AO647" s="683" t="s">
        <v>1324</v>
      </c>
      <c r="AR647" s="369">
        <v>2.3333333333333301E-3</v>
      </c>
      <c r="AS647" s="369">
        <v>2.3333333333333301E-3</v>
      </c>
      <c r="AT647" s="369" t="s">
        <v>1419</v>
      </c>
      <c r="AW647"/>
      <c r="AX647" s="198"/>
      <c r="AY647" s="184"/>
      <c r="AZ647" s="184"/>
      <c r="BA647" s="184"/>
      <c r="BB647" s="186"/>
      <c r="BC647" s="184"/>
      <c r="BD647" s="184"/>
      <c r="BE647" s="184"/>
      <c r="BF647" s="184"/>
      <c r="BG647" s="186"/>
      <c r="BH647" s="186"/>
      <c r="BI647" s="199"/>
      <c r="BJ647" s="199"/>
      <c r="BK647" s="199"/>
      <c r="BL647" s="186"/>
      <c r="BM647" s="186"/>
      <c r="BN647" s="186"/>
      <c r="BO647" s="186"/>
      <c r="BP647" s="186"/>
      <c r="BQ647" s="186"/>
      <c r="BR647" s="186"/>
      <c r="BS647" s="186"/>
      <c r="BT647" s="187"/>
      <c r="BU647" s="188"/>
      <c r="BV647" s="189"/>
      <c r="BW647" s="185"/>
      <c r="BX647"/>
      <c r="BZ647"/>
    </row>
    <row r="648" spans="2:78" ht="18.75">
      <c r="B648" s="676" t="s">
        <v>989</v>
      </c>
      <c r="C648" s="364">
        <v>24874367000100</v>
      </c>
      <c r="D648" s="838" t="s">
        <v>14</v>
      </c>
      <c r="E648" s="838" t="s">
        <v>607</v>
      </c>
      <c r="F648" s="365" t="s">
        <v>1419</v>
      </c>
      <c r="G648" s="366" t="s">
        <v>1419</v>
      </c>
      <c r="H648" s="366" t="s">
        <v>34</v>
      </c>
      <c r="I648" s="840" t="s">
        <v>34</v>
      </c>
      <c r="J648" s="366" t="s">
        <v>608</v>
      </c>
      <c r="K648" s="367" t="s">
        <v>48</v>
      </c>
      <c r="L648" s="681" t="s">
        <v>1419</v>
      </c>
      <c r="M648" s="368" t="s">
        <v>34</v>
      </c>
      <c r="N648" s="682">
        <v>430595</v>
      </c>
      <c r="O648" s="683" t="s">
        <v>1321</v>
      </c>
      <c r="P648" s="684">
        <v>42510</v>
      </c>
      <c r="Q648" s="372">
        <v>49.326594999999998</v>
      </c>
      <c r="R648" s="372">
        <v>97.267853987999885</v>
      </c>
      <c r="S648" s="873">
        <v>4</v>
      </c>
      <c r="T648" s="369">
        <v>-0.4329608561790419</v>
      </c>
      <c r="U648" s="685">
        <v>-4.453233726830101</v>
      </c>
      <c r="V648" s="369">
        <v>-0.56813424310787475</v>
      </c>
      <c r="W648" s="685">
        <v>-4.995404096652341</v>
      </c>
      <c r="X648" s="369">
        <v>-0.57602301508667053</v>
      </c>
      <c r="Y648" s="685">
        <v>-3.8492658021848052</v>
      </c>
      <c r="Z648" s="369">
        <v>-0.20302974263900719</v>
      </c>
      <c r="AA648" s="685">
        <v>-1.0810563163982618</v>
      </c>
      <c r="AB648" s="369">
        <v>0.52189050893347133</v>
      </c>
      <c r="AC648" s="373">
        <v>-1.3065300474932182</v>
      </c>
      <c r="AD648" s="686">
        <v>0</v>
      </c>
      <c r="AE648" s="687" t="s">
        <v>2006</v>
      </c>
      <c r="AF648" s="688" t="s">
        <v>2007</v>
      </c>
      <c r="AG648" s="689" t="s">
        <v>1440</v>
      </c>
      <c r="AH648" s="689" t="s">
        <v>1786</v>
      </c>
      <c r="AI648" s="689">
        <v>10000</v>
      </c>
      <c r="AJ648" s="689">
        <v>0</v>
      </c>
      <c r="AK648" s="689">
        <v>5000</v>
      </c>
      <c r="AL648" s="673">
        <v>2.5</v>
      </c>
      <c r="AM648" s="673">
        <v>20</v>
      </c>
      <c r="AN648" s="685" t="s">
        <v>666</v>
      </c>
      <c r="AO648" s="683" t="s">
        <v>1324</v>
      </c>
      <c r="AP648" s="687" t="s">
        <v>1783</v>
      </c>
      <c r="AQ648" s="376" t="s">
        <v>670</v>
      </c>
      <c r="AR648" s="369">
        <v>6.7200000000000003E-3</v>
      </c>
      <c r="AS648" s="369">
        <v>6.7200000000000003E-3</v>
      </c>
      <c r="AT648" s="369" t="s">
        <v>1419</v>
      </c>
      <c r="AW648"/>
      <c r="AX648" s="198"/>
      <c r="AY648" s="184"/>
      <c r="AZ648" s="184"/>
      <c r="BA648" s="184"/>
      <c r="BB648" s="186"/>
      <c r="BC648" s="184"/>
      <c r="BD648" s="184"/>
      <c r="BE648" s="184"/>
      <c r="BF648" s="184"/>
      <c r="BG648" s="186"/>
      <c r="BH648" s="186"/>
      <c r="BI648" s="199"/>
      <c r="BJ648" s="199"/>
      <c r="BK648" s="199"/>
      <c r="BL648" s="186"/>
      <c r="BM648" s="186"/>
      <c r="BN648" s="186"/>
      <c r="BO648" s="186"/>
      <c r="BP648" s="186"/>
      <c r="BQ648" s="186"/>
      <c r="BR648" s="186"/>
      <c r="BS648" s="186"/>
      <c r="BT648" s="187"/>
      <c r="BU648" s="188"/>
      <c r="BV648" s="189"/>
      <c r="BW648" s="185"/>
      <c r="BX648"/>
      <c r="BZ648"/>
    </row>
    <row r="649" spans="2:78" ht="18.75">
      <c r="B649" s="676" t="s">
        <v>494</v>
      </c>
      <c r="C649" s="364"/>
      <c r="D649" s="838" t="s">
        <v>11</v>
      </c>
      <c r="E649" s="838" t="s">
        <v>661</v>
      </c>
      <c r="F649" s="365" t="s">
        <v>1419</v>
      </c>
      <c r="G649" s="366" t="s">
        <v>1419</v>
      </c>
      <c r="H649" s="366" t="s">
        <v>34</v>
      </c>
      <c r="I649" s="840" t="s">
        <v>34</v>
      </c>
      <c r="J649" s="366" t="s">
        <v>611</v>
      </c>
      <c r="L649" s="681" t="s">
        <v>1419</v>
      </c>
      <c r="M649" s="368" t="s">
        <v>34</v>
      </c>
      <c r="N649" s="683">
        <v>559199</v>
      </c>
      <c r="O649" s="683" t="s">
        <v>1321</v>
      </c>
      <c r="S649" s="873"/>
      <c r="AD649" s="686">
        <v>0</v>
      </c>
      <c r="AG649" s="689" t="s">
        <v>976</v>
      </c>
      <c r="AI649" s="689">
        <v>1000</v>
      </c>
      <c r="AJ649" s="689">
        <v>100</v>
      </c>
      <c r="AK649" s="689">
        <v>1000</v>
      </c>
      <c r="AO649" s="683" t="s">
        <v>1324</v>
      </c>
      <c r="AR649" s="369">
        <v>2.3E-3</v>
      </c>
      <c r="AS649" s="369">
        <v>2.3E-3</v>
      </c>
      <c r="AT649" s="369" t="s">
        <v>1419</v>
      </c>
      <c r="AW649" s="198"/>
      <c r="AX649" s="198"/>
      <c r="AY649" s="184"/>
      <c r="AZ649" s="184"/>
      <c r="BA649" s="184"/>
      <c r="BB649" s="186"/>
      <c r="BC649" s="184"/>
      <c r="BD649" s="184"/>
      <c r="BE649" s="184"/>
      <c r="BF649" s="184"/>
      <c r="BG649" s="186"/>
      <c r="BH649" s="186"/>
      <c r="BI649" s="199"/>
      <c r="BJ649" s="199"/>
      <c r="BK649" s="199"/>
      <c r="BL649" s="218"/>
      <c r="BM649" s="186"/>
      <c r="BN649" s="186"/>
      <c r="BO649" s="186"/>
      <c r="BP649" s="186"/>
      <c r="BQ649" s="186"/>
      <c r="BR649" s="186"/>
      <c r="BS649" s="186"/>
      <c r="BT649" s="187"/>
      <c r="BU649" s="188"/>
      <c r="BV649" s="189"/>
      <c r="BW649" s="185"/>
      <c r="BX649"/>
      <c r="BZ649"/>
    </row>
    <row r="650" spans="2:78" ht="18.75">
      <c r="B650" s="676" t="s">
        <v>582</v>
      </c>
      <c r="C650" s="364">
        <v>41063334000191</v>
      </c>
      <c r="D650" s="838" t="s">
        <v>14</v>
      </c>
      <c r="E650" s="838" t="s">
        <v>607</v>
      </c>
      <c r="F650" s="365" t="s">
        <v>672</v>
      </c>
      <c r="G650" s="366" t="s">
        <v>1419</v>
      </c>
      <c r="H650" s="366" t="s">
        <v>34</v>
      </c>
      <c r="I650" s="840" t="s">
        <v>34</v>
      </c>
      <c r="J650" s="366" t="s">
        <v>612</v>
      </c>
      <c r="K650" s="367" t="s">
        <v>49</v>
      </c>
      <c r="L650" s="681" t="s">
        <v>1339</v>
      </c>
      <c r="M650" s="368" t="s">
        <v>34</v>
      </c>
      <c r="N650" s="683">
        <v>596949</v>
      </c>
      <c r="O650" s="683" t="s">
        <v>1321</v>
      </c>
      <c r="P650" s="684">
        <v>44366</v>
      </c>
      <c r="Q650" s="372">
        <v>3.1630902999999999</v>
      </c>
      <c r="R650" s="372">
        <v>2.0684289661788617</v>
      </c>
      <c r="S650" s="873">
        <v>3</v>
      </c>
      <c r="T650" s="369">
        <v>-0.4091476987545053</v>
      </c>
      <c r="U650" s="685">
        <v>-4.2083026798963612</v>
      </c>
      <c r="V650" s="369">
        <v>-0.4732027364105601</v>
      </c>
      <c r="W650" s="685">
        <v>-4.1607048275799405</v>
      </c>
      <c r="AB650" s="369">
        <v>0.27694050634934869</v>
      </c>
      <c r="AC650" s="373">
        <v>-2.1193509481975199</v>
      </c>
      <c r="AD650" s="686">
        <v>42115133000153</v>
      </c>
      <c r="AE650" s="687" t="s">
        <v>1803</v>
      </c>
      <c r="AF650" s="688" t="s">
        <v>1800</v>
      </c>
      <c r="AG650" s="689" t="s">
        <v>1438</v>
      </c>
      <c r="AH650" s="689" t="s">
        <v>1780</v>
      </c>
      <c r="AI650" s="689">
        <v>5000</v>
      </c>
      <c r="AJ650" s="689">
        <v>5000</v>
      </c>
      <c r="AK650" s="689">
        <v>5000</v>
      </c>
      <c r="AL650" s="673">
        <v>1</v>
      </c>
      <c r="AM650" s="673">
        <v>0</v>
      </c>
      <c r="AN650" s="685" t="s">
        <v>1782</v>
      </c>
      <c r="AO650" s="683" t="s">
        <v>1324</v>
      </c>
      <c r="AP650" s="687" t="s">
        <v>1783</v>
      </c>
      <c r="AQ650" s="376" t="s">
        <v>687</v>
      </c>
      <c r="AR650" s="369">
        <v>8.0000000000000002E-3</v>
      </c>
      <c r="AS650" s="369">
        <v>8.0000000000000002E-3</v>
      </c>
      <c r="AT650" s="369" t="s">
        <v>1419</v>
      </c>
      <c r="AW650" s="198"/>
      <c r="AX650" s="198"/>
      <c r="AY650" s="184"/>
      <c r="AZ650" s="184"/>
      <c r="BA650" s="184"/>
      <c r="BB650" s="186"/>
      <c r="BC650" s="184"/>
      <c r="BD650" s="184"/>
      <c r="BE650" s="184"/>
      <c r="BF650" s="184"/>
      <c r="BG650" s="186"/>
      <c r="BH650" s="186"/>
      <c r="BI650" s="199"/>
      <c r="BJ650" s="199"/>
      <c r="BK650" s="199"/>
      <c r="BL650" s="218"/>
      <c r="BM650" s="186"/>
      <c r="BN650" s="186"/>
      <c r="BO650" s="186"/>
      <c r="BP650" s="186"/>
      <c r="BQ650" s="186"/>
      <c r="BR650" s="186"/>
      <c r="BS650" s="186"/>
      <c r="BT650" s="187"/>
      <c r="BU650" s="188"/>
      <c r="BV650" s="189"/>
      <c r="BW650" s="185"/>
      <c r="BX650"/>
      <c r="BZ650"/>
    </row>
    <row r="651" spans="2:78" ht="18.75">
      <c r="B651" s="676" t="s">
        <v>1613</v>
      </c>
      <c r="C651" s="364">
        <v>44347000000138</v>
      </c>
      <c r="D651" s="838" t="s">
        <v>14</v>
      </c>
      <c r="E651" s="838" t="s">
        <v>614</v>
      </c>
      <c r="F651" s="365" t="s">
        <v>1419</v>
      </c>
      <c r="G651" s="366" t="s">
        <v>1419</v>
      </c>
      <c r="H651" s="366" t="s">
        <v>1338</v>
      </c>
      <c r="I651" s="840" t="s">
        <v>1419</v>
      </c>
      <c r="J651" s="366" t="s">
        <v>690</v>
      </c>
      <c r="K651" s="367" t="s">
        <v>48</v>
      </c>
      <c r="L651" s="681" t="s">
        <v>1419</v>
      </c>
      <c r="M651" s="368" t="s">
        <v>1419</v>
      </c>
      <c r="N651" s="683">
        <v>627674</v>
      </c>
      <c r="O651" s="683" t="s">
        <v>1321</v>
      </c>
      <c r="P651" s="684">
        <v>44541</v>
      </c>
      <c r="Q651" s="372">
        <v>2.0373356399999998</v>
      </c>
      <c r="R651" s="372">
        <v>2.3466717663953482</v>
      </c>
      <c r="S651" s="873">
        <v>2</v>
      </c>
      <c r="T651" s="369">
        <v>-0.3305039600487244</v>
      </c>
      <c r="U651" s="685">
        <v>-3.3994098097663845</v>
      </c>
      <c r="AB651" s="369">
        <v>0.16955022040795284</v>
      </c>
      <c r="AD651" s="686">
        <v>44347468000122</v>
      </c>
      <c r="AE651" s="687" t="s">
        <v>2132</v>
      </c>
      <c r="AF651" s="688" t="s">
        <v>1800</v>
      </c>
      <c r="AG651" s="689" t="s">
        <v>1438</v>
      </c>
      <c r="AH651" s="689" t="s">
        <v>1786</v>
      </c>
      <c r="AI651" s="689">
        <v>1000</v>
      </c>
      <c r="AJ651" s="689">
        <v>1000</v>
      </c>
      <c r="AK651" s="689">
        <v>1000</v>
      </c>
      <c r="AL651" s="673">
        <v>0</v>
      </c>
      <c r="AM651" s="673">
        <v>0</v>
      </c>
      <c r="AN651" s="685" t="s">
        <v>1801</v>
      </c>
      <c r="AO651" s="683" t="s">
        <v>1324</v>
      </c>
      <c r="AP651" s="687" t="s">
        <v>1783</v>
      </c>
      <c r="AQ651" s="376" t="s">
        <v>659</v>
      </c>
      <c r="AR651" s="369">
        <v>2.6670000000000001E-3</v>
      </c>
      <c r="AS651" s="369">
        <v>2.6670000000000001E-3</v>
      </c>
      <c r="AT651" s="369" t="s">
        <v>1419</v>
      </c>
      <c r="AW651"/>
      <c r="AX651" s="198"/>
      <c r="AY651" s="184"/>
      <c r="AZ651" s="184"/>
      <c r="BA651" s="184"/>
      <c r="BB651" s="186"/>
      <c r="BC651" s="184"/>
      <c r="BD651" s="184"/>
      <c r="BE651" s="184"/>
      <c r="BF651" s="184"/>
      <c r="BG651" s="186"/>
      <c r="BH651" s="186"/>
      <c r="BI651" s="199"/>
      <c r="BJ651" s="199"/>
      <c r="BK651" s="199"/>
      <c r="BL651" s="186"/>
      <c r="BM651" s="186"/>
      <c r="BN651" s="186"/>
      <c r="BO651" s="186"/>
      <c r="BP651" s="186"/>
      <c r="BQ651" s="186"/>
      <c r="BR651" s="186"/>
      <c r="BS651" s="186"/>
      <c r="BT651" s="187"/>
      <c r="BU651" s="188"/>
      <c r="BV651" s="189"/>
      <c r="BW651" s="185"/>
      <c r="BX651"/>
      <c r="BZ651"/>
    </row>
    <row r="652" spans="2:78" ht="18.75">
      <c r="B652" s="676" t="s">
        <v>990</v>
      </c>
      <c r="C652" s="364">
        <v>35939847000110</v>
      </c>
      <c r="D652" s="838" t="s">
        <v>14</v>
      </c>
      <c r="E652" s="838" t="s">
        <v>607</v>
      </c>
      <c r="F652" s="365" t="s">
        <v>1419</v>
      </c>
      <c r="G652" s="366" t="s">
        <v>1419</v>
      </c>
      <c r="H652" s="366" t="s">
        <v>34</v>
      </c>
      <c r="I652" s="840" t="s">
        <v>34</v>
      </c>
      <c r="J652" s="366" t="s">
        <v>611</v>
      </c>
      <c r="K652" s="367" t="s">
        <v>49</v>
      </c>
      <c r="L652" s="681" t="s">
        <v>1339</v>
      </c>
      <c r="M652" s="368" t="s">
        <v>1416</v>
      </c>
      <c r="N652" s="683">
        <v>532010</v>
      </c>
      <c r="O652" s="683" t="s">
        <v>1321</v>
      </c>
      <c r="P652" s="684">
        <v>43919</v>
      </c>
      <c r="Q652" s="372">
        <v>80.033978149999996</v>
      </c>
      <c r="R652" s="372">
        <v>119.40764938780003</v>
      </c>
      <c r="S652" s="873">
        <v>4</v>
      </c>
      <c r="T652" s="369">
        <v>-0.37775584964375553</v>
      </c>
      <c r="U652" s="685">
        <v>-3.8854207398492386</v>
      </c>
      <c r="V652" s="369">
        <v>-0.40287327153401553</v>
      </c>
      <c r="W652" s="685">
        <v>-3.5423226384730078</v>
      </c>
      <c r="X652" s="369">
        <v>-0.19839125208867348</v>
      </c>
      <c r="Y652" s="685">
        <v>-1.3257467880908411</v>
      </c>
      <c r="AB652" s="369">
        <v>0.27939097076208885</v>
      </c>
      <c r="AC652" s="373">
        <v>-1.8490384941221158</v>
      </c>
      <c r="AD652" s="686">
        <v>35916505000185</v>
      </c>
      <c r="AE652" s="687" t="s">
        <v>1778</v>
      </c>
      <c r="AF652" s="688" t="s">
        <v>1779</v>
      </c>
      <c r="AG652" s="689" t="s">
        <v>1439</v>
      </c>
      <c r="AH652" s="689" t="s">
        <v>1786</v>
      </c>
      <c r="AI652" s="689">
        <v>20000</v>
      </c>
      <c r="AJ652" s="689">
        <v>5000</v>
      </c>
      <c r="AK652" s="689">
        <v>0</v>
      </c>
      <c r="AL652" s="673">
        <v>1.5</v>
      </c>
      <c r="AM652" s="673">
        <v>15</v>
      </c>
      <c r="AN652" s="685" t="s">
        <v>1801</v>
      </c>
      <c r="AO652" s="683" t="s">
        <v>1324</v>
      </c>
      <c r="AP652" s="687" t="s">
        <v>1783</v>
      </c>
      <c r="AQ652" s="376" t="s">
        <v>687</v>
      </c>
      <c r="AR652" s="369">
        <v>2.5000000000000001E-3</v>
      </c>
      <c r="AS652" s="369">
        <v>2.5000000000000001E-3</v>
      </c>
      <c r="AT652" s="369" t="s">
        <v>1419</v>
      </c>
      <c r="AW652"/>
      <c r="AX652" s="198"/>
      <c r="AY652" s="184"/>
      <c r="AZ652" s="184"/>
      <c r="BA652" s="184"/>
      <c r="BB652" s="186"/>
      <c r="BC652" s="184"/>
      <c r="BD652" s="184"/>
      <c r="BE652" s="184"/>
      <c r="BF652" s="184"/>
      <c r="BG652" s="186"/>
      <c r="BH652" s="186"/>
      <c r="BI652" s="199"/>
      <c r="BJ652" s="199"/>
      <c r="BK652" s="199"/>
      <c r="BL652" s="186"/>
      <c r="BM652" s="186"/>
      <c r="BN652" s="186"/>
      <c r="BO652" s="186"/>
      <c r="BP652" s="186"/>
      <c r="BQ652" s="186"/>
      <c r="BR652" s="186"/>
      <c r="BS652" s="186"/>
      <c r="BT652" s="187"/>
      <c r="BU652" s="188"/>
      <c r="BV652" s="189"/>
      <c r="BW652" s="185"/>
      <c r="BX652"/>
      <c r="BZ652"/>
    </row>
    <row r="653" spans="2:78" ht="18.75">
      <c r="B653" s="676" t="s">
        <v>991</v>
      </c>
      <c r="C653" s="364">
        <v>29544764000120</v>
      </c>
      <c r="D653" s="838" t="s">
        <v>14</v>
      </c>
      <c r="E653" s="838" t="s">
        <v>607</v>
      </c>
      <c r="F653" s="365" t="s">
        <v>1419</v>
      </c>
      <c r="G653" s="366" t="s">
        <v>1419</v>
      </c>
      <c r="H653" s="366" t="s">
        <v>34</v>
      </c>
      <c r="I653" s="840" t="s">
        <v>34</v>
      </c>
      <c r="J653" s="366" t="s">
        <v>611</v>
      </c>
      <c r="K653" s="367" t="s">
        <v>48</v>
      </c>
      <c r="L653" s="681" t="s">
        <v>1339</v>
      </c>
      <c r="M653" s="368" t="s">
        <v>1416</v>
      </c>
      <c r="N653" s="682">
        <v>5193</v>
      </c>
      <c r="O653" s="683" t="s">
        <v>1321</v>
      </c>
      <c r="P653" s="684">
        <v>33059</v>
      </c>
      <c r="Q653" s="372">
        <v>407.98541999999998</v>
      </c>
      <c r="R653" s="372">
        <v>493.91945787654305</v>
      </c>
      <c r="S653" s="873">
        <v>2</v>
      </c>
      <c r="T653" s="369">
        <v>-0.23740816969936995</v>
      </c>
      <c r="U653" s="685">
        <v>-2.4418698670834145</v>
      </c>
      <c r="V653" s="369">
        <v>-0.26172297972164604</v>
      </c>
      <c r="W653" s="685">
        <v>-2.3012378869078707</v>
      </c>
      <c r="X653" s="369">
        <v>-0.12066484479074147</v>
      </c>
      <c r="Y653" s="685">
        <v>-0.80634115029076125</v>
      </c>
      <c r="Z653" s="369">
        <v>0.14418681905650632</v>
      </c>
      <c r="AA653" s="685">
        <v>0.76774008308505848</v>
      </c>
      <c r="AB653" s="369">
        <v>0.24374237990915731</v>
      </c>
      <c r="AC653" s="373">
        <v>-1.5403737674868485</v>
      </c>
      <c r="AD653" s="686">
        <v>11435298000189</v>
      </c>
      <c r="AE653" s="687" t="s">
        <v>1778</v>
      </c>
      <c r="AF653" s="688" t="s">
        <v>1779</v>
      </c>
      <c r="AG653" s="689" t="s">
        <v>1439</v>
      </c>
      <c r="AH653" s="689" t="s">
        <v>1780</v>
      </c>
      <c r="AI653" s="689">
        <v>20000</v>
      </c>
      <c r="AJ653" s="689">
        <v>5000</v>
      </c>
      <c r="AK653" s="689">
        <v>0</v>
      </c>
      <c r="AL653" s="673">
        <v>2.5</v>
      </c>
      <c r="AM653" s="673">
        <v>20</v>
      </c>
      <c r="AN653" s="685" t="s">
        <v>1781</v>
      </c>
      <c r="AO653" s="683" t="s">
        <v>1324</v>
      </c>
      <c r="AP653" s="687" t="s">
        <v>1783</v>
      </c>
      <c r="AQ653" s="376" t="s">
        <v>659</v>
      </c>
      <c r="AR653" s="369">
        <v>3.3340000000000002E-3</v>
      </c>
      <c r="AS653" s="369">
        <v>3.3340000000000002E-3</v>
      </c>
      <c r="AT653" s="369" t="s">
        <v>1419</v>
      </c>
      <c r="AW653"/>
      <c r="AX653" s="198"/>
      <c r="AY653" s="184"/>
      <c r="AZ653" s="184"/>
      <c r="BA653" s="184"/>
      <c r="BB653" s="186"/>
      <c r="BC653" s="184"/>
      <c r="BD653" s="184"/>
      <c r="BE653" s="184"/>
      <c r="BF653" s="184"/>
      <c r="BG653" s="186"/>
      <c r="BH653" s="186"/>
      <c r="BI653" s="199"/>
      <c r="BJ653" s="199"/>
      <c r="BK653" s="199"/>
      <c r="BL653" s="186"/>
      <c r="BM653" s="186"/>
      <c r="BN653" s="186"/>
      <c r="BO653" s="186"/>
      <c r="BP653" s="186"/>
      <c r="BQ653" s="186"/>
      <c r="BR653" s="186"/>
      <c r="BS653" s="186"/>
      <c r="BT653" s="187"/>
      <c r="BU653" s="188"/>
      <c r="BV653" s="189"/>
      <c r="BW653" s="185"/>
      <c r="BX653"/>
      <c r="BZ653"/>
    </row>
    <row r="654" spans="2:78" ht="18.75">
      <c r="B654" s="676" t="s">
        <v>992</v>
      </c>
      <c r="C654" s="364">
        <v>12082452000149</v>
      </c>
      <c r="D654" s="838" t="s">
        <v>11</v>
      </c>
      <c r="E654" s="838" t="s">
        <v>620</v>
      </c>
      <c r="F654" s="365" t="s">
        <v>663</v>
      </c>
      <c r="G654" s="366" t="s">
        <v>738</v>
      </c>
      <c r="H654" s="366" t="s">
        <v>34</v>
      </c>
      <c r="I654" s="840" t="s">
        <v>1419</v>
      </c>
      <c r="J654" s="366" t="s">
        <v>611</v>
      </c>
      <c r="K654" s="367" t="s">
        <v>48</v>
      </c>
      <c r="L654" s="681" t="s">
        <v>1419</v>
      </c>
      <c r="M654" s="368" t="s">
        <v>34</v>
      </c>
      <c r="N654" s="682">
        <v>253200</v>
      </c>
      <c r="O654" s="683" t="s">
        <v>1321</v>
      </c>
      <c r="P654" s="684">
        <v>40372</v>
      </c>
      <c r="Q654" s="372">
        <v>549.340326</v>
      </c>
      <c r="R654" s="372">
        <v>744.64652709960126</v>
      </c>
      <c r="S654" s="873">
        <v>2</v>
      </c>
      <c r="T654" s="369">
        <v>-0.24108782775830828</v>
      </c>
      <c r="U654" s="685">
        <v>-2.4797171161762748</v>
      </c>
      <c r="V654" s="369">
        <v>-0.26039703960670724</v>
      </c>
      <c r="W654" s="685">
        <v>-2.2895793629543633</v>
      </c>
      <c r="X654" s="369">
        <v>-0.1309389493680837</v>
      </c>
      <c r="Y654" s="685">
        <v>-0.87499771150764838</v>
      </c>
      <c r="Z654" s="369">
        <v>0.11870676601078811</v>
      </c>
      <c r="AA654" s="685">
        <v>0.6320684719743016</v>
      </c>
      <c r="AB654" s="369">
        <v>0.24144458415745862</v>
      </c>
      <c r="AC654" s="373">
        <v>-1.549541602796739</v>
      </c>
      <c r="AD654" s="686">
        <v>28246609000164</v>
      </c>
      <c r="AE654" s="687" t="s">
        <v>1778</v>
      </c>
      <c r="AF654" s="688" t="s">
        <v>1779</v>
      </c>
      <c r="AG654" s="689" t="s">
        <v>1439</v>
      </c>
      <c r="AH654" s="689" t="s">
        <v>1786</v>
      </c>
      <c r="AI654" s="689">
        <v>20000</v>
      </c>
      <c r="AJ654" s="689">
        <v>5000</v>
      </c>
      <c r="AK654" s="689">
        <v>0</v>
      </c>
      <c r="AL654" s="673">
        <v>0.6</v>
      </c>
      <c r="AM654" s="673">
        <v>20</v>
      </c>
      <c r="AN654" s="685" t="s">
        <v>1836</v>
      </c>
      <c r="AO654" s="683" t="s">
        <v>1324</v>
      </c>
      <c r="AP654" s="687" t="s">
        <v>1783</v>
      </c>
      <c r="AQ654" s="376" t="s">
        <v>716</v>
      </c>
      <c r="AR654" s="369">
        <v>5.0000000000000001E-3</v>
      </c>
      <c r="AS654" s="369">
        <v>5.0000000000000001E-3</v>
      </c>
      <c r="AT654" s="369" t="s">
        <v>1419</v>
      </c>
      <c r="AW654"/>
      <c r="AX654" s="198"/>
      <c r="AY654" s="184"/>
      <c r="AZ654" s="184"/>
      <c r="BA654" s="184"/>
      <c r="BB654" s="186"/>
      <c r="BC654" s="184"/>
      <c r="BD654" s="184"/>
      <c r="BE654" s="184"/>
      <c r="BF654" s="184"/>
      <c r="BG654" s="186"/>
      <c r="BH654" s="186"/>
      <c r="BI654" s="199"/>
      <c r="BJ654" s="199"/>
      <c r="BK654" s="199"/>
      <c r="BL654" s="186"/>
      <c r="BM654" s="186"/>
      <c r="BN654" s="186"/>
      <c r="BO654" s="186"/>
      <c r="BP654" s="186"/>
      <c r="BQ654" s="186"/>
      <c r="BR654" s="186"/>
      <c r="BS654" s="186"/>
      <c r="BT654" s="187"/>
      <c r="BU654" s="188"/>
      <c r="BV654" s="189"/>
      <c r="BW654" s="185"/>
      <c r="BX654"/>
      <c r="BZ654"/>
    </row>
    <row r="655" spans="2:78" ht="18.75">
      <c r="B655" s="676" t="s">
        <v>993</v>
      </c>
      <c r="C655" s="364">
        <v>5936530000160</v>
      </c>
      <c r="D655" s="838" t="s">
        <v>13</v>
      </c>
      <c r="E655" s="838" t="s">
        <v>616</v>
      </c>
      <c r="F655" s="365" t="s">
        <v>617</v>
      </c>
      <c r="G655" s="366" t="s">
        <v>34</v>
      </c>
      <c r="H655" s="366" t="s">
        <v>1338</v>
      </c>
      <c r="I655" s="840" t="s">
        <v>34</v>
      </c>
      <c r="J655" s="366" t="s">
        <v>608</v>
      </c>
      <c r="K655" s="367" t="s">
        <v>48</v>
      </c>
      <c r="L655" s="681" t="s">
        <v>1419</v>
      </c>
      <c r="M655" s="368" t="s">
        <v>1416</v>
      </c>
      <c r="N655" s="682">
        <v>167029</v>
      </c>
      <c r="O655" s="683" t="s">
        <v>1321</v>
      </c>
      <c r="P655" s="684">
        <v>37909</v>
      </c>
      <c r="Q655" s="372">
        <v>479.46176200000002</v>
      </c>
      <c r="R655" s="372">
        <v>825.96753714342617</v>
      </c>
      <c r="S655" s="873">
        <v>2</v>
      </c>
      <c r="T655" s="369">
        <v>-6.9865382266756759E-2</v>
      </c>
      <c r="U655" s="685">
        <v>-0.71860278408064415</v>
      </c>
      <c r="V655" s="369">
        <v>-8.7031005788635984E-2</v>
      </c>
      <c r="W655" s="685">
        <v>-0.76523295000505098</v>
      </c>
      <c r="X655" s="369">
        <v>5.3997109294012358E-2</v>
      </c>
      <c r="Y655" s="685">
        <v>0.36083493328995425</v>
      </c>
      <c r="Z655" s="369">
        <v>0.19574325360288536</v>
      </c>
      <c r="AA655" s="685">
        <v>1.0422585279832319</v>
      </c>
      <c r="AB655" s="369">
        <v>0.12446883402119496</v>
      </c>
      <c r="AC655" s="373">
        <v>-1.6129531194104609</v>
      </c>
      <c r="AD655" s="686">
        <v>11456177000113</v>
      </c>
      <c r="AE655" s="687" t="s">
        <v>1778</v>
      </c>
      <c r="AF655" s="688" t="s">
        <v>1779</v>
      </c>
      <c r="AG655" s="689" t="s">
        <v>1439</v>
      </c>
      <c r="AH655" s="689" t="s">
        <v>1780</v>
      </c>
      <c r="AI655" s="689">
        <v>20000</v>
      </c>
      <c r="AJ655" s="689">
        <v>5000</v>
      </c>
      <c r="AK655" s="689">
        <v>0</v>
      </c>
      <c r="AL655" s="673">
        <v>2</v>
      </c>
      <c r="AM655" s="673">
        <v>20</v>
      </c>
      <c r="AN655" s="685" t="s">
        <v>1787</v>
      </c>
      <c r="AO655" s="683" t="s">
        <v>1324</v>
      </c>
      <c r="AP655" s="687" t="s">
        <v>1802</v>
      </c>
      <c r="AQ655" s="376" t="s">
        <v>679</v>
      </c>
      <c r="AR655" s="369">
        <v>2.7000000000000001E-3</v>
      </c>
      <c r="AS655" s="369">
        <v>2.7000000000000001E-3</v>
      </c>
      <c r="AT655" s="369" t="s">
        <v>1419</v>
      </c>
      <c r="AW655"/>
      <c r="AX655" s="198"/>
      <c r="AY655" s="184"/>
      <c r="AZ655" s="184"/>
      <c r="BA655" s="184"/>
      <c r="BB655" s="186"/>
      <c r="BC655" s="184"/>
      <c r="BD655" s="184"/>
      <c r="BE655" s="184"/>
      <c r="BF655" s="184"/>
      <c r="BG655" s="186"/>
      <c r="BH655" s="186"/>
      <c r="BI655" s="199"/>
      <c r="BJ655" s="199"/>
      <c r="BK655" s="199"/>
      <c r="BL655" s="186"/>
      <c r="BM655" s="186"/>
      <c r="BN655" s="186"/>
      <c r="BO655" s="186"/>
      <c r="BP655" s="186"/>
      <c r="BQ655" s="186"/>
      <c r="BR655" s="186"/>
      <c r="BS655" s="186"/>
      <c r="BT655" s="187"/>
      <c r="BU655" s="188"/>
      <c r="BV655" s="189"/>
      <c r="BW655" s="185"/>
      <c r="BX655"/>
      <c r="BZ655"/>
    </row>
    <row r="656" spans="2:78" ht="18.75">
      <c r="B656" s="676" t="s">
        <v>239</v>
      </c>
      <c r="C656" s="364">
        <v>26978438000132</v>
      </c>
      <c r="D656" s="838" t="s">
        <v>11</v>
      </c>
      <c r="E656" s="838" t="s">
        <v>620</v>
      </c>
      <c r="F656" s="365" t="s">
        <v>663</v>
      </c>
      <c r="G656" s="366" t="s">
        <v>738</v>
      </c>
      <c r="H656" s="366" t="s">
        <v>34</v>
      </c>
      <c r="I656" s="840" t="s">
        <v>1419</v>
      </c>
      <c r="J656" s="366" t="s">
        <v>608</v>
      </c>
      <c r="K656" s="367" t="s">
        <v>48</v>
      </c>
      <c r="L656" s="681" t="s">
        <v>1419</v>
      </c>
      <c r="M656" s="368" t="s">
        <v>34</v>
      </c>
      <c r="N656" s="682">
        <v>456497</v>
      </c>
      <c r="O656" s="683" t="s">
        <v>1321</v>
      </c>
      <c r="P656" s="684">
        <v>43034</v>
      </c>
      <c r="Q656" s="372">
        <v>2934.76602929</v>
      </c>
      <c r="R656" s="372">
        <v>1395.9129346007564</v>
      </c>
      <c r="S656" s="873">
        <v>1</v>
      </c>
      <c r="T656" s="369">
        <v>0.10918482680120545</v>
      </c>
      <c r="U656" s="685">
        <v>1.1230242785924343</v>
      </c>
      <c r="V656" s="369">
        <v>0.12811385817489906</v>
      </c>
      <c r="W656" s="685">
        <v>1.1264599867523057</v>
      </c>
      <c r="X656" s="369">
        <v>0.19393647676373815</v>
      </c>
      <c r="Y656" s="685">
        <v>1.2959778138214535</v>
      </c>
      <c r="Z656" s="369">
        <v>0.18281490769211195</v>
      </c>
      <c r="AA656" s="685">
        <v>0.97341999316681604</v>
      </c>
      <c r="AB656" s="369">
        <v>1.9206553824647119E-3</v>
      </c>
      <c r="AC656" s="373">
        <v>7.4883136199109286</v>
      </c>
      <c r="AD656" s="686">
        <v>0</v>
      </c>
      <c r="AE656" s="687" t="s">
        <v>2012</v>
      </c>
      <c r="AF656" s="688" t="s">
        <v>1779</v>
      </c>
      <c r="AG656" s="689" t="s">
        <v>1439</v>
      </c>
      <c r="AH656" s="689" t="s">
        <v>1786</v>
      </c>
      <c r="AI656" s="689">
        <v>500</v>
      </c>
      <c r="AJ656" s="689">
        <v>100</v>
      </c>
      <c r="AK656" s="689">
        <v>500</v>
      </c>
      <c r="AL656" s="673">
        <v>0.4</v>
      </c>
      <c r="AM656" s="673">
        <v>10</v>
      </c>
      <c r="AN656" s="685" t="s">
        <v>1787</v>
      </c>
      <c r="AO656" s="683" t="s">
        <v>1324</v>
      </c>
      <c r="AP656" s="687" t="s">
        <v>1788</v>
      </c>
      <c r="AQ656" s="376" t="s">
        <v>11</v>
      </c>
      <c r="AR656" s="369">
        <v>1.4E-3</v>
      </c>
      <c r="AS656" s="369">
        <v>1.4E-3</v>
      </c>
      <c r="AT656" s="369" t="s">
        <v>1419</v>
      </c>
      <c r="AW656"/>
      <c r="AX656" s="198"/>
      <c r="AY656" s="184"/>
      <c r="AZ656" s="184"/>
      <c r="BA656" s="184"/>
      <c r="BB656" s="186"/>
      <c r="BC656" s="184"/>
      <c r="BD656" s="184"/>
      <c r="BE656" s="184"/>
      <c r="BF656" s="184"/>
      <c r="BG656" s="186"/>
      <c r="BH656" s="186"/>
      <c r="BI656" s="199"/>
      <c r="BJ656" s="199"/>
      <c r="BK656" s="199"/>
      <c r="BL656" s="186"/>
      <c r="BM656" s="186"/>
      <c r="BN656" s="186"/>
      <c r="BO656" s="186"/>
      <c r="BP656" s="186"/>
      <c r="BQ656" s="186"/>
      <c r="BR656" s="186"/>
      <c r="BS656" s="186"/>
      <c r="BT656" s="187"/>
      <c r="BU656" s="188"/>
      <c r="BV656" s="189"/>
      <c r="BW656" s="185"/>
      <c r="BX656"/>
      <c r="BZ656"/>
    </row>
    <row r="657" spans="2:78" ht="18.75">
      <c r="B657" s="676" t="s">
        <v>994</v>
      </c>
      <c r="C657" s="364">
        <v>28259415000101</v>
      </c>
      <c r="D657" s="838" t="s">
        <v>11</v>
      </c>
      <c r="E657" s="838" t="s">
        <v>620</v>
      </c>
      <c r="F657" s="365" t="s">
        <v>663</v>
      </c>
      <c r="G657" s="366" t="s">
        <v>738</v>
      </c>
      <c r="H657" s="366" t="s">
        <v>34</v>
      </c>
      <c r="I657" s="840" t="s">
        <v>1419</v>
      </c>
      <c r="J657" s="366" t="s">
        <v>608</v>
      </c>
      <c r="K657" s="367" t="s">
        <v>48</v>
      </c>
      <c r="L657" s="681" t="s">
        <v>1419</v>
      </c>
      <c r="M657" s="368" t="s">
        <v>34</v>
      </c>
      <c r="N657" s="682">
        <v>452734</v>
      </c>
      <c r="O657" s="683" t="s">
        <v>1321</v>
      </c>
      <c r="P657" s="684">
        <v>43034</v>
      </c>
      <c r="Q657" s="372">
        <v>144.13809601</v>
      </c>
      <c r="R657" s="372">
        <v>130.52727877410359</v>
      </c>
      <c r="S657" s="873">
        <v>1</v>
      </c>
      <c r="T657" s="369">
        <v>8.7168892372197826E-2</v>
      </c>
      <c r="U657" s="685">
        <v>0.89657863038262597</v>
      </c>
      <c r="V657" s="369">
        <v>0.11265058350009594</v>
      </c>
      <c r="W657" s="685">
        <v>0.99049686431206052</v>
      </c>
      <c r="X657" s="369">
        <v>0.20496367468384347</v>
      </c>
      <c r="Y657" s="685">
        <v>1.3696669108472002</v>
      </c>
      <c r="Z657" s="369">
        <v>0.19048909516613954</v>
      </c>
      <c r="AA657" s="685">
        <v>1.0142821286066117</v>
      </c>
      <c r="AB657" s="369">
        <v>1.258467257995597E-2</v>
      </c>
      <c r="AC657" s="373">
        <v>-8.5882632883022073E-2</v>
      </c>
      <c r="AD657" s="686">
        <v>0</v>
      </c>
      <c r="AE657" s="687" t="s">
        <v>2012</v>
      </c>
      <c r="AF657" s="688" t="s">
        <v>1779</v>
      </c>
      <c r="AG657" s="689" t="s">
        <v>1439</v>
      </c>
      <c r="AH657" s="689" t="s">
        <v>1780</v>
      </c>
      <c r="AI657" s="689">
        <v>500</v>
      </c>
      <c r="AJ657" s="689">
        <v>100</v>
      </c>
      <c r="AK657" s="689">
        <v>500</v>
      </c>
      <c r="AL657" s="673">
        <v>0.9</v>
      </c>
      <c r="AM657" s="673">
        <v>20</v>
      </c>
      <c r="AN657" s="685" t="s">
        <v>1787</v>
      </c>
      <c r="AO657" s="683" t="s">
        <v>1324</v>
      </c>
      <c r="AP657" s="687" t="s">
        <v>1788</v>
      </c>
      <c r="AQ657" s="376" t="s">
        <v>11</v>
      </c>
      <c r="AR657" s="369">
        <v>2.4499999999999999E-3</v>
      </c>
      <c r="AS657" s="369">
        <v>2.4499999999999999E-3</v>
      </c>
      <c r="AT657" s="369" t="s">
        <v>1419</v>
      </c>
      <c r="AW657"/>
      <c r="AX657" s="198"/>
      <c r="AY657" s="184"/>
      <c r="AZ657" s="184"/>
      <c r="BA657" s="184"/>
      <c r="BB657" s="186"/>
      <c r="BC657" s="184"/>
      <c r="BD657" s="184"/>
      <c r="BE657" s="184"/>
      <c r="BF657" s="184"/>
      <c r="BG657" s="186"/>
      <c r="BH657" s="186"/>
      <c r="BI657" s="199"/>
      <c r="BJ657" s="199"/>
      <c r="BK657" s="199"/>
      <c r="BL657" s="186"/>
      <c r="BM657" s="186"/>
      <c r="BN657" s="186"/>
      <c r="BO657" s="186"/>
      <c r="BP657" s="186"/>
      <c r="BQ657" s="186"/>
      <c r="BR657" s="186"/>
      <c r="BS657" s="186"/>
      <c r="BT657" s="187"/>
      <c r="BU657" s="188"/>
      <c r="BV657" s="189"/>
      <c r="BW657" s="185"/>
      <c r="BX657"/>
      <c r="BZ657"/>
    </row>
    <row r="658" spans="2:78" ht="18.75">
      <c r="B658" s="676" t="s">
        <v>995</v>
      </c>
      <c r="C658" s="364">
        <v>39990463000183</v>
      </c>
      <c r="D658" s="838" t="s">
        <v>14</v>
      </c>
      <c r="E658" s="838" t="s">
        <v>607</v>
      </c>
      <c r="F658" s="365" t="s">
        <v>1419</v>
      </c>
      <c r="G658" s="366" t="s">
        <v>1419</v>
      </c>
      <c r="H658" s="366" t="s">
        <v>34</v>
      </c>
      <c r="I658" s="840" t="s">
        <v>34</v>
      </c>
      <c r="J658" s="366" t="s">
        <v>608</v>
      </c>
      <c r="K658" s="367" t="s">
        <v>48</v>
      </c>
      <c r="L658" s="681" t="s">
        <v>1419</v>
      </c>
      <c r="M658" s="368" t="s">
        <v>34</v>
      </c>
      <c r="N658" s="683">
        <v>574767</v>
      </c>
      <c r="O658" s="683" t="s">
        <v>1324</v>
      </c>
      <c r="P658" s="684">
        <v>44231</v>
      </c>
      <c r="Q658" s="372">
        <v>17.39884816</v>
      </c>
      <c r="R658" s="372">
        <v>24.337615521839993</v>
      </c>
      <c r="S658" s="873">
        <v>2</v>
      </c>
      <c r="T658" s="369">
        <v>6.1221599540534966E-2</v>
      </c>
      <c r="U658" s="685">
        <v>0.62969686056712348</v>
      </c>
      <c r="V658" s="369">
        <v>9.596334382563354E-3</v>
      </c>
      <c r="W658" s="685">
        <v>8.437718491543296E-2</v>
      </c>
      <c r="AB658" s="369">
        <v>0.21561613827798609</v>
      </c>
      <c r="AC658" s="373">
        <v>-0.48296502647873424</v>
      </c>
      <c r="AD658" s="686">
        <v>35492558000116</v>
      </c>
      <c r="AE658" s="687" t="s">
        <v>1875</v>
      </c>
      <c r="AF658" s="688" t="s">
        <v>1823</v>
      </c>
      <c r="AG658" s="689" t="s">
        <v>59</v>
      </c>
      <c r="AH658" s="689" t="s">
        <v>1780</v>
      </c>
      <c r="AI658" s="689">
        <v>100</v>
      </c>
      <c r="AJ658" s="689">
        <v>1</v>
      </c>
      <c r="AK658" s="689">
        <v>100</v>
      </c>
      <c r="AL658" s="673">
        <v>0</v>
      </c>
      <c r="AM658" s="673">
        <v>0</v>
      </c>
      <c r="AN658" s="685" t="s">
        <v>666</v>
      </c>
      <c r="AO658" s="683" t="s">
        <v>1324</v>
      </c>
      <c r="AP658" s="687" t="s">
        <v>1783</v>
      </c>
      <c r="AQ658" s="376" t="s">
        <v>659</v>
      </c>
      <c r="AR658" s="369">
        <v>4.6666666666666697E-3</v>
      </c>
      <c r="AS658" s="369">
        <v>4.6666666666666697E-3</v>
      </c>
      <c r="AT658" s="369" t="s">
        <v>1419</v>
      </c>
      <c r="AW658"/>
      <c r="AX658" s="198"/>
      <c r="AY658" s="184"/>
      <c r="AZ658" s="184"/>
      <c r="BA658" s="184"/>
      <c r="BB658" s="186"/>
      <c r="BC658" s="184"/>
      <c r="BD658" s="184"/>
      <c r="BE658" s="184"/>
      <c r="BF658" s="184"/>
      <c r="BG658" s="186"/>
      <c r="BH658" s="186"/>
      <c r="BI658" s="199"/>
      <c r="BJ658" s="199"/>
      <c r="BK658" s="199"/>
      <c r="BL658" s="186"/>
      <c r="BM658" s="186"/>
      <c r="BN658" s="186"/>
      <c r="BO658" s="186"/>
      <c r="BP658" s="186"/>
      <c r="BQ658" s="186"/>
      <c r="BR658" s="186"/>
      <c r="BS658" s="186"/>
      <c r="BT658" s="187"/>
      <c r="BU658" s="188"/>
      <c r="BV658" s="189"/>
      <c r="BW658" s="185"/>
      <c r="BX658"/>
      <c r="BZ658"/>
    </row>
    <row r="659" spans="2:78" ht="18.75">
      <c r="B659" s="676" t="s">
        <v>996</v>
      </c>
      <c r="C659" s="364">
        <v>41484468000186</v>
      </c>
      <c r="D659" s="838" t="s">
        <v>14</v>
      </c>
      <c r="E659" s="838" t="s">
        <v>607</v>
      </c>
      <c r="F659" s="365" t="s">
        <v>1419</v>
      </c>
      <c r="G659" s="366" t="s">
        <v>1419</v>
      </c>
      <c r="H659" s="366" t="s">
        <v>34</v>
      </c>
      <c r="I659" s="840" t="s">
        <v>34</v>
      </c>
      <c r="J659" s="366" t="s">
        <v>696</v>
      </c>
      <c r="K659" s="367" t="s">
        <v>1782</v>
      </c>
      <c r="L659" s="681" t="s">
        <v>1419</v>
      </c>
      <c r="M659" s="368" t="s">
        <v>1416</v>
      </c>
      <c r="N659" s="683">
        <v>594326</v>
      </c>
      <c r="O659" s="683" t="s">
        <v>1321</v>
      </c>
      <c r="P659" s="684">
        <v>44314</v>
      </c>
      <c r="Q659" s="372">
        <v>1.0268916800000001</v>
      </c>
      <c r="R659" s="372">
        <v>2.04947546528</v>
      </c>
      <c r="S659" s="873">
        <v>4</v>
      </c>
      <c r="T659" s="369">
        <v>-0.32010301682764319</v>
      </c>
      <c r="U659" s="685">
        <v>-3.2924305517527919</v>
      </c>
      <c r="V659" s="369">
        <v>-0.35244916628470269</v>
      </c>
      <c r="W659" s="685">
        <v>-3.0989612586791502</v>
      </c>
      <c r="AB659" s="369">
        <v>0.20337309109163526</v>
      </c>
      <c r="AC659" s="373">
        <v>-2.2922430499415762</v>
      </c>
      <c r="AD659" s="686">
        <v>35412313000131</v>
      </c>
      <c r="AE659" s="687" t="s">
        <v>1875</v>
      </c>
      <c r="AF659" s="688" t="s">
        <v>1823</v>
      </c>
      <c r="AG659" s="689" t="s">
        <v>59</v>
      </c>
      <c r="AH659" s="689" t="s">
        <v>1780</v>
      </c>
      <c r="AI659" s="689">
        <v>100</v>
      </c>
      <c r="AJ659" s="689">
        <v>0</v>
      </c>
      <c r="AK659" s="689">
        <v>0</v>
      </c>
      <c r="AL659" s="673">
        <v>0</v>
      </c>
      <c r="AM659" s="673">
        <v>0</v>
      </c>
      <c r="AN659" s="685" t="s">
        <v>1791</v>
      </c>
      <c r="AO659" s="683" t="s">
        <v>1324</v>
      </c>
      <c r="AP659" s="687" t="s">
        <v>1783</v>
      </c>
      <c r="AQ659" s="376" t="s">
        <v>687</v>
      </c>
      <c r="AR659" s="369">
        <v>1.8666666666666699E-3</v>
      </c>
      <c r="AS659" s="369">
        <v>1.8666666666666699E-3</v>
      </c>
      <c r="AT659" s="369" t="s">
        <v>1419</v>
      </c>
      <c r="AW659"/>
      <c r="AX659" s="198"/>
      <c r="AY659" s="184"/>
      <c r="AZ659" s="184"/>
      <c r="BA659" s="184"/>
      <c r="BB659" s="186"/>
      <c r="BC659" s="184"/>
      <c r="BD659" s="184"/>
      <c r="BE659" s="184"/>
      <c r="BF659" s="184"/>
      <c r="BG659" s="186"/>
      <c r="BH659" s="186"/>
      <c r="BI659" s="199"/>
      <c r="BJ659" s="199"/>
      <c r="BK659" s="199"/>
      <c r="BL659" s="186"/>
      <c r="BM659" s="186"/>
      <c r="BN659" s="186"/>
      <c r="BO659" s="186"/>
      <c r="BP659" s="186"/>
      <c r="BQ659" s="186"/>
      <c r="BR659" s="186"/>
      <c r="BS659" s="186"/>
      <c r="BT659" s="187"/>
      <c r="BU659" s="188"/>
      <c r="BV659" s="189"/>
      <c r="BW659" s="185"/>
      <c r="BX659"/>
      <c r="BZ659"/>
    </row>
    <row r="660" spans="2:78" ht="18.75">
      <c r="B660" s="676" t="s">
        <v>997</v>
      </c>
      <c r="C660" s="364">
        <v>41559595000105</v>
      </c>
      <c r="D660" s="838" t="s">
        <v>14</v>
      </c>
      <c r="E660" s="838" t="s">
        <v>607</v>
      </c>
      <c r="F660" s="365" t="s">
        <v>1419</v>
      </c>
      <c r="G660" s="366" t="s">
        <v>1419</v>
      </c>
      <c r="H660" s="366" t="s">
        <v>34</v>
      </c>
      <c r="I660" s="840" t="s">
        <v>34</v>
      </c>
      <c r="J660" s="366" t="s">
        <v>613</v>
      </c>
      <c r="K660" s="367" t="s">
        <v>1782</v>
      </c>
      <c r="L660" s="681" t="s">
        <v>1419</v>
      </c>
      <c r="M660" s="368" t="s">
        <v>1416</v>
      </c>
      <c r="N660" s="683">
        <v>595543</v>
      </c>
      <c r="O660" s="683" t="s">
        <v>1321</v>
      </c>
      <c r="P660" s="684">
        <v>44316</v>
      </c>
      <c r="Q660" s="372">
        <v>0.80734391000000005</v>
      </c>
      <c r="R660" s="372">
        <v>2.7982716593199988</v>
      </c>
      <c r="S660" s="873">
        <v>4</v>
      </c>
      <c r="T660" s="369">
        <v>-0.33193421628188768</v>
      </c>
      <c r="U660" s="685">
        <v>-3.4141207592774827</v>
      </c>
      <c r="V660" s="369">
        <v>-0.33468440659824894</v>
      </c>
      <c r="W660" s="685">
        <v>-2.9427619899494437</v>
      </c>
      <c r="AB660" s="369">
        <v>0.26792903404466911</v>
      </c>
      <c r="AC660" s="373">
        <v>-1.6736364407551383</v>
      </c>
      <c r="AD660" s="686">
        <v>35416040000101</v>
      </c>
      <c r="AE660" s="687" t="s">
        <v>1875</v>
      </c>
      <c r="AF660" s="688" t="s">
        <v>1823</v>
      </c>
      <c r="AG660" s="689" t="s">
        <v>59</v>
      </c>
      <c r="AH660" s="689" t="s">
        <v>1780</v>
      </c>
      <c r="AI660" s="689">
        <v>100</v>
      </c>
      <c r="AJ660" s="689">
        <v>0</v>
      </c>
      <c r="AK660" s="689">
        <v>0</v>
      </c>
      <c r="AL660" s="673">
        <v>0</v>
      </c>
      <c r="AM660" s="673">
        <v>0</v>
      </c>
      <c r="AN660" s="685" t="s">
        <v>666</v>
      </c>
      <c r="AO660" s="683" t="s">
        <v>1324</v>
      </c>
      <c r="AP660" s="687" t="s">
        <v>1783</v>
      </c>
      <c r="AQ660" s="376" t="s">
        <v>687</v>
      </c>
      <c r="AR660" s="369">
        <v>1.8666666666666699E-3</v>
      </c>
      <c r="AS660" s="369">
        <v>1.8666666666666699E-3</v>
      </c>
      <c r="AT660" s="369" t="s">
        <v>1419</v>
      </c>
      <c r="AW660" s="198"/>
      <c r="AX660" s="198"/>
      <c r="AY660" s="184"/>
      <c r="AZ660" s="184"/>
      <c r="BA660" s="184"/>
      <c r="BB660" s="186"/>
      <c r="BC660" s="184"/>
      <c r="BD660" s="184"/>
      <c r="BE660" s="184"/>
      <c r="BF660" s="184"/>
      <c r="BG660" s="186"/>
      <c r="BH660" s="186"/>
      <c r="BI660" s="199"/>
      <c r="BJ660" s="199"/>
      <c r="BK660" s="199"/>
      <c r="BL660" s="218"/>
      <c r="BM660" s="186"/>
      <c r="BN660" s="186"/>
      <c r="BO660" s="186"/>
      <c r="BP660" s="186"/>
      <c r="BQ660" s="186"/>
      <c r="BR660" s="186"/>
      <c r="BS660" s="186"/>
      <c r="BT660" s="187"/>
      <c r="BU660" s="188"/>
      <c r="BV660" s="189"/>
      <c r="BW660" s="185"/>
      <c r="BX660"/>
      <c r="BZ660"/>
    </row>
    <row r="661" spans="2:78" ht="18.75">
      <c r="B661" s="676" t="s">
        <v>998</v>
      </c>
      <c r="C661" s="364"/>
      <c r="D661" s="838" t="s">
        <v>11</v>
      </c>
      <c r="E661" s="838" t="s">
        <v>621</v>
      </c>
      <c r="F661" s="365" t="s">
        <v>692</v>
      </c>
      <c r="G661" s="366" t="s">
        <v>865</v>
      </c>
      <c r="H661" s="366" t="s">
        <v>34</v>
      </c>
      <c r="I661" s="840" t="s">
        <v>1419</v>
      </c>
      <c r="J661" s="366" t="s">
        <v>608</v>
      </c>
      <c r="L661" s="681" t="s">
        <v>1419</v>
      </c>
      <c r="M661" s="368" t="s">
        <v>34</v>
      </c>
      <c r="N661" s="683">
        <v>645923</v>
      </c>
      <c r="O661" s="683" t="s">
        <v>1321</v>
      </c>
      <c r="S661" s="873"/>
      <c r="AD661" s="686">
        <v>42378579000170</v>
      </c>
      <c r="AG661" s="689" t="s">
        <v>59</v>
      </c>
      <c r="AI661" s="689">
        <v>0</v>
      </c>
      <c r="AJ661" s="689">
        <v>0</v>
      </c>
      <c r="AK661" s="689">
        <v>0</v>
      </c>
      <c r="AO661" s="683" t="s">
        <v>1324</v>
      </c>
      <c r="AR661" s="369">
        <v>1.98333333333333E-3</v>
      </c>
      <c r="AS661" s="369">
        <v>1.98333333333333E-3</v>
      </c>
      <c r="AT661" s="369" t="s">
        <v>1419</v>
      </c>
      <c r="AW661" s="198"/>
      <c r="AX661" s="198"/>
      <c r="AY661" s="184"/>
      <c r="AZ661" s="184"/>
      <c r="BA661" s="184"/>
      <c r="BB661" s="186"/>
      <c r="BC661" s="184"/>
      <c r="BD661" s="184"/>
      <c r="BE661" s="184"/>
      <c r="BF661" s="184"/>
      <c r="BG661" s="186"/>
      <c r="BH661" s="186"/>
      <c r="BI661" s="199"/>
      <c r="BJ661" s="199"/>
      <c r="BK661" s="199"/>
      <c r="BL661" s="218"/>
      <c r="BM661" s="186"/>
      <c r="BN661" s="186"/>
      <c r="BO661" s="186"/>
      <c r="BP661" s="186"/>
      <c r="BQ661" s="186"/>
      <c r="BR661" s="186"/>
      <c r="BS661" s="186"/>
      <c r="BT661" s="187"/>
      <c r="BU661" s="188"/>
      <c r="BV661" s="189"/>
      <c r="BW661" s="185"/>
      <c r="BX661"/>
      <c r="BZ661"/>
    </row>
    <row r="662" spans="2:78" ht="18.75">
      <c r="B662" s="676" t="s">
        <v>999</v>
      </c>
      <c r="C662" s="364">
        <v>29993583000180</v>
      </c>
      <c r="D662" s="838" t="s">
        <v>13</v>
      </c>
      <c r="E662" s="838" t="s">
        <v>615</v>
      </c>
      <c r="F662" s="365" t="s">
        <v>619</v>
      </c>
      <c r="G662" s="366" t="s">
        <v>34</v>
      </c>
      <c r="H662" s="366" t="s">
        <v>1337</v>
      </c>
      <c r="I662" s="840" t="s">
        <v>34</v>
      </c>
      <c r="J662" s="366" t="s">
        <v>611</v>
      </c>
      <c r="K662" s="367" t="s">
        <v>48</v>
      </c>
      <c r="L662" s="681" t="s">
        <v>715</v>
      </c>
      <c r="M662" s="368" t="s">
        <v>34</v>
      </c>
      <c r="N662" s="682">
        <v>469068</v>
      </c>
      <c r="O662" s="683" t="s">
        <v>1324</v>
      </c>
      <c r="P662" s="684">
        <v>43282</v>
      </c>
      <c r="Q662" s="372">
        <v>209.90930785</v>
      </c>
      <c r="R662" s="372">
        <v>218.06596134884447</v>
      </c>
      <c r="S662" s="873">
        <v>1</v>
      </c>
      <c r="T662" s="369">
        <v>0.12195888749373829</v>
      </c>
      <c r="U662" s="685">
        <v>1.2544123177019975</v>
      </c>
      <c r="V662" s="369">
        <v>0.1133484776910989</v>
      </c>
      <c r="W662" s="685">
        <v>0.99663320188202487</v>
      </c>
      <c r="X662" s="369">
        <v>0.17098229158223099</v>
      </c>
      <c r="Y662" s="685">
        <v>1.1425867899872786</v>
      </c>
      <c r="Z662" s="369">
        <v>0.44489193401169214</v>
      </c>
      <c r="AA662" s="685">
        <v>2.3688806828324034</v>
      </c>
      <c r="AB662" s="369">
        <v>4.7217133551522066E-2</v>
      </c>
      <c r="AC662" s="373">
        <v>-8.1095694578029211E-3</v>
      </c>
      <c r="AD662" s="686">
        <v>11419627000106</v>
      </c>
      <c r="AE662" s="687" t="s">
        <v>1875</v>
      </c>
      <c r="AF662" s="688" t="s">
        <v>1823</v>
      </c>
      <c r="AG662" s="689" t="s">
        <v>59</v>
      </c>
      <c r="AH662" s="689" t="s">
        <v>1786</v>
      </c>
      <c r="AI662" s="689">
        <v>10000</v>
      </c>
      <c r="AJ662" s="689">
        <v>0</v>
      </c>
      <c r="AK662" s="689">
        <v>10000</v>
      </c>
      <c r="AL662" s="673">
        <v>0</v>
      </c>
      <c r="AM662" s="673">
        <v>0</v>
      </c>
      <c r="AN662" s="685" t="s">
        <v>1787</v>
      </c>
      <c r="AO662" s="683" t="s">
        <v>1324</v>
      </c>
      <c r="AP662" s="687" t="s">
        <v>1802</v>
      </c>
      <c r="AQ662" s="376" t="s">
        <v>668</v>
      </c>
      <c r="AR662" s="369">
        <v>4.6666666666666697E-3</v>
      </c>
      <c r="AS662" s="369">
        <v>4.6666666666666697E-3</v>
      </c>
      <c r="AT662" s="369" t="s">
        <v>1419</v>
      </c>
      <c r="AW662" s="198"/>
      <c r="AX662" s="198"/>
      <c r="AY662" s="184"/>
      <c r="AZ662" s="184"/>
      <c r="BA662" s="184"/>
      <c r="BB662" s="186"/>
      <c r="BC662" s="184"/>
      <c r="BD662" s="184"/>
      <c r="BE662" s="184"/>
      <c r="BF662" s="184"/>
      <c r="BG662" s="186"/>
      <c r="BH662" s="186"/>
      <c r="BI662" s="199"/>
      <c r="BJ662" s="199"/>
      <c r="BK662" s="199"/>
      <c r="BL662" s="218"/>
      <c r="BM662" s="186"/>
      <c r="BN662" s="186"/>
      <c r="BO662" s="186"/>
      <c r="BP662" s="186"/>
      <c r="BQ662" s="186"/>
      <c r="BR662" s="186"/>
      <c r="BS662" s="186"/>
      <c r="BT662" s="187"/>
      <c r="BU662" s="188"/>
      <c r="BV662" s="189"/>
      <c r="BW662" s="185"/>
      <c r="BX662"/>
      <c r="BZ662"/>
    </row>
    <row r="663" spans="2:78" ht="18.75">
      <c r="B663" s="676" t="s">
        <v>1000</v>
      </c>
      <c r="C663" s="364">
        <v>37567415000151</v>
      </c>
      <c r="D663" s="838" t="s">
        <v>14</v>
      </c>
      <c r="E663" s="838" t="s">
        <v>607</v>
      </c>
      <c r="F663" s="365" t="s">
        <v>1419</v>
      </c>
      <c r="G663" s="366" t="s">
        <v>1419</v>
      </c>
      <c r="H663" s="366" t="s">
        <v>34</v>
      </c>
      <c r="I663" s="840" t="s">
        <v>34</v>
      </c>
      <c r="J663" s="366" t="s">
        <v>608</v>
      </c>
      <c r="K663" s="367" t="s">
        <v>48</v>
      </c>
      <c r="L663" s="681" t="s">
        <v>1419</v>
      </c>
      <c r="M663" s="368" t="s">
        <v>34</v>
      </c>
      <c r="N663" s="683">
        <v>555411</v>
      </c>
      <c r="O663" s="683" t="s">
        <v>1321</v>
      </c>
      <c r="P663" s="684">
        <v>44104</v>
      </c>
      <c r="Q663" s="372">
        <v>2.3907515099999999</v>
      </c>
      <c r="R663" s="372">
        <v>2.1986799170399993</v>
      </c>
      <c r="S663" s="873">
        <v>2</v>
      </c>
      <c r="T663" s="369">
        <v>0.10941743841013607</v>
      </c>
      <c r="U663" s="685">
        <v>1.125416813269319</v>
      </c>
      <c r="V663" s="369">
        <v>8.4473280822575658E-2</v>
      </c>
      <c r="W663" s="685">
        <v>0.74274377613713871</v>
      </c>
      <c r="X663" s="369">
        <v>0.23751682254875184</v>
      </c>
      <c r="Y663" s="685">
        <v>1.5872028695640634</v>
      </c>
      <c r="AB663" s="369">
        <v>0.17451527778044559</v>
      </c>
      <c r="AC663" s="373">
        <v>-0.16765355941768462</v>
      </c>
      <c r="AD663" s="686">
        <v>35495676000188</v>
      </c>
      <c r="AE663" s="687" t="s">
        <v>1875</v>
      </c>
      <c r="AF663" s="688" t="s">
        <v>1823</v>
      </c>
      <c r="AG663" s="689" t="s">
        <v>59</v>
      </c>
      <c r="AH663" s="689" t="s">
        <v>1780</v>
      </c>
      <c r="AI663" s="689">
        <v>100</v>
      </c>
      <c r="AJ663" s="689">
        <v>0</v>
      </c>
      <c r="AK663" s="689">
        <v>1</v>
      </c>
      <c r="AL663" s="673">
        <v>0</v>
      </c>
      <c r="AM663" s="673">
        <v>0</v>
      </c>
      <c r="AN663" s="685" t="s">
        <v>1791</v>
      </c>
      <c r="AO663" s="683" t="s">
        <v>1324</v>
      </c>
      <c r="AP663" s="687" t="s">
        <v>1783</v>
      </c>
      <c r="AQ663" s="376" t="s">
        <v>659</v>
      </c>
      <c r="AR663" s="369">
        <v>4.6666666666666697E-3</v>
      </c>
      <c r="AS663" s="369">
        <v>4.6666666666666697E-3</v>
      </c>
      <c r="AT663" s="369" t="s">
        <v>1419</v>
      </c>
      <c r="AW663" s="198"/>
      <c r="AX663" s="198"/>
      <c r="AY663" s="184"/>
      <c r="AZ663" s="184"/>
      <c r="BA663" s="184"/>
      <c r="BB663" s="186"/>
      <c r="BC663" s="184"/>
      <c r="BD663" s="184"/>
      <c r="BE663" s="184"/>
      <c r="BF663" s="184"/>
      <c r="BG663" s="186"/>
      <c r="BH663" s="186"/>
      <c r="BI663" s="199"/>
      <c r="BJ663" s="199"/>
      <c r="BK663" s="199"/>
      <c r="BL663" s="218"/>
      <c r="BM663" s="186"/>
      <c r="BN663" s="186"/>
      <c r="BO663" s="186"/>
      <c r="BP663" s="186"/>
      <c r="BQ663" s="186"/>
      <c r="BR663" s="186"/>
      <c r="BS663" s="186"/>
      <c r="BT663" s="187"/>
      <c r="BU663" s="188"/>
      <c r="BV663" s="189"/>
      <c r="BW663" s="185"/>
      <c r="BX663"/>
      <c r="BZ663"/>
    </row>
    <row r="664" spans="2:78" ht="18.75">
      <c r="B664" s="676" t="s">
        <v>1001</v>
      </c>
      <c r="C664" s="364">
        <v>29993579000112</v>
      </c>
      <c r="D664" s="838" t="s">
        <v>13</v>
      </c>
      <c r="E664" s="838" t="s">
        <v>615</v>
      </c>
      <c r="F664" s="365" t="s">
        <v>619</v>
      </c>
      <c r="G664" s="366" t="s">
        <v>34</v>
      </c>
      <c r="H664" s="366" t="s">
        <v>1337</v>
      </c>
      <c r="I664" s="840" t="s">
        <v>34</v>
      </c>
      <c r="J664" s="366" t="s">
        <v>611</v>
      </c>
      <c r="K664" s="367" t="s">
        <v>48</v>
      </c>
      <c r="L664" s="681" t="s">
        <v>1339</v>
      </c>
      <c r="M664" s="368" t="s">
        <v>34</v>
      </c>
      <c r="N664" s="682">
        <v>487465</v>
      </c>
      <c r="O664" s="683" t="s">
        <v>1321</v>
      </c>
      <c r="P664" s="684">
        <v>43483</v>
      </c>
      <c r="Q664" s="372">
        <v>9.3239886399999996</v>
      </c>
      <c r="R664" s="372">
        <v>9.7937826329482061</v>
      </c>
      <c r="S664" s="873">
        <v>1</v>
      </c>
      <c r="T664" s="369">
        <v>0.14602954706518911</v>
      </c>
      <c r="U664" s="685">
        <v>1.5019919117942253</v>
      </c>
      <c r="V664" s="369">
        <v>0.15518257898583609</v>
      </c>
      <c r="W664" s="685">
        <v>1.3644657054190794</v>
      </c>
      <c r="X664" s="369">
        <v>0.21280415021972643</v>
      </c>
      <c r="Y664" s="685">
        <v>1.422060779777246</v>
      </c>
      <c r="Z664" s="369">
        <v>0.2570127854140436</v>
      </c>
      <c r="AA664" s="685">
        <v>1.3684955290564493</v>
      </c>
      <c r="AB664" s="369">
        <v>2.3649200022419822E-2</v>
      </c>
      <c r="AC664" s="373">
        <v>1.7527523396692646</v>
      </c>
      <c r="AD664" s="686">
        <v>35825021000120</v>
      </c>
      <c r="AE664" s="687" t="s">
        <v>1875</v>
      </c>
      <c r="AF664" s="688" t="s">
        <v>1823</v>
      </c>
      <c r="AG664" s="689" t="s">
        <v>59</v>
      </c>
      <c r="AH664" s="689" t="s">
        <v>1786</v>
      </c>
      <c r="AI664" s="689">
        <v>500</v>
      </c>
      <c r="AJ664" s="689">
        <v>1</v>
      </c>
      <c r="AK664" s="689">
        <v>500</v>
      </c>
      <c r="AL664" s="673">
        <v>0</v>
      </c>
      <c r="AM664" s="673">
        <v>0</v>
      </c>
      <c r="AN664" s="685" t="s">
        <v>1787</v>
      </c>
      <c r="AO664" s="683" t="s">
        <v>1324</v>
      </c>
      <c r="AP664" s="687" t="s">
        <v>1802</v>
      </c>
      <c r="AQ664" s="376" t="s">
        <v>686</v>
      </c>
      <c r="AR664" s="369">
        <v>4.6666666666666697E-3</v>
      </c>
      <c r="AS664" s="369">
        <v>4.6666666666666697E-3</v>
      </c>
      <c r="AT664" s="369" t="s">
        <v>1419</v>
      </c>
      <c r="AW664"/>
      <c r="AX664" s="198"/>
      <c r="AY664" s="184"/>
      <c r="AZ664" s="184"/>
      <c r="BA664" s="184"/>
      <c r="BB664" s="186"/>
      <c r="BC664" s="184"/>
      <c r="BD664" s="184"/>
      <c r="BE664" s="184"/>
      <c r="BF664" s="184"/>
      <c r="BG664" s="186"/>
      <c r="BH664" s="186"/>
      <c r="BI664" s="199"/>
      <c r="BJ664" s="199"/>
      <c r="BK664" s="199"/>
      <c r="BL664" s="186"/>
      <c r="BM664" s="186"/>
      <c r="BN664" s="186"/>
      <c r="BO664" s="186"/>
      <c r="BP664" s="186"/>
      <c r="BQ664" s="186"/>
      <c r="BR664" s="186"/>
      <c r="BS664" s="186"/>
      <c r="BT664" s="187"/>
      <c r="BU664" s="188"/>
      <c r="BV664" s="189"/>
      <c r="BW664" s="185"/>
      <c r="BX664"/>
      <c r="BZ664"/>
    </row>
    <row r="665" spans="2:78" ht="18.75">
      <c r="B665" s="676" t="s">
        <v>1002</v>
      </c>
      <c r="C665" s="364">
        <v>37567202000120</v>
      </c>
      <c r="D665" s="838" t="s">
        <v>14</v>
      </c>
      <c r="E665" s="838" t="s">
        <v>614</v>
      </c>
      <c r="F665" s="365" t="s">
        <v>1419</v>
      </c>
      <c r="G665" s="366" t="s">
        <v>1419</v>
      </c>
      <c r="H665" s="366" t="s">
        <v>1337</v>
      </c>
      <c r="I665" s="840" t="s">
        <v>34</v>
      </c>
      <c r="J665" s="366" t="s">
        <v>608</v>
      </c>
      <c r="K665" s="367" t="s">
        <v>48</v>
      </c>
      <c r="L665" s="681" t="s">
        <v>1339</v>
      </c>
      <c r="M665" s="368" t="s">
        <v>34</v>
      </c>
      <c r="N665" s="683">
        <v>548219</v>
      </c>
      <c r="O665" s="683" t="s">
        <v>1321</v>
      </c>
      <c r="P665" s="684">
        <v>44044</v>
      </c>
      <c r="Q665" s="372">
        <v>39.27720351</v>
      </c>
      <c r="R665" s="372">
        <v>31.026690087559999</v>
      </c>
      <c r="S665" s="873">
        <v>2</v>
      </c>
      <c r="T665" s="369">
        <v>9.525515444259014E-2</v>
      </c>
      <c r="U665" s="685">
        <v>0.97975015608047533</v>
      </c>
      <c r="V665" s="369">
        <v>0.10476719312198712</v>
      </c>
      <c r="W665" s="685">
        <v>0.92118099210747495</v>
      </c>
      <c r="X665" s="369">
        <v>0.21388325060368252</v>
      </c>
      <c r="Y665" s="685">
        <v>1.4292718531133726</v>
      </c>
      <c r="AB665" s="369">
        <v>3.2482146799334824E-2</v>
      </c>
      <c r="AC665" s="373">
        <v>-0.27597299059770813</v>
      </c>
      <c r="AD665" s="686">
        <v>37347996000116</v>
      </c>
      <c r="AE665" s="687" t="s">
        <v>1875</v>
      </c>
      <c r="AF665" s="688" t="s">
        <v>1823</v>
      </c>
      <c r="AG665" s="689" t="s">
        <v>59</v>
      </c>
      <c r="AH665" s="689" t="s">
        <v>1780</v>
      </c>
      <c r="AI665" s="689">
        <v>100</v>
      </c>
      <c r="AJ665" s="689">
        <v>0</v>
      </c>
      <c r="AK665" s="689">
        <v>0</v>
      </c>
      <c r="AL665" s="673">
        <v>0</v>
      </c>
      <c r="AM665" s="673">
        <v>0</v>
      </c>
      <c r="AN665" s="685" t="s">
        <v>1791</v>
      </c>
      <c r="AO665" s="683" t="s">
        <v>1324</v>
      </c>
      <c r="AP665" s="687" t="s">
        <v>1802</v>
      </c>
      <c r="AQ665" s="376" t="s">
        <v>668</v>
      </c>
      <c r="AR665" s="369">
        <v>4.6666666666666697E-3</v>
      </c>
      <c r="AS665" s="369">
        <v>4.6666666666666697E-3</v>
      </c>
      <c r="AT665" s="369" t="s">
        <v>1419</v>
      </c>
      <c r="AW665"/>
      <c r="AX665" s="198"/>
      <c r="AY665" s="184"/>
      <c r="AZ665" s="184"/>
      <c r="BA665" s="184"/>
      <c r="BB665" s="186"/>
      <c r="BC665" s="184"/>
      <c r="BD665" s="184"/>
      <c r="BE665" s="184"/>
      <c r="BF665" s="184"/>
      <c r="BG665" s="186"/>
      <c r="BH665" s="186"/>
      <c r="BI665" s="199"/>
      <c r="BJ665" s="199"/>
      <c r="BK665" s="199"/>
      <c r="BL665" s="186"/>
      <c r="BM665" s="186"/>
      <c r="BN665" s="186"/>
      <c r="BO665" s="186"/>
      <c r="BP665" s="186"/>
      <c r="BQ665" s="186"/>
      <c r="BR665" s="186"/>
      <c r="BS665" s="186"/>
      <c r="BT665" s="187"/>
      <c r="BU665" s="188"/>
      <c r="BV665" s="189"/>
      <c r="BW665" s="185"/>
      <c r="BX665"/>
      <c r="BZ665"/>
    </row>
    <row r="666" spans="2:78" ht="18.75">
      <c r="B666" s="676" t="s">
        <v>1003</v>
      </c>
      <c r="C666" s="364">
        <v>30630299000129</v>
      </c>
      <c r="D666" s="838" t="s">
        <v>14</v>
      </c>
      <c r="E666" s="838" t="s">
        <v>614</v>
      </c>
      <c r="F666" s="365" t="s">
        <v>1419</v>
      </c>
      <c r="G666" s="366" t="s">
        <v>1419</v>
      </c>
      <c r="H666" s="366" t="s">
        <v>865</v>
      </c>
      <c r="I666" s="840" t="s">
        <v>34</v>
      </c>
      <c r="J666" s="366" t="s">
        <v>608</v>
      </c>
      <c r="K666" s="367" t="s">
        <v>48</v>
      </c>
      <c r="L666" s="681" t="s">
        <v>1419</v>
      </c>
      <c r="M666" s="368" t="s">
        <v>34</v>
      </c>
      <c r="N666" s="682">
        <v>474282</v>
      </c>
      <c r="O666" s="683" t="s">
        <v>1321</v>
      </c>
      <c r="P666" s="684">
        <v>43336</v>
      </c>
      <c r="Q666" s="372">
        <v>1.05166636</v>
      </c>
      <c r="R666" s="372">
        <v>1.2693982012350602</v>
      </c>
      <c r="S666" s="873">
        <v>2</v>
      </c>
      <c r="T666" s="369">
        <v>-1.2400729149553258E-2</v>
      </c>
      <c r="U666" s="685">
        <v>-0.12754812472756027</v>
      </c>
      <c r="V666" s="369">
        <v>-6.5341799194835959E-2</v>
      </c>
      <c r="W666" s="685">
        <v>-0.57452740323300877</v>
      </c>
      <c r="X666" s="369">
        <v>5.1943111956282317E-2</v>
      </c>
      <c r="Y666" s="685">
        <v>0.34710912459338117</v>
      </c>
      <c r="Z666" s="369">
        <v>-0.1735741210237155</v>
      </c>
      <c r="AA666" s="685">
        <v>-0.92421631164454277</v>
      </c>
      <c r="AB666" s="369">
        <v>0.11489714244241216</v>
      </c>
      <c r="AC666" s="373">
        <v>-1.5585521424070485</v>
      </c>
      <c r="AD666" s="686">
        <v>29259435000137</v>
      </c>
      <c r="AE666" s="687" t="s">
        <v>1875</v>
      </c>
      <c r="AF666" s="688" t="s">
        <v>1823</v>
      </c>
      <c r="AG666" s="689" t="s">
        <v>59</v>
      </c>
      <c r="AH666" s="689" t="s">
        <v>1780</v>
      </c>
      <c r="AI666" s="689">
        <v>100</v>
      </c>
      <c r="AJ666" s="689">
        <v>1</v>
      </c>
      <c r="AK666" s="689">
        <v>1</v>
      </c>
      <c r="AL666" s="673">
        <v>0</v>
      </c>
      <c r="AM666" s="673">
        <v>0</v>
      </c>
      <c r="AN666" s="685" t="s">
        <v>666</v>
      </c>
      <c r="AO666" s="683" t="s">
        <v>1324</v>
      </c>
      <c r="AP666" s="687" t="s">
        <v>1783</v>
      </c>
      <c r="AQ666" s="376" t="s">
        <v>659</v>
      </c>
      <c r="AR666" s="369">
        <v>4.6666666666666697E-3</v>
      </c>
      <c r="AS666" s="369">
        <v>4.6666666666666697E-3</v>
      </c>
      <c r="AT666" s="369" t="s">
        <v>1419</v>
      </c>
      <c r="AW666"/>
      <c r="AX666" s="198"/>
      <c r="AY666" s="184"/>
      <c r="AZ666" s="184"/>
      <c r="BA666" s="184"/>
      <c r="BB666" s="186"/>
      <c r="BC666" s="184"/>
      <c r="BD666" s="184"/>
      <c r="BE666" s="184"/>
      <c r="BF666" s="184"/>
      <c r="BG666" s="186"/>
      <c r="BH666" s="186"/>
      <c r="BI666" s="199"/>
      <c r="BJ666" s="199"/>
      <c r="BK666" s="199"/>
      <c r="BL666" s="186"/>
      <c r="BM666" s="186"/>
      <c r="BN666" s="186"/>
      <c r="BO666" s="186"/>
      <c r="BP666" s="186"/>
      <c r="BQ666" s="186"/>
      <c r="BR666" s="186"/>
      <c r="BS666" s="186"/>
      <c r="BT666" s="187"/>
      <c r="BU666" s="188"/>
      <c r="BV666" s="189"/>
      <c r="BW666" s="185"/>
      <c r="BX666"/>
      <c r="BZ666"/>
    </row>
    <row r="667" spans="2:78" ht="18.75">
      <c r="B667" s="676" t="s">
        <v>1295</v>
      </c>
      <c r="C667" s="364"/>
      <c r="D667" s="838" t="s">
        <v>11</v>
      </c>
      <c r="E667" s="838" t="s">
        <v>620</v>
      </c>
      <c r="F667" s="365" t="s">
        <v>619</v>
      </c>
      <c r="G667" s="366" t="s">
        <v>738</v>
      </c>
      <c r="H667" s="366" t="s">
        <v>34</v>
      </c>
      <c r="I667" s="840" t="s">
        <v>1419</v>
      </c>
      <c r="J667" s="366" t="s">
        <v>608</v>
      </c>
      <c r="L667" s="681" t="s">
        <v>1419</v>
      </c>
      <c r="M667" s="368" t="s">
        <v>34</v>
      </c>
      <c r="N667" s="683">
        <v>657638</v>
      </c>
      <c r="O667" s="683" t="s">
        <v>1321</v>
      </c>
      <c r="S667" s="873"/>
      <c r="AD667" s="686">
        <v>0</v>
      </c>
      <c r="AG667" s="689" t="s">
        <v>59</v>
      </c>
      <c r="AI667" s="689">
        <v>100</v>
      </c>
      <c r="AJ667" s="689">
        <v>1</v>
      </c>
      <c r="AK667" s="689">
        <v>100</v>
      </c>
      <c r="AO667" s="683" t="s">
        <v>1324</v>
      </c>
      <c r="AR667" s="369">
        <v>2.0999999999999999E-3</v>
      </c>
      <c r="AS667" s="369">
        <v>2.0999999999999999E-3</v>
      </c>
      <c r="AT667" s="369" t="s">
        <v>1419</v>
      </c>
      <c r="AW667"/>
      <c r="AX667" s="198"/>
      <c r="AY667" s="184"/>
      <c r="AZ667" s="184"/>
      <c r="BA667" s="184"/>
      <c r="BB667" s="186"/>
      <c r="BC667" s="184"/>
      <c r="BD667" s="184"/>
      <c r="BE667" s="184"/>
      <c r="BF667" s="184"/>
      <c r="BG667" s="186"/>
      <c r="BH667" s="186"/>
      <c r="BI667" s="199"/>
      <c r="BJ667" s="199"/>
      <c r="BK667" s="199"/>
      <c r="BL667" s="186"/>
      <c r="BM667" s="186"/>
      <c r="BN667" s="186"/>
      <c r="BO667" s="186"/>
      <c r="BP667" s="186"/>
      <c r="BQ667" s="186"/>
      <c r="BR667" s="186"/>
      <c r="BS667" s="186"/>
      <c r="BT667" s="187"/>
      <c r="BU667" s="188"/>
      <c r="BV667" s="189"/>
      <c r="BW667" s="185"/>
      <c r="BX667"/>
      <c r="BZ667"/>
    </row>
    <row r="668" spans="2:78" ht="18.75">
      <c r="B668" s="676" t="s">
        <v>477</v>
      </c>
      <c r="C668" s="364">
        <v>41993440000174</v>
      </c>
      <c r="D668" s="838" t="s">
        <v>11</v>
      </c>
      <c r="E668" s="838" t="s">
        <v>620</v>
      </c>
      <c r="F668" s="365" t="s">
        <v>663</v>
      </c>
      <c r="G668" s="366" t="s">
        <v>738</v>
      </c>
      <c r="H668" s="366" t="s">
        <v>34</v>
      </c>
      <c r="I668" s="840" t="s">
        <v>1419</v>
      </c>
      <c r="J668" s="366" t="s">
        <v>608</v>
      </c>
      <c r="K668" s="367" t="s">
        <v>48</v>
      </c>
      <c r="L668" s="681" t="s">
        <v>1419</v>
      </c>
      <c r="M668" s="368" t="s">
        <v>34</v>
      </c>
      <c r="N668" s="683">
        <v>627372</v>
      </c>
      <c r="O668" s="683" t="s">
        <v>1321</v>
      </c>
      <c r="P668" s="684">
        <v>44441</v>
      </c>
      <c r="Q668" s="372">
        <v>90.33</v>
      </c>
      <c r="R668" s="372">
        <v>64.862072072072067</v>
      </c>
      <c r="S668" s="873">
        <v>1</v>
      </c>
      <c r="T668" s="369">
        <v>8.2205029013538544E-2</v>
      </c>
      <c r="U668" s="685">
        <v>0.84552264366077667</v>
      </c>
      <c r="V668" s="369">
        <v>8.0115830115829345E-2</v>
      </c>
      <c r="W668" s="685">
        <v>0.70443024834770729</v>
      </c>
      <c r="AB668" s="369">
        <v>1.9062693095817471E-2</v>
      </c>
      <c r="AC668" s="373">
        <v>-1.7634212558759363</v>
      </c>
      <c r="AD668" s="686">
        <v>29197090000134</v>
      </c>
      <c r="AE668" s="687" t="s">
        <v>1875</v>
      </c>
      <c r="AF668" s="688" t="s">
        <v>1823</v>
      </c>
      <c r="AG668" s="689" t="s">
        <v>59</v>
      </c>
      <c r="AH668" s="689" t="s">
        <v>1786</v>
      </c>
      <c r="AI668" s="689">
        <v>100</v>
      </c>
      <c r="AJ668" s="689">
        <v>1</v>
      </c>
      <c r="AK668" s="689">
        <v>100</v>
      </c>
      <c r="AL668" s="673">
        <v>0</v>
      </c>
      <c r="AM668" s="673">
        <v>0</v>
      </c>
      <c r="AN668" s="685" t="s">
        <v>1787</v>
      </c>
      <c r="AO668" s="683" t="s">
        <v>1324</v>
      </c>
      <c r="AP668" s="687" t="s">
        <v>1788</v>
      </c>
      <c r="AQ668" s="376" t="s">
        <v>669</v>
      </c>
      <c r="AR668" s="369">
        <v>2.0996999999999999E-3</v>
      </c>
      <c r="AS668" s="369">
        <v>2.0996999999999999E-3</v>
      </c>
      <c r="AT668" s="369" t="s">
        <v>1419</v>
      </c>
      <c r="AW668" s="198"/>
      <c r="AX668" s="198"/>
      <c r="AY668" s="184"/>
      <c r="AZ668" s="184"/>
      <c r="BA668" s="184"/>
      <c r="BB668" s="184"/>
      <c r="BC668" s="184"/>
      <c r="BD668" s="184"/>
      <c r="BE668" s="184"/>
      <c r="BF668" s="184"/>
      <c r="BG668" s="186"/>
      <c r="BH668" s="186"/>
      <c r="BI668" s="199"/>
      <c r="BJ668" s="199"/>
      <c r="BK668" s="199"/>
      <c r="BL668" s="218"/>
      <c r="BM668" s="186"/>
      <c r="BN668" s="186"/>
      <c r="BO668" s="186"/>
      <c r="BP668" s="186"/>
      <c r="BQ668" s="186"/>
      <c r="BR668" s="186"/>
      <c r="BS668" s="186"/>
      <c r="BT668" s="186"/>
      <c r="BU668" s="186"/>
      <c r="BV668" s="189"/>
      <c r="BW668" s="184"/>
      <c r="BX668"/>
      <c r="BZ668"/>
    </row>
    <row r="669" spans="2:78" ht="18.75">
      <c r="B669" s="676" t="s">
        <v>1614</v>
      </c>
      <c r="C669" s="364">
        <v>40498539000137</v>
      </c>
      <c r="D669" s="838" t="s">
        <v>11</v>
      </c>
      <c r="E669" s="838" t="s">
        <v>620</v>
      </c>
      <c r="F669" s="365" t="s">
        <v>663</v>
      </c>
      <c r="G669" s="366" t="s">
        <v>738</v>
      </c>
      <c r="H669" s="366" t="s">
        <v>34</v>
      </c>
      <c r="I669" s="840" t="s">
        <v>1419</v>
      </c>
      <c r="J669" s="366" t="s">
        <v>1419</v>
      </c>
      <c r="K669" s="367" t="s">
        <v>48</v>
      </c>
      <c r="L669" s="681" t="s">
        <v>715</v>
      </c>
      <c r="M669" s="368" t="s">
        <v>1419</v>
      </c>
      <c r="N669" s="683">
        <v>581453</v>
      </c>
      <c r="O669" s="683" t="s">
        <v>1324</v>
      </c>
      <c r="P669" s="684">
        <v>44288</v>
      </c>
      <c r="Q669" s="372">
        <v>8274505000</v>
      </c>
      <c r="R669" s="372">
        <v>198452792.05392557</v>
      </c>
      <c r="S669" s="873">
        <v>1</v>
      </c>
      <c r="T669" s="369">
        <v>0.13217856294162011</v>
      </c>
      <c r="U669" s="685">
        <v>1.359527139821032</v>
      </c>
      <c r="V669" s="369">
        <v>0.15643050182318596</v>
      </c>
      <c r="W669" s="685">
        <v>1.3754382509567367</v>
      </c>
      <c r="AB669" s="369">
        <v>1.1577414539920675E-2</v>
      </c>
      <c r="AC669" s="373">
        <v>3.6881389502569539</v>
      </c>
      <c r="AD669" s="686">
        <v>40668849000152</v>
      </c>
      <c r="AE669" s="687" t="s">
        <v>2112</v>
      </c>
      <c r="AF669" s="688" t="s">
        <v>1875</v>
      </c>
      <c r="AG669" s="689" t="s">
        <v>59</v>
      </c>
      <c r="AH669" s="689" t="s">
        <v>1786</v>
      </c>
      <c r="AI669" s="689">
        <v>1</v>
      </c>
      <c r="AJ669" s="689">
        <v>1</v>
      </c>
      <c r="AK669" s="689">
        <v>1</v>
      </c>
      <c r="AL669" s="673">
        <v>0</v>
      </c>
      <c r="AM669" s="673">
        <v>0</v>
      </c>
      <c r="AN669" s="685" t="s">
        <v>1787</v>
      </c>
      <c r="AO669" s="683" t="s">
        <v>1324</v>
      </c>
      <c r="AP669" s="687" t="s">
        <v>1788</v>
      </c>
      <c r="AQ669" s="376" t="s">
        <v>1782</v>
      </c>
      <c r="AR669" s="369">
        <v>0</v>
      </c>
      <c r="AS669" s="369">
        <v>0</v>
      </c>
      <c r="AT669" s="369" t="s">
        <v>1419</v>
      </c>
      <c r="AW669" s="198"/>
      <c r="AX669" s="198"/>
      <c r="AY669" s="184"/>
      <c r="AZ669" s="184"/>
      <c r="BA669" s="184"/>
      <c r="BB669" s="184"/>
      <c r="BC669" s="184"/>
      <c r="BD669" s="184"/>
      <c r="BE669" s="184"/>
      <c r="BF669" s="184"/>
      <c r="BG669" s="186"/>
      <c r="BH669" s="186"/>
      <c r="BI669" s="199"/>
      <c r="BJ669" s="199"/>
      <c r="BK669" s="199"/>
      <c r="BL669" s="218"/>
      <c r="BM669" s="186"/>
      <c r="BN669" s="186"/>
      <c r="BO669" s="186"/>
      <c r="BP669" s="186"/>
      <c r="BQ669" s="186"/>
      <c r="BR669" s="186"/>
      <c r="BS669" s="186"/>
      <c r="BT669" s="186"/>
      <c r="BU669" s="186"/>
      <c r="BV669" s="189"/>
      <c r="BW669" s="184"/>
      <c r="BX669"/>
      <c r="BZ669"/>
    </row>
    <row r="670" spans="2:78" ht="18.75">
      <c r="B670" s="676" t="s">
        <v>1378</v>
      </c>
      <c r="C670" s="364">
        <v>32892819000105</v>
      </c>
      <c r="D670" s="838" t="s">
        <v>11</v>
      </c>
      <c r="E670" s="838" t="s">
        <v>620</v>
      </c>
      <c r="F670" s="365" t="s">
        <v>663</v>
      </c>
      <c r="G670" s="366" t="s">
        <v>738</v>
      </c>
      <c r="H670" s="366" t="s">
        <v>34</v>
      </c>
      <c r="I670" s="840" t="s">
        <v>1419</v>
      </c>
      <c r="J670" s="366" t="s">
        <v>1419</v>
      </c>
      <c r="K670" s="367" t="s">
        <v>48</v>
      </c>
      <c r="L670" s="681" t="s">
        <v>715</v>
      </c>
      <c r="M670" s="368" t="s">
        <v>34</v>
      </c>
      <c r="N670" s="683">
        <v>627089</v>
      </c>
      <c r="O670" s="683" t="s">
        <v>1324</v>
      </c>
      <c r="P670" s="684">
        <v>44546</v>
      </c>
      <c r="Q670" s="372">
        <v>60.483227360000001</v>
      </c>
      <c r="R670" s="372">
        <v>39.622042827175946</v>
      </c>
      <c r="S670" s="873">
        <v>1</v>
      </c>
      <c r="T670" s="369">
        <v>0.13051916826491938</v>
      </c>
      <c r="U670" s="685">
        <v>1.3424593789947503</v>
      </c>
      <c r="AB670" s="369">
        <v>1.0753809757835256E-2</v>
      </c>
      <c r="AD670" s="686">
        <v>40668849000152</v>
      </c>
      <c r="AE670" s="687" t="s">
        <v>1875</v>
      </c>
      <c r="AF670" s="688" t="s">
        <v>1823</v>
      </c>
      <c r="AG670" s="689" t="s">
        <v>59</v>
      </c>
      <c r="AH670" s="689" t="s">
        <v>1786</v>
      </c>
      <c r="AI670" s="689">
        <v>100</v>
      </c>
      <c r="AJ670" s="689">
        <v>1</v>
      </c>
      <c r="AK670" s="689">
        <v>100</v>
      </c>
      <c r="AL670" s="673">
        <v>0</v>
      </c>
      <c r="AM670" s="673">
        <v>0</v>
      </c>
      <c r="AN670" s="685" t="s">
        <v>1787</v>
      </c>
      <c r="AO670" s="683" t="s">
        <v>1324</v>
      </c>
      <c r="AP670" s="687" t="s">
        <v>1788</v>
      </c>
      <c r="AQ670" s="376" t="s">
        <v>669</v>
      </c>
      <c r="AR670" s="369">
        <v>2.0999999999999999E-3</v>
      </c>
      <c r="AS670" s="369">
        <v>2.0999999999999999E-3</v>
      </c>
      <c r="AT670" s="369" t="s">
        <v>1419</v>
      </c>
      <c r="AW670" s="198"/>
      <c r="AX670" s="198"/>
      <c r="AY670" s="184"/>
      <c r="AZ670" s="184"/>
      <c r="BA670" s="184"/>
      <c r="BB670" s="184"/>
      <c r="BC670" s="184"/>
      <c r="BD670" s="184"/>
      <c r="BE670" s="184"/>
      <c r="BF670" s="184"/>
      <c r="BG670" s="186"/>
      <c r="BH670" s="186"/>
      <c r="BI670" s="199"/>
      <c r="BJ670" s="199"/>
      <c r="BK670" s="199"/>
      <c r="BL670" s="218"/>
      <c r="BM670" s="186"/>
      <c r="BN670" s="186"/>
      <c r="BO670" s="186"/>
      <c r="BP670" s="186"/>
      <c r="BQ670" s="186"/>
      <c r="BR670" s="186"/>
      <c r="BS670" s="186"/>
      <c r="BT670" s="186"/>
      <c r="BU670" s="186"/>
      <c r="BV670" s="189"/>
      <c r="BW670" s="184"/>
      <c r="BX670"/>
      <c r="BZ670"/>
    </row>
    <row r="671" spans="2:78" ht="18.75">
      <c r="B671" s="676" t="s">
        <v>240</v>
      </c>
      <c r="C671" s="364">
        <v>35727276000150</v>
      </c>
      <c r="D671" s="838" t="s">
        <v>13</v>
      </c>
      <c r="E671" s="838" t="s">
        <v>615</v>
      </c>
      <c r="F671" s="365" t="s">
        <v>619</v>
      </c>
      <c r="G671" s="366" t="s">
        <v>1419</v>
      </c>
      <c r="H671" s="366" t="s">
        <v>1337</v>
      </c>
      <c r="I671" s="840" t="s">
        <v>34</v>
      </c>
      <c r="J671" s="366" t="s">
        <v>608</v>
      </c>
      <c r="K671" s="367" t="s">
        <v>48</v>
      </c>
      <c r="L671" s="681" t="s">
        <v>1419</v>
      </c>
      <c r="M671" s="368" t="s">
        <v>34</v>
      </c>
      <c r="N671" s="683">
        <v>592293</v>
      </c>
      <c r="O671" s="683" t="s">
        <v>1321</v>
      </c>
      <c r="P671" s="684">
        <v>44318</v>
      </c>
      <c r="Q671" s="372">
        <v>174.25231479000001</v>
      </c>
      <c r="R671" s="372">
        <v>118.30932644047998</v>
      </c>
      <c r="S671" s="873">
        <v>1</v>
      </c>
      <c r="T671" s="369">
        <v>0.17483181020286853</v>
      </c>
      <c r="U671" s="685">
        <v>1.798238576552087</v>
      </c>
      <c r="V671" s="369">
        <v>0.21071848546488825</v>
      </c>
      <c r="W671" s="685">
        <v>1.852773351195119</v>
      </c>
      <c r="AB671" s="369">
        <v>3.0027534454815853E-2</v>
      </c>
      <c r="AC671" s="373">
        <v>3.2299387515680631</v>
      </c>
      <c r="AD671" s="686">
        <v>40671799000162</v>
      </c>
      <c r="AE671" s="687" t="s">
        <v>1875</v>
      </c>
      <c r="AF671" s="688" t="s">
        <v>1823</v>
      </c>
      <c r="AG671" s="689" t="s">
        <v>59</v>
      </c>
      <c r="AH671" s="689" t="s">
        <v>1786</v>
      </c>
      <c r="AI671" s="689">
        <v>100</v>
      </c>
      <c r="AJ671" s="689">
        <v>1</v>
      </c>
      <c r="AK671" s="689">
        <v>100</v>
      </c>
      <c r="AL671" s="673">
        <v>0</v>
      </c>
      <c r="AM671" s="673">
        <v>0</v>
      </c>
      <c r="AN671" s="685" t="s">
        <v>1787</v>
      </c>
      <c r="AO671" s="683" t="s">
        <v>1324</v>
      </c>
      <c r="AP671" s="687" t="s">
        <v>1802</v>
      </c>
      <c r="AQ671" s="376" t="s">
        <v>668</v>
      </c>
      <c r="AR671" s="369">
        <v>4.6666666666666697E-3</v>
      </c>
      <c r="AS671" s="369">
        <v>4.6666666666666697E-3</v>
      </c>
      <c r="AT671" s="369" t="s">
        <v>1419</v>
      </c>
      <c r="AW671" s="198"/>
      <c r="AX671" s="198"/>
      <c r="AY671" s="184"/>
      <c r="AZ671" s="184"/>
      <c r="BA671" s="184"/>
      <c r="BB671" s="184"/>
      <c r="BC671" s="184"/>
      <c r="BD671" s="184"/>
      <c r="BE671" s="184"/>
      <c r="BF671" s="184"/>
      <c r="BG671" s="186"/>
      <c r="BH671" s="186"/>
      <c r="BI671" s="199"/>
      <c r="BJ671" s="199"/>
      <c r="BK671" s="199"/>
      <c r="BL671" s="218"/>
      <c r="BM671" s="186"/>
      <c r="BN671" s="186"/>
      <c r="BO671" s="186"/>
      <c r="BP671" s="186"/>
      <c r="BQ671" s="186"/>
      <c r="BR671" s="186"/>
      <c r="BS671" s="186"/>
      <c r="BT671" s="186"/>
      <c r="BU671" s="186"/>
      <c r="BV671" s="189"/>
      <c r="BW671" s="184"/>
      <c r="BX671"/>
      <c r="BZ671"/>
    </row>
    <row r="672" spans="2:78" ht="18.75">
      <c r="B672" s="676" t="s">
        <v>1407</v>
      </c>
      <c r="C672" s="364"/>
      <c r="D672" s="838" t="s">
        <v>11</v>
      </c>
      <c r="E672" s="838" t="s">
        <v>620</v>
      </c>
      <c r="F672" s="365" t="s">
        <v>663</v>
      </c>
      <c r="G672" s="366" t="s">
        <v>1419</v>
      </c>
      <c r="H672" s="366" t="s">
        <v>34</v>
      </c>
      <c r="I672" s="840" t="s">
        <v>1304</v>
      </c>
      <c r="J672" s="366" t="s">
        <v>608</v>
      </c>
      <c r="L672" s="681" t="s">
        <v>1419</v>
      </c>
      <c r="M672" s="368" t="s">
        <v>1416</v>
      </c>
      <c r="N672" s="683">
        <v>667218</v>
      </c>
      <c r="O672" s="683" t="s">
        <v>1321</v>
      </c>
      <c r="S672" s="873"/>
      <c r="AD672" s="686">
        <v>28840203000105</v>
      </c>
      <c r="AG672" s="689" t="s">
        <v>59</v>
      </c>
      <c r="AI672" s="689">
        <v>0</v>
      </c>
      <c r="AJ672" s="689">
        <v>0</v>
      </c>
      <c r="AK672" s="689">
        <v>0</v>
      </c>
      <c r="AO672" s="683" t="s">
        <v>1324</v>
      </c>
      <c r="AR672" s="369">
        <v>0</v>
      </c>
      <c r="AS672" s="369">
        <v>0</v>
      </c>
      <c r="AT672" s="369" t="s">
        <v>1419</v>
      </c>
      <c r="AW672" s="198"/>
      <c r="AX672" s="198"/>
      <c r="AY672" s="184"/>
      <c r="AZ672" s="184"/>
      <c r="BA672" s="184"/>
      <c r="BB672" s="184"/>
      <c r="BC672" s="184"/>
      <c r="BD672" s="184"/>
      <c r="BE672" s="184"/>
      <c r="BF672" s="184"/>
      <c r="BG672" s="186"/>
      <c r="BH672" s="186"/>
      <c r="BI672" s="199"/>
      <c r="BJ672" s="199"/>
      <c r="BK672" s="199"/>
      <c r="BL672" s="218"/>
      <c r="BM672" s="186"/>
      <c r="BN672" s="186"/>
      <c r="BO672" s="186"/>
      <c r="BP672" s="186"/>
      <c r="BQ672" s="186"/>
      <c r="BR672" s="186"/>
      <c r="BS672" s="186"/>
      <c r="BT672" s="186"/>
      <c r="BU672" s="186"/>
      <c r="BV672" s="189"/>
      <c r="BW672" s="184"/>
      <c r="BX672"/>
      <c r="BZ672"/>
    </row>
    <row r="673" spans="2:78" ht="18.75">
      <c r="B673" s="676" t="s">
        <v>1004</v>
      </c>
      <c r="C673" s="364">
        <v>41745741000189</v>
      </c>
      <c r="D673" s="838" t="s">
        <v>11</v>
      </c>
      <c r="E673" s="838" t="s">
        <v>620</v>
      </c>
      <c r="F673" s="365" t="s">
        <v>672</v>
      </c>
      <c r="G673" s="366" t="s">
        <v>738</v>
      </c>
      <c r="H673" s="366" t="s">
        <v>34</v>
      </c>
      <c r="I673" s="840" t="s">
        <v>1304</v>
      </c>
      <c r="J673" s="366" t="s">
        <v>1419</v>
      </c>
      <c r="K673" s="367" t="s">
        <v>48</v>
      </c>
      <c r="L673" s="681" t="s">
        <v>1419</v>
      </c>
      <c r="M673" s="368" t="s">
        <v>1416</v>
      </c>
      <c r="N673" s="683">
        <v>627402</v>
      </c>
      <c r="O673" s="683" t="s">
        <v>1321</v>
      </c>
      <c r="P673" s="684">
        <v>44495</v>
      </c>
      <c r="Q673" s="372">
        <v>200.68</v>
      </c>
      <c r="R673" s="372">
        <v>144.49360360360362</v>
      </c>
      <c r="S673" s="873">
        <v>0</v>
      </c>
      <c r="T673" s="369">
        <v>0.10157790927021648</v>
      </c>
      <c r="U673" s="685">
        <v>1.0447830675851124</v>
      </c>
      <c r="AB673" s="369">
        <v>7.6350369868580393E-3</v>
      </c>
      <c r="AD673" s="686">
        <v>0</v>
      </c>
      <c r="AE673" s="687" t="s">
        <v>2112</v>
      </c>
      <c r="AF673" s="688" t="s">
        <v>1823</v>
      </c>
      <c r="AG673" s="689" t="s">
        <v>59</v>
      </c>
      <c r="AH673" s="689" t="s">
        <v>1786</v>
      </c>
      <c r="AI673" s="689">
        <v>1</v>
      </c>
      <c r="AJ673" s="689">
        <v>1</v>
      </c>
      <c r="AK673" s="689">
        <v>1</v>
      </c>
      <c r="AL673" s="673">
        <v>0</v>
      </c>
      <c r="AM673" s="673">
        <v>0</v>
      </c>
      <c r="AN673" s="685" t="s">
        <v>1787</v>
      </c>
      <c r="AO673" s="683" t="s">
        <v>1324</v>
      </c>
      <c r="AP673" s="687" t="s">
        <v>1788</v>
      </c>
      <c r="AQ673" s="376" t="s">
        <v>11</v>
      </c>
      <c r="AR673" s="369">
        <v>6.9999999999999999E-4</v>
      </c>
      <c r="AS673" s="369">
        <v>6.9999999999999999E-4</v>
      </c>
      <c r="AT673" s="369" t="s">
        <v>1419</v>
      </c>
      <c r="AW673" s="198"/>
      <c r="AX673" s="198"/>
      <c r="AY673" s="184"/>
      <c r="AZ673" s="184"/>
      <c r="BA673" s="184"/>
      <c r="BB673" s="184"/>
      <c r="BC673" s="184"/>
      <c r="BD673" s="184"/>
      <c r="BE673" s="184"/>
      <c r="BF673" s="184"/>
      <c r="BG673" s="186"/>
      <c r="BH673" s="186"/>
      <c r="BI673" s="199"/>
      <c r="BJ673" s="199"/>
      <c r="BK673" s="199"/>
      <c r="BL673" s="218"/>
      <c r="BM673" s="186"/>
      <c r="BN673" s="186"/>
      <c r="BO673" s="186"/>
      <c r="BP673" s="186"/>
      <c r="BQ673" s="186"/>
      <c r="BR673" s="186"/>
      <c r="BS673" s="186"/>
      <c r="BT673" s="186"/>
      <c r="BU673" s="186"/>
      <c r="BV673" s="189"/>
      <c r="BW673" s="184"/>
      <c r="BX673"/>
      <c r="BZ673"/>
    </row>
    <row r="674" spans="2:78" ht="18.75">
      <c r="B674" s="676" t="s">
        <v>1615</v>
      </c>
      <c r="C674" s="364">
        <v>10388050000141</v>
      </c>
      <c r="D674" s="838" t="s">
        <v>11</v>
      </c>
      <c r="E674" s="838" t="s">
        <v>620</v>
      </c>
      <c r="F674" s="365" t="s">
        <v>672</v>
      </c>
      <c r="G674" s="366" t="s">
        <v>738</v>
      </c>
      <c r="H674" s="366" t="s">
        <v>34</v>
      </c>
      <c r="I674" s="840" t="s">
        <v>1304</v>
      </c>
      <c r="J674" s="366" t="s">
        <v>608</v>
      </c>
      <c r="K674" s="367" t="s">
        <v>48</v>
      </c>
      <c r="L674" s="681" t="s">
        <v>1419</v>
      </c>
      <c r="M674" s="368" t="s">
        <v>1419</v>
      </c>
      <c r="N674" s="682">
        <v>222585</v>
      </c>
      <c r="O674" s="683" t="s">
        <v>1321</v>
      </c>
      <c r="P674" s="684">
        <v>39831</v>
      </c>
      <c r="Q674" s="372">
        <v>46.035966999999999</v>
      </c>
      <c r="R674" s="372">
        <v>53.946975872509931</v>
      </c>
      <c r="S674" s="873">
        <v>0</v>
      </c>
      <c r="T674" s="369">
        <v>9.4353718815267218E-2</v>
      </c>
      <c r="U674" s="685">
        <v>0.97047840903713378</v>
      </c>
      <c r="V674" s="369">
        <v>0.11030402720377319</v>
      </c>
      <c r="W674" s="685">
        <v>0.96986442210693502</v>
      </c>
      <c r="X674" s="369">
        <v>0.14343359926724375</v>
      </c>
      <c r="Y674" s="685">
        <v>0.95849303601281943</v>
      </c>
      <c r="Z674" s="369">
        <v>0.17680827022645884</v>
      </c>
      <c r="AA674" s="685">
        <v>0.94143692857659789</v>
      </c>
      <c r="AB674" s="369">
        <v>1.29675538368865E-3</v>
      </c>
      <c r="AC674" s="373">
        <v>-2.6430282492530939</v>
      </c>
      <c r="AD674" s="686">
        <v>35823433000121</v>
      </c>
      <c r="AE674" s="687" t="s">
        <v>1875</v>
      </c>
      <c r="AF674" s="688" t="s">
        <v>1875</v>
      </c>
      <c r="AG674" s="689" t="s">
        <v>59</v>
      </c>
      <c r="AH674" s="689" t="s">
        <v>1786</v>
      </c>
      <c r="AI674" s="689">
        <v>1000</v>
      </c>
      <c r="AJ674" s="689">
        <v>1000</v>
      </c>
      <c r="AK674" s="689">
        <v>1000</v>
      </c>
      <c r="AL674" s="673">
        <v>0.3</v>
      </c>
      <c r="AM674" s="673">
        <v>0</v>
      </c>
      <c r="AN674" s="685" t="s">
        <v>1787</v>
      </c>
      <c r="AO674" s="683" t="s">
        <v>1324</v>
      </c>
      <c r="AP674" s="687" t="s">
        <v>1788</v>
      </c>
      <c r="AQ674" s="376" t="s">
        <v>1782</v>
      </c>
      <c r="AR674" s="369">
        <v>0</v>
      </c>
      <c r="AS674" s="369">
        <v>0</v>
      </c>
      <c r="AT674" s="369" t="s">
        <v>1419</v>
      </c>
      <c r="AW674"/>
      <c r="AX674" s="198"/>
      <c r="AY674" s="184"/>
      <c r="AZ674" s="184"/>
      <c r="BA674" s="184"/>
      <c r="BB674" s="186"/>
      <c r="BC674" s="184"/>
      <c r="BD674" s="184"/>
      <c r="BE674" s="184"/>
      <c r="BF674" s="184"/>
      <c r="BG674" s="186"/>
      <c r="BH674" s="186"/>
      <c r="BI674" s="199"/>
      <c r="BJ674" s="199"/>
      <c r="BK674" s="199"/>
      <c r="BL674" s="186"/>
      <c r="BM674" s="186"/>
      <c r="BN674" s="186"/>
      <c r="BO674" s="186"/>
      <c r="BP674" s="186"/>
      <c r="BQ674" s="186"/>
      <c r="BR674" s="186"/>
      <c r="BS674" s="186"/>
      <c r="BT674" s="187"/>
      <c r="BU674" s="188"/>
      <c r="BV674" s="189"/>
      <c r="BW674" s="185"/>
      <c r="BX674"/>
      <c r="BZ674"/>
    </row>
    <row r="675" spans="2:78" ht="18.75">
      <c r="B675" s="676" t="s">
        <v>1005</v>
      </c>
      <c r="C675" s="364">
        <v>41483966000104</v>
      </c>
      <c r="D675" s="838" t="s">
        <v>14</v>
      </c>
      <c r="E675" s="838" t="s">
        <v>607</v>
      </c>
      <c r="F675" s="365" t="s">
        <v>1419</v>
      </c>
      <c r="G675" s="366" t="s">
        <v>866</v>
      </c>
      <c r="H675" s="366" t="s">
        <v>34</v>
      </c>
      <c r="I675" s="840" t="s">
        <v>34</v>
      </c>
      <c r="J675" s="366" t="s">
        <v>690</v>
      </c>
      <c r="K675" s="367" t="s">
        <v>1782</v>
      </c>
      <c r="L675" s="681" t="s">
        <v>1419</v>
      </c>
      <c r="M675" s="368" t="s">
        <v>1416</v>
      </c>
      <c r="N675" s="683">
        <v>604801</v>
      </c>
      <c r="O675" s="683" t="s">
        <v>1321</v>
      </c>
      <c r="P675" s="684">
        <v>44315</v>
      </c>
      <c r="Q675" s="372">
        <v>9.33095344</v>
      </c>
      <c r="R675" s="372">
        <v>19.131734570919992</v>
      </c>
      <c r="S675" s="873">
        <v>5</v>
      </c>
      <c r="T675" s="369">
        <v>-0.31444636949569926</v>
      </c>
      <c r="U675" s="685">
        <v>-3.2342489117271649</v>
      </c>
      <c r="V675" s="369">
        <v>-0.3146981602055936</v>
      </c>
      <c r="W675" s="685">
        <v>-2.767029971825663</v>
      </c>
      <c r="AB675" s="369">
        <v>0.35153793684571</v>
      </c>
      <c r="AC675" s="373">
        <v>-1.2187291999408436</v>
      </c>
      <c r="AD675" s="686">
        <v>29152373000160</v>
      </c>
      <c r="AE675" s="687" t="s">
        <v>1875</v>
      </c>
      <c r="AF675" s="688" t="s">
        <v>1823</v>
      </c>
      <c r="AG675" s="689" t="s">
        <v>59</v>
      </c>
      <c r="AH675" s="689" t="s">
        <v>1780</v>
      </c>
      <c r="AI675" s="689">
        <v>100</v>
      </c>
      <c r="AJ675" s="689">
        <v>0</v>
      </c>
      <c r="AK675" s="689">
        <v>0</v>
      </c>
      <c r="AL675" s="673">
        <v>0</v>
      </c>
      <c r="AM675" s="673">
        <v>0</v>
      </c>
      <c r="AN675" s="685" t="s">
        <v>666</v>
      </c>
      <c r="AO675" s="683" t="s">
        <v>1324</v>
      </c>
      <c r="AP675" s="687" t="s">
        <v>1783</v>
      </c>
      <c r="AQ675" s="376" t="s">
        <v>687</v>
      </c>
      <c r="AR675" s="369">
        <v>0</v>
      </c>
      <c r="AS675" s="369">
        <v>0</v>
      </c>
      <c r="AT675" s="369" t="s">
        <v>1419</v>
      </c>
      <c r="AW675" s="198"/>
      <c r="AX675" s="198"/>
      <c r="AY675" s="184"/>
      <c r="AZ675" s="184"/>
      <c r="BA675" s="184"/>
      <c r="BB675" s="186"/>
      <c r="BC675" s="184"/>
      <c r="BD675" s="184"/>
      <c r="BE675" s="184"/>
      <c r="BF675" s="184"/>
      <c r="BG675" s="186"/>
      <c r="BH675" s="186"/>
      <c r="BI675" s="199"/>
      <c r="BJ675" s="199"/>
      <c r="BK675" s="199"/>
      <c r="BL675" s="218"/>
      <c r="BM675" s="186"/>
      <c r="BN675" s="186"/>
      <c r="BO675" s="186"/>
      <c r="BP675" s="186"/>
      <c r="BQ675" s="186"/>
      <c r="BR675" s="186"/>
      <c r="BS675" s="186"/>
      <c r="BT675" s="187"/>
      <c r="BU675" s="188"/>
      <c r="BV675" s="189"/>
      <c r="BW675" s="185"/>
      <c r="BX675"/>
      <c r="BZ675"/>
    </row>
    <row r="676" spans="2:78" ht="18.75">
      <c r="B676" s="676" t="s">
        <v>1006</v>
      </c>
      <c r="C676" s="364">
        <v>19628842000110</v>
      </c>
      <c r="D676" s="838" t="s">
        <v>14</v>
      </c>
      <c r="E676" s="838" t="s">
        <v>614</v>
      </c>
      <c r="F676" s="365" t="s">
        <v>1419</v>
      </c>
      <c r="G676" s="366" t="s">
        <v>1419</v>
      </c>
      <c r="H676" s="366" t="s">
        <v>1338</v>
      </c>
      <c r="I676" s="840" t="s">
        <v>34</v>
      </c>
      <c r="J676" s="366" t="s">
        <v>611</v>
      </c>
      <c r="K676" s="367" t="s">
        <v>48</v>
      </c>
      <c r="L676" s="681" t="s">
        <v>1419</v>
      </c>
      <c r="M676" s="368" t="s">
        <v>34</v>
      </c>
      <c r="N676" s="682">
        <v>374296</v>
      </c>
      <c r="O676" s="683" t="s">
        <v>1321</v>
      </c>
      <c r="P676" s="684">
        <v>41727</v>
      </c>
      <c r="Q676" s="372">
        <v>160.87310099999999</v>
      </c>
      <c r="R676" s="372">
        <v>175.16185547410348</v>
      </c>
      <c r="S676" s="873">
        <v>2</v>
      </c>
      <c r="T676" s="369">
        <v>-7.1732353476812061E-2</v>
      </c>
      <c r="U676" s="685">
        <v>-0.73780558045584566</v>
      </c>
      <c r="V676" s="369">
        <v>-0.12021977209088774</v>
      </c>
      <c r="W676" s="685">
        <v>-1.0570500709766273</v>
      </c>
      <c r="X676" s="369">
        <v>-0.11534993445964292</v>
      </c>
      <c r="Y676" s="685">
        <v>-0.770824335782754</v>
      </c>
      <c r="Z676" s="369">
        <v>2.4818033750768409E-2</v>
      </c>
      <c r="AA676" s="685">
        <v>0.13214660964505781</v>
      </c>
      <c r="AB676" s="369">
        <v>0.24417555806497029</v>
      </c>
      <c r="AC676" s="373">
        <v>-0.95812685864271185</v>
      </c>
      <c r="AD676" s="686">
        <v>19601993000185</v>
      </c>
      <c r="AE676" s="687" t="s">
        <v>1959</v>
      </c>
      <c r="AF676" s="688" t="s">
        <v>1779</v>
      </c>
      <c r="AG676" s="689" t="s">
        <v>1439</v>
      </c>
      <c r="AH676" s="689" t="s">
        <v>1780</v>
      </c>
      <c r="AI676" s="689">
        <v>20000</v>
      </c>
      <c r="AJ676" s="689">
        <v>10000</v>
      </c>
      <c r="AK676" s="689">
        <v>20000</v>
      </c>
      <c r="AL676" s="673">
        <v>2</v>
      </c>
      <c r="AM676" s="673">
        <v>20</v>
      </c>
      <c r="AN676" s="685" t="s">
        <v>666</v>
      </c>
      <c r="AO676" s="683" t="s">
        <v>1324</v>
      </c>
      <c r="AP676" s="687" t="s">
        <v>1783</v>
      </c>
      <c r="AQ676" s="376" t="s">
        <v>659</v>
      </c>
      <c r="AR676" s="369">
        <v>5.3333333333333297E-3</v>
      </c>
      <c r="AS676" s="369">
        <v>5.3333333333333297E-3</v>
      </c>
      <c r="AT676" s="369" t="s">
        <v>1419</v>
      </c>
      <c r="AW676"/>
      <c r="AX676" s="198"/>
      <c r="AY676" s="184"/>
      <c r="AZ676" s="184"/>
      <c r="BA676" s="184"/>
      <c r="BB676" s="186"/>
      <c r="BC676" s="184"/>
      <c r="BD676" s="184"/>
      <c r="BE676" s="184"/>
      <c r="BF676" s="184"/>
      <c r="BG676" s="186"/>
      <c r="BH676" s="186"/>
      <c r="BI676" s="199"/>
      <c r="BJ676" s="199"/>
      <c r="BK676" s="199"/>
      <c r="BL676" s="186"/>
      <c r="BM676" s="186"/>
      <c r="BN676" s="186"/>
      <c r="BO676" s="186"/>
      <c r="BP676" s="186"/>
      <c r="BQ676" s="186"/>
      <c r="BR676" s="186"/>
      <c r="BS676" s="186"/>
      <c r="BT676" s="187"/>
      <c r="BU676" s="188"/>
      <c r="BV676" s="189"/>
      <c r="BW676" s="185"/>
      <c r="BX676"/>
      <c r="BZ676"/>
    </row>
    <row r="677" spans="2:78" ht="18.75">
      <c r="B677" s="676" t="s">
        <v>227</v>
      </c>
      <c r="C677" s="364"/>
      <c r="D677" s="838" t="s">
        <v>13</v>
      </c>
      <c r="E677" s="838" t="s">
        <v>616</v>
      </c>
      <c r="F677" s="365" t="s">
        <v>610</v>
      </c>
      <c r="G677" s="366" t="s">
        <v>34</v>
      </c>
      <c r="H677" s="366" t="s">
        <v>1337</v>
      </c>
      <c r="I677" s="840" t="s">
        <v>34</v>
      </c>
      <c r="J677" s="366" t="s">
        <v>1419</v>
      </c>
      <c r="L677" s="681" t="s">
        <v>1419</v>
      </c>
      <c r="M677" s="368" t="s">
        <v>34</v>
      </c>
      <c r="N677" s="682">
        <v>475467</v>
      </c>
      <c r="O677" s="683" t="s">
        <v>1324</v>
      </c>
      <c r="S677" s="873"/>
      <c r="AD677" s="686">
        <v>0</v>
      </c>
      <c r="AG677" s="689" t="s">
        <v>1440</v>
      </c>
      <c r="AI677" s="689">
        <v>1000</v>
      </c>
      <c r="AJ677" s="689">
        <v>1000</v>
      </c>
      <c r="AK677" s="689">
        <v>1000</v>
      </c>
      <c r="AO677" s="683" t="s">
        <v>1324</v>
      </c>
      <c r="AR677" s="369">
        <v>4.0000000000000001E-3</v>
      </c>
      <c r="AS677" s="369">
        <v>4.0000000000000001E-3</v>
      </c>
      <c r="AT677" s="369" t="s">
        <v>1419</v>
      </c>
      <c r="AW677"/>
      <c r="AX677" s="198"/>
      <c r="AY677" s="184"/>
      <c r="AZ677" s="184"/>
      <c r="BA677" s="184"/>
      <c r="BB677" s="186"/>
      <c r="BC677" s="184"/>
      <c r="BD677" s="184"/>
      <c r="BE677" s="184"/>
      <c r="BF677" s="184"/>
      <c r="BG677" s="186"/>
      <c r="BH677" s="186"/>
      <c r="BI677" s="199"/>
      <c r="BJ677" s="199"/>
      <c r="BK677" s="199"/>
      <c r="BL677" s="186"/>
      <c r="BM677" s="186"/>
      <c r="BN677" s="186"/>
      <c r="BO677" s="186"/>
      <c r="BP677" s="186"/>
      <c r="BQ677" s="186"/>
      <c r="BR677" s="186"/>
      <c r="BS677" s="186"/>
      <c r="BT677" s="187"/>
      <c r="BU677" s="188"/>
      <c r="BV677" s="189"/>
      <c r="BW677" s="185"/>
      <c r="BX677"/>
      <c r="BZ677"/>
    </row>
    <row r="678" spans="2:78" ht="18.75">
      <c r="B678" s="676" t="s">
        <v>241</v>
      </c>
      <c r="C678" s="364">
        <v>38318178000158</v>
      </c>
      <c r="D678" s="838" t="s">
        <v>14</v>
      </c>
      <c r="E678" s="838" t="s">
        <v>607</v>
      </c>
      <c r="F678" s="365" t="s">
        <v>1419</v>
      </c>
      <c r="G678" s="366" t="s">
        <v>866</v>
      </c>
      <c r="H678" s="366" t="s">
        <v>34</v>
      </c>
      <c r="I678" s="840" t="s">
        <v>34</v>
      </c>
      <c r="J678" s="366" t="s">
        <v>611</v>
      </c>
      <c r="K678" s="367" t="s">
        <v>1782</v>
      </c>
      <c r="L678" s="681" t="s">
        <v>1419</v>
      </c>
      <c r="M678" s="368" t="s">
        <v>34</v>
      </c>
      <c r="N678" s="683">
        <v>582883</v>
      </c>
      <c r="O678" s="683" t="s">
        <v>1321</v>
      </c>
      <c r="P678" s="684">
        <v>44295</v>
      </c>
      <c r="Q678" s="372">
        <v>1.1154145499999999</v>
      </c>
      <c r="R678" s="372">
        <v>1.3248185792828673</v>
      </c>
      <c r="S678" s="873">
        <v>3</v>
      </c>
      <c r="T678" s="369">
        <v>-0.40969945825285525</v>
      </c>
      <c r="U678" s="685">
        <v>-4.2139778211293022</v>
      </c>
      <c r="V678" s="369">
        <v>-0.40721608535848686</v>
      </c>
      <c r="W678" s="685">
        <v>-3.5805074693170154</v>
      </c>
      <c r="AB678" s="369">
        <v>0.2805303429324158</v>
      </c>
      <c r="AC678" s="373">
        <v>-1.8570093638648733</v>
      </c>
      <c r="AD678" s="686">
        <v>38427986000153</v>
      </c>
      <c r="AE678" s="687" t="s">
        <v>1803</v>
      </c>
      <c r="AF678" s="688" t="s">
        <v>1800</v>
      </c>
      <c r="AG678" s="689" t="s">
        <v>1438</v>
      </c>
      <c r="AH678" s="689" t="s">
        <v>1780</v>
      </c>
      <c r="AI678" s="689">
        <v>5000</v>
      </c>
      <c r="AJ678" s="689">
        <v>5000</v>
      </c>
      <c r="AK678" s="689">
        <v>5000</v>
      </c>
      <c r="AL678" s="673">
        <v>1</v>
      </c>
      <c r="AM678" s="673">
        <v>0</v>
      </c>
      <c r="AN678" s="685" t="s">
        <v>1782</v>
      </c>
      <c r="AO678" s="683" t="s">
        <v>1324</v>
      </c>
      <c r="AP678" s="687" t="s">
        <v>1783</v>
      </c>
      <c r="AQ678" s="376" t="s">
        <v>687</v>
      </c>
      <c r="AR678" s="369">
        <v>6.6670000000000002E-3</v>
      </c>
      <c r="AS678" s="369">
        <v>6.6670000000000002E-3</v>
      </c>
      <c r="AT678" s="369" t="s">
        <v>1419</v>
      </c>
      <c r="AW678"/>
      <c r="AX678" s="198"/>
      <c r="AY678" s="184"/>
      <c r="AZ678" s="184"/>
      <c r="BA678" s="184"/>
      <c r="BB678" s="186"/>
      <c r="BC678" s="184"/>
      <c r="BD678" s="184"/>
      <c r="BE678" s="184"/>
      <c r="BF678" s="184"/>
      <c r="BG678" s="186"/>
      <c r="BH678" s="186"/>
      <c r="BI678" s="199"/>
      <c r="BJ678" s="199"/>
      <c r="BK678" s="199"/>
      <c r="BL678" s="186"/>
      <c r="BM678" s="186"/>
      <c r="BN678" s="186"/>
      <c r="BO678" s="186"/>
      <c r="BP678" s="186"/>
      <c r="BQ678" s="186"/>
      <c r="BR678" s="186"/>
      <c r="BS678" s="186"/>
      <c r="BT678" s="187"/>
      <c r="BU678" s="188"/>
      <c r="BV678" s="189"/>
      <c r="BW678" s="185"/>
      <c r="BX678"/>
      <c r="BZ678"/>
    </row>
    <row r="679" spans="2:78" ht="18.75">
      <c r="B679" s="676" t="s">
        <v>242</v>
      </c>
      <c r="C679" s="364">
        <v>7266253000150</v>
      </c>
      <c r="D679" s="838" t="s">
        <v>14</v>
      </c>
      <c r="E679" s="838" t="s">
        <v>607</v>
      </c>
      <c r="F679" s="365" t="s">
        <v>1419</v>
      </c>
      <c r="G679" s="366" t="s">
        <v>1419</v>
      </c>
      <c r="H679" s="366" t="s">
        <v>34</v>
      </c>
      <c r="I679" s="840" t="s">
        <v>34</v>
      </c>
      <c r="J679" s="366" t="s">
        <v>608</v>
      </c>
      <c r="K679" s="367" t="s">
        <v>48</v>
      </c>
      <c r="L679" s="681" t="s">
        <v>1419</v>
      </c>
      <c r="M679" s="368" t="s">
        <v>34</v>
      </c>
      <c r="N679" s="682">
        <v>156981</v>
      </c>
      <c r="O679" s="683" t="s">
        <v>1321</v>
      </c>
      <c r="P679" s="684">
        <v>38595</v>
      </c>
      <c r="Q679" s="372">
        <v>21.836449000000002</v>
      </c>
      <c r="R679" s="372">
        <v>23.799028326693229</v>
      </c>
      <c r="S679" s="873">
        <v>1</v>
      </c>
      <c r="T679" s="369">
        <v>-4.8274229463928675E-2</v>
      </c>
      <c r="U679" s="685">
        <v>-0.4965262418471465</v>
      </c>
      <c r="V679" s="369">
        <v>-9.3177309405053754E-2</v>
      </c>
      <c r="W679" s="685">
        <v>-0.81927523074624653</v>
      </c>
      <c r="X679" s="369">
        <v>-0.14221652520238337</v>
      </c>
      <c r="Y679" s="685">
        <v>-0.95035995546934804</v>
      </c>
      <c r="Z679" s="369">
        <v>-0.12376675517791025</v>
      </c>
      <c r="AA679" s="685">
        <v>-0.65901099369019733</v>
      </c>
      <c r="AB679" s="369">
        <v>0.23233044572655126</v>
      </c>
      <c r="AC679" s="373">
        <v>-0.89057935163527768</v>
      </c>
      <c r="AD679" s="686">
        <v>11361527000168</v>
      </c>
      <c r="AE679" s="687" t="s">
        <v>1837</v>
      </c>
      <c r="AF679" s="688" t="s">
        <v>1800</v>
      </c>
      <c r="AG679" s="689" t="s">
        <v>1438</v>
      </c>
      <c r="AH679" s="689" t="s">
        <v>1780</v>
      </c>
      <c r="AI679" s="689">
        <v>1000</v>
      </c>
      <c r="AJ679" s="689">
        <v>1000</v>
      </c>
      <c r="AK679" s="689">
        <v>1000</v>
      </c>
      <c r="AL679" s="673">
        <v>2</v>
      </c>
      <c r="AM679" s="673">
        <v>20</v>
      </c>
      <c r="AN679" s="685" t="s">
        <v>1801</v>
      </c>
      <c r="AO679" s="683" t="s">
        <v>1324</v>
      </c>
      <c r="AP679" s="687" t="s">
        <v>1783</v>
      </c>
      <c r="AQ679" s="376" t="s">
        <v>659</v>
      </c>
      <c r="AR679" s="369">
        <v>4.6666666666666697E-3</v>
      </c>
      <c r="AS679" s="369">
        <v>4.6666666666666697E-3</v>
      </c>
      <c r="AT679" s="369" t="s">
        <v>1419</v>
      </c>
      <c r="AW679"/>
      <c r="AX679" s="198"/>
      <c r="AY679" s="184"/>
      <c r="AZ679" s="184"/>
      <c r="BA679" s="184"/>
      <c r="BB679" s="186"/>
      <c r="BC679" s="184"/>
      <c r="BD679" s="184"/>
      <c r="BE679" s="184"/>
      <c r="BF679" s="184"/>
      <c r="BG679" s="186"/>
      <c r="BH679" s="186"/>
      <c r="BI679" s="199"/>
      <c r="BJ679" s="199"/>
      <c r="BK679" s="199"/>
      <c r="BL679" s="186"/>
      <c r="BM679" s="186"/>
      <c r="BN679" s="186"/>
      <c r="BO679" s="186"/>
      <c r="BP679" s="186"/>
      <c r="BQ679" s="186"/>
      <c r="BR679" s="186"/>
      <c r="BS679" s="186"/>
      <c r="BT679" s="187"/>
      <c r="BU679" s="188"/>
      <c r="BV679" s="189"/>
      <c r="BW679" s="185"/>
      <c r="BX679"/>
      <c r="BZ679"/>
    </row>
    <row r="680" spans="2:78" ht="18.75">
      <c r="B680" s="676" t="s">
        <v>1616</v>
      </c>
      <c r="C680" s="364">
        <v>38075290000105</v>
      </c>
      <c r="D680" s="838" t="s">
        <v>13</v>
      </c>
      <c r="E680" s="838" t="s">
        <v>615</v>
      </c>
      <c r="F680" s="365" t="s">
        <v>619</v>
      </c>
      <c r="G680" s="366" t="s">
        <v>34</v>
      </c>
      <c r="H680" s="366" t="s">
        <v>1337</v>
      </c>
      <c r="I680" s="840" t="s">
        <v>34</v>
      </c>
      <c r="J680" s="366" t="s">
        <v>611</v>
      </c>
      <c r="K680" s="367" t="s">
        <v>48</v>
      </c>
      <c r="L680" s="681" t="s">
        <v>1419</v>
      </c>
      <c r="M680" s="368" t="s">
        <v>1419</v>
      </c>
      <c r="N680" s="683">
        <v>564461</v>
      </c>
      <c r="O680" s="683" t="s">
        <v>1321</v>
      </c>
      <c r="P680" s="684">
        <v>44169</v>
      </c>
      <c r="Q680" s="372">
        <v>52.725168969999999</v>
      </c>
      <c r="R680" s="372">
        <v>64.492565432079985</v>
      </c>
      <c r="S680" s="873">
        <v>2</v>
      </c>
      <c r="T680" s="369">
        <v>0.11968269084545802</v>
      </c>
      <c r="U680" s="685">
        <v>1.2310004190549115</v>
      </c>
      <c r="V680" s="369">
        <v>0.13142589707703811</v>
      </c>
      <c r="W680" s="685">
        <v>1.1555815771171305</v>
      </c>
      <c r="AB680" s="369">
        <v>2.9040009212934807E-2</v>
      </c>
      <c r="AC680" s="373">
        <v>0.60931484670202563</v>
      </c>
      <c r="AD680" s="686">
        <v>36977246000165</v>
      </c>
      <c r="AE680" s="687" t="s">
        <v>1812</v>
      </c>
      <c r="AF680" s="688" t="s">
        <v>1816</v>
      </c>
      <c r="AG680" s="689" t="s">
        <v>719</v>
      </c>
      <c r="AH680" s="689" t="s">
        <v>1861</v>
      </c>
      <c r="AI680" s="689">
        <v>0</v>
      </c>
      <c r="AJ680" s="689">
        <v>0</v>
      </c>
      <c r="AK680" s="689">
        <v>0</v>
      </c>
      <c r="AL680" s="673">
        <v>2</v>
      </c>
      <c r="AM680" s="673">
        <v>0</v>
      </c>
      <c r="AN680" s="685" t="s">
        <v>1787</v>
      </c>
      <c r="AO680" s="683" t="s">
        <v>1321</v>
      </c>
      <c r="AP680" s="687" t="s">
        <v>1802</v>
      </c>
      <c r="AQ680" s="376" t="s">
        <v>1782</v>
      </c>
      <c r="AR680" s="369">
        <v>0</v>
      </c>
      <c r="AS680" s="369">
        <v>0</v>
      </c>
      <c r="AT680" s="369" t="s">
        <v>1419</v>
      </c>
      <c r="AW680"/>
      <c r="AX680" s="198"/>
      <c r="AY680" s="184"/>
      <c r="AZ680" s="184"/>
      <c r="BA680" s="184"/>
      <c r="BB680" s="186"/>
      <c r="BC680" s="184"/>
      <c r="BD680" s="184"/>
      <c r="BE680" s="184"/>
      <c r="BF680" s="184"/>
      <c r="BG680" s="186"/>
      <c r="BH680" s="186"/>
      <c r="BI680" s="199"/>
      <c r="BJ680" s="199"/>
      <c r="BK680" s="199"/>
      <c r="BL680" s="186"/>
      <c r="BM680" s="186"/>
      <c r="BN680" s="186"/>
      <c r="BO680" s="186"/>
      <c r="BP680" s="186"/>
      <c r="BQ680" s="186"/>
      <c r="BR680" s="186"/>
      <c r="BS680" s="186"/>
      <c r="BT680" s="187"/>
      <c r="BU680" s="188"/>
      <c r="BV680" s="189"/>
      <c r="BW680" s="185"/>
      <c r="BX680"/>
      <c r="BZ680"/>
    </row>
    <row r="681" spans="2:78" ht="18.75">
      <c r="B681" s="676" t="s">
        <v>1007</v>
      </c>
      <c r="C681" s="364">
        <v>20824446000148</v>
      </c>
      <c r="D681" s="838" t="s">
        <v>11</v>
      </c>
      <c r="E681" s="838" t="s">
        <v>620</v>
      </c>
      <c r="F681" s="365" t="s">
        <v>663</v>
      </c>
      <c r="G681" s="366" t="s">
        <v>738</v>
      </c>
      <c r="H681" s="366" t="s">
        <v>34</v>
      </c>
      <c r="I681" s="840" t="s">
        <v>1419</v>
      </c>
      <c r="J681" s="366" t="s">
        <v>608</v>
      </c>
      <c r="K681" s="367" t="s">
        <v>48</v>
      </c>
      <c r="L681" s="681" t="s">
        <v>1339</v>
      </c>
      <c r="M681" s="368" t="s">
        <v>1416</v>
      </c>
      <c r="N681" s="682">
        <v>391573</v>
      </c>
      <c r="O681" s="683" t="s">
        <v>1321</v>
      </c>
      <c r="P681" s="684">
        <v>41994</v>
      </c>
      <c r="Q681" s="372">
        <v>583.87733700000001</v>
      </c>
      <c r="R681" s="372">
        <v>443.51354455776908</v>
      </c>
      <c r="S681" s="873">
        <v>1</v>
      </c>
      <c r="T681" s="369">
        <v>0.11134794912415802</v>
      </c>
      <c r="U681" s="685">
        <v>1.1452731473905133</v>
      </c>
      <c r="V681" s="369">
        <v>0.12899943050443019</v>
      </c>
      <c r="W681" s="685">
        <v>1.1342465120260194</v>
      </c>
      <c r="X681" s="369">
        <v>0.20906301288133178</v>
      </c>
      <c r="Y681" s="685">
        <v>1.3970606814464659</v>
      </c>
      <c r="Z681" s="369">
        <v>0.22276672669422037</v>
      </c>
      <c r="AA681" s="685">
        <v>1.1861482650073749</v>
      </c>
      <c r="AB681" s="369">
        <v>1.8369745116793817E-3</v>
      </c>
      <c r="AC681" s="373">
        <v>8.3115155338974489</v>
      </c>
      <c r="AD681" s="686">
        <v>20833920000106</v>
      </c>
      <c r="AE681" s="687" t="s">
        <v>1973</v>
      </c>
      <c r="AF681" s="688" t="s">
        <v>1779</v>
      </c>
      <c r="AG681" s="689" t="s">
        <v>1439</v>
      </c>
      <c r="AH681" s="689" t="s">
        <v>1786</v>
      </c>
      <c r="AI681" s="689">
        <v>100000</v>
      </c>
      <c r="AJ681" s="689">
        <v>50000</v>
      </c>
      <c r="AK681" s="689">
        <v>100000</v>
      </c>
      <c r="AL681" s="673">
        <v>0.6</v>
      </c>
      <c r="AM681" s="673">
        <v>20</v>
      </c>
      <c r="AN681" s="685" t="s">
        <v>1801</v>
      </c>
      <c r="AO681" s="683" t="s">
        <v>1324</v>
      </c>
      <c r="AP681" s="687" t="s">
        <v>1788</v>
      </c>
      <c r="AQ681" s="376" t="s">
        <v>675</v>
      </c>
      <c r="AR681" s="369">
        <v>0</v>
      </c>
      <c r="AS681" s="369">
        <v>0</v>
      </c>
      <c r="AT681" s="369" t="s">
        <v>1419</v>
      </c>
      <c r="AW681"/>
      <c r="AX681" s="198"/>
      <c r="AY681" s="184"/>
      <c r="AZ681" s="184"/>
      <c r="BA681" s="184"/>
      <c r="BB681" s="186"/>
      <c r="BC681" s="184"/>
      <c r="BD681" s="184"/>
      <c r="BE681" s="184"/>
      <c r="BF681" s="184"/>
      <c r="BG681" s="186"/>
      <c r="BH681" s="186"/>
      <c r="BI681" s="199"/>
      <c r="BJ681" s="199"/>
      <c r="BK681" s="199"/>
      <c r="BL681" s="186"/>
      <c r="BM681" s="186"/>
      <c r="BN681" s="186"/>
      <c r="BO681" s="186"/>
      <c r="BP681" s="186"/>
      <c r="BQ681" s="186"/>
      <c r="BR681" s="186"/>
      <c r="BS681" s="186"/>
      <c r="BT681" s="187"/>
      <c r="BU681" s="188"/>
      <c r="BV681" s="189"/>
      <c r="BW681" s="185"/>
      <c r="BX681"/>
      <c r="BZ681"/>
    </row>
    <row r="682" spans="2:78" ht="18.75">
      <c r="B682" s="676" t="s">
        <v>243</v>
      </c>
      <c r="C682" s="364">
        <v>19488866000111</v>
      </c>
      <c r="D682" s="838" t="s">
        <v>11</v>
      </c>
      <c r="E682" s="838" t="s">
        <v>620</v>
      </c>
      <c r="F682" s="365" t="s">
        <v>663</v>
      </c>
      <c r="G682" s="366" t="s">
        <v>738</v>
      </c>
      <c r="H682" s="366" t="s">
        <v>34</v>
      </c>
      <c r="I682" s="840" t="s">
        <v>1419</v>
      </c>
      <c r="J682" s="366" t="s">
        <v>608</v>
      </c>
      <c r="K682" s="367" t="s">
        <v>48</v>
      </c>
      <c r="L682" s="681" t="s">
        <v>1339</v>
      </c>
      <c r="M682" s="368" t="s">
        <v>34</v>
      </c>
      <c r="N682" s="682">
        <v>425338</v>
      </c>
      <c r="O682" s="683" t="s">
        <v>1321</v>
      </c>
      <c r="P682" s="684">
        <v>42553</v>
      </c>
      <c r="Q682" s="372">
        <v>609.335914</v>
      </c>
      <c r="R682" s="372">
        <v>452.602409071713</v>
      </c>
      <c r="S682" s="873">
        <v>1</v>
      </c>
      <c r="T682" s="369">
        <v>0.11061777255284144</v>
      </c>
      <c r="U682" s="685">
        <v>1.1377628912379723</v>
      </c>
      <c r="V682" s="369">
        <v>0.12830640830942164</v>
      </c>
      <c r="W682" s="685">
        <v>1.1281530121991494</v>
      </c>
      <c r="X682" s="369">
        <v>0.21692143347531245</v>
      </c>
      <c r="Y682" s="685">
        <v>1.4495744679781433</v>
      </c>
      <c r="Z682" s="369">
        <v>0.20975815744254733</v>
      </c>
      <c r="AA682" s="685">
        <v>1.1168825713507082</v>
      </c>
      <c r="AB682" s="369">
        <v>2.5997447992516395E-3</v>
      </c>
      <c r="AC682" s="373">
        <v>5.6063272050333035</v>
      </c>
      <c r="AD682" s="686">
        <v>18990334000115</v>
      </c>
      <c r="AE682" s="687" t="s">
        <v>1973</v>
      </c>
      <c r="AF682" s="688" t="s">
        <v>1779</v>
      </c>
      <c r="AG682" s="689" t="s">
        <v>1439</v>
      </c>
      <c r="AH682" s="689" t="s">
        <v>1786</v>
      </c>
      <c r="AI682" s="689">
        <v>100000</v>
      </c>
      <c r="AJ682" s="689">
        <v>50000</v>
      </c>
      <c r="AK682" s="689">
        <v>100000</v>
      </c>
      <c r="AL682" s="673">
        <v>0.85</v>
      </c>
      <c r="AM682" s="673">
        <v>20</v>
      </c>
      <c r="AN682" s="685" t="s">
        <v>1787</v>
      </c>
      <c r="AO682" s="683" t="s">
        <v>1324</v>
      </c>
      <c r="AP682" s="687" t="s">
        <v>1802</v>
      </c>
      <c r="AQ682" s="376" t="s">
        <v>671</v>
      </c>
      <c r="AR682" s="369">
        <v>1E-3</v>
      </c>
      <c r="AS682" s="369">
        <v>1E-3</v>
      </c>
      <c r="AT682" s="369" t="s">
        <v>1419</v>
      </c>
      <c r="AW682"/>
      <c r="AX682" s="198"/>
      <c r="AY682" s="184"/>
      <c r="AZ682" s="184"/>
      <c r="BA682" s="184"/>
      <c r="BB682" s="186"/>
      <c r="BC682" s="184"/>
      <c r="BD682" s="184"/>
      <c r="BE682" s="184"/>
      <c r="BF682" s="184"/>
      <c r="BG682" s="186"/>
      <c r="BH682" s="186"/>
      <c r="BI682" s="199"/>
      <c r="BJ682" s="199"/>
      <c r="BK682" s="199"/>
      <c r="BL682" s="186"/>
      <c r="BM682" s="186"/>
      <c r="BN682" s="186"/>
      <c r="BO682" s="186"/>
      <c r="BP682" s="186"/>
      <c r="BQ682" s="186"/>
      <c r="BR682" s="186"/>
      <c r="BS682" s="186"/>
      <c r="BT682" s="187"/>
      <c r="BU682" s="188"/>
      <c r="BV682" s="189"/>
      <c r="BW682" s="185"/>
      <c r="BX682"/>
      <c r="BZ682"/>
    </row>
    <row r="683" spans="2:78" ht="18.75">
      <c r="B683" s="676" t="s">
        <v>1008</v>
      </c>
      <c r="C683" s="364">
        <v>38281372000106</v>
      </c>
      <c r="D683" s="838" t="s">
        <v>11</v>
      </c>
      <c r="E683" s="838" t="s">
        <v>620</v>
      </c>
      <c r="F683" s="365" t="s">
        <v>663</v>
      </c>
      <c r="G683" s="366" t="s">
        <v>738</v>
      </c>
      <c r="H683" s="366" t="s">
        <v>34</v>
      </c>
      <c r="I683" s="840" t="s">
        <v>1419</v>
      </c>
      <c r="J683" s="366" t="s">
        <v>608</v>
      </c>
      <c r="K683" s="367" t="s">
        <v>48</v>
      </c>
      <c r="L683" s="681" t="s">
        <v>1419</v>
      </c>
      <c r="M683" s="368" t="s">
        <v>34</v>
      </c>
      <c r="N683" s="683">
        <v>559806</v>
      </c>
      <c r="O683" s="683" t="s">
        <v>1321</v>
      </c>
      <c r="P683" s="684">
        <v>44123</v>
      </c>
      <c r="Q683" s="372">
        <v>73.899591880000003</v>
      </c>
      <c r="R683" s="372">
        <v>65.543653275839958</v>
      </c>
      <c r="S683" s="873">
        <v>1</v>
      </c>
      <c r="T683" s="369">
        <v>0.11992534273097077</v>
      </c>
      <c r="U683" s="685">
        <v>1.2334962233407323</v>
      </c>
      <c r="V683" s="369">
        <v>0.13691442717029245</v>
      </c>
      <c r="W683" s="685">
        <v>1.20384028717562</v>
      </c>
      <c r="X683" s="369">
        <v>0.21708992010000139</v>
      </c>
      <c r="Y683" s="685">
        <v>1.4507003775087601</v>
      </c>
      <c r="AB683" s="369">
        <v>5.4724035459302505E-3</v>
      </c>
      <c r="AC683" s="373">
        <v>4.2363540372127755</v>
      </c>
      <c r="AD683" s="686">
        <v>38230040000100</v>
      </c>
      <c r="AE683" s="687" t="s">
        <v>1973</v>
      </c>
      <c r="AF683" s="688" t="s">
        <v>1779</v>
      </c>
      <c r="AG683" s="689" t="s">
        <v>1439</v>
      </c>
      <c r="AH683" s="689" t="s">
        <v>1780</v>
      </c>
      <c r="AI683" s="689">
        <v>100000</v>
      </c>
      <c r="AJ683" s="689">
        <v>0</v>
      </c>
      <c r="AK683" s="689">
        <v>100000</v>
      </c>
      <c r="AL683" s="673">
        <v>0.6</v>
      </c>
      <c r="AM683" s="673">
        <v>20</v>
      </c>
      <c r="AN683" s="685" t="s">
        <v>1782</v>
      </c>
      <c r="AO683" s="683" t="s">
        <v>1324</v>
      </c>
      <c r="AP683" s="687" t="s">
        <v>1802</v>
      </c>
      <c r="AQ683" s="376" t="s">
        <v>1917</v>
      </c>
      <c r="AR683" s="369">
        <v>5.9999999999999995E-4</v>
      </c>
      <c r="AS683" s="369">
        <v>5.9999999999999995E-4</v>
      </c>
      <c r="AT683" s="369" t="s">
        <v>1419</v>
      </c>
      <c r="AW683"/>
      <c r="AX683" s="198"/>
      <c r="AY683" s="184"/>
      <c r="AZ683" s="184"/>
      <c r="BA683" s="184"/>
      <c r="BB683" s="186"/>
      <c r="BC683" s="184"/>
      <c r="BD683" s="184"/>
      <c r="BE683" s="184"/>
      <c r="BF683" s="184"/>
      <c r="BG683" s="186"/>
      <c r="BH683" s="186"/>
      <c r="BI683" s="199"/>
      <c r="BJ683" s="199"/>
      <c r="BK683" s="199"/>
      <c r="BL683" s="186"/>
      <c r="BM683" s="186"/>
      <c r="BN683" s="186"/>
      <c r="BO683" s="186"/>
      <c r="BP683" s="186"/>
      <c r="BQ683" s="186"/>
      <c r="BR683" s="186"/>
      <c r="BS683" s="186"/>
      <c r="BT683" s="187"/>
      <c r="BU683" s="188"/>
      <c r="BV683" s="189"/>
      <c r="BW683" s="185"/>
      <c r="BX683"/>
      <c r="BZ683"/>
    </row>
    <row r="684" spans="2:78" ht="18.75">
      <c r="B684" s="676" t="s">
        <v>1009</v>
      </c>
      <c r="C684" s="364">
        <v>32227355000104</v>
      </c>
      <c r="D684" s="838" t="s">
        <v>11</v>
      </c>
      <c r="E684" s="838" t="s">
        <v>620</v>
      </c>
      <c r="F684" s="365" t="s">
        <v>692</v>
      </c>
      <c r="G684" s="366" t="s">
        <v>738</v>
      </c>
      <c r="H684" s="366" t="s">
        <v>34</v>
      </c>
      <c r="I684" s="840" t="s">
        <v>1419</v>
      </c>
      <c r="J684" s="366" t="s">
        <v>608</v>
      </c>
      <c r="K684" s="367" t="s">
        <v>48</v>
      </c>
      <c r="L684" s="681" t="s">
        <v>1339</v>
      </c>
      <c r="M684" s="368" t="s">
        <v>34</v>
      </c>
      <c r="N684" s="682">
        <v>491055</v>
      </c>
      <c r="O684" s="683" t="s">
        <v>1321</v>
      </c>
      <c r="P684" s="684">
        <v>43546</v>
      </c>
      <c r="Q684" s="372">
        <v>9.6513881099999992</v>
      </c>
      <c r="R684" s="372">
        <v>16.242069928246998</v>
      </c>
      <c r="S684" s="873">
        <v>1</v>
      </c>
      <c r="T684" s="369">
        <v>9.3335577332731789E-2</v>
      </c>
      <c r="U684" s="685">
        <v>0.96000627991967702</v>
      </c>
      <c r="V684" s="369">
        <v>0.10859030678698822</v>
      </c>
      <c r="W684" s="685">
        <v>0.95479628267620031</v>
      </c>
      <c r="X684" s="369">
        <v>0.18363485299524274</v>
      </c>
      <c r="Y684" s="685">
        <v>1.2271373559916963</v>
      </c>
      <c r="Z684" s="369">
        <v>0.20737904382064798</v>
      </c>
      <c r="AA684" s="685">
        <v>1.1042146943443503</v>
      </c>
      <c r="AB684" s="369">
        <v>1.6150970738237361E-2</v>
      </c>
      <c r="AC684" s="373">
        <v>-0.31831408845745818</v>
      </c>
      <c r="AD684" s="686">
        <v>32227954000128</v>
      </c>
      <c r="AE684" s="687" t="s">
        <v>1973</v>
      </c>
      <c r="AF684" s="688" t="s">
        <v>1779</v>
      </c>
      <c r="AG684" s="689" t="s">
        <v>1439</v>
      </c>
      <c r="AH684" s="689" t="s">
        <v>1780</v>
      </c>
      <c r="AI684" s="689">
        <v>50000</v>
      </c>
      <c r="AJ684" s="689">
        <v>10000</v>
      </c>
      <c r="AK684" s="689">
        <v>50000</v>
      </c>
      <c r="AL684" s="673">
        <v>2</v>
      </c>
      <c r="AM684" s="673">
        <v>20</v>
      </c>
      <c r="AN684" s="685" t="s">
        <v>1787</v>
      </c>
      <c r="AO684" s="683" t="s">
        <v>1324</v>
      </c>
      <c r="AP684" s="687" t="s">
        <v>1788</v>
      </c>
      <c r="AQ684" s="376" t="s">
        <v>675</v>
      </c>
      <c r="AR684" s="369">
        <v>8.1809999999999999E-4</v>
      </c>
      <c r="AS684" s="369">
        <v>8.1809999999999999E-4</v>
      </c>
      <c r="AT684" s="369" t="s">
        <v>1419</v>
      </c>
      <c r="AW684"/>
      <c r="AX684" s="198"/>
      <c r="AY684" s="184"/>
      <c r="AZ684" s="184"/>
      <c r="BA684" s="184"/>
      <c r="BB684" s="186"/>
      <c r="BC684" s="184"/>
      <c r="BD684" s="184"/>
      <c r="BE684" s="184"/>
      <c r="BF684" s="184"/>
      <c r="BG684" s="186"/>
      <c r="BH684" s="186"/>
      <c r="BI684" s="199"/>
      <c r="BJ684" s="199"/>
      <c r="BK684" s="199"/>
      <c r="BL684" s="186"/>
      <c r="BM684" s="186"/>
      <c r="BN684" s="186"/>
      <c r="BO684" s="186"/>
      <c r="BP684" s="186"/>
      <c r="BQ684" s="186"/>
      <c r="BR684" s="186"/>
      <c r="BS684" s="186"/>
      <c r="BT684" s="187"/>
      <c r="BU684" s="188"/>
      <c r="BV684" s="189"/>
      <c r="BW684" s="185"/>
      <c r="BX684"/>
      <c r="BZ684"/>
    </row>
    <row r="685" spans="2:78" ht="18.75">
      <c r="B685" s="676" t="s">
        <v>1010</v>
      </c>
      <c r="C685" s="364">
        <v>41594333000173</v>
      </c>
      <c r="D685" s="838" t="s">
        <v>11</v>
      </c>
      <c r="E685" s="838" t="s">
        <v>621</v>
      </c>
      <c r="F685" s="365" t="s">
        <v>692</v>
      </c>
      <c r="G685" s="366" t="s">
        <v>738</v>
      </c>
      <c r="H685" s="366" t="s">
        <v>34</v>
      </c>
      <c r="I685" s="840" t="s">
        <v>1419</v>
      </c>
      <c r="J685" s="366" t="s">
        <v>608</v>
      </c>
      <c r="K685" s="367" t="s">
        <v>48</v>
      </c>
      <c r="L685" s="681" t="s">
        <v>1339</v>
      </c>
      <c r="M685" s="368" t="s">
        <v>34</v>
      </c>
      <c r="N685" s="683">
        <v>602957</v>
      </c>
      <c r="O685" s="683" t="s">
        <v>1321</v>
      </c>
      <c r="P685" s="684">
        <v>44390</v>
      </c>
      <c r="Q685" s="372">
        <v>37.08331123</v>
      </c>
      <c r="R685" s="372">
        <v>16.603069783812952</v>
      </c>
      <c r="S685" s="873">
        <v>1</v>
      </c>
      <c r="T685" s="369">
        <v>0.10483929509341916</v>
      </c>
      <c r="U685" s="685">
        <v>1.0783281632601951</v>
      </c>
      <c r="V685" s="369">
        <v>0.10483929509341916</v>
      </c>
      <c r="W685" s="685">
        <v>0.92181495932180446</v>
      </c>
      <c r="AB685" s="369">
        <v>4.6476775947455591E-2</v>
      </c>
      <c r="AC685" s="373">
        <v>-0.19132336614456952</v>
      </c>
      <c r="AD685" s="686">
        <v>41594289000100</v>
      </c>
      <c r="AE685" s="687" t="s">
        <v>1973</v>
      </c>
      <c r="AF685" s="688" t="s">
        <v>1779</v>
      </c>
      <c r="AG685" s="689" t="s">
        <v>1439</v>
      </c>
      <c r="AH685" s="689" t="s">
        <v>1786</v>
      </c>
      <c r="AI685" s="689">
        <v>50000</v>
      </c>
      <c r="AJ685" s="689">
        <v>10000</v>
      </c>
      <c r="AK685" s="689">
        <v>50000</v>
      </c>
      <c r="AL685" s="673">
        <v>0</v>
      </c>
      <c r="AM685" s="673">
        <v>0</v>
      </c>
      <c r="AN685" s="685" t="s">
        <v>1974</v>
      </c>
      <c r="AO685" s="683" t="s">
        <v>1324</v>
      </c>
      <c r="AP685" s="687" t="s">
        <v>1802</v>
      </c>
      <c r="AQ685" s="376" t="s">
        <v>1917</v>
      </c>
      <c r="AR685" s="369">
        <v>2.2669500000000002E-3</v>
      </c>
      <c r="AS685" s="369">
        <v>2.2669500000000002E-3</v>
      </c>
      <c r="AT685" s="369" t="s">
        <v>1419</v>
      </c>
      <c r="AW685" s="198"/>
      <c r="AX685" s="198"/>
      <c r="AY685" s="184"/>
      <c r="AZ685" s="184"/>
      <c r="BA685" s="184"/>
      <c r="BB685" s="184"/>
      <c r="BC685" s="184"/>
      <c r="BD685" s="184"/>
      <c r="BE685" s="184"/>
      <c r="BF685" s="184"/>
      <c r="BG685" s="186"/>
      <c r="BH685" s="186"/>
      <c r="BI685" s="199"/>
      <c r="BJ685" s="199"/>
      <c r="BK685" s="199"/>
      <c r="BL685" s="218"/>
      <c r="BM685" s="186"/>
      <c r="BN685" s="186"/>
      <c r="BO685" s="186"/>
      <c r="BP685" s="186"/>
      <c r="BQ685" s="186"/>
      <c r="BR685" s="186"/>
      <c r="BS685" s="186"/>
      <c r="BT685" s="186"/>
      <c r="BU685" s="186"/>
      <c r="BV685" s="189"/>
      <c r="BW685" s="184"/>
      <c r="BX685"/>
      <c r="BZ685"/>
    </row>
    <row r="686" spans="2:78" ht="18.75">
      <c r="B686" s="676" t="s">
        <v>1011</v>
      </c>
      <c r="C686" s="364">
        <v>13106980000153</v>
      </c>
      <c r="D686" s="838" t="s">
        <v>14</v>
      </c>
      <c r="E686" s="838" t="s">
        <v>607</v>
      </c>
      <c r="F686" s="365" t="s">
        <v>1419</v>
      </c>
      <c r="G686" s="366" t="s">
        <v>1419</v>
      </c>
      <c r="H686" s="366" t="s">
        <v>34</v>
      </c>
      <c r="I686" s="840" t="s">
        <v>34</v>
      </c>
      <c r="J686" s="366" t="s">
        <v>608</v>
      </c>
      <c r="K686" s="367" t="s">
        <v>48</v>
      </c>
      <c r="L686" s="681" t="s">
        <v>1419</v>
      </c>
      <c r="M686" s="368" t="s">
        <v>1416</v>
      </c>
      <c r="N686" s="682">
        <v>271012</v>
      </c>
      <c r="O686" s="683" t="s">
        <v>1321</v>
      </c>
      <c r="P686" s="684">
        <v>40635</v>
      </c>
      <c r="Q686" s="372">
        <v>117.597042</v>
      </c>
      <c r="R686" s="372">
        <v>124.82537048207173</v>
      </c>
      <c r="S686" s="873">
        <v>2</v>
      </c>
      <c r="T686" s="369">
        <v>3.7323451736279489E-2</v>
      </c>
      <c r="U686" s="685">
        <v>0.38389164216956978</v>
      </c>
      <c r="V686" s="369">
        <v>-1.5438401964459558E-2</v>
      </c>
      <c r="W686" s="685">
        <v>-0.1357444254673863</v>
      </c>
      <c r="X686" s="369">
        <v>6.6311058518864208E-4</v>
      </c>
      <c r="Y686" s="685">
        <v>4.4312272804747869E-3</v>
      </c>
      <c r="Z686" s="369">
        <v>0.16429868854726348</v>
      </c>
      <c r="AA686" s="685">
        <v>0.8748281543447386</v>
      </c>
      <c r="AB686" s="369">
        <v>0.23584013958557495</v>
      </c>
      <c r="AC686" s="373">
        <v>-0.54770061833695372</v>
      </c>
      <c r="AD686" s="686">
        <v>13136966000100</v>
      </c>
      <c r="AE686" s="687" t="s">
        <v>1812</v>
      </c>
      <c r="AF686" s="688" t="s">
        <v>1779</v>
      </c>
      <c r="AG686" s="689" t="s">
        <v>1439</v>
      </c>
      <c r="AH686" s="689" t="s">
        <v>1780</v>
      </c>
      <c r="AI686" s="689">
        <v>100000</v>
      </c>
      <c r="AJ686" s="689">
        <v>50000</v>
      </c>
      <c r="AK686" s="689">
        <v>100000</v>
      </c>
      <c r="AL686" s="673">
        <v>1.85</v>
      </c>
      <c r="AM686" s="673">
        <v>20</v>
      </c>
      <c r="AN686" s="685" t="s">
        <v>1781</v>
      </c>
      <c r="AO686" s="683" t="s">
        <v>1324</v>
      </c>
      <c r="AP686" s="687" t="s">
        <v>1783</v>
      </c>
      <c r="AQ686" s="376" t="s">
        <v>659</v>
      </c>
      <c r="AR686" s="369">
        <v>2.46666666666667E-3</v>
      </c>
      <c r="AS686" s="369">
        <v>2.46666666666667E-3</v>
      </c>
      <c r="AT686" s="369" t="s">
        <v>1419</v>
      </c>
      <c r="AW686" s="198"/>
      <c r="AX686" s="198"/>
      <c r="AY686" s="184"/>
      <c r="AZ686" s="184"/>
      <c r="BA686" s="184"/>
      <c r="BB686" s="184"/>
      <c r="BC686" s="184"/>
      <c r="BD686" s="184"/>
      <c r="BE686" s="184"/>
      <c r="BF686" s="184"/>
      <c r="BG686" s="186"/>
      <c r="BH686" s="186"/>
      <c r="BI686" s="199"/>
      <c r="BJ686" s="199"/>
      <c r="BK686" s="199"/>
      <c r="BL686" s="218"/>
      <c r="BM686" s="186"/>
      <c r="BN686" s="186"/>
      <c r="BO686" s="186"/>
      <c r="BP686" s="186"/>
      <c r="BQ686" s="186"/>
      <c r="BR686" s="186"/>
      <c r="BS686" s="186"/>
      <c r="BT686" s="186"/>
      <c r="BU686" s="186"/>
      <c r="BV686" s="189"/>
      <c r="BW686" s="184"/>
      <c r="BX686"/>
      <c r="BZ686"/>
    </row>
    <row r="687" spans="2:78" ht="18.75">
      <c r="B687" s="676" t="s">
        <v>244</v>
      </c>
      <c r="C687" s="364">
        <v>9143318000104</v>
      </c>
      <c r="D687" s="838" t="s">
        <v>14</v>
      </c>
      <c r="E687" s="838" t="s">
        <v>614</v>
      </c>
      <c r="F687" s="365" t="s">
        <v>1419</v>
      </c>
      <c r="G687" s="366" t="s">
        <v>1419</v>
      </c>
      <c r="H687" s="366" t="s">
        <v>1338</v>
      </c>
      <c r="I687" s="840" t="s">
        <v>34</v>
      </c>
      <c r="J687" s="366" t="s">
        <v>608</v>
      </c>
      <c r="K687" s="367" t="s">
        <v>48</v>
      </c>
      <c r="L687" s="681" t="s">
        <v>1419</v>
      </c>
      <c r="M687" s="368" t="s">
        <v>1416</v>
      </c>
      <c r="N687" s="682">
        <v>211958</v>
      </c>
      <c r="O687" s="683" t="s">
        <v>1321</v>
      </c>
      <c r="P687" s="684">
        <v>39600</v>
      </c>
      <c r="Q687" s="372">
        <v>420.02946439999999</v>
      </c>
      <c r="R687" s="372">
        <v>468.33632437729074</v>
      </c>
      <c r="S687" s="873">
        <v>2</v>
      </c>
      <c r="T687" s="369">
        <v>3.7745918283262014E-2</v>
      </c>
      <c r="U687" s="685">
        <v>0.38823693631944567</v>
      </c>
      <c r="V687" s="369">
        <v>-1.5032437368265872E-2</v>
      </c>
      <c r="W687" s="685">
        <v>-0.13217492190106686</v>
      </c>
      <c r="X687" s="369">
        <v>8.3359975974861555E-5</v>
      </c>
      <c r="Y687" s="685">
        <v>5.5705188228060917E-4</v>
      </c>
      <c r="Z687" s="369">
        <v>0.16010305269189784</v>
      </c>
      <c r="AA687" s="685">
        <v>0.852487985934957</v>
      </c>
      <c r="AB687" s="369">
        <v>0.23604169102765205</v>
      </c>
      <c r="AC687" s="373">
        <v>-0.54551306221753282</v>
      </c>
      <c r="AD687" s="686">
        <v>9271730000100</v>
      </c>
      <c r="AE687" s="687" t="s">
        <v>1812</v>
      </c>
      <c r="AF687" s="688" t="s">
        <v>1779</v>
      </c>
      <c r="AG687" s="689" t="s">
        <v>1439</v>
      </c>
      <c r="AH687" s="689" t="s">
        <v>1786</v>
      </c>
      <c r="AI687" s="689">
        <v>100000</v>
      </c>
      <c r="AJ687" s="689">
        <v>50000</v>
      </c>
      <c r="AK687" s="689">
        <v>100000</v>
      </c>
      <c r="AL687" s="673">
        <v>1.85</v>
      </c>
      <c r="AM687" s="673">
        <v>20</v>
      </c>
      <c r="AN687" s="685" t="s">
        <v>1781</v>
      </c>
      <c r="AO687" s="683" t="s">
        <v>1324</v>
      </c>
      <c r="AP687" s="687" t="s">
        <v>1802</v>
      </c>
      <c r="AQ687" s="376" t="s">
        <v>671</v>
      </c>
      <c r="AR687" s="369">
        <v>2.46666666666667E-3</v>
      </c>
      <c r="AS687" s="369">
        <v>2.46666666666667E-3</v>
      </c>
      <c r="AT687" s="369" t="s">
        <v>1419</v>
      </c>
      <c r="AW687" s="198"/>
      <c r="AX687" s="198"/>
      <c r="AY687" s="184"/>
      <c r="AZ687" s="184"/>
      <c r="BA687" s="184"/>
      <c r="BB687" s="184"/>
      <c r="BC687" s="184"/>
      <c r="BD687" s="184"/>
      <c r="BE687" s="184"/>
      <c r="BF687" s="184"/>
      <c r="BG687" s="186"/>
      <c r="BH687" s="186"/>
      <c r="BI687" s="199"/>
      <c r="BJ687" s="199"/>
      <c r="BK687" s="199"/>
      <c r="BL687" s="218"/>
      <c r="BM687" s="186"/>
      <c r="BN687" s="186"/>
      <c r="BO687" s="186"/>
      <c r="BP687" s="186"/>
      <c r="BQ687" s="186"/>
      <c r="BR687" s="186"/>
      <c r="BS687" s="186"/>
      <c r="BT687" s="186"/>
      <c r="BU687" s="186"/>
      <c r="BV687" s="189"/>
      <c r="BW687" s="184"/>
      <c r="BX687"/>
      <c r="BZ687"/>
    </row>
    <row r="688" spans="2:78" ht="18.75">
      <c r="B688" s="676" t="s">
        <v>245</v>
      </c>
      <c r="C688" s="364">
        <v>35956906000169</v>
      </c>
      <c r="D688" s="838" t="s">
        <v>14</v>
      </c>
      <c r="E688" s="838" t="s">
        <v>607</v>
      </c>
      <c r="F688" s="365" t="s">
        <v>1419</v>
      </c>
      <c r="G688" s="366" t="s">
        <v>1419</v>
      </c>
      <c r="H688" s="366" t="s">
        <v>34</v>
      </c>
      <c r="I688" s="840" t="s">
        <v>34</v>
      </c>
      <c r="J688" s="366" t="s">
        <v>608</v>
      </c>
      <c r="K688" s="367" t="s">
        <v>48</v>
      </c>
      <c r="L688" s="681" t="s">
        <v>1419</v>
      </c>
      <c r="M688" s="368" t="s">
        <v>1416</v>
      </c>
      <c r="N688" s="683">
        <v>535818</v>
      </c>
      <c r="O688" s="683" t="s">
        <v>1321</v>
      </c>
      <c r="P688" s="684">
        <v>43959</v>
      </c>
      <c r="Q688" s="372">
        <v>13.61294932</v>
      </c>
      <c r="R688" s="372">
        <v>24.719713868959992</v>
      </c>
      <c r="S688" s="873">
        <v>2</v>
      </c>
      <c r="T688" s="369">
        <v>-6.4420788433307008E-3</v>
      </c>
      <c r="U688" s="685">
        <v>-6.6260222758233761E-2</v>
      </c>
      <c r="V688" s="369">
        <v>-5.9874443514808529E-2</v>
      </c>
      <c r="W688" s="685">
        <v>-0.52645487232471311</v>
      </c>
      <c r="X688" s="369">
        <v>-6.3561526109475963E-2</v>
      </c>
      <c r="Y688" s="685">
        <v>-0.42474901588970226</v>
      </c>
      <c r="AB688" s="369">
        <v>0.23509071894626332</v>
      </c>
      <c r="AC688" s="373">
        <v>-0.738463145666437</v>
      </c>
      <c r="AD688" s="686">
        <v>35400868000163</v>
      </c>
      <c r="AE688" s="687" t="s">
        <v>1812</v>
      </c>
      <c r="AF688" s="688" t="s">
        <v>1779</v>
      </c>
      <c r="AG688" s="689" t="s">
        <v>1439</v>
      </c>
      <c r="AH688" s="689" t="s">
        <v>1780</v>
      </c>
      <c r="AI688" s="689">
        <v>100000</v>
      </c>
      <c r="AJ688" s="689">
        <v>50000</v>
      </c>
      <c r="AK688" s="689">
        <v>100000</v>
      </c>
      <c r="AL688" s="673">
        <v>1.85</v>
      </c>
      <c r="AM688" s="673">
        <v>20</v>
      </c>
      <c r="AN688" s="685" t="s">
        <v>1782</v>
      </c>
      <c r="AO688" s="683" t="s">
        <v>1324</v>
      </c>
      <c r="AP688" s="687" t="s">
        <v>1783</v>
      </c>
      <c r="AQ688" s="376" t="s">
        <v>682</v>
      </c>
      <c r="AR688" s="369">
        <v>2.46666666666667E-3</v>
      </c>
      <c r="AS688" s="369">
        <v>2.46666666666667E-3</v>
      </c>
      <c r="AT688" s="369" t="s">
        <v>1419</v>
      </c>
      <c r="AW688" s="198"/>
      <c r="AX688" s="198"/>
      <c r="AY688" s="184"/>
      <c r="AZ688" s="184"/>
      <c r="BA688" s="184"/>
      <c r="BB688" s="184"/>
      <c r="BC688" s="184"/>
      <c r="BD688" s="184"/>
      <c r="BE688" s="184"/>
      <c r="BF688" s="184"/>
      <c r="BG688" s="186"/>
      <c r="BH688" s="186"/>
      <c r="BI688" s="199"/>
      <c r="BJ688" s="199"/>
      <c r="BK688" s="199"/>
      <c r="BL688" s="218"/>
      <c r="BM688" s="186"/>
      <c r="BN688" s="186"/>
      <c r="BO688" s="186"/>
      <c r="BP688" s="186"/>
      <c r="BQ688" s="186"/>
      <c r="BR688" s="186"/>
      <c r="BS688" s="186"/>
      <c r="BT688" s="186"/>
      <c r="BU688" s="186"/>
      <c r="BV688" s="189"/>
      <c r="BW688" s="184"/>
      <c r="BX688"/>
      <c r="BZ688"/>
    </row>
    <row r="689" spans="2:78" ht="18.75">
      <c r="B689" s="676" t="s">
        <v>1012</v>
      </c>
      <c r="C689" s="364">
        <v>37888003000113</v>
      </c>
      <c r="D689" s="838" t="s">
        <v>14</v>
      </c>
      <c r="E689" s="838" t="s">
        <v>607</v>
      </c>
      <c r="F689" s="365" t="s">
        <v>1419</v>
      </c>
      <c r="G689" s="366" t="s">
        <v>1419</v>
      </c>
      <c r="H689" s="366" t="s">
        <v>34</v>
      </c>
      <c r="I689" s="840" t="s">
        <v>34</v>
      </c>
      <c r="J689" s="366" t="s">
        <v>608</v>
      </c>
      <c r="K689" s="367" t="s">
        <v>48</v>
      </c>
      <c r="L689" s="681" t="s">
        <v>1419</v>
      </c>
      <c r="M689" s="368" t="s">
        <v>1416</v>
      </c>
      <c r="N689" s="683">
        <v>552704</v>
      </c>
      <c r="O689" s="683" t="s">
        <v>1321</v>
      </c>
      <c r="P689" s="684">
        <v>44097</v>
      </c>
      <c r="Q689" s="372">
        <v>3.1952436999999998</v>
      </c>
      <c r="R689" s="372">
        <v>3.429142215000001</v>
      </c>
      <c r="S689" s="873">
        <v>2</v>
      </c>
      <c r="T689" s="369">
        <v>-1.3607662382486674E-2</v>
      </c>
      <c r="U689" s="685">
        <v>-0.13996207786495099</v>
      </c>
      <c r="V689" s="369">
        <v>-6.8054808624851915E-2</v>
      </c>
      <c r="W689" s="685">
        <v>-0.59838193864495859</v>
      </c>
      <c r="X689" s="369">
        <v>-0.12012835099056995</v>
      </c>
      <c r="Y689" s="685">
        <v>-0.80275603791851757</v>
      </c>
      <c r="AB689" s="369">
        <v>0.23583251936643859</v>
      </c>
      <c r="AC689" s="373">
        <v>-0.77082752382263398</v>
      </c>
      <c r="AD689" s="686">
        <v>36352709000101</v>
      </c>
      <c r="AE689" s="687" t="s">
        <v>1812</v>
      </c>
      <c r="AF689" s="688" t="s">
        <v>1779</v>
      </c>
      <c r="AG689" s="689" t="s">
        <v>1439</v>
      </c>
      <c r="AH689" s="689" t="s">
        <v>1786</v>
      </c>
      <c r="AI689" s="689">
        <v>100000</v>
      </c>
      <c r="AJ689" s="689">
        <v>50000</v>
      </c>
      <c r="AK689" s="689">
        <v>100000</v>
      </c>
      <c r="AL689" s="673">
        <v>2.25</v>
      </c>
      <c r="AM689" s="673">
        <v>20</v>
      </c>
      <c r="AN689" s="685" t="s">
        <v>1782</v>
      </c>
      <c r="AO689" s="683" t="s">
        <v>1324</v>
      </c>
      <c r="AP689" s="687" t="s">
        <v>1783</v>
      </c>
      <c r="AQ689" s="376" t="s">
        <v>682</v>
      </c>
      <c r="AR689" s="369">
        <v>2.46666666666667E-3</v>
      </c>
      <c r="AS689" s="369">
        <v>2.46666666666667E-3</v>
      </c>
      <c r="AT689" s="369" t="s">
        <v>1419</v>
      </c>
      <c r="AW689"/>
      <c r="AX689" s="198"/>
      <c r="AY689" s="184"/>
      <c r="AZ689" s="184"/>
      <c r="BA689" s="184"/>
      <c r="BB689" s="186"/>
      <c r="BC689" s="184"/>
      <c r="BD689" s="184"/>
      <c r="BE689" s="184"/>
      <c r="BF689" s="184"/>
      <c r="BG689" s="186"/>
      <c r="BH689" s="186"/>
      <c r="BI689" s="199"/>
      <c r="BJ689" s="199"/>
      <c r="BK689" s="199"/>
      <c r="BL689" s="186"/>
      <c r="BM689" s="186"/>
      <c r="BN689" s="186"/>
      <c r="BO689" s="186"/>
      <c r="BP689" s="186"/>
      <c r="BQ689" s="186"/>
      <c r="BR689" s="186"/>
      <c r="BS689" s="186"/>
      <c r="BT689" s="187"/>
      <c r="BU689" s="188"/>
      <c r="BV689" s="189"/>
      <c r="BW689" s="185"/>
      <c r="BX689"/>
      <c r="BZ689"/>
    </row>
    <row r="690" spans="2:78" ht="18.75">
      <c r="B690" s="676" t="s">
        <v>1013</v>
      </c>
      <c r="C690" s="364">
        <v>18628905000176</v>
      </c>
      <c r="D690" s="838" t="s">
        <v>14</v>
      </c>
      <c r="E690" s="838" t="s">
        <v>607</v>
      </c>
      <c r="F690" s="365" t="s">
        <v>860</v>
      </c>
      <c r="G690" s="366" t="s">
        <v>1419</v>
      </c>
      <c r="H690" s="366" t="s">
        <v>34</v>
      </c>
      <c r="I690" s="840" t="s">
        <v>34</v>
      </c>
      <c r="J690" s="366" t="s">
        <v>611</v>
      </c>
      <c r="K690" s="367" t="s">
        <v>1782</v>
      </c>
      <c r="L690" s="681" t="s">
        <v>1419</v>
      </c>
      <c r="M690" s="368" t="s">
        <v>1416</v>
      </c>
      <c r="N690" s="682">
        <v>416703</v>
      </c>
      <c r="O690" s="683" t="s">
        <v>1321</v>
      </c>
      <c r="P690" s="684">
        <v>42459</v>
      </c>
      <c r="Q690" s="372">
        <v>25.125941000000001</v>
      </c>
      <c r="R690" s="372">
        <v>29.419263151394439</v>
      </c>
      <c r="S690" s="873">
        <v>5</v>
      </c>
      <c r="T690" s="369">
        <v>-0.24314392706192511</v>
      </c>
      <c r="U690" s="685">
        <v>-2.5008651960405479</v>
      </c>
      <c r="V690" s="369">
        <v>-0.25647702501382219</v>
      </c>
      <c r="W690" s="685">
        <v>-2.2551120566904159</v>
      </c>
      <c r="X690" s="369">
        <v>-0.14560123121654278</v>
      </c>
      <c r="Y690" s="685">
        <v>-0.97297820642376998</v>
      </c>
      <c r="Z690" s="369">
        <v>0.50331233612252291</v>
      </c>
      <c r="AA690" s="685">
        <v>2.67994714968368</v>
      </c>
      <c r="AB690" s="369">
        <v>0.25276731389318285</v>
      </c>
      <c r="AC690" s="373">
        <v>-1.4646213848895913</v>
      </c>
      <c r="AD690" s="686">
        <v>23668075000140</v>
      </c>
      <c r="AE690" s="687" t="s">
        <v>1812</v>
      </c>
      <c r="AF690" s="688" t="s">
        <v>1779</v>
      </c>
      <c r="AG690" s="689" t="s">
        <v>1439</v>
      </c>
      <c r="AH690" s="689" t="s">
        <v>1861</v>
      </c>
      <c r="AI690" s="689">
        <v>100000</v>
      </c>
      <c r="AJ690" s="689">
        <v>50000</v>
      </c>
      <c r="AK690" s="689">
        <v>100000</v>
      </c>
      <c r="AL690" s="673">
        <v>1.75</v>
      </c>
      <c r="AM690" s="673">
        <v>0</v>
      </c>
      <c r="AN690" s="685" t="s">
        <v>1791</v>
      </c>
      <c r="AO690" s="683" t="s">
        <v>1324</v>
      </c>
      <c r="AP690" s="687" t="s">
        <v>1783</v>
      </c>
      <c r="AQ690" s="376" t="s">
        <v>687</v>
      </c>
      <c r="AR690" s="369">
        <v>3.5000000000000001E-3</v>
      </c>
      <c r="AS690" s="369">
        <v>3.5000000000000001E-3</v>
      </c>
      <c r="AT690" s="369" t="s">
        <v>1419</v>
      </c>
      <c r="AW690"/>
      <c r="AX690" s="198"/>
      <c r="AY690" s="184"/>
      <c r="AZ690" s="184"/>
      <c r="BA690" s="184"/>
      <c r="BB690" s="186"/>
      <c r="BC690" s="184"/>
      <c r="BD690" s="184"/>
      <c r="BE690" s="184"/>
      <c r="BF690" s="184"/>
      <c r="BG690" s="186"/>
      <c r="BH690" s="186"/>
      <c r="BI690" s="199"/>
      <c r="BJ690" s="199"/>
      <c r="BK690" s="199"/>
      <c r="BL690" s="186"/>
      <c r="BM690" s="186"/>
      <c r="BN690" s="186"/>
      <c r="BO690" s="186"/>
      <c r="BP690" s="186"/>
      <c r="BQ690" s="186"/>
      <c r="BR690" s="186"/>
      <c r="BS690" s="186"/>
      <c r="BT690" s="187"/>
      <c r="BU690" s="188"/>
      <c r="BV690" s="189"/>
      <c r="BW690" s="185"/>
      <c r="BX690"/>
      <c r="BZ690"/>
    </row>
    <row r="691" spans="2:78" ht="18.75">
      <c r="B691" s="676" t="s">
        <v>246</v>
      </c>
      <c r="C691" s="364">
        <v>3119883000141</v>
      </c>
      <c r="D691" s="838" t="s">
        <v>13</v>
      </c>
      <c r="E691" s="838" t="s">
        <v>615</v>
      </c>
      <c r="F691" s="365" t="s">
        <v>619</v>
      </c>
      <c r="G691" s="366" t="s">
        <v>34</v>
      </c>
      <c r="H691" s="366" t="s">
        <v>1337</v>
      </c>
      <c r="I691" s="840" t="s">
        <v>34</v>
      </c>
      <c r="J691" s="366" t="s">
        <v>611</v>
      </c>
      <c r="K691" s="367" t="s">
        <v>48</v>
      </c>
      <c r="L691" s="681" t="s">
        <v>1419</v>
      </c>
      <c r="M691" s="368" t="s">
        <v>1416</v>
      </c>
      <c r="N691" s="682">
        <v>73652</v>
      </c>
      <c r="O691" s="683" t="s">
        <v>1321</v>
      </c>
      <c r="P691" s="684">
        <v>36344</v>
      </c>
      <c r="Q691" s="372">
        <v>56.685079000000002</v>
      </c>
      <c r="R691" s="372">
        <v>53.162448840637445</v>
      </c>
      <c r="S691" s="873">
        <v>1</v>
      </c>
      <c r="T691" s="369">
        <v>0.10575834818678431</v>
      </c>
      <c r="U691" s="685">
        <v>1.0877811153543879</v>
      </c>
      <c r="V691" s="369">
        <v>0.11938800230561353</v>
      </c>
      <c r="W691" s="685">
        <v>1.0497366125057892</v>
      </c>
      <c r="X691" s="369">
        <v>0.13568347000013659</v>
      </c>
      <c r="Y691" s="685">
        <v>0.90670290476971527</v>
      </c>
      <c r="Z691" s="369">
        <v>0.20009226378143596</v>
      </c>
      <c r="AA691" s="685">
        <v>1.06541535644832</v>
      </c>
      <c r="AB691" s="369">
        <v>9.1048464438187125E-3</v>
      </c>
      <c r="AC691" s="373">
        <v>0.62127505667275462</v>
      </c>
      <c r="AD691" s="686">
        <v>10841389000151</v>
      </c>
      <c r="AE691" s="687" t="s">
        <v>1812</v>
      </c>
      <c r="AF691" s="688" t="s">
        <v>1779</v>
      </c>
      <c r="AG691" s="689" t="s">
        <v>1439</v>
      </c>
      <c r="AH691" s="689" t="s">
        <v>1786</v>
      </c>
      <c r="AI691" s="689">
        <v>50000</v>
      </c>
      <c r="AJ691" s="689">
        <v>10000</v>
      </c>
      <c r="AK691" s="689">
        <v>50000</v>
      </c>
      <c r="AL691" s="673">
        <v>2</v>
      </c>
      <c r="AM691" s="673">
        <v>20</v>
      </c>
      <c r="AN691" s="685" t="s">
        <v>1787</v>
      </c>
      <c r="AO691" s="683" t="s">
        <v>1324</v>
      </c>
      <c r="AP691" s="687" t="s">
        <v>1802</v>
      </c>
      <c r="AQ691" s="376" t="s">
        <v>668</v>
      </c>
      <c r="AR691" s="369">
        <v>2.7000000000000001E-3</v>
      </c>
      <c r="AS691" s="369">
        <v>2.7000000000000001E-3</v>
      </c>
      <c r="AT691" s="369" t="s">
        <v>1419</v>
      </c>
      <c r="AW691"/>
      <c r="AX691" s="198"/>
      <c r="AY691" s="184"/>
      <c r="AZ691" s="184"/>
      <c r="BA691" s="184"/>
      <c r="BB691" s="186"/>
      <c r="BC691" s="184"/>
      <c r="BD691" s="184"/>
      <c r="BE691" s="184"/>
      <c r="BF691" s="184"/>
      <c r="BG691" s="186"/>
      <c r="BH691" s="186"/>
      <c r="BI691" s="199"/>
      <c r="BJ691" s="199"/>
      <c r="BK691" s="199"/>
      <c r="BL691" s="186"/>
      <c r="BM691" s="186"/>
      <c r="BN691" s="186"/>
      <c r="BO691" s="186"/>
      <c r="BP691" s="186"/>
      <c r="BQ691" s="186"/>
      <c r="BR691" s="186"/>
      <c r="BS691" s="186"/>
      <c r="BT691" s="187"/>
      <c r="BU691" s="188"/>
      <c r="BV691" s="189"/>
      <c r="BW691" s="185"/>
      <c r="BX691"/>
      <c r="BZ691"/>
    </row>
    <row r="692" spans="2:78" ht="18.75">
      <c r="B692" s="676" t="s">
        <v>247</v>
      </c>
      <c r="C692" s="364">
        <v>11228311000129</v>
      </c>
      <c r="D692" s="838" t="s">
        <v>14</v>
      </c>
      <c r="E692" s="838" t="s">
        <v>607</v>
      </c>
      <c r="F692" s="365" t="s">
        <v>1419</v>
      </c>
      <c r="G692" s="366" t="s">
        <v>1419</v>
      </c>
      <c r="H692" s="366" t="s">
        <v>34</v>
      </c>
      <c r="I692" s="840" t="s">
        <v>34</v>
      </c>
      <c r="J692" s="366" t="s">
        <v>608</v>
      </c>
      <c r="K692" s="367" t="s">
        <v>48</v>
      </c>
      <c r="L692" s="681" t="s">
        <v>1339</v>
      </c>
      <c r="M692" s="368" t="s">
        <v>34</v>
      </c>
      <c r="N692" s="682">
        <v>241474</v>
      </c>
      <c r="O692" s="683" t="s">
        <v>1321</v>
      </c>
      <c r="P692" s="684">
        <v>40149</v>
      </c>
      <c r="Q692" s="372">
        <v>76.956810000000004</v>
      </c>
      <c r="R692" s="372">
        <v>86.268630043824729</v>
      </c>
      <c r="S692" s="873">
        <v>2</v>
      </c>
      <c r="T692" s="369">
        <v>1.0792127777627503E-2</v>
      </c>
      <c r="U692" s="685">
        <v>0.11100280017858388</v>
      </c>
      <c r="V692" s="369">
        <v>-5.1581361068615328E-2</v>
      </c>
      <c r="W692" s="685">
        <v>-0.45353672220764102</v>
      </c>
      <c r="X692" s="369">
        <v>-3.3777501464315796E-2</v>
      </c>
      <c r="Y692" s="685">
        <v>-0.22571768464889361</v>
      </c>
      <c r="Z692" s="369">
        <v>0.14046048592929128</v>
      </c>
      <c r="AA692" s="685">
        <v>0.74789877357139534</v>
      </c>
      <c r="AB692" s="369">
        <v>0.25048525818128808</v>
      </c>
      <c r="AC692" s="373">
        <v>-0.65996997421781989</v>
      </c>
      <c r="AD692" s="686">
        <v>11228490000102</v>
      </c>
      <c r="AE692" s="687" t="s">
        <v>1812</v>
      </c>
      <c r="AF692" s="688" t="s">
        <v>1779</v>
      </c>
      <c r="AG692" s="689" t="s">
        <v>1439</v>
      </c>
      <c r="AH692" s="689" t="s">
        <v>1786</v>
      </c>
      <c r="AI692" s="689">
        <v>100000</v>
      </c>
      <c r="AJ692" s="689">
        <v>50000</v>
      </c>
      <c r="AK692" s="689">
        <v>100000</v>
      </c>
      <c r="AL692" s="673">
        <v>2.6</v>
      </c>
      <c r="AM692" s="673">
        <v>0</v>
      </c>
      <c r="AN692" s="685" t="s">
        <v>1782</v>
      </c>
      <c r="AO692" s="683" t="s">
        <v>1324</v>
      </c>
      <c r="AP692" s="687" t="s">
        <v>1783</v>
      </c>
      <c r="AQ692" s="376" t="s">
        <v>659</v>
      </c>
      <c r="AR692" s="369">
        <v>5.1999999999999998E-3</v>
      </c>
      <c r="AS692" s="369">
        <v>5.1999999999999998E-3</v>
      </c>
      <c r="AT692" s="369" t="s">
        <v>1419</v>
      </c>
      <c r="AW692"/>
      <c r="AX692" s="198"/>
      <c r="AY692" s="184"/>
      <c r="AZ692" s="184"/>
      <c r="BA692" s="184"/>
      <c r="BB692" s="186"/>
      <c r="BC692" s="184"/>
      <c r="BD692" s="184"/>
      <c r="BE692" s="184"/>
      <c r="BF692" s="184"/>
      <c r="BG692" s="186"/>
      <c r="BH692" s="186"/>
      <c r="BI692" s="199"/>
      <c r="BJ692" s="199"/>
      <c r="BK692" s="199"/>
      <c r="BL692" s="186"/>
      <c r="BM692" s="186"/>
      <c r="BN692" s="186"/>
      <c r="BO692" s="186"/>
      <c r="BP692" s="186"/>
      <c r="BQ692" s="186"/>
      <c r="BR692" s="186"/>
      <c r="BS692" s="186"/>
      <c r="BT692" s="187"/>
      <c r="BU692" s="188"/>
      <c r="BV692" s="189"/>
      <c r="BW692" s="185"/>
      <c r="BX692"/>
      <c r="BZ692"/>
    </row>
    <row r="693" spans="2:78" ht="18.75">
      <c r="B693" s="676" t="s">
        <v>1014</v>
      </c>
      <c r="C693" s="364">
        <v>11175745000108</v>
      </c>
      <c r="D693" s="838" t="s">
        <v>14</v>
      </c>
      <c r="E693" s="838" t="s">
        <v>607</v>
      </c>
      <c r="F693" s="365" t="s">
        <v>1419</v>
      </c>
      <c r="G693" s="366" t="s">
        <v>1419</v>
      </c>
      <c r="H693" s="366" t="s">
        <v>34</v>
      </c>
      <c r="I693" s="840" t="s">
        <v>34</v>
      </c>
      <c r="J693" s="366" t="s">
        <v>608</v>
      </c>
      <c r="K693" s="367" t="s">
        <v>48</v>
      </c>
      <c r="L693" s="681" t="s">
        <v>1419</v>
      </c>
      <c r="M693" s="368" t="s">
        <v>34</v>
      </c>
      <c r="N693" s="682">
        <v>249181</v>
      </c>
      <c r="O693" s="683" t="s">
        <v>1321</v>
      </c>
      <c r="P693" s="684">
        <v>40325</v>
      </c>
      <c r="Q693" s="372">
        <v>31.250247999999999</v>
      </c>
      <c r="R693" s="372">
        <v>62.348730932270925</v>
      </c>
      <c r="S693" s="873">
        <v>2</v>
      </c>
      <c r="T693" s="369">
        <v>-9.289252207010823E-3</v>
      </c>
      <c r="U693" s="685">
        <v>-9.5544921982935585E-2</v>
      </c>
      <c r="V693" s="369">
        <v>-7.1847678421190886E-2</v>
      </c>
      <c r="W693" s="685">
        <v>-0.6317313055394006</v>
      </c>
      <c r="X693" s="369">
        <v>-0.11600092453861333</v>
      </c>
      <c r="Y693" s="685">
        <v>-0.77517456794867767</v>
      </c>
      <c r="Z693" s="369">
        <v>-2.5672595420632605E-2</v>
      </c>
      <c r="AA693" s="685">
        <v>-0.13669682617466811</v>
      </c>
      <c r="AB693" s="369">
        <v>0.25046102159502531</v>
      </c>
      <c r="AC693" s="373">
        <v>-0.74094989134273426</v>
      </c>
      <c r="AD693" s="686">
        <v>0</v>
      </c>
      <c r="AE693" s="687" t="s">
        <v>1812</v>
      </c>
      <c r="AF693" s="688" t="s">
        <v>1779</v>
      </c>
      <c r="AG693" s="689" t="s">
        <v>1439</v>
      </c>
      <c r="AH693" s="689" t="s">
        <v>1786</v>
      </c>
      <c r="AI693" s="689">
        <v>100000</v>
      </c>
      <c r="AJ693" s="689">
        <v>50000</v>
      </c>
      <c r="AK693" s="689">
        <v>100000</v>
      </c>
      <c r="AL693" s="673">
        <v>2.75</v>
      </c>
      <c r="AM693" s="673">
        <v>0</v>
      </c>
      <c r="AN693" s="685" t="s">
        <v>1801</v>
      </c>
      <c r="AO693" s="683" t="s">
        <v>1324</v>
      </c>
      <c r="AP693" s="687" t="s">
        <v>1783</v>
      </c>
      <c r="AQ693" s="376" t="s">
        <v>659</v>
      </c>
      <c r="AR693" s="369">
        <v>5.4999999999999997E-3</v>
      </c>
      <c r="AS693" s="369">
        <v>5.4999999999999997E-3</v>
      </c>
      <c r="AT693" s="369" t="s">
        <v>1419</v>
      </c>
      <c r="AW693" s="198"/>
      <c r="AX693" s="198"/>
      <c r="AY693" s="184"/>
      <c r="AZ693" s="184"/>
      <c r="BA693" s="184"/>
      <c r="BB693" s="186"/>
      <c r="BC693" s="184"/>
      <c r="BD693" s="184"/>
      <c r="BE693" s="184"/>
      <c r="BF693" s="184"/>
      <c r="BG693" s="186"/>
      <c r="BH693" s="186"/>
      <c r="BI693" s="199"/>
      <c r="BJ693" s="199"/>
      <c r="BK693" s="199"/>
      <c r="BL693" s="218"/>
      <c r="BM693" s="186"/>
      <c r="BN693" s="186"/>
      <c r="BO693" s="186"/>
      <c r="BP693" s="186"/>
      <c r="BQ693" s="186"/>
      <c r="BR693" s="186"/>
      <c r="BS693" s="186"/>
      <c r="BT693" s="187"/>
      <c r="BU693" s="188"/>
      <c r="BV693" s="189"/>
      <c r="BW693" s="185"/>
      <c r="BX693"/>
      <c r="BZ693"/>
    </row>
    <row r="694" spans="2:78" ht="18.75">
      <c r="B694" s="676" t="s">
        <v>1015</v>
      </c>
      <c r="C694" s="364">
        <v>8912591000185</v>
      </c>
      <c r="D694" s="838" t="s">
        <v>13</v>
      </c>
      <c r="E694" s="838" t="s">
        <v>615</v>
      </c>
      <c r="F694" s="365" t="s">
        <v>619</v>
      </c>
      <c r="G694" s="366" t="s">
        <v>34</v>
      </c>
      <c r="H694" s="366" t="s">
        <v>1337</v>
      </c>
      <c r="I694" s="840" t="s">
        <v>34</v>
      </c>
      <c r="J694" s="366" t="s">
        <v>611</v>
      </c>
      <c r="K694" s="367" t="s">
        <v>48</v>
      </c>
      <c r="L694" s="681" t="s">
        <v>1419</v>
      </c>
      <c r="M694" s="368" t="s">
        <v>1416</v>
      </c>
      <c r="N694" s="682">
        <v>191663</v>
      </c>
      <c r="O694" s="683" t="s">
        <v>1321</v>
      </c>
      <c r="P694" s="684">
        <v>39260</v>
      </c>
      <c r="Q694" s="372">
        <v>130.083428</v>
      </c>
      <c r="R694" s="372">
        <v>146.91475227888444</v>
      </c>
      <c r="S694" s="873">
        <v>1</v>
      </c>
      <c r="T694" s="369">
        <v>0.11650876215457884</v>
      </c>
      <c r="U694" s="685">
        <v>1.1983548667121104</v>
      </c>
      <c r="V694" s="369">
        <v>0.13006780357334935</v>
      </c>
      <c r="W694" s="685">
        <v>1.1436403397524331</v>
      </c>
      <c r="X694" s="369">
        <v>0.14074224140985692</v>
      </c>
      <c r="Y694" s="685">
        <v>0.94050807449123552</v>
      </c>
      <c r="Z694" s="369">
        <v>0.23064755032355722</v>
      </c>
      <c r="AA694" s="685">
        <v>1.2281106595421667</v>
      </c>
      <c r="AB694" s="369">
        <v>1.397544479997089E-2</v>
      </c>
      <c r="AC694" s="373">
        <v>1.1689370529480427</v>
      </c>
      <c r="AD694" s="686">
        <v>10756521000127</v>
      </c>
      <c r="AE694" s="687" t="s">
        <v>1812</v>
      </c>
      <c r="AF694" s="688" t="s">
        <v>1779</v>
      </c>
      <c r="AG694" s="689" t="s">
        <v>1439</v>
      </c>
      <c r="AH694" s="689" t="s">
        <v>1786</v>
      </c>
      <c r="AI694" s="689">
        <v>100000</v>
      </c>
      <c r="AJ694" s="689">
        <v>50000</v>
      </c>
      <c r="AK694" s="689">
        <v>100000</v>
      </c>
      <c r="AL694" s="673">
        <v>2</v>
      </c>
      <c r="AM694" s="673">
        <v>20</v>
      </c>
      <c r="AN694" s="685" t="s">
        <v>1787</v>
      </c>
      <c r="AO694" s="683" t="s">
        <v>1324</v>
      </c>
      <c r="AP694" s="687" t="s">
        <v>1802</v>
      </c>
      <c r="AQ694" s="376" t="s">
        <v>668</v>
      </c>
      <c r="AR694" s="369">
        <v>2.46666666666667E-3</v>
      </c>
      <c r="AS694" s="369">
        <v>2.46666666666667E-3</v>
      </c>
      <c r="AT694" s="369" t="s">
        <v>1419</v>
      </c>
      <c r="AW694" s="198"/>
      <c r="AX694" s="198"/>
      <c r="AY694" s="184"/>
      <c r="AZ694" s="184"/>
      <c r="BA694" s="184"/>
      <c r="BB694" s="186"/>
      <c r="BC694" s="184"/>
      <c r="BD694" s="184"/>
      <c r="BE694" s="184"/>
      <c r="BF694" s="184"/>
      <c r="BG694" s="186"/>
      <c r="BH694" s="186"/>
      <c r="BI694" s="199"/>
      <c r="BJ694" s="199"/>
      <c r="BK694" s="199"/>
      <c r="BL694" s="218"/>
      <c r="BM694" s="186"/>
      <c r="BN694" s="186"/>
      <c r="BO694" s="186"/>
      <c r="BP694" s="186"/>
      <c r="BQ694" s="186"/>
      <c r="BR694" s="186"/>
      <c r="BS694" s="186"/>
      <c r="BT694" s="187"/>
      <c r="BU694" s="188"/>
      <c r="BV694" s="189"/>
      <c r="BW694" s="185"/>
      <c r="BX694"/>
      <c r="BZ694"/>
    </row>
    <row r="695" spans="2:78" ht="18.75">
      <c r="B695" s="676" t="s">
        <v>248</v>
      </c>
      <c r="C695" s="364">
        <v>30005655000113</v>
      </c>
      <c r="D695" s="838" t="s">
        <v>13</v>
      </c>
      <c r="E695" s="838" t="s">
        <v>615</v>
      </c>
      <c r="F695" s="365" t="s">
        <v>619</v>
      </c>
      <c r="G695" s="366" t="s">
        <v>34</v>
      </c>
      <c r="H695" s="366" t="s">
        <v>1337</v>
      </c>
      <c r="I695" s="840" t="s">
        <v>34</v>
      </c>
      <c r="J695" s="366" t="s">
        <v>611</v>
      </c>
      <c r="K695" s="367" t="s">
        <v>48</v>
      </c>
      <c r="L695" s="681" t="s">
        <v>1419</v>
      </c>
      <c r="M695" s="368" t="s">
        <v>1416</v>
      </c>
      <c r="N695" s="682">
        <v>471941</v>
      </c>
      <c r="O695" s="683" t="s">
        <v>1321</v>
      </c>
      <c r="P695" s="684">
        <v>43320</v>
      </c>
      <c r="Q695" s="372">
        <v>40.65540747</v>
      </c>
      <c r="R695" s="372">
        <v>49.875841532549799</v>
      </c>
      <c r="S695" s="873">
        <v>1</v>
      </c>
      <c r="T695" s="369">
        <v>0.11577407318378996</v>
      </c>
      <c r="U695" s="685">
        <v>1.1907981981201254</v>
      </c>
      <c r="V695" s="369">
        <v>0.12933230857219269</v>
      </c>
      <c r="W695" s="685">
        <v>1.1371733915154341</v>
      </c>
      <c r="X695" s="369">
        <v>0.13996897473049463</v>
      </c>
      <c r="Y695" s="685">
        <v>0.93534073064059031</v>
      </c>
      <c r="Z695" s="369">
        <v>0.22965316221217025</v>
      </c>
      <c r="AA695" s="685">
        <v>1.2228159202847881</v>
      </c>
      <c r="AB695" s="369">
        <v>1.3743888292644273E-2</v>
      </c>
      <c r="AC695" s="373">
        <v>1.1351169279590967</v>
      </c>
      <c r="AD695" s="686">
        <v>10756521000127</v>
      </c>
      <c r="AE695" s="687" t="s">
        <v>1812</v>
      </c>
      <c r="AF695" s="688" t="s">
        <v>1779</v>
      </c>
      <c r="AG695" s="689" t="s">
        <v>1439</v>
      </c>
      <c r="AH695" s="689" t="s">
        <v>1786</v>
      </c>
      <c r="AI695" s="689">
        <v>20000</v>
      </c>
      <c r="AJ695" s="689">
        <v>1000</v>
      </c>
      <c r="AK695" s="689">
        <v>5000</v>
      </c>
      <c r="AL695" s="673">
        <v>1.85</v>
      </c>
      <c r="AM695" s="673">
        <v>20</v>
      </c>
      <c r="AN695" s="685" t="s">
        <v>1787</v>
      </c>
      <c r="AO695" s="683" t="s">
        <v>1324</v>
      </c>
      <c r="AP695" s="687" t="s">
        <v>1802</v>
      </c>
      <c r="AQ695" s="376" t="s">
        <v>668</v>
      </c>
      <c r="AR695" s="369">
        <v>2.46666666666667E-3</v>
      </c>
      <c r="AS695" s="369">
        <v>2.46666666666667E-3</v>
      </c>
      <c r="AT695" s="369" t="s">
        <v>1419</v>
      </c>
      <c r="AW695" s="198"/>
      <c r="AX695" s="198"/>
      <c r="AY695" s="184"/>
      <c r="AZ695" s="184"/>
      <c r="BA695" s="184"/>
      <c r="BB695" s="186"/>
      <c r="BC695" s="184"/>
      <c r="BD695" s="184"/>
      <c r="BE695" s="184"/>
      <c r="BF695" s="184"/>
      <c r="BG695" s="186"/>
      <c r="BH695" s="186"/>
      <c r="BI695" s="199"/>
      <c r="BJ695" s="199"/>
      <c r="BK695" s="199"/>
      <c r="BL695" s="218"/>
      <c r="BM695" s="186"/>
      <c r="BN695" s="186"/>
      <c r="BO695" s="186"/>
      <c r="BP695" s="186"/>
      <c r="BQ695" s="186"/>
      <c r="BR695" s="186"/>
      <c r="BS695" s="186"/>
      <c r="BT695" s="187"/>
      <c r="BU695" s="188"/>
      <c r="BV695" s="189"/>
      <c r="BW695" s="185"/>
      <c r="BX695"/>
      <c r="BZ695"/>
    </row>
    <row r="696" spans="2:78" ht="18.75">
      <c r="B696" s="676" t="s">
        <v>249</v>
      </c>
      <c r="C696" s="364">
        <v>21946695000179</v>
      </c>
      <c r="D696" s="838" t="s">
        <v>11</v>
      </c>
      <c r="E696" s="838" t="s">
        <v>620</v>
      </c>
      <c r="F696" s="365" t="s">
        <v>663</v>
      </c>
      <c r="G696" s="366" t="s">
        <v>738</v>
      </c>
      <c r="H696" s="366" t="s">
        <v>34</v>
      </c>
      <c r="I696" s="840" t="s">
        <v>1419</v>
      </c>
      <c r="J696" s="366" t="s">
        <v>608</v>
      </c>
      <c r="K696" s="367" t="s">
        <v>48</v>
      </c>
      <c r="L696" s="681" t="s">
        <v>1339</v>
      </c>
      <c r="M696" s="368" t="s">
        <v>34</v>
      </c>
      <c r="N696" s="682">
        <v>393185</v>
      </c>
      <c r="O696" s="683" t="s">
        <v>1321</v>
      </c>
      <c r="P696" s="684">
        <v>42120</v>
      </c>
      <c r="Q696" s="372">
        <v>329.41717499999999</v>
      </c>
      <c r="R696" s="372">
        <v>339.57666978884453</v>
      </c>
      <c r="S696" s="873">
        <v>1</v>
      </c>
      <c r="T696" s="369">
        <v>0.10574288693556144</v>
      </c>
      <c r="U696" s="685">
        <v>1.0876220881249699</v>
      </c>
      <c r="V696" s="369">
        <v>0.12181872398389637</v>
      </c>
      <c r="W696" s="685">
        <v>1.0711090912409078</v>
      </c>
      <c r="X696" s="369">
        <v>0.21828684726413683</v>
      </c>
      <c r="Y696" s="685">
        <v>1.4586988266678087</v>
      </c>
      <c r="Z696" s="369">
        <v>0.1832638243257263</v>
      </c>
      <c r="AA696" s="685">
        <v>0.97581030384739409</v>
      </c>
      <c r="AB696" s="369">
        <v>6.4959215182291271E-3</v>
      </c>
      <c r="AC696" s="373">
        <v>1.2449866652434181</v>
      </c>
      <c r="AD696" s="686">
        <v>21762085000115</v>
      </c>
      <c r="AE696" s="687" t="s">
        <v>1973</v>
      </c>
      <c r="AF696" s="688" t="s">
        <v>1779</v>
      </c>
      <c r="AG696" s="689" t="s">
        <v>1439</v>
      </c>
      <c r="AH696" s="689" t="s">
        <v>1786</v>
      </c>
      <c r="AI696" s="689">
        <v>100000</v>
      </c>
      <c r="AJ696" s="689">
        <v>50000</v>
      </c>
      <c r="AK696" s="689">
        <v>100000</v>
      </c>
      <c r="AL696" s="673">
        <v>0.85</v>
      </c>
      <c r="AM696" s="673">
        <v>20</v>
      </c>
      <c r="AN696" s="685" t="s">
        <v>1787</v>
      </c>
      <c r="AO696" s="683" t="s">
        <v>1324</v>
      </c>
      <c r="AP696" s="687" t="s">
        <v>1802</v>
      </c>
      <c r="AQ696" s="376" t="s">
        <v>671</v>
      </c>
      <c r="AR696" s="369">
        <v>1.66656666666667E-3</v>
      </c>
      <c r="AS696" s="369">
        <v>1.66656666666667E-3</v>
      </c>
      <c r="AT696" s="369" t="s">
        <v>1419</v>
      </c>
      <c r="AW696" s="198"/>
      <c r="AX696" s="198"/>
      <c r="AY696" s="184"/>
      <c r="AZ696" s="184"/>
      <c r="BA696" s="184"/>
      <c r="BB696" s="186"/>
      <c r="BC696" s="184"/>
      <c r="BD696" s="184"/>
      <c r="BE696" s="184"/>
      <c r="BF696" s="184"/>
      <c r="BG696" s="186"/>
      <c r="BH696" s="186"/>
      <c r="BI696" s="199"/>
      <c r="BJ696" s="199"/>
      <c r="BK696" s="199"/>
      <c r="BL696" s="218"/>
      <c r="BM696" s="186"/>
      <c r="BN696" s="186"/>
      <c r="BO696" s="186"/>
      <c r="BP696" s="186"/>
      <c r="BQ696" s="186"/>
      <c r="BR696" s="186"/>
      <c r="BS696" s="186"/>
      <c r="BT696" s="187"/>
      <c r="BU696" s="188"/>
      <c r="BV696" s="189"/>
      <c r="BW696" s="185"/>
      <c r="BX696"/>
      <c r="BZ696"/>
    </row>
    <row r="697" spans="2:78" ht="18.75">
      <c r="B697" s="676" t="s">
        <v>1016</v>
      </c>
      <c r="C697" s="364">
        <v>26525450000191</v>
      </c>
      <c r="D697" s="838" t="s">
        <v>11</v>
      </c>
      <c r="E697" s="838" t="s">
        <v>620</v>
      </c>
      <c r="F697" s="365" t="s">
        <v>663</v>
      </c>
      <c r="G697" s="366" t="s">
        <v>738</v>
      </c>
      <c r="H697" s="366" t="s">
        <v>34</v>
      </c>
      <c r="I697" s="840" t="s">
        <v>1419</v>
      </c>
      <c r="J697" s="366" t="s">
        <v>611</v>
      </c>
      <c r="K697" s="367" t="s">
        <v>48</v>
      </c>
      <c r="L697" s="681" t="s">
        <v>1339</v>
      </c>
      <c r="M697" s="368" t="s">
        <v>34</v>
      </c>
      <c r="N697" s="682">
        <v>444456</v>
      </c>
      <c r="O697" s="683" t="s">
        <v>1321</v>
      </c>
      <c r="P697" s="684">
        <v>42756</v>
      </c>
      <c r="Q697" s="372">
        <v>125.295078</v>
      </c>
      <c r="R697" s="372">
        <v>136.71510453386455</v>
      </c>
      <c r="S697" s="873">
        <v>1</v>
      </c>
      <c r="T697" s="369">
        <v>9.6089662251638064E-2</v>
      </c>
      <c r="U697" s="685">
        <v>0.98833351475486453</v>
      </c>
      <c r="V697" s="369">
        <v>0.10893290467033445</v>
      </c>
      <c r="W697" s="685">
        <v>0.95780862507719722</v>
      </c>
      <c r="X697" s="369">
        <v>0.21519947076965584</v>
      </c>
      <c r="Y697" s="685">
        <v>1.4380674761012229</v>
      </c>
      <c r="Z697" s="369">
        <v>0.14189152931707238</v>
      </c>
      <c r="AA697" s="685">
        <v>0.75551853643614675</v>
      </c>
      <c r="AB697" s="369">
        <v>1.2886031011318456E-2</v>
      </c>
      <c r="AC697" s="373">
        <v>-0.37237871309514348</v>
      </c>
      <c r="AD697" s="686">
        <v>0</v>
      </c>
      <c r="AE697" s="687" t="s">
        <v>1973</v>
      </c>
      <c r="AF697" s="688" t="s">
        <v>1779</v>
      </c>
      <c r="AG697" s="689" t="s">
        <v>1439</v>
      </c>
      <c r="AH697" s="689" t="s">
        <v>1861</v>
      </c>
      <c r="AI697" s="689">
        <v>100000</v>
      </c>
      <c r="AJ697" s="689">
        <v>50000</v>
      </c>
      <c r="AK697" s="689">
        <v>100000</v>
      </c>
      <c r="AL697" s="673">
        <v>1</v>
      </c>
      <c r="AM697" s="673">
        <v>20</v>
      </c>
      <c r="AN697" s="685" t="s">
        <v>1787</v>
      </c>
      <c r="AO697" s="683" t="s">
        <v>1324</v>
      </c>
      <c r="AP697" s="687" t="s">
        <v>1802</v>
      </c>
      <c r="AQ697" s="376" t="s">
        <v>679</v>
      </c>
      <c r="AR697" s="369">
        <v>2.0002666666666699E-3</v>
      </c>
      <c r="AS697" s="369">
        <v>2.0002666666666699E-3</v>
      </c>
      <c r="AT697" s="369" t="s">
        <v>1419</v>
      </c>
      <c r="AW697" s="198"/>
      <c r="AX697" s="198"/>
      <c r="AY697" s="184"/>
      <c r="AZ697" s="184"/>
      <c r="BA697" s="184"/>
      <c r="BB697" s="186"/>
      <c r="BC697" s="184"/>
      <c r="BD697" s="184"/>
      <c r="BE697" s="184"/>
      <c r="BF697" s="184"/>
      <c r="BG697" s="186"/>
      <c r="BH697" s="186"/>
      <c r="BI697" s="199"/>
      <c r="BJ697" s="199"/>
      <c r="BK697" s="199"/>
      <c r="BL697" s="218"/>
      <c r="BM697" s="186"/>
      <c r="BN697" s="186"/>
      <c r="BO697" s="186"/>
      <c r="BP697" s="186"/>
      <c r="BQ697" s="186"/>
      <c r="BR697" s="186"/>
      <c r="BS697" s="186"/>
      <c r="BT697" s="187"/>
      <c r="BU697" s="188"/>
      <c r="BV697" s="189"/>
      <c r="BW697" s="185"/>
      <c r="BX697"/>
      <c r="BZ697"/>
    </row>
    <row r="698" spans="2:78" ht="18.75">
      <c r="B698" s="676" t="s">
        <v>1017</v>
      </c>
      <c r="C698" s="364">
        <v>32300350000160</v>
      </c>
      <c r="D698" s="838" t="s">
        <v>13</v>
      </c>
      <c r="E698" s="838" t="s">
        <v>615</v>
      </c>
      <c r="F698" s="365" t="s">
        <v>619</v>
      </c>
      <c r="G698" s="366" t="s">
        <v>34</v>
      </c>
      <c r="H698" s="366" t="s">
        <v>1337</v>
      </c>
      <c r="I698" s="840" t="s">
        <v>34</v>
      </c>
      <c r="J698" s="366" t="s">
        <v>1419</v>
      </c>
      <c r="K698" s="367" t="s">
        <v>48</v>
      </c>
      <c r="L698" s="681" t="s">
        <v>1339</v>
      </c>
      <c r="M698" s="368" t="s">
        <v>1416</v>
      </c>
      <c r="N698" s="682">
        <v>487181</v>
      </c>
      <c r="O698" s="683" t="s">
        <v>1321</v>
      </c>
      <c r="P698" s="684">
        <v>43498</v>
      </c>
      <c r="Q698" s="372">
        <v>444.62790605999999</v>
      </c>
      <c r="R698" s="372">
        <v>499.68669776912333</v>
      </c>
      <c r="S698" s="873">
        <v>1</v>
      </c>
      <c r="T698" s="369">
        <v>0.14046163277027857</v>
      </c>
      <c r="U698" s="685">
        <v>1.444722938462508</v>
      </c>
      <c r="V698" s="369">
        <v>0.15582007069897008</v>
      </c>
      <c r="W698" s="685">
        <v>1.3700709452968081</v>
      </c>
      <c r="X698" s="369">
        <v>0.15743953319844373</v>
      </c>
      <c r="Y698" s="685">
        <v>1.0520874950830286</v>
      </c>
      <c r="Z698" s="369">
        <v>0.27757784555863263</v>
      </c>
      <c r="AA698" s="685">
        <v>1.4779966685320938</v>
      </c>
      <c r="AB698" s="369">
        <v>2.2239461195561923E-2</v>
      </c>
      <c r="AC698" s="373">
        <v>1.892522575687936</v>
      </c>
      <c r="AD698" s="686">
        <v>0</v>
      </c>
      <c r="AE698" s="687" t="s">
        <v>1856</v>
      </c>
      <c r="AF698" s="688" t="s">
        <v>1800</v>
      </c>
      <c r="AG698" s="689" t="s">
        <v>1438</v>
      </c>
      <c r="AH698" s="689" t="s">
        <v>1786</v>
      </c>
      <c r="AI698" s="689">
        <v>20000</v>
      </c>
      <c r="AJ698" s="689">
        <v>20000</v>
      </c>
      <c r="AK698" s="689">
        <v>20000</v>
      </c>
      <c r="AL698" s="673">
        <v>0</v>
      </c>
      <c r="AM698" s="673">
        <v>0</v>
      </c>
      <c r="AN698" s="685" t="s">
        <v>1782</v>
      </c>
      <c r="AO698" s="683" t="s">
        <v>1324</v>
      </c>
      <c r="AP698" s="687" t="s">
        <v>1802</v>
      </c>
      <c r="AQ698" s="376" t="s">
        <v>668</v>
      </c>
      <c r="AR698" s="369">
        <v>2.66666666666667E-3</v>
      </c>
      <c r="AS698" s="369">
        <v>2.66666666666667E-3</v>
      </c>
      <c r="AT698" s="369" t="s">
        <v>1419</v>
      </c>
      <c r="AW698" s="198"/>
      <c r="AX698" s="198"/>
      <c r="AY698" s="184"/>
      <c r="AZ698" s="184"/>
      <c r="BA698" s="184"/>
      <c r="BB698" s="186"/>
      <c r="BC698" s="184"/>
      <c r="BD698" s="184"/>
      <c r="BE698" s="184"/>
      <c r="BF698" s="184"/>
      <c r="BG698" s="186"/>
      <c r="BH698" s="186"/>
      <c r="BI698" s="199"/>
      <c r="BJ698" s="199"/>
      <c r="BK698" s="199"/>
      <c r="BL698" s="218"/>
      <c r="BM698" s="186"/>
      <c r="BN698" s="186"/>
      <c r="BO698" s="186"/>
      <c r="BP698" s="186"/>
      <c r="BQ698" s="186"/>
      <c r="BR698" s="186"/>
      <c r="BS698" s="186"/>
      <c r="BT698" s="187"/>
      <c r="BU698" s="188"/>
      <c r="BV698" s="189"/>
      <c r="BW698" s="185"/>
      <c r="BX698"/>
      <c r="BZ698"/>
    </row>
    <row r="699" spans="2:78" ht="18.75">
      <c r="B699" s="676" t="s">
        <v>250</v>
      </c>
      <c r="C699" s="364">
        <v>13812165000100</v>
      </c>
      <c r="D699" s="838" t="s">
        <v>13</v>
      </c>
      <c r="E699" s="838" t="s">
        <v>615</v>
      </c>
      <c r="F699" s="365" t="s">
        <v>619</v>
      </c>
      <c r="G699" s="366" t="s">
        <v>34</v>
      </c>
      <c r="H699" s="366" t="s">
        <v>1337</v>
      </c>
      <c r="I699" s="840" t="s">
        <v>34</v>
      </c>
      <c r="J699" s="366" t="s">
        <v>611</v>
      </c>
      <c r="K699" s="367" t="s">
        <v>48</v>
      </c>
      <c r="L699" s="681" t="s">
        <v>1339</v>
      </c>
      <c r="M699" s="368" t="s">
        <v>1416</v>
      </c>
      <c r="N699" s="682">
        <v>285560</v>
      </c>
      <c r="O699" s="683" t="s">
        <v>1321</v>
      </c>
      <c r="P699" s="684">
        <v>40788</v>
      </c>
      <c r="Q699" s="372">
        <v>1012.591645</v>
      </c>
      <c r="R699" s="372">
        <v>1148.9673333147414</v>
      </c>
      <c r="S699" s="873">
        <v>1</v>
      </c>
      <c r="T699" s="369">
        <v>0.14261103534208441</v>
      </c>
      <c r="U699" s="685">
        <v>1.4668306922898953</v>
      </c>
      <c r="V699" s="369">
        <v>0.15802865279475764</v>
      </c>
      <c r="W699" s="685">
        <v>1.3894902290011972</v>
      </c>
      <c r="X699" s="369">
        <v>0.15950825542932434</v>
      </c>
      <c r="Y699" s="685">
        <v>1.0659117026736751</v>
      </c>
      <c r="Z699" s="369">
        <v>0.28119865400153254</v>
      </c>
      <c r="AA699" s="685">
        <v>1.497276099155344</v>
      </c>
      <c r="AB699" s="369">
        <v>2.316297674686266E-2</v>
      </c>
      <c r="AC699" s="373">
        <v>1.9124167400256193</v>
      </c>
      <c r="AD699" s="686">
        <v>97548167000123</v>
      </c>
      <c r="AE699" s="687" t="s">
        <v>1812</v>
      </c>
      <c r="AF699" s="688" t="s">
        <v>1779</v>
      </c>
      <c r="AG699" s="689" t="s">
        <v>1439</v>
      </c>
      <c r="AH699" s="689" t="s">
        <v>1786</v>
      </c>
      <c r="AI699" s="689">
        <v>100000</v>
      </c>
      <c r="AJ699" s="689">
        <v>50000</v>
      </c>
      <c r="AK699" s="689">
        <v>100000</v>
      </c>
      <c r="AL699" s="673">
        <v>1.85</v>
      </c>
      <c r="AM699" s="673">
        <v>20</v>
      </c>
      <c r="AN699" s="685" t="s">
        <v>1787</v>
      </c>
      <c r="AO699" s="683" t="s">
        <v>1324</v>
      </c>
      <c r="AP699" s="687" t="s">
        <v>1802</v>
      </c>
      <c r="AQ699" s="376" t="s">
        <v>668</v>
      </c>
      <c r="AR699" s="369">
        <v>2.46666666666667E-3</v>
      </c>
      <c r="AS699" s="369">
        <v>2.46666666666667E-3</v>
      </c>
      <c r="AT699" s="369" t="s">
        <v>1419</v>
      </c>
      <c r="AW699"/>
      <c r="AX699" s="198"/>
      <c r="AY699" s="184"/>
      <c r="AZ699" s="184"/>
      <c r="BA699" s="184"/>
      <c r="BB699" s="186"/>
      <c r="BC699" s="184"/>
      <c r="BD699" s="184"/>
      <c r="BE699" s="184"/>
      <c r="BF699" s="184"/>
      <c r="BG699" s="186"/>
      <c r="BH699" s="186"/>
      <c r="BI699" s="199"/>
      <c r="BJ699" s="199"/>
      <c r="BK699" s="199"/>
      <c r="BL699" s="186"/>
      <c r="BM699" s="186"/>
      <c r="BN699" s="186"/>
      <c r="BO699" s="186"/>
      <c r="BP699" s="186"/>
      <c r="BQ699" s="186"/>
      <c r="BR699" s="186"/>
      <c r="BS699" s="186"/>
      <c r="BT699" s="187"/>
      <c r="BU699" s="188"/>
      <c r="BV699" s="189"/>
      <c r="BW699" s="185"/>
      <c r="BX699"/>
      <c r="BZ699"/>
    </row>
    <row r="700" spans="2:78" ht="18.75">
      <c r="B700" s="676" t="s">
        <v>558</v>
      </c>
      <c r="C700" s="364">
        <v>41956196000170</v>
      </c>
      <c r="D700" s="838" t="s">
        <v>14</v>
      </c>
      <c r="E700" s="838" t="s">
        <v>607</v>
      </c>
      <c r="F700" s="365" t="s">
        <v>1419</v>
      </c>
      <c r="G700" s="366" t="s">
        <v>1419</v>
      </c>
      <c r="H700" s="366" t="s">
        <v>34</v>
      </c>
      <c r="I700" s="840" t="s">
        <v>34</v>
      </c>
      <c r="J700" s="366" t="s">
        <v>608</v>
      </c>
      <c r="K700" s="367" t="s">
        <v>48</v>
      </c>
      <c r="L700" s="681" t="s">
        <v>1419</v>
      </c>
      <c r="M700" s="368" t="s">
        <v>1416</v>
      </c>
      <c r="N700" s="683">
        <v>624489</v>
      </c>
      <c r="O700" s="683" t="s">
        <v>1321</v>
      </c>
      <c r="P700" s="684">
        <v>44325</v>
      </c>
      <c r="Q700" s="372">
        <v>105.16</v>
      </c>
      <c r="R700" s="372">
        <v>128.01396396396393</v>
      </c>
      <c r="S700" s="873">
        <v>3</v>
      </c>
      <c r="T700" s="369">
        <v>-0.17948717948717963</v>
      </c>
      <c r="U700" s="685">
        <v>-1.8461215368979755</v>
      </c>
      <c r="V700" s="369">
        <v>-0.14540059347181067</v>
      </c>
      <c r="W700" s="685">
        <v>-1.2784561555583818</v>
      </c>
      <c r="AB700" s="369">
        <v>0.38277862156649128</v>
      </c>
      <c r="AC700" s="373">
        <v>-0.67697610887088422</v>
      </c>
      <c r="AD700" s="686">
        <v>42196278000126</v>
      </c>
      <c r="AE700" s="687" t="s">
        <v>2128</v>
      </c>
      <c r="AF700" s="688" t="s">
        <v>2092</v>
      </c>
      <c r="AG700" s="689" t="s">
        <v>928</v>
      </c>
      <c r="AH700" s="689" t="s">
        <v>1786</v>
      </c>
      <c r="AI700" s="689">
        <v>0</v>
      </c>
      <c r="AJ700" s="689">
        <v>0</v>
      </c>
      <c r="AK700" s="689">
        <v>0</v>
      </c>
      <c r="AL700" s="673">
        <v>0</v>
      </c>
      <c r="AM700" s="673">
        <v>0</v>
      </c>
      <c r="AN700" s="685" t="s">
        <v>666</v>
      </c>
      <c r="AO700" s="683" t="s">
        <v>1324</v>
      </c>
      <c r="AP700" s="687" t="s">
        <v>1783</v>
      </c>
      <c r="AQ700" s="376" t="s">
        <v>659</v>
      </c>
      <c r="AR700" s="369">
        <v>3.15E-3</v>
      </c>
      <c r="AS700" s="369">
        <v>3.15E-3</v>
      </c>
      <c r="AT700" s="369" t="s">
        <v>1419</v>
      </c>
      <c r="AW700" s="198"/>
      <c r="AX700" s="198"/>
      <c r="AY700" s="184"/>
      <c r="AZ700" s="184"/>
      <c r="BA700" s="184"/>
      <c r="BB700" s="186"/>
      <c r="BC700" s="184"/>
      <c r="BD700" s="184"/>
      <c r="BE700" s="184"/>
      <c r="BF700" s="184"/>
      <c r="BG700" s="186"/>
      <c r="BH700" s="186"/>
      <c r="BI700" s="199"/>
      <c r="BJ700" s="199"/>
      <c r="BK700" s="199"/>
      <c r="BL700" s="218"/>
      <c r="BM700" s="186"/>
      <c r="BN700" s="186"/>
      <c r="BO700" s="186"/>
      <c r="BP700" s="186"/>
      <c r="BQ700" s="186"/>
      <c r="BR700" s="186"/>
      <c r="BS700" s="186"/>
      <c r="BT700" s="187"/>
      <c r="BU700" s="188"/>
      <c r="BV700" s="189"/>
      <c r="BW700" s="185"/>
      <c r="BX700"/>
      <c r="BZ700"/>
    </row>
    <row r="701" spans="2:78" ht="18.75">
      <c r="B701" s="676" t="s">
        <v>1018</v>
      </c>
      <c r="C701" s="364"/>
      <c r="D701" s="838" t="s">
        <v>11</v>
      </c>
      <c r="E701" s="838" t="s">
        <v>620</v>
      </c>
      <c r="F701" s="365" t="s">
        <v>692</v>
      </c>
      <c r="G701" s="366" t="s">
        <v>738</v>
      </c>
      <c r="H701" s="366" t="s">
        <v>34</v>
      </c>
      <c r="I701" s="840" t="s">
        <v>1419</v>
      </c>
      <c r="J701" s="366" t="s">
        <v>608</v>
      </c>
      <c r="L701" s="681" t="s">
        <v>1419</v>
      </c>
      <c r="M701" s="368" t="s">
        <v>34</v>
      </c>
      <c r="N701" s="682">
        <v>480967</v>
      </c>
      <c r="O701" s="683" t="s">
        <v>1321</v>
      </c>
      <c r="S701" s="873"/>
      <c r="AD701" s="686">
        <v>0</v>
      </c>
      <c r="AG701" s="689" t="s">
        <v>1438</v>
      </c>
      <c r="AI701" s="689">
        <v>500</v>
      </c>
      <c r="AJ701" s="689">
        <v>100</v>
      </c>
      <c r="AK701" s="689">
        <v>100</v>
      </c>
      <c r="AO701" s="683" t="s">
        <v>1324</v>
      </c>
      <c r="AR701" s="369">
        <v>3.0000000000000001E-3</v>
      </c>
      <c r="AS701" s="369">
        <v>3.0000000000000001E-3</v>
      </c>
      <c r="AT701" s="369" t="s">
        <v>1419</v>
      </c>
      <c r="AW701"/>
      <c r="AX701" s="198"/>
      <c r="AY701" s="184"/>
      <c r="AZ701" s="184"/>
      <c r="BA701" s="184"/>
      <c r="BB701" s="186"/>
      <c r="BC701" s="184"/>
      <c r="BD701" s="184"/>
      <c r="BE701" s="184"/>
      <c r="BF701" s="184"/>
      <c r="BG701" s="186"/>
      <c r="BH701" s="186"/>
      <c r="BI701" s="199"/>
      <c r="BJ701" s="199"/>
      <c r="BK701" s="199"/>
      <c r="BL701" s="186"/>
      <c r="BM701" s="186"/>
      <c r="BN701" s="186"/>
      <c r="BO701" s="186"/>
      <c r="BP701" s="186"/>
      <c r="BQ701" s="186"/>
      <c r="BR701" s="186"/>
      <c r="BS701" s="186"/>
      <c r="BT701" s="187"/>
      <c r="BU701" s="188"/>
      <c r="BV701" s="189"/>
      <c r="BW701" s="185"/>
      <c r="BX701"/>
      <c r="BZ701"/>
    </row>
    <row r="702" spans="2:78" ht="18.75">
      <c r="B702" s="676" t="s">
        <v>471</v>
      </c>
      <c r="C702" s="364"/>
      <c r="D702" s="838" t="s">
        <v>11</v>
      </c>
      <c r="E702" s="838" t="s">
        <v>621</v>
      </c>
      <c r="F702" s="365" t="s">
        <v>692</v>
      </c>
      <c r="G702" s="366" t="s">
        <v>738</v>
      </c>
      <c r="H702" s="366" t="s">
        <v>34</v>
      </c>
      <c r="I702" s="840" t="s">
        <v>1419</v>
      </c>
      <c r="J702" s="366" t="s">
        <v>608</v>
      </c>
      <c r="L702" s="681" t="s">
        <v>1419</v>
      </c>
      <c r="M702" s="368" t="s">
        <v>34</v>
      </c>
      <c r="N702" s="683">
        <v>635685</v>
      </c>
      <c r="O702" s="683" t="s">
        <v>1321</v>
      </c>
      <c r="S702" s="873"/>
      <c r="AD702" s="686">
        <v>34706691000165</v>
      </c>
      <c r="AG702" s="689" t="s">
        <v>1438</v>
      </c>
      <c r="AI702" s="689">
        <v>500</v>
      </c>
      <c r="AJ702" s="689">
        <v>100</v>
      </c>
      <c r="AK702" s="689">
        <v>100</v>
      </c>
      <c r="AO702" s="683" t="s">
        <v>1324</v>
      </c>
      <c r="AR702" s="369">
        <v>1.8664E-3</v>
      </c>
      <c r="AS702" s="369">
        <v>1.8664E-3</v>
      </c>
      <c r="AT702" s="369" t="s">
        <v>1419</v>
      </c>
      <c r="AW702"/>
      <c r="AX702" s="198"/>
      <c r="AY702" s="184"/>
      <c r="AZ702" s="184"/>
      <c r="BA702" s="184"/>
      <c r="BB702" s="186"/>
      <c r="BC702" s="184"/>
      <c r="BD702" s="184"/>
      <c r="BE702" s="184"/>
      <c r="BF702" s="184"/>
      <c r="BG702" s="186"/>
      <c r="BH702" s="186"/>
      <c r="BI702" s="199"/>
      <c r="BJ702" s="199"/>
      <c r="BK702" s="199"/>
      <c r="BL702" s="186"/>
      <c r="BM702" s="186"/>
      <c r="BN702" s="186"/>
      <c r="BO702" s="186"/>
      <c r="BP702" s="186"/>
      <c r="BQ702" s="186"/>
      <c r="BR702" s="186"/>
      <c r="BS702" s="186"/>
      <c r="BT702" s="187"/>
      <c r="BU702" s="188"/>
      <c r="BV702" s="189"/>
      <c r="BW702" s="185"/>
      <c r="BX702"/>
      <c r="BZ702"/>
    </row>
    <row r="703" spans="2:78" ht="18.75">
      <c r="B703" s="676" t="s">
        <v>1019</v>
      </c>
      <c r="C703" s="364">
        <v>24454718000116</v>
      </c>
      <c r="D703" s="838" t="s">
        <v>13</v>
      </c>
      <c r="E703" s="838" t="s">
        <v>615</v>
      </c>
      <c r="F703" s="365" t="s">
        <v>619</v>
      </c>
      <c r="G703" s="366" t="s">
        <v>34</v>
      </c>
      <c r="H703" s="366" t="s">
        <v>1338</v>
      </c>
      <c r="I703" s="840" t="s">
        <v>34</v>
      </c>
      <c r="J703" s="366" t="s">
        <v>611</v>
      </c>
      <c r="K703" s="367" t="s">
        <v>49</v>
      </c>
      <c r="L703" s="681" t="s">
        <v>1419</v>
      </c>
      <c r="M703" s="368" t="s">
        <v>34</v>
      </c>
      <c r="N703" s="682">
        <v>419761</v>
      </c>
      <c r="O703" s="683" t="s">
        <v>1321</v>
      </c>
      <c r="P703" s="684">
        <v>42509</v>
      </c>
      <c r="Q703" s="372">
        <v>280.51714900000002</v>
      </c>
      <c r="R703" s="372">
        <v>416.43301268525926</v>
      </c>
      <c r="S703" s="873">
        <v>4</v>
      </c>
      <c r="T703" s="369">
        <v>-0.16991047875587906</v>
      </c>
      <c r="U703" s="685">
        <v>-1.7476200532655839</v>
      </c>
      <c r="V703" s="369">
        <v>-0.18397948476295445</v>
      </c>
      <c r="W703" s="685">
        <v>-1.6176667451997682</v>
      </c>
      <c r="X703" s="369">
        <v>-0.1049559191591648</v>
      </c>
      <c r="Y703" s="685">
        <v>-0.70136647282306641</v>
      </c>
      <c r="Z703" s="369">
        <v>0.33514977586193129</v>
      </c>
      <c r="AA703" s="685">
        <v>1.7845453450591746</v>
      </c>
      <c r="AB703" s="369">
        <v>0.17605228256651193</v>
      </c>
      <c r="AC703" s="373">
        <v>-1.6910367121523329</v>
      </c>
      <c r="AD703" s="686">
        <v>0</v>
      </c>
      <c r="AE703" s="687" t="s">
        <v>1952</v>
      </c>
      <c r="AF703" s="688" t="s">
        <v>1779</v>
      </c>
      <c r="AG703" s="689" t="s">
        <v>1439</v>
      </c>
      <c r="AH703" s="689" t="s">
        <v>1780</v>
      </c>
      <c r="AI703" s="689">
        <v>5000</v>
      </c>
      <c r="AJ703" s="689">
        <v>1000</v>
      </c>
      <c r="AK703" s="689">
        <v>1000</v>
      </c>
      <c r="AL703" s="673">
        <v>1.4</v>
      </c>
      <c r="AM703" s="673">
        <v>0</v>
      </c>
      <c r="AN703" s="685" t="s">
        <v>1791</v>
      </c>
      <c r="AO703" s="683" t="s">
        <v>1324</v>
      </c>
      <c r="AP703" s="687" t="s">
        <v>1802</v>
      </c>
      <c r="AQ703" s="376" t="s">
        <v>679</v>
      </c>
      <c r="AR703" s="369">
        <v>7.4666666666666701E-3</v>
      </c>
      <c r="AS703" s="369">
        <v>7.4666666666666701E-3</v>
      </c>
      <c r="AT703" s="369" t="s">
        <v>1419</v>
      </c>
      <c r="AW703"/>
      <c r="AX703" s="198"/>
      <c r="AY703" s="184"/>
      <c r="AZ703" s="184"/>
      <c r="BA703" s="184"/>
      <c r="BB703" s="186"/>
      <c r="BC703" s="184"/>
      <c r="BD703" s="184"/>
      <c r="BE703" s="184"/>
      <c r="BF703" s="184"/>
      <c r="BG703" s="186"/>
      <c r="BH703" s="186"/>
      <c r="BI703" s="199"/>
      <c r="BJ703" s="199"/>
      <c r="BK703" s="199"/>
      <c r="BL703" s="186"/>
      <c r="BM703" s="186"/>
      <c r="BN703" s="186"/>
      <c r="BO703" s="186"/>
      <c r="BP703" s="186"/>
      <c r="BQ703" s="186"/>
      <c r="BR703" s="186"/>
      <c r="BS703" s="186"/>
      <c r="BT703" s="187"/>
      <c r="BU703" s="188"/>
      <c r="BV703" s="189"/>
      <c r="BW703" s="185"/>
      <c r="BX703"/>
      <c r="BZ703"/>
    </row>
    <row r="704" spans="2:78" ht="18.75">
      <c r="B704" s="676" t="s">
        <v>1020</v>
      </c>
      <c r="C704" s="364">
        <v>29587389000103</v>
      </c>
      <c r="D704" s="838" t="s">
        <v>11</v>
      </c>
      <c r="E704" s="838" t="s">
        <v>661</v>
      </c>
      <c r="F704" s="365" t="s">
        <v>1419</v>
      </c>
      <c r="G704" s="366" t="s">
        <v>1419</v>
      </c>
      <c r="H704" s="366" t="s">
        <v>34</v>
      </c>
      <c r="I704" s="840" t="s">
        <v>34</v>
      </c>
      <c r="J704" s="366" t="s">
        <v>611</v>
      </c>
      <c r="K704" s="367" t="s">
        <v>48</v>
      </c>
      <c r="L704" s="681" t="s">
        <v>1419</v>
      </c>
      <c r="M704" s="368" t="s">
        <v>34</v>
      </c>
      <c r="N704" s="682">
        <v>465429</v>
      </c>
      <c r="O704" s="683" t="s">
        <v>1321</v>
      </c>
      <c r="P704" s="684">
        <v>43236</v>
      </c>
      <c r="Q704" s="372">
        <v>14.8605182</v>
      </c>
      <c r="R704" s="372">
        <v>24.775363053625501</v>
      </c>
      <c r="S704" s="873">
        <v>4</v>
      </c>
      <c r="T704" s="369">
        <v>-4.413582519407433E-2</v>
      </c>
      <c r="U704" s="685">
        <v>-0.45396054287746407</v>
      </c>
      <c r="V704" s="369">
        <v>-3.1789518783561399E-2</v>
      </c>
      <c r="W704" s="685">
        <v>-0.27951403086234433</v>
      </c>
      <c r="X704" s="369">
        <v>2.4858975466880207E-2</v>
      </c>
      <c r="Y704" s="685">
        <v>0.16611975847460772</v>
      </c>
      <c r="Z704" s="369">
        <v>5.8580732311095396E-2</v>
      </c>
      <c r="AA704" s="685">
        <v>0.3119201643118189</v>
      </c>
      <c r="AB704" s="369">
        <v>4.3198489132517802E-2</v>
      </c>
      <c r="AC704" s="373">
        <v>-3.3686573308707084</v>
      </c>
      <c r="AD704" s="686">
        <v>29574911000104</v>
      </c>
      <c r="AE704" s="687" t="s">
        <v>1952</v>
      </c>
      <c r="AF704" s="688" t="s">
        <v>1779</v>
      </c>
      <c r="AG704" s="689" t="s">
        <v>1439</v>
      </c>
      <c r="AH704" s="689" t="s">
        <v>1780</v>
      </c>
      <c r="AI704" s="689">
        <v>10000</v>
      </c>
      <c r="AJ704" s="689">
        <v>1000</v>
      </c>
      <c r="AK704" s="689">
        <v>1000</v>
      </c>
      <c r="AL704" s="673">
        <v>0.9</v>
      </c>
      <c r="AM704" s="673">
        <v>0</v>
      </c>
      <c r="AN704" s="685" t="s">
        <v>1782</v>
      </c>
      <c r="AO704" s="683" t="s">
        <v>1324</v>
      </c>
      <c r="AP704" s="687" t="s">
        <v>1802</v>
      </c>
      <c r="AQ704" s="376" t="s">
        <v>679</v>
      </c>
      <c r="AR704" s="369">
        <v>4.7999999999999996E-3</v>
      </c>
      <c r="AS704" s="369">
        <v>4.7999999999999996E-3</v>
      </c>
      <c r="AT704" s="369" t="s">
        <v>1419</v>
      </c>
      <c r="AW704"/>
      <c r="AX704" s="198"/>
      <c r="AY704" s="184"/>
      <c r="AZ704" s="184"/>
      <c r="BA704" s="184"/>
      <c r="BB704" s="186"/>
      <c r="BC704" s="184"/>
      <c r="BD704" s="184"/>
      <c r="BE704" s="184"/>
      <c r="BF704" s="184"/>
      <c r="BG704" s="186"/>
      <c r="BH704" s="186"/>
      <c r="BI704" s="199"/>
      <c r="BJ704" s="199"/>
      <c r="BK704" s="199"/>
      <c r="BL704" s="186"/>
      <c r="BM704" s="186"/>
      <c r="BN704" s="186"/>
      <c r="BO704" s="186"/>
      <c r="BP704" s="186"/>
      <c r="BQ704" s="186"/>
      <c r="BR704" s="186"/>
      <c r="BS704" s="186"/>
      <c r="BT704" s="187"/>
      <c r="BU704" s="188"/>
      <c r="BV704" s="189"/>
      <c r="BW704" s="185"/>
      <c r="BX704"/>
      <c r="BZ704"/>
    </row>
    <row r="705" spans="2:78" ht="18.75">
      <c r="B705" s="676" t="s">
        <v>1021</v>
      </c>
      <c r="C705" s="364">
        <v>26112046000196</v>
      </c>
      <c r="D705" s="838" t="s">
        <v>11</v>
      </c>
      <c r="E705" s="838" t="s">
        <v>661</v>
      </c>
      <c r="F705" s="365" t="s">
        <v>1419</v>
      </c>
      <c r="G705" s="366" t="s">
        <v>1419</v>
      </c>
      <c r="H705" s="366" t="s">
        <v>34</v>
      </c>
      <c r="I705" s="840" t="s">
        <v>34</v>
      </c>
      <c r="J705" s="366" t="s">
        <v>611</v>
      </c>
      <c r="K705" s="367" t="s">
        <v>1782</v>
      </c>
      <c r="L705" s="681" t="s">
        <v>1419</v>
      </c>
      <c r="M705" s="368" t="s">
        <v>34</v>
      </c>
      <c r="N705" s="682">
        <v>454281</v>
      </c>
      <c r="O705" s="683" t="s">
        <v>1321</v>
      </c>
      <c r="P705" s="684">
        <v>43050</v>
      </c>
      <c r="Q705" s="372">
        <v>62.798543090000003</v>
      </c>
      <c r="R705" s="372">
        <v>138.10585897537837</v>
      </c>
      <c r="S705" s="873">
        <v>4</v>
      </c>
      <c r="T705" s="369">
        <v>-9.9616402110594859E-2</v>
      </c>
      <c r="U705" s="685">
        <v>-1.0246079184602372</v>
      </c>
      <c r="V705" s="369">
        <v>-7.2961894654644865E-2</v>
      </c>
      <c r="W705" s="685">
        <v>-0.64152821604897492</v>
      </c>
      <c r="X705" s="369">
        <v>7.5572001064253547E-2</v>
      </c>
      <c r="Y705" s="685">
        <v>0.50500884805016955</v>
      </c>
      <c r="Z705" s="369">
        <v>5.1886858758982468E-2</v>
      </c>
      <c r="AA705" s="685">
        <v>0.27627782841254339</v>
      </c>
      <c r="AB705" s="369">
        <v>8.5994636307734088E-2</v>
      </c>
      <c r="AC705" s="373">
        <v>-2.1709875288243716</v>
      </c>
      <c r="AD705" s="686">
        <v>26112022000137</v>
      </c>
      <c r="AE705" s="687" t="s">
        <v>1952</v>
      </c>
      <c r="AF705" s="688" t="s">
        <v>1779</v>
      </c>
      <c r="AG705" s="689" t="s">
        <v>1439</v>
      </c>
      <c r="AH705" s="689" t="s">
        <v>1780</v>
      </c>
      <c r="AI705" s="689">
        <v>10000</v>
      </c>
      <c r="AJ705" s="689">
        <v>1000</v>
      </c>
      <c r="AK705" s="689">
        <v>1000</v>
      </c>
      <c r="AL705" s="673">
        <v>1.05</v>
      </c>
      <c r="AM705" s="673">
        <v>0</v>
      </c>
      <c r="AN705" s="685" t="s">
        <v>1801</v>
      </c>
      <c r="AO705" s="683" t="s">
        <v>1324</v>
      </c>
      <c r="AP705" s="687" t="s">
        <v>1802</v>
      </c>
      <c r="AQ705" s="376" t="s">
        <v>679</v>
      </c>
      <c r="AR705" s="369">
        <v>4.7999999999999996E-3</v>
      </c>
      <c r="AS705" s="369">
        <v>4.7999999999999996E-3</v>
      </c>
      <c r="AT705" s="369" t="s">
        <v>1419</v>
      </c>
      <c r="AW705"/>
      <c r="AX705" s="198"/>
      <c r="AY705" s="184"/>
      <c r="AZ705" s="184"/>
      <c r="BA705" s="184"/>
      <c r="BB705" s="186"/>
      <c r="BC705" s="184"/>
      <c r="BD705" s="184"/>
      <c r="BE705" s="184"/>
      <c r="BF705" s="184"/>
      <c r="BG705" s="186"/>
      <c r="BH705" s="186"/>
      <c r="BI705" s="199"/>
      <c r="BJ705" s="199"/>
      <c r="BK705" s="199"/>
      <c r="BL705" s="186"/>
      <c r="BM705" s="186"/>
      <c r="BN705" s="186"/>
      <c r="BO705" s="186"/>
      <c r="BP705" s="186"/>
      <c r="BQ705" s="186"/>
      <c r="BR705" s="186"/>
      <c r="BS705" s="186"/>
      <c r="BT705" s="187"/>
      <c r="BU705" s="188"/>
      <c r="BV705" s="189"/>
      <c r="BW705" s="185"/>
      <c r="BX705"/>
      <c r="BZ705"/>
    </row>
    <row r="706" spans="2:78" ht="18.75">
      <c r="B706" s="676" t="s">
        <v>1022</v>
      </c>
      <c r="C706" s="364">
        <v>19821469000110</v>
      </c>
      <c r="D706" s="838" t="s">
        <v>13</v>
      </c>
      <c r="E706" s="838" t="s">
        <v>615</v>
      </c>
      <c r="F706" s="365" t="s">
        <v>619</v>
      </c>
      <c r="G706" s="366" t="s">
        <v>34</v>
      </c>
      <c r="H706" s="366" t="s">
        <v>865</v>
      </c>
      <c r="I706" s="840" t="s">
        <v>34</v>
      </c>
      <c r="J706" s="366" t="s">
        <v>611</v>
      </c>
      <c r="K706" s="367" t="s">
        <v>48</v>
      </c>
      <c r="L706" s="681" t="s">
        <v>1419</v>
      </c>
      <c r="M706" s="368" t="s">
        <v>34</v>
      </c>
      <c r="N706" s="682">
        <v>405396</v>
      </c>
      <c r="O706" s="683" t="s">
        <v>1321</v>
      </c>
      <c r="P706" s="684">
        <v>42280</v>
      </c>
      <c r="Q706" s="372">
        <v>121.831586</v>
      </c>
      <c r="R706" s="372">
        <v>266.71181607171309</v>
      </c>
      <c r="S706" s="873">
        <v>4</v>
      </c>
      <c r="T706" s="369">
        <v>-4.4514423297613681E-2</v>
      </c>
      <c r="U706" s="685">
        <v>-0.45785462664862636</v>
      </c>
      <c r="V706" s="369">
        <v>-3.3325376044323063E-2</v>
      </c>
      <c r="W706" s="685">
        <v>-0.29301828227009713</v>
      </c>
      <c r="X706" s="369">
        <v>6.710457044429341E-2</v>
      </c>
      <c r="Y706" s="685">
        <v>0.44842536047392928</v>
      </c>
      <c r="Z706" s="369">
        <v>0.17575264983673922</v>
      </c>
      <c r="AA706" s="685">
        <v>0.93581615067877899</v>
      </c>
      <c r="AB706" s="369">
        <v>6.6172486480051945E-2</v>
      </c>
      <c r="AC706" s="373">
        <v>-2.222324899395876</v>
      </c>
      <c r="AD706" s="686">
        <v>26094770000134</v>
      </c>
      <c r="AE706" s="687" t="s">
        <v>1952</v>
      </c>
      <c r="AF706" s="688" t="s">
        <v>1779</v>
      </c>
      <c r="AG706" s="689" t="s">
        <v>1439</v>
      </c>
      <c r="AH706" s="689" t="s">
        <v>1780</v>
      </c>
      <c r="AI706" s="689">
        <v>10000</v>
      </c>
      <c r="AJ706" s="689">
        <v>1000</v>
      </c>
      <c r="AK706" s="689">
        <v>1000</v>
      </c>
      <c r="AL706" s="673">
        <v>1.4</v>
      </c>
      <c r="AM706" s="673">
        <v>0</v>
      </c>
      <c r="AN706" s="685" t="s">
        <v>1801</v>
      </c>
      <c r="AO706" s="683" t="s">
        <v>1324</v>
      </c>
      <c r="AP706" s="687" t="s">
        <v>1802</v>
      </c>
      <c r="AQ706" s="376" t="s">
        <v>679</v>
      </c>
      <c r="AR706" s="369">
        <v>6.6666666666666697E-3</v>
      </c>
      <c r="AS706" s="369">
        <v>6.6666666666666697E-3</v>
      </c>
      <c r="AT706" s="369" t="s">
        <v>1419</v>
      </c>
      <c r="AW706"/>
      <c r="AX706" s="198"/>
      <c r="AY706" s="184"/>
      <c r="AZ706" s="184"/>
      <c r="BA706" s="184"/>
      <c r="BB706" s="186"/>
      <c r="BC706" s="184"/>
      <c r="BD706" s="184"/>
      <c r="BE706" s="184"/>
      <c r="BF706" s="184"/>
      <c r="BG706" s="186"/>
      <c r="BH706" s="186"/>
      <c r="BI706" s="199"/>
      <c r="BJ706" s="199"/>
      <c r="BK706" s="199"/>
      <c r="BL706" s="186"/>
      <c r="BM706" s="186"/>
      <c r="BN706" s="186"/>
      <c r="BO706" s="186"/>
      <c r="BP706" s="186"/>
      <c r="BQ706" s="186"/>
      <c r="BR706" s="186"/>
      <c r="BS706" s="186"/>
      <c r="BT706" s="187"/>
      <c r="BU706" s="188"/>
      <c r="BV706" s="189"/>
      <c r="BW706" s="185"/>
      <c r="BX706"/>
      <c r="BZ706"/>
    </row>
    <row r="707" spans="2:78" ht="18.75">
      <c r="B707" s="676" t="s">
        <v>1023</v>
      </c>
      <c r="C707" s="364">
        <v>17340392000130</v>
      </c>
      <c r="D707" s="838" t="s">
        <v>14</v>
      </c>
      <c r="E707" s="838" t="s">
        <v>607</v>
      </c>
      <c r="F707" s="365" t="s">
        <v>1419</v>
      </c>
      <c r="G707" s="366" t="s">
        <v>1419</v>
      </c>
      <c r="H707" s="366" t="s">
        <v>34</v>
      </c>
      <c r="I707" s="840" t="s">
        <v>34</v>
      </c>
      <c r="J707" s="366" t="s">
        <v>611</v>
      </c>
      <c r="K707" s="367" t="s">
        <v>1782</v>
      </c>
      <c r="L707" s="681" t="s">
        <v>1419</v>
      </c>
      <c r="M707" s="368" t="s">
        <v>1416</v>
      </c>
      <c r="N707" s="682">
        <v>363103</v>
      </c>
      <c r="O707" s="683" t="s">
        <v>1321</v>
      </c>
      <c r="P707" s="684">
        <v>41712</v>
      </c>
      <c r="Q707" s="372">
        <v>117.377439</v>
      </c>
      <c r="R707" s="372">
        <v>238.78046667741927</v>
      </c>
      <c r="S707" s="873">
        <v>5</v>
      </c>
      <c r="T707" s="369">
        <v>-0.27494517797555063</v>
      </c>
      <c r="U707" s="685">
        <v>-2.8279580523642158</v>
      </c>
      <c r="V707" s="369">
        <v>-0.25805806623041749</v>
      </c>
      <c r="W707" s="685">
        <v>-2.2690135946916326</v>
      </c>
      <c r="X707" s="369">
        <v>-2.1548090995980429E-2</v>
      </c>
      <c r="Y707" s="685">
        <v>-0.14399481895825583</v>
      </c>
      <c r="Z707" s="369">
        <v>0.50295446913795461</v>
      </c>
      <c r="AA707" s="685">
        <v>2.6780416438249359</v>
      </c>
      <c r="AB707" s="369">
        <v>0.22318755579428801</v>
      </c>
      <c r="AC707" s="373">
        <v>-1.6658162379282884</v>
      </c>
      <c r="AD707" s="686">
        <v>0</v>
      </c>
      <c r="AE707" s="687" t="s">
        <v>1952</v>
      </c>
      <c r="AF707" s="688" t="s">
        <v>1779</v>
      </c>
      <c r="AG707" s="689" t="s">
        <v>728</v>
      </c>
      <c r="AH707" s="689" t="s">
        <v>1861</v>
      </c>
      <c r="AI707" s="689">
        <v>10000</v>
      </c>
      <c r="AJ707" s="689">
        <v>1000</v>
      </c>
      <c r="AK707" s="689">
        <v>1000</v>
      </c>
      <c r="AL707" s="673">
        <v>0.3</v>
      </c>
      <c r="AM707" s="673">
        <v>0</v>
      </c>
      <c r="AN707" s="685" t="s">
        <v>1791</v>
      </c>
      <c r="AO707" s="683" t="s">
        <v>1324</v>
      </c>
      <c r="AP707" s="687" t="s">
        <v>1783</v>
      </c>
      <c r="AQ707" s="376" t="s">
        <v>687</v>
      </c>
      <c r="AR707" s="369">
        <v>0</v>
      </c>
      <c r="AS707" s="369">
        <v>0</v>
      </c>
      <c r="AT707" s="369" t="s">
        <v>1419</v>
      </c>
      <c r="AW707"/>
      <c r="AX707" s="198"/>
      <c r="AY707" s="184"/>
      <c r="AZ707" s="184"/>
      <c r="BA707" s="184"/>
      <c r="BB707" s="186"/>
      <c r="BC707" s="184"/>
      <c r="BD707" s="184"/>
      <c r="BE707" s="184"/>
      <c r="BF707" s="184"/>
      <c r="BG707" s="186"/>
      <c r="BH707" s="186"/>
      <c r="BI707" s="199"/>
      <c r="BJ707" s="199"/>
      <c r="BK707" s="199"/>
      <c r="BL707" s="186"/>
      <c r="BM707" s="186"/>
      <c r="BN707" s="186"/>
      <c r="BO707" s="186"/>
      <c r="BP707" s="186"/>
      <c r="BQ707" s="186"/>
      <c r="BR707" s="186"/>
      <c r="BS707" s="186"/>
      <c r="BT707" s="187"/>
      <c r="BU707" s="188"/>
      <c r="BV707" s="189"/>
      <c r="BW707" s="185"/>
      <c r="BX707"/>
      <c r="BZ707"/>
    </row>
    <row r="708" spans="2:78" ht="18.75">
      <c r="B708" s="676" t="s">
        <v>519</v>
      </c>
      <c r="C708" s="364">
        <v>39469191000170</v>
      </c>
      <c r="D708" s="838" t="s">
        <v>11</v>
      </c>
      <c r="E708" s="838" t="s">
        <v>620</v>
      </c>
      <c r="F708" s="365" t="s">
        <v>685</v>
      </c>
      <c r="G708" s="366" t="s">
        <v>738</v>
      </c>
      <c r="H708" s="366" t="s">
        <v>34</v>
      </c>
      <c r="I708" s="840" t="s">
        <v>1319</v>
      </c>
      <c r="J708" s="366" t="s">
        <v>608</v>
      </c>
      <c r="K708" s="367" t="s">
        <v>48</v>
      </c>
      <c r="L708" s="681" t="s">
        <v>1339</v>
      </c>
      <c r="M708" s="368" t="s">
        <v>34</v>
      </c>
      <c r="N708" s="683">
        <v>579610</v>
      </c>
      <c r="O708" s="683" t="s">
        <v>1321</v>
      </c>
      <c r="P708" s="684">
        <v>44057</v>
      </c>
      <c r="Q708" s="372">
        <v>45.948295889999997</v>
      </c>
      <c r="R708" s="372">
        <v>45.912286928199997</v>
      </c>
      <c r="S708" s="873">
        <v>1</v>
      </c>
      <c r="T708" s="369">
        <v>0.11981254529327656</v>
      </c>
      <c r="U708" s="685">
        <v>1.2323360414289704</v>
      </c>
      <c r="V708" s="369">
        <v>0.1449930580123191</v>
      </c>
      <c r="W708" s="685">
        <v>1.2748728399449121</v>
      </c>
      <c r="X708" s="369">
        <v>0.21277633333000079</v>
      </c>
      <c r="Y708" s="685">
        <v>1.4218748937977979</v>
      </c>
      <c r="AB708" s="369">
        <v>9.170927817391367E-3</v>
      </c>
      <c r="AC708" s="373">
        <v>3.4087793862909308</v>
      </c>
      <c r="AD708" s="686">
        <v>0</v>
      </c>
      <c r="AE708" s="687" t="s">
        <v>2091</v>
      </c>
      <c r="AF708" s="688" t="s">
        <v>2092</v>
      </c>
      <c r="AG708" s="689" t="s">
        <v>1438</v>
      </c>
      <c r="AH708" s="689" t="s">
        <v>1861</v>
      </c>
      <c r="AI708" s="689">
        <v>5000</v>
      </c>
      <c r="AJ708" s="689">
        <v>5000</v>
      </c>
      <c r="AK708" s="689">
        <v>5000</v>
      </c>
      <c r="AL708" s="673">
        <v>7.4999999999999997E-2</v>
      </c>
      <c r="AM708" s="673">
        <v>20</v>
      </c>
      <c r="AN708" s="685" t="s">
        <v>1787</v>
      </c>
      <c r="AO708" s="683" t="s">
        <v>1324</v>
      </c>
      <c r="AP708" s="687" t="s">
        <v>1802</v>
      </c>
      <c r="AQ708" s="376" t="s">
        <v>1917</v>
      </c>
      <c r="AR708" s="369">
        <v>6.4999999999999997E-3</v>
      </c>
      <c r="AS708" s="369">
        <v>6.4999999999999997E-3</v>
      </c>
      <c r="AT708" s="369" t="s">
        <v>1419</v>
      </c>
      <c r="AW708"/>
      <c r="AX708" s="198"/>
      <c r="AY708" s="184"/>
      <c r="AZ708" s="184"/>
      <c r="BA708" s="184"/>
      <c r="BB708" s="186"/>
      <c r="BC708" s="184"/>
      <c r="BD708" s="184"/>
      <c r="BE708" s="184"/>
      <c r="BF708" s="184"/>
      <c r="BG708" s="186"/>
      <c r="BH708" s="186"/>
      <c r="BI708" s="199"/>
      <c r="BJ708" s="199"/>
      <c r="BK708" s="199"/>
      <c r="BL708" s="186"/>
      <c r="BM708" s="186"/>
      <c r="BN708" s="186"/>
      <c r="BO708" s="186"/>
      <c r="BP708" s="186"/>
      <c r="BQ708" s="186"/>
      <c r="BR708" s="186"/>
      <c r="BS708" s="186"/>
      <c r="BT708" s="187"/>
      <c r="BU708" s="188"/>
      <c r="BV708" s="189"/>
      <c r="BW708" s="185"/>
      <c r="BX708"/>
      <c r="BZ708"/>
    </row>
    <row r="709" spans="2:78" ht="18.75">
      <c r="B709" s="676" t="s">
        <v>1391</v>
      </c>
      <c r="C709" s="364"/>
      <c r="D709" s="838" t="s">
        <v>11</v>
      </c>
      <c r="E709" s="838" t="s">
        <v>621</v>
      </c>
      <c r="F709" s="365" t="s">
        <v>672</v>
      </c>
      <c r="G709" s="366" t="s">
        <v>866</v>
      </c>
      <c r="H709" s="366" t="s">
        <v>34</v>
      </c>
      <c r="I709" s="840" t="s">
        <v>1419</v>
      </c>
      <c r="J709" s="366" t="s">
        <v>608</v>
      </c>
      <c r="L709" s="681" t="s">
        <v>1419</v>
      </c>
      <c r="M709" s="368" t="s">
        <v>34</v>
      </c>
      <c r="N709" s="683">
        <v>639011</v>
      </c>
      <c r="O709" s="683" t="s">
        <v>1321</v>
      </c>
      <c r="S709" s="873"/>
      <c r="AD709" s="686">
        <v>43774619000166</v>
      </c>
      <c r="AG709" s="689" t="s">
        <v>1439</v>
      </c>
      <c r="AI709" s="689">
        <v>20000</v>
      </c>
      <c r="AJ709" s="689">
        <v>5000</v>
      </c>
      <c r="AK709" s="689">
        <v>20000</v>
      </c>
      <c r="AO709" s="683" t="s">
        <v>1324</v>
      </c>
      <c r="AR709" s="369">
        <v>2.0002499999999999E-3</v>
      </c>
      <c r="AS709" s="369">
        <v>2.0002499999999999E-3</v>
      </c>
      <c r="AT709" s="369" t="s">
        <v>1419</v>
      </c>
      <c r="AW709"/>
      <c r="AX709" s="198"/>
      <c r="AY709" s="184"/>
      <c r="AZ709" s="184"/>
      <c r="BA709" s="184"/>
      <c r="BB709" s="186"/>
      <c r="BC709" s="184"/>
      <c r="BD709" s="184"/>
      <c r="BE709" s="184"/>
      <c r="BF709" s="184"/>
      <c r="BG709" s="186"/>
      <c r="BH709" s="186"/>
      <c r="BI709" s="199"/>
      <c r="BJ709" s="199"/>
      <c r="BK709" s="199"/>
      <c r="BL709" s="186"/>
      <c r="BM709" s="186"/>
      <c r="BN709" s="186"/>
      <c r="BO709" s="186"/>
      <c r="BP709" s="186"/>
      <c r="BQ709" s="186"/>
      <c r="BR709" s="186"/>
      <c r="BS709" s="186"/>
      <c r="BT709" s="187"/>
      <c r="BU709" s="188"/>
      <c r="BV709" s="189"/>
      <c r="BW709" s="185"/>
      <c r="BX709"/>
      <c r="BZ709"/>
    </row>
    <row r="710" spans="2:78" ht="18.75">
      <c r="B710" s="676" t="s">
        <v>251</v>
      </c>
      <c r="C710" s="364">
        <v>12845796000162</v>
      </c>
      <c r="D710" s="838" t="s">
        <v>14</v>
      </c>
      <c r="E710" s="838" t="s">
        <v>607</v>
      </c>
      <c r="F710" s="365" t="s">
        <v>1419</v>
      </c>
      <c r="G710" s="366" t="s">
        <v>1419</v>
      </c>
      <c r="H710" s="366" t="s">
        <v>34</v>
      </c>
      <c r="I710" s="840" t="s">
        <v>34</v>
      </c>
      <c r="J710" s="366" t="s">
        <v>608</v>
      </c>
      <c r="K710" s="367" t="s">
        <v>48</v>
      </c>
      <c r="L710" s="681" t="s">
        <v>1419</v>
      </c>
      <c r="M710" s="368" t="s">
        <v>34</v>
      </c>
      <c r="N710" s="682">
        <v>263435</v>
      </c>
      <c r="O710" s="683" t="s">
        <v>1321</v>
      </c>
      <c r="P710" s="684">
        <v>40530</v>
      </c>
      <c r="Q710" s="372">
        <v>80.414783999999997</v>
      </c>
      <c r="R710" s="372">
        <v>59.08619556799998</v>
      </c>
      <c r="S710" s="873">
        <v>2</v>
      </c>
      <c r="T710" s="369">
        <v>4.4249494570248071E-2</v>
      </c>
      <c r="U710" s="685">
        <v>0.45512969314234464</v>
      </c>
      <c r="V710" s="369">
        <v>3.442030434477461E-2</v>
      </c>
      <c r="W710" s="685">
        <v>0.30264560078498848</v>
      </c>
      <c r="X710" s="369">
        <v>0.28579658337664648</v>
      </c>
      <c r="Y710" s="685">
        <v>1.9098317010952377</v>
      </c>
      <c r="Z710" s="369">
        <v>0.30337212017107884</v>
      </c>
      <c r="AA710" s="685">
        <v>1.6153413902179048</v>
      </c>
      <c r="AB710" s="369">
        <v>0.15504652925431825</v>
      </c>
      <c r="AC710" s="373">
        <v>-0.51153085691048972</v>
      </c>
      <c r="AD710" s="686">
        <v>12807182000196</v>
      </c>
      <c r="AE710" s="687" t="s">
        <v>1845</v>
      </c>
      <c r="AF710" s="688" t="s">
        <v>1800</v>
      </c>
      <c r="AG710" s="689" t="s">
        <v>1438</v>
      </c>
      <c r="AH710" s="689" t="s">
        <v>1786</v>
      </c>
      <c r="AI710" s="689">
        <v>500</v>
      </c>
      <c r="AJ710" s="689">
        <v>500</v>
      </c>
      <c r="AK710" s="689">
        <v>500</v>
      </c>
      <c r="AL710" s="673">
        <v>1.35</v>
      </c>
      <c r="AM710" s="673">
        <v>20</v>
      </c>
      <c r="AN710" s="685" t="s">
        <v>666</v>
      </c>
      <c r="AO710" s="683" t="s">
        <v>1324</v>
      </c>
      <c r="AP710" s="687" t="s">
        <v>1783</v>
      </c>
      <c r="AQ710" s="376" t="s">
        <v>659</v>
      </c>
      <c r="AR710" s="369">
        <v>5.3333333333333297E-3</v>
      </c>
      <c r="AS710" s="369">
        <v>5.3333333333333297E-3</v>
      </c>
      <c r="AT710" s="369" t="s">
        <v>1419</v>
      </c>
      <c r="AW710" s="198"/>
      <c r="AX710" s="198"/>
      <c r="AY710" s="184"/>
      <c r="AZ710" s="184"/>
      <c r="BA710" s="184"/>
      <c r="BB710" s="186"/>
      <c r="BC710" s="184"/>
      <c r="BD710" s="184"/>
      <c r="BE710" s="184"/>
      <c r="BF710" s="184"/>
      <c r="BG710" s="186"/>
      <c r="BH710" s="186"/>
      <c r="BI710" s="199"/>
      <c r="BJ710" s="199"/>
      <c r="BK710" s="199"/>
      <c r="BL710" s="218"/>
      <c r="BM710" s="186"/>
      <c r="BN710" s="186"/>
      <c r="BO710" s="186"/>
      <c r="BP710" s="186"/>
      <c r="BQ710" s="186"/>
      <c r="BR710" s="186"/>
      <c r="BS710" s="186"/>
      <c r="BT710" s="187"/>
      <c r="BU710" s="188"/>
      <c r="BV710" s="189"/>
      <c r="BW710" s="185"/>
      <c r="BX710"/>
      <c r="BZ710"/>
    </row>
    <row r="711" spans="2:78" ht="18.75">
      <c r="B711" s="676" t="s">
        <v>1024</v>
      </c>
      <c r="C711" s="364">
        <v>8773805000180</v>
      </c>
      <c r="D711" s="838" t="s">
        <v>13</v>
      </c>
      <c r="E711" s="838" t="s">
        <v>616</v>
      </c>
      <c r="F711" s="365" t="s">
        <v>610</v>
      </c>
      <c r="G711" s="366" t="s">
        <v>34</v>
      </c>
      <c r="H711" s="366" t="s">
        <v>1337</v>
      </c>
      <c r="I711" s="840" t="s">
        <v>34</v>
      </c>
      <c r="J711" s="366" t="s">
        <v>1419</v>
      </c>
      <c r="K711" s="367" t="s">
        <v>48</v>
      </c>
      <c r="L711" s="681" t="s">
        <v>1419</v>
      </c>
      <c r="M711" s="368" t="s">
        <v>34</v>
      </c>
      <c r="N711" s="682">
        <v>184519</v>
      </c>
      <c r="O711" s="683" t="s">
        <v>1324</v>
      </c>
      <c r="P711" s="684">
        <v>39190</v>
      </c>
      <c r="Q711" s="372">
        <v>20.702915999999998</v>
      </c>
      <c r="R711" s="372">
        <v>38.520319314741002</v>
      </c>
      <c r="S711" s="873">
        <v>1</v>
      </c>
      <c r="T711" s="369">
        <v>3.0417313909426813E-2</v>
      </c>
      <c r="U711" s="685">
        <v>0.31285832482976961</v>
      </c>
      <c r="V711" s="369">
        <v>3.5153190239185506E-2</v>
      </c>
      <c r="W711" s="685">
        <v>0.30908960806624608</v>
      </c>
      <c r="X711" s="369">
        <v>9.1928464606523264E-2</v>
      </c>
      <c r="Y711" s="685">
        <v>0.61431068861719629</v>
      </c>
      <c r="Z711" s="369">
        <v>0.13735842993053171</v>
      </c>
      <c r="AA711" s="685">
        <v>0.73138150281248615</v>
      </c>
      <c r="AB711" s="369">
        <v>3.2935675919767801E-2</v>
      </c>
      <c r="AC711" s="373">
        <v>-2.3858079690687521</v>
      </c>
      <c r="AD711" s="686">
        <v>9412694000149</v>
      </c>
      <c r="AE711" s="687" t="s">
        <v>1845</v>
      </c>
      <c r="AF711" s="688" t="s">
        <v>1779</v>
      </c>
      <c r="AG711" s="689" t="s">
        <v>1439</v>
      </c>
      <c r="AH711" s="689" t="s">
        <v>1786</v>
      </c>
      <c r="AI711" s="689">
        <v>50000</v>
      </c>
      <c r="AJ711" s="689">
        <v>5000</v>
      </c>
      <c r="AK711" s="689">
        <v>25000</v>
      </c>
      <c r="AL711" s="673">
        <v>2</v>
      </c>
      <c r="AM711" s="673">
        <v>20</v>
      </c>
      <c r="AN711" s="685" t="s">
        <v>1787</v>
      </c>
      <c r="AO711" s="683" t="s">
        <v>1324</v>
      </c>
      <c r="AP711" s="687" t="s">
        <v>1802</v>
      </c>
      <c r="AQ711" s="376" t="s">
        <v>668</v>
      </c>
      <c r="AR711" s="369">
        <v>5.3333333333333297E-3</v>
      </c>
      <c r="AS711" s="369">
        <v>5.3333333333333297E-3</v>
      </c>
      <c r="AT711" s="369" t="s">
        <v>1419</v>
      </c>
      <c r="AW711" s="198"/>
      <c r="AX711" s="198"/>
      <c r="AY711" s="184"/>
      <c r="AZ711" s="184"/>
      <c r="BA711" s="184"/>
      <c r="BB711" s="186"/>
      <c r="BC711" s="184"/>
      <c r="BD711" s="184"/>
      <c r="BE711" s="184"/>
      <c r="BF711" s="184"/>
      <c r="BG711" s="186"/>
      <c r="BH711" s="186"/>
      <c r="BI711" s="199"/>
      <c r="BJ711" s="199"/>
      <c r="BK711" s="199"/>
      <c r="BL711" s="218"/>
      <c r="BM711" s="186"/>
      <c r="BN711" s="186"/>
      <c r="BO711" s="186"/>
      <c r="BP711" s="186"/>
      <c r="BQ711" s="186"/>
      <c r="BR711" s="186"/>
      <c r="BS711" s="186"/>
      <c r="BT711" s="187"/>
      <c r="BU711" s="188"/>
      <c r="BV711" s="189"/>
      <c r="BW711" s="185"/>
      <c r="BX711"/>
      <c r="BZ711"/>
    </row>
    <row r="712" spans="2:78" ht="18.75">
      <c r="B712" s="676" t="s">
        <v>1025</v>
      </c>
      <c r="C712" s="364">
        <v>14146496000110</v>
      </c>
      <c r="D712" s="838" t="s">
        <v>13</v>
      </c>
      <c r="E712" s="838" t="s">
        <v>616</v>
      </c>
      <c r="F712" s="365" t="s">
        <v>610</v>
      </c>
      <c r="G712" s="366" t="s">
        <v>34</v>
      </c>
      <c r="H712" s="366" t="s">
        <v>865</v>
      </c>
      <c r="I712" s="840" t="s">
        <v>34</v>
      </c>
      <c r="J712" s="366" t="s">
        <v>1419</v>
      </c>
      <c r="K712" s="367" t="s">
        <v>48</v>
      </c>
      <c r="L712" s="681" t="s">
        <v>1419</v>
      </c>
      <c r="M712" s="368" t="s">
        <v>34</v>
      </c>
      <c r="N712" s="682">
        <v>299677</v>
      </c>
      <c r="O712" s="683" t="s">
        <v>1321</v>
      </c>
      <c r="P712" s="684">
        <v>40991</v>
      </c>
      <c r="Q712" s="372">
        <v>700.11915999999997</v>
      </c>
      <c r="R712" s="372">
        <v>1253.3107419442231</v>
      </c>
      <c r="S712" s="873">
        <v>1</v>
      </c>
      <c r="T712" s="369">
        <v>-9.591438815007125E-3</v>
      </c>
      <c r="U712" s="685">
        <v>-9.8653072697532818E-2</v>
      </c>
      <c r="V712" s="369">
        <v>-1.2270039791902554E-2</v>
      </c>
      <c r="W712" s="685">
        <v>-0.10788613393070741</v>
      </c>
      <c r="X712" s="369">
        <v>5.4602443132292233E-2</v>
      </c>
      <c r="Y712" s="685">
        <v>0.36488006826124597</v>
      </c>
      <c r="Z712" s="369">
        <v>0.1054538991105658</v>
      </c>
      <c r="AA712" s="685">
        <v>0.56150198606615176</v>
      </c>
      <c r="AB712" s="369">
        <v>6.3109013686726348E-2</v>
      </c>
      <c r="AC712" s="373">
        <v>-1.9965678553084032</v>
      </c>
      <c r="AD712" s="686">
        <v>43761843000113</v>
      </c>
      <c r="AE712" s="687" t="s">
        <v>1845</v>
      </c>
      <c r="AF712" s="688" t="s">
        <v>1779</v>
      </c>
      <c r="AG712" s="689" t="s">
        <v>1439</v>
      </c>
      <c r="AH712" s="689" t="s">
        <v>1780</v>
      </c>
      <c r="AI712" s="689">
        <v>100000</v>
      </c>
      <c r="AJ712" s="689">
        <v>50000</v>
      </c>
      <c r="AK712" s="689">
        <v>100000</v>
      </c>
      <c r="AL712" s="673">
        <v>2</v>
      </c>
      <c r="AM712" s="673">
        <v>20</v>
      </c>
      <c r="AN712" s="685" t="s">
        <v>1801</v>
      </c>
      <c r="AO712" s="683" t="s">
        <v>1324</v>
      </c>
      <c r="AP712" s="687" t="s">
        <v>1802</v>
      </c>
      <c r="AQ712" s="376" t="s">
        <v>668</v>
      </c>
      <c r="AR712" s="369">
        <v>5.3333333333333297E-3</v>
      </c>
      <c r="AS712" s="369">
        <v>5.3333333333333297E-3</v>
      </c>
      <c r="AT712" s="369" t="s">
        <v>1419</v>
      </c>
      <c r="AW712" s="198"/>
      <c r="AX712" s="198"/>
      <c r="AY712" s="184"/>
      <c r="AZ712" s="184"/>
      <c r="BA712" s="184"/>
      <c r="BB712" s="186"/>
      <c r="BC712" s="184"/>
      <c r="BD712" s="184"/>
      <c r="BE712" s="184"/>
      <c r="BF712" s="184"/>
      <c r="BG712" s="186"/>
      <c r="BH712" s="186"/>
      <c r="BI712" s="199"/>
      <c r="BJ712" s="199"/>
      <c r="BK712" s="199"/>
      <c r="BL712" s="218"/>
      <c r="BM712" s="186"/>
      <c r="BN712" s="186"/>
      <c r="BO712" s="186"/>
      <c r="BP712" s="186"/>
      <c r="BQ712" s="186"/>
      <c r="BR712" s="186"/>
      <c r="BS712" s="186"/>
      <c r="BT712" s="187"/>
      <c r="BU712" s="188"/>
      <c r="BV712" s="189"/>
      <c r="BW712" s="185"/>
      <c r="BX712"/>
      <c r="BZ712"/>
    </row>
    <row r="713" spans="2:78" ht="18.75">
      <c r="B713" s="676" t="s">
        <v>252</v>
      </c>
      <c r="C713" s="364">
        <v>9441308000147</v>
      </c>
      <c r="D713" s="838" t="s">
        <v>13</v>
      </c>
      <c r="E713" s="838" t="s">
        <v>616</v>
      </c>
      <c r="F713" s="365" t="s">
        <v>610</v>
      </c>
      <c r="G713" s="366" t="s">
        <v>34</v>
      </c>
      <c r="H713" s="366" t="s">
        <v>1337</v>
      </c>
      <c r="I713" s="840" t="s">
        <v>34</v>
      </c>
      <c r="J713" s="366" t="s">
        <v>1419</v>
      </c>
      <c r="K713" s="367" t="s">
        <v>48</v>
      </c>
      <c r="L713" s="681" t="s">
        <v>1419</v>
      </c>
      <c r="M713" s="368" t="s">
        <v>34</v>
      </c>
      <c r="N713" s="682">
        <v>208809</v>
      </c>
      <c r="O713" s="683" t="s">
        <v>1321</v>
      </c>
      <c r="P713" s="684">
        <v>39533</v>
      </c>
      <c r="Q713" s="372">
        <v>397.82520199999999</v>
      </c>
      <c r="R713" s="372">
        <v>491.36342984860528</v>
      </c>
      <c r="S713" s="873">
        <v>1</v>
      </c>
      <c r="T713" s="369">
        <v>3.1028014399431481E-2</v>
      </c>
      <c r="U713" s="685">
        <v>0.31913970565269512</v>
      </c>
      <c r="V713" s="369">
        <v>3.60761366065947E-2</v>
      </c>
      <c r="W713" s="685">
        <v>0.3172047500783266</v>
      </c>
      <c r="X713" s="369">
        <v>9.2709498467936413E-2</v>
      </c>
      <c r="Y713" s="685">
        <v>0.6195299365540754</v>
      </c>
      <c r="Z713" s="369">
        <v>0.13750597742552562</v>
      </c>
      <c r="AA713" s="685">
        <v>0.73216713721934001</v>
      </c>
      <c r="AB713" s="369">
        <v>3.2698625308585999E-2</v>
      </c>
      <c r="AC713" s="373">
        <v>-2.3748781783877599</v>
      </c>
      <c r="AD713" s="686">
        <v>9412694000149</v>
      </c>
      <c r="AE713" s="687" t="s">
        <v>1845</v>
      </c>
      <c r="AF713" s="688" t="s">
        <v>1779</v>
      </c>
      <c r="AG713" s="689" t="s">
        <v>1439</v>
      </c>
      <c r="AH713" s="689" t="s">
        <v>1786</v>
      </c>
      <c r="AI713" s="689">
        <v>20000</v>
      </c>
      <c r="AJ713" s="689">
        <v>1000</v>
      </c>
      <c r="AK713" s="689">
        <v>20000</v>
      </c>
      <c r="AL713" s="673">
        <v>2</v>
      </c>
      <c r="AM713" s="673">
        <v>20</v>
      </c>
      <c r="AN713" s="685" t="s">
        <v>1787</v>
      </c>
      <c r="AO713" s="683" t="s">
        <v>1324</v>
      </c>
      <c r="AP713" s="687" t="s">
        <v>1802</v>
      </c>
      <c r="AQ713" s="376" t="s">
        <v>668</v>
      </c>
      <c r="AR713" s="369">
        <v>5.3333333333333297E-3</v>
      </c>
      <c r="AS713" s="369">
        <v>5.3333333333333297E-3</v>
      </c>
      <c r="AT713" s="369" t="s">
        <v>1419</v>
      </c>
      <c r="AW713" s="198"/>
      <c r="AX713" s="198"/>
      <c r="AY713" s="184"/>
      <c r="AZ713" s="184"/>
      <c r="BA713" s="184"/>
      <c r="BB713" s="186"/>
      <c r="BC713" s="184"/>
      <c r="BD713" s="184"/>
      <c r="BE713" s="184"/>
      <c r="BF713" s="184"/>
      <c r="BG713" s="186"/>
      <c r="BH713" s="186"/>
      <c r="BI713" s="199"/>
      <c r="BJ713" s="199"/>
      <c r="BK713" s="199"/>
      <c r="BL713" s="218"/>
      <c r="BM713" s="186"/>
      <c r="BN713" s="186"/>
      <c r="BO713" s="186"/>
      <c r="BP713" s="186"/>
      <c r="BQ713" s="186"/>
      <c r="BR713" s="186"/>
      <c r="BS713" s="186"/>
      <c r="BT713" s="187"/>
      <c r="BU713" s="188"/>
      <c r="BV713" s="189"/>
      <c r="BW713" s="185"/>
      <c r="BX713"/>
      <c r="BZ713"/>
    </row>
    <row r="714" spans="2:78" ht="18.75">
      <c r="B714" s="676" t="s">
        <v>567</v>
      </c>
      <c r="C714" s="364">
        <v>33378392000186</v>
      </c>
      <c r="D714" s="838" t="s">
        <v>14</v>
      </c>
      <c r="E714" s="838" t="s">
        <v>614</v>
      </c>
      <c r="F714" s="365" t="s">
        <v>1419</v>
      </c>
      <c r="G714" s="366" t="s">
        <v>1419</v>
      </c>
      <c r="H714" s="366" t="s">
        <v>865</v>
      </c>
      <c r="I714" s="840" t="s">
        <v>34</v>
      </c>
      <c r="J714" s="366" t="s">
        <v>608</v>
      </c>
      <c r="K714" s="367" t="s">
        <v>48</v>
      </c>
      <c r="L714" s="681" t="s">
        <v>1419</v>
      </c>
      <c r="M714" s="368" t="s">
        <v>34</v>
      </c>
      <c r="N714" s="682">
        <v>505307</v>
      </c>
      <c r="O714" s="683" t="s">
        <v>1321</v>
      </c>
      <c r="P714" s="684">
        <v>43649</v>
      </c>
      <c r="Q714" s="372">
        <v>34.951587420000003</v>
      </c>
      <c r="R714" s="372">
        <v>41.72834904374502</v>
      </c>
      <c r="S714" s="873">
        <v>2</v>
      </c>
      <c r="T714" s="369">
        <v>5.4581378805518277E-3</v>
      </c>
      <c r="U714" s="685">
        <v>5.6139864259024327E-2</v>
      </c>
      <c r="V714" s="369">
        <v>2.3180756741200126E-2</v>
      </c>
      <c r="W714" s="685">
        <v>0.20382022135304634</v>
      </c>
      <c r="X714" s="369">
        <v>0.25062354546002519</v>
      </c>
      <c r="Y714" s="685">
        <v>1.6747883634761174</v>
      </c>
      <c r="Z714" s="369">
        <v>0.35010206639250341</v>
      </c>
      <c r="AA714" s="685">
        <v>1.8641606167557825</v>
      </c>
      <c r="AB714" s="369">
        <v>0.1205581395185082</v>
      </c>
      <c r="AC714" s="373">
        <v>-0.75109513082799173</v>
      </c>
      <c r="AD714" s="686">
        <v>0</v>
      </c>
      <c r="AE714" s="687" t="s">
        <v>1845</v>
      </c>
      <c r="AF714" s="688" t="s">
        <v>1779</v>
      </c>
      <c r="AG714" s="689" t="s">
        <v>1439</v>
      </c>
      <c r="AH714" s="689" t="s">
        <v>1786</v>
      </c>
      <c r="AI714" s="689">
        <v>20000</v>
      </c>
      <c r="AJ714" s="689">
        <v>5000</v>
      </c>
      <c r="AK714" s="689">
        <v>20000</v>
      </c>
      <c r="AL714" s="673">
        <v>1.75</v>
      </c>
      <c r="AM714" s="673">
        <v>20</v>
      </c>
      <c r="AN714" s="685" t="s">
        <v>1787</v>
      </c>
      <c r="AO714" s="683" t="s">
        <v>1324</v>
      </c>
      <c r="AP714" s="687" t="s">
        <v>1802</v>
      </c>
      <c r="AQ714" s="376" t="s">
        <v>668</v>
      </c>
      <c r="AR714" s="369">
        <v>4.6666666666666697E-3</v>
      </c>
      <c r="AS714" s="369">
        <v>4.6666666666666697E-3</v>
      </c>
      <c r="AT714" s="369" t="s">
        <v>1419</v>
      </c>
      <c r="AW714"/>
      <c r="AX714" s="198"/>
      <c r="AY714" s="184"/>
      <c r="AZ714" s="184"/>
      <c r="BA714" s="184"/>
      <c r="BB714" s="186"/>
      <c r="BC714" s="184"/>
      <c r="BD714" s="184"/>
      <c r="BE714" s="184"/>
      <c r="BF714" s="184"/>
      <c r="BG714" s="186"/>
      <c r="BH714" s="186"/>
      <c r="BI714" s="199"/>
      <c r="BJ714" s="199"/>
      <c r="BK714" s="199"/>
      <c r="BL714" s="186"/>
      <c r="BM714" s="186"/>
      <c r="BN714" s="186"/>
      <c r="BO714" s="186"/>
      <c r="BP714" s="186"/>
      <c r="BQ714" s="186"/>
      <c r="BR714" s="186"/>
      <c r="BS714" s="186"/>
      <c r="BT714" s="187"/>
      <c r="BU714" s="188"/>
      <c r="BV714" s="189"/>
      <c r="BW714" s="185"/>
      <c r="BX714"/>
      <c r="BZ714"/>
    </row>
    <row r="715" spans="2:78" ht="18.75">
      <c r="B715" s="676" t="s">
        <v>1026</v>
      </c>
      <c r="C715" s="364">
        <v>31455960000170</v>
      </c>
      <c r="D715" s="838" t="s">
        <v>13</v>
      </c>
      <c r="E715" s="838" t="s">
        <v>616</v>
      </c>
      <c r="F715" s="365" t="s">
        <v>617</v>
      </c>
      <c r="G715" s="366" t="s">
        <v>34</v>
      </c>
      <c r="H715" s="366" t="s">
        <v>1337</v>
      </c>
      <c r="I715" s="840" t="s">
        <v>34</v>
      </c>
      <c r="J715" s="366" t="s">
        <v>608</v>
      </c>
      <c r="K715" s="367" t="s">
        <v>48</v>
      </c>
      <c r="L715" s="681" t="s">
        <v>1419</v>
      </c>
      <c r="M715" s="368" t="s">
        <v>34</v>
      </c>
      <c r="N715" s="682">
        <v>482986</v>
      </c>
      <c r="O715" s="683" t="s">
        <v>1321</v>
      </c>
      <c r="P715" s="684">
        <v>43386</v>
      </c>
      <c r="Q715" s="372">
        <v>234.79975277</v>
      </c>
      <c r="R715" s="372">
        <v>187.23218230956169</v>
      </c>
      <c r="S715" s="873">
        <v>2</v>
      </c>
      <c r="T715" s="369">
        <v>4.2735764946109311E-2</v>
      </c>
      <c r="U715" s="685">
        <v>0.43956017520715057</v>
      </c>
      <c r="V715" s="369">
        <v>5.2610851334505382E-2</v>
      </c>
      <c r="W715" s="685">
        <v>0.46258866715564939</v>
      </c>
      <c r="X715" s="369">
        <v>0.15730617049381368</v>
      </c>
      <c r="Y715" s="685">
        <v>1.0511963006606284</v>
      </c>
      <c r="Z715" s="369">
        <v>0.25044716283137558</v>
      </c>
      <c r="AA715" s="685">
        <v>1.3335360808897812</v>
      </c>
      <c r="AB715" s="369">
        <v>5.0212201899897953E-2</v>
      </c>
      <c r="AC715" s="373">
        <v>-1.2172447068259749</v>
      </c>
      <c r="AD715" s="686">
        <v>43761784000183</v>
      </c>
      <c r="AE715" s="687" t="s">
        <v>1845</v>
      </c>
      <c r="AF715" s="688" t="s">
        <v>1779</v>
      </c>
      <c r="AG715" s="689" t="s">
        <v>1439</v>
      </c>
      <c r="AH715" s="689" t="s">
        <v>1780</v>
      </c>
      <c r="AI715" s="689">
        <v>100000</v>
      </c>
      <c r="AJ715" s="689">
        <v>500</v>
      </c>
      <c r="AK715" s="689">
        <v>100000</v>
      </c>
      <c r="AL715" s="673">
        <v>2</v>
      </c>
      <c r="AM715" s="673">
        <v>20</v>
      </c>
      <c r="AN715" s="685" t="s">
        <v>1801</v>
      </c>
      <c r="AO715" s="683" t="s">
        <v>1324</v>
      </c>
      <c r="AP715" s="687" t="s">
        <v>1783</v>
      </c>
      <c r="AQ715" s="376" t="s">
        <v>659</v>
      </c>
      <c r="AR715" s="369">
        <v>5.3333333333333297E-3</v>
      </c>
      <c r="AS715" s="369">
        <v>5.3333333333333297E-3</v>
      </c>
      <c r="AT715" s="369" t="s">
        <v>1419</v>
      </c>
      <c r="AW715"/>
      <c r="AX715" s="198"/>
      <c r="AY715" s="184"/>
      <c r="AZ715" s="184"/>
      <c r="BA715" s="184"/>
      <c r="BB715" s="186"/>
      <c r="BC715" s="184"/>
      <c r="BD715" s="184"/>
      <c r="BE715" s="184"/>
      <c r="BF715" s="184"/>
      <c r="BG715" s="186"/>
      <c r="BH715" s="186"/>
      <c r="BI715" s="199"/>
      <c r="BJ715" s="199"/>
      <c r="BK715" s="199"/>
      <c r="BL715" s="186"/>
      <c r="BM715" s="186"/>
      <c r="BN715" s="186"/>
      <c r="BO715" s="186"/>
      <c r="BP715" s="186"/>
      <c r="BQ715" s="186"/>
      <c r="BR715" s="186"/>
      <c r="BS715" s="186"/>
      <c r="BT715" s="187"/>
      <c r="BU715" s="188"/>
      <c r="BV715" s="189"/>
      <c r="BW715" s="185"/>
      <c r="BX715"/>
      <c r="BZ715"/>
    </row>
    <row r="716" spans="2:78" ht="18.75">
      <c r="B716" s="676" t="s">
        <v>1617</v>
      </c>
      <c r="C716" s="364">
        <v>34979876000143</v>
      </c>
      <c r="D716" s="838" t="s">
        <v>13</v>
      </c>
      <c r="E716" s="838" t="s">
        <v>616</v>
      </c>
      <c r="F716" s="365" t="s">
        <v>617</v>
      </c>
      <c r="G716" s="366" t="s">
        <v>34</v>
      </c>
      <c r="H716" s="366" t="s">
        <v>1337</v>
      </c>
      <c r="I716" s="840" t="s">
        <v>34</v>
      </c>
      <c r="J716" s="366" t="s">
        <v>608</v>
      </c>
      <c r="K716" s="367" t="s">
        <v>48</v>
      </c>
      <c r="L716" s="681" t="s">
        <v>1419</v>
      </c>
      <c r="M716" s="368" t="s">
        <v>1419</v>
      </c>
      <c r="N716" s="683">
        <v>536474</v>
      </c>
      <c r="O716" s="683" t="s">
        <v>1321</v>
      </c>
      <c r="P716" s="684">
        <v>43968</v>
      </c>
      <c r="Q716" s="372">
        <v>93.766391909999996</v>
      </c>
      <c r="R716" s="372">
        <v>114.96581114223112</v>
      </c>
      <c r="S716" s="873">
        <v>2</v>
      </c>
      <c r="T716" s="369">
        <v>5.9856507131990755E-2</v>
      </c>
      <c r="U716" s="685">
        <v>0.61565615580776534</v>
      </c>
      <c r="V716" s="369">
        <v>9.101638782088517E-2</v>
      </c>
      <c r="W716" s="685">
        <v>0.80027500911720006</v>
      </c>
      <c r="X716" s="369">
        <v>0.20019784295244381</v>
      </c>
      <c r="Y716" s="685">
        <v>1.3378193064595809</v>
      </c>
      <c r="AB716" s="369">
        <v>3.987924576916093E-2</v>
      </c>
      <c r="AC716" s="373">
        <v>-0.56959453611115995</v>
      </c>
      <c r="AD716" s="686">
        <v>0</v>
      </c>
      <c r="AE716" s="687" t="s">
        <v>1845</v>
      </c>
      <c r="AF716" s="688" t="s">
        <v>1800</v>
      </c>
      <c r="AG716" s="689" t="s">
        <v>1438</v>
      </c>
      <c r="AH716" s="689" t="s">
        <v>1861</v>
      </c>
      <c r="AI716" s="689">
        <v>0</v>
      </c>
      <c r="AJ716" s="689">
        <v>0</v>
      </c>
      <c r="AK716" s="689">
        <v>0</v>
      </c>
      <c r="AL716" s="673">
        <v>1</v>
      </c>
      <c r="AM716" s="673">
        <v>20</v>
      </c>
      <c r="AN716" s="685" t="s">
        <v>1782</v>
      </c>
      <c r="AO716" s="683" t="s">
        <v>1321</v>
      </c>
      <c r="AP716" s="687" t="s">
        <v>1802</v>
      </c>
      <c r="AQ716" s="376" t="s">
        <v>1782</v>
      </c>
      <c r="AR716" s="369">
        <v>0</v>
      </c>
      <c r="AS716" s="369">
        <v>0</v>
      </c>
      <c r="AT716" s="369" t="s">
        <v>1419</v>
      </c>
      <c r="AW716" s="198"/>
      <c r="AX716" s="198"/>
      <c r="AY716" s="184"/>
      <c r="AZ716" s="184"/>
      <c r="BA716" s="184"/>
      <c r="BB716" s="186"/>
      <c r="BC716" s="184"/>
      <c r="BD716" s="184"/>
      <c r="BE716" s="184"/>
      <c r="BF716" s="184"/>
      <c r="BG716" s="186"/>
      <c r="BH716" s="186"/>
      <c r="BI716" s="199"/>
      <c r="BJ716" s="199"/>
      <c r="BK716" s="199"/>
      <c r="BL716" s="218"/>
      <c r="BM716" s="186"/>
      <c r="BN716" s="186"/>
      <c r="BO716" s="186"/>
      <c r="BP716" s="186"/>
      <c r="BQ716" s="186"/>
      <c r="BR716" s="186"/>
      <c r="BS716" s="186"/>
      <c r="BT716" s="187"/>
      <c r="BU716" s="188"/>
      <c r="BV716" s="189"/>
      <c r="BW716" s="185"/>
      <c r="BX716"/>
      <c r="BZ716"/>
    </row>
    <row r="717" spans="2:78" ht="18.75">
      <c r="B717" s="676" t="s">
        <v>253</v>
      </c>
      <c r="C717" s="364">
        <v>31923761000149</v>
      </c>
      <c r="D717" s="838" t="s">
        <v>13</v>
      </c>
      <c r="E717" s="838" t="s">
        <v>616</v>
      </c>
      <c r="F717" s="365" t="s">
        <v>610</v>
      </c>
      <c r="G717" s="366" t="s">
        <v>1419</v>
      </c>
      <c r="H717" s="366" t="s">
        <v>1338</v>
      </c>
      <c r="I717" s="840" t="s">
        <v>34</v>
      </c>
      <c r="J717" s="366" t="s">
        <v>608</v>
      </c>
      <c r="K717" s="367" t="s">
        <v>48</v>
      </c>
      <c r="L717" s="681" t="s">
        <v>1419</v>
      </c>
      <c r="M717" s="368" t="s">
        <v>34</v>
      </c>
      <c r="N717" s="682">
        <v>484032</v>
      </c>
      <c r="O717" s="683" t="s">
        <v>1321</v>
      </c>
      <c r="P717" s="684">
        <v>43457</v>
      </c>
      <c r="Q717" s="372">
        <v>41.906980519999998</v>
      </c>
      <c r="R717" s="372">
        <v>40.18545460183266</v>
      </c>
      <c r="S717" s="873">
        <v>1</v>
      </c>
      <c r="T717" s="369">
        <v>6.3831790542667743E-3</v>
      </c>
      <c r="U717" s="685">
        <v>6.5654406958908493E-2</v>
      </c>
      <c r="V717" s="369">
        <v>3.7861523137671993E-2</v>
      </c>
      <c r="W717" s="685">
        <v>0.33290302438522834</v>
      </c>
      <c r="X717" s="369">
        <v>0.13014185849903237</v>
      </c>
      <c r="Y717" s="685">
        <v>0.86967116284012436</v>
      </c>
      <c r="Z717" s="369">
        <v>0.16676785954746776</v>
      </c>
      <c r="AA717" s="685">
        <v>0.88797555270786599</v>
      </c>
      <c r="AB717" s="369">
        <v>7.2711514254785573E-2</v>
      </c>
      <c r="AC717" s="373">
        <v>-1.0434367370167634</v>
      </c>
      <c r="AD717" s="686">
        <v>0</v>
      </c>
      <c r="AE717" s="687" t="s">
        <v>1845</v>
      </c>
      <c r="AF717" s="688" t="s">
        <v>1779</v>
      </c>
      <c r="AG717" s="689" t="s">
        <v>1439</v>
      </c>
      <c r="AH717" s="689" t="s">
        <v>1786</v>
      </c>
      <c r="AI717" s="689">
        <v>5000</v>
      </c>
      <c r="AJ717" s="689">
        <v>1000</v>
      </c>
      <c r="AK717" s="689">
        <v>5000</v>
      </c>
      <c r="AL717" s="673">
        <v>2</v>
      </c>
      <c r="AM717" s="673">
        <v>20</v>
      </c>
      <c r="AN717" s="685" t="s">
        <v>1787</v>
      </c>
      <c r="AO717" s="683" t="s">
        <v>1324</v>
      </c>
      <c r="AP717" s="687" t="s">
        <v>1802</v>
      </c>
      <c r="AQ717" s="376" t="s">
        <v>668</v>
      </c>
      <c r="AR717" s="369">
        <v>6.6666666666666697E-3</v>
      </c>
      <c r="AS717" s="369">
        <v>6.6666666666666697E-3</v>
      </c>
      <c r="AT717" s="369" t="s">
        <v>1419</v>
      </c>
      <c r="AW717"/>
      <c r="AX717" s="198"/>
      <c r="AY717" s="184"/>
      <c r="AZ717" s="184"/>
      <c r="BA717" s="184"/>
      <c r="BB717" s="186"/>
      <c r="BC717" s="184"/>
      <c r="BD717" s="184"/>
      <c r="BE717" s="184"/>
      <c r="BF717" s="184"/>
      <c r="BG717" s="186"/>
      <c r="BH717" s="186"/>
      <c r="BI717" s="199"/>
      <c r="BJ717" s="199"/>
      <c r="BK717" s="199"/>
      <c r="BL717" s="186"/>
      <c r="BM717" s="186"/>
      <c r="BN717" s="186"/>
      <c r="BO717" s="186"/>
      <c r="BP717" s="186"/>
      <c r="BQ717" s="186"/>
      <c r="BR717" s="186"/>
      <c r="BS717" s="186"/>
      <c r="BT717" s="187"/>
      <c r="BU717" s="188"/>
      <c r="BV717" s="189"/>
      <c r="BW717" s="185"/>
      <c r="BX717"/>
      <c r="BZ717"/>
    </row>
    <row r="718" spans="2:78" ht="18.75">
      <c r="B718" s="676" t="s">
        <v>1027</v>
      </c>
      <c r="C718" s="364"/>
      <c r="D718" s="838" t="s">
        <v>13</v>
      </c>
      <c r="E718" s="838" t="s">
        <v>615</v>
      </c>
      <c r="F718" s="365" t="s">
        <v>619</v>
      </c>
      <c r="G718" s="366" t="s">
        <v>34</v>
      </c>
      <c r="H718" s="366" t="s">
        <v>1338</v>
      </c>
      <c r="I718" s="840" t="s">
        <v>34</v>
      </c>
      <c r="J718" s="366" t="s">
        <v>611</v>
      </c>
      <c r="L718" s="681" t="s">
        <v>1419</v>
      </c>
      <c r="M718" s="368" t="s">
        <v>34</v>
      </c>
      <c r="N718" s="682">
        <v>494429</v>
      </c>
      <c r="O718" s="683" t="s">
        <v>1321</v>
      </c>
      <c r="S718" s="873"/>
      <c r="AD718" s="686">
        <v>32318799000155</v>
      </c>
      <c r="AG718" s="689" t="s">
        <v>1438</v>
      </c>
      <c r="AI718" s="689">
        <v>500</v>
      </c>
      <c r="AJ718" s="689">
        <v>500</v>
      </c>
      <c r="AK718" s="689">
        <v>0</v>
      </c>
      <c r="AO718" s="683" t="s">
        <v>1324</v>
      </c>
      <c r="AR718" s="369">
        <v>3.8E-3</v>
      </c>
      <c r="AS718" s="369">
        <v>3.8E-3</v>
      </c>
      <c r="AT718" s="369" t="s">
        <v>1419</v>
      </c>
      <c r="AW718"/>
      <c r="AX718" s="198"/>
      <c r="AY718" s="184"/>
      <c r="AZ718" s="184"/>
      <c r="BA718" s="184"/>
      <c r="BB718" s="186"/>
      <c r="BC718" s="184"/>
      <c r="BD718" s="184"/>
      <c r="BE718" s="184"/>
      <c r="BF718" s="184"/>
      <c r="BG718" s="186"/>
      <c r="BH718" s="186"/>
      <c r="BI718" s="199"/>
      <c r="BJ718" s="199"/>
      <c r="BK718" s="199"/>
      <c r="BL718" s="186"/>
      <c r="BM718" s="186"/>
      <c r="BN718" s="186"/>
      <c r="BO718" s="186"/>
      <c r="BP718" s="186"/>
      <c r="BQ718" s="186"/>
      <c r="BR718" s="186"/>
      <c r="BS718" s="186"/>
      <c r="BT718" s="187"/>
      <c r="BU718" s="188"/>
      <c r="BV718" s="189"/>
      <c r="BW718" s="185"/>
      <c r="BX718"/>
      <c r="BZ718"/>
    </row>
    <row r="719" spans="2:78" ht="18.75">
      <c r="B719" s="676" t="s">
        <v>254</v>
      </c>
      <c r="C719" s="364">
        <v>28558421000151</v>
      </c>
      <c r="D719" s="838" t="s">
        <v>13</v>
      </c>
      <c r="E719" s="838" t="s">
        <v>616</v>
      </c>
      <c r="F719" s="365" t="s">
        <v>619</v>
      </c>
      <c r="G719" s="366" t="s">
        <v>34</v>
      </c>
      <c r="H719" s="366" t="s">
        <v>865</v>
      </c>
      <c r="I719" s="840" t="s">
        <v>34</v>
      </c>
      <c r="J719" s="366" t="s">
        <v>611</v>
      </c>
      <c r="K719" s="367" t="s">
        <v>48</v>
      </c>
      <c r="L719" s="681" t="s">
        <v>715</v>
      </c>
      <c r="M719" s="368" t="s">
        <v>34</v>
      </c>
      <c r="N719" s="682">
        <v>452750</v>
      </c>
      <c r="O719" s="683" t="s">
        <v>1321</v>
      </c>
      <c r="P719" s="684">
        <v>43048</v>
      </c>
      <c r="Q719" s="372">
        <v>53.00690925</v>
      </c>
      <c r="R719" s="372">
        <v>33.375922283545826</v>
      </c>
      <c r="S719" s="873">
        <v>1</v>
      </c>
      <c r="T719" s="369">
        <v>0.27030262334605148</v>
      </c>
      <c r="U719" s="685">
        <v>2.7802068975896437</v>
      </c>
      <c r="V719" s="369">
        <v>0.2592016488574671</v>
      </c>
      <c r="W719" s="685">
        <v>2.2790687135465952</v>
      </c>
      <c r="X719" s="369">
        <v>0.43695589062207274</v>
      </c>
      <c r="Y719" s="685">
        <v>2.9199516734269291</v>
      </c>
      <c r="Z719" s="369">
        <v>0.45833362742571415</v>
      </c>
      <c r="AA719" s="685">
        <v>2.4404525982544425</v>
      </c>
      <c r="AB719" s="369">
        <v>0.18408491480551903</v>
      </c>
      <c r="AC719" s="373">
        <v>0.79023455396070541</v>
      </c>
      <c r="AD719" s="686">
        <v>0</v>
      </c>
      <c r="AE719" s="687" t="s">
        <v>1889</v>
      </c>
      <c r="AF719" s="688" t="s">
        <v>1825</v>
      </c>
      <c r="AG719" s="689" t="s">
        <v>719</v>
      </c>
      <c r="AH719" s="689" t="s">
        <v>1780</v>
      </c>
      <c r="AI719" s="689">
        <v>50000</v>
      </c>
      <c r="AJ719" s="689">
        <v>10000</v>
      </c>
      <c r="AK719" s="689">
        <v>20000</v>
      </c>
      <c r="AL719" s="673">
        <v>2</v>
      </c>
      <c r="AM719" s="673">
        <v>20</v>
      </c>
      <c r="AN719" s="685" t="s">
        <v>1787</v>
      </c>
      <c r="AO719" s="683" t="s">
        <v>1324</v>
      </c>
      <c r="AP719" s="687" t="s">
        <v>1802</v>
      </c>
      <c r="AQ719" s="376" t="s">
        <v>664</v>
      </c>
      <c r="AR719" s="369">
        <v>4.0000000000000001E-3</v>
      </c>
      <c r="AS719" s="369">
        <v>4.0000000000000001E-3</v>
      </c>
      <c r="AT719" s="369" t="s">
        <v>1419</v>
      </c>
      <c r="AW719"/>
      <c r="AX719" s="198"/>
      <c r="AY719" s="184"/>
      <c r="AZ719" s="184"/>
      <c r="BA719" s="184"/>
      <c r="BB719" s="186"/>
      <c r="BC719" s="184"/>
      <c r="BD719" s="184"/>
      <c r="BE719" s="184"/>
      <c r="BF719" s="184"/>
      <c r="BG719" s="186"/>
      <c r="BH719" s="186"/>
      <c r="BI719" s="199"/>
      <c r="BJ719" s="199"/>
      <c r="BK719" s="199"/>
      <c r="BL719" s="186"/>
      <c r="BM719" s="186"/>
      <c r="BN719" s="186"/>
      <c r="BO719" s="186"/>
      <c r="BP719" s="186"/>
      <c r="BQ719" s="186"/>
      <c r="BR719" s="186"/>
      <c r="BS719" s="186"/>
      <c r="BT719" s="187"/>
      <c r="BU719" s="188"/>
      <c r="BV719" s="189"/>
      <c r="BW719" s="185"/>
      <c r="BX719"/>
      <c r="BZ719"/>
    </row>
    <row r="720" spans="2:78" ht="18.75">
      <c r="B720" s="676" t="s">
        <v>255</v>
      </c>
      <c r="C720" s="364">
        <v>36521802000194</v>
      </c>
      <c r="D720" s="838" t="s">
        <v>13</v>
      </c>
      <c r="E720" s="838" t="s">
        <v>616</v>
      </c>
      <c r="F720" s="365" t="s">
        <v>610</v>
      </c>
      <c r="G720" s="366" t="s">
        <v>34</v>
      </c>
      <c r="H720" s="366" t="s">
        <v>1338</v>
      </c>
      <c r="I720" s="840" t="s">
        <v>34</v>
      </c>
      <c r="J720" s="366" t="s">
        <v>1419</v>
      </c>
      <c r="K720" s="367" t="s">
        <v>48</v>
      </c>
      <c r="L720" s="681" t="s">
        <v>1419</v>
      </c>
      <c r="M720" s="368" t="s">
        <v>34</v>
      </c>
      <c r="N720" s="683">
        <v>539457</v>
      </c>
      <c r="O720" s="683" t="s">
        <v>1321</v>
      </c>
      <c r="P720" s="684">
        <v>43982</v>
      </c>
      <c r="Q720" s="372">
        <v>9.8544917699999992</v>
      </c>
      <c r="R720" s="372">
        <v>6.2739224156000013</v>
      </c>
      <c r="S720" s="873">
        <v>1</v>
      </c>
      <c r="T720" s="369">
        <v>0.27154488513918906</v>
      </c>
      <c r="U720" s="685">
        <v>2.7929842238439715</v>
      </c>
      <c r="V720" s="369">
        <v>0.21064515403880568</v>
      </c>
      <c r="W720" s="685">
        <v>1.8521285738195072</v>
      </c>
      <c r="X720" s="369">
        <v>0.23879944705821865</v>
      </c>
      <c r="Y720" s="685">
        <v>1.5957739900436709</v>
      </c>
      <c r="AB720" s="369">
        <v>0.10857897515609014</v>
      </c>
      <c r="AC720" s="373">
        <v>0.89256474915380069</v>
      </c>
      <c r="AD720" s="686">
        <v>36521795000120</v>
      </c>
      <c r="AE720" s="687" t="s">
        <v>1889</v>
      </c>
      <c r="AF720" s="688" t="s">
        <v>1825</v>
      </c>
      <c r="AG720" s="689" t="s">
        <v>719</v>
      </c>
      <c r="AH720" s="689" t="s">
        <v>1780</v>
      </c>
      <c r="AI720" s="689">
        <v>50000</v>
      </c>
      <c r="AJ720" s="689">
        <v>10000</v>
      </c>
      <c r="AK720" s="689">
        <v>20000</v>
      </c>
      <c r="AL720" s="673">
        <v>2</v>
      </c>
      <c r="AM720" s="673">
        <v>20</v>
      </c>
      <c r="AN720" s="685" t="s">
        <v>1787</v>
      </c>
      <c r="AO720" s="683" t="s">
        <v>1324</v>
      </c>
      <c r="AP720" s="687" t="s">
        <v>1802</v>
      </c>
      <c r="AQ720" s="376" t="s">
        <v>664</v>
      </c>
      <c r="AR720" s="369">
        <v>4.0000000000000001E-3</v>
      </c>
      <c r="AS720" s="369">
        <v>4.0000000000000001E-3</v>
      </c>
      <c r="AT720" s="369" t="s">
        <v>1419</v>
      </c>
      <c r="AW720"/>
      <c r="AX720" s="198"/>
      <c r="AY720" s="184"/>
      <c r="AZ720" s="184"/>
      <c r="BA720" s="184"/>
      <c r="BB720" s="186"/>
      <c r="BC720" s="184"/>
      <c r="BD720" s="184"/>
      <c r="BE720" s="184"/>
      <c r="BF720" s="184"/>
      <c r="BG720" s="186"/>
      <c r="BH720" s="186"/>
      <c r="BI720" s="199"/>
      <c r="BJ720" s="199"/>
      <c r="BK720" s="199"/>
      <c r="BL720" s="186"/>
      <c r="BM720" s="186"/>
      <c r="BN720" s="186"/>
      <c r="BO720" s="186"/>
      <c r="BP720" s="186"/>
      <c r="BQ720" s="186"/>
      <c r="BR720" s="186"/>
      <c r="BS720" s="186"/>
      <c r="BT720" s="187"/>
      <c r="BU720" s="188"/>
      <c r="BV720" s="189"/>
      <c r="BW720" s="185"/>
      <c r="BX720"/>
      <c r="BZ720"/>
    </row>
    <row r="721" spans="2:78" ht="18.75">
      <c r="B721" s="676" t="s">
        <v>256</v>
      </c>
      <c r="C721" s="364">
        <v>29726133000121</v>
      </c>
      <c r="D721" s="838" t="s">
        <v>13</v>
      </c>
      <c r="E721" s="838" t="s">
        <v>615</v>
      </c>
      <c r="F721" s="365" t="s">
        <v>619</v>
      </c>
      <c r="G721" s="366" t="s">
        <v>34</v>
      </c>
      <c r="H721" s="366" t="s">
        <v>865</v>
      </c>
      <c r="I721" s="840" t="s">
        <v>34</v>
      </c>
      <c r="J721" s="366" t="s">
        <v>611</v>
      </c>
      <c r="K721" s="367" t="s">
        <v>48</v>
      </c>
      <c r="L721" s="681" t="s">
        <v>715</v>
      </c>
      <c r="M721" s="368" t="s">
        <v>34</v>
      </c>
      <c r="N721" s="682">
        <v>465501</v>
      </c>
      <c r="O721" s="683" t="s">
        <v>1321</v>
      </c>
      <c r="P721" s="684">
        <v>43238</v>
      </c>
      <c r="Q721" s="372">
        <v>2696664000</v>
      </c>
      <c r="R721" s="372">
        <v>79501174.824087396</v>
      </c>
      <c r="S721" s="873">
        <v>1</v>
      </c>
      <c r="T721" s="369">
        <v>0.19996495036846862</v>
      </c>
      <c r="U721" s="685">
        <v>2.0567463512140876</v>
      </c>
      <c r="V721" s="369">
        <v>0.22226467983340337</v>
      </c>
      <c r="W721" s="685">
        <v>1.9542949675189443</v>
      </c>
      <c r="X721" s="369">
        <v>0.45498920875177062</v>
      </c>
      <c r="Y721" s="685">
        <v>3.0404590714969886</v>
      </c>
      <c r="Z721" s="369">
        <v>0.62469503626553569</v>
      </c>
      <c r="AA721" s="685">
        <v>3.326263955218896</v>
      </c>
      <c r="AB721" s="369">
        <v>4.9736812391498707E-2</v>
      </c>
      <c r="AC721" s="373">
        <v>2.1821521384173215</v>
      </c>
      <c r="AD721" s="686">
        <v>29726117000139</v>
      </c>
      <c r="AE721" s="687" t="s">
        <v>2027</v>
      </c>
      <c r="AF721" s="688" t="s">
        <v>1825</v>
      </c>
      <c r="AG721" s="689" t="s">
        <v>719</v>
      </c>
      <c r="AH721" s="689" t="s">
        <v>1786</v>
      </c>
      <c r="AI721" s="689">
        <v>50000</v>
      </c>
      <c r="AJ721" s="689">
        <v>10000</v>
      </c>
      <c r="AK721" s="689">
        <v>20000</v>
      </c>
      <c r="AL721" s="673">
        <v>2.2000000000000002</v>
      </c>
      <c r="AM721" s="673">
        <v>20</v>
      </c>
      <c r="AN721" s="685" t="s">
        <v>1787</v>
      </c>
      <c r="AO721" s="683" t="s">
        <v>1324</v>
      </c>
      <c r="AP721" s="687" t="s">
        <v>1802</v>
      </c>
      <c r="AQ721" s="376" t="s">
        <v>664</v>
      </c>
      <c r="AR721" s="369">
        <v>4.0000000000000001E-3</v>
      </c>
      <c r="AS721" s="369">
        <v>4.0000000000000001E-3</v>
      </c>
      <c r="AT721" s="369" t="s">
        <v>1419</v>
      </c>
      <c r="AW721"/>
      <c r="AX721" s="198"/>
      <c r="AY721" s="184"/>
      <c r="AZ721" s="184"/>
      <c r="BA721" s="184"/>
      <c r="BB721" s="186"/>
      <c r="BC721" s="184"/>
      <c r="BD721" s="184"/>
      <c r="BE721" s="184"/>
      <c r="BF721" s="184"/>
      <c r="BG721" s="186"/>
      <c r="BH721" s="186"/>
      <c r="BI721" s="199"/>
      <c r="BJ721" s="199"/>
      <c r="BK721" s="199"/>
      <c r="BL721" s="186"/>
      <c r="BM721" s="186"/>
      <c r="BN721" s="186"/>
      <c r="BO721" s="186"/>
      <c r="BP721" s="186"/>
      <c r="BQ721" s="186"/>
      <c r="BR721" s="186"/>
      <c r="BS721" s="186"/>
      <c r="BT721" s="187"/>
      <c r="BU721" s="188"/>
      <c r="BV721" s="189"/>
      <c r="BW721" s="185"/>
      <c r="BX721"/>
      <c r="BZ721"/>
    </row>
    <row r="722" spans="2:78" ht="18.75">
      <c r="B722" s="676" t="s">
        <v>1618</v>
      </c>
      <c r="C722" s="364">
        <v>41498482000139</v>
      </c>
      <c r="D722" s="838" t="s">
        <v>13</v>
      </c>
      <c r="E722" s="838" t="s">
        <v>615</v>
      </c>
      <c r="F722" s="365" t="s">
        <v>619</v>
      </c>
      <c r="G722" s="366" t="s">
        <v>34</v>
      </c>
      <c r="H722" s="366" t="s">
        <v>1338</v>
      </c>
      <c r="I722" s="840" t="s">
        <v>34</v>
      </c>
      <c r="J722" s="366" t="s">
        <v>611</v>
      </c>
      <c r="K722" s="367" t="s">
        <v>48</v>
      </c>
      <c r="L722" s="681" t="s">
        <v>1419</v>
      </c>
      <c r="M722" s="368" t="s">
        <v>1419</v>
      </c>
      <c r="N722" s="683">
        <v>622125</v>
      </c>
      <c r="O722" s="683" t="s">
        <v>1321</v>
      </c>
      <c r="P722" s="684">
        <v>44511</v>
      </c>
      <c r="Q722" s="372">
        <v>314.77876099999997</v>
      </c>
      <c r="R722" s="372">
        <v>87.806318650508516</v>
      </c>
      <c r="S722" s="873">
        <v>1</v>
      </c>
      <c r="T722" s="369">
        <v>0.20129369627549076</v>
      </c>
      <c r="U722" s="685">
        <v>2.0704132127861912</v>
      </c>
      <c r="AB722" s="369">
        <v>4.9834254454044019E-2</v>
      </c>
      <c r="AD722" s="686">
        <v>41575707000103</v>
      </c>
      <c r="AE722" s="687" t="s">
        <v>2027</v>
      </c>
      <c r="AF722" s="688" t="s">
        <v>1823</v>
      </c>
      <c r="AG722" s="689" t="s">
        <v>59</v>
      </c>
      <c r="AH722" s="689" t="s">
        <v>1861</v>
      </c>
      <c r="AI722" s="689">
        <v>1</v>
      </c>
      <c r="AJ722" s="689">
        <v>0</v>
      </c>
      <c r="AK722" s="689">
        <v>0</v>
      </c>
      <c r="AL722" s="673">
        <v>2.2000000000000002</v>
      </c>
      <c r="AM722" s="673">
        <v>0</v>
      </c>
      <c r="AN722" s="685" t="s">
        <v>1787</v>
      </c>
      <c r="AO722" s="683" t="s">
        <v>1321</v>
      </c>
      <c r="AP722" s="687" t="s">
        <v>1802</v>
      </c>
      <c r="AQ722" s="376" t="s">
        <v>1782</v>
      </c>
      <c r="AR722" s="369">
        <v>0</v>
      </c>
      <c r="AS722" s="369">
        <v>0</v>
      </c>
      <c r="AT722" s="369" t="s">
        <v>1419</v>
      </c>
      <c r="AW722"/>
      <c r="AX722" s="198"/>
      <c r="AY722" s="184"/>
      <c r="AZ722" s="184"/>
      <c r="BA722" s="184"/>
      <c r="BB722" s="186"/>
      <c r="BC722" s="184"/>
      <c r="BD722" s="184"/>
      <c r="BE722" s="184"/>
      <c r="BF722" s="184"/>
      <c r="BG722" s="186"/>
      <c r="BH722" s="186"/>
      <c r="BI722" s="199"/>
      <c r="BJ722" s="199"/>
      <c r="BK722" s="199"/>
      <c r="BL722" s="186"/>
      <c r="BM722" s="186"/>
      <c r="BN722" s="186"/>
      <c r="BO722" s="186"/>
      <c r="BP722" s="186"/>
      <c r="BQ722" s="186"/>
      <c r="BR722" s="186"/>
      <c r="BS722" s="186"/>
      <c r="BT722" s="187"/>
      <c r="BU722" s="188"/>
      <c r="BV722" s="189"/>
      <c r="BW722" s="185"/>
      <c r="BX722"/>
      <c r="BZ722"/>
    </row>
    <row r="723" spans="2:78" ht="18.75">
      <c r="B723" s="676" t="s">
        <v>1028</v>
      </c>
      <c r="C723" s="364">
        <v>17429959000140</v>
      </c>
      <c r="D723" s="838" t="s">
        <v>13</v>
      </c>
      <c r="E723" s="838" t="s">
        <v>615</v>
      </c>
      <c r="F723" s="365" t="s">
        <v>619</v>
      </c>
      <c r="G723" s="366" t="s">
        <v>34</v>
      </c>
      <c r="H723" s="366" t="s">
        <v>1337</v>
      </c>
      <c r="I723" s="840" t="s">
        <v>34</v>
      </c>
      <c r="J723" s="366" t="s">
        <v>611</v>
      </c>
      <c r="K723" s="367" t="s">
        <v>48</v>
      </c>
      <c r="L723" s="681" t="s">
        <v>1339</v>
      </c>
      <c r="M723" s="368" t="s">
        <v>34</v>
      </c>
      <c r="N723" s="682">
        <v>329118</v>
      </c>
      <c r="O723" s="683" t="s">
        <v>1324</v>
      </c>
      <c r="P723" s="684">
        <v>41334</v>
      </c>
      <c r="Q723" s="372">
        <v>88.233170999999999</v>
      </c>
      <c r="R723" s="372">
        <v>91.134061967999955</v>
      </c>
      <c r="S723" s="873">
        <v>1</v>
      </c>
      <c r="T723" s="369">
        <v>0.14070658564794414</v>
      </c>
      <c r="U723" s="685">
        <v>1.4472424096819876</v>
      </c>
      <c r="V723" s="369">
        <v>0.15217651635187779</v>
      </c>
      <c r="W723" s="685">
        <v>1.3380344565045204</v>
      </c>
      <c r="X723" s="369">
        <v>0.29853137492173154</v>
      </c>
      <c r="Y723" s="685">
        <v>1.9949317688157477</v>
      </c>
      <c r="Z723" s="369">
        <v>0.2721672240441686</v>
      </c>
      <c r="AA723" s="685">
        <v>1.4491871626546633</v>
      </c>
      <c r="AB723" s="369">
        <v>3.9100380934019741E-2</v>
      </c>
      <c r="AC723" s="373">
        <v>0.98324177714582905</v>
      </c>
      <c r="AD723" s="686">
        <v>0</v>
      </c>
      <c r="AE723" s="687" t="s">
        <v>1856</v>
      </c>
      <c r="AF723" s="688" t="s">
        <v>1800</v>
      </c>
      <c r="AG723" s="689" t="s">
        <v>1438</v>
      </c>
      <c r="AH723" s="689" t="s">
        <v>1786</v>
      </c>
      <c r="AI723" s="689">
        <v>10000</v>
      </c>
      <c r="AJ723" s="689">
        <v>10000</v>
      </c>
      <c r="AK723" s="689">
        <v>10000</v>
      </c>
      <c r="AL723" s="673">
        <v>0</v>
      </c>
      <c r="AM723" s="673">
        <v>0</v>
      </c>
      <c r="AN723" s="685" t="s">
        <v>1782</v>
      </c>
      <c r="AO723" s="683" t="s">
        <v>1324</v>
      </c>
      <c r="AP723" s="687" t="s">
        <v>1802</v>
      </c>
      <c r="AQ723" s="376" t="s">
        <v>668</v>
      </c>
      <c r="AR723" s="369">
        <v>4.0000000000000001E-3</v>
      </c>
      <c r="AS723" s="369">
        <v>4.0000000000000001E-3</v>
      </c>
      <c r="AT723" s="369" t="s">
        <v>1419</v>
      </c>
      <c r="AW723"/>
      <c r="AX723" s="198"/>
      <c r="AY723" s="184"/>
      <c r="AZ723" s="184"/>
      <c r="BA723" s="184"/>
      <c r="BB723" s="186"/>
      <c r="BC723" s="184"/>
      <c r="BD723" s="184"/>
      <c r="BE723" s="184"/>
      <c r="BF723" s="184"/>
      <c r="BG723" s="186"/>
      <c r="BH723" s="186"/>
      <c r="BI723" s="199"/>
      <c r="BJ723" s="199"/>
      <c r="BK723" s="199"/>
      <c r="BL723" s="186"/>
      <c r="BM723" s="186"/>
      <c r="BN723" s="186"/>
      <c r="BO723" s="186"/>
      <c r="BP723" s="186"/>
      <c r="BQ723" s="186"/>
      <c r="BR723" s="186"/>
      <c r="BS723" s="186"/>
      <c r="BT723" s="187"/>
      <c r="BU723" s="188"/>
      <c r="BV723" s="189"/>
      <c r="BW723" s="185"/>
      <c r="BX723"/>
      <c r="BZ723"/>
    </row>
    <row r="724" spans="2:78" ht="18.75">
      <c r="B724" s="676" t="s">
        <v>1029</v>
      </c>
      <c r="C724" s="364">
        <v>29726019000100</v>
      </c>
      <c r="D724" s="838" t="s">
        <v>13</v>
      </c>
      <c r="E724" s="838" t="s">
        <v>615</v>
      </c>
      <c r="F724" s="365" t="s">
        <v>619</v>
      </c>
      <c r="G724" s="366" t="s">
        <v>34</v>
      </c>
      <c r="H724" s="366" t="s">
        <v>1337</v>
      </c>
      <c r="I724" s="840" t="s">
        <v>34</v>
      </c>
      <c r="J724" s="366" t="s">
        <v>611</v>
      </c>
      <c r="K724" s="367" t="s">
        <v>48</v>
      </c>
      <c r="L724" s="681" t="s">
        <v>1419</v>
      </c>
      <c r="M724" s="368" t="s">
        <v>34</v>
      </c>
      <c r="N724" s="682">
        <v>464661</v>
      </c>
      <c r="O724" s="683" t="s">
        <v>1324</v>
      </c>
      <c r="P724" s="684">
        <v>43230</v>
      </c>
      <c r="Q724" s="372">
        <v>98.653787809999997</v>
      </c>
      <c r="R724" s="372">
        <v>98.468122647649409</v>
      </c>
      <c r="S724" s="873">
        <v>1</v>
      </c>
      <c r="T724" s="369">
        <v>0.14106168885219827</v>
      </c>
      <c r="U724" s="685">
        <v>1.4508948358612173</v>
      </c>
      <c r="V724" s="369">
        <v>0.15243440319643176</v>
      </c>
      <c r="W724" s="685">
        <v>1.3403019646073775</v>
      </c>
      <c r="X724" s="369">
        <v>0.30246999865371293</v>
      </c>
      <c r="Y724" s="685">
        <v>2.0212515672302405</v>
      </c>
      <c r="Z724" s="369">
        <v>0.27275191971415902</v>
      </c>
      <c r="AA724" s="685">
        <v>1.4523004451668602</v>
      </c>
      <c r="AB724" s="369">
        <v>3.8512681357915649E-2</v>
      </c>
      <c r="AC724" s="373">
        <v>1.0049421000193137</v>
      </c>
      <c r="AD724" s="686">
        <v>0</v>
      </c>
      <c r="AE724" s="687" t="s">
        <v>1889</v>
      </c>
      <c r="AF724" s="688" t="s">
        <v>1825</v>
      </c>
      <c r="AG724" s="689" t="s">
        <v>719</v>
      </c>
      <c r="AH724" s="689" t="s">
        <v>1786</v>
      </c>
      <c r="AI724" s="689">
        <v>50000</v>
      </c>
      <c r="AJ724" s="689">
        <v>10000</v>
      </c>
      <c r="AK724" s="689">
        <v>20000</v>
      </c>
      <c r="AL724" s="673">
        <v>2.2000000000000002</v>
      </c>
      <c r="AM724" s="673">
        <v>20</v>
      </c>
      <c r="AN724" s="685" t="s">
        <v>1791</v>
      </c>
      <c r="AO724" s="683" t="s">
        <v>1324</v>
      </c>
      <c r="AP724" s="687" t="s">
        <v>1802</v>
      </c>
      <c r="AQ724" s="376" t="s">
        <v>664</v>
      </c>
      <c r="AR724" s="369">
        <v>4.0000000000000001E-3</v>
      </c>
      <c r="AS724" s="369">
        <v>4.0000000000000001E-3</v>
      </c>
      <c r="AT724" s="369" t="s">
        <v>1419</v>
      </c>
      <c r="AW724"/>
      <c r="AX724" s="198"/>
      <c r="AY724" s="184"/>
      <c r="AZ724" s="184"/>
      <c r="BA724" s="184"/>
      <c r="BB724" s="186"/>
      <c r="BC724" s="184"/>
      <c r="BD724" s="184"/>
      <c r="BE724" s="184"/>
      <c r="BF724" s="184"/>
      <c r="BG724" s="186"/>
      <c r="BH724" s="186"/>
      <c r="BI724" s="199"/>
      <c r="BJ724" s="199"/>
      <c r="BK724" s="199"/>
      <c r="BL724" s="186"/>
      <c r="BM724" s="186"/>
      <c r="BN724" s="186"/>
      <c r="BO724" s="186"/>
      <c r="BP724" s="186"/>
      <c r="BQ724" s="186"/>
      <c r="BR724" s="186"/>
      <c r="BS724" s="186"/>
      <c r="BT724" s="187"/>
      <c r="BU724" s="188"/>
      <c r="BV724" s="189"/>
      <c r="BW724" s="185"/>
      <c r="BX724"/>
      <c r="BZ724"/>
    </row>
    <row r="725" spans="2:78" ht="18.75">
      <c r="B725" s="676" t="s">
        <v>257</v>
      </c>
      <c r="C725" s="364">
        <v>12105940000124</v>
      </c>
      <c r="D725" s="838" t="s">
        <v>13</v>
      </c>
      <c r="E725" s="838" t="s">
        <v>615</v>
      </c>
      <c r="F725" s="365" t="s">
        <v>619</v>
      </c>
      <c r="G725" s="366" t="s">
        <v>34</v>
      </c>
      <c r="H725" s="366" t="s">
        <v>1337</v>
      </c>
      <c r="I725" s="840" t="s">
        <v>34</v>
      </c>
      <c r="J725" s="366" t="s">
        <v>611</v>
      </c>
      <c r="K725" s="367" t="s">
        <v>48</v>
      </c>
      <c r="L725" s="681" t="s">
        <v>1419</v>
      </c>
      <c r="M725" s="368" t="s">
        <v>34</v>
      </c>
      <c r="N725" s="682">
        <v>256579</v>
      </c>
      <c r="O725" s="683" t="s">
        <v>1324</v>
      </c>
      <c r="P725" s="684">
        <v>40437</v>
      </c>
      <c r="Q725" s="372">
        <v>562.41859799999997</v>
      </c>
      <c r="R725" s="372">
        <v>593.48063103187269</v>
      </c>
      <c r="S725" s="873">
        <v>1</v>
      </c>
      <c r="T725" s="369">
        <v>0.14239979415312876</v>
      </c>
      <c r="U725" s="685">
        <v>1.4646579638001771</v>
      </c>
      <c r="V725" s="369">
        <v>0.15390649301894666</v>
      </c>
      <c r="W725" s="685">
        <v>1.3532455314126524</v>
      </c>
      <c r="X725" s="369">
        <v>0.30399563840009858</v>
      </c>
      <c r="Y725" s="685">
        <v>2.0314466336571133</v>
      </c>
      <c r="Z725" s="369">
        <v>0.27521679661686682</v>
      </c>
      <c r="AA725" s="685">
        <v>1.4654249790907115</v>
      </c>
      <c r="AB725" s="369">
        <v>3.8744470318718915E-2</v>
      </c>
      <c r="AC725" s="373">
        <v>1.0369248662641599</v>
      </c>
      <c r="AD725" s="686">
        <v>0</v>
      </c>
      <c r="AE725" s="687" t="s">
        <v>1889</v>
      </c>
      <c r="AF725" s="688" t="s">
        <v>1825</v>
      </c>
      <c r="AG725" s="689" t="s">
        <v>719</v>
      </c>
      <c r="AH725" s="689" t="s">
        <v>1786</v>
      </c>
      <c r="AI725" s="689">
        <v>50000</v>
      </c>
      <c r="AJ725" s="689">
        <v>10000</v>
      </c>
      <c r="AK725" s="689">
        <v>20000</v>
      </c>
      <c r="AL725" s="673">
        <v>2.2000000000000002</v>
      </c>
      <c r="AM725" s="673">
        <v>20</v>
      </c>
      <c r="AN725" s="685" t="s">
        <v>1787</v>
      </c>
      <c r="AO725" s="683" t="s">
        <v>1324</v>
      </c>
      <c r="AP725" s="687" t="s">
        <v>1802</v>
      </c>
      <c r="AQ725" s="376" t="s">
        <v>668</v>
      </c>
      <c r="AR725" s="369">
        <v>4.0000000000000001E-3</v>
      </c>
      <c r="AS725" s="369">
        <v>4.0000000000000001E-3</v>
      </c>
      <c r="AT725" s="369" t="s">
        <v>1419</v>
      </c>
      <c r="AW725"/>
      <c r="AX725" s="198"/>
      <c r="AY725" s="184"/>
      <c r="AZ725" s="184"/>
      <c r="BA725" s="184"/>
      <c r="BB725" s="186"/>
      <c r="BC725" s="184"/>
      <c r="BD725" s="184"/>
      <c r="BE725" s="184"/>
      <c r="BF725" s="184"/>
      <c r="BG725" s="186"/>
      <c r="BH725" s="186"/>
      <c r="BI725" s="199"/>
      <c r="BJ725" s="199"/>
      <c r="BK725" s="199"/>
      <c r="BL725" s="186"/>
      <c r="BM725" s="186"/>
      <c r="BN725" s="186"/>
      <c r="BO725" s="186"/>
      <c r="BP725" s="186"/>
      <c r="BQ725" s="186"/>
      <c r="BR725" s="186"/>
      <c r="BS725" s="186"/>
      <c r="BT725" s="187"/>
      <c r="BU725" s="188"/>
      <c r="BV725" s="189"/>
      <c r="BW725" s="185"/>
      <c r="BX725"/>
      <c r="BZ725"/>
    </row>
    <row r="726" spans="2:78" ht="18.75">
      <c r="B726" s="676" t="s">
        <v>1030</v>
      </c>
      <c r="C726" s="364">
        <v>28747685000153</v>
      </c>
      <c r="D726" s="838" t="s">
        <v>14</v>
      </c>
      <c r="E726" s="838" t="s">
        <v>607</v>
      </c>
      <c r="F726" s="365" t="s">
        <v>1419</v>
      </c>
      <c r="G726" s="366" t="s">
        <v>1419</v>
      </c>
      <c r="H726" s="366" t="s">
        <v>34</v>
      </c>
      <c r="I726" s="840" t="s">
        <v>34</v>
      </c>
      <c r="J726" s="366" t="s">
        <v>608</v>
      </c>
      <c r="K726" s="367" t="s">
        <v>48</v>
      </c>
      <c r="L726" s="681" t="s">
        <v>1419</v>
      </c>
      <c r="M726" s="368" t="s">
        <v>34</v>
      </c>
      <c r="N726" s="682">
        <v>452637</v>
      </c>
      <c r="O726" s="683" t="s">
        <v>1321</v>
      </c>
      <c r="P726" s="684">
        <v>43047</v>
      </c>
      <c r="Q726" s="372">
        <v>204.24073812</v>
      </c>
      <c r="R726" s="372">
        <v>260.57589853677302</v>
      </c>
      <c r="S726" s="873">
        <v>2</v>
      </c>
      <c r="T726" s="369">
        <v>-3.959713923056174E-2</v>
      </c>
      <c r="U726" s="685">
        <v>-0.40727773282720292</v>
      </c>
      <c r="V726" s="369">
        <v>-1.5869901398464559E-2</v>
      </c>
      <c r="W726" s="685">
        <v>-0.1395384478599469</v>
      </c>
      <c r="X726" s="369">
        <v>0.11321053285689064</v>
      </c>
      <c r="Y726" s="685">
        <v>0.75652781427071925</v>
      </c>
      <c r="Z726" s="369">
        <v>-3.4584700335743568E-3</v>
      </c>
      <c r="AA726" s="685">
        <v>-1.8415040211706146E-2</v>
      </c>
      <c r="AB726" s="369">
        <v>0.23509154890456405</v>
      </c>
      <c r="AC726" s="373">
        <v>-0.55128008776831794</v>
      </c>
      <c r="AD726" s="686">
        <v>28747676000162</v>
      </c>
      <c r="AE726" s="687" t="s">
        <v>1889</v>
      </c>
      <c r="AF726" s="688" t="s">
        <v>1825</v>
      </c>
      <c r="AG726" s="689" t="s">
        <v>719</v>
      </c>
      <c r="AH726" s="689" t="s">
        <v>1780</v>
      </c>
      <c r="AI726" s="689">
        <v>50000</v>
      </c>
      <c r="AJ726" s="689">
        <v>10000</v>
      </c>
      <c r="AK726" s="689">
        <v>20000</v>
      </c>
      <c r="AL726" s="673">
        <v>2</v>
      </c>
      <c r="AM726" s="673">
        <v>20</v>
      </c>
      <c r="AN726" s="685" t="s">
        <v>666</v>
      </c>
      <c r="AO726" s="683" t="s">
        <v>1324</v>
      </c>
      <c r="AP726" s="687" t="s">
        <v>1783</v>
      </c>
      <c r="AQ726" s="376" t="s">
        <v>659</v>
      </c>
      <c r="AR726" s="369">
        <v>4.0000000000000001E-3</v>
      </c>
      <c r="AS726" s="369">
        <v>4.0000000000000001E-3</v>
      </c>
      <c r="AT726" s="369" t="s">
        <v>1419</v>
      </c>
      <c r="AW726"/>
      <c r="AX726" s="198"/>
      <c r="AY726" s="184"/>
      <c r="AZ726" s="184"/>
      <c r="BA726" s="184"/>
      <c r="BB726" s="186"/>
      <c r="BC726" s="184"/>
      <c r="BD726" s="184"/>
      <c r="BE726" s="184"/>
      <c r="BF726" s="184"/>
      <c r="BG726" s="186"/>
      <c r="BH726" s="186"/>
      <c r="BI726" s="199"/>
      <c r="BJ726" s="199"/>
      <c r="BK726" s="199"/>
      <c r="BL726" s="186"/>
      <c r="BM726" s="186"/>
      <c r="BN726" s="186"/>
      <c r="BO726" s="186"/>
      <c r="BP726" s="186"/>
      <c r="BQ726" s="186"/>
      <c r="BR726" s="186"/>
      <c r="BS726" s="186"/>
      <c r="BT726" s="187"/>
      <c r="BU726" s="188"/>
      <c r="BV726" s="189"/>
      <c r="BW726" s="185"/>
      <c r="BX726"/>
      <c r="BZ726"/>
    </row>
    <row r="727" spans="2:78" ht="18.75">
      <c r="B727" s="676" t="s">
        <v>258</v>
      </c>
      <c r="C727" s="364">
        <v>12105992000109</v>
      </c>
      <c r="D727" s="838" t="s">
        <v>13</v>
      </c>
      <c r="E727" s="838" t="s">
        <v>615</v>
      </c>
      <c r="F727" s="365" t="s">
        <v>619</v>
      </c>
      <c r="G727" s="366" t="s">
        <v>34</v>
      </c>
      <c r="H727" s="366" t="s">
        <v>1338</v>
      </c>
      <c r="I727" s="840" t="s">
        <v>34</v>
      </c>
      <c r="J727" s="366" t="s">
        <v>611</v>
      </c>
      <c r="K727" s="367" t="s">
        <v>48</v>
      </c>
      <c r="L727" s="681" t="s">
        <v>1339</v>
      </c>
      <c r="M727" s="368" t="s">
        <v>1416</v>
      </c>
      <c r="N727" s="682">
        <v>255343</v>
      </c>
      <c r="O727" s="683" t="s">
        <v>1324</v>
      </c>
      <c r="P727" s="684">
        <v>40424</v>
      </c>
      <c r="Q727" s="372">
        <v>2561.3375729999998</v>
      </c>
      <c r="R727" s="372">
        <v>2269.1971397609559</v>
      </c>
      <c r="S727" s="873">
        <v>1</v>
      </c>
      <c r="T727" s="369">
        <v>0.17664060738423526</v>
      </c>
      <c r="U727" s="685">
        <v>1.8168430219611809</v>
      </c>
      <c r="V727" s="369">
        <v>0.18856544230439765</v>
      </c>
      <c r="W727" s="685">
        <v>1.6579894530236816</v>
      </c>
      <c r="X727" s="369">
        <v>0.43969736177448571</v>
      </c>
      <c r="Y727" s="685">
        <v>2.9382715163468713</v>
      </c>
      <c r="Z727" s="369">
        <v>0.34766030267140824</v>
      </c>
      <c r="AA727" s="685">
        <v>1.8511591517510442</v>
      </c>
      <c r="AB727" s="369">
        <v>6.4075177275526987E-2</v>
      </c>
      <c r="AC727" s="373">
        <v>1.1679102137692656</v>
      </c>
      <c r="AD727" s="686">
        <v>12083748000184</v>
      </c>
      <c r="AE727" s="687" t="s">
        <v>1889</v>
      </c>
      <c r="AF727" s="688" t="s">
        <v>1825</v>
      </c>
      <c r="AG727" s="689" t="s">
        <v>719</v>
      </c>
      <c r="AH727" s="689" t="s">
        <v>1780</v>
      </c>
      <c r="AI727" s="689">
        <v>100000</v>
      </c>
      <c r="AJ727" s="689">
        <v>50000</v>
      </c>
      <c r="AK727" s="689">
        <v>100000</v>
      </c>
      <c r="AL727" s="673">
        <v>2</v>
      </c>
      <c r="AM727" s="673">
        <v>20</v>
      </c>
      <c r="AN727" s="685" t="s">
        <v>1787</v>
      </c>
      <c r="AO727" s="683" t="s">
        <v>1324</v>
      </c>
      <c r="AP727" s="687" t="s">
        <v>1802</v>
      </c>
      <c r="AQ727" s="376" t="s">
        <v>668</v>
      </c>
      <c r="AR727" s="369">
        <v>0</v>
      </c>
      <c r="AS727" s="369">
        <v>0</v>
      </c>
      <c r="AT727" s="369" t="s">
        <v>1419</v>
      </c>
      <c r="AW727"/>
      <c r="AX727" s="198"/>
      <c r="AY727" s="184"/>
      <c r="AZ727" s="184"/>
      <c r="BA727" s="184"/>
      <c r="BB727" s="186"/>
      <c r="BC727" s="184"/>
      <c r="BD727" s="184"/>
      <c r="BE727" s="184"/>
      <c r="BF727" s="184"/>
      <c r="BG727" s="186"/>
      <c r="BH727" s="186"/>
      <c r="BI727" s="199"/>
      <c r="BJ727" s="199"/>
      <c r="BK727" s="199"/>
      <c r="BL727" s="186"/>
      <c r="BM727" s="186"/>
      <c r="BN727" s="186"/>
      <c r="BO727" s="186"/>
      <c r="BP727" s="186"/>
      <c r="BQ727" s="186"/>
      <c r="BR727" s="186"/>
      <c r="BS727" s="186"/>
      <c r="BT727" s="187"/>
      <c r="BU727" s="188"/>
      <c r="BV727" s="189"/>
      <c r="BW727" s="185"/>
      <c r="BX727"/>
      <c r="BZ727"/>
    </row>
    <row r="728" spans="2:78" ht="18.75">
      <c r="B728" s="676" t="s">
        <v>1031</v>
      </c>
      <c r="C728" s="364"/>
      <c r="D728" s="838" t="s">
        <v>13</v>
      </c>
      <c r="E728" s="838" t="s">
        <v>615</v>
      </c>
      <c r="F728" s="365" t="s">
        <v>619</v>
      </c>
      <c r="G728" s="366" t="s">
        <v>34</v>
      </c>
      <c r="H728" s="366" t="s">
        <v>865</v>
      </c>
      <c r="I728" s="840" t="s">
        <v>34</v>
      </c>
      <c r="J728" s="366" t="s">
        <v>611</v>
      </c>
      <c r="L728" s="681" t="s">
        <v>1419</v>
      </c>
      <c r="M728" s="368" t="s">
        <v>1416</v>
      </c>
      <c r="N728" s="682">
        <v>519650</v>
      </c>
      <c r="O728" s="683" t="s">
        <v>1324</v>
      </c>
      <c r="S728" s="873"/>
      <c r="AD728" s="686">
        <v>35002571000140</v>
      </c>
      <c r="AG728" s="689" t="s">
        <v>1438</v>
      </c>
      <c r="AI728" s="689">
        <v>10000</v>
      </c>
      <c r="AJ728" s="689">
        <v>10000</v>
      </c>
      <c r="AK728" s="689">
        <v>10000</v>
      </c>
      <c r="AO728" s="683" t="s">
        <v>1324</v>
      </c>
      <c r="AR728" s="369">
        <v>0</v>
      </c>
      <c r="AS728" s="369">
        <v>0</v>
      </c>
      <c r="AT728" s="369" t="s">
        <v>1419</v>
      </c>
      <c r="AW728"/>
      <c r="AX728" s="198"/>
      <c r="AY728" s="184"/>
      <c r="AZ728" s="184"/>
      <c r="BA728" s="184"/>
      <c r="BB728" s="186"/>
      <c r="BC728" s="184"/>
      <c r="BD728" s="184"/>
      <c r="BE728" s="184"/>
      <c r="BF728" s="184"/>
      <c r="BG728" s="186"/>
      <c r="BH728" s="186"/>
      <c r="BI728" s="199"/>
      <c r="BJ728" s="199"/>
      <c r="BK728" s="199"/>
      <c r="BL728" s="186"/>
      <c r="BM728" s="186"/>
      <c r="BN728" s="186"/>
      <c r="BO728" s="186"/>
      <c r="BP728" s="186"/>
      <c r="BQ728" s="186"/>
      <c r="BR728" s="186"/>
      <c r="BS728" s="186"/>
      <c r="BT728" s="187"/>
      <c r="BU728" s="188"/>
      <c r="BV728" s="189"/>
      <c r="BW728" s="185"/>
      <c r="BX728"/>
      <c r="BZ728"/>
    </row>
    <row r="729" spans="2:78" ht="18.75">
      <c r="B729" s="676" t="s">
        <v>1296</v>
      </c>
      <c r="C729" s="364"/>
      <c r="D729" s="838" t="s">
        <v>13</v>
      </c>
      <c r="E729" s="838" t="s">
        <v>615</v>
      </c>
      <c r="F729" s="365" t="s">
        <v>619</v>
      </c>
      <c r="G729" s="366" t="s">
        <v>34</v>
      </c>
      <c r="H729" s="366" t="s">
        <v>1338</v>
      </c>
      <c r="I729" s="840" t="s">
        <v>34</v>
      </c>
      <c r="J729" s="366" t="s">
        <v>608</v>
      </c>
      <c r="L729" s="681" t="s">
        <v>1419</v>
      </c>
      <c r="M729" s="368" t="s">
        <v>1416</v>
      </c>
      <c r="N729" s="683">
        <v>645605</v>
      </c>
      <c r="O729" s="683" t="s">
        <v>1324</v>
      </c>
      <c r="S729" s="873"/>
      <c r="AD729" s="686">
        <v>42831201000180</v>
      </c>
      <c r="AG729" s="689" t="s">
        <v>719</v>
      </c>
      <c r="AI729" s="689">
        <v>100000</v>
      </c>
      <c r="AJ729" s="689">
        <v>50000</v>
      </c>
      <c r="AK729" s="689">
        <v>100000</v>
      </c>
      <c r="AO729" s="683" t="s">
        <v>1324</v>
      </c>
      <c r="AR729" s="369">
        <v>0</v>
      </c>
      <c r="AS729" s="369">
        <v>0</v>
      </c>
      <c r="AT729" s="369" t="s">
        <v>1419</v>
      </c>
      <c r="AW729"/>
      <c r="AX729" s="198"/>
      <c r="AY729" s="184"/>
      <c r="AZ729" s="184"/>
      <c r="BA729" s="184"/>
      <c r="BB729" s="186"/>
      <c r="BC729" s="184"/>
      <c r="BD729" s="184"/>
      <c r="BE729" s="184"/>
      <c r="BF729" s="184"/>
      <c r="BG729" s="186"/>
      <c r="BH729" s="186"/>
      <c r="BI729" s="199"/>
      <c r="BJ729" s="199"/>
      <c r="BK729" s="199"/>
      <c r="BL729" s="186"/>
      <c r="BM729" s="186"/>
      <c r="BN729" s="186"/>
      <c r="BO729" s="186"/>
      <c r="BP729" s="186"/>
      <c r="BQ729" s="186"/>
      <c r="BR729" s="186"/>
      <c r="BS729" s="186"/>
      <c r="BT729" s="187"/>
      <c r="BU729" s="188"/>
      <c r="BV729" s="189"/>
      <c r="BW729" s="185"/>
      <c r="BX729"/>
      <c r="BZ729"/>
    </row>
    <row r="730" spans="2:78" ht="18.75">
      <c r="B730" s="676" t="s">
        <v>520</v>
      </c>
      <c r="C730" s="364">
        <v>34687662000101</v>
      </c>
      <c r="D730" s="838" t="s">
        <v>13</v>
      </c>
      <c r="E730" s="838" t="s">
        <v>615</v>
      </c>
      <c r="F730" s="365" t="s">
        <v>619</v>
      </c>
      <c r="G730" s="366" t="s">
        <v>34</v>
      </c>
      <c r="H730" s="366" t="s">
        <v>1337</v>
      </c>
      <c r="I730" s="840" t="s">
        <v>34</v>
      </c>
      <c r="J730" s="366" t="s">
        <v>611</v>
      </c>
      <c r="K730" s="367" t="s">
        <v>48</v>
      </c>
      <c r="L730" s="681" t="s">
        <v>1419</v>
      </c>
      <c r="M730" s="368" t="s">
        <v>1416</v>
      </c>
      <c r="N730" s="682">
        <v>523771</v>
      </c>
      <c r="O730" s="683" t="s">
        <v>1321</v>
      </c>
      <c r="P730" s="684">
        <v>43735</v>
      </c>
      <c r="Q730" s="372">
        <v>1000.94108216</v>
      </c>
      <c r="R730" s="372">
        <v>762.23157569398427</v>
      </c>
      <c r="S730" s="873">
        <v>1</v>
      </c>
      <c r="T730" s="369">
        <v>0.10524531975071882</v>
      </c>
      <c r="U730" s="685">
        <v>1.0825043437901591</v>
      </c>
      <c r="V730" s="369">
        <v>0.11834365272472547</v>
      </c>
      <c r="W730" s="685">
        <v>1.0405540148398449</v>
      </c>
      <c r="X730" s="369">
        <v>0.16972550298880074</v>
      </c>
      <c r="Y730" s="685">
        <v>1.134188317657941</v>
      </c>
      <c r="Z730" s="369">
        <v>0.18473389999999901</v>
      </c>
      <c r="AA730" s="685">
        <v>0.98363789882239072</v>
      </c>
      <c r="AB730" s="369">
        <v>6.4042816828757485E-3</v>
      </c>
      <c r="AC730" s="373">
        <v>0.72018450122591582</v>
      </c>
      <c r="AD730" s="686">
        <v>34687633000131</v>
      </c>
      <c r="AE730" s="687" t="s">
        <v>1980</v>
      </c>
      <c r="AF730" s="688" t="s">
        <v>1823</v>
      </c>
      <c r="AG730" s="689" t="s">
        <v>59</v>
      </c>
      <c r="AH730" s="689" t="s">
        <v>1786</v>
      </c>
      <c r="AI730" s="689">
        <v>1</v>
      </c>
      <c r="AJ730" s="689">
        <v>1</v>
      </c>
      <c r="AK730" s="689">
        <v>1</v>
      </c>
      <c r="AL730" s="673">
        <v>0</v>
      </c>
      <c r="AM730" s="673">
        <v>0</v>
      </c>
      <c r="AN730" s="685" t="s">
        <v>1787</v>
      </c>
      <c r="AO730" s="683" t="s">
        <v>1324</v>
      </c>
      <c r="AP730" s="687" t="s">
        <v>1802</v>
      </c>
      <c r="AQ730" s="376" t="s">
        <v>1917</v>
      </c>
      <c r="AR730" s="369">
        <v>2.13333333333333E-3</v>
      </c>
      <c r="AS730" s="369">
        <v>2.13333333333333E-3</v>
      </c>
      <c r="AT730" s="369" t="s">
        <v>1419</v>
      </c>
      <c r="AW730"/>
      <c r="AX730" s="198"/>
      <c r="AY730" s="184"/>
      <c r="AZ730" s="184"/>
      <c r="BA730" s="184"/>
      <c r="BB730" s="186"/>
      <c r="BC730" s="184"/>
      <c r="BD730" s="184"/>
      <c r="BE730" s="184"/>
      <c r="BF730" s="184"/>
      <c r="BG730" s="186"/>
      <c r="BH730" s="186"/>
      <c r="BI730" s="199"/>
      <c r="BJ730" s="199"/>
      <c r="BK730" s="199"/>
      <c r="BL730" s="186"/>
      <c r="BM730" s="186"/>
      <c r="BN730" s="186"/>
      <c r="BO730" s="186"/>
      <c r="BP730" s="186"/>
      <c r="BQ730" s="186"/>
      <c r="BR730" s="186"/>
      <c r="BS730" s="186"/>
      <c r="BT730" s="187"/>
      <c r="BU730" s="188"/>
      <c r="BV730" s="189"/>
      <c r="BW730" s="185"/>
      <c r="BX730"/>
      <c r="BZ730"/>
    </row>
    <row r="731" spans="2:78" ht="18.75">
      <c r="B731" s="676" t="s">
        <v>259</v>
      </c>
      <c r="C731" s="364">
        <v>29762315000158</v>
      </c>
      <c r="D731" s="838" t="s">
        <v>13</v>
      </c>
      <c r="E731" s="838" t="s">
        <v>615</v>
      </c>
      <c r="F731" s="365" t="s">
        <v>619</v>
      </c>
      <c r="G731" s="366" t="s">
        <v>34</v>
      </c>
      <c r="H731" s="366" t="s">
        <v>1337</v>
      </c>
      <c r="I731" s="840" t="s">
        <v>34</v>
      </c>
      <c r="J731" s="366" t="s">
        <v>611</v>
      </c>
      <c r="K731" s="367" t="s">
        <v>48</v>
      </c>
      <c r="L731" s="681" t="s">
        <v>1419</v>
      </c>
      <c r="M731" s="368" t="s">
        <v>34</v>
      </c>
      <c r="N731" s="682">
        <v>469106</v>
      </c>
      <c r="O731" s="683" t="s">
        <v>1321</v>
      </c>
      <c r="P731" s="684">
        <v>43192</v>
      </c>
      <c r="Q731" s="372">
        <v>1921.49666179</v>
      </c>
      <c r="R731" s="372">
        <v>2046.5780482797609</v>
      </c>
      <c r="S731" s="873">
        <v>1</v>
      </c>
      <c r="T731" s="369">
        <v>0.15270695877018414</v>
      </c>
      <c r="U731" s="685">
        <v>1.5706726587676128</v>
      </c>
      <c r="V731" s="369">
        <v>0.15206138833110372</v>
      </c>
      <c r="W731" s="685">
        <v>1.3370221764077106</v>
      </c>
      <c r="X731" s="369">
        <v>0.25094033918925684</v>
      </c>
      <c r="Y731" s="685">
        <v>1.6769053331740982</v>
      </c>
      <c r="Z731" s="369">
        <v>0.27548144244922756</v>
      </c>
      <c r="AA731" s="685">
        <v>1.4668341176975153</v>
      </c>
      <c r="AB731" s="369">
        <v>3.414837089559021E-2</v>
      </c>
      <c r="AC731" s="373">
        <v>1.1224547177686939</v>
      </c>
      <c r="AD731" s="686">
        <v>0</v>
      </c>
      <c r="AE731" s="687" t="s">
        <v>1980</v>
      </c>
      <c r="AF731" s="688" t="s">
        <v>1823</v>
      </c>
      <c r="AG731" s="689" t="s">
        <v>59</v>
      </c>
      <c r="AH731" s="689" t="s">
        <v>1786</v>
      </c>
      <c r="AI731" s="689">
        <v>1</v>
      </c>
      <c r="AJ731" s="689">
        <v>1</v>
      </c>
      <c r="AK731" s="689">
        <v>1</v>
      </c>
      <c r="AL731" s="673">
        <v>2</v>
      </c>
      <c r="AM731" s="673">
        <v>20</v>
      </c>
      <c r="AN731" s="685" t="s">
        <v>1787</v>
      </c>
      <c r="AO731" s="683" t="s">
        <v>1324</v>
      </c>
      <c r="AP731" s="687" t="s">
        <v>1802</v>
      </c>
      <c r="AQ731" s="376" t="s">
        <v>1917</v>
      </c>
      <c r="AR731" s="369">
        <v>4.6666666666666697E-3</v>
      </c>
      <c r="AS731" s="369">
        <v>4.6666666666666697E-3</v>
      </c>
      <c r="AT731" s="369" t="s">
        <v>1419</v>
      </c>
      <c r="AW731"/>
      <c r="AX731" s="198"/>
      <c r="AY731" s="184"/>
      <c r="AZ731" s="184"/>
      <c r="BA731" s="184"/>
      <c r="BB731" s="186"/>
      <c r="BC731" s="184"/>
      <c r="BD731" s="184"/>
      <c r="BE731" s="184"/>
      <c r="BF731" s="184"/>
      <c r="BG731" s="186"/>
      <c r="BH731" s="186"/>
      <c r="BI731" s="199"/>
      <c r="BJ731" s="199"/>
      <c r="BK731" s="199"/>
      <c r="BL731" s="186"/>
      <c r="BM731" s="186"/>
      <c r="BN731" s="186"/>
      <c r="BO731" s="186"/>
      <c r="BP731" s="186"/>
      <c r="BQ731" s="186"/>
      <c r="BR731" s="186"/>
      <c r="BS731" s="186"/>
      <c r="BT731" s="187"/>
      <c r="BU731" s="188"/>
      <c r="BV731" s="189"/>
      <c r="BW731" s="185"/>
      <c r="BX731"/>
      <c r="BZ731"/>
    </row>
    <row r="732" spans="2:78" ht="18.75">
      <c r="B732" s="676" t="s">
        <v>1032</v>
      </c>
      <c r="C732" s="364">
        <v>21624757000126</v>
      </c>
      <c r="D732" s="838" t="s">
        <v>13</v>
      </c>
      <c r="E732" s="838" t="s">
        <v>615</v>
      </c>
      <c r="F732" s="365" t="s">
        <v>619</v>
      </c>
      <c r="G732" s="366" t="s">
        <v>34</v>
      </c>
      <c r="H732" s="366" t="s">
        <v>1337</v>
      </c>
      <c r="I732" s="840" t="s">
        <v>34</v>
      </c>
      <c r="J732" s="366" t="s">
        <v>611</v>
      </c>
      <c r="K732" s="367" t="s">
        <v>48</v>
      </c>
      <c r="L732" s="681" t="s">
        <v>1419</v>
      </c>
      <c r="M732" s="368" t="s">
        <v>34</v>
      </c>
      <c r="N732" s="682">
        <v>397679</v>
      </c>
      <c r="O732" s="683" t="s">
        <v>1321</v>
      </c>
      <c r="P732" s="684">
        <v>42088</v>
      </c>
      <c r="Q732" s="372">
        <v>3292.2116099999998</v>
      </c>
      <c r="R732" s="372">
        <v>3446.1750857680008</v>
      </c>
      <c r="S732" s="873">
        <v>1</v>
      </c>
      <c r="T732" s="369">
        <v>0.12604272495990632</v>
      </c>
      <c r="U732" s="685">
        <v>1.2964167679419778</v>
      </c>
      <c r="V732" s="369">
        <v>0.13007773412401535</v>
      </c>
      <c r="W732" s="685">
        <v>1.1437276555832967</v>
      </c>
      <c r="X732" s="369">
        <v>0.19917032622508923</v>
      </c>
      <c r="Y732" s="685">
        <v>1.3309529401926294</v>
      </c>
      <c r="Z732" s="369">
        <v>0.21761026488995006</v>
      </c>
      <c r="AA732" s="685">
        <v>1.1586920631163824</v>
      </c>
      <c r="AB732" s="369">
        <v>2.1183086177741579E-2</v>
      </c>
      <c r="AC732" s="373">
        <v>0.77166970249869327</v>
      </c>
      <c r="AD732" s="686">
        <v>0</v>
      </c>
      <c r="AE732" s="687" t="s">
        <v>1980</v>
      </c>
      <c r="AF732" s="688" t="s">
        <v>1823</v>
      </c>
      <c r="AG732" s="689" t="s">
        <v>59</v>
      </c>
      <c r="AH732" s="689" t="s">
        <v>1786</v>
      </c>
      <c r="AI732" s="689">
        <v>1</v>
      </c>
      <c r="AJ732" s="689">
        <v>1</v>
      </c>
      <c r="AK732" s="689">
        <v>1</v>
      </c>
      <c r="AL732" s="673">
        <v>2.0499999999999998</v>
      </c>
      <c r="AM732" s="673">
        <v>20</v>
      </c>
      <c r="AN732" s="685" t="s">
        <v>1787</v>
      </c>
      <c r="AO732" s="683" t="s">
        <v>1324</v>
      </c>
      <c r="AP732" s="687" t="s">
        <v>1802</v>
      </c>
      <c r="AQ732" s="376" t="s">
        <v>664</v>
      </c>
      <c r="AR732" s="369">
        <v>4.6666666666666697E-3</v>
      </c>
      <c r="AS732" s="369">
        <v>4.6666666666666697E-3</v>
      </c>
      <c r="AT732" s="369" t="s">
        <v>1419</v>
      </c>
      <c r="AW732"/>
      <c r="AX732" s="198"/>
      <c r="AY732" s="184"/>
      <c r="AZ732" s="184"/>
      <c r="BA732" s="184"/>
      <c r="BB732" s="186"/>
      <c r="BC732" s="184"/>
      <c r="BD732" s="184"/>
      <c r="BE732" s="184"/>
      <c r="BF732" s="184"/>
      <c r="BG732" s="186"/>
      <c r="BH732" s="186"/>
      <c r="BI732" s="199"/>
      <c r="BJ732" s="199"/>
      <c r="BK732" s="199"/>
      <c r="BL732" s="186"/>
      <c r="BM732" s="186"/>
      <c r="BN732" s="186"/>
      <c r="BO732" s="186"/>
      <c r="BP732" s="186"/>
      <c r="BQ732" s="186"/>
      <c r="BR732" s="186"/>
      <c r="BS732" s="186"/>
      <c r="BT732" s="187"/>
      <c r="BU732" s="188"/>
      <c r="BV732" s="189"/>
      <c r="BW732" s="185"/>
      <c r="BX732"/>
      <c r="BZ732"/>
    </row>
    <row r="733" spans="2:78" ht="18.75">
      <c r="B733" s="676" t="s">
        <v>1033</v>
      </c>
      <c r="C733" s="364">
        <v>35372675000146</v>
      </c>
      <c r="D733" s="838" t="s">
        <v>14</v>
      </c>
      <c r="E733" s="838" t="s">
        <v>607</v>
      </c>
      <c r="F733" s="365" t="s">
        <v>1419</v>
      </c>
      <c r="G733" s="366" t="s">
        <v>1419</v>
      </c>
      <c r="H733" s="366" t="s">
        <v>34</v>
      </c>
      <c r="I733" s="840" t="s">
        <v>34</v>
      </c>
      <c r="J733" s="366" t="s">
        <v>608</v>
      </c>
      <c r="K733" s="367" t="s">
        <v>48</v>
      </c>
      <c r="L733" s="681" t="s">
        <v>1339</v>
      </c>
      <c r="M733" s="368" t="s">
        <v>34</v>
      </c>
      <c r="N733" s="682">
        <v>523968</v>
      </c>
      <c r="O733" s="683" t="s">
        <v>1321</v>
      </c>
      <c r="P733" s="684">
        <v>43821</v>
      </c>
      <c r="Q733" s="372">
        <v>387.56031000000002</v>
      </c>
      <c r="R733" s="372">
        <v>395.81532267478065</v>
      </c>
      <c r="S733" s="873">
        <v>2</v>
      </c>
      <c r="T733" s="369">
        <v>0.13005166949209168</v>
      </c>
      <c r="U733" s="685">
        <v>1.3376509043423741</v>
      </c>
      <c r="V733" s="369">
        <v>6.7928584342553444E-2</v>
      </c>
      <c r="W733" s="685">
        <v>0.59727209303269357</v>
      </c>
      <c r="X733" s="369">
        <v>0.22800165587569654</v>
      </c>
      <c r="Y733" s="685">
        <v>1.5236179003572872</v>
      </c>
      <c r="AB733" s="369">
        <v>0.20387460189433157</v>
      </c>
      <c r="AC733" s="373">
        <v>-0.22466164763583218</v>
      </c>
      <c r="AD733" s="686">
        <v>35372771000194</v>
      </c>
      <c r="AE733" s="687" t="s">
        <v>1980</v>
      </c>
      <c r="AF733" s="688" t="s">
        <v>1823</v>
      </c>
      <c r="AG733" s="689" t="s">
        <v>59</v>
      </c>
      <c r="AH733" s="689" t="s">
        <v>1786</v>
      </c>
      <c r="AI733" s="689">
        <v>1</v>
      </c>
      <c r="AJ733" s="689">
        <v>1</v>
      </c>
      <c r="AK733" s="689">
        <v>1</v>
      </c>
      <c r="AL733" s="673">
        <v>0</v>
      </c>
      <c r="AM733" s="673">
        <v>0</v>
      </c>
      <c r="AN733" s="685" t="s">
        <v>666</v>
      </c>
      <c r="AO733" s="683" t="s">
        <v>1324</v>
      </c>
      <c r="AP733" s="687" t="s">
        <v>1783</v>
      </c>
      <c r="AQ733" s="376" t="s">
        <v>659</v>
      </c>
      <c r="AR733" s="369">
        <v>4.6666666666666697E-3</v>
      </c>
      <c r="AS733" s="369">
        <v>4.6666666666666697E-3</v>
      </c>
      <c r="AT733" s="369" t="s">
        <v>1419</v>
      </c>
      <c r="AW733"/>
      <c r="AX733" s="198"/>
      <c r="AY733" s="184"/>
      <c r="AZ733" s="184"/>
      <c r="BA733" s="184"/>
      <c r="BB733" s="186"/>
      <c r="BC733" s="184"/>
      <c r="BD733" s="184"/>
      <c r="BE733" s="184"/>
      <c r="BF733" s="184"/>
      <c r="BG733" s="186"/>
      <c r="BH733" s="186"/>
      <c r="BI733" s="199"/>
      <c r="BJ733" s="199"/>
      <c r="BK733" s="199"/>
      <c r="BL733" s="186"/>
      <c r="BM733" s="186"/>
      <c r="BN733" s="186"/>
      <c r="BO733" s="186"/>
      <c r="BP733" s="186"/>
      <c r="BQ733" s="186"/>
      <c r="BR733" s="186"/>
      <c r="BS733" s="186"/>
      <c r="BT733" s="187"/>
      <c r="BU733" s="188"/>
      <c r="BV733" s="189"/>
      <c r="BW733" s="185"/>
      <c r="BX733"/>
      <c r="BZ733"/>
    </row>
    <row r="734" spans="2:78" ht="18.75">
      <c r="B734" s="676" t="s">
        <v>1297</v>
      </c>
      <c r="C734" s="364">
        <v>38145457000167</v>
      </c>
      <c r="D734" s="838" t="s">
        <v>11</v>
      </c>
      <c r="E734" s="838" t="s">
        <v>621</v>
      </c>
      <c r="F734" s="365" t="s">
        <v>663</v>
      </c>
      <c r="G734" s="366" t="s">
        <v>738</v>
      </c>
      <c r="H734" s="366" t="s">
        <v>34</v>
      </c>
      <c r="I734" s="840" t="s">
        <v>1419</v>
      </c>
      <c r="J734" s="366" t="s">
        <v>608</v>
      </c>
      <c r="K734" s="367" t="s">
        <v>48</v>
      </c>
      <c r="L734" s="681" t="s">
        <v>1419</v>
      </c>
      <c r="M734" s="368" t="s">
        <v>34</v>
      </c>
      <c r="N734" s="683">
        <v>562335</v>
      </c>
      <c r="O734" s="683" t="s">
        <v>1321</v>
      </c>
      <c r="P734" s="684">
        <v>44110</v>
      </c>
      <c r="Q734" s="372">
        <v>1793.90675055</v>
      </c>
      <c r="R734" s="372">
        <v>1714.4676574369084</v>
      </c>
      <c r="S734" s="873">
        <v>1</v>
      </c>
      <c r="T734" s="369">
        <v>0.12645507464553196</v>
      </c>
      <c r="U734" s="685">
        <v>1.300658004767592</v>
      </c>
      <c r="V734" s="369">
        <v>0.13626636226280819</v>
      </c>
      <c r="W734" s="685">
        <v>1.1981420809276844</v>
      </c>
      <c r="X734" s="369">
        <v>0.1934876000000012</v>
      </c>
      <c r="Y734" s="685">
        <v>1.2929782010789175</v>
      </c>
      <c r="AB734" s="369">
        <v>3.699325675870873E-2</v>
      </c>
      <c r="AC734" s="373">
        <v>0.60916436999750823</v>
      </c>
      <c r="AD734" s="686">
        <v>39586858000115</v>
      </c>
      <c r="AE734" s="687" t="s">
        <v>1980</v>
      </c>
      <c r="AF734" s="688" t="s">
        <v>1823</v>
      </c>
      <c r="AG734" s="689" t="s">
        <v>59</v>
      </c>
      <c r="AH734" s="689" t="s">
        <v>1786</v>
      </c>
      <c r="AI734" s="689">
        <v>1</v>
      </c>
      <c r="AJ734" s="689">
        <v>1</v>
      </c>
      <c r="AK734" s="689">
        <v>1</v>
      </c>
      <c r="AL734" s="673">
        <v>1</v>
      </c>
      <c r="AM734" s="673">
        <v>0</v>
      </c>
      <c r="AN734" s="685" t="s">
        <v>1781</v>
      </c>
      <c r="AO734" s="683" t="s">
        <v>1324</v>
      </c>
      <c r="AP734" s="687" t="s">
        <v>1788</v>
      </c>
      <c r="AQ734" s="376" t="s">
        <v>11</v>
      </c>
      <c r="AR734" s="369">
        <v>2.2147466666666699E-3</v>
      </c>
      <c r="AS734" s="369">
        <v>2.2147466666666699E-3</v>
      </c>
      <c r="AT734" s="369" t="s">
        <v>1419</v>
      </c>
      <c r="AW734"/>
      <c r="AX734" s="198"/>
      <c r="AY734" s="184"/>
      <c r="AZ734" s="184"/>
      <c r="BA734" s="184"/>
      <c r="BB734" s="186"/>
      <c r="BC734" s="184"/>
      <c r="BD734" s="184"/>
      <c r="BE734" s="184"/>
      <c r="BF734" s="184"/>
      <c r="BG734" s="186"/>
      <c r="BH734" s="186"/>
      <c r="BI734" s="199"/>
      <c r="BJ734" s="199"/>
      <c r="BK734" s="199"/>
      <c r="BL734" s="186"/>
      <c r="BM734" s="186"/>
      <c r="BN734" s="186"/>
      <c r="BO734" s="186"/>
      <c r="BP734" s="186"/>
      <c r="BQ734" s="186"/>
      <c r="BR734" s="186"/>
      <c r="BS734" s="186"/>
      <c r="BT734" s="187"/>
      <c r="BU734" s="188"/>
      <c r="BV734" s="189"/>
      <c r="BW734" s="185"/>
      <c r="BX734"/>
      <c r="BZ734"/>
    </row>
    <row r="735" spans="2:78" ht="18.75">
      <c r="B735" s="676" t="s">
        <v>260</v>
      </c>
      <c r="C735" s="364">
        <v>32990051000102</v>
      </c>
      <c r="D735" s="838" t="s">
        <v>11</v>
      </c>
      <c r="E735" s="838" t="s">
        <v>620</v>
      </c>
      <c r="F735" s="365" t="s">
        <v>663</v>
      </c>
      <c r="G735" s="366" t="s">
        <v>738</v>
      </c>
      <c r="H735" s="366" t="s">
        <v>34</v>
      </c>
      <c r="I735" s="840" t="s">
        <v>1419</v>
      </c>
      <c r="J735" s="366" t="s">
        <v>608</v>
      </c>
      <c r="K735" s="367" t="s">
        <v>48</v>
      </c>
      <c r="L735" s="681" t="s">
        <v>1419</v>
      </c>
      <c r="M735" s="368" t="s">
        <v>34</v>
      </c>
      <c r="N735" s="683">
        <v>534536</v>
      </c>
      <c r="O735" s="683" t="s">
        <v>1321</v>
      </c>
      <c r="P735" s="684">
        <v>43678</v>
      </c>
      <c r="Q735" s="372">
        <v>104.7830209</v>
      </c>
      <c r="R735" s="372">
        <v>101.65698895490034</v>
      </c>
      <c r="S735" s="873">
        <v>1</v>
      </c>
      <c r="T735" s="369">
        <v>0.10735085390679577</v>
      </c>
      <c r="U735" s="685">
        <v>1.1041608875238893</v>
      </c>
      <c r="V735" s="369">
        <v>0.12720722607979074</v>
      </c>
      <c r="W735" s="685">
        <v>1.1184882903847613</v>
      </c>
      <c r="X735" s="369">
        <v>0.19571019327800854</v>
      </c>
      <c r="Y735" s="685">
        <v>1.307830649806009</v>
      </c>
      <c r="Z735" s="369">
        <v>0.30431380000000696</v>
      </c>
      <c r="AA735" s="685">
        <v>1.6203554778774536</v>
      </c>
      <c r="AB735" s="369">
        <v>3.7091560308856433E-3</v>
      </c>
      <c r="AC735" s="373">
        <v>3.6331277660863872</v>
      </c>
      <c r="AD735" s="686">
        <v>0</v>
      </c>
      <c r="AE735" s="687" t="s">
        <v>1980</v>
      </c>
      <c r="AF735" s="688" t="s">
        <v>1823</v>
      </c>
      <c r="AG735" s="689" t="s">
        <v>59</v>
      </c>
      <c r="AH735" s="689" t="s">
        <v>1780</v>
      </c>
      <c r="AI735" s="689">
        <v>100</v>
      </c>
      <c r="AJ735" s="689">
        <v>0</v>
      </c>
      <c r="AK735" s="689">
        <v>0</v>
      </c>
      <c r="AL735" s="673">
        <v>0.8</v>
      </c>
      <c r="AM735" s="673">
        <v>0</v>
      </c>
      <c r="AN735" s="685" t="s">
        <v>1787</v>
      </c>
      <c r="AO735" s="683" t="s">
        <v>1324</v>
      </c>
      <c r="AP735" s="687" t="s">
        <v>1788</v>
      </c>
      <c r="AQ735" s="376" t="s">
        <v>11</v>
      </c>
      <c r="AR735" s="369">
        <v>1.92E-3</v>
      </c>
      <c r="AS735" s="369">
        <v>1.92E-3</v>
      </c>
      <c r="AT735" s="369" t="s">
        <v>1419</v>
      </c>
      <c r="AW735"/>
      <c r="AX735" s="198"/>
      <c r="AY735" s="184"/>
      <c r="AZ735" s="184"/>
      <c r="BA735" s="184"/>
      <c r="BB735" s="186"/>
      <c r="BC735" s="184"/>
      <c r="BD735" s="184"/>
      <c r="BE735" s="184"/>
      <c r="BF735" s="184"/>
      <c r="BG735" s="186"/>
      <c r="BH735" s="186"/>
      <c r="BI735" s="199"/>
      <c r="BJ735" s="199"/>
      <c r="BK735" s="199"/>
      <c r="BL735" s="186"/>
      <c r="BM735" s="186"/>
      <c r="BN735" s="186"/>
      <c r="BO735" s="186"/>
      <c r="BP735" s="186"/>
      <c r="BQ735" s="186"/>
      <c r="BR735" s="186"/>
      <c r="BS735" s="186"/>
      <c r="BT735" s="187"/>
      <c r="BU735" s="188"/>
      <c r="BV735" s="189"/>
      <c r="BW735" s="185"/>
      <c r="BX735"/>
      <c r="BZ735"/>
    </row>
    <row r="736" spans="2:78" ht="18.75">
      <c r="B736" s="676" t="s">
        <v>1034</v>
      </c>
      <c r="C736" s="364">
        <v>27945264000174</v>
      </c>
      <c r="D736" s="838" t="s">
        <v>11</v>
      </c>
      <c r="E736" s="838" t="s">
        <v>620</v>
      </c>
      <c r="F736" s="365" t="s">
        <v>663</v>
      </c>
      <c r="G736" s="366" t="s">
        <v>738</v>
      </c>
      <c r="H736" s="366" t="s">
        <v>34</v>
      </c>
      <c r="I736" s="840" t="s">
        <v>1419</v>
      </c>
      <c r="J736" s="366" t="s">
        <v>608</v>
      </c>
      <c r="K736" s="367" t="s">
        <v>48</v>
      </c>
      <c r="L736" s="681" t="s">
        <v>1419</v>
      </c>
      <c r="M736" s="368" t="s">
        <v>34</v>
      </c>
      <c r="N736" s="682">
        <v>467286</v>
      </c>
      <c r="O736" s="683" t="s">
        <v>1321</v>
      </c>
      <c r="P736" s="684">
        <v>43129</v>
      </c>
      <c r="Q736" s="372">
        <v>3864.89368479</v>
      </c>
      <c r="R736" s="372">
        <v>4145.0286563060572</v>
      </c>
      <c r="S736" s="873">
        <v>1</v>
      </c>
      <c r="T736" s="369">
        <v>0.10533560063779879</v>
      </c>
      <c r="U736" s="685">
        <v>1.0834329309487785</v>
      </c>
      <c r="V736" s="369">
        <v>0.11829109012539463</v>
      </c>
      <c r="W736" s="685">
        <v>1.0400918504355456</v>
      </c>
      <c r="X736" s="369">
        <v>0.15885369127073989</v>
      </c>
      <c r="Y736" s="685">
        <v>1.0615375867703445</v>
      </c>
      <c r="Z736" s="369">
        <v>0.18379832968247456</v>
      </c>
      <c r="AA736" s="685">
        <v>0.97865634199210483</v>
      </c>
      <c r="AB736" s="369">
        <v>8.2265714319899857E-3</v>
      </c>
      <c r="AC736" s="373">
        <v>0.55426514531076265</v>
      </c>
      <c r="AD736" s="686">
        <v>0</v>
      </c>
      <c r="AE736" s="687" t="s">
        <v>1980</v>
      </c>
      <c r="AF736" s="688" t="s">
        <v>1823</v>
      </c>
      <c r="AG736" s="689" t="s">
        <v>59</v>
      </c>
      <c r="AH736" s="689" t="s">
        <v>1786</v>
      </c>
      <c r="AI736" s="689">
        <v>1</v>
      </c>
      <c r="AJ736" s="689">
        <v>1</v>
      </c>
      <c r="AK736" s="689">
        <v>1</v>
      </c>
      <c r="AL736" s="673">
        <v>0.9</v>
      </c>
      <c r="AM736" s="673">
        <v>20</v>
      </c>
      <c r="AN736" s="685" t="s">
        <v>1787</v>
      </c>
      <c r="AO736" s="683" t="s">
        <v>1324</v>
      </c>
      <c r="AP736" s="687" t="s">
        <v>1788</v>
      </c>
      <c r="AQ736" s="376" t="s">
        <v>11</v>
      </c>
      <c r="AR736" s="369">
        <v>1.92586666666667E-3</v>
      </c>
      <c r="AS736" s="369">
        <v>1.92586666666667E-3</v>
      </c>
      <c r="AT736" s="369" t="s">
        <v>1419</v>
      </c>
      <c r="AW736"/>
      <c r="AX736" s="198"/>
      <c r="AY736" s="184"/>
      <c r="AZ736" s="184"/>
      <c r="BA736" s="184"/>
      <c r="BB736" s="186"/>
      <c r="BC736" s="184"/>
      <c r="BD736" s="184"/>
      <c r="BE736" s="184"/>
      <c r="BF736" s="184"/>
      <c r="BG736" s="186"/>
      <c r="BH736" s="186"/>
      <c r="BI736" s="199"/>
      <c r="BJ736" s="199"/>
      <c r="BK736" s="199"/>
      <c r="BL736" s="186"/>
      <c r="BM736" s="186"/>
      <c r="BN736" s="186"/>
      <c r="BO736" s="186"/>
      <c r="BP736" s="186"/>
      <c r="BQ736" s="186"/>
      <c r="BR736" s="186"/>
      <c r="BS736" s="186"/>
      <c r="BT736" s="187"/>
      <c r="BU736" s="188"/>
      <c r="BV736" s="189"/>
      <c r="BW736" s="185"/>
      <c r="BX736"/>
      <c r="BZ736"/>
    </row>
    <row r="737" spans="2:78" ht="18.75">
      <c r="B737" s="676" t="s">
        <v>536</v>
      </c>
      <c r="C737" s="364">
        <v>42731202000153</v>
      </c>
      <c r="D737" s="838" t="s">
        <v>13</v>
      </c>
      <c r="E737" s="838" t="s">
        <v>615</v>
      </c>
      <c r="F737" s="365" t="s">
        <v>619</v>
      </c>
      <c r="G737" s="366" t="s">
        <v>34</v>
      </c>
      <c r="H737" s="366" t="s">
        <v>865</v>
      </c>
      <c r="I737" s="840" t="s">
        <v>34</v>
      </c>
      <c r="J737" s="366" t="s">
        <v>1419</v>
      </c>
      <c r="K737" s="367" t="s">
        <v>48</v>
      </c>
      <c r="L737" s="681" t="s">
        <v>1419</v>
      </c>
      <c r="M737" s="368" t="s">
        <v>34</v>
      </c>
      <c r="N737" s="683">
        <v>604811</v>
      </c>
      <c r="O737" s="683" t="s">
        <v>1321</v>
      </c>
      <c r="P737" s="684">
        <v>44415</v>
      </c>
      <c r="Q737" s="372">
        <v>283.03904612000002</v>
      </c>
      <c r="R737" s="372">
        <v>26386651.781808726</v>
      </c>
      <c r="S737" s="873">
        <v>1</v>
      </c>
      <c r="T737" s="369">
        <v>0.14561334411496585</v>
      </c>
      <c r="U737" s="685">
        <v>1.4977110420835142</v>
      </c>
      <c r="V737" s="369">
        <v>0.12518615581537662</v>
      </c>
      <c r="W737" s="685">
        <v>1.1007177321039439</v>
      </c>
      <c r="AB737" s="369">
        <v>6.7700035526545896E-2</v>
      </c>
      <c r="AC737" s="373">
        <v>0.16919884031156465</v>
      </c>
      <c r="AD737" s="686">
        <v>42747387000194</v>
      </c>
      <c r="AE737" s="687" t="s">
        <v>1904</v>
      </c>
      <c r="AF737" s="688" t="s">
        <v>1800</v>
      </c>
      <c r="AG737" s="689" t="s">
        <v>1438</v>
      </c>
      <c r="AH737" s="689" t="s">
        <v>1861</v>
      </c>
      <c r="AI737" s="689">
        <v>5000</v>
      </c>
      <c r="AJ737" s="689">
        <v>1000</v>
      </c>
      <c r="AK737" s="689">
        <v>1000</v>
      </c>
      <c r="AL737" s="673">
        <v>0</v>
      </c>
      <c r="AM737" s="673">
        <v>0</v>
      </c>
      <c r="AN737" s="685" t="s">
        <v>1787</v>
      </c>
      <c r="AO737" s="683" t="s">
        <v>1324</v>
      </c>
      <c r="AP737" s="687" t="s">
        <v>1802</v>
      </c>
      <c r="AQ737" s="376" t="s">
        <v>668</v>
      </c>
      <c r="AR737" s="369">
        <v>4.0000000000000001E-3</v>
      </c>
      <c r="AS737" s="369">
        <v>4.0000000000000001E-3</v>
      </c>
      <c r="AT737" s="369" t="s">
        <v>1419</v>
      </c>
      <c r="AW737"/>
      <c r="AX737" s="198"/>
      <c r="AY737" s="184"/>
      <c r="AZ737" s="184"/>
      <c r="BA737" s="184"/>
      <c r="BB737" s="186"/>
      <c r="BC737" s="184"/>
      <c r="BD737" s="184"/>
      <c r="BE737" s="184"/>
      <c r="BF737" s="184"/>
      <c r="BG737" s="186"/>
      <c r="BH737" s="186"/>
      <c r="BI737" s="199"/>
      <c r="BJ737" s="199"/>
      <c r="BK737" s="199"/>
      <c r="BL737" s="186"/>
      <c r="BM737" s="186"/>
      <c r="BN737" s="186"/>
      <c r="BO737" s="186"/>
      <c r="BP737" s="186"/>
      <c r="BQ737" s="186"/>
      <c r="BR737" s="186"/>
      <c r="BS737" s="186"/>
      <c r="BT737" s="187"/>
      <c r="BU737" s="188"/>
      <c r="BV737" s="189"/>
      <c r="BW737" s="185"/>
      <c r="BX737"/>
      <c r="BZ737"/>
    </row>
    <row r="738" spans="2:78" ht="18.75">
      <c r="B738" s="676" t="s">
        <v>1035</v>
      </c>
      <c r="C738" s="364">
        <v>27749572000124</v>
      </c>
      <c r="D738" s="838" t="s">
        <v>14</v>
      </c>
      <c r="E738" s="838" t="s">
        <v>607</v>
      </c>
      <c r="F738" s="365" t="s">
        <v>1419</v>
      </c>
      <c r="G738" s="366" t="s">
        <v>1419</v>
      </c>
      <c r="H738" s="366" t="s">
        <v>34</v>
      </c>
      <c r="I738" s="840" t="s">
        <v>34</v>
      </c>
      <c r="J738" s="366" t="s">
        <v>608</v>
      </c>
      <c r="K738" s="367" t="s">
        <v>48</v>
      </c>
      <c r="L738" s="681" t="s">
        <v>1419</v>
      </c>
      <c r="M738" s="368" t="s">
        <v>34</v>
      </c>
      <c r="N738" s="682">
        <v>493511</v>
      </c>
      <c r="O738" s="683" t="s">
        <v>1321</v>
      </c>
      <c r="P738" s="684">
        <v>43582</v>
      </c>
      <c r="Q738" s="372">
        <v>44.488013649999999</v>
      </c>
      <c r="R738" s="372">
        <v>43.266792618007941</v>
      </c>
      <c r="S738" s="873">
        <v>2</v>
      </c>
      <c r="T738" s="369">
        <v>-2.3345393503263479E-2</v>
      </c>
      <c r="U738" s="685">
        <v>-0.24011984508793963</v>
      </c>
      <c r="V738" s="369">
        <v>-6.5013731960620991E-2</v>
      </c>
      <c r="W738" s="685">
        <v>-0.57164282370685671</v>
      </c>
      <c r="X738" s="369">
        <v>5.7777977930066449E-2</v>
      </c>
      <c r="Y738" s="685">
        <v>0.38610053546580891</v>
      </c>
      <c r="Z738" s="369">
        <v>8.1918313108410912E-2</v>
      </c>
      <c r="AA738" s="685">
        <v>0.43618392390910626</v>
      </c>
      <c r="AB738" s="369">
        <v>0.28189293826195855</v>
      </c>
      <c r="AC738" s="373">
        <v>-0.63408867699179239</v>
      </c>
      <c r="AD738" s="686">
        <v>0</v>
      </c>
      <c r="AE738" s="687" t="s">
        <v>1904</v>
      </c>
      <c r="AF738" s="688" t="s">
        <v>1800</v>
      </c>
      <c r="AG738" s="689" t="s">
        <v>1438</v>
      </c>
      <c r="AH738" s="689" t="s">
        <v>1786</v>
      </c>
      <c r="AI738" s="689">
        <v>1000</v>
      </c>
      <c r="AJ738" s="689">
        <v>1000</v>
      </c>
      <c r="AK738" s="689">
        <v>1000</v>
      </c>
      <c r="AL738" s="673">
        <v>2</v>
      </c>
      <c r="AM738" s="673">
        <v>20</v>
      </c>
      <c r="AN738" s="685" t="s">
        <v>1801</v>
      </c>
      <c r="AO738" s="683" t="s">
        <v>1324</v>
      </c>
      <c r="AP738" s="687" t="s">
        <v>1783</v>
      </c>
      <c r="AQ738" s="376" t="s">
        <v>659</v>
      </c>
      <c r="AR738" s="369">
        <v>4.0000000000000001E-3</v>
      </c>
      <c r="AS738" s="369">
        <v>4.0000000000000001E-3</v>
      </c>
      <c r="AT738" s="369" t="s">
        <v>1419</v>
      </c>
      <c r="AW738"/>
      <c r="AX738" s="198"/>
      <c r="AY738" s="184"/>
      <c r="AZ738" s="184"/>
      <c r="BA738" s="184"/>
      <c r="BB738" s="186"/>
      <c r="BC738" s="184"/>
      <c r="BD738" s="184"/>
      <c r="BE738" s="184"/>
      <c r="BF738" s="184"/>
      <c r="BG738" s="186"/>
      <c r="BH738" s="186"/>
      <c r="BI738" s="199"/>
      <c r="BJ738" s="199"/>
      <c r="BK738" s="199"/>
      <c r="BL738" s="186"/>
      <c r="BM738" s="186"/>
      <c r="BN738" s="186"/>
      <c r="BO738" s="186"/>
      <c r="BP738" s="186"/>
      <c r="BQ738" s="186"/>
      <c r="BR738" s="186"/>
      <c r="BS738" s="186"/>
      <c r="BT738" s="187"/>
      <c r="BU738" s="188"/>
      <c r="BV738" s="189"/>
      <c r="BW738" s="185"/>
      <c r="BX738"/>
      <c r="BZ738"/>
    </row>
    <row r="739" spans="2:78" ht="18.75">
      <c r="B739" s="676" t="s">
        <v>1036</v>
      </c>
      <c r="C739" s="364">
        <v>13503226000157</v>
      </c>
      <c r="D739" s="838" t="s">
        <v>13</v>
      </c>
      <c r="E739" s="838" t="s">
        <v>615</v>
      </c>
      <c r="F739" s="365" t="s">
        <v>619</v>
      </c>
      <c r="G739" s="366" t="s">
        <v>34</v>
      </c>
      <c r="H739" s="366" t="s">
        <v>1337</v>
      </c>
      <c r="I739" s="840" t="s">
        <v>34</v>
      </c>
      <c r="J739" s="366" t="s">
        <v>1419</v>
      </c>
      <c r="K739" s="367" t="s">
        <v>48</v>
      </c>
      <c r="L739" s="681" t="s">
        <v>1419</v>
      </c>
      <c r="M739" s="368" t="s">
        <v>34</v>
      </c>
      <c r="N739" s="682">
        <v>273589</v>
      </c>
      <c r="O739" s="683" t="s">
        <v>1321</v>
      </c>
      <c r="P739" s="684">
        <v>40669</v>
      </c>
      <c r="Q739" s="372">
        <v>48.532378999999999</v>
      </c>
      <c r="R739" s="372">
        <v>38.103414904382483</v>
      </c>
      <c r="S739" s="873">
        <v>1</v>
      </c>
      <c r="T739" s="369">
        <v>0.10031030895069581</v>
      </c>
      <c r="U739" s="685">
        <v>1.0317451210491426</v>
      </c>
      <c r="V739" s="369">
        <v>0.10143567256739683</v>
      </c>
      <c r="W739" s="685">
        <v>0.89188810644115213</v>
      </c>
      <c r="X739" s="369">
        <v>0.14244081318563273</v>
      </c>
      <c r="Y739" s="685">
        <v>0.95185875680393162</v>
      </c>
      <c r="Z739" s="369">
        <v>0.13589623150283914</v>
      </c>
      <c r="AA739" s="685">
        <v>0.723595851185595</v>
      </c>
      <c r="AB739" s="369">
        <v>2.112669975964741E-2</v>
      </c>
      <c r="AC739" s="373">
        <v>-0.58199888708229108</v>
      </c>
      <c r="AD739" s="686">
        <v>0</v>
      </c>
      <c r="AE739" s="687" t="s">
        <v>1904</v>
      </c>
      <c r="AF739" s="688" t="s">
        <v>1800</v>
      </c>
      <c r="AG739" s="689" t="s">
        <v>1438</v>
      </c>
      <c r="AH739" s="689" t="s">
        <v>1786</v>
      </c>
      <c r="AI739" s="689">
        <v>5000</v>
      </c>
      <c r="AJ739" s="689">
        <v>1000</v>
      </c>
      <c r="AK739" s="689">
        <v>1000</v>
      </c>
      <c r="AL739" s="673">
        <v>0</v>
      </c>
      <c r="AM739" s="673">
        <v>20</v>
      </c>
      <c r="AN739" s="685" t="s">
        <v>1801</v>
      </c>
      <c r="AO739" s="683" t="s">
        <v>1324</v>
      </c>
      <c r="AP739" s="687" t="s">
        <v>1802</v>
      </c>
      <c r="AQ739" s="376" t="s">
        <v>668</v>
      </c>
      <c r="AR739" s="369">
        <v>4.0000000000000001E-3</v>
      </c>
      <c r="AS739" s="369">
        <v>4.0000000000000001E-3</v>
      </c>
      <c r="AT739" s="369" t="s">
        <v>1419</v>
      </c>
      <c r="AW739"/>
      <c r="AX739" s="198"/>
      <c r="AY739" s="184"/>
      <c r="AZ739" s="184"/>
      <c r="BA739" s="184"/>
      <c r="BB739" s="186"/>
      <c r="BC739" s="184"/>
      <c r="BD739" s="184"/>
      <c r="BE739" s="184"/>
      <c r="BF739" s="184"/>
      <c r="BG739" s="186"/>
      <c r="BH739" s="186"/>
      <c r="BI739" s="199"/>
      <c r="BJ739" s="199"/>
      <c r="BK739" s="199"/>
      <c r="BL739" s="186"/>
      <c r="BM739" s="186"/>
      <c r="BN739" s="186"/>
      <c r="BO739" s="186"/>
      <c r="BP739" s="186"/>
      <c r="BQ739" s="186"/>
      <c r="BR739" s="186"/>
      <c r="BS739" s="186"/>
      <c r="BT739" s="187"/>
      <c r="BU739" s="188"/>
      <c r="BV739" s="189"/>
      <c r="BW739" s="185"/>
      <c r="BX739"/>
      <c r="BZ739"/>
    </row>
    <row r="740" spans="2:78" ht="18.75">
      <c r="B740" s="676" t="s">
        <v>261</v>
      </c>
      <c r="C740" s="364">
        <v>25213366000170</v>
      </c>
      <c r="D740" s="838" t="s">
        <v>14</v>
      </c>
      <c r="E740" s="838" t="s">
        <v>607</v>
      </c>
      <c r="F740" s="365" t="s">
        <v>1419</v>
      </c>
      <c r="G740" s="366" t="s">
        <v>1419</v>
      </c>
      <c r="H740" s="366" t="s">
        <v>34</v>
      </c>
      <c r="I740" s="840" t="s">
        <v>34</v>
      </c>
      <c r="J740" s="366" t="s">
        <v>608</v>
      </c>
      <c r="K740" s="367" t="s">
        <v>48</v>
      </c>
      <c r="L740" s="681" t="s">
        <v>1419</v>
      </c>
      <c r="M740" s="368" t="s">
        <v>34</v>
      </c>
      <c r="N740" s="682">
        <v>422967</v>
      </c>
      <c r="O740" s="683" t="s">
        <v>1321</v>
      </c>
      <c r="P740" s="684">
        <v>42608</v>
      </c>
      <c r="Q740" s="372">
        <v>387.474872</v>
      </c>
      <c r="R740" s="372">
        <v>466.4497911434263</v>
      </c>
      <c r="S740" s="873">
        <v>2</v>
      </c>
      <c r="T740" s="369">
        <v>0.12932144179854488</v>
      </c>
      <c r="U740" s="685">
        <v>1.3301401223703817</v>
      </c>
      <c r="V740" s="369">
        <v>4.2314287192450006E-2</v>
      </c>
      <c r="W740" s="685">
        <v>0.37205460883996239</v>
      </c>
      <c r="X740" s="369">
        <v>-3.1944162604234383E-2</v>
      </c>
      <c r="Y740" s="685">
        <v>-0.21346642316611059</v>
      </c>
      <c r="Z740" s="369">
        <v>4.3362542557288997E-2</v>
      </c>
      <c r="AA740" s="685">
        <v>0.23088908017775014</v>
      </c>
      <c r="AB740" s="369">
        <v>0.22454958812418224</v>
      </c>
      <c r="AC740" s="373">
        <v>-0.31804601255063381</v>
      </c>
      <c r="AD740" s="686">
        <v>28408139000198</v>
      </c>
      <c r="AE740" s="687" t="s">
        <v>1996</v>
      </c>
      <c r="AF740" s="688" t="s">
        <v>1779</v>
      </c>
      <c r="AG740" s="689" t="s">
        <v>1439</v>
      </c>
      <c r="AH740" s="689" t="s">
        <v>1780</v>
      </c>
      <c r="AI740" s="689">
        <v>200000</v>
      </c>
      <c r="AJ740" s="689">
        <v>10000</v>
      </c>
      <c r="AK740" s="689">
        <v>10000</v>
      </c>
      <c r="AL740" s="673">
        <v>0.3</v>
      </c>
      <c r="AM740" s="673">
        <v>20</v>
      </c>
      <c r="AN740" s="685" t="s">
        <v>666</v>
      </c>
      <c r="AO740" s="683" t="s">
        <v>1324</v>
      </c>
      <c r="AP740" s="687" t="s">
        <v>1783</v>
      </c>
      <c r="AQ740" s="376" t="s">
        <v>716</v>
      </c>
      <c r="AR740" s="369">
        <v>4.7999999999999996E-3</v>
      </c>
      <c r="AS740" s="369">
        <v>4.7999999999999996E-3</v>
      </c>
      <c r="AT740" s="369" t="s">
        <v>1419</v>
      </c>
      <c r="AW740"/>
      <c r="AX740" s="198"/>
      <c r="AY740" s="184"/>
      <c r="AZ740" s="184"/>
      <c r="BA740" s="184"/>
      <c r="BB740" s="186"/>
      <c r="BC740" s="184"/>
      <c r="BD740" s="184"/>
      <c r="BE740" s="184"/>
      <c r="BF740" s="184"/>
      <c r="BG740" s="186"/>
      <c r="BH740" s="186"/>
      <c r="BI740" s="199"/>
      <c r="BJ740" s="199"/>
      <c r="BK740" s="199"/>
      <c r="BL740" s="186"/>
      <c r="BM740" s="186"/>
      <c r="BN740" s="186"/>
      <c r="BO740" s="186"/>
      <c r="BP740" s="186"/>
      <c r="BQ740" s="186"/>
      <c r="BR740" s="186"/>
      <c r="BS740" s="186"/>
      <c r="BT740" s="187"/>
      <c r="BU740" s="188"/>
      <c r="BV740" s="189"/>
      <c r="BW740" s="185"/>
      <c r="BX740"/>
      <c r="BZ740"/>
    </row>
    <row r="741" spans="2:78" ht="18.75">
      <c r="B741" s="676" t="s">
        <v>262</v>
      </c>
      <c r="C741" s="364">
        <v>28626275000154</v>
      </c>
      <c r="D741" s="838" t="s">
        <v>14</v>
      </c>
      <c r="E741" s="838" t="s">
        <v>607</v>
      </c>
      <c r="F741" s="365" t="s">
        <v>1419</v>
      </c>
      <c r="G741" s="366" t="s">
        <v>1419</v>
      </c>
      <c r="H741" s="366" t="s">
        <v>34</v>
      </c>
      <c r="I741" s="840" t="s">
        <v>34</v>
      </c>
      <c r="J741" s="366" t="s">
        <v>608</v>
      </c>
      <c r="K741" s="367" t="s">
        <v>48</v>
      </c>
      <c r="L741" s="681" t="s">
        <v>1419</v>
      </c>
      <c r="M741" s="368" t="s">
        <v>34</v>
      </c>
      <c r="N741" s="682">
        <v>452556</v>
      </c>
      <c r="O741" s="683" t="s">
        <v>1321</v>
      </c>
      <c r="P741" s="684">
        <v>43016</v>
      </c>
      <c r="Q741" s="372">
        <v>4.8628911800000001</v>
      </c>
      <c r="R741" s="372">
        <v>7.1374266376892397</v>
      </c>
      <c r="S741" s="873">
        <v>2</v>
      </c>
      <c r="T741" s="369">
        <v>0.12496843026566506</v>
      </c>
      <c r="U741" s="685">
        <v>1.2853670730407569</v>
      </c>
      <c r="V741" s="369">
        <v>3.7872206253797502E-2</v>
      </c>
      <c r="W741" s="685">
        <v>0.3329969572588507</v>
      </c>
      <c r="X741" s="369">
        <v>-4.5276904920568573E-2</v>
      </c>
      <c r="Y741" s="685">
        <v>-0.30256228861496848</v>
      </c>
      <c r="Z741" s="369">
        <v>3.7613957558955136E-2</v>
      </c>
      <c r="AA741" s="685">
        <v>0.2002800470281059</v>
      </c>
      <c r="AB741" s="369">
        <v>0.22433088585764765</v>
      </c>
      <c r="AC741" s="373">
        <v>-0.33815754692634409</v>
      </c>
      <c r="AD741" s="686">
        <v>28408139000198</v>
      </c>
      <c r="AE741" s="687" t="s">
        <v>1996</v>
      </c>
      <c r="AF741" s="688" t="s">
        <v>1779</v>
      </c>
      <c r="AG741" s="689" t="s">
        <v>1439</v>
      </c>
      <c r="AH741" s="689" t="s">
        <v>1780</v>
      </c>
      <c r="AI741" s="689">
        <v>1000</v>
      </c>
      <c r="AJ741" s="689">
        <v>1000</v>
      </c>
      <c r="AK741" s="689">
        <v>1000</v>
      </c>
      <c r="AL741" s="673">
        <v>1.8</v>
      </c>
      <c r="AM741" s="673">
        <v>20</v>
      </c>
      <c r="AN741" s="685" t="s">
        <v>1787</v>
      </c>
      <c r="AO741" s="683" t="s">
        <v>1324</v>
      </c>
      <c r="AP741" s="687" t="s">
        <v>1783</v>
      </c>
      <c r="AQ741" s="376" t="s">
        <v>659</v>
      </c>
      <c r="AR741" s="369">
        <v>4.7999999999999996E-3</v>
      </c>
      <c r="AS741" s="369">
        <v>4.7999999999999996E-3</v>
      </c>
      <c r="AT741" s="369" t="s">
        <v>1419</v>
      </c>
      <c r="AW741"/>
      <c r="AX741" s="198"/>
      <c r="AY741" s="184"/>
      <c r="AZ741" s="184"/>
      <c r="BA741" s="184"/>
      <c r="BB741" s="186"/>
      <c r="BC741" s="184"/>
      <c r="BD741" s="184"/>
      <c r="BE741" s="184"/>
      <c r="BF741" s="184"/>
      <c r="BG741" s="186"/>
      <c r="BH741" s="186"/>
      <c r="BI741" s="199"/>
      <c r="BJ741" s="199"/>
      <c r="BK741" s="199"/>
      <c r="BL741" s="186"/>
      <c r="BM741" s="186"/>
      <c r="BN741" s="186"/>
      <c r="BO741" s="186"/>
      <c r="BP741" s="186"/>
      <c r="BQ741" s="186"/>
      <c r="BR741" s="186"/>
      <c r="BS741" s="186"/>
      <c r="BT741" s="187"/>
      <c r="BU741" s="188"/>
      <c r="BV741" s="189"/>
      <c r="BW741" s="185"/>
      <c r="BX741"/>
      <c r="BZ741"/>
    </row>
    <row r="742" spans="2:78" ht="18.75">
      <c r="B742" s="676" t="s">
        <v>263</v>
      </c>
      <c r="C742" s="364">
        <v>29054793000103</v>
      </c>
      <c r="D742" s="838" t="s">
        <v>14</v>
      </c>
      <c r="E742" s="838" t="s">
        <v>607</v>
      </c>
      <c r="F742" s="365" t="s">
        <v>1419</v>
      </c>
      <c r="G742" s="366" t="s">
        <v>1419</v>
      </c>
      <c r="H742" s="366" t="s">
        <v>34</v>
      </c>
      <c r="I742" s="840" t="s">
        <v>34</v>
      </c>
      <c r="J742" s="366" t="s">
        <v>608</v>
      </c>
      <c r="K742" s="367" t="s">
        <v>48</v>
      </c>
      <c r="L742" s="681" t="s">
        <v>1419</v>
      </c>
      <c r="M742" s="368" t="s">
        <v>34</v>
      </c>
      <c r="N742" s="682">
        <v>472311</v>
      </c>
      <c r="O742" s="683" t="s">
        <v>1321</v>
      </c>
      <c r="P742" s="684">
        <v>43162</v>
      </c>
      <c r="Q742" s="372">
        <v>54.666389019999997</v>
      </c>
      <c r="R742" s="372">
        <v>62.900328722270963</v>
      </c>
      <c r="S742" s="873">
        <v>2</v>
      </c>
      <c r="T742" s="369">
        <v>0.19160133346343522</v>
      </c>
      <c r="U742" s="685">
        <v>1.9707220828576446</v>
      </c>
      <c r="V742" s="369">
        <v>0.13552209277270966</v>
      </c>
      <c r="W742" s="685">
        <v>1.1915979817029778</v>
      </c>
      <c r="X742" s="369">
        <v>3.565348018404646E-2</v>
      </c>
      <c r="Y742" s="685">
        <v>0.23825388640187245</v>
      </c>
      <c r="Z742" s="369">
        <v>8.354496994883065E-2</v>
      </c>
      <c r="AA742" s="685">
        <v>0.44484525416097426</v>
      </c>
      <c r="AB742" s="369">
        <v>0.22142451548276865</v>
      </c>
      <c r="AC742" s="373">
        <v>9.8411435653212892E-2</v>
      </c>
      <c r="AD742" s="686">
        <v>0</v>
      </c>
      <c r="AE742" s="687" t="s">
        <v>1996</v>
      </c>
      <c r="AF742" s="688" t="s">
        <v>1779</v>
      </c>
      <c r="AG742" s="689" t="s">
        <v>1439</v>
      </c>
      <c r="AH742" s="689" t="s">
        <v>1786</v>
      </c>
      <c r="AI742" s="689">
        <v>200000</v>
      </c>
      <c r="AJ742" s="689">
        <v>10000</v>
      </c>
      <c r="AK742" s="689">
        <v>10000</v>
      </c>
      <c r="AL742" s="673">
        <v>2</v>
      </c>
      <c r="AM742" s="673">
        <v>20</v>
      </c>
      <c r="AN742" s="685" t="s">
        <v>1836</v>
      </c>
      <c r="AO742" s="683" t="s">
        <v>1324</v>
      </c>
      <c r="AP742" s="687" t="s">
        <v>1783</v>
      </c>
      <c r="AQ742" s="376" t="s">
        <v>670</v>
      </c>
      <c r="AR742" s="369">
        <v>5.3333333333333297E-3</v>
      </c>
      <c r="AS742" s="369">
        <v>5.3333333333333297E-3</v>
      </c>
      <c r="AT742" s="369" t="s">
        <v>1419</v>
      </c>
      <c r="AW742"/>
      <c r="AX742" s="198"/>
      <c r="AY742" s="184"/>
      <c r="AZ742" s="184"/>
      <c r="BA742" s="184"/>
      <c r="BB742" s="186"/>
      <c r="BC742" s="184"/>
      <c r="BD742" s="184"/>
      <c r="BE742" s="184"/>
      <c r="BF742" s="184"/>
      <c r="BG742" s="186"/>
      <c r="BH742" s="186"/>
      <c r="BI742" s="199"/>
      <c r="BJ742" s="199"/>
      <c r="BK742" s="199"/>
      <c r="BL742" s="186"/>
      <c r="BM742" s="186"/>
      <c r="BN742" s="186"/>
      <c r="BO742" s="186"/>
      <c r="BP742" s="186"/>
      <c r="BQ742" s="186"/>
      <c r="BR742" s="186"/>
      <c r="BS742" s="186"/>
      <c r="BT742" s="187"/>
      <c r="BU742" s="188"/>
      <c r="BV742" s="189"/>
      <c r="BW742" s="185"/>
      <c r="BX742"/>
      <c r="BZ742"/>
    </row>
    <row r="743" spans="2:78" ht="18.75">
      <c r="B743" s="676" t="s">
        <v>264</v>
      </c>
      <c r="C743" s="364">
        <v>13429264000107</v>
      </c>
      <c r="D743" s="838" t="s">
        <v>13</v>
      </c>
      <c r="E743" s="838" t="s">
        <v>615</v>
      </c>
      <c r="F743" s="365" t="s">
        <v>619</v>
      </c>
      <c r="G743" s="366" t="s">
        <v>34</v>
      </c>
      <c r="H743" s="366" t="s">
        <v>1337</v>
      </c>
      <c r="I743" s="840" t="s">
        <v>34</v>
      </c>
      <c r="J743" s="366" t="s">
        <v>1419</v>
      </c>
      <c r="K743" s="367" t="s">
        <v>48</v>
      </c>
      <c r="L743" s="681" t="s">
        <v>1419</v>
      </c>
      <c r="M743" s="368" t="s">
        <v>1416</v>
      </c>
      <c r="N743" s="682">
        <v>273066</v>
      </c>
      <c r="O743" s="683" t="s">
        <v>1321</v>
      </c>
      <c r="P743" s="684">
        <v>40664</v>
      </c>
      <c r="Q743" s="372">
        <v>36.389524000000002</v>
      </c>
      <c r="R743" s="372">
        <v>33.640225040160644</v>
      </c>
      <c r="S743" s="873">
        <v>1</v>
      </c>
      <c r="T743" s="369">
        <v>9.6801059647521281E-2</v>
      </c>
      <c r="U743" s="685">
        <v>0.99565061705479196</v>
      </c>
      <c r="V743" s="369">
        <v>0.10732732154966751</v>
      </c>
      <c r="W743" s="685">
        <v>0.9436912987660413</v>
      </c>
      <c r="X743" s="369">
        <v>0.12990494287362297</v>
      </c>
      <c r="Y743" s="685">
        <v>0.86808797746209843</v>
      </c>
      <c r="Z743" s="369">
        <v>0.16099709994782629</v>
      </c>
      <c r="AA743" s="685">
        <v>0.85724844822297985</v>
      </c>
      <c r="AB743" s="369">
        <v>1.8876446687956898E-2</v>
      </c>
      <c r="AC743" s="373">
        <v>-0.33926230245714567</v>
      </c>
      <c r="AD743" s="686">
        <v>10295477000103</v>
      </c>
      <c r="AE743" s="687" t="s">
        <v>1903</v>
      </c>
      <c r="AF743" s="688" t="s">
        <v>1825</v>
      </c>
      <c r="AG743" s="689" t="s">
        <v>719</v>
      </c>
      <c r="AH743" s="689" t="s">
        <v>1786</v>
      </c>
      <c r="AI743" s="689">
        <v>50000</v>
      </c>
      <c r="AJ743" s="689">
        <v>10000</v>
      </c>
      <c r="AK743" s="689">
        <v>10000</v>
      </c>
      <c r="AL743" s="673">
        <v>2.2999999999999998</v>
      </c>
      <c r="AM743" s="673">
        <v>20</v>
      </c>
      <c r="AN743" s="685" t="s">
        <v>1787</v>
      </c>
      <c r="AO743" s="683" t="s">
        <v>1324</v>
      </c>
      <c r="AP743" s="687" t="s">
        <v>1802</v>
      </c>
      <c r="AQ743" s="376" t="s">
        <v>664</v>
      </c>
      <c r="AR743" s="369">
        <v>3.2006399999999998E-3</v>
      </c>
      <c r="AS743" s="369">
        <v>3.2006399999999998E-3</v>
      </c>
      <c r="AT743" s="369" t="s">
        <v>1419</v>
      </c>
      <c r="AW743"/>
      <c r="AX743" s="198"/>
      <c r="AY743" s="184"/>
      <c r="AZ743" s="184"/>
      <c r="BA743" s="184"/>
      <c r="BB743" s="186"/>
      <c r="BC743" s="184"/>
      <c r="BD743" s="184"/>
      <c r="BE743" s="184"/>
      <c r="BF743" s="184"/>
      <c r="BG743" s="186"/>
      <c r="BH743" s="186"/>
      <c r="BI743" s="199"/>
      <c r="BJ743" s="199"/>
      <c r="BK743" s="199"/>
      <c r="BL743" s="186"/>
      <c r="BM743" s="186"/>
      <c r="BN743" s="186"/>
      <c r="BO743" s="186"/>
      <c r="BP743" s="186"/>
      <c r="BQ743" s="186"/>
      <c r="BR743" s="186"/>
      <c r="BS743" s="186"/>
      <c r="BT743" s="187"/>
      <c r="BU743" s="188"/>
      <c r="BV743" s="189"/>
      <c r="BW743" s="185"/>
      <c r="BX743"/>
      <c r="BZ743"/>
    </row>
    <row r="744" spans="2:78" ht="18.75">
      <c r="B744" s="676" t="s">
        <v>1298</v>
      </c>
      <c r="C744" s="364">
        <v>31848144000126</v>
      </c>
      <c r="D744" s="838" t="s">
        <v>14</v>
      </c>
      <c r="E744" s="838" t="s">
        <v>607</v>
      </c>
      <c r="F744" s="365" t="s">
        <v>1419</v>
      </c>
      <c r="G744" s="366" t="s">
        <v>1419</v>
      </c>
      <c r="H744" s="366" t="s">
        <v>34</v>
      </c>
      <c r="I744" s="840" t="s">
        <v>34</v>
      </c>
      <c r="J744" s="366" t="s">
        <v>608</v>
      </c>
      <c r="K744" s="367" t="s">
        <v>48</v>
      </c>
      <c r="L744" s="681" t="s">
        <v>1419</v>
      </c>
      <c r="M744" s="368" t="s">
        <v>34</v>
      </c>
      <c r="N744" s="682">
        <v>490067</v>
      </c>
      <c r="O744" s="683" t="s">
        <v>1321</v>
      </c>
      <c r="P744" s="684">
        <v>43383</v>
      </c>
      <c r="Q744" s="372">
        <v>38.809466649999997</v>
      </c>
      <c r="R744" s="372">
        <v>34.948672968645418</v>
      </c>
      <c r="S744" s="873">
        <v>3</v>
      </c>
      <c r="T744" s="369">
        <v>0.17725104517576673</v>
      </c>
      <c r="U744" s="685">
        <v>1.8231217007899558</v>
      </c>
      <c r="V744" s="369">
        <v>0.22401415354058773</v>
      </c>
      <c r="W744" s="685">
        <v>1.9696774730268811</v>
      </c>
      <c r="X744" s="369">
        <v>0.5167537737257093</v>
      </c>
      <c r="Y744" s="685">
        <v>3.4531999195431924</v>
      </c>
      <c r="Z744" s="369">
        <v>0.41682872821275541</v>
      </c>
      <c r="AA744" s="685">
        <v>2.2194547637872981</v>
      </c>
      <c r="AB744" s="369">
        <v>0.15242541667183543</v>
      </c>
      <c r="AC744" s="373">
        <v>0.72351952603014946</v>
      </c>
      <c r="AD744" s="686">
        <v>0</v>
      </c>
      <c r="AE744" s="687" t="s">
        <v>2021</v>
      </c>
      <c r="AF744" s="688" t="s">
        <v>1923</v>
      </c>
      <c r="AG744" s="689" t="s">
        <v>719</v>
      </c>
      <c r="AH744" s="689" t="s">
        <v>1780</v>
      </c>
      <c r="AI744" s="689">
        <v>10000</v>
      </c>
      <c r="AJ744" s="689">
        <v>5000</v>
      </c>
      <c r="AK744" s="689">
        <v>5000</v>
      </c>
      <c r="AL744" s="673">
        <v>0</v>
      </c>
      <c r="AM744" s="673">
        <v>0</v>
      </c>
      <c r="AN744" s="685" t="s">
        <v>666</v>
      </c>
      <c r="AO744" s="683" t="s">
        <v>1324</v>
      </c>
      <c r="AP744" s="687" t="s">
        <v>1783</v>
      </c>
      <c r="AQ744" s="376" t="s">
        <v>1782</v>
      </c>
      <c r="AR744" s="369">
        <v>6.6666666666666697E-3</v>
      </c>
      <c r="AS744" s="369">
        <v>6.6666666666666697E-3</v>
      </c>
      <c r="AT744" s="369" t="s">
        <v>1419</v>
      </c>
      <c r="AW744"/>
      <c r="AX744" s="198"/>
      <c r="AY744" s="184"/>
      <c r="AZ744" s="184"/>
      <c r="BA744" s="184"/>
      <c r="BB744" s="186"/>
      <c r="BC744" s="184"/>
      <c r="BD744" s="184"/>
      <c r="BE744" s="184"/>
      <c r="BF744" s="184"/>
      <c r="BG744" s="186"/>
      <c r="BH744" s="186"/>
      <c r="BI744" s="199"/>
      <c r="BJ744" s="199"/>
      <c r="BK744" s="199"/>
      <c r="BL744" s="186"/>
      <c r="BM744" s="186"/>
      <c r="BN744" s="186"/>
      <c r="BO744" s="186"/>
      <c r="BP744" s="186"/>
      <c r="BQ744" s="186"/>
      <c r="BR744" s="186"/>
      <c r="BS744" s="186"/>
      <c r="BT744" s="187"/>
      <c r="BU744" s="188"/>
      <c r="BV744" s="189"/>
      <c r="BW744" s="185"/>
      <c r="BX744"/>
      <c r="BZ744"/>
    </row>
    <row r="745" spans="2:78" ht="18.75">
      <c r="B745" s="676" t="s">
        <v>265</v>
      </c>
      <c r="C745" s="364">
        <v>38221267000181</v>
      </c>
      <c r="D745" s="838" t="s">
        <v>11</v>
      </c>
      <c r="E745" s="838" t="s">
        <v>620</v>
      </c>
      <c r="F745" s="365" t="s">
        <v>685</v>
      </c>
      <c r="G745" s="366" t="s">
        <v>738</v>
      </c>
      <c r="H745" s="366" t="s">
        <v>34</v>
      </c>
      <c r="I745" s="840" t="s">
        <v>1319</v>
      </c>
      <c r="J745" s="366" t="s">
        <v>608</v>
      </c>
      <c r="K745" s="367" t="s">
        <v>48</v>
      </c>
      <c r="L745" s="681" t="s">
        <v>1419</v>
      </c>
      <c r="M745" s="368" t="s">
        <v>34</v>
      </c>
      <c r="N745" s="683">
        <v>558842</v>
      </c>
      <c r="O745" s="683" t="s">
        <v>1321</v>
      </c>
      <c r="P745" s="684">
        <v>44136</v>
      </c>
      <c r="Q745" s="372">
        <v>475.45937879000002</v>
      </c>
      <c r="R745" s="372">
        <v>275.94885377968114</v>
      </c>
      <c r="S745" s="873">
        <v>2</v>
      </c>
      <c r="T745" s="369">
        <v>0.12205683111308563</v>
      </c>
      <c r="U745" s="685">
        <v>1.2554197201560084</v>
      </c>
      <c r="V745" s="369">
        <v>0.1466783604382913</v>
      </c>
      <c r="W745" s="685">
        <v>1.2896911100015562</v>
      </c>
      <c r="AB745" s="369">
        <v>1.1902162519985397E-3</v>
      </c>
      <c r="AC745" s="373">
        <v>27.681500792595795</v>
      </c>
      <c r="AD745" s="686">
        <v>0</v>
      </c>
      <c r="AE745" s="687" t="s">
        <v>2021</v>
      </c>
      <c r="AF745" s="688" t="s">
        <v>1923</v>
      </c>
      <c r="AG745" s="689" t="s">
        <v>719</v>
      </c>
      <c r="AH745" s="689" t="s">
        <v>1780</v>
      </c>
      <c r="AI745" s="689">
        <v>0</v>
      </c>
      <c r="AJ745" s="689">
        <v>0</v>
      </c>
      <c r="AK745" s="689">
        <v>0</v>
      </c>
      <c r="AL745" s="673">
        <v>0</v>
      </c>
      <c r="AM745" s="673">
        <v>0</v>
      </c>
      <c r="AN745" s="685" t="s">
        <v>1787</v>
      </c>
      <c r="AO745" s="683" t="s">
        <v>1324</v>
      </c>
      <c r="AP745" s="687" t="s">
        <v>1802</v>
      </c>
      <c r="AQ745" s="376" t="s">
        <v>668</v>
      </c>
      <c r="AR745" s="369">
        <v>6.6666666666666697E-3</v>
      </c>
      <c r="AS745" s="369">
        <v>6.6666666666666697E-3</v>
      </c>
      <c r="AT745" s="369" t="s">
        <v>1419</v>
      </c>
      <c r="AW745"/>
      <c r="AX745" s="198"/>
      <c r="AY745" s="184"/>
      <c r="AZ745" s="184"/>
      <c r="BA745" s="184"/>
      <c r="BB745" s="186"/>
      <c r="BC745" s="184"/>
      <c r="BD745" s="184"/>
      <c r="BE745" s="184"/>
      <c r="BF745" s="184"/>
      <c r="BG745" s="186"/>
      <c r="BH745" s="186"/>
      <c r="BI745" s="199"/>
      <c r="BJ745" s="199"/>
      <c r="BK745" s="199"/>
      <c r="BL745" s="186"/>
      <c r="BM745" s="186"/>
      <c r="BN745" s="186"/>
      <c r="BO745" s="186"/>
      <c r="BP745" s="186"/>
      <c r="BQ745" s="186"/>
      <c r="BR745" s="186"/>
      <c r="BS745" s="186"/>
      <c r="BT745" s="187"/>
      <c r="BU745" s="188"/>
      <c r="BV745" s="189"/>
      <c r="BW745" s="185"/>
      <c r="BX745"/>
      <c r="BZ745"/>
    </row>
    <row r="746" spans="2:78" ht="18.75">
      <c r="B746" s="676" t="s">
        <v>1037</v>
      </c>
      <c r="C746" s="364">
        <v>28903657000188</v>
      </c>
      <c r="D746" s="838" t="s">
        <v>11</v>
      </c>
      <c r="E746" s="838" t="s">
        <v>620</v>
      </c>
      <c r="F746" s="365" t="s">
        <v>685</v>
      </c>
      <c r="G746" s="366" t="s">
        <v>738</v>
      </c>
      <c r="H746" s="366" t="s">
        <v>34</v>
      </c>
      <c r="I746" s="840" t="s">
        <v>1319</v>
      </c>
      <c r="J746" s="366" t="s">
        <v>608</v>
      </c>
      <c r="K746" s="367" t="s">
        <v>48</v>
      </c>
      <c r="L746" s="681" t="s">
        <v>1419</v>
      </c>
      <c r="M746" s="368" t="s">
        <v>34</v>
      </c>
      <c r="N746" s="682">
        <v>452599</v>
      </c>
      <c r="O746" s="683" t="s">
        <v>1321</v>
      </c>
      <c r="P746" s="684">
        <v>43038</v>
      </c>
      <c r="Q746" s="372">
        <v>185.62192562999999</v>
      </c>
      <c r="R746" s="372">
        <v>162.33060924745013</v>
      </c>
      <c r="S746" s="873">
        <v>2</v>
      </c>
      <c r="T746" s="369">
        <v>0.11922224166474571</v>
      </c>
      <c r="U746" s="685">
        <v>1.2262644532238771</v>
      </c>
      <c r="V746" s="369">
        <v>0.14300960145360264</v>
      </c>
      <c r="W746" s="685">
        <v>1.2574330057171013</v>
      </c>
      <c r="X746" s="369">
        <v>0.2213408182883525</v>
      </c>
      <c r="Y746" s="685">
        <v>1.4791069456430685</v>
      </c>
      <c r="Z746" s="369">
        <v>0.29803801305106603</v>
      </c>
      <c r="AA746" s="685">
        <v>1.5869392944486769</v>
      </c>
      <c r="AB746" s="369">
        <v>1.0480633183963574E-3</v>
      </c>
      <c r="AC746" s="373">
        <v>27.935538458848015</v>
      </c>
      <c r="AD746" s="686">
        <v>0</v>
      </c>
      <c r="AE746" s="687" t="s">
        <v>2021</v>
      </c>
      <c r="AF746" s="688" t="s">
        <v>1923</v>
      </c>
      <c r="AG746" s="689" t="s">
        <v>719</v>
      </c>
      <c r="AH746" s="689" t="s">
        <v>1780</v>
      </c>
      <c r="AI746" s="689">
        <v>10000</v>
      </c>
      <c r="AJ746" s="689">
        <v>0</v>
      </c>
      <c r="AK746" s="689">
        <v>0</v>
      </c>
      <c r="AL746" s="673">
        <v>2</v>
      </c>
      <c r="AM746" s="673">
        <v>20</v>
      </c>
      <c r="AN746" s="685" t="s">
        <v>1787</v>
      </c>
      <c r="AO746" s="683" t="s">
        <v>1324</v>
      </c>
      <c r="AP746" s="687" t="s">
        <v>1802</v>
      </c>
      <c r="AQ746" s="376" t="s">
        <v>1917</v>
      </c>
      <c r="AR746" s="369">
        <v>6.6666666666666697E-3</v>
      </c>
      <c r="AS746" s="369">
        <v>6.6666666666666697E-3</v>
      </c>
      <c r="AT746" s="369" t="s">
        <v>1419</v>
      </c>
      <c r="AW746"/>
      <c r="AX746" s="198"/>
      <c r="AY746" s="184"/>
      <c r="AZ746" s="184"/>
      <c r="BA746" s="184"/>
      <c r="BB746" s="186"/>
      <c r="BC746" s="184"/>
      <c r="BD746" s="184"/>
      <c r="BE746" s="184"/>
      <c r="BF746" s="184"/>
      <c r="BG746" s="186"/>
      <c r="BH746" s="186"/>
      <c r="BI746" s="199"/>
      <c r="BJ746" s="199"/>
      <c r="BK746" s="199"/>
      <c r="BL746" s="186"/>
      <c r="BM746" s="186"/>
      <c r="BN746" s="186"/>
      <c r="BO746" s="186"/>
      <c r="BP746" s="186"/>
      <c r="BQ746" s="186"/>
      <c r="BR746" s="186"/>
      <c r="BS746" s="186"/>
      <c r="BT746" s="187"/>
      <c r="BU746" s="188"/>
      <c r="BV746" s="189"/>
      <c r="BW746" s="185"/>
      <c r="BX746"/>
      <c r="BZ746"/>
    </row>
    <row r="747" spans="2:78" ht="18.75">
      <c r="B747" s="676" t="s">
        <v>266</v>
      </c>
      <c r="C747" s="364">
        <v>26725138000141</v>
      </c>
      <c r="D747" s="838" t="s">
        <v>13</v>
      </c>
      <c r="E747" s="838" t="s">
        <v>615</v>
      </c>
      <c r="F747" s="365" t="s">
        <v>619</v>
      </c>
      <c r="G747" s="366" t="s">
        <v>34</v>
      </c>
      <c r="H747" s="366" t="s">
        <v>1338</v>
      </c>
      <c r="I747" s="840" t="s">
        <v>34</v>
      </c>
      <c r="J747" s="366" t="s">
        <v>1419</v>
      </c>
      <c r="K747" s="367" t="s">
        <v>48</v>
      </c>
      <c r="L747" s="681" t="s">
        <v>1419</v>
      </c>
      <c r="M747" s="368" t="s">
        <v>34</v>
      </c>
      <c r="N747" s="682">
        <v>433543</v>
      </c>
      <c r="O747" s="683" t="s">
        <v>1321</v>
      </c>
      <c r="P747" s="684">
        <v>42753</v>
      </c>
      <c r="Q747" s="372">
        <v>16.734456999999999</v>
      </c>
      <c r="R747" s="372">
        <v>37.232038772000017</v>
      </c>
      <c r="S747" s="873">
        <v>1</v>
      </c>
      <c r="T747" s="369">
        <v>9.4468228330683468E-2</v>
      </c>
      <c r="U747" s="685">
        <v>0.97165620058299063</v>
      </c>
      <c r="V747" s="369">
        <v>6.6835282246041405E-2</v>
      </c>
      <c r="W747" s="685">
        <v>0.58765907315570332</v>
      </c>
      <c r="X747" s="369">
        <v>0.10744695784758584</v>
      </c>
      <c r="Y747" s="685">
        <v>0.71801280427879077</v>
      </c>
      <c r="Z747" s="369">
        <v>0.28598335495174254</v>
      </c>
      <c r="AA747" s="685">
        <v>1.5227528156061854</v>
      </c>
      <c r="AB747" s="369">
        <v>9.1498040480385151E-2</v>
      </c>
      <c r="AC747" s="373">
        <v>-0.51253672562796859</v>
      </c>
      <c r="AD747" s="686">
        <v>26725144000107</v>
      </c>
      <c r="AE747" s="687" t="s">
        <v>2009</v>
      </c>
      <c r="AF747" s="688" t="s">
        <v>1825</v>
      </c>
      <c r="AG747" s="689" t="s">
        <v>719</v>
      </c>
      <c r="AH747" s="689" t="s">
        <v>1786</v>
      </c>
      <c r="AI747" s="689">
        <v>5000</v>
      </c>
      <c r="AJ747" s="689">
        <v>1000</v>
      </c>
      <c r="AK747" s="689">
        <v>4000</v>
      </c>
      <c r="AL747" s="673">
        <v>1.5</v>
      </c>
      <c r="AM747" s="673">
        <v>20</v>
      </c>
      <c r="AN747" s="685" t="s">
        <v>1787</v>
      </c>
      <c r="AO747" s="683" t="s">
        <v>1324</v>
      </c>
      <c r="AP747" s="687" t="s">
        <v>1802</v>
      </c>
      <c r="AQ747" s="376" t="s">
        <v>668</v>
      </c>
      <c r="AR747" s="369">
        <v>5.0000000000000001E-3</v>
      </c>
      <c r="AS747" s="369">
        <v>5.0000000000000001E-3</v>
      </c>
      <c r="AT747" s="369" t="s">
        <v>1419</v>
      </c>
      <c r="AW747"/>
      <c r="AX747" s="198"/>
      <c r="AY747" s="184"/>
      <c r="AZ747" s="184"/>
      <c r="BA747" s="184"/>
      <c r="BB747" s="186"/>
      <c r="BC747" s="184"/>
      <c r="BD747" s="184"/>
      <c r="BE747" s="184"/>
      <c r="BF747" s="184"/>
      <c r="BG747" s="186"/>
      <c r="BH747" s="186"/>
      <c r="BI747" s="199"/>
      <c r="BJ747" s="199"/>
      <c r="BK747" s="199"/>
      <c r="BL747" s="186"/>
      <c r="BM747" s="186"/>
      <c r="BN747" s="186"/>
      <c r="BO747" s="186"/>
      <c r="BP747" s="186"/>
      <c r="BQ747" s="186"/>
      <c r="BR747" s="186"/>
      <c r="BS747" s="186"/>
      <c r="BT747" s="187"/>
      <c r="BU747" s="188"/>
      <c r="BV747" s="189"/>
      <c r="BW747" s="185"/>
      <c r="BX747"/>
      <c r="BZ747"/>
    </row>
    <row r="748" spans="2:78" ht="18.75">
      <c r="B748" s="676" t="s">
        <v>267</v>
      </c>
      <c r="C748" s="364">
        <v>37008385000143</v>
      </c>
      <c r="D748" s="838" t="s">
        <v>13</v>
      </c>
      <c r="E748" s="838" t="s">
        <v>616</v>
      </c>
      <c r="F748" s="365" t="s">
        <v>619</v>
      </c>
      <c r="G748" s="366" t="s">
        <v>34</v>
      </c>
      <c r="H748" s="366" t="s">
        <v>1338</v>
      </c>
      <c r="I748" s="840" t="s">
        <v>34</v>
      </c>
      <c r="J748" s="366" t="s">
        <v>611</v>
      </c>
      <c r="K748" s="367" t="s">
        <v>48</v>
      </c>
      <c r="L748" s="681" t="s">
        <v>1419</v>
      </c>
      <c r="M748" s="368" t="s">
        <v>34</v>
      </c>
      <c r="N748" s="683">
        <v>537764</v>
      </c>
      <c r="O748" s="683" t="s">
        <v>1321</v>
      </c>
      <c r="P748" s="684">
        <v>43965</v>
      </c>
      <c r="Q748" s="372">
        <v>26.01349136</v>
      </c>
      <c r="R748" s="372">
        <v>32.398549585360016</v>
      </c>
      <c r="S748" s="873">
        <v>3</v>
      </c>
      <c r="T748" s="369">
        <v>-4.8721882603914857E-2</v>
      </c>
      <c r="U748" s="685">
        <v>-0.50113059356268241</v>
      </c>
      <c r="V748" s="369">
        <v>-0.14208442828926282</v>
      </c>
      <c r="W748" s="685">
        <v>-1.2492982842646954</v>
      </c>
      <c r="X748" s="369">
        <v>0.22389787938094274</v>
      </c>
      <c r="Y748" s="685">
        <v>1.4961944708981556</v>
      </c>
      <c r="AB748" s="369">
        <v>0.22352367548225191</v>
      </c>
      <c r="AC748" s="373">
        <v>-1.1444685492602698</v>
      </c>
      <c r="AD748" s="686">
        <v>0</v>
      </c>
      <c r="AE748" s="687" t="s">
        <v>2079</v>
      </c>
      <c r="AF748" s="688" t="s">
        <v>1800</v>
      </c>
      <c r="AG748" s="689" t="s">
        <v>1438</v>
      </c>
      <c r="AH748" s="689" t="s">
        <v>1786</v>
      </c>
      <c r="AI748" s="689">
        <v>10000</v>
      </c>
      <c r="AJ748" s="689">
        <v>1000</v>
      </c>
      <c r="AK748" s="689">
        <v>5000</v>
      </c>
      <c r="AL748" s="673">
        <v>1.5</v>
      </c>
      <c r="AM748" s="673">
        <v>20</v>
      </c>
      <c r="AN748" s="685" t="s">
        <v>1787</v>
      </c>
      <c r="AO748" s="683" t="s">
        <v>1324</v>
      </c>
      <c r="AP748" s="687" t="s">
        <v>1802</v>
      </c>
      <c r="AQ748" s="376" t="s">
        <v>668</v>
      </c>
      <c r="AR748" s="369">
        <v>4.0000000000000001E-3</v>
      </c>
      <c r="AS748" s="369">
        <v>4.0000000000000001E-3</v>
      </c>
      <c r="AT748" s="369" t="s">
        <v>1419</v>
      </c>
      <c r="AW748"/>
      <c r="AX748" s="198"/>
      <c r="AY748" s="184"/>
      <c r="AZ748" s="184"/>
      <c r="BA748" s="184"/>
      <c r="BB748" s="186"/>
      <c r="BC748" s="184"/>
      <c r="BD748" s="184"/>
      <c r="BE748" s="184"/>
      <c r="BF748" s="184"/>
      <c r="BG748" s="186"/>
      <c r="BH748" s="186"/>
      <c r="BI748" s="199"/>
      <c r="BJ748" s="199"/>
      <c r="BK748" s="199"/>
      <c r="BL748" s="186"/>
      <c r="BM748" s="186"/>
      <c r="BN748" s="186"/>
      <c r="BO748" s="186"/>
      <c r="BP748" s="186"/>
      <c r="BQ748" s="186"/>
      <c r="BR748" s="186"/>
      <c r="BS748" s="186"/>
      <c r="BT748" s="187"/>
      <c r="BU748" s="188"/>
      <c r="BV748" s="189"/>
      <c r="BW748" s="185"/>
      <c r="BX748"/>
      <c r="BZ748"/>
    </row>
    <row r="749" spans="2:78" ht="18.75">
      <c r="B749" s="676" t="s">
        <v>1619</v>
      </c>
      <c r="C749" s="364">
        <v>35343303000191</v>
      </c>
      <c r="D749" s="838" t="s">
        <v>14</v>
      </c>
      <c r="E749" s="838" t="s">
        <v>607</v>
      </c>
      <c r="F749" s="365" t="s">
        <v>1419</v>
      </c>
      <c r="G749" s="366" t="s">
        <v>1419</v>
      </c>
      <c r="H749" s="366" t="s">
        <v>34</v>
      </c>
      <c r="I749" s="840" t="s">
        <v>34</v>
      </c>
      <c r="J749" s="366" t="s">
        <v>611</v>
      </c>
      <c r="K749" s="367" t="s">
        <v>48</v>
      </c>
      <c r="L749" s="681" t="s">
        <v>1419</v>
      </c>
      <c r="M749" s="368" t="s">
        <v>1419</v>
      </c>
      <c r="N749" s="682">
        <v>519618</v>
      </c>
      <c r="O749" s="683" t="s">
        <v>1321</v>
      </c>
      <c r="P749" s="684">
        <v>43814</v>
      </c>
      <c r="Q749" s="372">
        <v>0</v>
      </c>
      <c r="R749" s="372">
        <v>3.6518635698930479</v>
      </c>
      <c r="S749" s="873">
        <v>2</v>
      </c>
      <c r="T749" s="369">
        <v>-0.15904833869210844</v>
      </c>
      <c r="U749" s="685">
        <v>-1.6358971393180637</v>
      </c>
      <c r="V749" s="369">
        <v>-0.1854353492735058</v>
      </c>
      <c r="W749" s="685">
        <v>-1.630467648557389</v>
      </c>
      <c r="X749" s="369">
        <v>-0.27169003017267979</v>
      </c>
      <c r="Y749" s="685">
        <v>-1.8155648551315233</v>
      </c>
      <c r="AB749" s="369">
        <v>0.26697618924447847</v>
      </c>
      <c r="AC749" s="373">
        <v>-1.1205746041823332</v>
      </c>
      <c r="AD749" s="686">
        <v>35726390000166</v>
      </c>
      <c r="AE749" s="687" t="s">
        <v>2060</v>
      </c>
      <c r="AF749" s="688" t="s">
        <v>1800</v>
      </c>
      <c r="AG749" s="689" t="s">
        <v>1438</v>
      </c>
      <c r="AH749" s="689" t="s">
        <v>1861</v>
      </c>
      <c r="AI749" s="689">
        <v>100000</v>
      </c>
      <c r="AJ749" s="689">
        <v>10000</v>
      </c>
      <c r="AK749" s="689">
        <v>100000</v>
      </c>
      <c r="AL749" s="673">
        <v>1.6</v>
      </c>
      <c r="AM749" s="673">
        <v>20</v>
      </c>
      <c r="AN749" s="685" t="s">
        <v>1782</v>
      </c>
      <c r="AO749" s="683" t="s">
        <v>1324</v>
      </c>
      <c r="AP749" s="687" t="s">
        <v>1783</v>
      </c>
      <c r="AQ749" s="376" t="s">
        <v>687</v>
      </c>
      <c r="AR749" s="369">
        <v>3.2000000000000002E-3</v>
      </c>
      <c r="AS749" s="369">
        <v>3.2000000000000002E-3</v>
      </c>
      <c r="AT749" s="369" t="s">
        <v>1419</v>
      </c>
      <c r="AW749"/>
      <c r="AX749" s="198"/>
      <c r="AY749" s="184"/>
      <c r="AZ749" s="184"/>
      <c r="BA749" s="184"/>
      <c r="BB749" s="186"/>
      <c r="BC749" s="184"/>
      <c r="BD749" s="184"/>
      <c r="BE749" s="184"/>
      <c r="BF749" s="184"/>
      <c r="BG749" s="186"/>
      <c r="BH749" s="186"/>
      <c r="BI749" s="199"/>
      <c r="BJ749" s="199"/>
      <c r="BK749" s="199"/>
      <c r="BL749" s="186"/>
      <c r="BM749" s="186"/>
      <c r="BN749" s="186"/>
      <c r="BO749" s="186"/>
      <c r="BP749" s="186"/>
      <c r="BQ749" s="186"/>
      <c r="BR749" s="186"/>
      <c r="BS749" s="186"/>
      <c r="BT749" s="187"/>
      <c r="BU749" s="188"/>
      <c r="BV749" s="189"/>
      <c r="BW749" s="185"/>
      <c r="BX749"/>
      <c r="BZ749"/>
    </row>
    <row r="750" spans="2:78" ht="18.75">
      <c r="B750" s="676" t="s">
        <v>268</v>
      </c>
      <c r="C750" s="364">
        <v>36828894000150</v>
      </c>
      <c r="D750" s="838" t="s">
        <v>14</v>
      </c>
      <c r="E750" s="838" t="s">
        <v>607</v>
      </c>
      <c r="F750" s="365" t="s">
        <v>1419</v>
      </c>
      <c r="G750" s="366" t="s">
        <v>1419</v>
      </c>
      <c r="H750" s="366" t="s">
        <v>34</v>
      </c>
      <c r="I750" s="840" t="s">
        <v>34</v>
      </c>
      <c r="J750" s="366" t="s">
        <v>608</v>
      </c>
      <c r="K750" s="367" t="s">
        <v>48</v>
      </c>
      <c r="L750" s="681" t="s">
        <v>1419</v>
      </c>
      <c r="M750" s="368" t="s">
        <v>1416</v>
      </c>
      <c r="N750" s="683">
        <v>542385</v>
      </c>
      <c r="O750" s="683" t="s">
        <v>1321</v>
      </c>
      <c r="P750" s="684">
        <v>43987</v>
      </c>
      <c r="Q750" s="372">
        <v>10.73434071</v>
      </c>
      <c r="R750" s="372">
        <v>10.013681832828683</v>
      </c>
      <c r="S750" s="873">
        <v>2</v>
      </c>
      <c r="T750" s="369">
        <v>-0.12230926863114633</v>
      </c>
      <c r="U750" s="685">
        <v>-1.2580161749008232</v>
      </c>
      <c r="V750" s="369">
        <v>-0.14947792608904531</v>
      </c>
      <c r="W750" s="685">
        <v>-1.314306703745953</v>
      </c>
      <c r="X750" s="369">
        <v>-0.24769647637352998</v>
      </c>
      <c r="Y750" s="685">
        <v>-1.6552282649380703</v>
      </c>
      <c r="AB750" s="369">
        <v>0.25501702098715234</v>
      </c>
      <c r="AC750" s="373">
        <v>-1.0321244965744425</v>
      </c>
      <c r="AD750" s="686">
        <v>18324976000185</v>
      </c>
      <c r="AE750" s="687" t="s">
        <v>2060</v>
      </c>
      <c r="AF750" s="688" t="s">
        <v>1800</v>
      </c>
      <c r="AG750" s="689" t="s">
        <v>1438</v>
      </c>
      <c r="AH750" s="689" t="s">
        <v>1786</v>
      </c>
      <c r="AI750" s="689">
        <v>5000</v>
      </c>
      <c r="AJ750" s="689">
        <v>1000</v>
      </c>
      <c r="AK750" s="689">
        <v>5000</v>
      </c>
      <c r="AL750" s="673">
        <v>1.8</v>
      </c>
      <c r="AM750" s="673">
        <v>20</v>
      </c>
      <c r="AN750" s="685" t="s">
        <v>1782</v>
      </c>
      <c r="AO750" s="683" t="s">
        <v>1324</v>
      </c>
      <c r="AP750" s="687" t="s">
        <v>1783</v>
      </c>
      <c r="AQ750" s="376" t="s">
        <v>659</v>
      </c>
      <c r="AR750" s="369">
        <v>3.5999999999999999E-3</v>
      </c>
      <c r="AS750" s="369">
        <v>3.5999999999999999E-3</v>
      </c>
      <c r="AT750" s="369" t="s">
        <v>1419</v>
      </c>
      <c r="AW750"/>
      <c r="AX750" s="198"/>
      <c r="AY750" s="184"/>
      <c r="AZ750" s="184"/>
      <c r="BA750" s="184"/>
      <c r="BB750" s="186"/>
      <c r="BC750" s="184"/>
      <c r="BD750" s="184"/>
      <c r="BE750" s="184"/>
      <c r="BF750" s="184"/>
      <c r="BG750" s="186"/>
      <c r="BH750" s="186"/>
      <c r="BI750" s="199"/>
      <c r="BJ750" s="199"/>
      <c r="BK750" s="199"/>
      <c r="BL750" s="186"/>
      <c r="BM750" s="186"/>
      <c r="BN750" s="186"/>
      <c r="BO750" s="186"/>
      <c r="BP750" s="186"/>
      <c r="BQ750" s="186"/>
      <c r="BR750" s="186"/>
      <c r="BS750" s="186"/>
      <c r="BT750" s="187"/>
      <c r="BU750" s="188"/>
      <c r="BV750" s="189"/>
      <c r="BW750" s="185"/>
      <c r="BX750"/>
      <c r="BZ750"/>
    </row>
    <row r="751" spans="2:78" ht="18.75">
      <c r="B751" s="676" t="s">
        <v>559</v>
      </c>
      <c r="C751" s="364">
        <v>41881117000109</v>
      </c>
      <c r="D751" s="838" t="s">
        <v>14</v>
      </c>
      <c r="E751" s="838" t="s">
        <v>607</v>
      </c>
      <c r="F751" s="365" t="s">
        <v>1419</v>
      </c>
      <c r="G751" s="366" t="s">
        <v>1419</v>
      </c>
      <c r="H751" s="366" t="s">
        <v>34</v>
      </c>
      <c r="I751" s="840" t="s">
        <v>34</v>
      </c>
      <c r="J751" s="366" t="s">
        <v>608</v>
      </c>
      <c r="K751" s="367" t="s">
        <v>48</v>
      </c>
      <c r="L751" s="681" t="s">
        <v>1419</v>
      </c>
      <c r="M751" s="368" t="s">
        <v>1416</v>
      </c>
      <c r="N751" s="683">
        <v>592463</v>
      </c>
      <c r="O751" s="683" t="s">
        <v>1324</v>
      </c>
      <c r="P751" s="684">
        <v>44332</v>
      </c>
      <c r="Q751" s="372">
        <v>2.4246363799999999</v>
      </c>
      <c r="R751" s="372">
        <v>3.869553374160585</v>
      </c>
      <c r="S751" s="873">
        <v>2</v>
      </c>
      <c r="T751" s="369">
        <v>-0.74339589131379002</v>
      </c>
      <c r="U751" s="685">
        <v>-7.6462239214911829</v>
      </c>
      <c r="V751" s="369">
        <v>-0.74339589131379002</v>
      </c>
      <c r="W751" s="685">
        <v>-6.5364179785908636</v>
      </c>
      <c r="AB751" s="369">
        <v>1.1493419932485074</v>
      </c>
      <c r="AC751" s="373">
        <v>-0.74575477504866372</v>
      </c>
      <c r="AD751" s="686">
        <v>0</v>
      </c>
      <c r="AE751" s="687" t="s">
        <v>2060</v>
      </c>
      <c r="AF751" s="688" t="s">
        <v>1800</v>
      </c>
      <c r="AG751" s="689" t="s">
        <v>1438</v>
      </c>
      <c r="AH751" s="689" t="s">
        <v>1780</v>
      </c>
      <c r="AI751" s="689">
        <v>5000</v>
      </c>
      <c r="AJ751" s="689">
        <v>5000</v>
      </c>
      <c r="AK751" s="689">
        <v>5000</v>
      </c>
      <c r="AL751" s="673">
        <v>0.13</v>
      </c>
      <c r="AM751" s="673">
        <v>10</v>
      </c>
      <c r="AN751" s="685" t="s">
        <v>1782</v>
      </c>
      <c r="AO751" s="683" t="s">
        <v>1324</v>
      </c>
      <c r="AP751" s="687" t="s">
        <v>1783</v>
      </c>
      <c r="AQ751" s="376" t="s">
        <v>659</v>
      </c>
      <c r="AR751" s="369">
        <v>2.5999999999999998E-4</v>
      </c>
      <c r="AS751" s="369">
        <v>2.5999999999999998E-4</v>
      </c>
      <c r="AT751" s="369" t="s">
        <v>1419</v>
      </c>
      <c r="AW751"/>
      <c r="AX751" s="198"/>
      <c r="AY751" s="184"/>
      <c r="AZ751" s="184"/>
      <c r="BA751" s="184"/>
      <c r="BB751" s="186"/>
      <c r="BC751" s="184"/>
      <c r="BD751" s="184"/>
      <c r="BE751" s="184"/>
      <c r="BF751" s="184"/>
      <c r="BG751" s="186"/>
      <c r="BH751" s="186"/>
      <c r="BI751" s="199"/>
      <c r="BJ751" s="199"/>
      <c r="BK751" s="199"/>
      <c r="BL751" s="186"/>
      <c r="BM751" s="186"/>
      <c r="BN751" s="186"/>
      <c r="BO751" s="186"/>
      <c r="BP751" s="186"/>
      <c r="BQ751" s="186"/>
      <c r="BR751" s="186"/>
      <c r="BS751" s="186"/>
      <c r="BT751" s="187"/>
      <c r="BU751" s="188"/>
      <c r="BV751" s="189"/>
      <c r="BW751" s="185"/>
      <c r="BX751"/>
      <c r="BZ751"/>
    </row>
    <row r="752" spans="2:78" ht="18.75">
      <c r="B752" s="676" t="s">
        <v>269</v>
      </c>
      <c r="C752" s="364">
        <v>37429375000181</v>
      </c>
      <c r="D752" s="838" t="s">
        <v>14</v>
      </c>
      <c r="E752" s="838" t="s">
        <v>607</v>
      </c>
      <c r="F752" s="365" t="s">
        <v>1419</v>
      </c>
      <c r="G752" s="366" t="s">
        <v>1419</v>
      </c>
      <c r="H752" s="366" t="s">
        <v>34</v>
      </c>
      <c r="I752" s="840" t="s">
        <v>34</v>
      </c>
      <c r="J752" s="366" t="s">
        <v>608</v>
      </c>
      <c r="K752" s="367" t="s">
        <v>48</v>
      </c>
      <c r="L752" s="681" t="s">
        <v>1419</v>
      </c>
      <c r="M752" s="368" t="s">
        <v>1416</v>
      </c>
      <c r="N752" s="683">
        <v>544310</v>
      </c>
      <c r="O752" s="683" t="s">
        <v>1321</v>
      </c>
      <c r="P752" s="684">
        <v>44027</v>
      </c>
      <c r="Q752" s="372">
        <v>13.56420771</v>
      </c>
      <c r="R752" s="372">
        <v>16.987086309123505</v>
      </c>
      <c r="S752" s="873">
        <v>2</v>
      </c>
      <c r="T752" s="369">
        <v>-0.4489021070774214</v>
      </c>
      <c r="U752" s="685">
        <v>-4.6171980093636886</v>
      </c>
      <c r="V752" s="369">
        <v>-0.53380199652125382</v>
      </c>
      <c r="W752" s="685">
        <v>-4.6935327566889082</v>
      </c>
      <c r="X752" s="369">
        <v>-0.4116976902924766</v>
      </c>
      <c r="Y752" s="685">
        <v>-2.7511641003491096</v>
      </c>
      <c r="AB752" s="369">
        <v>0.44646262874684201</v>
      </c>
      <c r="AC752" s="373">
        <v>-1.4503641360846318</v>
      </c>
      <c r="AD752" s="686">
        <v>0</v>
      </c>
      <c r="AE752" s="687" t="s">
        <v>2085</v>
      </c>
      <c r="AF752" s="688" t="s">
        <v>1800</v>
      </c>
      <c r="AG752" s="689" t="s">
        <v>1438</v>
      </c>
      <c r="AH752" s="689" t="s">
        <v>1861</v>
      </c>
      <c r="AI752" s="689">
        <v>50000</v>
      </c>
      <c r="AJ752" s="689">
        <v>1000</v>
      </c>
      <c r="AK752" s="689">
        <v>1000</v>
      </c>
      <c r="AL752" s="673">
        <v>0.5</v>
      </c>
      <c r="AM752" s="673">
        <v>20</v>
      </c>
      <c r="AN752" s="685" t="s">
        <v>1782</v>
      </c>
      <c r="AO752" s="683" t="s">
        <v>1324</v>
      </c>
      <c r="AP752" s="687" t="s">
        <v>1783</v>
      </c>
      <c r="AQ752" s="376" t="s">
        <v>687</v>
      </c>
      <c r="AR752" s="369">
        <v>0</v>
      </c>
      <c r="AS752" s="369">
        <v>0</v>
      </c>
      <c r="AT752" s="369" t="s">
        <v>1419</v>
      </c>
      <c r="AW752"/>
      <c r="AX752" s="198"/>
      <c r="AY752" s="184"/>
      <c r="AZ752" s="184"/>
      <c r="BA752" s="184"/>
      <c r="BB752" s="186"/>
      <c r="BC752" s="184"/>
      <c r="BD752" s="184"/>
      <c r="BE752" s="184"/>
      <c r="BF752" s="184"/>
      <c r="BG752" s="186"/>
      <c r="BH752" s="186"/>
      <c r="BI752" s="199"/>
      <c r="BJ752" s="199"/>
      <c r="BK752" s="199"/>
      <c r="BL752" s="186"/>
      <c r="BM752" s="186"/>
      <c r="BN752" s="186"/>
      <c r="BO752" s="186"/>
      <c r="BP752" s="186"/>
      <c r="BQ752" s="186"/>
      <c r="BR752" s="186"/>
      <c r="BS752" s="186"/>
      <c r="BT752" s="187"/>
      <c r="BU752" s="188"/>
      <c r="BV752" s="189"/>
      <c r="BW752" s="185"/>
      <c r="BX752"/>
      <c r="BZ752"/>
    </row>
    <row r="753" spans="2:78" ht="18.75">
      <c r="B753" s="676" t="s">
        <v>270</v>
      </c>
      <c r="C753" s="364">
        <v>10320151000180</v>
      </c>
      <c r="D753" s="838" t="s">
        <v>14</v>
      </c>
      <c r="E753" s="838" t="s">
        <v>607</v>
      </c>
      <c r="F753" s="365" t="s">
        <v>1419</v>
      </c>
      <c r="G753" s="366" t="s">
        <v>1419</v>
      </c>
      <c r="H753" s="366" t="s">
        <v>34</v>
      </c>
      <c r="I753" s="840" t="s">
        <v>34</v>
      </c>
      <c r="J753" s="366" t="s">
        <v>608</v>
      </c>
      <c r="K753" s="367" t="s">
        <v>48</v>
      </c>
      <c r="L753" s="681" t="s">
        <v>1419</v>
      </c>
      <c r="M753" s="368" t="s">
        <v>34</v>
      </c>
      <c r="N753" s="682">
        <v>219118</v>
      </c>
      <c r="O753" s="683" t="s">
        <v>1321</v>
      </c>
      <c r="P753" s="684">
        <v>39722</v>
      </c>
      <c r="Q753" s="372">
        <v>174.68379899999999</v>
      </c>
      <c r="R753" s="372">
        <v>206.8015233984064</v>
      </c>
      <c r="S753" s="873">
        <v>3</v>
      </c>
      <c r="T753" s="369">
        <v>-3.7194589817460044E-2</v>
      </c>
      <c r="U753" s="685">
        <v>-0.38256622848655203</v>
      </c>
      <c r="V753" s="369">
        <v>-0.11788336794558463</v>
      </c>
      <c r="W753" s="685">
        <v>-1.0365068930561465</v>
      </c>
      <c r="X753" s="369">
        <v>-0.18220996058800054</v>
      </c>
      <c r="Y753" s="685">
        <v>-1.2176155322601134</v>
      </c>
      <c r="Z753" s="369">
        <v>-0.22091015718601037</v>
      </c>
      <c r="AA753" s="685">
        <v>-1.1762627370665182</v>
      </c>
      <c r="AB753" s="369">
        <v>0.24684228549128892</v>
      </c>
      <c r="AC753" s="373">
        <v>-0.938310694214471</v>
      </c>
      <c r="AD753" s="686">
        <v>37895385000102</v>
      </c>
      <c r="AE753" s="687" t="s">
        <v>1869</v>
      </c>
      <c r="AF753" s="688" t="s">
        <v>1779</v>
      </c>
      <c r="AG753" s="689" t="s">
        <v>1439</v>
      </c>
      <c r="AH753" s="689" t="s">
        <v>1780</v>
      </c>
      <c r="AI753" s="689">
        <v>100000</v>
      </c>
      <c r="AJ753" s="689">
        <v>20000</v>
      </c>
      <c r="AK753" s="689">
        <v>100000</v>
      </c>
      <c r="AL753" s="673">
        <v>2</v>
      </c>
      <c r="AM753" s="673">
        <v>15</v>
      </c>
      <c r="AN753" s="685" t="s">
        <v>1781</v>
      </c>
      <c r="AO753" s="683" t="s">
        <v>1324</v>
      </c>
      <c r="AP753" s="687" t="s">
        <v>1783</v>
      </c>
      <c r="AQ753" s="376" t="s">
        <v>659</v>
      </c>
      <c r="AR753" s="369">
        <v>5.0000000000000001E-3</v>
      </c>
      <c r="AS753" s="369">
        <v>5.0000000000000001E-3</v>
      </c>
      <c r="AT753" s="369" t="s">
        <v>1419</v>
      </c>
      <c r="AW753"/>
      <c r="AX753" s="198"/>
      <c r="AY753" s="184"/>
      <c r="AZ753" s="184"/>
      <c r="BA753" s="184"/>
      <c r="BB753" s="186"/>
      <c r="BC753" s="184"/>
      <c r="BD753" s="184"/>
      <c r="BE753" s="184"/>
      <c r="BF753" s="184"/>
      <c r="BG753" s="186"/>
      <c r="BH753" s="186"/>
      <c r="BI753" s="199"/>
      <c r="BJ753" s="199"/>
      <c r="BK753" s="199"/>
      <c r="BL753" s="186"/>
      <c r="BM753" s="186"/>
      <c r="BN753" s="186"/>
      <c r="BO753" s="186"/>
      <c r="BP753" s="186"/>
      <c r="BQ753" s="186"/>
      <c r="BR753" s="186"/>
      <c r="BS753" s="186"/>
      <c r="BT753" s="187"/>
      <c r="BU753" s="188"/>
      <c r="BV753" s="189"/>
      <c r="BW753" s="185"/>
      <c r="BX753"/>
      <c r="BZ753"/>
    </row>
    <row r="754" spans="2:78" ht="18.75">
      <c r="B754" s="676" t="s">
        <v>1038</v>
      </c>
      <c r="C754" s="364">
        <v>26768800000140</v>
      </c>
      <c r="D754" s="838" t="s">
        <v>14</v>
      </c>
      <c r="E754" s="838" t="s">
        <v>607</v>
      </c>
      <c r="F754" s="365" t="s">
        <v>1419</v>
      </c>
      <c r="G754" s="366" t="s">
        <v>1419</v>
      </c>
      <c r="H754" s="366" t="s">
        <v>34</v>
      </c>
      <c r="I754" s="840" t="s">
        <v>34</v>
      </c>
      <c r="J754" s="366" t="s">
        <v>608</v>
      </c>
      <c r="K754" s="367" t="s">
        <v>48</v>
      </c>
      <c r="L754" s="681" t="s">
        <v>1419</v>
      </c>
      <c r="M754" s="368" t="s">
        <v>34</v>
      </c>
      <c r="N754" s="682">
        <v>436747</v>
      </c>
      <c r="O754" s="683" t="s">
        <v>1321</v>
      </c>
      <c r="P754" s="684">
        <v>42809</v>
      </c>
      <c r="Q754" s="372">
        <v>493.90579100000002</v>
      </c>
      <c r="R754" s="372">
        <v>596.0776333784861</v>
      </c>
      <c r="S754" s="873">
        <v>3</v>
      </c>
      <c r="T754" s="369">
        <v>5.2527872219362282E-2</v>
      </c>
      <c r="U754" s="685">
        <v>0.5402772302102844</v>
      </c>
      <c r="V754" s="369">
        <v>-2.4484735263739066E-2</v>
      </c>
      <c r="W754" s="685">
        <v>-0.21528564476742212</v>
      </c>
      <c r="X754" s="369">
        <v>-0.1005818383430136</v>
      </c>
      <c r="Y754" s="685">
        <v>-0.67213673848845812</v>
      </c>
      <c r="Z754" s="369">
        <v>-0.13879922427364777</v>
      </c>
      <c r="AA754" s="685">
        <v>-0.73905318581326651</v>
      </c>
      <c r="AB754" s="369">
        <v>0.24748589325169912</v>
      </c>
      <c r="AC754" s="373">
        <v>-0.55848081586776854</v>
      </c>
      <c r="AD754" s="686">
        <v>10346018000101</v>
      </c>
      <c r="AE754" s="687" t="s">
        <v>1869</v>
      </c>
      <c r="AF754" s="688" t="s">
        <v>1779</v>
      </c>
      <c r="AG754" s="689" t="s">
        <v>1439</v>
      </c>
      <c r="AH754" s="689" t="s">
        <v>1786</v>
      </c>
      <c r="AI754" s="689">
        <v>1000</v>
      </c>
      <c r="AJ754" s="689">
        <v>1000</v>
      </c>
      <c r="AK754" s="689">
        <v>100</v>
      </c>
      <c r="AL754" s="673">
        <v>2</v>
      </c>
      <c r="AM754" s="673">
        <v>20</v>
      </c>
      <c r="AN754" s="685" t="s">
        <v>1801</v>
      </c>
      <c r="AO754" s="683" t="s">
        <v>1324</v>
      </c>
      <c r="AP754" s="687" t="s">
        <v>1783</v>
      </c>
      <c r="AQ754" s="376" t="s">
        <v>659</v>
      </c>
      <c r="AR754" s="369">
        <v>5.0000000000000001E-3</v>
      </c>
      <c r="AS754" s="369">
        <v>5.0000000000000001E-3</v>
      </c>
      <c r="AT754" s="369" t="s">
        <v>1419</v>
      </c>
      <c r="AW754"/>
      <c r="AX754" s="198"/>
      <c r="AY754" s="184"/>
      <c r="AZ754" s="184"/>
      <c r="BA754" s="184"/>
      <c r="BB754" s="186"/>
      <c r="BC754" s="184"/>
      <c r="BD754" s="184"/>
      <c r="BE754" s="184"/>
      <c r="BF754" s="184"/>
      <c r="BG754" s="186"/>
      <c r="BH754" s="186"/>
      <c r="BI754" s="199"/>
      <c r="BJ754" s="199"/>
      <c r="BK754" s="199"/>
      <c r="BL754" s="186"/>
      <c r="BM754" s="186"/>
      <c r="BN754" s="186"/>
      <c r="BO754" s="186"/>
      <c r="BP754" s="186"/>
      <c r="BQ754" s="186"/>
      <c r="BR754" s="186"/>
      <c r="BS754" s="186"/>
      <c r="BT754" s="187"/>
      <c r="BU754" s="188"/>
      <c r="BV754" s="189"/>
      <c r="BW754" s="185"/>
      <c r="BX754"/>
      <c r="BZ754"/>
    </row>
    <row r="755" spans="2:78" ht="18.75">
      <c r="B755" s="676" t="s">
        <v>1620</v>
      </c>
      <c r="C755" s="364">
        <v>37829233000101</v>
      </c>
      <c r="D755" s="838" t="s">
        <v>13</v>
      </c>
      <c r="E755" s="838" t="s">
        <v>615</v>
      </c>
      <c r="F755" s="365" t="s">
        <v>619</v>
      </c>
      <c r="G755" s="366" t="s">
        <v>34</v>
      </c>
      <c r="H755" s="366" t="s">
        <v>1337</v>
      </c>
      <c r="I755" s="840" t="s">
        <v>34</v>
      </c>
      <c r="J755" s="366" t="s">
        <v>611</v>
      </c>
      <c r="K755" s="367" t="s">
        <v>48</v>
      </c>
      <c r="L755" s="681" t="s">
        <v>1419</v>
      </c>
      <c r="M755" s="368" t="s">
        <v>1419</v>
      </c>
      <c r="N755" s="683">
        <v>587771</v>
      </c>
      <c r="O755" s="683" t="s">
        <v>1321</v>
      </c>
      <c r="P755" s="684">
        <v>44238</v>
      </c>
      <c r="Q755" s="372">
        <v>205.35907116999999</v>
      </c>
      <c r="R755" s="372">
        <v>94.008023043959952</v>
      </c>
      <c r="S755" s="873">
        <v>1</v>
      </c>
      <c r="T755" s="369">
        <v>0.17551608309580802</v>
      </c>
      <c r="U755" s="685">
        <v>1.80527668884724</v>
      </c>
      <c r="V755" s="369">
        <v>0.18756273889607056</v>
      </c>
      <c r="W755" s="685">
        <v>1.6491730354701752</v>
      </c>
      <c r="AB755" s="369">
        <v>4.1993823024028563E-2</v>
      </c>
      <c r="AC755" s="373">
        <v>1.7581478718570458</v>
      </c>
      <c r="AD755" s="686">
        <v>37368165000120</v>
      </c>
      <c r="AE755" s="687" t="s">
        <v>2029</v>
      </c>
      <c r="AF755" s="688" t="s">
        <v>1779</v>
      </c>
      <c r="AG755" s="689" t="s">
        <v>1439</v>
      </c>
      <c r="AH755" s="689" t="s">
        <v>1861</v>
      </c>
      <c r="AI755" s="689">
        <v>500</v>
      </c>
      <c r="AJ755" s="689">
        <v>100</v>
      </c>
      <c r="AK755" s="689">
        <v>100</v>
      </c>
      <c r="AL755" s="673">
        <v>2.5</v>
      </c>
      <c r="AM755" s="673">
        <v>20</v>
      </c>
      <c r="AN755" s="685" t="s">
        <v>1782</v>
      </c>
      <c r="AO755" s="683" t="s">
        <v>1321</v>
      </c>
      <c r="AP755" s="687" t="s">
        <v>1802</v>
      </c>
      <c r="AQ755" s="376" t="s">
        <v>1782</v>
      </c>
      <c r="AR755" s="369">
        <v>0</v>
      </c>
      <c r="AS755" s="369">
        <v>0</v>
      </c>
      <c r="AT755" s="369" t="s">
        <v>1419</v>
      </c>
      <c r="AW755"/>
      <c r="AX755" s="198"/>
      <c r="AY755" s="184"/>
      <c r="AZ755" s="184"/>
      <c r="BA755" s="184"/>
      <c r="BB755" s="186"/>
      <c r="BC755" s="184"/>
      <c r="BD755" s="184"/>
      <c r="BE755" s="184"/>
      <c r="BF755" s="184"/>
      <c r="BG755" s="186"/>
      <c r="BH755" s="186"/>
      <c r="BI755" s="199"/>
      <c r="BJ755" s="199"/>
      <c r="BK755" s="199"/>
      <c r="BL755" s="186"/>
      <c r="BM755" s="186"/>
      <c r="BN755" s="186"/>
      <c r="BO755" s="186"/>
      <c r="BP755" s="186"/>
      <c r="BQ755" s="186"/>
      <c r="BR755" s="186"/>
      <c r="BS755" s="186"/>
      <c r="BT755" s="187"/>
      <c r="BU755" s="188"/>
      <c r="BV755" s="189"/>
      <c r="BW755" s="185"/>
      <c r="BX755"/>
      <c r="BZ755"/>
    </row>
    <row r="756" spans="2:78" ht="18.75">
      <c r="B756" s="676" t="s">
        <v>1039</v>
      </c>
      <c r="C756" s="364">
        <v>39511032000197</v>
      </c>
      <c r="D756" s="838" t="s">
        <v>11</v>
      </c>
      <c r="E756" s="838" t="s">
        <v>620</v>
      </c>
      <c r="F756" s="365" t="s">
        <v>663</v>
      </c>
      <c r="G756" s="366" t="s">
        <v>738</v>
      </c>
      <c r="H756" s="366" t="s">
        <v>34</v>
      </c>
      <c r="I756" s="840" t="s">
        <v>1419</v>
      </c>
      <c r="J756" s="366" t="s">
        <v>1419</v>
      </c>
      <c r="K756" s="367" t="s">
        <v>48</v>
      </c>
      <c r="L756" s="681" t="s">
        <v>1419</v>
      </c>
      <c r="M756" s="368" t="s">
        <v>34</v>
      </c>
      <c r="N756" s="683">
        <v>621749</v>
      </c>
      <c r="O756" s="683" t="s">
        <v>1321</v>
      </c>
      <c r="P756" s="684">
        <v>44487</v>
      </c>
      <c r="Q756" s="372">
        <v>138.96002612999999</v>
      </c>
      <c r="R756" s="372">
        <v>24.886724672259422</v>
      </c>
      <c r="S756" s="873">
        <v>1</v>
      </c>
      <c r="T756" s="369">
        <v>0.1139262539759005</v>
      </c>
      <c r="U756" s="685">
        <v>1.1717923903196739</v>
      </c>
      <c r="V756" s="369">
        <v>0.1284909399999985</v>
      </c>
      <c r="W756" s="685">
        <v>1.1297755342953837</v>
      </c>
      <c r="AB756" s="369">
        <v>2.5184561438571242E-3</v>
      </c>
      <c r="AC756" s="373">
        <v>5.8605553726896673</v>
      </c>
      <c r="AD756" s="686">
        <v>39487617000119</v>
      </c>
      <c r="AE756" s="687" t="s">
        <v>2029</v>
      </c>
      <c r="AF756" s="688" t="s">
        <v>1842</v>
      </c>
      <c r="AG756" s="689" t="s">
        <v>736</v>
      </c>
      <c r="AH756" s="689" t="s">
        <v>1780</v>
      </c>
      <c r="AI756" s="689">
        <v>1000</v>
      </c>
      <c r="AJ756" s="689">
        <v>0</v>
      </c>
      <c r="AK756" s="689">
        <v>0</v>
      </c>
      <c r="AL756" s="673">
        <v>0</v>
      </c>
      <c r="AM756" s="673">
        <v>0</v>
      </c>
      <c r="AN756" s="685" t="s">
        <v>1787</v>
      </c>
      <c r="AO756" s="683" t="s">
        <v>1324</v>
      </c>
      <c r="AP756" s="687" t="s">
        <v>1802</v>
      </c>
      <c r="AQ756" s="376" t="s">
        <v>1917</v>
      </c>
      <c r="AR756" s="369">
        <v>1.2999999999999999E-3</v>
      </c>
      <c r="AS756" s="369">
        <v>1.2999999999999999E-3</v>
      </c>
      <c r="AT756" s="369" t="s">
        <v>1419</v>
      </c>
      <c r="AW756"/>
      <c r="AX756" s="198"/>
      <c r="AY756" s="184"/>
      <c r="AZ756" s="184"/>
      <c r="BA756" s="184"/>
      <c r="BB756" s="186"/>
      <c r="BC756" s="184"/>
      <c r="BD756" s="184"/>
      <c r="BE756" s="184"/>
      <c r="BF756" s="184"/>
      <c r="BG756" s="186"/>
      <c r="BH756" s="186"/>
      <c r="BI756" s="199"/>
      <c r="BJ756" s="199"/>
      <c r="BK756" s="199"/>
      <c r="BL756" s="186"/>
      <c r="BM756" s="186"/>
      <c r="BN756" s="186"/>
      <c r="BO756" s="186"/>
      <c r="BP756" s="186"/>
      <c r="BQ756" s="186"/>
      <c r="BR756" s="186"/>
      <c r="BS756" s="186"/>
      <c r="BT756" s="187"/>
      <c r="BU756" s="188"/>
      <c r="BV756" s="189"/>
      <c r="BW756" s="185"/>
      <c r="BX756"/>
      <c r="BZ756"/>
    </row>
    <row r="757" spans="2:78" ht="18.75">
      <c r="B757" s="676" t="s">
        <v>271</v>
      </c>
      <c r="C757" s="364">
        <v>30586677000114</v>
      </c>
      <c r="D757" s="838" t="s">
        <v>13</v>
      </c>
      <c r="E757" s="838" t="s">
        <v>615</v>
      </c>
      <c r="F757" s="365" t="s">
        <v>619</v>
      </c>
      <c r="G757" s="366" t="s">
        <v>34</v>
      </c>
      <c r="H757" s="366" t="s">
        <v>865</v>
      </c>
      <c r="I757" s="840" t="s">
        <v>34</v>
      </c>
      <c r="J757" s="366" t="s">
        <v>611</v>
      </c>
      <c r="K757" s="367" t="s">
        <v>48</v>
      </c>
      <c r="L757" s="681" t="s">
        <v>1419</v>
      </c>
      <c r="M757" s="368" t="s">
        <v>34</v>
      </c>
      <c r="N757" s="682">
        <v>468894</v>
      </c>
      <c r="O757" s="683" t="s">
        <v>1321</v>
      </c>
      <c r="P757" s="684">
        <v>43282</v>
      </c>
      <c r="Q757" s="372">
        <v>649.77519978999999</v>
      </c>
      <c r="R757" s="372">
        <v>518.42027619928285</v>
      </c>
      <c r="S757" s="873">
        <v>1</v>
      </c>
      <c r="T757" s="369">
        <v>0.23901057144730031</v>
      </c>
      <c r="U757" s="685">
        <v>2.4583514251872818</v>
      </c>
      <c r="V757" s="369">
        <v>0.2617012041429434</v>
      </c>
      <c r="W757" s="685">
        <v>2.3010464219215971</v>
      </c>
      <c r="X757" s="369">
        <v>0.3396003430727188</v>
      </c>
      <c r="Y757" s="685">
        <v>2.2693745783809631</v>
      </c>
      <c r="Z757" s="369">
        <v>0.45515211366599595</v>
      </c>
      <c r="AA757" s="685">
        <v>2.4235122450778803</v>
      </c>
      <c r="AB757" s="369">
        <v>5.8662498336205342E-2</v>
      </c>
      <c r="AC757" s="373">
        <v>2.5223919884841659</v>
      </c>
      <c r="AD757" s="686">
        <v>29236556000163</v>
      </c>
      <c r="AE757" s="687" t="s">
        <v>2029</v>
      </c>
      <c r="AF757" s="688" t="s">
        <v>1779</v>
      </c>
      <c r="AG757" s="689" t="s">
        <v>1439</v>
      </c>
      <c r="AH757" s="689" t="s">
        <v>1786</v>
      </c>
      <c r="AI757" s="689">
        <v>25000</v>
      </c>
      <c r="AJ757" s="689">
        <v>5000</v>
      </c>
      <c r="AK757" s="689">
        <v>10000</v>
      </c>
      <c r="AL757" s="673">
        <v>1.9</v>
      </c>
      <c r="AM757" s="673">
        <v>20</v>
      </c>
      <c r="AN757" s="685" t="s">
        <v>1801</v>
      </c>
      <c r="AO757" s="683" t="s">
        <v>1324</v>
      </c>
      <c r="AP757" s="687" t="s">
        <v>1802</v>
      </c>
      <c r="AQ757" s="376" t="s">
        <v>664</v>
      </c>
      <c r="AR757" s="369">
        <v>3.8E-3</v>
      </c>
      <c r="AS757" s="369">
        <v>3.8E-3</v>
      </c>
      <c r="AT757" s="369" t="s">
        <v>1419</v>
      </c>
      <c r="AW757"/>
      <c r="AX757" s="198"/>
      <c r="AY757" s="184"/>
      <c r="AZ757" s="184"/>
      <c r="BA757" s="184"/>
      <c r="BB757" s="186"/>
      <c r="BC757" s="184"/>
      <c r="BD757" s="184"/>
      <c r="BE757" s="184"/>
      <c r="BF757" s="184"/>
      <c r="BG757" s="186"/>
      <c r="BH757" s="186"/>
      <c r="BI757" s="199"/>
      <c r="BJ757" s="199"/>
      <c r="BK757" s="199"/>
      <c r="BL757" s="186"/>
      <c r="BM757" s="186"/>
      <c r="BN757" s="186"/>
      <c r="BO757" s="186"/>
      <c r="BP757" s="186"/>
      <c r="BQ757" s="186"/>
      <c r="BR757" s="186"/>
      <c r="BS757" s="186"/>
      <c r="BT757" s="187"/>
      <c r="BU757" s="188"/>
      <c r="BV757" s="189"/>
      <c r="BW757" s="185"/>
      <c r="BX757"/>
      <c r="BZ757"/>
    </row>
    <row r="758" spans="2:78" ht="18.75">
      <c r="B758" s="676" t="s">
        <v>1040</v>
      </c>
      <c r="C758" s="364">
        <v>30338679000194</v>
      </c>
      <c r="D758" s="838" t="s">
        <v>13</v>
      </c>
      <c r="E758" s="838" t="s">
        <v>615</v>
      </c>
      <c r="F758" s="365" t="s">
        <v>619</v>
      </c>
      <c r="G758" s="366" t="s">
        <v>34</v>
      </c>
      <c r="H758" s="366" t="s">
        <v>865</v>
      </c>
      <c r="I758" s="840" t="s">
        <v>34</v>
      </c>
      <c r="J758" s="366" t="s">
        <v>611</v>
      </c>
      <c r="K758" s="367" t="s">
        <v>48</v>
      </c>
      <c r="L758" s="681" t="s">
        <v>715</v>
      </c>
      <c r="M758" s="368" t="s">
        <v>34</v>
      </c>
      <c r="N758" s="682">
        <v>469025</v>
      </c>
      <c r="O758" s="683" t="s">
        <v>1321</v>
      </c>
      <c r="P758" s="684">
        <v>43281</v>
      </c>
      <c r="Q758" s="372">
        <v>1336.6499343</v>
      </c>
      <c r="R758" s="372">
        <v>1144.9908132352189</v>
      </c>
      <c r="S758" s="873">
        <v>1</v>
      </c>
      <c r="T758" s="369">
        <v>0.23827280843877929</v>
      </c>
      <c r="U758" s="685">
        <v>2.4507631384748341</v>
      </c>
      <c r="V758" s="369">
        <v>0.26081225692870658</v>
      </c>
      <c r="W758" s="685">
        <v>2.2932302224765251</v>
      </c>
      <c r="X758" s="369">
        <v>0.3385416313353522</v>
      </c>
      <c r="Y758" s="685">
        <v>2.2622997518926433</v>
      </c>
      <c r="Z758" s="369">
        <v>0.45276784421216365</v>
      </c>
      <c r="AA758" s="685">
        <v>2.4108169152234571</v>
      </c>
      <c r="AB758" s="369">
        <v>5.7637710347899912E-2</v>
      </c>
      <c r="AC758" s="373">
        <v>2.5518166444450423</v>
      </c>
      <c r="AD758" s="686">
        <v>0</v>
      </c>
      <c r="AE758" s="687" t="s">
        <v>1856</v>
      </c>
      <c r="AF758" s="688" t="s">
        <v>1800</v>
      </c>
      <c r="AG758" s="689" t="s">
        <v>1438</v>
      </c>
      <c r="AH758" s="689" t="s">
        <v>1786</v>
      </c>
      <c r="AI758" s="689">
        <v>100</v>
      </c>
      <c r="AJ758" s="689">
        <v>100</v>
      </c>
      <c r="AK758" s="689">
        <v>100</v>
      </c>
      <c r="AL758" s="673">
        <v>0</v>
      </c>
      <c r="AM758" s="673">
        <v>0</v>
      </c>
      <c r="AN758" s="685" t="s">
        <v>1782</v>
      </c>
      <c r="AO758" s="683" t="s">
        <v>1324</v>
      </c>
      <c r="AP758" s="687" t="s">
        <v>1802</v>
      </c>
      <c r="AQ758" s="376" t="s">
        <v>664</v>
      </c>
      <c r="AR758" s="369">
        <v>4.7499999999999999E-3</v>
      </c>
      <c r="AS758" s="369">
        <v>4.7499999999999999E-3</v>
      </c>
      <c r="AT758" s="369" t="s">
        <v>1419</v>
      </c>
      <c r="AW758"/>
      <c r="AX758" s="198"/>
      <c r="AY758" s="184"/>
      <c r="AZ758" s="184"/>
      <c r="BA758" s="184"/>
      <c r="BB758" s="186"/>
      <c r="BC758" s="184"/>
      <c r="BD758" s="184"/>
      <c r="BE758" s="184"/>
      <c r="BF758" s="184"/>
      <c r="BG758" s="186"/>
      <c r="BH758" s="186"/>
      <c r="BI758" s="199"/>
      <c r="BJ758" s="199"/>
      <c r="BK758" s="199"/>
      <c r="BL758" s="186"/>
      <c r="BM758" s="186"/>
      <c r="BN758" s="186"/>
      <c r="BO758" s="186"/>
      <c r="BP758" s="186"/>
      <c r="BQ758" s="186"/>
      <c r="BR758" s="186"/>
      <c r="BS758" s="186"/>
      <c r="BT758" s="187"/>
      <c r="BU758" s="188"/>
      <c r="BV758" s="189"/>
      <c r="BW758" s="185"/>
      <c r="BX758"/>
      <c r="BZ758"/>
    </row>
    <row r="759" spans="2:78" ht="18.75">
      <c r="B759" s="676" t="s">
        <v>1621</v>
      </c>
      <c r="C759" s="364">
        <v>37367841000141</v>
      </c>
      <c r="D759" s="838" t="s">
        <v>13</v>
      </c>
      <c r="E759" s="838" t="s">
        <v>615</v>
      </c>
      <c r="F759" s="365" t="s">
        <v>619</v>
      </c>
      <c r="G759" s="366" t="s">
        <v>34</v>
      </c>
      <c r="H759" s="366" t="s">
        <v>1337</v>
      </c>
      <c r="I759" s="840" t="s">
        <v>34</v>
      </c>
      <c r="J759" s="366" t="s">
        <v>611</v>
      </c>
      <c r="K759" s="367" t="s">
        <v>48</v>
      </c>
      <c r="L759" s="681" t="s">
        <v>1419</v>
      </c>
      <c r="M759" s="368" t="s">
        <v>1419</v>
      </c>
      <c r="N759" s="683">
        <v>562033</v>
      </c>
      <c r="O759" s="683" t="s">
        <v>1321</v>
      </c>
      <c r="P759" s="684">
        <v>44163</v>
      </c>
      <c r="Q759" s="372">
        <v>83.938456250000002</v>
      </c>
      <c r="R759" s="372">
        <v>41.449540179319996</v>
      </c>
      <c r="S759" s="873">
        <v>1</v>
      </c>
      <c r="T759" s="369">
        <v>0.17616090504476856</v>
      </c>
      <c r="U759" s="685">
        <v>1.8119090271058376</v>
      </c>
      <c r="V759" s="369">
        <v>0.18815816718502898</v>
      </c>
      <c r="W759" s="685">
        <v>1.6544084264891263</v>
      </c>
      <c r="AB759" s="369">
        <v>4.2497036458762016E-2</v>
      </c>
      <c r="AC759" s="373">
        <v>1.7513404479867061</v>
      </c>
      <c r="AD759" s="686">
        <v>37368165000120</v>
      </c>
      <c r="AE759" s="687" t="s">
        <v>2029</v>
      </c>
      <c r="AF759" s="688" t="s">
        <v>1779</v>
      </c>
      <c r="AG759" s="689" t="s">
        <v>1439</v>
      </c>
      <c r="AH759" s="689" t="s">
        <v>1861</v>
      </c>
      <c r="AI759" s="689">
        <v>500</v>
      </c>
      <c r="AJ759" s="689">
        <v>100</v>
      </c>
      <c r="AK759" s="689">
        <v>100</v>
      </c>
      <c r="AL759" s="673">
        <v>2.5</v>
      </c>
      <c r="AM759" s="673">
        <v>20</v>
      </c>
      <c r="AN759" s="685" t="s">
        <v>1782</v>
      </c>
      <c r="AO759" s="683" t="s">
        <v>1321</v>
      </c>
      <c r="AP759" s="687" t="s">
        <v>1802</v>
      </c>
      <c r="AQ759" s="376" t="s">
        <v>1782</v>
      </c>
      <c r="AR759" s="369">
        <v>0</v>
      </c>
      <c r="AS759" s="369">
        <v>0</v>
      </c>
      <c r="AT759" s="369" t="s">
        <v>1419</v>
      </c>
      <c r="AW759"/>
      <c r="AX759" s="198"/>
      <c r="AY759" s="184"/>
      <c r="AZ759" s="184"/>
      <c r="BA759" s="184"/>
      <c r="BB759" s="186"/>
      <c r="BC759" s="184"/>
      <c r="BD759" s="184"/>
      <c r="BE759" s="184"/>
      <c r="BF759" s="184"/>
      <c r="BG759" s="186"/>
      <c r="BH759" s="186"/>
      <c r="BI759" s="199"/>
      <c r="BJ759" s="199"/>
      <c r="BK759" s="199"/>
      <c r="BL759" s="186"/>
      <c r="BM759" s="186"/>
      <c r="BN759" s="186"/>
      <c r="BO759" s="186"/>
      <c r="BP759" s="186"/>
      <c r="BQ759" s="186"/>
      <c r="BR759" s="186"/>
      <c r="BS759" s="186"/>
      <c r="BT759" s="187"/>
      <c r="BU759" s="188"/>
      <c r="BV759" s="189"/>
      <c r="BW759" s="185"/>
      <c r="BX759"/>
      <c r="BZ759"/>
    </row>
    <row r="760" spans="2:78" ht="18.75">
      <c r="B760" s="676" t="s">
        <v>272</v>
      </c>
      <c r="C760" s="364"/>
      <c r="D760" s="838" t="s">
        <v>13</v>
      </c>
      <c r="E760" s="838" t="s">
        <v>615</v>
      </c>
      <c r="F760" s="365" t="s">
        <v>619</v>
      </c>
      <c r="G760" s="366" t="s">
        <v>34</v>
      </c>
      <c r="H760" s="366" t="s">
        <v>865</v>
      </c>
      <c r="I760" s="840" t="s">
        <v>34</v>
      </c>
      <c r="J760" s="366" t="s">
        <v>611</v>
      </c>
      <c r="L760" s="681" t="s">
        <v>1419</v>
      </c>
      <c r="M760" s="368" t="s">
        <v>1416</v>
      </c>
      <c r="N760" s="682">
        <v>524468</v>
      </c>
      <c r="O760" s="683" t="s">
        <v>1324</v>
      </c>
      <c r="S760" s="873"/>
      <c r="AD760" s="686">
        <v>29236556000163</v>
      </c>
      <c r="AG760" s="689" t="s">
        <v>1439</v>
      </c>
      <c r="AI760" s="689">
        <v>25000</v>
      </c>
      <c r="AJ760" s="689">
        <v>5000</v>
      </c>
      <c r="AK760" s="689">
        <v>10000</v>
      </c>
      <c r="AO760" s="683" t="s">
        <v>1324</v>
      </c>
      <c r="AR760" s="369">
        <v>2.5333333333333301E-3</v>
      </c>
      <c r="AS760" s="369">
        <v>2.5333333333333301E-3</v>
      </c>
      <c r="AT760" s="369" t="s">
        <v>1419</v>
      </c>
      <c r="AW760"/>
      <c r="AX760" s="198"/>
      <c r="AY760" s="184"/>
      <c r="AZ760" s="184"/>
      <c r="BA760" s="184"/>
      <c r="BB760" s="186"/>
      <c r="BC760" s="184"/>
      <c r="BD760" s="184"/>
      <c r="BE760" s="184"/>
      <c r="BF760" s="184"/>
      <c r="BG760" s="186"/>
      <c r="BH760" s="186"/>
      <c r="BI760" s="199"/>
      <c r="BJ760" s="199"/>
      <c r="BK760" s="199"/>
      <c r="BL760" s="186"/>
      <c r="BM760" s="186"/>
      <c r="BN760" s="186"/>
      <c r="BO760" s="186"/>
      <c r="BP760" s="186"/>
      <c r="BQ760" s="186"/>
      <c r="BR760" s="186"/>
      <c r="BS760" s="186"/>
      <c r="BT760" s="187"/>
      <c r="BU760" s="188"/>
      <c r="BV760" s="189"/>
      <c r="BW760" s="185"/>
      <c r="BX760"/>
      <c r="BZ760"/>
    </row>
    <row r="761" spans="2:78" ht="18.75">
      <c r="B761" s="676" t="s">
        <v>273</v>
      </c>
      <c r="C761" s="364">
        <v>33150614000109</v>
      </c>
      <c r="D761" s="838" t="s">
        <v>13</v>
      </c>
      <c r="E761" s="838" t="s">
        <v>615</v>
      </c>
      <c r="F761" s="365" t="s">
        <v>619</v>
      </c>
      <c r="G761" s="366" t="s">
        <v>34</v>
      </c>
      <c r="H761" s="366" t="s">
        <v>865</v>
      </c>
      <c r="I761" s="840" t="s">
        <v>34</v>
      </c>
      <c r="J761" s="366" t="s">
        <v>611</v>
      </c>
      <c r="K761" s="367" t="s">
        <v>48</v>
      </c>
      <c r="L761" s="681" t="s">
        <v>1419</v>
      </c>
      <c r="M761" s="368" t="s">
        <v>34</v>
      </c>
      <c r="N761" s="682">
        <v>494968</v>
      </c>
      <c r="O761" s="683" t="s">
        <v>1321</v>
      </c>
      <c r="P761" s="684">
        <v>43595</v>
      </c>
      <c r="Q761" s="372">
        <v>1330.2997201200001</v>
      </c>
      <c r="R761" s="372">
        <v>1075.9713299801194</v>
      </c>
      <c r="S761" s="873">
        <v>1</v>
      </c>
      <c r="T761" s="369">
        <v>0.23865959877854959</v>
      </c>
      <c r="U761" s="685">
        <v>2.4547414837725547</v>
      </c>
      <c r="V761" s="369">
        <v>0.26120902999352458</v>
      </c>
      <c r="W761" s="685">
        <v>2.2967189081480499</v>
      </c>
      <c r="X761" s="369">
        <v>0.33927629698366801</v>
      </c>
      <c r="Y761" s="685">
        <v>2.2672091448891654</v>
      </c>
      <c r="Z761" s="369">
        <v>0.45453604700946593</v>
      </c>
      <c r="AA761" s="685">
        <v>2.4202319239697148</v>
      </c>
      <c r="AB761" s="369">
        <v>5.8353939477179539E-2</v>
      </c>
      <c r="AC761" s="373">
        <v>2.5272953805623577</v>
      </c>
      <c r="AD761" s="686">
        <v>29236556000163</v>
      </c>
      <c r="AE761" s="687" t="s">
        <v>2029</v>
      </c>
      <c r="AF761" s="688" t="s">
        <v>1800</v>
      </c>
      <c r="AG761" s="689" t="s">
        <v>1438</v>
      </c>
      <c r="AH761" s="689" t="s">
        <v>1786</v>
      </c>
      <c r="AI761" s="689">
        <v>500</v>
      </c>
      <c r="AJ761" s="689">
        <v>100</v>
      </c>
      <c r="AK761" s="689">
        <v>100</v>
      </c>
      <c r="AL761" s="673">
        <v>1.9</v>
      </c>
      <c r="AM761" s="673">
        <v>20</v>
      </c>
      <c r="AN761" s="685" t="s">
        <v>1787</v>
      </c>
      <c r="AO761" s="683" t="s">
        <v>1324</v>
      </c>
      <c r="AP761" s="687" t="s">
        <v>1802</v>
      </c>
      <c r="AQ761" s="376" t="s">
        <v>664</v>
      </c>
      <c r="AR761" s="369">
        <v>4.7499999999999999E-3</v>
      </c>
      <c r="AS761" s="369">
        <v>4.7499999999999999E-3</v>
      </c>
      <c r="AT761" s="369" t="s">
        <v>1419</v>
      </c>
      <c r="AW761"/>
      <c r="AX761" s="198"/>
      <c r="AY761" s="184"/>
      <c r="AZ761" s="184"/>
      <c r="BA761" s="184"/>
      <c r="BB761" s="186"/>
      <c r="BC761" s="184"/>
      <c r="BD761" s="184"/>
      <c r="BE761" s="184"/>
      <c r="BF761" s="184"/>
      <c r="BG761" s="186"/>
      <c r="BH761" s="186"/>
      <c r="BI761" s="199"/>
      <c r="BJ761" s="199"/>
      <c r="BK761" s="199"/>
      <c r="BL761" s="186"/>
      <c r="BM761" s="186"/>
      <c r="BN761" s="186"/>
      <c r="BO761" s="186"/>
      <c r="BP761" s="186"/>
      <c r="BQ761" s="186"/>
      <c r="BR761" s="186"/>
      <c r="BS761" s="186"/>
      <c r="BT761" s="187"/>
      <c r="BU761" s="188"/>
      <c r="BV761" s="189"/>
      <c r="BW761" s="185"/>
      <c r="BX761"/>
      <c r="BZ761"/>
    </row>
    <row r="762" spans="2:78" ht="18.75">
      <c r="B762" s="676" t="s">
        <v>1041</v>
      </c>
      <c r="C762" s="364">
        <v>26370141000190</v>
      </c>
      <c r="D762" s="838" t="s">
        <v>11</v>
      </c>
      <c r="E762" s="838" t="s">
        <v>661</v>
      </c>
      <c r="F762" s="365" t="s">
        <v>1419</v>
      </c>
      <c r="G762" s="366" t="s">
        <v>1419</v>
      </c>
      <c r="H762" s="366" t="s">
        <v>34</v>
      </c>
      <c r="I762" s="840" t="s">
        <v>34</v>
      </c>
      <c r="J762" s="366" t="s">
        <v>611</v>
      </c>
      <c r="K762" s="367" t="s">
        <v>48</v>
      </c>
      <c r="L762" s="681" t="s">
        <v>1419</v>
      </c>
      <c r="M762" s="368" t="s">
        <v>34</v>
      </c>
      <c r="N762" s="682">
        <v>446467</v>
      </c>
      <c r="O762" s="683" t="s">
        <v>1321</v>
      </c>
      <c r="P762" s="684">
        <v>42960</v>
      </c>
      <c r="Q762" s="372">
        <v>10.820874610000001</v>
      </c>
      <c r="R762" s="372">
        <v>11.794523371195227</v>
      </c>
      <c r="S762" s="873">
        <v>4</v>
      </c>
      <c r="T762" s="369">
        <v>-0.12287522676687135</v>
      </c>
      <c r="U762" s="685">
        <v>-1.2638373567051717</v>
      </c>
      <c r="V762" s="369">
        <v>-0.11444508905756468</v>
      </c>
      <c r="W762" s="685">
        <v>-1.0062753190029929</v>
      </c>
      <c r="X762" s="369">
        <v>-4.3899492559955622E-2</v>
      </c>
      <c r="Y762" s="685">
        <v>-0.29335774963588562</v>
      </c>
      <c r="Z762" s="369">
        <v>-0.10159882816487309</v>
      </c>
      <c r="AA762" s="685">
        <v>-0.54097519653357307</v>
      </c>
      <c r="AB762" s="369">
        <v>5.5885387185689153E-2</v>
      </c>
      <c r="AC762" s="373">
        <v>-4.0829363249223096</v>
      </c>
      <c r="AD762" s="686">
        <v>0</v>
      </c>
      <c r="AE762" s="687" t="s">
        <v>1792</v>
      </c>
      <c r="AF762" s="688" t="s">
        <v>1793</v>
      </c>
      <c r="AG762" s="689" t="s">
        <v>728</v>
      </c>
      <c r="AH762" s="689" t="s">
        <v>1780</v>
      </c>
      <c r="AI762" s="689">
        <v>25000</v>
      </c>
      <c r="AJ762" s="689">
        <v>1000</v>
      </c>
      <c r="AK762" s="689">
        <v>1000</v>
      </c>
      <c r="AL762" s="673">
        <v>1</v>
      </c>
      <c r="AM762" s="673">
        <v>0</v>
      </c>
      <c r="AN762" s="685" t="s">
        <v>1801</v>
      </c>
      <c r="AO762" s="683" t="s">
        <v>1324</v>
      </c>
      <c r="AP762" s="687" t="s">
        <v>1802</v>
      </c>
      <c r="AQ762" s="376" t="s">
        <v>679</v>
      </c>
      <c r="AR762" s="369">
        <v>5.3333333333333297E-3</v>
      </c>
      <c r="AS762" s="369">
        <v>5.3333333333333297E-3</v>
      </c>
      <c r="AT762" s="369" t="s">
        <v>1419</v>
      </c>
      <c r="AW762"/>
      <c r="AX762" s="198"/>
      <c r="AY762" s="184"/>
      <c r="AZ762" s="184"/>
      <c r="BA762" s="184"/>
      <c r="BB762" s="186"/>
      <c r="BC762" s="184"/>
      <c r="BD762" s="184"/>
      <c r="BE762" s="184"/>
      <c r="BF762" s="184"/>
      <c r="BG762" s="186"/>
      <c r="BH762" s="186"/>
      <c r="BI762" s="199"/>
      <c r="BJ762" s="199"/>
      <c r="BK762" s="199"/>
      <c r="BL762" s="186"/>
      <c r="BM762" s="186"/>
      <c r="BN762" s="186"/>
      <c r="BO762" s="186"/>
      <c r="BP762" s="186"/>
      <c r="BQ762" s="186"/>
      <c r="BR762" s="186"/>
      <c r="BS762" s="186"/>
      <c r="BT762" s="187"/>
      <c r="BU762" s="188"/>
      <c r="BV762" s="189"/>
      <c r="BW762" s="185"/>
      <c r="BX762"/>
      <c r="BZ762"/>
    </row>
    <row r="763" spans="2:78" ht="18.75">
      <c r="B763" s="676" t="s">
        <v>1042</v>
      </c>
      <c r="C763" s="364">
        <v>28320600000156</v>
      </c>
      <c r="D763" s="838" t="s">
        <v>14</v>
      </c>
      <c r="E763" s="838" t="s">
        <v>607</v>
      </c>
      <c r="F763" s="365" t="s">
        <v>1419</v>
      </c>
      <c r="G763" s="366" t="s">
        <v>866</v>
      </c>
      <c r="H763" s="366" t="s">
        <v>34</v>
      </c>
      <c r="I763" s="840" t="s">
        <v>34</v>
      </c>
      <c r="J763" s="366" t="s">
        <v>690</v>
      </c>
      <c r="K763" s="367" t="s">
        <v>1782</v>
      </c>
      <c r="L763" s="681" t="s">
        <v>1419</v>
      </c>
      <c r="M763" s="368" t="s">
        <v>34</v>
      </c>
      <c r="N763" s="682">
        <v>453935</v>
      </c>
      <c r="O763" s="683" t="s">
        <v>1321</v>
      </c>
      <c r="P763" s="684">
        <v>43065</v>
      </c>
      <c r="Q763" s="372">
        <v>133.97072589000001</v>
      </c>
      <c r="R763" s="372">
        <v>262.10722215175309</v>
      </c>
      <c r="S763" s="873">
        <v>4</v>
      </c>
      <c r="T763" s="369">
        <v>-0.30588437436848681</v>
      </c>
      <c r="U763" s="685">
        <v>-3.1461842173666885</v>
      </c>
      <c r="V763" s="369">
        <v>-0.28076290068313159</v>
      </c>
      <c r="W763" s="685">
        <v>-2.4686491991545121</v>
      </c>
      <c r="X763" s="369">
        <v>-9.5644958506614586E-2</v>
      </c>
      <c r="Y763" s="685">
        <v>-0.63914610751360534</v>
      </c>
      <c r="Z763" s="369">
        <v>0.17614738188126622</v>
      </c>
      <c r="AA763" s="685">
        <v>0.93791794898908587</v>
      </c>
      <c r="AB763" s="369">
        <v>0.2907375001008829</v>
      </c>
      <c r="AC763" s="373">
        <v>-1.3568744618822115</v>
      </c>
      <c r="AD763" s="686">
        <v>0</v>
      </c>
      <c r="AE763" s="687" t="s">
        <v>1792</v>
      </c>
      <c r="AF763" s="688" t="s">
        <v>1793</v>
      </c>
      <c r="AG763" s="689" t="s">
        <v>728</v>
      </c>
      <c r="AH763" s="689" t="s">
        <v>1780</v>
      </c>
      <c r="AI763" s="689">
        <v>25000</v>
      </c>
      <c r="AJ763" s="689">
        <v>1000</v>
      </c>
      <c r="AK763" s="689">
        <v>1000</v>
      </c>
      <c r="AL763" s="673">
        <v>1</v>
      </c>
      <c r="AM763" s="673">
        <v>0</v>
      </c>
      <c r="AN763" s="685" t="s">
        <v>1791</v>
      </c>
      <c r="AO763" s="683" t="s">
        <v>1324</v>
      </c>
      <c r="AP763" s="687" t="s">
        <v>1783</v>
      </c>
      <c r="AQ763" s="376" t="s">
        <v>687</v>
      </c>
      <c r="AR763" s="369">
        <v>5.3333333333333297E-3</v>
      </c>
      <c r="AS763" s="369">
        <v>5.3333333333333297E-3</v>
      </c>
      <c r="AT763" s="369" t="s">
        <v>1419</v>
      </c>
      <c r="AW763"/>
      <c r="AX763" s="198"/>
      <c r="AY763" s="184"/>
      <c r="AZ763" s="184"/>
      <c r="BA763" s="184"/>
      <c r="BB763" s="186"/>
      <c r="BC763" s="184"/>
      <c r="BD763" s="184"/>
      <c r="BE763" s="184"/>
      <c r="BF763" s="184"/>
      <c r="BG763" s="186"/>
      <c r="BH763" s="186"/>
      <c r="BI763" s="199"/>
      <c r="BJ763" s="199"/>
      <c r="BK763" s="199"/>
      <c r="BL763" s="186"/>
      <c r="BM763" s="186"/>
      <c r="BN763" s="186"/>
      <c r="BO763" s="186"/>
      <c r="BP763" s="186"/>
      <c r="BQ763" s="186"/>
      <c r="BR763" s="186"/>
      <c r="BS763" s="186"/>
      <c r="BT763" s="187"/>
      <c r="BU763" s="188"/>
      <c r="BV763" s="189"/>
      <c r="BW763" s="185"/>
      <c r="BX763"/>
      <c r="BZ763"/>
    </row>
    <row r="764" spans="2:78" ht="18.75">
      <c r="B764" s="676" t="s">
        <v>1043</v>
      </c>
      <c r="C764" s="364">
        <v>26369994000101</v>
      </c>
      <c r="D764" s="838" t="s">
        <v>14</v>
      </c>
      <c r="E764" s="838" t="s">
        <v>607</v>
      </c>
      <c r="F764" s="365" t="s">
        <v>1419</v>
      </c>
      <c r="G764" s="366" t="s">
        <v>1419</v>
      </c>
      <c r="H764" s="366" t="s">
        <v>34</v>
      </c>
      <c r="I764" s="840" t="s">
        <v>34</v>
      </c>
      <c r="J764" s="366" t="s">
        <v>611</v>
      </c>
      <c r="K764" s="367" t="s">
        <v>1782</v>
      </c>
      <c r="L764" s="681" t="s">
        <v>1419</v>
      </c>
      <c r="M764" s="368" t="s">
        <v>34</v>
      </c>
      <c r="N764" s="682">
        <v>453722</v>
      </c>
      <c r="O764" s="683" t="s">
        <v>1321</v>
      </c>
      <c r="P764" s="684">
        <v>43065</v>
      </c>
      <c r="Q764" s="372">
        <v>11.13834374</v>
      </c>
      <c r="R764" s="372">
        <v>16.270053255936247</v>
      </c>
      <c r="S764" s="873">
        <v>4</v>
      </c>
      <c r="T764" s="369">
        <v>-0.30173312083185533</v>
      </c>
      <c r="U764" s="685">
        <v>-3.1034863568231357</v>
      </c>
      <c r="V764" s="369">
        <v>-0.25197611434395661</v>
      </c>
      <c r="W764" s="685">
        <v>-2.2155371360239222</v>
      </c>
      <c r="X764" s="369">
        <v>-0.15896147977260755</v>
      </c>
      <c r="Y764" s="685">
        <v>-1.0622578819377964</v>
      </c>
      <c r="Z764" s="369">
        <v>-0.19449935694541476</v>
      </c>
      <c r="AA764" s="685">
        <v>-1.0356352504228783</v>
      </c>
      <c r="AB764" s="369">
        <v>0.27306402701984017</v>
      </c>
      <c r="AC764" s="373">
        <v>-1.3392738203213364</v>
      </c>
      <c r="AD764" s="686">
        <v>0</v>
      </c>
      <c r="AE764" s="687" t="s">
        <v>1792</v>
      </c>
      <c r="AF764" s="688" t="s">
        <v>1793</v>
      </c>
      <c r="AG764" s="689" t="s">
        <v>728</v>
      </c>
      <c r="AH764" s="689" t="s">
        <v>1780</v>
      </c>
      <c r="AI764" s="689">
        <v>25000</v>
      </c>
      <c r="AJ764" s="689">
        <v>1000</v>
      </c>
      <c r="AK764" s="689">
        <v>1000</v>
      </c>
      <c r="AL764" s="673">
        <v>1</v>
      </c>
      <c r="AM764" s="673">
        <v>0</v>
      </c>
      <c r="AN764" s="685" t="s">
        <v>1801</v>
      </c>
      <c r="AO764" s="683" t="s">
        <v>1324</v>
      </c>
      <c r="AP764" s="687" t="s">
        <v>1783</v>
      </c>
      <c r="AQ764" s="376" t="s">
        <v>687</v>
      </c>
      <c r="AR764" s="369">
        <v>5.3333333333333297E-3</v>
      </c>
      <c r="AS764" s="369">
        <v>5.3333333333333297E-3</v>
      </c>
      <c r="AT764" s="369" t="s">
        <v>1419</v>
      </c>
      <c r="AW764"/>
      <c r="AX764" s="198"/>
      <c r="AY764" s="184"/>
      <c r="AZ764" s="184"/>
      <c r="BA764" s="184"/>
      <c r="BB764" s="186"/>
      <c r="BC764" s="184"/>
      <c r="BD764" s="184"/>
      <c r="BE764" s="184"/>
      <c r="BF764" s="184"/>
      <c r="BG764" s="186"/>
      <c r="BH764" s="186"/>
      <c r="BI764" s="199"/>
      <c r="BJ764" s="199"/>
      <c r="BK764" s="199"/>
      <c r="BL764" s="186"/>
      <c r="BM764" s="186"/>
      <c r="BN764" s="186"/>
      <c r="BO764" s="186"/>
      <c r="BP764" s="186"/>
      <c r="BQ764" s="186"/>
      <c r="BR764" s="186"/>
      <c r="BS764" s="186"/>
      <c r="BT764" s="187"/>
      <c r="BU764" s="188"/>
      <c r="BV764" s="189"/>
      <c r="BW764" s="185"/>
      <c r="BX764"/>
      <c r="BZ764"/>
    </row>
    <row r="765" spans="2:78" ht="18.75">
      <c r="B765" s="676" t="s">
        <v>1044</v>
      </c>
      <c r="C765" s="364">
        <v>35578945000170</v>
      </c>
      <c r="D765" s="838" t="s">
        <v>14</v>
      </c>
      <c r="E765" s="838" t="s">
        <v>607</v>
      </c>
      <c r="F765" s="365" t="s">
        <v>1419</v>
      </c>
      <c r="G765" s="366" t="s">
        <v>1419</v>
      </c>
      <c r="H765" s="366" t="s">
        <v>34</v>
      </c>
      <c r="I765" s="840" t="s">
        <v>34</v>
      </c>
      <c r="J765" s="366" t="s">
        <v>611</v>
      </c>
      <c r="K765" s="367" t="s">
        <v>1782</v>
      </c>
      <c r="L765" s="681" t="s">
        <v>1419</v>
      </c>
      <c r="M765" s="368" t="s">
        <v>34</v>
      </c>
      <c r="N765" s="683">
        <v>536636</v>
      </c>
      <c r="O765" s="683" t="s">
        <v>1321</v>
      </c>
      <c r="P765" s="684">
        <v>43966</v>
      </c>
      <c r="Q765" s="372">
        <v>28.39800683</v>
      </c>
      <c r="R765" s="372">
        <v>118.38035154944221</v>
      </c>
      <c r="S765" s="873">
        <v>4</v>
      </c>
      <c r="T765" s="369">
        <v>-0.43679547352879533</v>
      </c>
      <c r="U765" s="685">
        <v>-4.4926748150201803</v>
      </c>
      <c r="V765" s="369">
        <v>-0.44446904271508469</v>
      </c>
      <c r="W765" s="685">
        <v>-3.9080595893469097</v>
      </c>
      <c r="X765" s="369">
        <v>-0.32158954394388972</v>
      </c>
      <c r="Y765" s="685">
        <v>-2.1490176632216089</v>
      </c>
      <c r="AB765" s="369">
        <v>0.28113898748432997</v>
      </c>
      <c r="AC765" s="373">
        <v>-1.9854963412409345</v>
      </c>
      <c r="AD765" s="686">
        <v>0</v>
      </c>
      <c r="AE765" s="687" t="s">
        <v>1792</v>
      </c>
      <c r="AF765" s="688" t="s">
        <v>1793</v>
      </c>
      <c r="AG765" s="689" t="s">
        <v>728</v>
      </c>
      <c r="AH765" s="689" t="s">
        <v>1780</v>
      </c>
      <c r="AI765" s="689">
        <v>5000</v>
      </c>
      <c r="AJ765" s="689">
        <v>0</v>
      </c>
      <c r="AK765" s="689">
        <v>0</v>
      </c>
      <c r="AL765" s="673">
        <v>1</v>
      </c>
      <c r="AM765" s="673">
        <v>0</v>
      </c>
      <c r="AN765" s="685" t="s">
        <v>1782</v>
      </c>
      <c r="AO765" s="683" t="s">
        <v>1324</v>
      </c>
      <c r="AP765" s="687" t="s">
        <v>1783</v>
      </c>
      <c r="AQ765" s="376" t="s">
        <v>687</v>
      </c>
      <c r="AR765" s="369">
        <v>5.3333333333333297E-3</v>
      </c>
      <c r="AS765" s="369">
        <v>5.3333333333333297E-3</v>
      </c>
      <c r="AT765" s="369" t="s">
        <v>1419</v>
      </c>
      <c r="AW765"/>
      <c r="AX765" s="198"/>
      <c r="AY765" s="184"/>
      <c r="AZ765" s="184"/>
      <c r="BA765" s="184"/>
      <c r="BB765" s="186"/>
      <c r="BC765" s="184"/>
      <c r="BD765" s="184"/>
      <c r="BE765" s="184"/>
      <c r="BF765" s="184"/>
      <c r="BG765" s="186"/>
      <c r="BH765" s="186"/>
      <c r="BI765" s="199"/>
      <c r="BJ765" s="199"/>
      <c r="BK765" s="199"/>
      <c r="BL765" s="186"/>
      <c r="BM765" s="186"/>
      <c r="BN765" s="186"/>
      <c r="BO765" s="186"/>
      <c r="BP765" s="186"/>
      <c r="BQ765" s="186"/>
      <c r="BR765" s="186"/>
      <c r="BS765" s="186"/>
      <c r="BT765" s="187"/>
      <c r="BU765" s="188"/>
      <c r="BV765" s="189"/>
      <c r="BW765" s="185"/>
      <c r="BX765"/>
      <c r="BZ765"/>
    </row>
    <row r="766" spans="2:78" ht="18.75">
      <c r="B766" s="676" t="s">
        <v>1045</v>
      </c>
      <c r="C766" s="364">
        <v>26370126000141</v>
      </c>
      <c r="D766" s="838" t="s">
        <v>14</v>
      </c>
      <c r="E766" s="838" t="s">
        <v>607</v>
      </c>
      <c r="F766" s="365" t="s">
        <v>1419</v>
      </c>
      <c r="G766" s="366" t="s">
        <v>1419</v>
      </c>
      <c r="H766" s="366" t="s">
        <v>34</v>
      </c>
      <c r="I766" s="840" t="s">
        <v>34</v>
      </c>
      <c r="J766" s="366" t="s">
        <v>611</v>
      </c>
      <c r="K766" s="367" t="s">
        <v>1782</v>
      </c>
      <c r="L766" s="681" t="s">
        <v>1419</v>
      </c>
      <c r="M766" s="368" t="s">
        <v>34</v>
      </c>
      <c r="N766" s="682">
        <v>446742</v>
      </c>
      <c r="O766" s="683" t="s">
        <v>1321</v>
      </c>
      <c r="P766" s="684">
        <v>42960</v>
      </c>
      <c r="Q766" s="372">
        <v>42.762556019999998</v>
      </c>
      <c r="R766" s="372">
        <v>37.575297434820705</v>
      </c>
      <c r="S766" s="873">
        <v>4</v>
      </c>
      <c r="T766" s="369">
        <v>8.0408405745155065E-2</v>
      </c>
      <c r="U766" s="685">
        <v>0.82704341345095733</v>
      </c>
      <c r="V766" s="369">
        <v>0.14930109546770143</v>
      </c>
      <c r="W766" s="685">
        <v>1.3127518944363739</v>
      </c>
      <c r="X766" s="369">
        <v>0.38749618332520219</v>
      </c>
      <c r="Y766" s="685">
        <v>2.5894378659963904</v>
      </c>
      <c r="Z766" s="369">
        <v>0.31560197376731014</v>
      </c>
      <c r="AA766" s="685">
        <v>1.6804607185832048</v>
      </c>
      <c r="AB766" s="369">
        <v>0.14037512132290286</v>
      </c>
      <c r="AC766" s="373">
        <v>0.2533903929503834</v>
      </c>
      <c r="AD766" s="686">
        <v>0</v>
      </c>
      <c r="AE766" s="687" t="s">
        <v>1792</v>
      </c>
      <c r="AF766" s="688" t="s">
        <v>1793</v>
      </c>
      <c r="AG766" s="689" t="s">
        <v>728</v>
      </c>
      <c r="AH766" s="689" t="s">
        <v>1780</v>
      </c>
      <c r="AI766" s="689">
        <v>25000</v>
      </c>
      <c r="AJ766" s="689">
        <v>1000</v>
      </c>
      <c r="AK766" s="689">
        <v>1000</v>
      </c>
      <c r="AL766" s="673">
        <v>1</v>
      </c>
      <c r="AM766" s="673">
        <v>0</v>
      </c>
      <c r="AN766" s="685" t="s">
        <v>1801</v>
      </c>
      <c r="AO766" s="683" t="s">
        <v>1324</v>
      </c>
      <c r="AP766" s="687" t="s">
        <v>1783</v>
      </c>
      <c r="AQ766" s="376" t="s">
        <v>687</v>
      </c>
      <c r="AR766" s="369">
        <v>5.3333333333333297E-3</v>
      </c>
      <c r="AS766" s="369">
        <v>5.3333333333333297E-3</v>
      </c>
      <c r="AT766" s="369" t="s">
        <v>1419</v>
      </c>
      <c r="AW766"/>
      <c r="AX766" s="198"/>
      <c r="AY766" s="184"/>
      <c r="AZ766" s="184"/>
      <c r="BA766" s="184"/>
      <c r="BB766" s="186"/>
      <c r="BC766" s="184"/>
      <c r="BD766" s="184"/>
      <c r="BE766" s="184"/>
      <c r="BF766" s="184"/>
      <c r="BG766" s="186"/>
      <c r="BH766" s="186"/>
      <c r="BI766" s="199"/>
      <c r="BJ766" s="199"/>
      <c r="BK766" s="199"/>
      <c r="BL766" s="186"/>
      <c r="BM766" s="186"/>
      <c r="BN766" s="186"/>
      <c r="BO766" s="186"/>
      <c r="BP766" s="186"/>
      <c r="BQ766" s="186"/>
      <c r="BR766" s="186"/>
      <c r="BS766" s="186"/>
      <c r="BT766" s="187"/>
      <c r="BU766" s="188"/>
      <c r="BV766" s="189"/>
      <c r="BW766" s="185"/>
      <c r="BX766"/>
      <c r="BZ766"/>
    </row>
    <row r="767" spans="2:78" ht="18.75">
      <c r="B767" s="676" t="s">
        <v>1046</v>
      </c>
      <c r="C767" s="364">
        <v>28320626000102</v>
      </c>
      <c r="D767" s="838" t="s">
        <v>14</v>
      </c>
      <c r="E767" s="838" t="s">
        <v>607</v>
      </c>
      <c r="F767" s="365" t="s">
        <v>1419</v>
      </c>
      <c r="G767" s="366" t="s">
        <v>866</v>
      </c>
      <c r="H767" s="366" t="s">
        <v>34</v>
      </c>
      <c r="I767" s="840" t="s">
        <v>34</v>
      </c>
      <c r="J767" s="366" t="s">
        <v>690</v>
      </c>
      <c r="K767" s="367" t="s">
        <v>1782</v>
      </c>
      <c r="L767" s="681" t="s">
        <v>1419</v>
      </c>
      <c r="M767" s="368" t="s">
        <v>34</v>
      </c>
      <c r="N767" s="682">
        <v>453951</v>
      </c>
      <c r="O767" s="683" t="s">
        <v>1321</v>
      </c>
      <c r="P767" s="684">
        <v>43065</v>
      </c>
      <c r="Q767" s="372">
        <v>45.939732290000002</v>
      </c>
      <c r="R767" s="372">
        <v>75.034122765338694</v>
      </c>
      <c r="S767" s="873">
        <v>4</v>
      </c>
      <c r="T767" s="369">
        <v>-0.18913295569048472</v>
      </c>
      <c r="U767" s="685">
        <v>-1.9453334986653699</v>
      </c>
      <c r="V767" s="369">
        <v>-0.16455995319891414</v>
      </c>
      <c r="W767" s="685">
        <v>-1.446917650761437</v>
      </c>
      <c r="X767" s="369">
        <v>0.32346004556090802</v>
      </c>
      <c r="Y767" s="685">
        <v>2.1615172643117435</v>
      </c>
      <c r="Z767" s="369">
        <v>0.33859918532487465</v>
      </c>
      <c r="AA767" s="685">
        <v>1.8029121411713538</v>
      </c>
      <c r="AB767" s="369">
        <v>0.2721936559418428</v>
      </c>
      <c r="AC767" s="373">
        <v>-1.0224020120939465</v>
      </c>
      <c r="AD767" s="686">
        <v>0</v>
      </c>
      <c r="AE767" s="687" t="s">
        <v>1792</v>
      </c>
      <c r="AF767" s="688" t="s">
        <v>1793</v>
      </c>
      <c r="AG767" s="689" t="s">
        <v>728</v>
      </c>
      <c r="AH767" s="689" t="s">
        <v>1780</v>
      </c>
      <c r="AI767" s="689">
        <v>25000</v>
      </c>
      <c r="AJ767" s="689">
        <v>1000</v>
      </c>
      <c r="AK767" s="689">
        <v>1000</v>
      </c>
      <c r="AL767" s="673">
        <v>1</v>
      </c>
      <c r="AM767" s="673">
        <v>0</v>
      </c>
      <c r="AN767" s="685" t="s">
        <v>1801</v>
      </c>
      <c r="AO767" s="683" t="s">
        <v>1324</v>
      </c>
      <c r="AP767" s="687" t="s">
        <v>1783</v>
      </c>
      <c r="AQ767" s="376" t="s">
        <v>687</v>
      </c>
      <c r="AR767" s="369">
        <v>5.3333333333333297E-3</v>
      </c>
      <c r="AS767" s="369">
        <v>5.3333333333333297E-3</v>
      </c>
      <c r="AT767" s="369" t="s">
        <v>1419</v>
      </c>
      <c r="AW767"/>
      <c r="AX767" s="198"/>
      <c r="AY767" s="184"/>
      <c r="AZ767" s="184"/>
      <c r="BA767" s="184"/>
      <c r="BB767" s="186"/>
      <c r="BC767" s="184"/>
      <c r="BD767" s="184"/>
      <c r="BE767" s="184"/>
      <c r="BF767" s="184"/>
      <c r="BG767" s="186"/>
      <c r="BH767" s="186"/>
      <c r="BI767" s="199"/>
      <c r="BJ767" s="199"/>
      <c r="BK767" s="199"/>
      <c r="BL767" s="186"/>
      <c r="BM767" s="186"/>
      <c r="BN767" s="186"/>
      <c r="BO767" s="186"/>
      <c r="BP767" s="186"/>
      <c r="BQ767" s="186"/>
      <c r="BR767" s="186"/>
      <c r="BS767" s="186"/>
      <c r="BT767" s="187"/>
      <c r="BU767" s="188"/>
      <c r="BV767" s="189"/>
      <c r="BW767" s="185"/>
      <c r="BX767"/>
      <c r="BZ767"/>
    </row>
    <row r="768" spans="2:78" ht="18.75">
      <c r="B768" s="676" t="s">
        <v>560</v>
      </c>
      <c r="C768" s="364">
        <v>41044877000161</v>
      </c>
      <c r="D768" s="838" t="s">
        <v>14</v>
      </c>
      <c r="E768" s="838" t="s">
        <v>607</v>
      </c>
      <c r="F768" s="365" t="s">
        <v>1419</v>
      </c>
      <c r="G768" s="366" t="s">
        <v>1419</v>
      </c>
      <c r="H768" s="366" t="s">
        <v>34</v>
      </c>
      <c r="I768" s="840" t="s">
        <v>34</v>
      </c>
      <c r="J768" s="366" t="s">
        <v>608</v>
      </c>
      <c r="K768" s="367" t="s">
        <v>48</v>
      </c>
      <c r="L768" s="681" t="s">
        <v>1419</v>
      </c>
      <c r="M768" s="368" t="s">
        <v>34</v>
      </c>
      <c r="N768" s="683">
        <v>579971</v>
      </c>
      <c r="O768" s="683" t="s">
        <v>1321</v>
      </c>
      <c r="P768" s="684">
        <v>44266</v>
      </c>
      <c r="Q768" s="372">
        <v>10.05589662</v>
      </c>
      <c r="R768" s="372">
        <v>10.394452817171317</v>
      </c>
      <c r="S768" s="873">
        <v>2</v>
      </c>
      <c r="T768" s="369">
        <v>-3.7357086930095318E-2</v>
      </c>
      <c r="U768" s="685">
        <v>-0.38423759810847613</v>
      </c>
      <c r="V768" s="369">
        <v>-9.9047530108589354E-2</v>
      </c>
      <c r="W768" s="685">
        <v>-0.87089001177103187</v>
      </c>
      <c r="AB768" s="369">
        <v>0.13893887861259654</v>
      </c>
      <c r="AC768" s="373">
        <v>-1.5314570014424431</v>
      </c>
      <c r="AD768" s="686">
        <v>40936273000167</v>
      </c>
      <c r="AE768" s="687" t="s">
        <v>2111</v>
      </c>
      <c r="AF768" s="688" t="s">
        <v>1800</v>
      </c>
      <c r="AG768" s="689" t="s">
        <v>1438</v>
      </c>
      <c r="AH768" s="689" t="s">
        <v>1786</v>
      </c>
      <c r="AI768" s="689">
        <v>500</v>
      </c>
      <c r="AJ768" s="689">
        <v>100</v>
      </c>
      <c r="AK768" s="689">
        <v>100</v>
      </c>
      <c r="AL768" s="673">
        <v>1.9</v>
      </c>
      <c r="AM768" s="673">
        <v>20</v>
      </c>
      <c r="AN768" s="685" t="s">
        <v>666</v>
      </c>
      <c r="AO768" s="683" t="s">
        <v>1324</v>
      </c>
      <c r="AP768" s="687" t="s">
        <v>1783</v>
      </c>
      <c r="AQ768" s="376" t="s">
        <v>659</v>
      </c>
      <c r="AR768" s="369">
        <v>6.3327000000000001E-3</v>
      </c>
      <c r="AS768" s="369">
        <v>6.3327000000000001E-3</v>
      </c>
      <c r="AT768" s="369" t="s">
        <v>1419</v>
      </c>
      <c r="AW768"/>
      <c r="AX768" s="198"/>
      <c r="AY768" s="184"/>
      <c r="AZ768" s="184"/>
      <c r="BA768" s="184"/>
      <c r="BB768" s="186"/>
      <c r="BC768" s="184"/>
      <c r="BD768" s="184"/>
      <c r="BE768" s="184"/>
      <c r="BF768" s="184"/>
      <c r="BG768" s="186"/>
      <c r="BH768" s="186"/>
      <c r="BI768" s="199"/>
      <c r="BJ768" s="199"/>
      <c r="BK768" s="199"/>
      <c r="BL768" s="186"/>
      <c r="BM768" s="186"/>
      <c r="BN768" s="186"/>
      <c r="BO768" s="186"/>
      <c r="BP768" s="186"/>
      <c r="BQ768" s="186"/>
      <c r="BR768" s="186"/>
      <c r="BS768" s="186"/>
      <c r="BT768" s="187"/>
      <c r="BU768" s="188"/>
      <c r="BV768" s="189"/>
      <c r="BW768" s="185"/>
      <c r="BX768"/>
      <c r="BZ768"/>
    </row>
    <row r="769" spans="2:78" ht="18.75">
      <c r="B769" s="676" t="s">
        <v>1047</v>
      </c>
      <c r="C769" s="364">
        <v>34096240000153</v>
      </c>
      <c r="D769" s="838" t="s">
        <v>11</v>
      </c>
      <c r="E769" s="838" t="s">
        <v>620</v>
      </c>
      <c r="F769" s="365" t="s">
        <v>685</v>
      </c>
      <c r="G769" s="366" t="s">
        <v>738</v>
      </c>
      <c r="H769" s="366" t="s">
        <v>34</v>
      </c>
      <c r="I769" s="840" t="s">
        <v>1319</v>
      </c>
      <c r="J769" s="366" t="s">
        <v>608</v>
      </c>
      <c r="K769" s="367" t="s">
        <v>48</v>
      </c>
      <c r="L769" s="681" t="s">
        <v>1339</v>
      </c>
      <c r="M769" s="368" t="s">
        <v>34</v>
      </c>
      <c r="N769" s="682">
        <v>503843</v>
      </c>
      <c r="O769" s="683" t="s">
        <v>1321</v>
      </c>
      <c r="P769" s="684">
        <v>43684</v>
      </c>
      <c r="Q769" s="372">
        <v>58.930968999999997</v>
      </c>
      <c r="R769" s="372">
        <v>68.617004429442176</v>
      </c>
      <c r="S769" s="873">
        <v>1</v>
      </c>
      <c r="T769" s="369">
        <v>0.10282578339093007</v>
      </c>
      <c r="U769" s="685">
        <v>1.0576181196270968</v>
      </c>
      <c r="V769" s="369">
        <v>0.12508593229452813</v>
      </c>
      <c r="W769" s="685">
        <v>1.0998365020202077</v>
      </c>
      <c r="X769" s="369">
        <v>0.22952242119457655</v>
      </c>
      <c r="Y769" s="685">
        <v>1.5337803934900187</v>
      </c>
      <c r="Z769" s="369">
        <v>0.33334844962216348</v>
      </c>
      <c r="AA769" s="685">
        <v>1.7749539665543153</v>
      </c>
      <c r="AB769" s="369">
        <v>6.5371817022603258E-3</v>
      </c>
      <c r="AC769" s="373">
        <v>1.7369172980718599</v>
      </c>
      <c r="AD769" s="686">
        <v>0</v>
      </c>
      <c r="AE769" s="687" t="s">
        <v>1983</v>
      </c>
      <c r="AF769" s="688" t="s">
        <v>1800</v>
      </c>
      <c r="AG769" s="689" t="s">
        <v>1438</v>
      </c>
      <c r="AH769" s="689" t="s">
        <v>1780</v>
      </c>
      <c r="AI769" s="689">
        <v>5000</v>
      </c>
      <c r="AJ769" s="689">
        <v>5000</v>
      </c>
      <c r="AK769" s="689">
        <v>5000</v>
      </c>
      <c r="AL769" s="673">
        <v>2</v>
      </c>
      <c r="AM769" s="673">
        <v>20</v>
      </c>
      <c r="AN769" s="685" t="s">
        <v>1782</v>
      </c>
      <c r="AO769" s="683" t="s">
        <v>1324</v>
      </c>
      <c r="AP769" s="687" t="s">
        <v>1802</v>
      </c>
      <c r="AQ769" s="376" t="s">
        <v>668</v>
      </c>
      <c r="AR769" s="369">
        <v>3.3333333333333301E-3</v>
      </c>
      <c r="AS769" s="369">
        <v>3.3333333333333301E-3</v>
      </c>
      <c r="AT769" s="369" t="s">
        <v>1419</v>
      </c>
      <c r="AW769"/>
      <c r="AX769" s="198"/>
      <c r="AY769" s="184"/>
      <c r="AZ769" s="184"/>
      <c r="BA769" s="184"/>
      <c r="BB769" s="186"/>
      <c r="BC769" s="184"/>
      <c r="BD769" s="184"/>
      <c r="BE769" s="184"/>
      <c r="BF769" s="184"/>
      <c r="BG769" s="186"/>
      <c r="BH769" s="186"/>
      <c r="BI769" s="199"/>
      <c r="BJ769" s="199"/>
      <c r="BK769" s="199"/>
      <c r="BL769" s="186"/>
      <c r="BM769" s="186"/>
      <c r="BN769" s="186"/>
      <c r="BO769" s="186"/>
      <c r="BP769" s="186"/>
      <c r="BQ769" s="186"/>
      <c r="BR769" s="186"/>
      <c r="BS769" s="186"/>
      <c r="BT769" s="187"/>
      <c r="BU769" s="188"/>
      <c r="BV769" s="189"/>
      <c r="BW769" s="185"/>
      <c r="BX769"/>
      <c r="BZ769"/>
    </row>
    <row r="770" spans="2:78" ht="18.75">
      <c r="B770" s="676" t="s">
        <v>1048</v>
      </c>
      <c r="C770" s="364">
        <v>35420451000162</v>
      </c>
      <c r="D770" s="838" t="s">
        <v>11</v>
      </c>
      <c r="E770" s="838" t="s">
        <v>620</v>
      </c>
      <c r="F770" s="365" t="s">
        <v>685</v>
      </c>
      <c r="G770" s="366" t="s">
        <v>738</v>
      </c>
      <c r="H770" s="366" t="s">
        <v>34</v>
      </c>
      <c r="I770" s="840" t="s">
        <v>1319</v>
      </c>
      <c r="J770" s="366" t="s">
        <v>690</v>
      </c>
      <c r="K770" s="367" t="s">
        <v>48</v>
      </c>
      <c r="L770" s="681" t="s">
        <v>1339</v>
      </c>
      <c r="M770" s="368" t="s">
        <v>34</v>
      </c>
      <c r="N770" s="683">
        <v>535133</v>
      </c>
      <c r="O770" s="683" t="s">
        <v>1321</v>
      </c>
      <c r="P770" s="684">
        <v>43732</v>
      </c>
      <c r="Q770" s="372">
        <v>31.165067310000001</v>
      </c>
      <c r="R770" s="372">
        <v>23.47978267653388</v>
      </c>
      <c r="S770" s="873">
        <v>1</v>
      </c>
      <c r="T770" s="369">
        <v>0.1188120961564354</v>
      </c>
      <c r="U770" s="685">
        <v>1.2220458875395925</v>
      </c>
      <c r="V770" s="369">
        <v>0.16846570322159549</v>
      </c>
      <c r="W770" s="685">
        <v>1.4812595336887395</v>
      </c>
      <c r="X770" s="369">
        <v>0.28511170353493376</v>
      </c>
      <c r="Y770" s="685">
        <v>1.9052550010602332</v>
      </c>
      <c r="Z770" s="369">
        <v>0.30062073999999961</v>
      </c>
      <c r="AA770" s="685">
        <v>1.6006913351368288</v>
      </c>
      <c r="AB770" s="369">
        <v>1.4607117086634581E-2</v>
      </c>
      <c r="AC770" s="373">
        <v>3.7470990738099652</v>
      </c>
      <c r="AD770" s="686">
        <v>22681938000157</v>
      </c>
      <c r="AE770" s="687" t="s">
        <v>1983</v>
      </c>
      <c r="AF770" s="688" t="s">
        <v>1923</v>
      </c>
      <c r="AG770" s="689" t="s">
        <v>761</v>
      </c>
      <c r="AH770" s="689" t="s">
        <v>1780</v>
      </c>
      <c r="AI770" s="689">
        <v>50000</v>
      </c>
      <c r="AJ770" s="689">
        <v>10000</v>
      </c>
      <c r="AK770" s="689">
        <v>30000</v>
      </c>
      <c r="AL770" s="673">
        <v>0</v>
      </c>
      <c r="AM770" s="673">
        <v>0</v>
      </c>
      <c r="AN770" s="685" t="s">
        <v>1787</v>
      </c>
      <c r="AO770" s="683" t="s">
        <v>1324</v>
      </c>
      <c r="AP770" s="687" t="s">
        <v>1802</v>
      </c>
      <c r="AQ770" s="376" t="s">
        <v>1917</v>
      </c>
      <c r="AR770" s="369">
        <v>5.3333333333333297E-3</v>
      </c>
      <c r="AS770" s="369">
        <v>5.3333333333333297E-3</v>
      </c>
      <c r="AT770" s="369" t="s">
        <v>1419</v>
      </c>
      <c r="AW770"/>
      <c r="AX770" s="198"/>
      <c r="AY770" s="184"/>
      <c r="AZ770" s="184"/>
      <c r="BA770" s="184"/>
      <c r="BB770" s="186"/>
      <c r="BC770" s="184"/>
      <c r="BD770" s="184"/>
      <c r="BE770" s="184"/>
      <c r="BF770" s="184"/>
      <c r="BG770" s="186"/>
      <c r="BH770" s="186"/>
      <c r="BI770" s="199"/>
      <c r="BJ770" s="199"/>
      <c r="BK770" s="199"/>
      <c r="BL770" s="186"/>
      <c r="BM770" s="186"/>
      <c r="BN770" s="186"/>
      <c r="BO770" s="186"/>
      <c r="BP770" s="186"/>
      <c r="BQ770" s="186"/>
      <c r="BR770" s="186"/>
      <c r="BS770" s="186"/>
      <c r="BT770" s="187"/>
      <c r="BU770" s="188"/>
      <c r="BV770" s="189"/>
      <c r="BW770" s="185"/>
      <c r="BX770"/>
      <c r="BZ770"/>
    </row>
    <row r="771" spans="2:78" ht="18.75">
      <c r="B771" s="676" t="s">
        <v>1622</v>
      </c>
      <c r="C771" s="364">
        <v>44669531000147</v>
      </c>
      <c r="D771" s="838" t="s">
        <v>11</v>
      </c>
      <c r="E771" s="838" t="s">
        <v>620</v>
      </c>
      <c r="F771" s="365" t="s">
        <v>685</v>
      </c>
      <c r="G771" s="366" t="s">
        <v>738</v>
      </c>
      <c r="H771" s="366" t="s">
        <v>34</v>
      </c>
      <c r="I771" s="840" t="s">
        <v>1319</v>
      </c>
      <c r="J771" s="366" t="s">
        <v>608</v>
      </c>
      <c r="K771" s="367" t="s">
        <v>48</v>
      </c>
      <c r="L771" s="681" t="s">
        <v>1419</v>
      </c>
      <c r="M771" s="368" t="s">
        <v>1419</v>
      </c>
      <c r="N771" s="683">
        <v>640824</v>
      </c>
      <c r="O771" s="683" t="s">
        <v>1321</v>
      </c>
      <c r="P771" s="684">
        <v>44612</v>
      </c>
      <c r="Q771" s="372">
        <v>1.1233988399999999</v>
      </c>
      <c r="R771" s="372">
        <v>2.4617791754716971</v>
      </c>
      <c r="S771" s="873">
        <v>2</v>
      </c>
      <c r="AB771" s="369">
        <v>0.1472326097221191</v>
      </c>
      <c r="AD771" s="686">
        <v>42592476000109</v>
      </c>
      <c r="AE771" s="687" t="s">
        <v>1983</v>
      </c>
      <c r="AF771" s="688" t="s">
        <v>2001</v>
      </c>
      <c r="AG771" s="689" t="s">
        <v>973</v>
      </c>
      <c r="AH771" s="689" t="s">
        <v>1861</v>
      </c>
      <c r="AI771" s="689">
        <v>100000</v>
      </c>
      <c r="AJ771" s="689">
        <v>100000</v>
      </c>
      <c r="AK771" s="689">
        <v>100000</v>
      </c>
      <c r="AL771" s="673">
        <v>0</v>
      </c>
      <c r="AM771" s="673">
        <v>0</v>
      </c>
      <c r="AN771" s="685" t="s">
        <v>1791</v>
      </c>
      <c r="AO771" s="683" t="s">
        <v>1324</v>
      </c>
      <c r="AP771" s="687" t="s">
        <v>1802</v>
      </c>
      <c r="AQ771" s="376" t="s">
        <v>1782</v>
      </c>
      <c r="AR771" s="369">
        <v>0</v>
      </c>
      <c r="AS771" s="369">
        <v>0</v>
      </c>
      <c r="AT771" s="369" t="s">
        <v>1419</v>
      </c>
      <c r="AW771"/>
      <c r="AX771" s="198"/>
      <c r="AY771" s="184"/>
      <c r="AZ771" s="184"/>
      <c r="BA771" s="184"/>
      <c r="BB771" s="186"/>
      <c r="BC771" s="184"/>
      <c r="BD771" s="184"/>
      <c r="BE771" s="184"/>
      <c r="BF771" s="184"/>
      <c r="BG771" s="186"/>
      <c r="BH771" s="186"/>
      <c r="BI771" s="199"/>
      <c r="BJ771" s="199"/>
      <c r="BK771" s="199"/>
      <c r="BL771" s="186"/>
      <c r="BM771" s="186"/>
      <c r="BN771" s="186"/>
      <c r="BO771" s="186"/>
      <c r="BP771" s="186"/>
      <c r="BQ771" s="186"/>
      <c r="BR771" s="186"/>
      <c r="BS771" s="186"/>
      <c r="BT771" s="187"/>
      <c r="BU771" s="188"/>
      <c r="BV771" s="189"/>
      <c r="BW771" s="185"/>
      <c r="BX771"/>
      <c r="BZ771"/>
    </row>
    <row r="772" spans="2:78" ht="18.75">
      <c r="B772" s="676" t="s">
        <v>1049</v>
      </c>
      <c r="C772" s="364">
        <v>30877877000126</v>
      </c>
      <c r="D772" s="838" t="s">
        <v>11</v>
      </c>
      <c r="E772" s="838" t="s">
        <v>620</v>
      </c>
      <c r="F772" s="365" t="s">
        <v>685</v>
      </c>
      <c r="G772" s="366" t="s">
        <v>738</v>
      </c>
      <c r="H772" s="366" t="s">
        <v>34</v>
      </c>
      <c r="I772" s="840" t="s">
        <v>1319</v>
      </c>
      <c r="J772" s="366" t="s">
        <v>608</v>
      </c>
      <c r="K772" s="367" t="s">
        <v>48</v>
      </c>
      <c r="L772" s="681" t="s">
        <v>715</v>
      </c>
      <c r="M772" s="368" t="s">
        <v>34</v>
      </c>
      <c r="N772" s="682">
        <v>471331</v>
      </c>
      <c r="O772" s="683" t="s">
        <v>1321</v>
      </c>
      <c r="P772" s="684">
        <v>43313</v>
      </c>
      <c r="Q772" s="372">
        <v>60007850</v>
      </c>
      <c r="R772" s="372">
        <v>1644963.3475052982</v>
      </c>
      <c r="S772" s="873">
        <v>1</v>
      </c>
      <c r="T772" s="369">
        <v>0.10711005170918431</v>
      </c>
      <c r="U772" s="685">
        <v>1.1016841082663789</v>
      </c>
      <c r="V772" s="369">
        <v>0.14164346140897499</v>
      </c>
      <c r="W772" s="685">
        <v>1.2454210179548391</v>
      </c>
      <c r="X772" s="369">
        <v>0.23994197093099578</v>
      </c>
      <c r="Y772" s="685">
        <v>1.6034088899634236</v>
      </c>
      <c r="Z772" s="369">
        <v>0.30754038748268497</v>
      </c>
      <c r="AA772" s="685">
        <v>1.6375358315203314</v>
      </c>
      <c r="AB772" s="369">
        <v>9.3236966930796503E-3</v>
      </c>
      <c r="AC772" s="373">
        <v>2.9936702160698672</v>
      </c>
      <c r="AD772" s="686">
        <v>22672424000135</v>
      </c>
      <c r="AE772" s="687" t="s">
        <v>1856</v>
      </c>
      <c r="AF772" s="688" t="s">
        <v>1800</v>
      </c>
      <c r="AG772" s="689" t="s">
        <v>1438</v>
      </c>
      <c r="AH772" s="689" t="s">
        <v>1861</v>
      </c>
      <c r="AI772" s="689">
        <v>50000</v>
      </c>
      <c r="AJ772" s="689">
        <v>50000</v>
      </c>
      <c r="AK772" s="689">
        <v>0</v>
      </c>
      <c r="AL772" s="673">
        <v>0</v>
      </c>
      <c r="AM772" s="673">
        <v>0</v>
      </c>
      <c r="AN772" s="685" t="s">
        <v>1782</v>
      </c>
      <c r="AO772" s="683" t="s">
        <v>1324</v>
      </c>
      <c r="AP772" s="687" t="s">
        <v>1802</v>
      </c>
      <c r="AQ772" s="376" t="s">
        <v>679</v>
      </c>
      <c r="AR772" s="369">
        <v>6.6666666666666697E-3</v>
      </c>
      <c r="AS772" s="369">
        <v>6.6666666666666697E-3</v>
      </c>
      <c r="AT772" s="369" t="s">
        <v>1419</v>
      </c>
      <c r="AW772"/>
      <c r="AX772" s="198"/>
      <c r="AY772" s="184"/>
      <c r="AZ772" s="184"/>
      <c r="BA772" s="184"/>
      <c r="BB772" s="186"/>
      <c r="BC772" s="184"/>
      <c r="BD772" s="184"/>
      <c r="BE772" s="184"/>
      <c r="BF772" s="184"/>
      <c r="BG772" s="186"/>
      <c r="BH772" s="186"/>
      <c r="BI772" s="199"/>
      <c r="BJ772" s="199"/>
      <c r="BK772" s="199"/>
      <c r="BL772" s="186"/>
      <c r="BM772" s="186"/>
      <c r="BN772" s="186"/>
      <c r="BO772" s="186"/>
      <c r="BP772" s="186"/>
      <c r="BQ772" s="186"/>
      <c r="BR772" s="186"/>
      <c r="BS772" s="186"/>
      <c r="BT772" s="187"/>
      <c r="BU772" s="188"/>
      <c r="BV772" s="189"/>
      <c r="BW772" s="185"/>
      <c r="BX772"/>
      <c r="BZ772"/>
    </row>
    <row r="773" spans="2:78" ht="18.75">
      <c r="B773" s="676" t="s">
        <v>645</v>
      </c>
      <c r="C773" s="364">
        <v>22672424000135</v>
      </c>
      <c r="D773" s="838" t="s">
        <v>11</v>
      </c>
      <c r="E773" s="838" t="s">
        <v>620</v>
      </c>
      <c r="F773" s="365" t="s">
        <v>685</v>
      </c>
      <c r="G773" s="366" t="s">
        <v>738</v>
      </c>
      <c r="H773" s="366" t="s">
        <v>34</v>
      </c>
      <c r="I773" s="840" t="s">
        <v>1319</v>
      </c>
      <c r="J773" s="366" t="s">
        <v>608</v>
      </c>
      <c r="K773" s="367" t="s">
        <v>48</v>
      </c>
      <c r="L773" s="681" t="s">
        <v>1419</v>
      </c>
      <c r="M773" s="368" t="s">
        <v>34</v>
      </c>
      <c r="N773" s="682">
        <v>407410</v>
      </c>
      <c r="O773" s="683" t="s">
        <v>1321</v>
      </c>
      <c r="P773" s="684">
        <v>42278</v>
      </c>
      <c r="Q773" s="372">
        <v>191.696214</v>
      </c>
      <c r="R773" s="372">
        <v>167.1656250973279</v>
      </c>
      <c r="S773" s="873">
        <v>1</v>
      </c>
      <c r="T773" s="369">
        <v>0.10742054514975274</v>
      </c>
      <c r="U773" s="685">
        <v>1.1048776991921301</v>
      </c>
      <c r="V773" s="369">
        <v>0.1423185444144941</v>
      </c>
      <c r="W773" s="685">
        <v>1.2513567848132192</v>
      </c>
      <c r="X773" s="369">
        <v>0.24199436806360874</v>
      </c>
      <c r="Y773" s="685">
        <v>1.617124005311515</v>
      </c>
      <c r="Z773" s="369">
        <v>0.31109640980506192</v>
      </c>
      <c r="AA773" s="685">
        <v>1.6564703006423951</v>
      </c>
      <c r="AB773" s="369">
        <v>1.7472560889765041</v>
      </c>
      <c r="AC773" s="373">
        <v>1.6361171255672293E-2</v>
      </c>
      <c r="AD773" s="686">
        <v>0</v>
      </c>
      <c r="AE773" s="687" t="s">
        <v>1983</v>
      </c>
      <c r="AF773" s="688" t="s">
        <v>1800</v>
      </c>
      <c r="AG773" s="689" t="s">
        <v>1438</v>
      </c>
      <c r="AH773" s="689" t="s">
        <v>1861</v>
      </c>
      <c r="AI773" s="689">
        <v>50000</v>
      </c>
      <c r="AJ773" s="689">
        <v>10000</v>
      </c>
      <c r="AK773" s="689">
        <v>30000</v>
      </c>
      <c r="AL773" s="673">
        <v>2</v>
      </c>
      <c r="AM773" s="673">
        <v>20</v>
      </c>
      <c r="AN773" s="685" t="s">
        <v>1801</v>
      </c>
      <c r="AO773" s="683" t="s">
        <v>1324</v>
      </c>
      <c r="AP773" s="687" t="s">
        <v>1802</v>
      </c>
      <c r="AQ773" s="376" t="s">
        <v>679</v>
      </c>
      <c r="AR773" s="369">
        <v>6.6666666666666697E-3</v>
      </c>
      <c r="AS773" s="369">
        <v>6.6666666666666697E-3</v>
      </c>
      <c r="AT773" s="369" t="s">
        <v>1419</v>
      </c>
      <c r="AW773"/>
      <c r="AX773" s="198"/>
      <c r="AY773" s="184"/>
      <c r="AZ773" s="184"/>
      <c r="BA773" s="184"/>
      <c r="BB773" s="186"/>
      <c r="BC773" s="184"/>
      <c r="BD773" s="184"/>
      <c r="BE773" s="184"/>
      <c r="BF773" s="184"/>
      <c r="BG773" s="186"/>
      <c r="BH773" s="186"/>
      <c r="BI773" s="199"/>
      <c r="BJ773" s="199"/>
      <c r="BK773" s="199"/>
      <c r="BL773" s="186"/>
      <c r="BM773" s="186"/>
      <c r="BN773" s="186"/>
      <c r="BO773" s="186"/>
      <c r="BP773" s="186"/>
      <c r="BQ773" s="186"/>
      <c r="BR773" s="186"/>
      <c r="BS773" s="186"/>
      <c r="BT773" s="187"/>
      <c r="BU773" s="188"/>
      <c r="BV773" s="189"/>
      <c r="BW773" s="185"/>
      <c r="BX773"/>
      <c r="BZ773"/>
    </row>
    <row r="774" spans="2:78" ht="18.75">
      <c r="B774" s="676" t="s">
        <v>529</v>
      </c>
      <c r="C774" s="364">
        <v>21006934000100</v>
      </c>
      <c r="D774" s="838" t="s">
        <v>13</v>
      </c>
      <c r="E774" s="838" t="s">
        <v>616</v>
      </c>
      <c r="F774" s="365" t="s">
        <v>619</v>
      </c>
      <c r="G774" s="366" t="s">
        <v>34</v>
      </c>
      <c r="H774" s="366" t="s">
        <v>1338</v>
      </c>
      <c r="I774" s="840" t="s">
        <v>34</v>
      </c>
      <c r="J774" s="366" t="s">
        <v>611</v>
      </c>
      <c r="K774" s="367" t="s">
        <v>48</v>
      </c>
      <c r="L774" s="681" t="s">
        <v>1419</v>
      </c>
      <c r="M774" s="368" t="s">
        <v>1416</v>
      </c>
      <c r="N774" s="682">
        <v>384844</v>
      </c>
      <c r="O774" s="683" t="s">
        <v>1321</v>
      </c>
      <c r="P774" s="684">
        <v>41935</v>
      </c>
      <c r="Q774" s="372">
        <v>101.04709800000001</v>
      </c>
      <c r="R774" s="372">
        <v>111.20243090438244</v>
      </c>
      <c r="S774" s="873">
        <v>5</v>
      </c>
      <c r="T774" s="369">
        <v>-0.13835318881814118</v>
      </c>
      <c r="U774" s="685">
        <v>-1.4230364659216592</v>
      </c>
      <c r="V774" s="369">
        <v>-0.16664514679793385</v>
      </c>
      <c r="W774" s="685">
        <v>-1.4652520229159394</v>
      </c>
      <c r="X774" s="369">
        <v>0.103199351407671</v>
      </c>
      <c r="Y774" s="685">
        <v>0.68962823320771283</v>
      </c>
      <c r="Z774" s="369">
        <v>0.10867942332094471</v>
      </c>
      <c r="AA774" s="685">
        <v>0.57867667818761881</v>
      </c>
      <c r="AB774" s="369">
        <v>0.11782029539578999</v>
      </c>
      <c r="AC774" s="373">
        <v>-2.379696419630482</v>
      </c>
      <c r="AD774" s="686">
        <v>0</v>
      </c>
      <c r="AE774" s="687" t="s">
        <v>1968</v>
      </c>
      <c r="AF774" s="688" t="s">
        <v>1800</v>
      </c>
      <c r="AG774" s="689" t="s">
        <v>1438</v>
      </c>
      <c r="AH774" s="689" t="s">
        <v>1861</v>
      </c>
      <c r="AI774" s="689">
        <v>250000</v>
      </c>
      <c r="AJ774" s="689">
        <v>50000</v>
      </c>
      <c r="AK774" s="689">
        <v>250000</v>
      </c>
      <c r="AL774" s="673">
        <v>2</v>
      </c>
      <c r="AM774" s="673">
        <v>20</v>
      </c>
      <c r="AN774" s="685" t="s">
        <v>1782</v>
      </c>
      <c r="AO774" s="683" t="s">
        <v>1324</v>
      </c>
      <c r="AP774" s="687" t="s">
        <v>1802</v>
      </c>
      <c r="AQ774" s="376" t="s">
        <v>679</v>
      </c>
      <c r="AR774" s="369">
        <v>3.3333333333333301E-3</v>
      </c>
      <c r="AS774" s="369">
        <v>3.3333333333333301E-3</v>
      </c>
      <c r="AT774" s="369" t="s">
        <v>1419</v>
      </c>
      <c r="AW774"/>
      <c r="AX774" s="198"/>
      <c r="AY774" s="184"/>
      <c r="AZ774" s="184"/>
      <c r="BA774" s="184"/>
      <c r="BB774" s="186"/>
      <c r="BC774" s="184"/>
      <c r="BD774" s="184"/>
      <c r="BE774" s="184"/>
      <c r="BF774" s="184"/>
      <c r="BG774" s="186"/>
      <c r="BH774" s="186"/>
      <c r="BI774" s="199"/>
      <c r="BJ774" s="199"/>
      <c r="BK774" s="199"/>
      <c r="BL774" s="186"/>
      <c r="BM774" s="186"/>
      <c r="BN774" s="186"/>
      <c r="BO774" s="186"/>
      <c r="BP774" s="186"/>
      <c r="BQ774" s="186"/>
      <c r="BR774" s="186"/>
      <c r="BS774" s="186"/>
      <c r="BT774" s="187"/>
      <c r="BU774" s="188"/>
      <c r="BV774" s="189"/>
      <c r="BW774" s="185"/>
      <c r="BX774"/>
      <c r="BZ774"/>
    </row>
    <row r="775" spans="2:78" ht="18.75">
      <c r="B775" s="676" t="s">
        <v>1050</v>
      </c>
      <c r="C775" s="364">
        <v>31146414000157</v>
      </c>
      <c r="D775" s="838" t="s">
        <v>14</v>
      </c>
      <c r="E775" s="838" t="s">
        <v>607</v>
      </c>
      <c r="F775" s="365" t="s">
        <v>1419</v>
      </c>
      <c r="G775" s="366" t="s">
        <v>1419</v>
      </c>
      <c r="H775" s="366" t="s">
        <v>34</v>
      </c>
      <c r="I775" s="840" t="s">
        <v>34</v>
      </c>
      <c r="J775" s="366" t="s">
        <v>608</v>
      </c>
      <c r="K775" s="367" t="s">
        <v>48</v>
      </c>
      <c r="L775" s="681" t="s">
        <v>1419</v>
      </c>
      <c r="M775" s="368" t="s">
        <v>34</v>
      </c>
      <c r="N775" s="682">
        <v>487198</v>
      </c>
      <c r="O775" s="683" t="s">
        <v>1321</v>
      </c>
      <c r="P775" s="684">
        <v>43509</v>
      </c>
      <c r="Q775" s="372">
        <v>6.5679845300000004</v>
      </c>
      <c r="R775" s="372">
        <v>10.996643161035845</v>
      </c>
      <c r="S775" s="873">
        <v>2</v>
      </c>
      <c r="T775" s="369">
        <v>0.16053074968548375</v>
      </c>
      <c r="U775" s="685">
        <v>1.6511445284030315</v>
      </c>
      <c r="V775" s="369">
        <v>8.3261305646504358E-2</v>
      </c>
      <c r="W775" s="685">
        <v>0.73208730571129621</v>
      </c>
      <c r="X775" s="369">
        <v>0.21474064288607031</v>
      </c>
      <c r="Y775" s="685">
        <v>1.4350013651384361</v>
      </c>
      <c r="Z775" s="369">
        <v>0.1075483780688713</v>
      </c>
      <c r="AA775" s="685">
        <v>0.57265429152646707</v>
      </c>
      <c r="AB775" s="369">
        <v>0.21522269182177559</v>
      </c>
      <c r="AC775" s="373">
        <v>-0.14157467509959887</v>
      </c>
      <c r="AD775" s="686">
        <v>0</v>
      </c>
      <c r="AE775" s="687" t="s">
        <v>1994</v>
      </c>
      <c r="AF775" s="688" t="s">
        <v>1800</v>
      </c>
      <c r="AG775" s="689" t="s">
        <v>1438</v>
      </c>
      <c r="AH775" s="689" t="s">
        <v>1786</v>
      </c>
      <c r="AI775" s="689">
        <v>1000</v>
      </c>
      <c r="AJ775" s="689">
        <v>0</v>
      </c>
      <c r="AK775" s="689">
        <v>0</v>
      </c>
      <c r="AL775" s="673">
        <v>2</v>
      </c>
      <c r="AM775" s="673">
        <v>20</v>
      </c>
      <c r="AN775" s="685" t="s">
        <v>1782</v>
      </c>
      <c r="AO775" s="683" t="s">
        <v>1324</v>
      </c>
      <c r="AP775" s="687" t="s">
        <v>1783</v>
      </c>
      <c r="AQ775" s="376" t="s">
        <v>659</v>
      </c>
      <c r="AR775" s="369">
        <v>5.3333333333333297E-3</v>
      </c>
      <c r="AS775" s="369">
        <v>5.3333333333333297E-3</v>
      </c>
      <c r="AT775" s="369" t="s">
        <v>1419</v>
      </c>
      <c r="AW775"/>
      <c r="AX775" s="198"/>
      <c r="AY775" s="184"/>
      <c r="AZ775" s="184"/>
      <c r="BA775" s="184"/>
      <c r="BB775" s="186"/>
      <c r="BC775" s="184"/>
      <c r="BD775" s="184"/>
      <c r="BE775" s="184"/>
      <c r="BF775" s="184"/>
      <c r="BG775" s="186"/>
      <c r="BH775" s="186"/>
      <c r="BI775" s="199"/>
      <c r="BJ775" s="199"/>
      <c r="BK775" s="199"/>
      <c r="BL775" s="186"/>
      <c r="BM775" s="186"/>
      <c r="BN775" s="186"/>
      <c r="BO775" s="186"/>
      <c r="BP775" s="186"/>
      <c r="BQ775" s="186"/>
      <c r="BR775" s="186"/>
      <c r="BS775" s="186"/>
      <c r="BT775" s="187"/>
      <c r="BU775" s="188"/>
      <c r="BV775" s="189"/>
      <c r="BW775" s="185"/>
      <c r="BX775"/>
      <c r="BZ775"/>
    </row>
    <row r="776" spans="2:78" ht="18.75">
      <c r="B776" s="676" t="s">
        <v>274</v>
      </c>
      <c r="C776" s="364">
        <v>24325422000103</v>
      </c>
      <c r="D776" s="838" t="s">
        <v>14</v>
      </c>
      <c r="E776" s="838" t="s">
        <v>607</v>
      </c>
      <c r="F776" s="365" t="s">
        <v>1419</v>
      </c>
      <c r="G776" s="366" t="s">
        <v>1419</v>
      </c>
      <c r="H776" s="366" t="s">
        <v>34</v>
      </c>
      <c r="I776" s="840" t="s">
        <v>34</v>
      </c>
      <c r="J776" s="366" t="s">
        <v>608</v>
      </c>
      <c r="K776" s="367" t="s">
        <v>48</v>
      </c>
      <c r="L776" s="681" t="s">
        <v>1419</v>
      </c>
      <c r="M776" s="368" t="s">
        <v>34</v>
      </c>
      <c r="N776" s="682">
        <v>414948</v>
      </c>
      <c r="O776" s="683" t="s">
        <v>1321</v>
      </c>
      <c r="P776" s="684">
        <v>42441</v>
      </c>
      <c r="Q776" s="372">
        <v>265.24690199999998</v>
      </c>
      <c r="R776" s="372">
        <v>257.5601467250998</v>
      </c>
      <c r="S776" s="873">
        <v>1</v>
      </c>
      <c r="T776" s="369">
        <v>-2.9529090199141184E-2</v>
      </c>
      <c r="U776" s="685">
        <v>-0.30372246941197995</v>
      </c>
      <c r="V776" s="369">
        <v>-3.5264014309314806E-2</v>
      </c>
      <c r="W776" s="685">
        <v>-0.31006404504244939</v>
      </c>
      <c r="X776" s="369">
        <v>5.5747060033823015E-2</v>
      </c>
      <c r="Y776" s="685">
        <v>0.37252895481659004</v>
      </c>
      <c r="Z776" s="369">
        <v>0.39138676888813695</v>
      </c>
      <c r="AA776" s="685">
        <v>2.0839859872823219</v>
      </c>
      <c r="AB776" s="369">
        <v>0.19622345839508981</v>
      </c>
      <c r="AC776" s="373">
        <v>-0.7593149353455515</v>
      </c>
      <c r="AD776" s="686">
        <v>0</v>
      </c>
      <c r="AE776" s="687" t="s">
        <v>1987</v>
      </c>
      <c r="AF776" s="688" t="s">
        <v>1779</v>
      </c>
      <c r="AG776" s="689" t="s">
        <v>1439</v>
      </c>
      <c r="AH776" s="689" t="s">
        <v>1786</v>
      </c>
      <c r="AI776" s="689">
        <v>100</v>
      </c>
      <c r="AJ776" s="689">
        <v>100</v>
      </c>
      <c r="AK776" s="689">
        <v>100</v>
      </c>
      <c r="AL776" s="673">
        <v>3</v>
      </c>
      <c r="AM776" s="673">
        <v>20</v>
      </c>
      <c r="AN776" s="685" t="s">
        <v>1836</v>
      </c>
      <c r="AO776" s="683" t="s">
        <v>1324</v>
      </c>
      <c r="AP776" s="687" t="s">
        <v>1783</v>
      </c>
      <c r="AQ776" s="376" t="s">
        <v>659</v>
      </c>
      <c r="AR776" s="369">
        <v>7.4166666666666704E-3</v>
      </c>
      <c r="AS776" s="369">
        <v>7.4166666666666704E-3</v>
      </c>
      <c r="AT776" s="369" t="s">
        <v>1419</v>
      </c>
      <c r="AW776"/>
      <c r="AX776" s="198"/>
      <c r="AY776" s="184"/>
      <c r="AZ776" s="184"/>
      <c r="BA776" s="184"/>
      <c r="BB776" s="186"/>
      <c r="BC776" s="184"/>
      <c r="BD776" s="184"/>
      <c r="BE776" s="184"/>
      <c r="BF776" s="184"/>
      <c r="BG776" s="186"/>
      <c r="BH776" s="186"/>
      <c r="BI776" s="199"/>
      <c r="BJ776" s="199"/>
      <c r="BK776" s="199"/>
      <c r="BL776" s="186"/>
      <c r="BM776" s="186"/>
      <c r="BN776" s="186"/>
      <c r="BO776" s="186"/>
      <c r="BP776" s="186"/>
      <c r="BQ776" s="186"/>
      <c r="BR776" s="186"/>
      <c r="BS776" s="186"/>
      <c r="BT776" s="187"/>
      <c r="BU776" s="188"/>
      <c r="BV776" s="189"/>
      <c r="BW776" s="185"/>
      <c r="BX776"/>
      <c r="BZ776"/>
    </row>
    <row r="777" spans="2:78" ht="18.75">
      <c r="B777" s="676" t="s">
        <v>1051</v>
      </c>
      <c r="C777" s="364"/>
      <c r="D777" s="838" t="s">
        <v>14</v>
      </c>
      <c r="E777" s="838" t="s">
        <v>614</v>
      </c>
      <c r="F777" s="365" t="s">
        <v>1419</v>
      </c>
      <c r="G777" s="366" t="s">
        <v>1419</v>
      </c>
      <c r="H777" s="366" t="s">
        <v>1338</v>
      </c>
      <c r="I777" s="840" t="s">
        <v>34</v>
      </c>
      <c r="J777" s="366" t="s">
        <v>608</v>
      </c>
      <c r="L777" s="681" t="s">
        <v>1419</v>
      </c>
      <c r="M777" s="368" t="s">
        <v>34</v>
      </c>
      <c r="N777" s="682">
        <v>507075</v>
      </c>
      <c r="O777" s="683" t="s">
        <v>1321</v>
      </c>
      <c r="S777" s="873"/>
      <c r="AD777" s="686">
        <v>34337443000194</v>
      </c>
      <c r="AG777" s="689" t="s">
        <v>1438</v>
      </c>
      <c r="AI777" s="689">
        <v>10000</v>
      </c>
      <c r="AJ777" s="689">
        <v>5000</v>
      </c>
      <c r="AK777" s="689">
        <v>5000</v>
      </c>
      <c r="AO777" s="683" t="s">
        <v>1324</v>
      </c>
      <c r="AR777" s="369">
        <v>3.7399999999999998E-3</v>
      </c>
      <c r="AS777" s="369">
        <v>3.7399999999999998E-3</v>
      </c>
      <c r="AT777" s="369" t="s">
        <v>1419</v>
      </c>
      <c r="AW777" s="198"/>
      <c r="AX777" s="198"/>
      <c r="AY777" s="184"/>
      <c r="AZ777" s="184"/>
      <c r="BA777" s="184"/>
      <c r="BB777" s="186"/>
      <c r="BC777" s="184"/>
      <c r="BD777" s="184"/>
      <c r="BE777" s="184"/>
      <c r="BF777" s="184"/>
      <c r="BG777" s="186"/>
      <c r="BH777" s="186"/>
      <c r="BI777" s="199"/>
      <c r="BJ777" s="199"/>
      <c r="BK777" s="199"/>
      <c r="BL777" s="218"/>
      <c r="BM777" s="186"/>
      <c r="BN777" s="186"/>
      <c r="BO777" s="186"/>
      <c r="BP777" s="186"/>
      <c r="BQ777" s="186"/>
      <c r="BR777" s="186"/>
      <c r="BS777" s="186"/>
      <c r="BT777" s="187"/>
      <c r="BU777" s="188"/>
      <c r="BV777" s="189"/>
      <c r="BW777" s="185"/>
      <c r="BX777"/>
      <c r="BZ777"/>
    </row>
    <row r="778" spans="2:78" ht="18.75">
      <c r="B778" s="676" t="s">
        <v>275</v>
      </c>
      <c r="C778" s="364">
        <v>32295931000150</v>
      </c>
      <c r="D778" s="838" t="s">
        <v>14</v>
      </c>
      <c r="E778" s="838" t="s">
        <v>614</v>
      </c>
      <c r="F778" s="365" t="s">
        <v>1419</v>
      </c>
      <c r="G778" s="366" t="s">
        <v>1419</v>
      </c>
      <c r="H778" s="366" t="s">
        <v>1338</v>
      </c>
      <c r="I778" s="840" t="s">
        <v>34</v>
      </c>
      <c r="J778" s="366" t="s">
        <v>608</v>
      </c>
      <c r="K778" s="367" t="s">
        <v>48</v>
      </c>
      <c r="L778" s="681" t="s">
        <v>1419</v>
      </c>
      <c r="M778" s="368" t="s">
        <v>34</v>
      </c>
      <c r="N778" s="682">
        <v>483257</v>
      </c>
      <c r="O778" s="683" t="s">
        <v>1321</v>
      </c>
      <c r="P778" s="684">
        <v>43464</v>
      </c>
      <c r="Q778" s="372">
        <v>21.194468839999999</v>
      </c>
      <c r="R778" s="372">
        <v>20.979461787808759</v>
      </c>
      <c r="S778" s="873">
        <v>2</v>
      </c>
      <c r="T778" s="369">
        <v>9.4467136736623436E-2</v>
      </c>
      <c r="U778" s="685">
        <v>0.97164497295486962</v>
      </c>
      <c r="V778" s="369">
        <v>9.1647671916190943E-2</v>
      </c>
      <c r="W778" s="685">
        <v>0.80582566759994023</v>
      </c>
      <c r="X778" s="369">
        <v>0.21227919356398472</v>
      </c>
      <c r="Y778" s="685">
        <v>1.4185527642125002</v>
      </c>
      <c r="Z778" s="369">
        <v>0.24811473292948638</v>
      </c>
      <c r="AA778" s="685">
        <v>1.3211167769729322</v>
      </c>
      <c r="AB778" s="369">
        <v>0.30406222073279582</v>
      </c>
      <c r="AC778" s="373">
        <v>-7.2628938727804473E-2</v>
      </c>
      <c r="AD778" s="686">
        <v>32041670000142</v>
      </c>
      <c r="AE778" s="687" t="s">
        <v>1921</v>
      </c>
      <c r="AF778" s="688" t="s">
        <v>1800</v>
      </c>
      <c r="AG778" s="689" t="s">
        <v>1438</v>
      </c>
      <c r="AH778" s="689" t="s">
        <v>1780</v>
      </c>
      <c r="AI778" s="689">
        <v>10000</v>
      </c>
      <c r="AJ778" s="689">
        <v>5000</v>
      </c>
      <c r="AK778" s="689">
        <v>5000</v>
      </c>
      <c r="AL778" s="673">
        <v>1.87</v>
      </c>
      <c r="AM778" s="673">
        <v>20</v>
      </c>
      <c r="AN778" s="685" t="s">
        <v>1782</v>
      </c>
      <c r="AO778" s="683" t="s">
        <v>1324</v>
      </c>
      <c r="AP778" s="687" t="s">
        <v>1802</v>
      </c>
      <c r="AQ778" s="376" t="s">
        <v>668</v>
      </c>
      <c r="AR778" s="369">
        <v>3.7399999999999998E-3</v>
      </c>
      <c r="AS778" s="369">
        <v>3.7399999999999998E-3</v>
      </c>
      <c r="AT778" s="369" t="s">
        <v>1419</v>
      </c>
      <c r="AW778"/>
      <c r="AX778" s="198"/>
      <c r="AY778" s="184"/>
      <c r="AZ778" s="184"/>
      <c r="BA778" s="184"/>
      <c r="BB778" s="186"/>
      <c r="BC778" s="184"/>
      <c r="BD778" s="184"/>
      <c r="BE778" s="184"/>
      <c r="BF778" s="184"/>
      <c r="BG778" s="186"/>
      <c r="BH778" s="186"/>
      <c r="BI778" s="199"/>
      <c r="BJ778" s="199"/>
      <c r="BK778" s="199"/>
      <c r="BL778" s="186"/>
      <c r="BM778" s="186"/>
      <c r="BN778" s="186"/>
      <c r="BO778" s="186"/>
      <c r="BP778" s="186"/>
      <c r="BQ778" s="186"/>
      <c r="BR778" s="186"/>
      <c r="BS778" s="186"/>
      <c r="BT778" s="187"/>
      <c r="BU778" s="188"/>
      <c r="BV778" s="189"/>
      <c r="BW778" s="185"/>
      <c r="BX778"/>
      <c r="BZ778"/>
    </row>
    <row r="779" spans="2:78" ht="18.75">
      <c r="B779" s="676" t="s">
        <v>276</v>
      </c>
      <c r="C779" s="364">
        <v>11182072000113</v>
      </c>
      <c r="D779" s="838" t="s">
        <v>14</v>
      </c>
      <c r="E779" s="838" t="s">
        <v>614</v>
      </c>
      <c r="F779" s="365" t="s">
        <v>1419</v>
      </c>
      <c r="G779" s="366" t="s">
        <v>1419</v>
      </c>
      <c r="H779" s="366" t="s">
        <v>1338</v>
      </c>
      <c r="I779" s="840" t="s">
        <v>34</v>
      </c>
      <c r="J779" s="366" t="s">
        <v>608</v>
      </c>
      <c r="K779" s="367" t="s">
        <v>48</v>
      </c>
      <c r="L779" s="681" t="s">
        <v>1419</v>
      </c>
      <c r="M779" s="368" t="s">
        <v>34</v>
      </c>
      <c r="N779" s="682">
        <v>304425</v>
      </c>
      <c r="O779" s="683" t="s">
        <v>1321</v>
      </c>
      <c r="P779" s="684">
        <v>40081</v>
      </c>
      <c r="Q779" s="372">
        <v>164.251195</v>
      </c>
      <c r="R779" s="372">
        <v>164.55950971314749</v>
      </c>
      <c r="S779" s="873">
        <v>2</v>
      </c>
      <c r="T779" s="369">
        <v>6.5564530517573383E-2</v>
      </c>
      <c r="U779" s="685">
        <v>0.67436622599411022</v>
      </c>
      <c r="V779" s="369">
        <v>8.3908197014969765E-2</v>
      </c>
      <c r="W779" s="685">
        <v>0.73777519344438525</v>
      </c>
      <c r="X779" s="369">
        <v>0.2381558069281422</v>
      </c>
      <c r="Y779" s="685">
        <v>1.5914728738092021</v>
      </c>
      <c r="Z779" s="369">
        <v>-0.14100262521529749</v>
      </c>
      <c r="AA779" s="685">
        <v>-0.75078545949182596</v>
      </c>
      <c r="AB779" s="369">
        <v>0.56952349951946801</v>
      </c>
      <c r="AC779" s="373">
        <v>-5.2365163729726168E-2</v>
      </c>
      <c r="AD779" s="686">
        <v>15559384000154</v>
      </c>
      <c r="AE779" s="687" t="s">
        <v>1921</v>
      </c>
      <c r="AF779" s="688" t="s">
        <v>1800</v>
      </c>
      <c r="AG779" s="689" t="s">
        <v>1438</v>
      </c>
      <c r="AH779" s="689" t="s">
        <v>1786</v>
      </c>
      <c r="AI779" s="689">
        <v>10000</v>
      </c>
      <c r="AJ779" s="689">
        <v>1000</v>
      </c>
      <c r="AK779" s="689">
        <v>1000</v>
      </c>
      <c r="AL779" s="673">
        <v>1.87</v>
      </c>
      <c r="AM779" s="673">
        <v>20</v>
      </c>
      <c r="AN779" s="685" t="s">
        <v>1801</v>
      </c>
      <c r="AO779" s="683" t="s">
        <v>1324</v>
      </c>
      <c r="AP779" s="687" t="s">
        <v>1802</v>
      </c>
      <c r="AQ779" s="376" t="s">
        <v>668</v>
      </c>
      <c r="AR779" s="369">
        <v>3.7399999999999998E-3</v>
      </c>
      <c r="AS779" s="369">
        <v>3.7399999999999998E-3</v>
      </c>
      <c r="AT779" s="369" t="s">
        <v>1419</v>
      </c>
      <c r="AW779"/>
      <c r="AX779" s="198"/>
      <c r="AY779" s="184"/>
      <c r="AZ779" s="184"/>
      <c r="BA779" s="184"/>
      <c r="BB779" s="186"/>
      <c r="BC779" s="184"/>
      <c r="BD779" s="184"/>
      <c r="BE779" s="184"/>
      <c r="BF779" s="184"/>
      <c r="BG779" s="186"/>
      <c r="BH779" s="186"/>
      <c r="BI779" s="199"/>
      <c r="BJ779" s="199"/>
      <c r="BK779" s="199"/>
      <c r="BL779" s="186"/>
      <c r="BM779" s="186"/>
      <c r="BN779" s="186"/>
      <c r="BO779" s="186"/>
      <c r="BP779" s="186"/>
      <c r="BQ779" s="186"/>
      <c r="BR779" s="186"/>
      <c r="BS779" s="186"/>
      <c r="BT779" s="187"/>
      <c r="BU779" s="188"/>
      <c r="BV779" s="189"/>
      <c r="BW779" s="185"/>
      <c r="BX779"/>
      <c r="BZ779"/>
    </row>
    <row r="780" spans="2:78" ht="18.75">
      <c r="B780" s="676" t="s">
        <v>277</v>
      </c>
      <c r="C780" s="364">
        <v>38173750000138</v>
      </c>
      <c r="D780" s="838" t="s">
        <v>14</v>
      </c>
      <c r="E780" s="838" t="s">
        <v>607</v>
      </c>
      <c r="F780" s="365" t="s">
        <v>1419</v>
      </c>
      <c r="G780" s="366" t="s">
        <v>1419</v>
      </c>
      <c r="H780" s="366" t="s">
        <v>34</v>
      </c>
      <c r="I780" s="840" t="s">
        <v>34</v>
      </c>
      <c r="J780" s="366" t="s">
        <v>608</v>
      </c>
      <c r="K780" s="367" t="s">
        <v>48</v>
      </c>
      <c r="L780" s="681" t="s">
        <v>1419</v>
      </c>
      <c r="M780" s="368" t="s">
        <v>1416</v>
      </c>
      <c r="N780" s="683">
        <v>553786</v>
      </c>
      <c r="O780" s="683" t="s">
        <v>1324</v>
      </c>
      <c r="P780" s="684">
        <v>44097</v>
      </c>
      <c r="Q780" s="372">
        <v>12.01576595</v>
      </c>
      <c r="R780" s="372">
        <v>11.592491176055777</v>
      </c>
      <c r="S780" s="873">
        <v>2</v>
      </c>
      <c r="T780" s="369">
        <v>5.0243113814356422E-2</v>
      </c>
      <c r="U780" s="685">
        <v>0.51677726932092583</v>
      </c>
      <c r="V780" s="369">
        <v>-3.8989306323461537E-2</v>
      </c>
      <c r="W780" s="685">
        <v>-0.3428192243234866</v>
      </c>
      <c r="X780" s="369">
        <v>-0.19183523441964601</v>
      </c>
      <c r="Y780" s="685">
        <v>-1.2819362910257028</v>
      </c>
      <c r="AB780" s="369">
        <v>0.17084387398476639</v>
      </c>
      <c r="AC780" s="373">
        <v>-0.89391964181468098</v>
      </c>
      <c r="AD780" s="686">
        <v>0</v>
      </c>
      <c r="AE780" s="687" t="s">
        <v>1931</v>
      </c>
      <c r="AF780" s="688" t="s">
        <v>1800</v>
      </c>
      <c r="AG780" s="689" t="s">
        <v>1438</v>
      </c>
      <c r="AH780" s="689" t="s">
        <v>1780</v>
      </c>
      <c r="AI780" s="689">
        <v>0</v>
      </c>
      <c r="AJ780" s="689">
        <v>0</v>
      </c>
      <c r="AK780" s="689">
        <v>0</v>
      </c>
      <c r="AL780" s="673">
        <v>1</v>
      </c>
      <c r="AM780" s="673">
        <v>20</v>
      </c>
      <c r="AN780" s="685" t="s">
        <v>1782</v>
      </c>
      <c r="AO780" s="683" t="s">
        <v>1324</v>
      </c>
      <c r="AP780" s="687" t="s">
        <v>1783</v>
      </c>
      <c r="AQ780" s="376" t="s">
        <v>659</v>
      </c>
      <c r="AR780" s="369">
        <v>2E-3</v>
      </c>
      <c r="AS780" s="369">
        <v>2E-3</v>
      </c>
      <c r="AT780" s="369" t="s">
        <v>1419</v>
      </c>
      <c r="AW780"/>
      <c r="AX780" s="198"/>
      <c r="AY780" s="184"/>
      <c r="AZ780" s="184"/>
      <c r="BA780" s="184"/>
      <c r="BB780" s="186"/>
      <c r="BC780" s="184"/>
      <c r="BD780" s="184"/>
      <c r="BE780" s="184"/>
      <c r="BF780" s="184"/>
      <c r="BG780" s="186"/>
      <c r="BH780" s="186"/>
      <c r="BI780" s="199"/>
      <c r="BJ780" s="199"/>
      <c r="BK780" s="199"/>
      <c r="BL780" s="186"/>
      <c r="BM780" s="186"/>
      <c r="BN780" s="186"/>
      <c r="BO780" s="186"/>
      <c r="BP780" s="186"/>
      <c r="BQ780" s="186"/>
      <c r="BR780" s="186"/>
      <c r="BS780" s="186"/>
      <c r="BT780" s="187"/>
      <c r="BU780" s="188"/>
      <c r="BV780" s="189"/>
      <c r="BW780" s="185"/>
      <c r="BX780"/>
      <c r="BZ780"/>
    </row>
    <row r="781" spans="2:78" ht="18.75">
      <c r="B781" s="676" t="s">
        <v>1052</v>
      </c>
      <c r="C781" s="364">
        <v>11952816000131</v>
      </c>
      <c r="D781" s="838" t="s">
        <v>14</v>
      </c>
      <c r="E781" s="838" t="s">
        <v>607</v>
      </c>
      <c r="F781" s="365" t="s">
        <v>1419</v>
      </c>
      <c r="G781" s="366" t="s">
        <v>1419</v>
      </c>
      <c r="H781" s="366" t="s">
        <v>34</v>
      </c>
      <c r="I781" s="840" t="s">
        <v>34</v>
      </c>
      <c r="J781" s="366" t="s">
        <v>611</v>
      </c>
      <c r="K781" s="367" t="s">
        <v>1782</v>
      </c>
      <c r="L781" s="681" t="s">
        <v>1419</v>
      </c>
      <c r="M781" s="368" t="s">
        <v>1416</v>
      </c>
      <c r="N781" s="682">
        <v>354465</v>
      </c>
      <c r="O781" s="683" t="s">
        <v>1321</v>
      </c>
      <c r="P781" s="684">
        <v>40369</v>
      </c>
      <c r="Q781" s="372">
        <v>389.726629</v>
      </c>
      <c r="R781" s="372">
        <v>422.27092022580615</v>
      </c>
      <c r="S781" s="873">
        <v>2</v>
      </c>
      <c r="T781" s="369">
        <v>-0.19976937974565934</v>
      </c>
      <c r="U781" s="685">
        <v>-2.054734802869608</v>
      </c>
      <c r="V781" s="369">
        <v>-0.19991103365893237</v>
      </c>
      <c r="W781" s="685">
        <v>-1.7577472377707362</v>
      </c>
      <c r="X781" s="369">
        <v>-2.4570322754930873E-2</v>
      </c>
      <c r="Y781" s="685">
        <v>-0.16419084073397319</v>
      </c>
      <c r="Z781" s="369">
        <v>0.42582826434687138</v>
      </c>
      <c r="AA781" s="685">
        <v>2.2673738777849888</v>
      </c>
      <c r="AB781" s="369">
        <v>0.16127735344841065</v>
      </c>
      <c r="AC781" s="373">
        <v>-1.9447393900501568</v>
      </c>
      <c r="AD781" s="686">
        <v>46785338000105</v>
      </c>
      <c r="AE781" s="687" t="s">
        <v>1948</v>
      </c>
      <c r="AF781" s="688" t="s">
        <v>1800</v>
      </c>
      <c r="AG781" s="689" t="s">
        <v>1438</v>
      </c>
      <c r="AH781" s="689" t="s">
        <v>1861</v>
      </c>
      <c r="AI781" s="689">
        <v>0</v>
      </c>
      <c r="AJ781" s="689">
        <v>0</v>
      </c>
      <c r="AK781" s="689">
        <v>0</v>
      </c>
      <c r="AL781" s="673">
        <v>1.17</v>
      </c>
      <c r="AM781" s="673">
        <v>0</v>
      </c>
      <c r="AN781" s="685" t="s">
        <v>1782</v>
      </c>
      <c r="AO781" s="683" t="s">
        <v>1324</v>
      </c>
      <c r="AP781" s="687" t="s">
        <v>1783</v>
      </c>
      <c r="AQ781" s="376" t="s">
        <v>687</v>
      </c>
      <c r="AR781" s="369">
        <v>0</v>
      </c>
      <c r="AS781" s="369">
        <v>0</v>
      </c>
      <c r="AT781" s="369" t="s">
        <v>1419</v>
      </c>
      <c r="AW781" s="198"/>
      <c r="AX781" s="198"/>
      <c r="AY781" s="184"/>
      <c r="AZ781" s="184"/>
      <c r="BA781" s="184"/>
      <c r="BB781" s="186"/>
      <c r="BC781" s="184"/>
      <c r="BD781" s="184"/>
      <c r="BE781" s="184"/>
      <c r="BF781" s="184"/>
      <c r="BG781" s="186"/>
      <c r="BH781" s="186"/>
      <c r="BI781" s="199"/>
      <c r="BJ781" s="199"/>
      <c r="BK781" s="199"/>
      <c r="BL781" s="218"/>
      <c r="BM781" s="186"/>
      <c r="BN781" s="186"/>
      <c r="BO781" s="186"/>
      <c r="BP781" s="186"/>
      <c r="BQ781" s="186"/>
      <c r="BR781" s="186"/>
      <c r="BS781" s="186"/>
      <c r="BT781" s="187"/>
      <c r="BU781" s="188"/>
      <c r="BV781" s="189"/>
      <c r="BW781" s="185"/>
      <c r="BX781"/>
      <c r="BZ781"/>
    </row>
    <row r="782" spans="2:78" ht="18.75">
      <c r="B782" s="676" t="s">
        <v>530</v>
      </c>
      <c r="C782" s="364">
        <v>41594603000146</v>
      </c>
      <c r="D782" s="838" t="s">
        <v>13</v>
      </c>
      <c r="E782" s="838" t="s">
        <v>616</v>
      </c>
      <c r="F782" s="365" t="s">
        <v>619</v>
      </c>
      <c r="G782" s="366" t="s">
        <v>34</v>
      </c>
      <c r="H782" s="366" t="s">
        <v>1338</v>
      </c>
      <c r="I782" s="840" t="s">
        <v>34</v>
      </c>
      <c r="J782" s="366" t="s">
        <v>611</v>
      </c>
      <c r="K782" s="367" t="s">
        <v>48</v>
      </c>
      <c r="L782" s="681" t="s">
        <v>1419</v>
      </c>
      <c r="M782" s="368" t="s">
        <v>1416</v>
      </c>
      <c r="N782" s="683">
        <v>600520</v>
      </c>
      <c r="O782" s="683" t="s">
        <v>1321</v>
      </c>
      <c r="P782" s="684">
        <v>44353</v>
      </c>
      <c r="Q782" s="372">
        <v>5.9783958899999998</v>
      </c>
      <c r="R782" s="372">
        <v>12.538124314100724</v>
      </c>
      <c r="S782" s="873">
        <v>4</v>
      </c>
      <c r="T782" s="369">
        <v>-0.17754604269594099</v>
      </c>
      <c r="U782" s="685">
        <v>-1.8261559078953389</v>
      </c>
      <c r="V782" s="369">
        <v>-0.17754604269594099</v>
      </c>
      <c r="W782" s="685">
        <v>-1.5610997572968186</v>
      </c>
      <c r="AB782" s="369">
        <v>0.16590177867392572</v>
      </c>
      <c r="AC782" s="373">
        <v>-1.7557221709097535</v>
      </c>
      <c r="AD782" s="686">
        <v>41594622000172</v>
      </c>
      <c r="AE782" s="687" t="s">
        <v>2004</v>
      </c>
      <c r="AF782" s="688" t="s">
        <v>1779</v>
      </c>
      <c r="AG782" s="689" t="s">
        <v>1439</v>
      </c>
      <c r="AH782" s="689" t="s">
        <v>1780</v>
      </c>
      <c r="AI782" s="689">
        <v>500</v>
      </c>
      <c r="AJ782" s="689">
        <v>0</v>
      </c>
      <c r="AK782" s="689">
        <v>500</v>
      </c>
      <c r="AL782" s="673">
        <v>0.5</v>
      </c>
      <c r="AM782" s="673">
        <v>0</v>
      </c>
      <c r="AN782" s="685" t="s">
        <v>1782</v>
      </c>
      <c r="AO782" s="683" t="s">
        <v>1324</v>
      </c>
      <c r="AP782" s="687" t="s">
        <v>1802</v>
      </c>
      <c r="AQ782" s="376" t="s">
        <v>679</v>
      </c>
      <c r="AR782" s="369">
        <v>3.3335000000000001E-3</v>
      </c>
      <c r="AS782" s="369">
        <v>3.3335000000000001E-3</v>
      </c>
      <c r="AT782" s="369" t="s">
        <v>1419</v>
      </c>
      <c r="AW782"/>
      <c r="AX782" s="198"/>
      <c r="AY782" s="184"/>
      <c r="AZ782" s="184"/>
      <c r="BA782" s="184"/>
      <c r="BB782" s="186"/>
      <c r="BC782" s="184"/>
      <c r="BD782" s="184"/>
      <c r="BE782" s="184"/>
      <c r="BF782" s="184"/>
      <c r="BG782" s="186"/>
      <c r="BH782" s="186"/>
      <c r="BI782" s="199"/>
      <c r="BJ782" s="199"/>
      <c r="BK782" s="199"/>
      <c r="BL782" s="186"/>
      <c r="BM782" s="186"/>
      <c r="BN782" s="186"/>
      <c r="BO782" s="186"/>
      <c r="BP782" s="186"/>
      <c r="BQ782" s="186"/>
      <c r="BR782" s="186"/>
      <c r="BS782" s="186"/>
      <c r="BT782" s="187"/>
      <c r="BU782" s="188"/>
      <c r="BV782" s="189"/>
      <c r="BW782" s="185"/>
      <c r="BX782"/>
      <c r="BZ782"/>
    </row>
    <row r="783" spans="2:78" ht="18.75">
      <c r="B783" s="676" t="s">
        <v>531</v>
      </c>
      <c r="C783" s="364">
        <v>41594555000196</v>
      </c>
      <c r="D783" s="838" t="s">
        <v>13</v>
      </c>
      <c r="E783" s="838" t="s">
        <v>615</v>
      </c>
      <c r="F783" s="365" t="s">
        <v>619</v>
      </c>
      <c r="G783" s="366" t="s">
        <v>34</v>
      </c>
      <c r="H783" s="366" t="s">
        <v>1338</v>
      </c>
      <c r="I783" s="840" t="s">
        <v>34</v>
      </c>
      <c r="J783" s="366" t="s">
        <v>1419</v>
      </c>
      <c r="K783" s="367" t="s">
        <v>49</v>
      </c>
      <c r="L783" s="681" t="s">
        <v>1419</v>
      </c>
      <c r="M783" s="368" t="s">
        <v>1416</v>
      </c>
      <c r="N783" s="683">
        <v>600482</v>
      </c>
      <c r="O783" s="683" t="s">
        <v>1321</v>
      </c>
      <c r="P783" s="684">
        <v>44356</v>
      </c>
      <c r="Q783" s="372">
        <v>4.6459882300000004</v>
      </c>
      <c r="R783" s="372">
        <v>7.6082425271223046</v>
      </c>
      <c r="S783" s="873">
        <v>4</v>
      </c>
      <c r="T783" s="369">
        <v>-0.2239989692449903</v>
      </c>
      <c r="U783" s="685">
        <v>-2.3039490761826884</v>
      </c>
      <c r="V783" s="369">
        <v>-0.2239989692449903</v>
      </c>
      <c r="W783" s="685">
        <v>-1.9695439628691105</v>
      </c>
      <c r="AB783" s="369">
        <v>0.23501220783539156</v>
      </c>
      <c r="AC783" s="373">
        <v>-1.4370758041504739</v>
      </c>
      <c r="AD783" s="686">
        <v>41594569000100</v>
      </c>
      <c r="AE783" s="687" t="s">
        <v>2004</v>
      </c>
      <c r="AF783" s="688" t="s">
        <v>1779</v>
      </c>
      <c r="AG783" s="689" t="s">
        <v>1439</v>
      </c>
      <c r="AH783" s="689" t="s">
        <v>1780</v>
      </c>
      <c r="AI783" s="689">
        <v>500</v>
      </c>
      <c r="AJ783" s="689">
        <v>0</v>
      </c>
      <c r="AK783" s="689">
        <v>500</v>
      </c>
      <c r="AL783" s="673">
        <v>0.5</v>
      </c>
      <c r="AM783" s="673">
        <v>0</v>
      </c>
      <c r="AN783" s="685" t="s">
        <v>1782</v>
      </c>
      <c r="AO783" s="683" t="s">
        <v>1324</v>
      </c>
      <c r="AP783" s="687" t="s">
        <v>1802</v>
      </c>
      <c r="AQ783" s="376" t="s">
        <v>679</v>
      </c>
      <c r="AR783" s="369">
        <v>3.3335000000000001E-3</v>
      </c>
      <c r="AS783" s="369">
        <v>3.3335000000000001E-3</v>
      </c>
      <c r="AT783" s="369" t="s">
        <v>1419</v>
      </c>
      <c r="AW783"/>
      <c r="AX783" s="198"/>
      <c r="AY783" s="184"/>
      <c r="AZ783" s="184"/>
      <c r="BA783" s="184"/>
      <c r="BB783" s="186"/>
      <c r="BC783" s="184"/>
      <c r="BD783" s="184"/>
      <c r="BE783" s="184"/>
      <c r="BF783" s="184"/>
      <c r="BG783" s="186"/>
      <c r="BH783" s="186"/>
      <c r="BI783" s="199"/>
      <c r="BJ783" s="199"/>
      <c r="BK783" s="199"/>
      <c r="BL783" s="186"/>
      <c r="BM783" s="186"/>
      <c r="BN783" s="186"/>
      <c r="BO783" s="186"/>
      <c r="BP783" s="186"/>
      <c r="BQ783" s="186"/>
      <c r="BR783" s="186"/>
      <c r="BS783" s="186"/>
      <c r="BT783" s="187"/>
      <c r="BU783" s="188"/>
      <c r="BV783" s="189"/>
      <c r="BW783" s="185"/>
      <c r="BX783"/>
      <c r="BZ783"/>
    </row>
    <row r="784" spans="2:78" ht="18.75">
      <c r="B784" s="676" t="s">
        <v>278</v>
      </c>
      <c r="C784" s="364">
        <v>19392834000118</v>
      </c>
      <c r="D784" s="838" t="s">
        <v>11</v>
      </c>
      <c r="E784" s="838" t="s">
        <v>620</v>
      </c>
      <c r="F784" s="365" t="s">
        <v>685</v>
      </c>
      <c r="G784" s="366" t="s">
        <v>738</v>
      </c>
      <c r="H784" s="366" t="s">
        <v>34</v>
      </c>
      <c r="I784" s="840" t="s">
        <v>1319</v>
      </c>
      <c r="J784" s="366" t="s">
        <v>608</v>
      </c>
      <c r="K784" s="367" t="s">
        <v>48</v>
      </c>
      <c r="L784" s="681" t="s">
        <v>1419</v>
      </c>
      <c r="M784" s="368" t="s">
        <v>34</v>
      </c>
      <c r="N784" s="682">
        <v>367771</v>
      </c>
      <c r="O784" s="683" t="s">
        <v>1321</v>
      </c>
      <c r="P784" s="684">
        <v>41654</v>
      </c>
      <c r="Q784" s="372">
        <v>334.84402999999998</v>
      </c>
      <c r="R784" s="372">
        <v>152.52014165338645</v>
      </c>
      <c r="S784" s="873">
        <v>1</v>
      </c>
      <c r="T784" s="369">
        <v>0.12206388373453714</v>
      </c>
      <c r="U784" s="685">
        <v>1.2554922601356906</v>
      </c>
      <c r="V784" s="369">
        <v>0.1453920189304847</v>
      </c>
      <c r="W784" s="685">
        <v>1.2783807626395669</v>
      </c>
      <c r="X784" s="369">
        <v>0.21909115740421048</v>
      </c>
      <c r="Y784" s="685">
        <v>1.4640736180137242</v>
      </c>
      <c r="Z784" s="369">
        <v>0.27854108908594788</v>
      </c>
      <c r="AA784" s="685">
        <v>1.4831255747007106</v>
      </c>
      <c r="AB784" s="369">
        <v>1.6802985667977567E-3</v>
      </c>
      <c r="AC784" s="373">
        <v>18.842264845579727</v>
      </c>
      <c r="AD784" s="686">
        <v>0</v>
      </c>
      <c r="AE784" s="687" t="s">
        <v>1924</v>
      </c>
      <c r="AF784" s="688" t="s">
        <v>1800</v>
      </c>
      <c r="AG784" s="689" t="s">
        <v>1438</v>
      </c>
      <c r="AH784" s="689" t="s">
        <v>1780</v>
      </c>
      <c r="AI784" s="689">
        <v>100</v>
      </c>
      <c r="AJ784" s="689">
        <v>100</v>
      </c>
      <c r="AK784" s="689">
        <v>100</v>
      </c>
      <c r="AL784" s="673">
        <v>0.5</v>
      </c>
      <c r="AM784" s="673">
        <v>0</v>
      </c>
      <c r="AN784" s="685" t="s">
        <v>1801</v>
      </c>
      <c r="AO784" s="683" t="s">
        <v>1324</v>
      </c>
      <c r="AP784" s="687" t="s">
        <v>1802</v>
      </c>
      <c r="AQ784" s="376" t="s">
        <v>1917</v>
      </c>
      <c r="AR784" s="369">
        <v>1E-3</v>
      </c>
      <c r="AS784" s="369">
        <v>1E-3</v>
      </c>
      <c r="AT784" s="369" t="s">
        <v>1419</v>
      </c>
      <c r="AW784"/>
      <c r="AX784" s="198"/>
      <c r="AY784" s="184"/>
      <c r="AZ784" s="184"/>
      <c r="BA784" s="184"/>
      <c r="BB784" s="186"/>
      <c r="BC784" s="184"/>
      <c r="BD784" s="184"/>
      <c r="BE784" s="184"/>
      <c r="BF784" s="184"/>
      <c r="BG784" s="186"/>
      <c r="BH784" s="186"/>
      <c r="BI784" s="199"/>
      <c r="BJ784" s="199"/>
      <c r="BK784" s="199"/>
      <c r="BL784" s="186"/>
      <c r="BM784" s="186"/>
      <c r="BN784" s="186"/>
      <c r="BO784" s="186"/>
      <c r="BP784" s="186"/>
      <c r="BQ784" s="186"/>
      <c r="BR784" s="186"/>
      <c r="BS784" s="186"/>
      <c r="BT784" s="187"/>
      <c r="BU784" s="188"/>
      <c r="BV784" s="189"/>
      <c r="BW784" s="185"/>
      <c r="BX784"/>
      <c r="BZ784"/>
    </row>
    <row r="785" spans="2:78" ht="18.75">
      <c r="B785" s="676" t="s">
        <v>279</v>
      </c>
      <c r="C785" s="364">
        <v>23711364000185</v>
      </c>
      <c r="D785" s="838" t="s">
        <v>11</v>
      </c>
      <c r="E785" s="838" t="s">
        <v>620</v>
      </c>
      <c r="F785" s="365" t="s">
        <v>685</v>
      </c>
      <c r="G785" s="366" t="s">
        <v>738</v>
      </c>
      <c r="H785" s="366" t="s">
        <v>34</v>
      </c>
      <c r="I785" s="840" t="s">
        <v>1319</v>
      </c>
      <c r="J785" s="366" t="s">
        <v>608</v>
      </c>
      <c r="K785" s="367" t="s">
        <v>48</v>
      </c>
      <c r="L785" s="681" t="s">
        <v>1419</v>
      </c>
      <c r="M785" s="368" t="s">
        <v>34</v>
      </c>
      <c r="N785" s="682">
        <v>421960</v>
      </c>
      <c r="O785" s="683" t="s">
        <v>1321</v>
      </c>
      <c r="P785" s="684">
        <v>42593</v>
      </c>
      <c r="Q785" s="372">
        <v>275.421649</v>
      </c>
      <c r="R785" s="372">
        <v>225.27691137450199</v>
      </c>
      <c r="S785" s="873">
        <v>1</v>
      </c>
      <c r="T785" s="369">
        <v>0.12209239212472012</v>
      </c>
      <c r="U785" s="685">
        <v>1.2557854841600997</v>
      </c>
      <c r="V785" s="369">
        <v>0.14565497684289475</v>
      </c>
      <c r="W785" s="685">
        <v>1.2806928588542124</v>
      </c>
      <c r="X785" s="369">
        <v>0.21970253422629771</v>
      </c>
      <c r="Y785" s="685">
        <v>1.468159135140422</v>
      </c>
      <c r="Z785" s="369">
        <v>0.28062332719252581</v>
      </c>
      <c r="AA785" s="685">
        <v>1.4942127022717857</v>
      </c>
      <c r="AB785" s="369">
        <v>1.2578924033666956E-3</v>
      </c>
      <c r="AC785" s="373">
        <v>25.378632100980408</v>
      </c>
      <c r="AD785" s="686">
        <v>0</v>
      </c>
      <c r="AE785" s="687" t="s">
        <v>1924</v>
      </c>
      <c r="AF785" s="688" t="s">
        <v>1800</v>
      </c>
      <c r="AG785" s="689" t="s">
        <v>1438</v>
      </c>
      <c r="AH785" s="689" t="s">
        <v>1780</v>
      </c>
      <c r="AI785" s="689">
        <v>100</v>
      </c>
      <c r="AJ785" s="689">
        <v>100</v>
      </c>
      <c r="AK785" s="689">
        <v>100</v>
      </c>
      <c r="AL785" s="673">
        <v>1</v>
      </c>
      <c r="AM785" s="673">
        <v>0</v>
      </c>
      <c r="AN785" s="685" t="s">
        <v>1787</v>
      </c>
      <c r="AO785" s="683" t="s">
        <v>1324</v>
      </c>
      <c r="AP785" s="687" t="s">
        <v>1802</v>
      </c>
      <c r="AQ785" s="376" t="s">
        <v>1917</v>
      </c>
      <c r="AR785" s="369">
        <v>3.0000000000000001E-3</v>
      </c>
      <c r="AS785" s="369">
        <v>3.0000000000000001E-3</v>
      </c>
      <c r="AT785" s="369" t="s">
        <v>1419</v>
      </c>
      <c r="AW785"/>
      <c r="AX785" s="198"/>
      <c r="AY785" s="184"/>
      <c r="AZ785" s="184"/>
      <c r="BA785" s="184"/>
      <c r="BB785" s="186"/>
      <c r="BC785" s="184"/>
      <c r="BD785" s="184"/>
      <c r="BE785" s="184"/>
      <c r="BF785" s="184"/>
      <c r="BG785" s="186"/>
      <c r="BH785" s="186"/>
      <c r="BI785" s="199"/>
      <c r="BJ785" s="199"/>
      <c r="BK785" s="199"/>
      <c r="BL785" s="186"/>
      <c r="BM785" s="186"/>
      <c r="BN785" s="186"/>
      <c r="BO785" s="186"/>
      <c r="BP785" s="186"/>
      <c r="BQ785" s="186"/>
      <c r="BR785" s="186"/>
      <c r="BS785" s="186"/>
      <c r="BT785" s="187"/>
      <c r="BU785" s="188"/>
      <c r="BV785" s="189"/>
      <c r="BW785" s="185"/>
      <c r="BX785"/>
      <c r="BZ785"/>
    </row>
    <row r="786" spans="2:78" ht="18.75">
      <c r="B786" s="676" t="s">
        <v>1053</v>
      </c>
      <c r="C786" s="364">
        <v>14796095000106</v>
      </c>
      <c r="D786" s="838" t="s">
        <v>13</v>
      </c>
      <c r="E786" s="838" t="s">
        <v>615</v>
      </c>
      <c r="F786" s="365" t="s">
        <v>619</v>
      </c>
      <c r="G786" s="366" t="s">
        <v>34</v>
      </c>
      <c r="H786" s="366" t="s">
        <v>1337</v>
      </c>
      <c r="I786" s="840" t="s">
        <v>34</v>
      </c>
      <c r="J786" s="366" t="s">
        <v>1419</v>
      </c>
      <c r="K786" s="367" t="s">
        <v>48</v>
      </c>
      <c r="L786" s="681" t="s">
        <v>1419</v>
      </c>
      <c r="M786" s="368" t="s">
        <v>1416</v>
      </c>
      <c r="N786" s="682">
        <v>301485</v>
      </c>
      <c r="O786" s="683" t="s">
        <v>1321</v>
      </c>
      <c r="P786" s="684">
        <v>40955</v>
      </c>
      <c r="Q786" s="372">
        <v>65.709573000000006</v>
      </c>
      <c r="R786" s="372">
        <v>71.02151113709678</v>
      </c>
      <c r="S786" s="873">
        <v>1</v>
      </c>
      <c r="T786" s="369">
        <v>0.19513687656481848</v>
      </c>
      <c r="U786" s="685">
        <v>2.0070870326147436</v>
      </c>
      <c r="V786" s="369">
        <v>0.19630922315564692</v>
      </c>
      <c r="W786" s="685">
        <v>1.726077787879716</v>
      </c>
      <c r="X786" s="369">
        <v>0.28982035571643472</v>
      </c>
      <c r="Y786" s="685">
        <v>1.9367205038993991</v>
      </c>
      <c r="Z786" s="369">
        <v>0.31519258545875584</v>
      </c>
      <c r="AA786" s="685">
        <v>1.6782808812299697</v>
      </c>
      <c r="AB786" s="369">
        <v>3.4798147926377664E-2</v>
      </c>
      <c r="AC786" s="373">
        <v>2.3730525835778176</v>
      </c>
      <c r="AD786" s="686">
        <v>0</v>
      </c>
      <c r="AE786" s="687" t="s">
        <v>1918</v>
      </c>
      <c r="AF786" s="688" t="s">
        <v>1800</v>
      </c>
      <c r="AG786" s="689" t="s">
        <v>1438</v>
      </c>
      <c r="AH786" s="689" t="s">
        <v>1780</v>
      </c>
      <c r="AI786" s="689">
        <v>5000</v>
      </c>
      <c r="AJ786" s="689">
        <v>0</v>
      </c>
      <c r="AK786" s="689">
        <v>0</v>
      </c>
      <c r="AL786" s="673">
        <v>0.67</v>
      </c>
      <c r="AM786" s="673">
        <v>20</v>
      </c>
      <c r="AN786" s="685" t="s">
        <v>1782</v>
      </c>
      <c r="AO786" s="683" t="s">
        <v>1324</v>
      </c>
      <c r="AP786" s="687" t="s">
        <v>1802</v>
      </c>
      <c r="AQ786" s="376" t="s">
        <v>686</v>
      </c>
      <c r="AR786" s="369">
        <v>1.34E-3</v>
      </c>
      <c r="AS786" s="369">
        <v>1.34E-3</v>
      </c>
      <c r="AT786" s="369" t="s">
        <v>1419</v>
      </c>
      <c r="AW786"/>
      <c r="AX786" s="198"/>
      <c r="AY786" s="184"/>
      <c r="AZ786" s="184"/>
      <c r="BA786" s="184"/>
      <c r="BB786" s="186"/>
      <c r="BC786" s="184"/>
      <c r="BD786" s="184"/>
      <c r="BE786" s="184"/>
      <c r="BF786" s="184"/>
      <c r="BG786" s="186"/>
      <c r="BH786" s="186"/>
      <c r="BI786" s="199"/>
      <c r="BJ786" s="199"/>
      <c r="BK786" s="199"/>
      <c r="BL786" s="186"/>
      <c r="BM786" s="186"/>
      <c r="BN786" s="186"/>
      <c r="BO786" s="186"/>
      <c r="BP786" s="186"/>
      <c r="BQ786" s="186"/>
      <c r="BR786" s="186"/>
      <c r="BS786" s="186"/>
      <c r="BT786" s="187"/>
      <c r="BU786" s="188"/>
      <c r="BV786" s="189"/>
      <c r="BW786" s="185"/>
      <c r="BX786"/>
      <c r="BZ786"/>
    </row>
    <row r="787" spans="2:78" ht="18.75">
      <c r="B787" s="676" t="s">
        <v>1054</v>
      </c>
      <c r="C787" s="364">
        <v>30553981000165</v>
      </c>
      <c r="D787" s="838" t="s">
        <v>14</v>
      </c>
      <c r="E787" s="838" t="s">
        <v>607</v>
      </c>
      <c r="F787" s="365" t="s">
        <v>1419</v>
      </c>
      <c r="G787" s="366" t="s">
        <v>1419</v>
      </c>
      <c r="H787" s="366" t="s">
        <v>34</v>
      </c>
      <c r="I787" s="840" t="s">
        <v>34</v>
      </c>
      <c r="J787" s="366" t="s">
        <v>611</v>
      </c>
      <c r="K787" s="367" t="s">
        <v>1782</v>
      </c>
      <c r="L787" s="681" t="s">
        <v>1419</v>
      </c>
      <c r="M787" s="368" t="s">
        <v>1416</v>
      </c>
      <c r="N787" s="682">
        <v>474274</v>
      </c>
      <c r="O787" s="683" t="s">
        <v>1321</v>
      </c>
      <c r="P787" s="684">
        <v>43299</v>
      </c>
      <c r="Q787" s="372">
        <v>108.32860762999999</v>
      </c>
      <c r="R787" s="372">
        <v>161.77176220024006</v>
      </c>
      <c r="S787" s="873">
        <v>3</v>
      </c>
      <c r="T787" s="369">
        <v>-0.36751231296584097</v>
      </c>
      <c r="U787" s="685">
        <v>-3.780060492230811</v>
      </c>
      <c r="V787" s="369">
        <v>-0.38605066097409668</v>
      </c>
      <c r="W787" s="685">
        <v>-3.3944073548461957</v>
      </c>
      <c r="X787" s="369">
        <v>-0.21882586353685096</v>
      </c>
      <c r="Y787" s="685">
        <v>-1.4623007954278024</v>
      </c>
      <c r="Z787" s="369">
        <v>0.26971854986475119</v>
      </c>
      <c r="AA787" s="685">
        <v>1.436148902082333</v>
      </c>
      <c r="AB787" s="369">
        <v>0.19813848945251819</v>
      </c>
      <c r="AC787" s="373">
        <v>-2.5223875011376702</v>
      </c>
      <c r="AD787" s="686">
        <v>17690766000148</v>
      </c>
      <c r="AE787" s="687" t="s">
        <v>1940</v>
      </c>
      <c r="AF787" s="688" t="s">
        <v>1779</v>
      </c>
      <c r="AG787" s="689" t="s">
        <v>1439</v>
      </c>
      <c r="AH787" s="689" t="s">
        <v>1780</v>
      </c>
      <c r="AI787" s="689">
        <v>2000000</v>
      </c>
      <c r="AJ787" s="689">
        <v>25000</v>
      </c>
      <c r="AK787" s="689">
        <v>25000</v>
      </c>
      <c r="AL787" s="673">
        <v>1</v>
      </c>
      <c r="AM787" s="673">
        <v>10</v>
      </c>
      <c r="AN787" s="685" t="s">
        <v>1791</v>
      </c>
      <c r="AO787" s="683" t="s">
        <v>1324</v>
      </c>
      <c r="AP787" s="687" t="s">
        <v>1802</v>
      </c>
      <c r="AQ787" s="376" t="s">
        <v>679</v>
      </c>
      <c r="AR787" s="369">
        <v>1E-3</v>
      </c>
      <c r="AS787" s="369">
        <v>1E-3</v>
      </c>
      <c r="AT787" s="369" t="s">
        <v>1419</v>
      </c>
      <c r="AW787"/>
      <c r="AX787" s="198"/>
      <c r="AY787" s="184"/>
      <c r="AZ787" s="184"/>
      <c r="BA787" s="184"/>
      <c r="BB787" s="186"/>
      <c r="BC787" s="184"/>
      <c r="BD787" s="184"/>
      <c r="BE787" s="184"/>
      <c r="BF787" s="184"/>
      <c r="BG787" s="186"/>
      <c r="BH787" s="186"/>
      <c r="BI787" s="199"/>
      <c r="BJ787" s="199"/>
      <c r="BK787" s="199"/>
      <c r="BL787" s="186"/>
      <c r="BM787" s="186"/>
      <c r="BN787" s="186"/>
      <c r="BO787" s="186"/>
      <c r="BP787" s="186"/>
      <c r="BQ787" s="186"/>
      <c r="BR787" s="186"/>
      <c r="BS787" s="186"/>
      <c r="BT787" s="187"/>
      <c r="BU787" s="188"/>
      <c r="BV787" s="189"/>
      <c r="BW787" s="185"/>
      <c r="BX787"/>
      <c r="BZ787"/>
    </row>
    <row r="788" spans="2:78" ht="18.75">
      <c r="B788" s="676" t="s">
        <v>1055</v>
      </c>
      <c r="C788" s="364">
        <v>18323970000193</v>
      </c>
      <c r="D788" s="838" t="s">
        <v>14</v>
      </c>
      <c r="E788" s="838" t="s">
        <v>607</v>
      </c>
      <c r="F788" s="365" t="s">
        <v>1419</v>
      </c>
      <c r="G788" s="366" t="s">
        <v>1419</v>
      </c>
      <c r="H788" s="366" t="s">
        <v>34</v>
      </c>
      <c r="I788" s="840" t="s">
        <v>34</v>
      </c>
      <c r="J788" s="366" t="s">
        <v>611</v>
      </c>
      <c r="K788" s="367" t="s">
        <v>1782</v>
      </c>
      <c r="L788" s="681" t="s">
        <v>1419</v>
      </c>
      <c r="M788" s="368" t="s">
        <v>1416</v>
      </c>
      <c r="N788" s="682">
        <v>344788</v>
      </c>
      <c r="O788" s="683" t="s">
        <v>1324</v>
      </c>
      <c r="P788" s="684">
        <v>41487</v>
      </c>
      <c r="Q788" s="372">
        <v>55.556702000000001</v>
      </c>
      <c r="R788" s="372">
        <v>77.083178907258116</v>
      </c>
      <c r="S788" s="873">
        <v>3</v>
      </c>
      <c r="T788" s="369">
        <v>-0.36620375996209709</v>
      </c>
      <c r="U788" s="685">
        <v>-3.7666013254575281</v>
      </c>
      <c r="V788" s="369">
        <v>-0.384408810698876</v>
      </c>
      <c r="W788" s="685">
        <v>-3.3799711442314977</v>
      </c>
      <c r="X788" s="369">
        <v>-0.21409453483137808</v>
      </c>
      <c r="Y788" s="685">
        <v>-1.430683757031981</v>
      </c>
      <c r="Z788" s="369">
        <v>0.28126892251511637</v>
      </c>
      <c r="AA788" s="685">
        <v>1.4976502523186508</v>
      </c>
      <c r="AB788" s="369">
        <v>0.19828881751861635</v>
      </c>
      <c r="AC788" s="373">
        <v>-2.5121951164358598</v>
      </c>
      <c r="AD788" s="686">
        <v>17690766000148</v>
      </c>
      <c r="AE788" s="687" t="s">
        <v>1940</v>
      </c>
      <c r="AF788" s="688" t="s">
        <v>1779</v>
      </c>
      <c r="AG788" s="689" t="s">
        <v>1439</v>
      </c>
      <c r="AH788" s="689" t="s">
        <v>1861</v>
      </c>
      <c r="AI788" s="689">
        <v>25000</v>
      </c>
      <c r="AJ788" s="689">
        <v>25000</v>
      </c>
      <c r="AK788" s="689">
        <v>25000</v>
      </c>
      <c r="AL788" s="673">
        <v>0.7</v>
      </c>
      <c r="AM788" s="673">
        <v>10</v>
      </c>
      <c r="AN788" s="685" t="s">
        <v>1791</v>
      </c>
      <c r="AO788" s="683" t="s">
        <v>1324</v>
      </c>
      <c r="AP788" s="687" t="s">
        <v>1802</v>
      </c>
      <c r="AQ788" s="376" t="s">
        <v>679</v>
      </c>
      <c r="AR788" s="369">
        <v>6.9999999999999999E-4</v>
      </c>
      <c r="AS788" s="369">
        <v>6.9999999999999999E-4</v>
      </c>
      <c r="AT788" s="369" t="s">
        <v>1419</v>
      </c>
      <c r="AW788"/>
      <c r="AX788" s="198"/>
      <c r="AY788" s="184"/>
      <c r="AZ788" s="184"/>
      <c r="BA788" s="184"/>
      <c r="BB788" s="186"/>
      <c r="BC788" s="184"/>
      <c r="BD788" s="184"/>
      <c r="BE788" s="184"/>
      <c r="BF788" s="184"/>
      <c r="BG788" s="186"/>
      <c r="BH788" s="186"/>
      <c r="BI788" s="199"/>
      <c r="BJ788" s="199"/>
      <c r="BK788" s="199"/>
      <c r="BL788" s="186"/>
      <c r="BM788" s="186"/>
      <c r="BN788" s="186"/>
      <c r="BO788" s="186"/>
      <c r="BP788" s="186"/>
      <c r="BQ788" s="186"/>
      <c r="BR788" s="186"/>
      <c r="BS788" s="186"/>
      <c r="BT788" s="187"/>
      <c r="BU788" s="188"/>
      <c r="BV788" s="189"/>
      <c r="BW788" s="185"/>
      <c r="BX788"/>
      <c r="BZ788"/>
    </row>
    <row r="789" spans="2:78" ht="18.75">
      <c r="B789" s="676" t="s">
        <v>1056</v>
      </c>
      <c r="C789" s="364">
        <v>39958460000162</v>
      </c>
      <c r="D789" s="838" t="s">
        <v>11</v>
      </c>
      <c r="E789" s="838" t="s">
        <v>620</v>
      </c>
      <c r="F789" s="365" t="s">
        <v>685</v>
      </c>
      <c r="G789" s="366" t="s">
        <v>738</v>
      </c>
      <c r="H789" s="366" t="s">
        <v>34</v>
      </c>
      <c r="I789" s="840" t="s">
        <v>1319</v>
      </c>
      <c r="J789" s="366" t="s">
        <v>608</v>
      </c>
      <c r="K789" s="367" t="s">
        <v>48</v>
      </c>
      <c r="L789" s="681" t="s">
        <v>1419</v>
      </c>
      <c r="M789" s="368" t="s">
        <v>34</v>
      </c>
      <c r="N789" s="683">
        <v>565849</v>
      </c>
      <c r="O789" s="683" t="s">
        <v>1321</v>
      </c>
      <c r="P789" s="684">
        <v>44172</v>
      </c>
      <c r="Q789" s="372">
        <v>106.72687746</v>
      </c>
      <c r="R789" s="372">
        <v>87.178560036494048</v>
      </c>
      <c r="S789" s="873">
        <v>1</v>
      </c>
      <c r="T789" s="369">
        <v>0.11171176825380957</v>
      </c>
      <c r="U789" s="685">
        <v>1.1490152215191738</v>
      </c>
      <c r="V789" s="369">
        <v>0.13649661498431409</v>
      </c>
      <c r="W789" s="685">
        <v>1.2001666119293433</v>
      </c>
      <c r="AB789" s="369">
        <v>5.0689686500765187E-3</v>
      </c>
      <c r="AC789" s="373">
        <v>4.4910963631106915</v>
      </c>
      <c r="AD789" s="686">
        <v>0</v>
      </c>
      <c r="AE789" s="687" t="s">
        <v>2015</v>
      </c>
      <c r="AF789" s="688" t="s">
        <v>1800</v>
      </c>
      <c r="AG789" s="689" t="s">
        <v>1438</v>
      </c>
      <c r="AH789" s="689" t="s">
        <v>1780</v>
      </c>
      <c r="AI789" s="689">
        <v>1000</v>
      </c>
      <c r="AJ789" s="689">
        <v>1000</v>
      </c>
      <c r="AK789" s="689">
        <v>1000</v>
      </c>
      <c r="AL789" s="673">
        <v>1</v>
      </c>
      <c r="AM789" s="673">
        <v>10</v>
      </c>
      <c r="AN789" s="685" t="s">
        <v>1801</v>
      </c>
      <c r="AO789" s="683" t="s">
        <v>1324</v>
      </c>
      <c r="AP789" s="687" t="s">
        <v>1788</v>
      </c>
      <c r="AQ789" s="376" t="s">
        <v>11</v>
      </c>
      <c r="AR789" s="369">
        <v>3.3333333333333301E-3</v>
      </c>
      <c r="AS789" s="369">
        <v>3.3333333333333301E-3</v>
      </c>
      <c r="AT789" s="369" t="s">
        <v>1419</v>
      </c>
      <c r="AW789" s="198"/>
      <c r="AX789" s="198"/>
      <c r="AY789" s="184"/>
      <c r="AZ789" s="184"/>
      <c r="BA789" s="184"/>
      <c r="BB789" s="186"/>
      <c r="BC789" s="184"/>
      <c r="BD789" s="184"/>
      <c r="BE789" s="184"/>
      <c r="BF789" s="184"/>
      <c r="BG789" s="186"/>
      <c r="BH789" s="186"/>
      <c r="BI789" s="199"/>
      <c r="BJ789" s="199"/>
      <c r="BK789" s="199"/>
      <c r="BL789" s="218"/>
      <c r="BM789" s="186"/>
      <c r="BN789" s="186"/>
      <c r="BO789" s="186"/>
      <c r="BP789" s="186"/>
      <c r="BQ789" s="186"/>
      <c r="BR789" s="186"/>
      <c r="BS789" s="186"/>
      <c r="BT789" s="187"/>
      <c r="BU789" s="188"/>
      <c r="BV789" s="189"/>
      <c r="BW789" s="185"/>
      <c r="BX789"/>
      <c r="BZ789"/>
    </row>
    <row r="790" spans="2:78" ht="18.75">
      <c r="B790" s="676" t="s">
        <v>280</v>
      </c>
      <c r="C790" s="364">
        <v>26841302000186</v>
      </c>
      <c r="D790" s="838" t="s">
        <v>11</v>
      </c>
      <c r="E790" s="838" t="s">
        <v>620</v>
      </c>
      <c r="F790" s="365" t="s">
        <v>685</v>
      </c>
      <c r="G790" s="366" t="s">
        <v>738</v>
      </c>
      <c r="H790" s="366" t="s">
        <v>34</v>
      </c>
      <c r="I790" s="840" t="s">
        <v>1319</v>
      </c>
      <c r="J790" s="366" t="s">
        <v>608</v>
      </c>
      <c r="K790" s="367" t="s">
        <v>48</v>
      </c>
      <c r="L790" s="681" t="s">
        <v>1419</v>
      </c>
      <c r="M790" s="368" t="s">
        <v>34</v>
      </c>
      <c r="N790" s="682">
        <v>446701</v>
      </c>
      <c r="O790" s="683" t="s">
        <v>1321</v>
      </c>
      <c r="P790" s="684">
        <v>42929</v>
      </c>
      <c r="Q790" s="372">
        <v>295.20503400000001</v>
      </c>
      <c r="R790" s="372">
        <v>158.45183582071715</v>
      </c>
      <c r="S790" s="873">
        <v>0</v>
      </c>
      <c r="T790" s="369">
        <v>0.12649353842911282</v>
      </c>
      <c r="U790" s="685">
        <v>1.3010536253320359</v>
      </c>
      <c r="V790" s="369">
        <v>0.15115723376742896</v>
      </c>
      <c r="W790" s="685">
        <v>1.3290722641005761</v>
      </c>
      <c r="X790" s="369">
        <v>0.2252742135390926</v>
      </c>
      <c r="Y790" s="685">
        <v>1.5053918048042461</v>
      </c>
      <c r="Z790" s="369">
        <v>0.28531597116102492</v>
      </c>
      <c r="AA790" s="685">
        <v>1.519199250236702</v>
      </c>
      <c r="AB790" s="369">
        <v>1.2470349480539992E-3</v>
      </c>
      <c r="AC790" s="373">
        <v>30.011865754523352</v>
      </c>
      <c r="AD790" s="686">
        <v>0</v>
      </c>
      <c r="AE790" s="687" t="s">
        <v>2015</v>
      </c>
      <c r="AF790" s="688" t="s">
        <v>1800</v>
      </c>
      <c r="AG790" s="689" t="s">
        <v>1438</v>
      </c>
      <c r="AH790" s="689" t="s">
        <v>1780</v>
      </c>
      <c r="AI790" s="689">
        <v>10000</v>
      </c>
      <c r="AJ790" s="689">
        <v>1000</v>
      </c>
      <c r="AK790" s="689">
        <v>10000</v>
      </c>
      <c r="AL790" s="673">
        <v>0.97</v>
      </c>
      <c r="AM790" s="673">
        <v>0</v>
      </c>
      <c r="AN790" s="685" t="s">
        <v>1782</v>
      </c>
      <c r="AO790" s="683" t="s">
        <v>1324</v>
      </c>
      <c r="AP790" s="687" t="s">
        <v>1802</v>
      </c>
      <c r="AQ790" s="376" t="s">
        <v>668</v>
      </c>
      <c r="AR790" s="369">
        <v>3.2333333333333298E-3</v>
      </c>
      <c r="AS790" s="369">
        <v>3.2333333333333298E-3</v>
      </c>
      <c r="AT790" s="369" t="s">
        <v>1419</v>
      </c>
      <c r="AW790"/>
      <c r="AX790" s="198"/>
      <c r="AY790" s="184"/>
      <c r="AZ790" s="184"/>
      <c r="BA790" s="184"/>
      <c r="BB790" s="186"/>
      <c r="BC790" s="184"/>
      <c r="BD790" s="184"/>
      <c r="BE790" s="184"/>
      <c r="BF790" s="184"/>
      <c r="BG790" s="186"/>
      <c r="BH790" s="186"/>
      <c r="BI790" s="199"/>
      <c r="BJ790" s="199"/>
      <c r="BK790" s="199"/>
      <c r="BL790" s="186"/>
      <c r="BM790" s="186"/>
      <c r="BN790" s="186"/>
      <c r="BO790" s="186"/>
      <c r="BP790" s="186"/>
      <c r="BQ790" s="186"/>
      <c r="BR790" s="186"/>
      <c r="BS790" s="186"/>
      <c r="BT790" s="187"/>
      <c r="BU790" s="188"/>
      <c r="BV790" s="189"/>
      <c r="BW790" s="185"/>
      <c r="BX790"/>
      <c r="BZ790"/>
    </row>
    <row r="791" spans="2:78" ht="18.75">
      <c r="B791" s="676" t="s">
        <v>281</v>
      </c>
      <c r="C791" s="364">
        <v>32300395000134</v>
      </c>
      <c r="D791" s="838" t="s">
        <v>11</v>
      </c>
      <c r="E791" s="838" t="s">
        <v>620</v>
      </c>
      <c r="F791" s="365" t="s">
        <v>685</v>
      </c>
      <c r="G791" s="366" t="s">
        <v>738</v>
      </c>
      <c r="H791" s="366" t="s">
        <v>34</v>
      </c>
      <c r="I791" s="840" t="s">
        <v>1319</v>
      </c>
      <c r="J791" s="366" t="s">
        <v>608</v>
      </c>
      <c r="K791" s="367" t="s">
        <v>48</v>
      </c>
      <c r="L791" s="681" t="s">
        <v>1419</v>
      </c>
      <c r="M791" s="368" t="s">
        <v>34</v>
      </c>
      <c r="N791" s="682">
        <v>490350</v>
      </c>
      <c r="O791" s="683" t="s">
        <v>1321</v>
      </c>
      <c r="P791" s="684">
        <v>43544</v>
      </c>
      <c r="Q791" s="372">
        <v>86.670725529999999</v>
      </c>
      <c r="R791" s="372">
        <v>66.940677812988085</v>
      </c>
      <c r="S791" s="873">
        <v>1</v>
      </c>
      <c r="T791" s="369">
        <v>0.1221315992226697</v>
      </c>
      <c r="U791" s="685">
        <v>1.256188750109962</v>
      </c>
      <c r="V791" s="369">
        <v>0.15603644193425725</v>
      </c>
      <c r="W791" s="685">
        <v>1.3719734212842414</v>
      </c>
      <c r="X791" s="369">
        <v>0.29590047324614899</v>
      </c>
      <c r="Y791" s="685">
        <v>1.9773508048898414</v>
      </c>
      <c r="Z791" s="369">
        <v>0.44778876918066501</v>
      </c>
      <c r="AA791" s="685">
        <v>2.3843052305675148</v>
      </c>
      <c r="AB791" s="369">
        <v>7.115027531110393E-3</v>
      </c>
      <c r="AC791" s="373">
        <v>5.9458734957869757</v>
      </c>
      <c r="AD791" s="686">
        <v>0</v>
      </c>
      <c r="AE791" s="687" t="s">
        <v>2015</v>
      </c>
      <c r="AF791" s="688" t="s">
        <v>1800</v>
      </c>
      <c r="AG791" s="689" t="s">
        <v>1438</v>
      </c>
      <c r="AH791" s="689" t="s">
        <v>1861</v>
      </c>
      <c r="AI791" s="689">
        <v>50000</v>
      </c>
      <c r="AJ791" s="689">
        <v>10000</v>
      </c>
      <c r="AK791" s="689">
        <v>50000</v>
      </c>
      <c r="AL791" s="673">
        <v>2</v>
      </c>
      <c r="AM791" s="673">
        <v>20</v>
      </c>
      <c r="AN791" s="685" t="s">
        <v>1782</v>
      </c>
      <c r="AO791" s="683" t="s">
        <v>1324</v>
      </c>
      <c r="AP791" s="687" t="s">
        <v>1802</v>
      </c>
      <c r="AQ791" s="376" t="s">
        <v>668</v>
      </c>
      <c r="AR791" s="369">
        <v>5.3340000000000002E-3</v>
      </c>
      <c r="AS791" s="369">
        <v>5.3340000000000002E-3</v>
      </c>
      <c r="AT791" s="369" t="s">
        <v>1419</v>
      </c>
      <c r="AW791"/>
      <c r="AX791" s="198"/>
      <c r="AY791" s="184"/>
      <c r="AZ791" s="184"/>
      <c r="BA791" s="184"/>
      <c r="BB791" s="186"/>
      <c r="BC791" s="184"/>
      <c r="BD791" s="184"/>
      <c r="BE791" s="184"/>
      <c r="BF791" s="184"/>
      <c r="BG791" s="186"/>
      <c r="BH791" s="186"/>
      <c r="BI791" s="199"/>
      <c r="BJ791" s="199"/>
      <c r="BK791" s="199"/>
      <c r="BL791" s="186"/>
      <c r="BM791" s="186"/>
      <c r="BN791" s="186"/>
      <c r="BO791" s="186"/>
      <c r="BP791" s="186"/>
      <c r="BQ791" s="186"/>
      <c r="BR791" s="186"/>
      <c r="BS791" s="186"/>
      <c r="BT791" s="187"/>
      <c r="BU791" s="188"/>
      <c r="BV791" s="189"/>
      <c r="BW791" s="185"/>
      <c r="BX791"/>
      <c r="BZ791"/>
    </row>
    <row r="792" spans="2:78" ht="18.75">
      <c r="B792" s="676" t="s">
        <v>1057</v>
      </c>
      <c r="C792" s="364">
        <v>26374829000148</v>
      </c>
      <c r="D792" s="838" t="s">
        <v>11</v>
      </c>
      <c r="E792" s="838" t="s">
        <v>620</v>
      </c>
      <c r="F792" s="365" t="s">
        <v>663</v>
      </c>
      <c r="G792" s="366" t="s">
        <v>738</v>
      </c>
      <c r="H792" s="366" t="s">
        <v>34</v>
      </c>
      <c r="I792" s="840" t="s">
        <v>1304</v>
      </c>
      <c r="J792" s="366" t="s">
        <v>608</v>
      </c>
      <c r="K792" s="367" t="s">
        <v>48</v>
      </c>
      <c r="L792" s="681" t="s">
        <v>1419</v>
      </c>
      <c r="M792" s="368" t="s">
        <v>1416</v>
      </c>
      <c r="N792" s="682">
        <v>442984</v>
      </c>
      <c r="O792" s="683" t="s">
        <v>1321</v>
      </c>
      <c r="P792" s="684">
        <v>42834</v>
      </c>
      <c r="Q792" s="372">
        <v>235.38965899999999</v>
      </c>
      <c r="R792" s="372">
        <v>127.53270097211158</v>
      </c>
      <c r="S792" s="873">
        <v>0</v>
      </c>
      <c r="T792" s="369">
        <v>9.5036595977542992E-2</v>
      </c>
      <c r="U792" s="685">
        <v>0.97750216549670377</v>
      </c>
      <c r="V792" s="369">
        <v>0.11114285668166035</v>
      </c>
      <c r="W792" s="685">
        <v>0.97723995396593377</v>
      </c>
      <c r="X792" s="369">
        <v>0.14444869322338039</v>
      </c>
      <c r="Y792" s="685">
        <v>0.96527638728355525</v>
      </c>
      <c r="Z792" s="369">
        <v>0.17028134844602705</v>
      </c>
      <c r="AA792" s="685">
        <v>0.90668354749233526</v>
      </c>
      <c r="AB792" s="369">
        <v>1.48771113182241E-3</v>
      </c>
      <c r="AC792" s="373">
        <v>-1.7399423706684836</v>
      </c>
      <c r="AD792" s="686">
        <v>0</v>
      </c>
      <c r="AE792" s="687" t="s">
        <v>2015</v>
      </c>
      <c r="AF792" s="688" t="s">
        <v>1800</v>
      </c>
      <c r="AG792" s="689" t="s">
        <v>1438</v>
      </c>
      <c r="AH792" s="689" t="s">
        <v>1780</v>
      </c>
      <c r="AI792" s="689">
        <v>0</v>
      </c>
      <c r="AJ792" s="689">
        <v>0</v>
      </c>
      <c r="AK792" s="689">
        <v>0</v>
      </c>
      <c r="AL792" s="673">
        <v>0.3</v>
      </c>
      <c r="AM792" s="673">
        <v>0</v>
      </c>
      <c r="AN792" s="685" t="s">
        <v>1787</v>
      </c>
      <c r="AO792" s="683" t="s">
        <v>1324</v>
      </c>
      <c r="AP792" s="687" t="s">
        <v>1788</v>
      </c>
      <c r="AQ792" s="376" t="s">
        <v>680</v>
      </c>
      <c r="AR792" s="369">
        <v>8.0009999999999999E-4</v>
      </c>
      <c r="AS792" s="369">
        <v>8.0009999999999999E-4</v>
      </c>
      <c r="AT792" s="369" t="s">
        <v>1419</v>
      </c>
      <c r="AW792"/>
      <c r="AX792" s="198"/>
      <c r="AY792" s="184"/>
      <c r="AZ792" s="184"/>
      <c r="BA792" s="184"/>
      <c r="BB792" s="186"/>
      <c r="BC792" s="184"/>
      <c r="BD792" s="184"/>
      <c r="BE792" s="184"/>
      <c r="BF792" s="184"/>
      <c r="BG792" s="186"/>
      <c r="BH792" s="186"/>
      <c r="BI792" s="199"/>
      <c r="BJ792" s="199"/>
      <c r="BK792" s="199"/>
      <c r="BL792" s="186"/>
      <c r="BM792" s="186"/>
      <c r="BN792" s="186"/>
      <c r="BO792" s="186"/>
      <c r="BP792" s="186"/>
      <c r="BQ792" s="186"/>
      <c r="BR792" s="186"/>
      <c r="BS792" s="186"/>
      <c r="BT792" s="187"/>
      <c r="BU792" s="188"/>
      <c r="BV792" s="189"/>
      <c r="BW792" s="185"/>
      <c r="BX792"/>
      <c r="BZ792"/>
    </row>
    <row r="793" spans="2:78" ht="18.75">
      <c r="B793" s="676" t="s">
        <v>282</v>
      </c>
      <c r="C793" s="364">
        <v>32973321000169</v>
      </c>
      <c r="D793" s="838" t="s">
        <v>13</v>
      </c>
      <c r="E793" s="838" t="s">
        <v>615</v>
      </c>
      <c r="F793" s="365" t="s">
        <v>619</v>
      </c>
      <c r="G793" s="366" t="s">
        <v>34</v>
      </c>
      <c r="H793" s="366" t="s">
        <v>865</v>
      </c>
      <c r="I793" s="840" t="s">
        <v>34</v>
      </c>
      <c r="J793" s="366" t="s">
        <v>1419</v>
      </c>
      <c r="K793" s="367" t="s">
        <v>48</v>
      </c>
      <c r="L793" s="681" t="s">
        <v>1419</v>
      </c>
      <c r="M793" s="368" t="s">
        <v>34</v>
      </c>
      <c r="N793" s="682">
        <v>505961</v>
      </c>
      <c r="O793" s="683" t="s">
        <v>1321</v>
      </c>
      <c r="P793" s="684">
        <v>43705</v>
      </c>
      <c r="Q793" s="372">
        <v>11.053175120000001</v>
      </c>
      <c r="R793" s="372">
        <v>12.050849227609564</v>
      </c>
      <c r="S793" s="873">
        <v>1</v>
      </c>
      <c r="T793" s="369">
        <v>8.3629637748726671E-2</v>
      </c>
      <c r="U793" s="685">
        <v>0.86017550563787204</v>
      </c>
      <c r="V793" s="369">
        <v>9.2647963434077329E-2</v>
      </c>
      <c r="W793" s="685">
        <v>0.81462087825114449</v>
      </c>
      <c r="X793" s="369">
        <v>9.6067635033584509E-2</v>
      </c>
      <c r="Y793" s="685">
        <v>0.64197063753764738</v>
      </c>
      <c r="Z793" s="369">
        <v>2.7850512868949906E-2</v>
      </c>
      <c r="AA793" s="685">
        <v>0.14829340992389586</v>
      </c>
      <c r="AB793" s="369">
        <v>6.1015173300810292E-2</v>
      </c>
      <c r="AC793" s="373">
        <v>-0.34554396456784309</v>
      </c>
      <c r="AD793" s="686">
        <v>32905708000188</v>
      </c>
      <c r="AE793" s="687" t="s">
        <v>2048</v>
      </c>
      <c r="AF793" s="688" t="s">
        <v>1823</v>
      </c>
      <c r="AG793" s="689" t="s">
        <v>59</v>
      </c>
      <c r="AH793" s="689" t="s">
        <v>1786</v>
      </c>
      <c r="AI793" s="689">
        <v>5000</v>
      </c>
      <c r="AJ793" s="689">
        <v>1000</v>
      </c>
      <c r="AK793" s="689">
        <v>5000</v>
      </c>
      <c r="AL793" s="673">
        <v>0</v>
      </c>
      <c r="AM793" s="673">
        <v>0</v>
      </c>
      <c r="AN793" s="685" t="s">
        <v>1787</v>
      </c>
      <c r="AO793" s="683" t="s">
        <v>1324</v>
      </c>
      <c r="AP793" s="687" t="s">
        <v>1802</v>
      </c>
      <c r="AQ793" s="376" t="s">
        <v>664</v>
      </c>
      <c r="AR793" s="369">
        <v>3.7599999999999999E-3</v>
      </c>
      <c r="AS793" s="369">
        <v>3.7599999999999999E-3</v>
      </c>
      <c r="AT793" s="369" t="s">
        <v>1419</v>
      </c>
      <c r="AW793"/>
      <c r="AX793" s="198"/>
      <c r="AY793" s="184"/>
      <c r="AZ793" s="184"/>
      <c r="BA793" s="184"/>
      <c r="BB793" s="186"/>
      <c r="BC793" s="184"/>
      <c r="BD793" s="184"/>
      <c r="BE793" s="184"/>
      <c r="BF793" s="184"/>
      <c r="BG793" s="186"/>
      <c r="BH793" s="186"/>
      <c r="BI793" s="199"/>
      <c r="BJ793" s="199"/>
      <c r="BK793" s="199"/>
      <c r="BL793" s="186"/>
      <c r="BM793" s="186"/>
      <c r="BN793" s="186"/>
      <c r="BO793" s="186"/>
      <c r="BP793" s="186"/>
      <c r="BQ793" s="186"/>
      <c r="BR793" s="186"/>
      <c r="BS793" s="186"/>
      <c r="BT793" s="187"/>
      <c r="BU793" s="188"/>
      <c r="BV793" s="189"/>
      <c r="BW793" s="185"/>
      <c r="BX793"/>
      <c r="BZ793"/>
    </row>
    <row r="794" spans="2:78" ht="18.75">
      <c r="B794" s="676" t="s">
        <v>1623</v>
      </c>
      <c r="C794" s="364">
        <v>44360367000191</v>
      </c>
      <c r="D794" s="838" t="s">
        <v>14</v>
      </c>
      <c r="E794" s="838" t="s">
        <v>1419</v>
      </c>
      <c r="F794" s="365" t="s">
        <v>1419</v>
      </c>
      <c r="G794" s="366" t="s">
        <v>1419</v>
      </c>
      <c r="H794" s="366" t="s">
        <v>34</v>
      </c>
      <c r="I794" s="840" t="s">
        <v>1419</v>
      </c>
      <c r="J794" s="366" t="s">
        <v>1419</v>
      </c>
      <c r="K794" s="367" t="s">
        <v>48</v>
      </c>
      <c r="L794" s="681" t="s">
        <v>1419</v>
      </c>
      <c r="M794" s="368" t="s">
        <v>1419</v>
      </c>
      <c r="N794" s="683">
        <v>627054</v>
      </c>
      <c r="O794" s="683" t="s">
        <v>1321</v>
      </c>
      <c r="P794" s="684">
        <v>44542</v>
      </c>
      <c r="Q794" s="372">
        <v>29.856210740000002</v>
      </c>
      <c r="R794" s="372">
        <v>24.027198646805555</v>
      </c>
      <c r="S794" s="873">
        <v>2</v>
      </c>
      <c r="T794" s="369">
        <v>0.12248170146066784</v>
      </c>
      <c r="U794" s="685">
        <v>1.2597897386793473</v>
      </c>
      <c r="AB794" s="369">
        <v>0.17041384615143623</v>
      </c>
      <c r="AD794" s="686">
        <v>0</v>
      </c>
      <c r="AE794" s="687" t="s">
        <v>2131</v>
      </c>
      <c r="AF794" s="688" t="s">
        <v>1800</v>
      </c>
      <c r="AG794" s="689" t="s">
        <v>1438</v>
      </c>
      <c r="AH794" s="689" t="s">
        <v>1780</v>
      </c>
      <c r="AI794" s="689">
        <v>5000</v>
      </c>
      <c r="AJ794" s="689">
        <v>5000</v>
      </c>
      <c r="AK794" s="689">
        <v>5000</v>
      </c>
      <c r="AL794" s="673">
        <v>0</v>
      </c>
      <c r="AM794" s="673">
        <v>0</v>
      </c>
      <c r="AN794" s="685" t="s">
        <v>1787</v>
      </c>
      <c r="AO794" s="683" t="s">
        <v>1324</v>
      </c>
      <c r="AP794" s="687" t="s">
        <v>1783</v>
      </c>
      <c r="AQ794" s="376" t="s">
        <v>1782</v>
      </c>
      <c r="AR794" s="369">
        <v>0</v>
      </c>
      <c r="AS794" s="369">
        <v>0</v>
      </c>
      <c r="AT794" s="369" t="s">
        <v>1419</v>
      </c>
      <c r="AW794"/>
      <c r="AX794" s="198"/>
      <c r="AY794" s="184"/>
      <c r="AZ794" s="184"/>
      <c r="BA794" s="184"/>
      <c r="BB794" s="186"/>
      <c r="BC794" s="184"/>
      <c r="BD794" s="184"/>
      <c r="BE794" s="184"/>
      <c r="BF794" s="184"/>
      <c r="BG794" s="186"/>
      <c r="BH794" s="186"/>
      <c r="BI794" s="199"/>
      <c r="BJ794" s="199"/>
      <c r="BK794" s="199"/>
      <c r="BL794" s="186"/>
      <c r="BM794" s="186"/>
      <c r="BN794" s="186"/>
      <c r="BO794" s="186"/>
      <c r="BP794" s="186"/>
      <c r="BQ794" s="186"/>
      <c r="BR794" s="186"/>
      <c r="BS794" s="186"/>
      <c r="BT794" s="187"/>
      <c r="BU794" s="188"/>
      <c r="BV794" s="189"/>
      <c r="BW794" s="185"/>
      <c r="BX794"/>
      <c r="BZ794"/>
    </row>
    <row r="795" spans="2:78" ht="18.75">
      <c r="B795" s="676" t="s">
        <v>1058</v>
      </c>
      <c r="C795" s="364">
        <v>11435287000107</v>
      </c>
      <c r="D795" s="838" t="s">
        <v>11</v>
      </c>
      <c r="E795" s="838" t="s">
        <v>620</v>
      </c>
      <c r="F795" s="365" t="s">
        <v>663</v>
      </c>
      <c r="G795" s="366" t="s">
        <v>738</v>
      </c>
      <c r="H795" s="366" t="s">
        <v>34</v>
      </c>
      <c r="I795" s="840" t="s">
        <v>1304</v>
      </c>
      <c r="J795" s="366" t="s">
        <v>608</v>
      </c>
      <c r="K795" s="367" t="s">
        <v>48</v>
      </c>
      <c r="L795" s="681" t="s">
        <v>1419</v>
      </c>
      <c r="M795" s="368" t="s">
        <v>34</v>
      </c>
      <c r="N795" s="682">
        <v>256765</v>
      </c>
      <c r="O795" s="683" t="s">
        <v>1321</v>
      </c>
      <c r="P795" s="684">
        <v>40227</v>
      </c>
      <c r="Q795" s="372">
        <v>662.27259800000002</v>
      </c>
      <c r="R795" s="372">
        <v>473.22477807171322</v>
      </c>
      <c r="S795" s="873">
        <v>0</v>
      </c>
      <c r="T795" s="369">
        <v>9.7369205216105925E-2</v>
      </c>
      <c r="U795" s="685">
        <v>1.0014942977747967</v>
      </c>
      <c r="V795" s="369">
        <v>0.11458246097312008</v>
      </c>
      <c r="W795" s="685">
        <v>1.0074831818242453</v>
      </c>
      <c r="X795" s="369">
        <v>0.15984558269468963</v>
      </c>
      <c r="Y795" s="685">
        <v>1.0681658874418301</v>
      </c>
      <c r="Z795" s="369">
        <v>0.18050688517935209</v>
      </c>
      <c r="AA795" s="685">
        <v>0.96113064933286951</v>
      </c>
      <c r="AB795" s="369">
        <v>1.6561735691095355E-3</v>
      </c>
      <c r="AC795" s="373">
        <v>0.51387890361294941</v>
      </c>
      <c r="AD795" s="686">
        <v>0</v>
      </c>
      <c r="AE795" s="687" t="s">
        <v>1890</v>
      </c>
      <c r="AF795" s="688" t="s">
        <v>1825</v>
      </c>
      <c r="AG795" s="689" t="s">
        <v>719</v>
      </c>
      <c r="AH795" s="689" t="s">
        <v>1786</v>
      </c>
      <c r="AI795" s="689">
        <v>1000</v>
      </c>
      <c r="AJ795" s="689">
        <v>500</v>
      </c>
      <c r="AK795" s="689">
        <v>0</v>
      </c>
      <c r="AL795" s="673">
        <v>0.3</v>
      </c>
      <c r="AM795" s="673">
        <v>0</v>
      </c>
      <c r="AN795" s="685" t="s">
        <v>1787</v>
      </c>
      <c r="AO795" s="683" t="s">
        <v>1324</v>
      </c>
      <c r="AP795" s="687" t="s">
        <v>1788</v>
      </c>
      <c r="AQ795" s="376" t="s">
        <v>11</v>
      </c>
      <c r="AR795" s="369">
        <v>1.1999999999999999E-3</v>
      </c>
      <c r="AS795" s="369">
        <v>1.1999999999999999E-3</v>
      </c>
      <c r="AT795" s="369" t="s">
        <v>1419</v>
      </c>
      <c r="AW795"/>
      <c r="AX795" s="198"/>
      <c r="AY795" s="184"/>
      <c r="AZ795" s="184"/>
      <c r="BA795" s="184"/>
      <c r="BB795" s="186"/>
      <c r="BC795" s="184"/>
      <c r="BD795" s="184"/>
      <c r="BE795" s="184"/>
      <c r="BF795" s="184"/>
      <c r="BG795" s="186"/>
      <c r="BH795" s="186"/>
      <c r="BI795" s="199"/>
      <c r="BJ795" s="199"/>
      <c r="BK795" s="199"/>
      <c r="BL795" s="186"/>
      <c r="BM795" s="186"/>
      <c r="BN795" s="186"/>
      <c r="BO795" s="186"/>
      <c r="BP795" s="186"/>
      <c r="BQ795" s="186"/>
      <c r="BR795" s="186"/>
      <c r="BS795" s="186"/>
      <c r="BT795" s="187"/>
      <c r="BU795" s="188"/>
      <c r="BV795" s="189"/>
      <c r="BW795" s="185"/>
      <c r="BX795"/>
      <c r="BZ795"/>
    </row>
    <row r="796" spans="2:78" ht="18.75">
      <c r="B796" s="676" t="s">
        <v>1059</v>
      </c>
      <c r="C796" s="364">
        <v>19488768000184</v>
      </c>
      <c r="D796" s="838" t="s">
        <v>11</v>
      </c>
      <c r="E796" s="838" t="s">
        <v>620</v>
      </c>
      <c r="F796" s="365" t="s">
        <v>663</v>
      </c>
      <c r="G796" s="366" t="s">
        <v>738</v>
      </c>
      <c r="H796" s="366" t="s">
        <v>34</v>
      </c>
      <c r="I796" s="840" t="s">
        <v>1419</v>
      </c>
      <c r="J796" s="366" t="s">
        <v>608</v>
      </c>
      <c r="K796" s="367" t="s">
        <v>48</v>
      </c>
      <c r="L796" s="681" t="s">
        <v>1419</v>
      </c>
      <c r="M796" s="368" t="s">
        <v>34</v>
      </c>
      <c r="N796" s="682">
        <v>378615</v>
      </c>
      <c r="O796" s="683" t="s">
        <v>1321</v>
      </c>
      <c r="P796" s="684">
        <v>41907</v>
      </c>
      <c r="Q796" s="372">
        <v>1254.0746389999999</v>
      </c>
      <c r="R796" s="372">
        <v>902.9197802449803</v>
      </c>
      <c r="S796" s="873">
        <v>1</v>
      </c>
      <c r="T796" s="369">
        <v>0.10607189199698097</v>
      </c>
      <c r="U796" s="685">
        <v>1.0910060809615079</v>
      </c>
      <c r="V796" s="369">
        <v>0.12466210469697558</v>
      </c>
      <c r="W796" s="685">
        <v>1.0961099353807693</v>
      </c>
      <c r="X796" s="369">
        <v>0.18799535999776928</v>
      </c>
      <c r="Y796" s="685">
        <v>1.2562763835051842</v>
      </c>
      <c r="Z796" s="369">
        <v>0.18254567206745986</v>
      </c>
      <c r="AA796" s="685">
        <v>0.97198641565818922</v>
      </c>
      <c r="AB796" s="369">
        <v>1.8413860939474392E-3</v>
      </c>
      <c r="AC796" s="373">
        <v>5.9361349679304487</v>
      </c>
      <c r="AD796" s="686">
        <v>0</v>
      </c>
      <c r="AE796" s="687" t="s">
        <v>1890</v>
      </c>
      <c r="AF796" s="688" t="s">
        <v>1825</v>
      </c>
      <c r="AG796" s="689" t="s">
        <v>719</v>
      </c>
      <c r="AH796" s="689" t="s">
        <v>1786</v>
      </c>
      <c r="AI796" s="689">
        <v>1000</v>
      </c>
      <c r="AJ796" s="689">
        <v>0</v>
      </c>
      <c r="AK796" s="689">
        <v>0</v>
      </c>
      <c r="AL796" s="673">
        <v>0.45</v>
      </c>
      <c r="AM796" s="673">
        <v>0</v>
      </c>
      <c r="AN796" s="685" t="s">
        <v>1787</v>
      </c>
      <c r="AO796" s="683" t="s">
        <v>1324</v>
      </c>
      <c r="AP796" s="687" t="s">
        <v>1788</v>
      </c>
      <c r="AQ796" s="376" t="s">
        <v>11</v>
      </c>
      <c r="AR796" s="369">
        <v>1.6199999999999999E-3</v>
      </c>
      <c r="AS796" s="369">
        <v>1.6199999999999999E-3</v>
      </c>
      <c r="AT796" s="369" t="s">
        <v>1419</v>
      </c>
      <c r="AW796"/>
      <c r="AX796" s="198"/>
      <c r="AY796" s="184"/>
      <c r="AZ796" s="184"/>
      <c r="BA796" s="184"/>
      <c r="BB796" s="186"/>
      <c r="BC796" s="184"/>
      <c r="BD796" s="184"/>
      <c r="BE796" s="184"/>
      <c r="BF796" s="184"/>
      <c r="BG796" s="186"/>
      <c r="BH796" s="186"/>
      <c r="BI796" s="199"/>
      <c r="BJ796" s="199"/>
      <c r="BK796" s="199"/>
      <c r="BL796" s="186"/>
      <c r="BM796" s="186"/>
      <c r="BN796" s="186"/>
      <c r="BO796" s="186"/>
      <c r="BP796" s="186"/>
      <c r="BQ796" s="186"/>
      <c r="BR796" s="186"/>
      <c r="BS796" s="186"/>
      <c r="BT796" s="187"/>
      <c r="BU796" s="188"/>
      <c r="BV796" s="189"/>
      <c r="BW796" s="185"/>
      <c r="BX796"/>
      <c r="BZ796"/>
    </row>
    <row r="797" spans="2:78" ht="18.75">
      <c r="B797" s="676" t="s">
        <v>1060</v>
      </c>
      <c r="C797" s="364">
        <v>38001966000116</v>
      </c>
      <c r="D797" s="838" t="s">
        <v>14</v>
      </c>
      <c r="E797" s="838" t="s">
        <v>607</v>
      </c>
      <c r="F797" s="365" t="s">
        <v>1419</v>
      </c>
      <c r="G797" s="366" t="s">
        <v>1419</v>
      </c>
      <c r="H797" s="366" t="s">
        <v>34</v>
      </c>
      <c r="I797" s="840" t="s">
        <v>34</v>
      </c>
      <c r="J797" s="366" t="s">
        <v>611</v>
      </c>
      <c r="K797" s="367" t="s">
        <v>48</v>
      </c>
      <c r="L797" s="681" t="s">
        <v>1419</v>
      </c>
      <c r="M797" s="368" t="s">
        <v>1416</v>
      </c>
      <c r="N797" s="683">
        <v>555568</v>
      </c>
      <c r="O797" s="683" t="s">
        <v>1321</v>
      </c>
      <c r="P797" s="684">
        <v>44088</v>
      </c>
      <c r="Q797" s="372">
        <v>55.008448309999999</v>
      </c>
      <c r="R797" s="372">
        <v>78.77677806296002</v>
      </c>
      <c r="S797" s="873">
        <v>3</v>
      </c>
      <c r="T797" s="369">
        <v>-0.49089211765719576</v>
      </c>
      <c r="U797" s="685">
        <v>-5.0490877024736758</v>
      </c>
      <c r="V797" s="369">
        <v>-0.49792062798131387</v>
      </c>
      <c r="W797" s="685">
        <v>-4.3780405335527037</v>
      </c>
      <c r="X797" s="369">
        <v>-0.35543173891054458</v>
      </c>
      <c r="Y797" s="685">
        <v>-2.3751676613018331</v>
      </c>
      <c r="AB797" s="369">
        <v>0.30091517140742313</v>
      </c>
      <c r="AC797" s="373">
        <v>-2.0326393429608869</v>
      </c>
      <c r="AD797" s="686">
        <v>38012975000102</v>
      </c>
      <c r="AE797" s="687" t="s">
        <v>1890</v>
      </c>
      <c r="AF797" s="688" t="s">
        <v>1825</v>
      </c>
      <c r="AG797" s="689" t="s">
        <v>719</v>
      </c>
      <c r="AH797" s="689" t="s">
        <v>1780</v>
      </c>
      <c r="AI797" s="689">
        <v>1000</v>
      </c>
      <c r="AJ797" s="689">
        <v>500</v>
      </c>
      <c r="AK797" s="689">
        <v>500</v>
      </c>
      <c r="AL797" s="673">
        <v>0.7</v>
      </c>
      <c r="AM797" s="673">
        <v>0</v>
      </c>
      <c r="AN797" s="685" t="s">
        <v>1791</v>
      </c>
      <c r="AO797" s="683" t="s">
        <v>1324</v>
      </c>
      <c r="AP797" s="687" t="s">
        <v>1802</v>
      </c>
      <c r="AQ797" s="376" t="s">
        <v>1917</v>
      </c>
      <c r="AR797" s="369">
        <v>1.8666666666666699E-3</v>
      </c>
      <c r="AS797" s="369">
        <v>1.8666666666666699E-3</v>
      </c>
      <c r="AT797" s="369" t="s">
        <v>1419</v>
      </c>
      <c r="AW797"/>
      <c r="AX797" s="198"/>
      <c r="AY797" s="184"/>
      <c r="AZ797" s="184"/>
      <c r="BA797" s="184"/>
      <c r="BB797" s="186"/>
      <c r="BC797" s="184"/>
      <c r="BD797" s="184"/>
      <c r="BE797" s="184"/>
      <c r="BF797" s="184"/>
      <c r="BG797" s="186"/>
      <c r="BH797" s="186"/>
      <c r="BI797" s="199"/>
      <c r="BJ797" s="199"/>
      <c r="BK797" s="199"/>
      <c r="BL797" s="186"/>
      <c r="BM797" s="186"/>
      <c r="BN797" s="186"/>
      <c r="BO797" s="186"/>
      <c r="BP797" s="186"/>
      <c r="BQ797" s="186"/>
      <c r="BR797" s="186"/>
      <c r="BS797" s="186"/>
      <c r="BT797" s="187"/>
      <c r="BU797" s="188"/>
      <c r="BV797" s="189"/>
      <c r="BW797" s="185"/>
      <c r="BX797"/>
      <c r="BZ797"/>
    </row>
    <row r="798" spans="2:78" ht="18.75">
      <c r="B798" s="676" t="s">
        <v>1061</v>
      </c>
      <c r="C798" s="364">
        <v>18683208000118</v>
      </c>
      <c r="D798" s="838" t="s">
        <v>13</v>
      </c>
      <c r="E798" s="838" t="s">
        <v>615</v>
      </c>
      <c r="F798" s="365" t="s">
        <v>619</v>
      </c>
      <c r="G798" s="366" t="s">
        <v>34</v>
      </c>
      <c r="H798" s="366" t="s">
        <v>1337</v>
      </c>
      <c r="I798" s="840" t="s">
        <v>34</v>
      </c>
      <c r="J798" s="366" t="s">
        <v>1419</v>
      </c>
      <c r="K798" s="367" t="s">
        <v>48</v>
      </c>
      <c r="L798" s="681" t="s">
        <v>1419</v>
      </c>
      <c r="M798" s="368" t="s">
        <v>1416</v>
      </c>
      <c r="N798" s="682">
        <v>382485</v>
      </c>
      <c r="O798" s="683" t="s">
        <v>1321</v>
      </c>
      <c r="P798" s="684">
        <v>41941</v>
      </c>
      <c r="Q798" s="372">
        <v>92.794194000000005</v>
      </c>
      <c r="R798" s="372">
        <v>86.455920255060761</v>
      </c>
      <c r="S798" s="873">
        <v>1</v>
      </c>
      <c r="T798" s="369">
        <v>7.6510652990361416E-2</v>
      </c>
      <c r="U798" s="685">
        <v>0.78695294388824433</v>
      </c>
      <c r="V798" s="369">
        <v>9.281852600948981E-2</v>
      </c>
      <c r="W798" s="685">
        <v>0.8161205748427286</v>
      </c>
      <c r="X798" s="369">
        <v>0.12767039153800108</v>
      </c>
      <c r="Y798" s="685">
        <v>0.85315561918099481</v>
      </c>
      <c r="Z798" s="369">
        <v>0.11983103300277853</v>
      </c>
      <c r="AA798" s="685">
        <v>0.63805476697330743</v>
      </c>
      <c r="AB798" s="369">
        <v>2.4314191535224374E-2</v>
      </c>
      <c r="AC798" s="373">
        <v>-0.86010930182262924</v>
      </c>
      <c r="AD798" s="686">
        <v>0</v>
      </c>
      <c r="AE798" s="687" t="s">
        <v>1890</v>
      </c>
      <c r="AF798" s="688" t="s">
        <v>1779</v>
      </c>
      <c r="AG798" s="689" t="s">
        <v>1439</v>
      </c>
      <c r="AH798" s="689" t="s">
        <v>1786</v>
      </c>
      <c r="AI798" s="689">
        <v>1000</v>
      </c>
      <c r="AJ798" s="689">
        <v>0</v>
      </c>
      <c r="AK798" s="689">
        <v>500</v>
      </c>
      <c r="AL798" s="673">
        <v>0.9</v>
      </c>
      <c r="AM798" s="673">
        <v>15</v>
      </c>
      <c r="AN798" s="685" t="s">
        <v>1787</v>
      </c>
      <c r="AO798" s="683" t="s">
        <v>1324</v>
      </c>
      <c r="AP798" s="687" t="s">
        <v>1802</v>
      </c>
      <c r="AQ798" s="376" t="s">
        <v>668</v>
      </c>
      <c r="AR798" s="369">
        <v>8.0009999999999999E-4</v>
      </c>
      <c r="AS798" s="369">
        <v>8.0009999999999999E-4</v>
      </c>
      <c r="AT798" s="369" t="s">
        <v>1419</v>
      </c>
      <c r="AW798"/>
      <c r="AX798" s="198"/>
      <c r="AY798" s="184"/>
      <c r="AZ798" s="184"/>
      <c r="BA798" s="184"/>
      <c r="BB798" s="186"/>
      <c r="BC798" s="184"/>
      <c r="BD798" s="184"/>
      <c r="BE798" s="184"/>
      <c r="BF798" s="184"/>
      <c r="BG798" s="186"/>
      <c r="BH798" s="186"/>
      <c r="BI798" s="199"/>
      <c r="BJ798" s="199"/>
      <c r="BK798" s="199"/>
      <c r="BL798" s="186"/>
      <c r="BM798" s="186"/>
      <c r="BN798" s="186"/>
      <c r="BO798" s="186"/>
      <c r="BP798" s="186"/>
      <c r="BQ798" s="186"/>
      <c r="BR798" s="186"/>
      <c r="BS798" s="186"/>
      <c r="BT798" s="187"/>
      <c r="BU798" s="188"/>
      <c r="BV798" s="189"/>
      <c r="BW798" s="185"/>
      <c r="BX798"/>
      <c r="BZ798"/>
    </row>
    <row r="799" spans="2:78" ht="18.75">
      <c r="B799" s="676" t="s">
        <v>1062</v>
      </c>
      <c r="C799" s="364">
        <v>29283824000106</v>
      </c>
      <c r="D799" s="838" t="s">
        <v>11</v>
      </c>
      <c r="E799" s="838" t="s">
        <v>620</v>
      </c>
      <c r="F799" s="365" t="s">
        <v>663</v>
      </c>
      <c r="G799" s="366" t="s">
        <v>738</v>
      </c>
      <c r="H799" s="366" t="s">
        <v>34</v>
      </c>
      <c r="I799" s="840" t="s">
        <v>1419</v>
      </c>
      <c r="J799" s="366" t="s">
        <v>608</v>
      </c>
      <c r="K799" s="367" t="s">
        <v>48</v>
      </c>
      <c r="L799" s="681" t="s">
        <v>1419</v>
      </c>
      <c r="M799" s="368" t="s">
        <v>34</v>
      </c>
      <c r="N799" s="682">
        <v>471704</v>
      </c>
      <c r="O799" s="683" t="s">
        <v>1321</v>
      </c>
      <c r="P799" s="684">
        <v>43182</v>
      </c>
      <c r="Q799" s="372">
        <v>264.07155212999999</v>
      </c>
      <c r="R799" s="372">
        <v>171.63572328689239</v>
      </c>
      <c r="S799" s="873">
        <v>1</v>
      </c>
      <c r="T799" s="369">
        <v>0.11076034761173292</v>
      </c>
      <c r="U799" s="685">
        <v>1.1392293518932461</v>
      </c>
      <c r="V799" s="369">
        <v>0.12794721388822872</v>
      </c>
      <c r="W799" s="685">
        <v>1.1249947422921884</v>
      </c>
      <c r="X799" s="369">
        <v>0.21163095479711425</v>
      </c>
      <c r="Y799" s="685">
        <v>1.4142209176514917</v>
      </c>
      <c r="Z799" s="369">
        <v>0.20674717197497694</v>
      </c>
      <c r="AA799" s="685">
        <v>1.1008502166031187</v>
      </c>
      <c r="AB799" s="369">
        <v>3.5339873352124677E-3</v>
      </c>
      <c r="AC799" s="373">
        <v>4.0226022972266016</v>
      </c>
      <c r="AD799" s="686">
        <v>29283779000181</v>
      </c>
      <c r="AE799" s="687" t="s">
        <v>1890</v>
      </c>
      <c r="AF799" s="688" t="s">
        <v>1779</v>
      </c>
      <c r="AG799" s="689" t="s">
        <v>1439</v>
      </c>
      <c r="AH799" s="689" t="s">
        <v>1786</v>
      </c>
      <c r="AI799" s="689">
        <v>3000</v>
      </c>
      <c r="AJ799" s="689">
        <v>1000</v>
      </c>
      <c r="AK799" s="689">
        <v>1000</v>
      </c>
      <c r="AL799" s="673">
        <v>0.75</v>
      </c>
      <c r="AM799" s="673">
        <v>0</v>
      </c>
      <c r="AN799" s="685" t="s">
        <v>1787</v>
      </c>
      <c r="AO799" s="683" t="s">
        <v>1324</v>
      </c>
      <c r="AP799" s="687" t="s">
        <v>1788</v>
      </c>
      <c r="AQ799" s="376" t="s">
        <v>11</v>
      </c>
      <c r="AR799" s="369">
        <v>2.16666666666667E-3</v>
      </c>
      <c r="AS799" s="369">
        <v>2.16666666666667E-3</v>
      </c>
      <c r="AT799" s="369" t="s">
        <v>1419</v>
      </c>
      <c r="AW799"/>
      <c r="AX799" s="198"/>
      <c r="AY799" s="184"/>
      <c r="AZ799" s="184"/>
      <c r="BA799" s="184"/>
      <c r="BB799" s="186"/>
      <c r="BC799" s="184"/>
      <c r="BD799" s="184"/>
      <c r="BE799" s="184"/>
      <c r="BF799" s="184"/>
      <c r="BG799" s="186"/>
      <c r="BH799" s="186"/>
      <c r="BI799" s="199"/>
      <c r="BJ799" s="199"/>
      <c r="BK799" s="199"/>
      <c r="BL799" s="186"/>
      <c r="BM799" s="186"/>
      <c r="BN799" s="186"/>
      <c r="BO799" s="186"/>
      <c r="BP799" s="186"/>
      <c r="BQ799" s="186"/>
      <c r="BR799" s="186"/>
      <c r="BS799" s="186"/>
      <c r="BT799" s="187"/>
      <c r="BU799" s="188"/>
      <c r="BV799" s="189"/>
      <c r="BW799" s="185"/>
      <c r="BX799"/>
      <c r="BZ799"/>
    </row>
    <row r="800" spans="2:78" ht="18.75">
      <c r="B800" s="676" t="s">
        <v>1063</v>
      </c>
      <c r="C800" s="364"/>
      <c r="D800" s="838" t="s">
        <v>11</v>
      </c>
      <c r="E800" s="838" t="s">
        <v>620</v>
      </c>
      <c r="F800" s="365" t="s">
        <v>663</v>
      </c>
      <c r="G800" s="366" t="s">
        <v>738</v>
      </c>
      <c r="H800" s="366" t="s">
        <v>34</v>
      </c>
      <c r="I800" s="840" t="s">
        <v>1419</v>
      </c>
      <c r="J800" s="366" t="s">
        <v>608</v>
      </c>
      <c r="L800" s="681" t="s">
        <v>1419</v>
      </c>
      <c r="M800" s="368" t="s">
        <v>34</v>
      </c>
      <c r="N800" s="682">
        <v>496596</v>
      </c>
      <c r="O800" s="683" t="s">
        <v>1321</v>
      </c>
      <c r="S800" s="873"/>
      <c r="AD800" s="686">
        <v>32236271000137</v>
      </c>
      <c r="AG800" s="689" t="s">
        <v>1439</v>
      </c>
      <c r="AI800" s="689">
        <v>3000</v>
      </c>
      <c r="AJ800" s="689">
        <v>1000</v>
      </c>
      <c r="AK800" s="689">
        <v>1000</v>
      </c>
      <c r="AO800" s="683" t="s">
        <v>1324</v>
      </c>
      <c r="AR800" s="369">
        <v>2.5000000000000001E-3</v>
      </c>
      <c r="AS800" s="369">
        <v>2.5000000000000001E-3</v>
      </c>
      <c r="AT800" s="369" t="s">
        <v>1419</v>
      </c>
      <c r="AW800"/>
      <c r="AX800" s="198"/>
      <c r="AY800" s="184"/>
      <c r="AZ800" s="184"/>
      <c r="BA800" s="184"/>
      <c r="BB800" s="186"/>
      <c r="BC800" s="184"/>
      <c r="BD800" s="184"/>
      <c r="BE800" s="184"/>
      <c r="BF800" s="184"/>
      <c r="BG800" s="186"/>
      <c r="BH800" s="186"/>
      <c r="BI800" s="199"/>
      <c r="BJ800" s="199"/>
      <c r="BK800" s="199"/>
      <c r="BL800" s="186"/>
      <c r="BM800" s="186"/>
      <c r="BN800" s="186"/>
      <c r="BO800" s="186"/>
      <c r="BP800" s="186"/>
      <c r="BQ800" s="186"/>
      <c r="BR800" s="186"/>
      <c r="BS800" s="186"/>
      <c r="BT800" s="187"/>
      <c r="BU800" s="188"/>
      <c r="BV800" s="189"/>
      <c r="BW800" s="185"/>
      <c r="BX800"/>
      <c r="BZ800"/>
    </row>
    <row r="801" spans="2:78" ht="18.75">
      <c r="B801" s="676" t="s">
        <v>1064</v>
      </c>
      <c r="C801" s="364">
        <v>32319558000120</v>
      </c>
      <c r="D801" s="838" t="s">
        <v>13</v>
      </c>
      <c r="E801" s="838" t="s">
        <v>616</v>
      </c>
      <c r="F801" s="365" t="s">
        <v>610</v>
      </c>
      <c r="G801" s="366" t="s">
        <v>34</v>
      </c>
      <c r="H801" s="366" t="s">
        <v>1338</v>
      </c>
      <c r="I801" s="840" t="s">
        <v>34</v>
      </c>
      <c r="J801" s="366" t="s">
        <v>1419</v>
      </c>
      <c r="K801" s="367" t="s">
        <v>48</v>
      </c>
      <c r="L801" s="681" t="s">
        <v>1419</v>
      </c>
      <c r="M801" s="368" t="s">
        <v>34</v>
      </c>
      <c r="N801" s="682">
        <v>523917</v>
      </c>
      <c r="O801" s="683" t="s">
        <v>1321</v>
      </c>
      <c r="P801" s="684">
        <v>43863</v>
      </c>
      <c r="Q801" s="372">
        <v>27.3070396</v>
      </c>
      <c r="R801" s="372">
        <v>46.266301591752963</v>
      </c>
      <c r="S801" s="873">
        <v>5</v>
      </c>
      <c r="T801" s="369">
        <v>-0.12257196567214446</v>
      </c>
      <c r="U801" s="685">
        <v>-1.2607181543204768</v>
      </c>
      <c r="V801" s="369">
        <v>-0.10555468614521046</v>
      </c>
      <c r="W801" s="685">
        <v>-0.92810514061993854</v>
      </c>
      <c r="X801" s="369">
        <v>4.3544703241282789E-2</v>
      </c>
      <c r="Y801" s="685">
        <v>0.29098687493890446</v>
      </c>
      <c r="AB801" s="369">
        <v>9.9314209114568133E-2</v>
      </c>
      <c r="AC801" s="373">
        <v>-2.2080030281213539</v>
      </c>
      <c r="AD801" s="686">
        <v>34461768000184</v>
      </c>
      <c r="AE801" s="687" t="s">
        <v>2004</v>
      </c>
      <c r="AF801" s="688" t="s">
        <v>1779</v>
      </c>
      <c r="AG801" s="689" t="s">
        <v>1439</v>
      </c>
      <c r="AH801" s="689" t="s">
        <v>1780</v>
      </c>
      <c r="AI801" s="689">
        <v>500</v>
      </c>
      <c r="AJ801" s="689">
        <v>500</v>
      </c>
      <c r="AK801" s="689">
        <v>500</v>
      </c>
      <c r="AL801" s="673">
        <v>1</v>
      </c>
      <c r="AM801" s="673">
        <v>0</v>
      </c>
      <c r="AN801" s="685" t="s">
        <v>1782</v>
      </c>
      <c r="AO801" s="683" t="s">
        <v>1324</v>
      </c>
      <c r="AP801" s="687" t="s">
        <v>1802</v>
      </c>
      <c r="AQ801" s="376" t="s">
        <v>679</v>
      </c>
      <c r="AR801" s="369">
        <v>6.6666666666666697E-3</v>
      </c>
      <c r="AS801" s="369">
        <v>6.6666666666666697E-3</v>
      </c>
      <c r="AT801" s="369" t="s">
        <v>1419</v>
      </c>
      <c r="AW801"/>
      <c r="AX801" s="198"/>
      <c r="AY801" s="184"/>
      <c r="AZ801" s="184"/>
      <c r="BA801" s="184"/>
      <c r="BB801" s="186"/>
      <c r="BC801" s="184"/>
      <c r="BD801" s="184"/>
      <c r="BE801" s="184"/>
      <c r="BF801" s="184"/>
      <c r="BG801" s="186"/>
      <c r="BH801" s="186"/>
      <c r="BI801" s="199"/>
      <c r="BJ801" s="199"/>
      <c r="BK801" s="199"/>
      <c r="BL801" s="186"/>
      <c r="BM801" s="186"/>
      <c r="BN801" s="186"/>
      <c r="BO801" s="186"/>
      <c r="BP801" s="186"/>
      <c r="BQ801" s="186"/>
      <c r="BR801" s="186"/>
      <c r="BS801" s="186"/>
      <c r="BT801" s="187"/>
      <c r="BU801" s="188"/>
      <c r="BV801" s="189"/>
      <c r="BW801" s="185"/>
      <c r="BX801"/>
      <c r="BZ801"/>
    </row>
    <row r="802" spans="2:78" ht="18.75">
      <c r="B802" s="676" t="s">
        <v>1065</v>
      </c>
      <c r="C802" s="364">
        <v>38281316000171</v>
      </c>
      <c r="D802" s="838" t="s">
        <v>13</v>
      </c>
      <c r="E802" s="838" t="s">
        <v>616</v>
      </c>
      <c r="F802" s="365" t="s">
        <v>610</v>
      </c>
      <c r="G802" s="366" t="s">
        <v>34</v>
      </c>
      <c r="H802" s="366" t="s">
        <v>1338</v>
      </c>
      <c r="I802" s="840" t="s">
        <v>34</v>
      </c>
      <c r="J802" s="366" t="s">
        <v>1419</v>
      </c>
      <c r="K802" s="367" t="s">
        <v>49</v>
      </c>
      <c r="L802" s="681" t="s">
        <v>1419</v>
      </c>
      <c r="M802" s="368" t="s">
        <v>34</v>
      </c>
      <c r="N802" s="683">
        <v>555096</v>
      </c>
      <c r="O802" s="683" t="s">
        <v>1321</v>
      </c>
      <c r="P802" s="684">
        <v>44121</v>
      </c>
      <c r="Q802" s="372">
        <v>12.198749960000001</v>
      </c>
      <c r="R802" s="372">
        <v>20.711658315720008</v>
      </c>
      <c r="S802" s="873">
        <v>5</v>
      </c>
      <c r="T802" s="369">
        <v>-0.2345523210087318</v>
      </c>
      <c r="U802" s="685">
        <v>-2.4124959374859216</v>
      </c>
      <c r="V802" s="369">
        <v>-0.23526372327189704</v>
      </c>
      <c r="W802" s="685">
        <v>-2.0685909734945662</v>
      </c>
      <c r="X802" s="369">
        <v>-0.1129438948664947</v>
      </c>
      <c r="Y802" s="685">
        <v>-0.75474600960126526</v>
      </c>
      <c r="AB802" s="369">
        <v>0.15887776216480803</v>
      </c>
      <c r="AC802" s="373">
        <v>-2.1966265563654446</v>
      </c>
      <c r="AD802" s="686">
        <v>36352767000127</v>
      </c>
      <c r="AE802" s="687" t="s">
        <v>2004</v>
      </c>
      <c r="AF802" s="688" t="s">
        <v>1779</v>
      </c>
      <c r="AG802" s="689" t="s">
        <v>1439</v>
      </c>
      <c r="AH802" s="689" t="s">
        <v>1780</v>
      </c>
      <c r="AI802" s="689">
        <v>1000</v>
      </c>
      <c r="AJ802" s="689">
        <v>0</v>
      </c>
      <c r="AK802" s="689">
        <v>500</v>
      </c>
      <c r="AL802" s="673">
        <v>1</v>
      </c>
      <c r="AM802" s="673">
        <v>0</v>
      </c>
      <c r="AN802" s="685" t="s">
        <v>1782</v>
      </c>
      <c r="AO802" s="683" t="s">
        <v>1324</v>
      </c>
      <c r="AP802" s="687" t="s">
        <v>1802</v>
      </c>
      <c r="AQ802" s="376" t="s">
        <v>679</v>
      </c>
      <c r="AR802" s="369">
        <v>6.6666666666666697E-3</v>
      </c>
      <c r="AS802" s="369">
        <v>6.6666666666666697E-3</v>
      </c>
      <c r="AT802" s="369" t="s">
        <v>1419</v>
      </c>
      <c r="AW802" s="198"/>
      <c r="AX802" s="198"/>
      <c r="AY802" s="184"/>
      <c r="AZ802" s="184"/>
      <c r="BA802" s="184"/>
      <c r="BB802" s="186"/>
      <c r="BC802" s="184"/>
      <c r="BD802" s="184"/>
      <c r="BE802" s="184"/>
      <c r="BF802" s="184"/>
      <c r="BG802" s="186"/>
      <c r="BH802" s="186"/>
      <c r="BI802" s="199"/>
      <c r="BJ802" s="199"/>
      <c r="BK802" s="199"/>
      <c r="BL802" s="218"/>
      <c r="BM802" s="186"/>
      <c r="BN802" s="186"/>
      <c r="BO802" s="186"/>
      <c r="BP802" s="186"/>
      <c r="BQ802" s="186"/>
      <c r="BR802" s="186"/>
      <c r="BS802" s="186"/>
      <c r="BT802" s="187"/>
      <c r="BU802" s="188"/>
      <c r="BV802" s="189"/>
      <c r="BW802" s="185"/>
      <c r="BX802"/>
      <c r="BZ802"/>
    </row>
    <row r="803" spans="2:78" ht="18.75">
      <c r="B803" s="676" t="s">
        <v>1624</v>
      </c>
      <c r="C803" s="364">
        <v>37013525000171</v>
      </c>
      <c r="D803" s="838" t="s">
        <v>13</v>
      </c>
      <c r="E803" s="838" t="s">
        <v>616</v>
      </c>
      <c r="F803" s="365" t="s">
        <v>617</v>
      </c>
      <c r="G803" s="366" t="s">
        <v>34</v>
      </c>
      <c r="H803" s="366" t="s">
        <v>1337</v>
      </c>
      <c r="I803" s="840" t="s">
        <v>34</v>
      </c>
      <c r="J803" s="366" t="s">
        <v>608</v>
      </c>
      <c r="K803" s="367" t="s">
        <v>48</v>
      </c>
      <c r="L803" s="681" t="s">
        <v>1419</v>
      </c>
      <c r="M803" s="368" t="s">
        <v>1419</v>
      </c>
      <c r="N803" s="683">
        <v>548669</v>
      </c>
      <c r="O803" s="683" t="s">
        <v>1321</v>
      </c>
      <c r="P803" s="684">
        <v>44064</v>
      </c>
      <c r="Q803" s="372">
        <v>13.533450869999999</v>
      </c>
      <c r="R803" s="372">
        <v>44.162970450400024</v>
      </c>
      <c r="S803" s="873">
        <v>1</v>
      </c>
      <c r="T803" s="369">
        <v>-2.3663250615667542E-3</v>
      </c>
      <c r="U803" s="685">
        <v>-2.433891753127608E-2</v>
      </c>
      <c r="V803" s="369">
        <v>9.8232816991112859E-3</v>
      </c>
      <c r="W803" s="685">
        <v>8.6372652656659277E-2</v>
      </c>
      <c r="X803" s="369">
        <v>-1.0873766332281209E-2</v>
      </c>
      <c r="Y803" s="685">
        <v>-7.2663792569990879E-2</v>
      </c>
      <c r="AB803" s="369">
        <v>4.4015233361736635E-2</v>
      </c>
      <c r="AC803" s="373">
        <v>-2.3607305625795352</v>
      </c>
      <c r="AD803" s="686">
        <v>37828247000100</v>
      </c>
      <c r="AE803" s="687" t="s">
        <v>1873</v>
      </c>
      <c r="AF803" s="688" t="s">
        <v>1874</v>
      </c>
      <c r="AG803" s="689" t="s">
        <v>1442</v>
      </c>
      <c r="AH803" s="689" t="s">
        <v>1786</v>
      </c>
      <c r="AI803" s="689">
        <v>1000</v>
      </c>
      <c r="AJ803" s="689">
        <v>100</v>
      </c>
      <c r="AK803" s="689">
        <v>1000</v>
      </c>
      <c r="AL803" s="673">
        <v>2</v>
      </c>
      <c r="AM803" s="673">
        <v>0</v>
      </c>
      <c r="AN803" s="685" t="s">
        <v>1787</v>
      </c>
      <c r="AO803" s="683" t="s">
        <v>1324</v>
      </c>
      <c r="AP803" s="687" t="s">
        <v>1802</v>
      </c>
      <c r="AQ803" s="376" t="s">
        <v>1782</v>
      </c>
      <c r="AR803" s="369">
        <v>0</v>
      </c>
      <c r="AS803" s="369">
        <v>0</v>
      </c>
      <c r="AT803" s="369" t="s">
        <v>1419</v>
      </c>
      <c r="AW803"/>
      <c r="AX803" s="198"/>
      <c r="AY803" s="184"/>
      <c r="AZ803" s="184"/>
      <c r="BA803" s="184"/>
      <c r="BB803" s="186"/>
      <c r="BC803" s="184"/>
      <c r="BD803" s="184"/>
      <c r="BE803" s="184"/>
      <c r="BF803" s="184"/>
      <c r="BG803" s="186"/>
      <c r="BH803" s="186"/>
      <c r="BI803" s="199"/>
      <c r="BJ803" s="199"/>
      <c r="BK803" s="199"/>
      <c r="BL803" s="186"/>
      <c r="BM803" s="186"/>
      <c r="BN803" s="186"/>
      <c r="BO803" s="186"/>
      <c r="BP803" s="186"/>
      <c r="BQ803" s="186"/>
      <c r="BR803" s="186"/>
      <c r="BS803" s="186"/>
      <c r="BT803" s="187"/>
      <c r="BU803" s="188"/>
      <c r="BV803" s="189"/>
      <c r="BW803" s="185"/>
      <c r="BX803"/>
      <c r="BZ803"/>
    </row>
    <row r="804" spans="2:78" ht="18.75">
      <c r="B804" s="676" t="s">
        <v>1625</v>
      </c>
      <c r="C804" s="364">
        <v>30129261000177</v>
      </c>
      <c r="D804" s="838" t="s">
        <v>13</v>
      </c>
      <c r="E804" s="838" t="s">
        <v>615</v>
      </c>
      <c r="F804" s="365" t="s">
        <v>619</v>
      </c>
      <c r="G804" s="366" t="s">
        <v>34</v>
      </c>
      <c r="H804" s="366" t="s">
        <v>1337</v>
      </c>
      <c r="I804" s="840" t="s">
        <v>34</v>
      </c>
      <c r="J804" s="366" t="s">
        <v>611</v>
      </c>
      <c r="K804" s="367" t="s">
        <v>48</v>
      </c>
      <c r="L804" s="681" t="s">
        <v>1419</v>
      </c>
      <c r="M804" s="368" t="s">
        <v>1419</v>
      </c>
      <c r="N804" s="682">
        <v>470503</v>
      </c>
      <c r="O804" s="683" t="s">
        <v>1324</v>
      </c>
      <c r="P804" s="684">
        <v>43293</v>
      </c>
      <c r="Q804" s="372">
        <v>462.83720253000001</v>
      </c>
      <c r="R804" s="372">
        <v>463.29851748669324</v>
      </c>
      <c r="S804" s="873">
        <v>1</v>
      </c>
      <c r="T804" s="369">
        <v>0.2315550665511088</v>
      </c>
      <c r="U804" s="685">
        <v>2.3816675740251401</v>
      </c>
      <c r="V804" s="369">
        <v>0.26016744389180024</v>
      </c>
      <c r="W804" s="685">
        <v>2.2875606087800926</v>
      </c>
      <c r="X804" s="369">
        <v>0.36310589606486254</v>
      </c>
      <c r="Y804" s="685">
        <v>2.4264501099558391</v>
      </c>
      <c r="Z804" s="369">
        <v>0.41397731133887139</v>
      </c>
      <c r="AA804" s="685">
        <v>2.2042720512343013</v>
      </c>
      <c r="AB804" s="369">
        <v>4.1288067880890761E-2</v>
      </c>
      <c r="AC804" s="373">
        <v>3.5466918916867383</v>
      </c>
      <c r="AD804" s="686">
        <v>23565803000199</v>
      </c>
      <c r="AE804" s="687" t="s">
        <v>1873</v>
      </c>
      <c r="AF804" s="688" t="s">
        <v>1874</v>
      </c>
      <c r="AG804" s="689" t="s">
        <v>1442</v>
      </c>
      <c r="AH804" s="689" t="s">
        <v>1786</v>
      </c>
      <c r="AI804" s="689">
        <v>10000</v>
      </c>
      <c r="AJ804" s="689">
        <v>10000</v>
      </c>
      <c r="AK804" s="689">
        <v>10000</v>
      </c>
      <c r="AL804" s="673">
        <v>2.5</v>
      </c>
      <c r="AM804" s="673">
        <v>0</v>
      </c>
      <c r="AN804" s="685" t="s">
        <v>1787</v>
      </c>
      <c r="AO804" s="683" t="s">
        <v>1324</v>
      </c>
      <c r="AP804" s="687" t="s">
        <v>1802</v>
      </c>
      <c r="AQ804" s="376" t="s">
        <v>1782</v>
      </c>
      <c r="AR804" s="369">
        <v>0</v>
      </c>
      <c r="AS804" s="369">
        <v>0</v>
      </c>
      <c r="AT804" s="369" t="s">
        <v>1419</v>
      </c>
      <c r="AW804"/>
      <c r="AX804" s="198"/>
      <c r="AY804" s="184"/>
      <c r="AZ804" s="184"/>
      <c r="BA804" s="184"/>
      <c r="BB804" s="186"/>
      <c r="BC804" s="184"/>
      <c r="BD804" s="184"/>
      <c r="BE804" s="184"/>
      <c r="BF804" s="184"/>
      <c r="BG804" s="186"/>
      <c r="BH804" s="186"/>
      <c r="BI804" s="199"/>
      <c r="BJ804" s="199"/>
      <c r="BK804" s="199"/>
      <c r="BL804" s="186"/>
      <c r="BM804" s="186"/>
      <c r="BN804" s="186"/>
      <c r="BO804" s="186"/>
      <c r="BP804" s="186"/>
      <c r="BQ804" s="186"/>
      <c r="BR804" s="186"/>
      <c r="BS804" s="186"/>
      <c r="BT804" s="187"/>
      <c r="BU804" s="188"/>
      <c r="BV804" s="189"/>
      <c r="BW804" s="185"/>
      <c r="BX804"/>
      <c r="BZ804"/>
    </row>
    <row r="805" spans="2:78" ht="18.75">
      <c r="B805" s="676" t="s">
        <v>1626</v>
      </c>
      <c r="C805" s="364">
        <v>33435693000102</v>
      </c>
      <c r="D805" s="838" t="s">
        <v>13</v>
      </c>
      <c r="E805" s="838" t="s">
        <v>615</v>
      </c>
      <c r="F805" s="365" t="s">
        <v>619</v>
      </c>
      <c r="G805" s="366" t="s">
        <v>34</v>
      </c>
      <c r="H805" s="366" t="s">
        <v>1337</v>
      </c>
      <c r="I805" s="840" t="s">
        <v>34</v>
      </c>
      <c r="J805" s="366" t="s">
        <v>611</v>
      </c>
      <c r="K805" s="367" t="s">
        <v>48</v>
      </c>
      <c r="L805" s="681" t="s">
        <v>1419</v>
      </c>
      <c r="M805" s="368" t="s">
        <v>1419</v>
      </c>
      <c r="N805" s="682">
        <v>503010</v>
      </c>
      <c r="O805" s="683" t="s">
        <v>1321</v>
      </c>
      <c r="P805" s="684">
        <v>43672</v>
      </c>
      <c r="Q805" s="372">
        <v>687.80768526999998</v>
      </c>
      <c r="R805" s="372">
        <v>531.90740855581691</v>
      </c>
      <c r="S805" s="873">
        <v>1</v>
      </c>
      <c r="T805" s="369">
        <v>0.23255410772399365</v>
      </c>
      <c r="U805" s="685">
        <v>2.3919432462529846</v>
      </c>
      <c r="V805" s="369">
        <v>0.2611145211629069</v>
      </c>
      <c r="W805" s="685">
        <v>2.2958879253207258</v>
      </c>
      <c r="X805" s="369">
        <v>0.36267506786910242</v>
      </c>
      <c r="Y805" s="685">
        <v>2.4235711065182648</v>
      </c>
      <c r="Z805" s="369">
        <v>0.41517713185263538</v>
      </c>
      <c r="AA805" s="685">
        <v>2.2106606400592157</v>
      </c>
      <c r="AB805" s="369">
        <v>4.1481235917193521E-2</v>
      </c>
      <c r="AC805" s="373">
        <v>3.5530072715742027</v>
      </c>
      <c r="AD805" s="686">
        <v>32076219000160</v>
      </c>
      <c r="AE805" s="687" t="s">
        <v>1873</v>
      </c>
      <c r="AF805" s="688" t="s">
        <v>1874</v>
      </c>
      <c r="AG805" s="689" t="s">
        <v>1442</v>
      </c>
      <c r="AH805" s="689" t="s">
        <v>1786</v>
      </c>
      <c r="AI805" s="689">
        <v>1000</v>
      </c>
      <c r="AJ805" s="689">
        <v>100</v>
      </c>
      <c r="AK805" s="689">
        <v>1000</v>
      </c>
      <c r="AL805" s="673">
        <v>2.5</v>
      </c>
      <c r="AM805" s="673">
        <v>0</v>
      </c>
      <c r="AN805" s="685" t="s">
        <v>1787</v>
      </c>
      <c r="AO805" s="683" t="s">
        <v>1324</v>
      </c>
      <c r="AP805" s="687" t="s">
        <v>1802</v>
      </c>
      <c r="AQ805" s="376" t="s">
        <v>1782</v>
      </c>
      <c r="AR805" s="369">
        <v>0</v>
      </c>
      <c r="AS805" s="369">
        <v>0</v>
      </c>
      <c r="AT805" s="369" t="s">
        <v>1419</v>
      </c>
      <c r="AW805"/>
      <c r="AX805" s="198"/>
      <c r="AY805" s="184"/>
      <c r="AZ805" s="184"/>
      <c r="BA805" s="184"/>
      <c r="BB805" s="186"/>
      <c r="BC805" s="184"/>
      <c r="BD805" s="184"/>
      <c r="BE805" s="184"/>
      <c r="BF805" s="184"/>
      <c r="BG805" s="186"/>
      <c r="BH805" s="186"/>
      <c r="BI805" s="199"/>
      <c r="BJ805" s="199"/>
      <c r="BK805" s="199"/>
      <c r="BL805" s="186"/>
      <c r="BM805" s="186"/>
      <c r="BN805" s="186"/>
      <c r="BO805" s="186"/>
      <c r="BP805" s="186"/>
      <c r="BQ805" s="186"/>
      <c r="BR805" s="186"/>
      <c r="BS805" s="186"/>
      <c r="BT805" s="187"/>
      <c r="BU805" s="188"/>
      <c r="BV805" s="189"/>
      <c r="BW805" s="185"/>
      <c r="BX805"/>
      <c r="BZ805"/>
    </row>
    <row r="806" spans="2:78" ht="18.75">
      <c r="B806" s="676" t="s">
        <v>1627</v>
      </c>
      <c r="C806" s="364">
        <v>34200563000145</v>
      </c>
      <c r="D806" s="838" t="s">
        <v>14</v>
      </c>
      <c r="E806" s="838" t="s">
        <v>607</v>
      </c>
      <c r="F806" s="365" t="s">
        <v>1317</v>
      </c>
      <c r="G806" s="366" t="s">
        <v>1419</v>
      </c>
      <c r="H806" s="366" t="s">
        <v>34</v>
      </c>
      <c r="I806" s="840" t="s">
        <v>34</v>
      </c>
      <c r="J806" s="366" t="s">
        <v>608</v>
      </c>
      <c r="K806" s="367" t="s">
        <v>48</v>
      </c>
      <c r="L806" s="681" t="s">
        <v>1419</v>
      </c>
      <c r="M806" s="368" t="s">
        <v>1419</v>
      </c>
      <c r="N806" s="682">
        <v>504580</v>
      </c>
      <c r="O806" s="683" t="s">
        <v>1321</v>
      </c>
      <c r="P806" s="684">
        <v>43694</v>
      </c>
      <c r="Q806" s="372">
        <v>12.26583368</v>
      </c>
      <c r="R806" s="372">
        <v>14.32571743992032</v>
      </c>
      <c r="S806" s="873">
        <v>2</v>
      </c>
      <c r="T806" s="369">
        <v>-3.1090949540117818E-2</v>
      </c>
      <c r="U806" s="685">
        <v>-0.31978702719945246</v>
      </c>
      <c r="V806" s="369">
        <v>-0.13430319589849171</v>
      </c>
      <c r="W806" s="685">
        <v>-1.1808806512256649</v>
      </c>
      <c r="X806" s="369">
        <v>-0.22334026171386989</v>
      </c>
      <c r="Y806" s="685">
        <v>-1.4924681985785773</v>
      </c>
      <c r="Z806" s="369">
        <v>0.19814608068641593</v>
      </c>
      <c r="AA806" s="685">
        <v>1.055052670171956</v>
      </c>
      <c r="AB806" s="369">
        <v>0.25785123292383039</v>
      </c>
      <c r="AC806" s="373">
        <v>-0.9619290216347145</v>
      </c>
      <c r="AD806" s="686">
        <v>34258716000105</v>
      </c>
      <c r="AE806" s="687" t="s">
        <v>1873</v>
      </c>
      <c r="AF806" s="688" t="s">
        <v>1874</v>
      </c>
      <c r="AG806" s="689" t="s">
        <v>1442</v>
      </c>
      <c r="AH806" s="689" t="s">
        <v>1780</v>
      </c>
      <c r="AI806" s="689">
        <v>50000</v>
      </c>
      <c r="AJ806" s="689">
        <v>10000</v>
      </c>
      <c r="AK806" s="689">
        <v>10000</v>
      </c>
      <c r="AL806" s="673">
        <v>0</v>
      </c>
      <c r="AM806" s="673">
        <v>0</v>
      </c>
      <c r="AN806" s="685" t="s">
        <v>666</v>
      </c>
      <c r="AO806" s="683" t="s">
        <v>1324</v>
      </c>
      <c r="AP806" s="687" t="s">
        <v>1783</v>
      </c>
      <c r="AQ806" s="376" t="s">
        <v>1782</v>
      </c>
      <c r="AR806" s="369">
        <v>0</v>
      </c>
      <c r="AS806" s="369">
        <v>0</v>
      </c>
      <c r="AT806" s="369" t="s">
        <v>1419</v>
      </c>
      <c r="AW806"/>
      <c r="AX806" s="198"/>
      <c r="AY806" s="184"/>
      <c r="AZ806" s="184"/>
      <c r="BA806" s="184"/>
      <c r="BB806" s="186"/>
      <c r="BC806" s="184"/>
      <c r="BD806" s="184"/>
      <c r="BE806" s="184"/>
      <c r="BF806" s="184"/>
      <c r="BG806" s="186"/>
      <c r="BH806" s="186"/>
      <c r="BI806" s="199"/>
      <c r="BJ806" s="199"/>
      <c r="BK806" s="199"/>
      <c r="BL806" s="186"/>
      <c r="BM806" s="186"/>
      <c r="BN806" s="186"/>
      <c r="BO806" s="186"/>
      <c r="BP806" s="186"/>
      <c r="BQ806" s="186"/>
      <c r="BR806" s="186"/>
      <c r="BS806" s="186"/>
      <c r="BT806" s="187"/>
      <c r="BU806" s="188"/>
      <c r="BV806" s="189"/>
      <c r="BW806" s="185"/>
      <c r="BX806"/>
      <c r="BZ806"/>
    </row>
    <row r="807" spans="2:78" ht="18.75">
      <c r="B807" s="676" t="s">
        <v>1628</v>
      </c>
      <c r="C807" s="364">
        <v>34674552000105</v>
      </c>
      <c r="D807" s="838" t="s">
        <v>14</v>
      </c>
      <c r="E807" s="838" t="s">
        <v>607</v>
      </c>
      <c r="F807" s="365" t="s">
        <v>1317</v>
      </c>
      <c r="G807" s="366" t="s">
        <v>1419</v>
      </c>
      <c r="H807" s="366" t="s">
        <v>34</v>
      </c>
      <c r="I807" s="840" t="s">
        <v>34</v>
      </c>
      <c r="J807" s="366" t="s">
        <v>608</v>
      </c>
      <c r="K807" s="367" t="s">
        <v>48</v>
      </c>
      <c r="L807" s="681" t="s">
        <v>1419</v>
      </c>
      <c r="M807" s="368" t="s">
        <v>1419</v>
      </c>
      <c r="N807" s="682">
        <v>511455</v>
      </c>
      <c r="O807" s="683" t="s">
        <v>1321</v>
      </c>
      <c r="P807" s="684">
        <v>43761</v>
      </c>
      <c r="Q807" s="372">
        <v>98.430548720000004</v>
      </c>
      <c r="R807" s="372">
        <v>231.31368336641424</v>
      </c>
      <c r="S807" s="873">
        <v>2</v>
      </c>
      <c r="T807" s="369">
        <v>-2.4370854696015409E-2</v>
      </c>
      <c r="U807" s="685">
        <v>-0.25066726133572598</v>
      </c>
      <c r="V807" s="369">
        <v>-0.12891937373493922</v>
      </c>
      <c r="W807" s="685">
        <v>-1.1335426010769236</v>
      </c>
      <c r="X807" s="369">
        <v>-0.22160912436601554</v>
      </c>
      <c r="Y807" s="685">
        <v>-1.4808998972825291</v>
      </c>
      <c r="AB807" s="369">
        <v>0.25570203683486536</v>
      </c>
      <c r="AC807" s="373">
        <v>-0.94895905036094241</v>
      </c>
      <c r="AD807" s="686">
        <v>34581222000167</v>
      </c>
      <c r="AE807" s="687" t="s">
        <v>1873</v>
      </c>
      <c r="AF807" s="688" t="s">
        <v>1874</v>
      </c>
      <c r="AG807" s="689" t="s">
        <v>1442</v>
      </c>
      <c r="AH807" s="689" t="s">
        <v>1780</v>
      </c>
      <c r="AI807" s="689">
        <v>50000</v>
      </c>
      <c r="AJ807" s="689">
        <v>10000</v>
      </c>
      <c r="AK807" s="689">
        <v>10000</v>
      </c>
      <c r="AL807" s="673">
        <v>0</v>
      </c>
      <c r="AM807" s="673">
        <v>0</v>
      </c>
      <c r="AN807" s="685" t="s">
        <v>666</v>
      </c>
      <c r="AO807" s="683" t="s">
        <v>1324</v>
      </c>
      <c r="AP807" s="687" t="s">
        <v>1783</v>
      </c>
      <c r="AQ807" s="376" t="s">
        <v>1782</v>
      </c>
      <c r="AR807" s="369">
        <v>0</v>
      </c>
      <c r="AS807" s="369">
        <v>0</v>
      </c>
      <c r="AT807" s="369" t="s">
        <v>1419</v>
      </c>
      <c r="AW807"/>
      <c r="AX807" s="198"/>
      <c r="AY807" s="184"/>
      <c r="AZ807" s="184"/>
      <c r="BA807" s="184"/>
      <c r="BB807" s="186"/>
      <c r="BC807" s="184"/>
      <c r="BD807" s="184"/>
      <c r="BE807" s="184"/>
      <c r="BF807" s="184"/>
      <c r="BG807" s="186"/>
      <c r="BH807" s="186"/>
      <c r="BI807" s="199"/>
      <c r="BJ807" s="199"/>
      <c r="BK807" s="199"/>
      <c r="BL807" s="186"/>
      <c r="BM807" s="186"/>
      <c r="BN807" s="186"/>
      <c r="BO807" s="186"/>
      <c r="BP807" s="186"/>
      <c r="BQ807" s="186"/>
      <c r="BR807" s="186"/>
      <c r="BS807" s="186"/>
      <c r="BT807" s="187"/>
      <c r="BU807" s="188"/>
      <c r="BV807" s="189"/>
      <c r="BW807" s="185"/>
      <c r="BX807"/>
      <c r="BZ807"/>
    </row>
    <row r="808" spans="2:78" ht="18.75">
      <c r="B808" s="676" t="s">
        <v>1629</v>
      </c>
      <c r="C808" s="364">
        <v>35591322000137</v>
      </c>
      <c r="D808" s="838" t="s">
        <v>13</v>
      </c>
      <c r="E808" s="838" t="s">
        <v>615</v>
      </c>
      <c r="F808" s="365" t="s">
        <v>619</v>
      </c>
      <c r="G808" s="366" t="s">
        <v>34</v>
      </c>
      <c r="H808" s="366" t="s">
        <v>1337</v>
      </c>
      <c r="I808" s="840" t="s">
        <v>34</v>
      </c>
      <c r="J808" s="366" t="s">
        <v>611</v>
      </c>
      <c r="K808" s="367" t="s">
        <v>48</v>
      </c>
      <c r="L808" s="681" t="s">
        <v>1419</v>
      </c>
      <c r="M808" s="368" t="s">
        <v>1419</v>
      </c>
      <c r="N808" s="683">
        <v>536318</v>
      </c>
      <c r="O808" s="683" t="s">
        <v>1321</v>
      </c>
      <c r="P808" s="684">
        <v>43953</v>
      </c>
      <c r="Q808" s="372">
        <v>125.73059497</v>
      </c>
      <c r="R808" s="372">
        <v>156.24314583649391</v>
      </c>
      <c r="S808" s="873">
        <v>1</v>
      </c>
      <c r="T808" s="369">
        <v>0.13931678309817896</v>
      </c>
      <c r="U808" s="685">
        <v>1.4329475479181117</v>
      </c>
      <c r="V808" s="369">
        <v>0.15281583564808554</v>
      </c>
      <c r="W808" s="685">
        <v>1.343655765675879</v>
      </c>
      <c r="X808" s="369">
        <v>0.25063015973679459</v>
      </c>
      <c r="Y808" s="685">
        <v>1.6748325632888121</v>
      </c>
      <c r="AB808" s="369">
        <v>3.9206797248251934E-2</v>
      </c>
      <c r="AC808" s="373">
        <v>0.99687936980353131</v>
      </c>
      <c r="AD808" s="686">
        <v>35162628000178</v>
      </c>
      <c r="AE808" s="687" t="s">
        <v>1873</v>
      </c>
      <c r="AF808" s="688" t="s">
        <v>1874</v>
      </c>
      <c r="AG808" s="689" t="s">
        <v>1442</v>
      </c>
      <c r="AH808" s="689" t="s">
        <v>1786</v>
      </c>
      <c r="AI808" s="689">
        <v>1000</v>
      </c>
      <c r="AJ808" s="689">
        <v>100</v>
      </c>
      <c r="AK808" s="689">
        <v>1000</v>
      </c>
      <c r="AL808" s="673">
        <v>2.2000000000000002</v>
      </c>
      <c r="AM808" s="673">
        <v>0</v>
      </c>
      <c r="AN808" s="685" t="s">
        <v>1787</v>
      </c>
      <c r="AO808" s="683" t="s">
        <v>1324</v>
      </c>
      <c r="AP808" s="687" t="s">
        <v>1802</v>
      </c>
      <c r="AQ808" s="376" t="s">
        <v>1782</v>
      </c>
      <c r="AR808" s="369">
        <v>0</v>
      </c>
      <c r="AS808" s="369">
        <v>0</v>
      </c>
      <c r="AT808" s="369" t="s">
        <v>1419</v>
      </c>
      <c r="AW808"/>
      <c r="AX808" s="198"/>
      <c r="AY808" s="184"/>
      <c r="AZ808" s="184"/>
      <c r="BA808" s="184"/>
      <c r="BB808" s="186"/>
      <c r="BC808" s="184"/>
      <c r="BD808" s="184"/>
      <c r="BE808" s="184"/>
      <c r="BF808" s="184"/>
      <c r="BG808" s="186"/>
      <c r="BH808" s="186"/>
      <c r="BI808" s="199"/>
      <c r="BJ808" s="199"/>
      <c r="BK808" s="199"/>
      <c r="BL808" s="186"/>
      <c r="BM808" s="186"/>
      <c r="BN808" s="186"/>
      <c r="BO808" s="186"/>
      <c r="BP808" s="186"/>
      <c r="BQ808" s="186"/>
      <c r="BR808" s="186"/>
      <c r="BS808" s="186"/>
      <c r="BT808" s="187"/>
      <c r="BU808" s="188"/>
      <c r="BV808" s="189"/>
      <c r="BW808" s="185"/>
      <c r="BX808"/>
      <c r="BZ808"/>
    </row>
    <row r="809" spans="2:78" ht="18.75">
      <c r="B809" s="676" t="s">
        <v>1630</v>
      </c>
      <c r="C809" s="364">
        <v>23884835000157</v>
      </c>
      <c r="D809" s="838" t="s">
        <v>13</v>
      </c>
      <c r="E809" s="838" t="s">
        <v>615</v>
      </c>
      <c r="F809" s="365" t="s">
        <v>619</v>
      </c>
      <c r="G809" s="366" t="s">
        <v>34</v>
      </c>
      <c r="H809" s="366" t="s">
        <v>1338</v>
      </c>
      <c r="I809" s="840" t="s">
        <v>34</v>
      </c>
      <c r="J809" s="366" t="s">
        <v>611</v>
      </c>
      <c r="K809" s="367" t="s">
        <v>48</v>
      </c>
      <c r="L809" s="681" t="s">
        <v>1419</v>
      </c>
      <c r="M809" s="368" t="s">
        <v>1419</v>
      </c>
      <c r="N809" s="682">
        <v>419753</v>
      </c>
      <c r="O809" s="683" t="s">
        <v>1321</v>
      </c>
      <c r="P809" s="684">
        <v>42552</v>
      </c>
      <c r="Q809" s="372">
        <v>8.2482900000000008</v>
      </c>
      <c r="R809" s="372">
        <v>15.750247323886633</v>
      </c>
      <c r="S809" s="873">
        <v>1</v>
      </c>
      <c r="T809" s="369">
        <v>-3.0563718516225524E-3</v>
      </c>
      <c r="U809" s="685">
        <v>-3.1436417443130887E-2</v>
      </c>
      <c r="V809" s="369">
        <v>-1.3176612052804515E-2</v>
      </c>
      <c r="W809" s="685">
        <v>-0.11585730419717054</v>
      </c>
      <c r="X809" s="369">
        <v>3.7481078008827495E-2</v>
      </c>
      <c r="Y809" s="685">
        <v>0.25046678349595553</v>
      </c>
      <c r="Z809" s="369">
        <v>5.5818648176460206E-2</v>
      </c>
      <c r="AA809" s="685">
        <v>0.29721311468766631</v>
      </c>
      <c r="AB809" s="369">
        <v>0.10329778156809734</v>
      </c>
      <c r="AC809" s="373">
        <v>-1.2285646258954348</v>
      </c>
      <c r="AD809" s="686">
        <v>24029438000160</v>
      </c>
      <c r="AE809" s="687" t="s">
        <v>1873</v>
      </c>
      <c r="AF809" s="688" t="s">
        <v>1874</v>
      </c>
      <c r="AG809" s="689" t="s">
        <v>1442</v>
      </c>
      <c r="AH809" s="689" t="s">
        <v>1786</v>
      </c>
      <c r="AI809" s="689">
        <v>1000</v>
      </c>
      <c r="AJ809" s="689">
        <v>100</v>
      </c>
      <c r="AK809" s="689">
        <v>1000</v>
      </c>
      <c r="AL809" s="673">
        <v>1.9</v>
      </c>
      <c r="AM809" s="673">
        <v>0</v>
      </c>
      <c r="AN809" s="685" t="s">
        <v>1787</v>
      </c>
      <c r="AO809" s="683" t="s">
        <v>1324</v>
      </c>
      <c r="AP809" s="687" t="s">
        <v>1802</v>
      </c>
      <c r="AQ809" s="376" t="s">
        <v>1782</v>
      </c>
      <c r="AR809" s="369">
        <v>0</v>
      </c>
      <c r="AS809" s="369">
        <v>0</v>
      </c>
      <c r="AT809" s="369" t="s">
        <v>1419</v>
      </c>
      <c r="AW809" s="198"/>
      <c r="AX809" s="198"/>
      <c r="AY809" s="184"/>
      <c r="AZ809" s="184"/>
      <c r="BA809" s="184"/>
      <c r="BB809" s="186"/>
      <c r="BC809" s="184"/>
      <c r="BD809" s="184"/>
      <c r="BE809" s="184"/>
      <c r="BF809" s="184"/>
      <c r="BG809" s="186"/>
      <c r="BH809" s="186"/>
      <c r="BI809" s="199"/>
      <c r="BJ809" s="199"/>
      <c r="BK809" s="199"/>
      <c r="BL809" s="218"/>
      <c r="BM809" s="186"/>
      <c r="BN809" s="186"/>
      <c r="BO809" s="186"/>
      <c r="BP809" s="186"/>
      <c r="BQ809" s="186"/>
      <c r="BR809" s="186"/>
      <c r="BS809" s="186"/>
      <c r="BT809" s="187"/>
      <c r="BU809" s="188"/>
      <c r="BV809" s="189"/>
      <c r="BW809" s="185"/>
      <c r="BX809"/>
      <c r="BZ809"/>
    </row>
    <row r="810" spans="2:78" ht="18.75">
      <c r="B810" s="676" t="s">
        <v>1631</v>
      </c>
      <c r="C810" s="364">
        <v>28651580000104</v>
      </c>
      <c r="D810" s="838" t="s">
        <v>13</v>
      </c>
      <c r="E810" s="838" t="s">
        <v>615</v>
      </c>
      <c r="F810" s="365" t="s">
        <v>619</v>
      </c>
      <c r="G810" s="366" t="s">
        <v>34</v>
      </c>
      <c r="H810" s="366" t="s">
        <v>1338</v>
      </c>
      <c r="I810" s="840" t="s">
        <v>34</v>
      </c>
      <c r="J810" s="366" t="s">
        <v>611</v>
      </c>
      <c r="K810" s="367" t="s">
        <v>48</v>
      </c>
      <c r="L810" s="681" t="s">
        <v>1419</v>
      </c>
      <c r="M810" s="368" t="s">
        <v>1419</v>
      </c>
      <c r="N810" s="682">
        <v>460486</v>
      </c>
      <c r="O810" s="683" t="s">
        <v>1321</v>
      </c>
      <c r="P810" s="684">
        <v>43169</v>
      </c>
      <c r="Q810" s="372">
        <v>2.16328239</v>
      </c>
      <c r="R810" s="372">
        <v>2.4752032015139451</v>
      </c>
      <c r="S810" s="873">
        <v>1</v>
      </c>
      <c r="T810" s="369">
        <v>-7.6973172747740737E-4</v>
      </c>
      <c r="U810" s="685">
        <v>-7.9171020670656053E-3</v>
      </c>
      <c r="V810" s="369">
        <v>-1.1180862887966492E-2</v>
      </c>
      <c r="W810" s="685">
        <v>-9.8309385417648262E-2</v>
      </c>
      <c r="X810" s="369">
        <v>7.1010734849066059E-2</v>
      </c>
      <c r="Y810" s="685">
        <v>0.47452824988493758</v>
      </c>
      <c r="Z810" s="369">
        <v>7.7788938597125101E-2</v>
      </c>
      <c r="AA810" s="685">
        <v>0.41419657200600712</v>
      </c>
      <c r="AB810" s="369">
        <v>9.8062619047558183E-2</v>
      </c>
      <c r="AC810" s="373">
        <v>-1.2738008878043545</v>
      </c>
      <c r="AD810" s="686">
        <v>29286406000164</v>
      </c>
      <c r="AE810" s="687" t="s">
        <v>1873</v>
      </c>
      <c r="AF810" s="688" t="s">
        <v>1874</v>
      </c>
      <c r="AG810" s="689" t="s">
        <v>1442</v>
      </c>
      <c r="AH810" s="689" t="s">
        <v>1786</v>
      </c>
      <c r="AI810" s="689">
        <v>1000</v>
      </c>
      <c r="AJ810" s="689">
        <v>100</v>
      </c>
      <c r="AK810" s="689">
        <v>1000</v>
      </c>
      <c r="AL810" s="673">
        <v>2.5</v>
      </c>
      <c r="AM810" s="673">
        <v>0</v>
      </c>
      <c r="AN810" s="685" t="s">
        <v>1787</v>
      </c>
      <c r="AO810" s="683" t="s">
        <v>1324</v>
      </c>
      <c r="AP810" s="687" t="s">
        <v>1802</v>
      </c>
      <c r="AQ810" s="376" t="s">
        <v>1782</v>
      </c>
      <c r="AR810" s="369">
        <v>0</v>
      </c>
      <c r="AS810" s="369">
        <v>0</v>
      </c>
      <c r="AT810" s="369" t="s">
        <v>1419</v>
      </c>
      <c r="AW810"/>
      <c r="AX810" s="198"/>
      <c r="AY810" s="184"/>
      <c r="AZ810" s="184"/>
      <c r="BA810" s="184"/>
      <c r="BB810" s="186"/>
      <c r="BC810" s="184"/>
      <c r="BD810" s="184"/>
      <c r="BE810" s="184"/>
      <c r="BF810" s="184"/>
      <c r="BG810" s="186"/>
      <c r="BH810" s="186"/>
      <c r="BI810" s="199"/>
      <c r="BJ810" s="199"/>
      <c r="BK810" s="199"/>
      <c r="BL810" s="186"/>
      <c r="BM810" s="186"/>
      <c r="BN810" s="186"/>
      <c r="BO810" s="186"/>
      <c r="BP810" s="186"/>
      <c r="BQ810" s="186"/>
      <c r="BR810" s="186"/>
      <c r="BS810" s="186"/>
      <c r="BT810" s="187"/>
      <c r="BU810" s="188"/>
      <c r="BV810" s="189"/>
      <c r="BW810" s="185"/>
      <c r="BX810"/>
      <c r="BZ810"/>
    </row>
    <row r="811" spans="2:78" ht="18.75">
      <c r="B811" s="676" t="s">
        <v>1632</v>
      </c>
      <c r="C811" s="364">
        <v>27249950000100</v>
      </c>
      <c r="D811" s="838" t="s">
        <v>13</v>
      </c>
      <c r="E811" s="838" t="s">
        <v>615</v>
      </c>
      <c r="F811" s="365" t="s">
        <v>619</v>
      </c>
      <c r="G811" s="366" t="s">
        <v>34</v>
      </c>
      <c r="H811" s="366" t="s">
        <v>1338</v>
      </c>
      <c r="I811" s="840" t="s">
        <v>34</v>
      </c>
      <c r="J811" s="366" t="s">
        <v>611</v>
      </c>
      <c r="K811" s="367" t="s">
        <v>48</v>
      </c>
      <c r="L811" s="681" t="s">
        <v>1419</v>
      </c>
      <c r="M811" s="368" t="s">
        <v>1419</v>
      </c>
      <c r="N811" s="682">
        <v>444391</v>
      </c>
      <c r="O811" s="683" t="s">
        <v>1321</v>
      </c>
      <c r="P811" s="684">
        <v>42918</v>
      </c>
      <c r="Q811" s="372">
        <v>34.327178000000004</v>
      </c>
      <c r="R811" s="372">
        <v>61.925296334661383</v>
      </c>
      <c r="S811" s="873">
        <v>1</v>
      </c>
      <c r="T811" s="369">
        <v>2.8434327008466376E-3</v>
      </c>
      <c r="U811" s="685">
        <v>2.9246224508909305E-2</v>
      </c>
      <c r="V811" s="369">
        <v>-8.8674218739106525E-3</v>
      </c>
      <c r="W811" s="685">
        <v>-7.7968114214279211E-2</v>
      </c>
      <c r="X811" s="369">
        <v>7.7390752632227056E-2</v>
      </c>
      <c r="Y811" s="685">
        <v>0.51716263015593666</v>
      </c>
      <c r="Z811" s="369">
        <v>9.0951740484888077E-2</v>
      </c>
      <c r="AA811" s="685">
        <v>0.48428349590841291</v>
      </c>
      <c r="AB811" s="369">
        <v>0.10029350877377259</v>
      </c>
      <c r="AC811" s="373">
        <v>-1.2224002499073436</v>
      </c>
      <c r="AD811" s="686">
        <v>23951048000180</v>
      </c>
      <c r="AE811" s="687" t="s">
        <v>1873</v>
      </c>
      <c r="AF811" s="688" t="s">
        <v>1874</v>
      </c>
      <c r="AG811" s="689" t="s">
        <v>1442</v>
      </c>
      <c r="AH811" s="689" t="s">
        <v>1786</v>
      </c>
      <c r="AI811" s="689">
        <v>1000</v>
      </c>
      <c r="AJ811" s="689">
        <v>100</v>
      </c>
      <c r="AK811" s="689">
        <v>1000</v>
      </c>
      <c r="AL811" s="673">
        <v>2.5</v>
      </c>
      <c r="AM811" s="673">
        <v>0</v>
      </c>
      <c r="AN811" s="685" t="s">
        <v>1787</v>
      </c>
      <c r="AO811" s="683" t="s">
        <v>1324</v>
      </c>
      <c r="AP811" s="687" t="s">
        <v>1802</v>
      </c>
      <c r="AQ811" s="376" t="s">
        <v>1782</v>
      </c>
      <c r="AR811" s="369">
        <v>0</v>
      </c>
      <c r="AS811" s="369">
        <v>0</v>
      </c>
      <c r="AT811" s="369" t="s">
        <v>1419</v>
      </c>
      <c r="AW811"/>
      <c r="AX811" s="198"/>
      <c r="AY811" s="184"/>
      <c r="AZ811" s="184"/>
      <c r="BA811" s="184"/>
      <c r="BB811" s="186"/>
      <c r="BC811" s="184"/>
      <c r="BD811" s="184"/>
      <c r="BE811" s="184"/>
      <c r="BF811" s="184"/>
      <c r="BG811" s="186"/>
      <c r="BH811" s="186"/>
      <c r="BI811" s="199"/>
      <c r="BJ811" s="199"/>
      <c r="BK811" s="199"/>
      <c r="BL811" s="186"/>
      <c r="BM811" s="186"/>
      <c r="BN811" s="186"/>
      <c r="BO811" s="186"/>
      <c r="BP811" s="186"/>
      <c r="BQ811" s="186"/>
      <c r="BR811" s="186"/>
      <c r="BS811" s="186"/>
      <c r="BT811" s="187"/>
      <c r="BU811" s="188"/>
      <c r="BV811" s="189"/>
      <c r="BW811" s="185"/>
      <c r="BX811"/>
      <c r="BZ811"/>
    </row>
    <row r="812" spans="2:78" ht="18.75">
      <c r="B812" s="676" t="s">
        <v>1633</v>
      </c>
      <c r="C812" s="364">
        <v>34897039000175</v>
      </c>
      <c r="D812" s="838" t="s">
        <v>14</v>
      </c>
      <c r="E812" s="838" t="s">
        <v>1419</v>
      </c>
      <c r="F812" s="365" t="s">
        <v>1419</v>
      </c>
      <c r="G812" s="366" t="s">
        <v>1419</v>
      </c>
      <c r="H812" s="366" t="s">
        <v>34</v>
      </c>
      <c r="I812" s="840" t="s">
        <v>1419</v>
      </c>
      <c r="J812" s="366" t="s">
        <v>1419</v>
      </c>
      <c r="K812" s="367" t="s">
        <v>48</v>
      </c>
      <c r="L812" s="681" t="s">
        <v>1419</v>
      </c>
      <c r="M812" s="368" t="s">
        <v>1419</v>
      </c>
      <c r="N812" s="682">
        <v>513822</v>
      </c>
      <c r="O812" s="683" t="s">
        <v>1324</v>
      </c>
      <c r="P812" s="684">
        <v>43782</v>
      </c>
      <c r="Q812" s="372">
        <v>19.85331802</v>
      </c>
      <c r="R812" s="372">
        <v>21.579634346733048</v>
      </c>
      <c r="S812" s="873">
        <v>2</v>
      </c>
      <c r="T812" s="369">
        <v>4.3684990296359416E-2</v>
      </c>
      <c r="U812" s="685">
        <v>0.44932346508374815</v>
      </c>
      <c r="V812" s="369">
        <v>2.1381936902726606E-2</v>
      </c>
      <c r="W812" s="685">
        <v>0.18800383271029394</v>
      </c>
      <c r="X812" s="369">
        <v>-9.5962187576658642E-2</v>
      </c>
      <c r="Y812" s="685">
        <v>-0.64126598637052168</v>
      </c>
      <c r="AB812" s="369">
        <v>0.28603293817478115</v>
      </c>
      <c r="AC812" s="373">
        <v>-0.32286299613534841</v>
      </c>
      <c r="AD812" s="686">
        <v>34839385000105</v>
      </c>
      <c r="AE812" s="687" t="s">
        <v>1873</v>
      </c>
      <c r="AF812" s="688" t="s">
        <v>1874</v>
      </c>
      <c r="AG812" s="689" t="s">
        <v>1442</v>
      </c>
      <c r="AH812" s="689" t="s">
        <v>1780</v>
      </c>
      <c r="AI812" s="689">
        <v>0</v>
      </c>
      <c r="AJ812" s="689">
        <v>0</v>
      </c>
      <c r="AK812" s="689">
        <v>0</v>
      </c>
      <c r="AL812" s="673">
        <v>0</v>
      </c>
      <c r="AM812" s="673">
        <v>0</v>
      </c>
      <c r="AN812" s="685" t="s">
        <v>1787</v>
      </c>
      <c r="AO812" s="683" t="s">
        <v>1324</v>
      </c>
      <c r="AP812" s="687" t="s">
        <v>1783</v>
      </c>
      <c r="AQ812" s="376" t="s">
        <v>1782</v>
      </c>
      <c r="AR812" s="369">
        <v>0</v>
      </c>
      <c r="AS812" s="369">
        <v>0</v>
      </c>
      <c r="AT812" s="369" t="s">
        <v>1419</v>
      </c>
      <c r="AW812"/>
      <c r="AX812" s="198"/>
      <c r="AY812" s="184"/>
      <c r="AZ812" s="184"/>
      <c r="BA812" s="184"/>
      <c r="BB812" s="186"/>
      <c r="BC812" s="184"/>
      <c r="BD812" s="184"/>
      <c r="BE812" s="184"/>
      <c r="BF812" s="184"/>
      <c r="BG812" s="186"/>
      <c r="BH812" s="186"/>
      <c r="BI812" s="199"/>
      <c r="BJ812" s="199"/>
      <c r="BK812" s="199"/>
      <c r="BL812" s="186"/>
      <c r="BM812" s="186"/>
      <c r="BN812" s="186"/>
      <c r="BO812" s="186"/>
      <c r="BP812" s="186"/>
      <c r="BQ812" s="186"/>
      <c r="BR812" s="186"/>
      <c r="BS812" s="186"/>
      <c r="BT812" s="187"/>
      <c r="BU812" s="188"/>
      <c r="BV812" s="189"/>
      <c r="BW812" s="185"/>
      <c r="BX812"/>
      <c r="BZ812"/>
    </row>
    <row r="813" spans="2:78" ht="18.75">
      <c r="B813" s="676" t="s">
        <v>1634</v>
      </c>
      <c r="C813" s="364">
        <v>18205277000116</v>
      </c>
      <c r="D813" s="838" t="s">
        <v>14</v>
      </c>
      <c r="E813" s="838" t="s">
        <v>1419</v>
      </c>
      <c r="F813" s="365" t="s">
        <v>1419</v>
      </c>
      <c r="G813" s="366" t="s">
        <v>1419</v>
      </c>
      <c r="H813" s="366" t="s">
        <v>34</v>
      </c>
      <c r="I813" s="840" t="s">
        <v>1419</v>
      </c>
      <c r="J813" s="366" t="s">
        <v>1419</v>
      </c>
      <c r="K813" s="367" t="s">
        <v>48</v>
      </c>
      <c r="L813" s="681" t="s">
        <v>1419</v>
      </c>
      <c r="M813" s="368" t="s">
        <v>1419</v>
      </c>
      <c r="N813" s="682">
        <v>342823</v>
      </c>
      <c r="O813" s="683" t="s">
        <v>1324</v>
      </c>
      <c r="P813" s="684">
        <v>41480</v>
      </c>
      <c r="Q813" s="372">
        <v>13.778587999999999</v>
      </c>
      <c r="R813" s="372">
        <v>19.22391830487804</v>
      </c>
      <c r="S813" s="873">
        <v>3</v>
      </c>
      <c r="T813" s="369">
        <v>0.16897674043539324</v>
      </c>
      <c r="U813" s="685">
        <v>1.7380160557644757</v>
      </c>
      <c r="V813" s="369">
        <v>0.11125286770261678</v>
      </c>
      <c r="W813" s="685">
        <v>0.97820724208741083</v>
      </c>
      <c r="X813" s="369">
        <v>-2.049058704005291E-2</v>
      </c>
      <c r="Y813" s="685">
        <v>-0.13692806345263689</v>
      </c>
      <c r="Z813" s="369">
        <v>-6.9333600420071972E-2</v>
      </c>
      <c r="AA813" s="685">
        <v>-0.36917510557072192</v>
      </c>
      <c r="AB813" s="369">
        <v>0.14301761594067391</v>
      </c>
      <c r="AC813" s="373">
        <v>-1.7330177099614666E-2</v>
      </c>
      <c r="AD813" s="686">
        <v>34284218000137</v>
      </c>
      <c r="AE813" s="687" t="s">
        <v>1873</v>
      </c>
      <c r="AF813" s="688" t="s">
        <v>1874</v>
      </c>
      <c r="AG813" s="689" t="s">
        <v>1442</v>
      </c>
      <c r="AH813" s="689" t="s">
        <v>1780</v>
      </c>
      <c r="AI813" s="689">
        <v>20000</v>
      </c>
      <c r="AJ813" s="689">
        <v>5000</v>
      </c>
      <c r="AK813" s="689">
        <v>0</v>
      </c>
      <c r="AL813" s="673">
        <v>0</v>
      </c>
      <c r="AM813" s="673">
        <v>0</v>
      </c>
      <c r="AN813" s="685" t="s">
        <v>1791</v>
      </c>
      <c r="AO813" s="683" t="s">
        <v>1324</v>
      </c>
      <c r="AP813" s="687" t="s">
        <v>1783</v>
      </c>
      <c r="AQ813" s="376" t="s">
        <v>1782</v>
      </c>
      <c r="AR813" s="369">
        <v>0</v>
      </c>
      <c r="AS813" s="369">
        <v>0</v>
      </c>
      <c r="AT813" s="369" t="s">
        <v>1419</v>
      </c>
      <c r="AW813"/>
      <c r="AX813" s="198"/>
      <c r="AY813" s="184"/>
      <c r="AZ813" s="184"/>
      <c r="BA813" s="184"/>
      <c r="BB813" s="186"/>
      <c r="BC813" s="184"/>
      <c r="BD813" s="184"/>
      <c r="BE813" s="184"/>
      <c r="BF813" s="184"/>
      <c r="BG813" s="186"/>
      <c r="BH813" s="186"/>
      <c r="BI813" s="199"/>
      <c r="BJ813" s="199"/>
      <c r="BK813" s="199"/>
      <c r="BL813" s="186"/>
      <c r="BM813" s="186"/>
      <c r="BN813" s="186"/>
      <c r="BO813" s="186"/>
      <c r="BP813" s="186"/>
      <c r="BQ813" s="186"/>
      <c r="BR813" s="186"/>
      <c r="BS813" s="186"/>
      <c r="BT813" s="187"/>
      <c r="BU813" s="188"/>
      <c r="BV813" s="189"/>
      <c r="BW813" s="185"/>
      <c r="BX813"/>
      <c r="BZ813"/>
    </row>
    <row r="814" spans="2:78" ht="18.75">
      <c r="B814" s="676" t="s">
        <v>1635</v>
      </c>
      <c r="C814" s="364">
        <v>30129289000104</v>
      </c>
      <c r="D814" s="838" t="s">
        <v>14</v>
      </c>
      <c r="E814" s="838" t="s">
        <v>1419</v>
      </c>
      <c r="F814" s="365" t="s">
        <v>1419</v>
      </c>
      <c r="G814" s="366" t="s">
        <v>1419</v>
      </c>
      <c r="H814" s="366" t="s">
        <v>34</v>
      </c>
      <c r="I814" s="840" t="s">
        <v>1419</v>
      </c>
      <c r="J814" s="366" t="s">
        <v>1419</v>
      </c>
      <c r="K814" s="367" t="s">
        <v>48</v>
      </c>
      <c r="L814" s="681" t="s">
        <v>1419</v>
      </c>
      <c r="M814" s="368" t="s">
        <v>1419</v>
      </c>
      <c r="N814" s="682">
        <v>471860</v>
      </c>
      <c r="O814" s="683" t="s">
        <v>1321</v>
      </c>
      <c r="P814" s="684">
        <v>43310</v>
      </c>
      <c r="Q814" s="372">
        <v>396.87074736</v>
      </c>
      <c r="R814" s="372">
        <v>513.18156074796821</v>
      </c>
      <c r="S814" s="873">
        <v>2</v>
      </c>
      <c r="T814" s="369">
        <v>-9.5666787037631762E-2</v>
      </c>
      <c r="U814" s="685">
        <v>-0.98398401724630769</v>
      </c>
      <c r="V814" s="369">
        <v>-0.14326278924765501</v>
      </c>
      <c r="W814" s="685">
        <v>-1.2596591967256079</v>
      </c>
      <c r="X814" s="369">
        <v>-8.0304086023043952E-2</v>
      </c>
      <c r="Y814" s="685">
        <v>-0.53663094009828727</v>
      </c>
      <c r="Z814" s="369">
        <v>3.9372620209203735E-2</v>
      </c>
      <c r="AA814" s="685">
        <v>0.20964425811241666</v>
      </c>
      <c r="AB814" s="369">
        <v>0.25941324161000245</v>
      </c>
      <c r="AC814" s="373">
        <v>-0.99067486288633289</v>
      </c>
      <c r="AD814" s="686">
        <v>30566208000133</v>
      </c>
      <c r="AE814" s="687" t="s">
        <v>1873</v>
      </c>
      <c r="AF814" s="688" t="s">
        <v>1874</v>
      </c>
      <c r="AG814" s="689" t="s">
        <v>1442</v>
      </c>
      <c r="AH814" s="689" t="s">
        <v>1780</v>
      </c>
      <c r="AI814" s="689">
        <v>100000</v>
      </c>
      <c r="AJ814" s="689">
        <v>20000</v>
      </c>
      <c r="AK814" s="689">
        <v>20000</v>
      </c>
      <c r="AL814" s="673">
        <v>0</v>
      </c>
      <c r="AM814" s="673">
        <v>0</v>
      </c>
      <c r="AN814" s="685" t="s">
        <v>1781</v>
      </c>
      <c r="AO814" s="683" t="s">
        <v>1324</v>
      </c>
      <c r="AP814" s="687" t="s">
        <v>1783</v>
      </c>
      <c r="AQ814" s="376" t="s">
        <v>1782</v>
      </c>
      <c r="AR814" s="369">
        <v>0</v>
      </c>
      <c r="AS814" s="369">
        <v>0</v>
      </c>
      <c r="AT814" s="369" t="s">
        <v>1419</v>
      </c>
      <c r="AW814"/>
      <c r="AX814" s="198"/>
      <c r="AY814" s="184"/>
      <c r="AZ814" s="184"/>
      <c r="BA814" s="184"/>
      <c r="BB814" s="186"/>
      <c r="BC814" s="184"/>
      <c r="BD814" s="184"/>
      <c r="BE814" s="184"/>
      <c r="BF814" s="184"/>
      <c r="BG814" s="186"/>
      <c r="BH814" s="186"/>
      <c r="BI814" s="199"/>
      <c r="BJ814" s="199"/>
      <c r="BK814" s="199"/>
      <c r="BL814" s="186"/>
      <c r="BM814" s="186"/>
      <c r="BN814" s="186"/>
      <c r="BO814" s="186"/>
      <c r="BP814" s="186"/>
      <c r="BQ814" s="186"/>
      <c r="BR814" s="186"/>
      <c r="BS814" s="186"/>
      <c r="BT814" s="187"/>
      <c r="BU814" s="188"/>
      <c r="BV814" s="189"/>
      <c r="BW814" s="185"/>
      <c r="BX814"/>
      <c r="BZ814"/>
    </row>
    <row r="815" spans="2:78" ht="18.75">
      <c r="B815" s="676" t="s">
        <v>1636</v>
      </c>
      <c r="C815" s="364">
        <v>30129277000180</v>
      </c>
      <c r="D815" s="838" t="s">
        <v>13</v>
      </c>
      <c r="E815" s="838" t="s">
        <v>615</v>
      </c>
      <c r="F815" s="365" t="s">
        <v>619</v>
      </c>
      <c r="G815" s="366" t="s">
        <v>34</v>
      </c>
      <c r="H815" s="366" t="s">
        <v>1337</v>
      </c>
      <c r="I815" s="840" t="s">
        <v>34</v>
      </c>
      <c r="J815" s="366" t="s">
        <v>611</v>
      </c>
      <c r="K815" s="367" t="s">
        <v>48</v>
      </c>
      <c r="L815" s="681" t="s">
        <v>1419</v>
      </c>
      <c r="M815" s="368" t="s">
        <v>1419</v>
      </c>
      <c r="N815" s="682">
        <v>480142</v>
      </c>
      <c r="O815" s="683" t="s">
        <v>1321</v>
      </c>
      <c r="P815" s="684">
        <v>43418</v>
      </c>
      <c r="Q815" s="372">
        <v>61.128399799999997</v>
      </c>
      <c r="R815" s="372">
        <v>73.842279621752922</v>
      </c>
      <c r="S815" s="873">
        <v>1</v>
      </c>
      <c r="T815" s="369">
        <v>0.18467373927466513</v>
      </c>
      <c r="U815" s="685">
        <v>1.8994680753718831</v>
      </c>
      <c r="V815" s="369">
        <v>0.19183137077662171</v>
      </c>
      <c r="W815" s="685">
        <v>1.686705610635086</v>
      </c>
      <c r="X815" s="369">
        <v>0.2450686278387908</v>
      </c>
      <c r="Y815" s="685">
        <v>1.637667703583467</v>
      </c>
      <c r="Z815" s="369">
        <v>0.22090084523226783</v>
      </c>
      <c r="AA815" s="685">
        <v>1.1762131544473386</v>
      </c>
      <c r="AB815" s="369">
        <v>3.4320721582861785E-2</v>
      </c>
      <c r="AC815" s="373">
        <v>2.2755926699509716</v>
      </c>
      <c r="AD815" s="686">
        <v>30493304000107</v>
      </c>
      <c r="AE815" s="687" t="s">
        <v>1873</v>
      </c>
      <c r="AF815" s="688" t="s">
        <v>1874</v>
      </c>
      <c r="AG815" s="689" t="s">
        <v>1442</v>
      </c>
      <c r="AH815" s="689" t="s">
        <v>1786</v>
      </c>
      <c r="AI815" s="689">
        <v>5000</v>
      </c>
      <c r="AJ815" s="689">
        <v>1000</v>
      </c>
      <c r="AK815" s="689">
        <v>5000</v>
      </c>
      <c r="AL815" s="673">
        <v>2.2000000000000002</v>
      </c>
      <c r="AM815" s="673">
        <v>0</v>
      </c>
      <c r="AN815" s="685" t="s">
        <v>1787</v>
      </c>
      <c r="AO815" s="683" t="s">
        <v>1324</v>
      </c>
      <c r="AP815" s="687" t="s">
        <v>1802</v>
      </c>
      <c r="AQ815" s="376" t="s">
        <v>1782</v>
      </c>
      <c r="AR815" s="369">
        <v>0</v>
      </c>
      <c r="AS815" s="369">
        <v>0</v>
      </c>
      <c r="AT815" s="369" t="s">
        <v>1419</v>
      </c>
      <c r="AW815"/>
      <c r="AX815" s="198"/>
      <c r="AY815" s="184"/>
      <c r="AZ815" s="184"/>
      <c r="BA815" s="184"/>
      <c r="BB815" s="186"/>
      <c r="BC815" s="184"/>
      <c r="BD815" s="184"/>
      <c r="BE815" s="184"/>
      <c r="BF815" s="184"/>
      <c r="BG815" s="186"/>
      <c r="BH815" s="186"/>
      <c r="BI815" s="199"/>
      <c r="BJ815" s="199"/>
      <c r="BK815" s="199"/>
      <c r="BL815" s="186"/>
      <c r="BM815" s="186"/>
      <c r="BN815" s="186"/>
      <c r="BO815" s="186"/>
      <c r="BP815" s="186"/>
      <c r="BQ815" s="186"/>
      <c r="BR815" s="186"/>
      <c r="BS815" s="186"/>
      <c r="BT815" s="187"/>
      <c r="BU815" s="188"/>
      <c r="BV815" s="189"/>
      <c r="BW815" s="185"/>
      <c r="BX815"/>
      <c r="BZ815"/>
    </row>
    <row r="816" spans="2:78" ht="18.75">
      <c r="B816" s="676" t="s">
        <v>1637</v>
      </c>
      <c r="C816" s="364">
        <v>27783036000145</v>
      </c>
      <c r="D816" s="838" t="s">
        <v>14</v>
      </c>
      <c r="E816" s="838" t="s">
        <v>1419</v>
      </c>
      <c r="F816" s="365" t="s">
        <v>1419</v>
      </c>
      <c r="G816" s="366" t="s">
        <v>1419</v>
      </c>
      <c r="H816" s="366" t="s">
        <v>34</v>
      </c>
      <c r="I816" s="840" t="s">
        <v>1419</v>
      </c>
      <c r="J816" s="366" t="s">
        <v>1419</v>
      </c>
      <c r="K816" s="367" t="s">
        <v>48</v>
      </c>
      <c r="L816" s="681" t="s">
        <v>1419</v>
      </c>
      <c r="M816" s="368" t="s">
        <v>1419</v>
      </c>
      <c r="N816" s="682">
        <v>459021</v>
      </c>
      <c r="O816" s="683" t="s">
        <v>1321</v>
      </c>
      <c r="P816" s="684">
        <v>43006</v>
      </c>
      <c r="Q816" s="372">
        <v>123.56302700000001</v>
      </c>
      <c r="R816" s="372">
        <v>179.37917129083672</v>
      </c>
      <c r="S816" s="873">
        <v>2</v>
      </c>
      <c r="T816" s="369">
        <v>2.7759280495316396E-3</v>
      </c>
      <c r="U816" s="685">
        <v>2.8551903103951757E-2</v>
      </c>
      <c r="V816" s="369">
        <v>-6.1358332487027378E-2</v>
      </c>
      <c r="W816" s="685">
        <v>-0.53950218489339385</v>
      </c>
      <c r="X816" s="369">
        <v>-7.7845092259754001E-2</v>
      </c>
      <c r="Y816" s="685">
        <v>-0.52019874840991598</v>
      </c>
      <c r="Z816" s="369">
        <v>-6.379858964991636E-2</v>
      </c>
      <c r="AA816" s="685">
        <v>-0.33970327412064594</v>
      </c>
      <c r="AB816" s="369">
        <v>0.2263699836204317</v>
      </c>
      <c r="AC816" s="373">
        <v>-0.77346703835012098</v>
      </c>
      <c r="AD816" s="686">
        <v>28386376000103</v>
      </c>
      <c r="AE816" s="687" t="s">
        <v>1873</v>
      </c>
      <c r="AF816" s="688" t="s">
        <v>1874</v>
      </c>
      <c r="AG816" s="689" t="s">
        <v>1442</v>
      </c>
      <c r="AH816" s="689" t="s">
        <v>1861</v>
      </c>
      <c r="AI816" s="689">
        <v>100000</v>
      </c>
      <c r="AJ816" s="689">
        <v>10000</v>
      </c>
      <c r="AK816" s="689">
        <v>100000</v>
      </c>
      <c r="AL816" s="673">
        <v>0</v>
      </c>
      <c r="AM816" s="673">
        <v>0</v>
      </c>
      <c r="AN816" s="685" t="s">
        <v>666</v>
      </c>
      <c r="AO816" s="683" t="s">
        <v>1324</v>
      </c>
      <c r="AP816" s="687" t="s">
        <v>1783</v>
      </c>
      <c r="AQ816" s="376" t="s">
        <v>1782</v>
      </c>
      <c r="AR816" s="369">
        <v>0</v>
      </c>
      <c r="AS816" s="369">
        <v>0</v>
      </c>
      <c r="AT816" s="369" t="s">
        <v>1419</v>
      </c>
      <c r="AW816"/>
      <c r="AX816" s="198"/>
      <c r="AY816" s="184"/>
      <c r="AZ816" s="184"/>
      <c r="BA816" s="184"/>
      <c r="BB816" s="186"/>
      <c r="BC816" s="184"/>
      <c r="BD816" s="184"/>
      <c r="BE816" s="184"/>
      <c r="BF816" s="184"/>
      <c r="BG816" s="186"/>
      <c r="BH816" s="186"/>
      <c r="BI816" s="199"/>
      <c r="BJ816" s="199"/>
      <c r="BK816" s="199"/>
      <c r="BL816" s="186"/>
      <c r="BM816" s="186"/>
      <c r="BN816" s="186"/>
      <c r="BO816" s="186"/>
      <c r="BP816" s="186"/>
      <c r="BQ816" s="186"/>
      <c r="BR816" s="186"/>
      <c r="BS816" s="186"/>
      <c r="BT816" s="187"/>
      <c r="BU816" s="188"/>
      <c r="BV816" s="189"/>
      <c r="BW816" s="185"/>
      <c r="BX816"/>
      <c r="BZ816"/>
    </row>
    <row r="817" spans="2:78" ht="18.75">
      <c r="B817" s="676" t="s">
        <v>1638</v>
      </c>
      <c r="C817" s="364">
        <v>35693759000181</v>
      </c>
      <c r="D817" s="838" t="s">
        <v>13</v>
      </c>
      <c r="E817" s="838" t="s">
        <v>616</v>
      </c>
      <c r="F817" s="365" t="s">
        <v>1419</v>
      </c>
      <c r="G817" s="366" t="s">
        <v>1419</v>
      </c>
      <c r="H817" s="366" t="s">
        <v>34</v>
      </c>
      <c r="I817" s="840" t="s">
        <v>1419</v>
      </c>
      <c r="J817" s="366" t="s">
        <v>611</v>
      </c>
      <c r="K817" s="367" t="s">
        <v>48</v>
      </c>
      <c r="L817" s="681" t="s">
        <v>1419</v>
      </c>
      <c r="M817" s="368" t="s">
        <v>1419</v>
      </c>
      <c r="N817" s="683">
        <v>546593</v>
      </c>
      <c r="O817" s="683" t="s">
        <v>1321</v>
      </c>
      <c r="P817" s="684">
        <v>44043</v>
      </c>
      <c r="Q817" s="372">
        <v>14.89384665</v>
      </c>
      <c r="R817" s="372">
        <v>41.119825807831326</v>
      </c>
      <c r="S817" s="873">
        <v>2</v>
      </c>
      <c r="T817" s="369">
        <v>-0.35659975846422398</v>
      </c>
      <c r="U817" s="685">
        <v>-3.6678190388547662</v>
      </c>
      <c r="V817" s="369">
        <v>-0.35556317989888875</v>
      </c>
      <c r="W817" s="685">
        <v>-3.126341682503353</v>
      </c>
      <c r="X817" s="369">
        <v>-0.23674745583627432</v>
      </c>
      <c r="Y817" s="685">
        <v>-1.5820615871879877</v>
      </c>
      <c r="AB817" s="369">
        <v>0.22588028013835884</v>
      </c>
      <c r="AC817" s="373">
        <v>-2.0776252266318433</v>
      </c>
      <c r="AD817" s="686">
        <v>34447464000162</v>
      </c>
      <c r="AE817" s="687" t="s">
        <v>1873</v>
      </c>
      <c r="AF817" s="688" t="s">
        <v>1874</v>
      </c>
      <c r="AG817" s="689" t="s">
        <v>1442</v>
      </c>
      <c r="AH817" s="689" t="s">
        <v>1861</v>
      </c>
      <c r="AI817" s="689">
        <v>0</v>
      </c>
      <c r="AJ817" s="689">
        <v>0</v>
      </c>
      <c r="AK817" s="689">
        <v>0</v>
      </c>
      <c r="AL817" s="673">
        <v>0.4</v>
      </c>
      <c r="AM817" s="673">
        <v>0</v>
      </c>
      <c r="AN817" s="685" t="s">
        <v>1787</v>
      </c>
      <c r="AO817" s="683" t="s">
        <v>1324</v>
      </c>
      <c r="AP817" s="687" t="s">
        <v>1802</v>
      </c>
      <c r="AQ817" s="376" t="s">
        <v>1782</v>
      </c>
      <c r="AR817" s="369">
        <v>0</v>
      </c>
      <c r="AS817" s="369">
        <v>0</v>
      </c>
      <c r="AT817" s="369" t="s">
        <v>1419</v>
      </c>
      <c r="AW817"/>
      <c r="AX817" s="198"/>
      <c r="AY817" s="184"/>
      <c r="AZ817" s="184"/>
      <c r="BA817" s="184"/>
      <c r="BB817" s="186"/>
      <c r="BC817" s="184"/>
      <c r="BD817" s="184"/>
      <c r="BE817" s="184"/>
      <c r="BF817" s="184"/>
      <c r="BG817" s="186"/>
      <c r="BH817" s="186"/>
      <c r="BI817" s="199"/>
      <c r="BJ817" s="199"/>
      <c r="BK817" s="199"/>
      <c r="BL817" s="186"/>
      <c r="BM817" s="186"/>
      <c r="BN817" s="186"/>
      <c r="BO817" s="186"/>
      <c r="BP817" s="186"/>
      <c r="BQ817" s="186"/>
      <c r="BR817" s="186"/>
      <c r="BS817" s="186"/>
      <c r="BT817" s="187"/>
      <c r="BU817" s="188"/>
      <c r="BV817" s="189"/>
      <c r="BW817" s="185"/>
      <c r="BX817"/>
      <c r="BZ817"/>
    </row>
    <row r="818" spans="2:78" ht="18.75">
      <c r="B818" s="676" t="s">
        <v>1639</v>
      </c>
      <c r="C818" s="364">
        <v>17253889000111</v>
      </c>
      <c r="D818" s="838" t="s">
        <v>13</v>
      </c>
      <c r="E818" s="838" t="s">
        <v>615</v>
      </c>
      <c r="F818" s="365" t="s">
        <v>619</v>
      </c>
      <c r="G818" s="366" t="s">
        <v>34</v>
      </c>
      <c r="H818" s="366" t="s">
        <v>1338</v>
      </c>
      <c r="I818" s="840" t="s">
        <v>34</v>
      </c>
      <c r="J818" s="366" t="s">
        <v>1419</v>
      </c>
      <c r="K818" s="367" t="s">
        <v>48</v>
      </c>
      <c r="L818" s="681" t="s">
        <v>1419</v>
      </c>
      <c r="M818" s="368" t="s">
        <v>1419</v>
      </c>
      <c r="N818" s="682">
        <v>337064</v>
      </c>
      <c r="O818" s="683" t="s">
        <v>1321</v>
      </c>
      <c r="P818" s="684">
        <v>41413</v>
      </c>
      <c r="Q818" s="372">
        <v>19.097888000000001</v>
      </c>
      <c r="R818" s="372">
        <v>35.71620206477732</v>
      </c>
      <c r="S818" s="873">
        <v>1</v>
      </c>
      <c r="T818" s="369">
        <v>0.11986618909078417</v>
      </c>
      <c r="U818" s="685">
        <v>1.2328877965469835</v>
      </c>
      <c r="V818" s="369">
        <v>0.11261046253831108</v>
      </c>
      <c r="W818" s="685">
        <v>0.99014409484024468</v>
      </c>
      <c r="X818" s="369">
        <v>9.2405977085519453E-2</v>
      </c>
      <c r="Y818" s="685">
        <v>0.61750165912944222</v>
      </c>
      <c r="Z818" s="369">
        <v>0.11252614898290458</v>
      </c>
      <c r="AA818" s="685">
        <v>0.59915903225190481</v>
      </c>
      <c r="AB818" s="369">
        <v>7.6067292650711424E-2</v>
      </c>
      <c r="AC818" s="373">
        <v>-1.4735975711260707E-2</v>
      </c>
      <c r="AD818" s="686">
        <v>13106979000129</v>
      </c>
      <c r="AE818" s="687" t="s">
        <v>1873</v>
      </c>
      <c r="AF818" s="688" t="s">
        <v>1874</v>
      </c>
      <c r="AG818" s="689" t="s">
        <v>1442</v>
      </c>
      <c r="AH818" s="689" t="s">
        <v>1786</v>
      </c>
      <c r="AI818" s="689">
        <v>1000</v>
      </c>
      <c r="AJ818" s="689">
        <v>100</v>
      </c>
      <c r="AK818" s="689">
        <v>1000</v>
      </c>
      <c r="AL818" s="673">
        <v>2.4500000000000002</v>
      </c>
      <c r="AM818" s="673">
        <v>0</v>
      </c>
      <c r="AN818" s="685" t="s">
        <v>1787</v>
      </c>
      <c r="AO818" s="683" t="s">
        <v>1324</v>
      </c>
      <c r="AP818" s="687" t="s">
        <v>1802</v>
      </c>
      <c r="AQ818" s="376" t="s">
        <v>1782</v>
      </c>
      <c r="AR818" s="369">
        <v>0</v>
      </c>
      <c r="AS818" s="369">
        <v>0</v>
      </c>
      <c r="AT818" s="369" t="s">
        <v>1419</v>
      </c>
      <c r="AW818" s="198"/>
      <c r="AX818" s="198"/>
      <c r="AY818" s="184"/>
      <c r="AZ818" s="184"/>
      <c r="BA818" s="184"/>
      <c r="BB818" s="186"/>
      <c r="BC818" s="184"/>
      <c r="BD818" s="184"/>
      <c r="BE818" s="184"/>
      <c r="BF818" s="184"/>
      <c r="BG818" s="186"/>
      <c r="BH818" s="186"/>
      <c r="BI818" s="199"/>
      <c r="BJ818" s="199"/>
      <c r="BK818" s="199"/>
      <c r="BL818" s="218"/>
      <c r="BM818" s="186"/>
      <c r="BN818" s="186"/>
      <c r="BO818" s="186"/>
      <c r="BP818" s="186"/>
      <c r="BQ818" s="186"/>
      <c r="BR818" s="186"/>
      <c r="BS818" s="186"/>
      <c r="BT818" s="187"/>
      <c r="BU818" s="188"/>
      <c r="BV818" s="189"/>
      <c r="BW818" s="185"/>
      <c r="BX818"/>
      <c r="BZ818"/>
    </row>
    <row r="819" spans="2:78" ht="18.75">
      <c r="B819" s="676" t="s">
        <v>1640</v>
      </c>
      <c r="C819" s="364">
        <v>26570686000140</v>
      </c>
      <c r="D819" s="838" t="s">
        <v>13</v>
      </c>
      <c r="E819" s="838" t="s">
        <v>615</v>
      </c>
      <c r="F819" s="365" t="s">
        <v>619</v>
      </c>
      <c r="G819" s="366" t="s">
        <v>34</v>
      </c>
      <c r="H819" s="366" t="s">
        <v>1338</v>
      </c>
      <c r="I819" s="840" t="s">
        <v>34</v>
      </c>
      <c r="J819" s="366" t="s">
        <v>611</v>
      </c>
      <c r="K819" s="367" t="s">
        <v>48</v>
      </c>
      <c r="L819" s="681" t="s">
        <v>1419</v>
      </c>
      <c r="M819" s="368" t="s">
        <v>1419</v>
      </c>
      <c r="N819" s="682">
        <v>434922</v>
      </c>
      <c r="O819" s="683" t="s">
        <v>1321</v>
      </c>
      <c r="P819" s="684">
        <v>42778</v>
      </c>
      <c r="Q819" s="372">
        <v>11.896915</v>
      </c>
      <c r="R819" s="372">
        <v>9.3678293076923076</v>
      </c>
      <c r="S819" s="873">
        <v>1</v>
      </c>
      <c r="T819" s="369">
        <v>0.13898012455682629</v>
      </c>
      <c r="U819" s="685">
        <v>1.4294848349513831</v>
      </c>
      <c r="V819" s="369">
        <v>0.15842130847081659</v>
      </c>
      <c r="W819" s="685">
        <v>1.392942711925002</v>
      </c>
      <c r="X819" s="369">
        <v>0.27349438468325094</v>
      </c>
      <c r="Y819" s="685">
        <v>1.8276224291010537</v>
      </c>
      <c r="Z819" s="369">
        <v>0.28348716811651675</v>
      </c>
      <c r="AA819" s="685">
        <v>1.5094615681758565</v>
      </c>
      <c r="AB819" s="369">
        <v>7.8520146047126552E-2</v>
      </c>
      <c r="AC819" s="373">
        <v>0.56915228008823471</v>
      </c>
      <c r="AD819" s="686">
        <v>26101893000155</v>
      </c>
      <c r="AE819" s="687" t="s">
        <v>1873</v>
      </c>
      <c r="AF819" s="688" t="s">
        <v>1874</v>
      </c>
      <c r="AG819" s="689" t="s">
        <v>1442</v>
      </c>
      <c r="AH819" s="689" t="s">
        <v>1780</v>
      </c>
      <c r="AI819" s="689">
        <v>1000</v>
      </c>
      <c r="AJ819" s="689">
        <v>100</v>
      </c>
      <c r="AK819" s="689">
        <v>1000</v>
      </c>
      <c r="AL819" s="673">
        <v>2.2000000000000002</v>
      </c>
      <c r="AM819" s="673">
        <v>0</v>
      </c>
      <c r="AN819" s="685" t="s">
        <v>1787</v>
      </c>
      <c r="AO819" s="683" t="s">
        <v>1324</v>
      </c>
      <c r="AP819" s="687" t="s">
        <v>1802</v>
      </c>
      <c r="AQ819" s="376" t="s">
        <v>1782</v>
      </c>
      <c r="AR819" s="369">
        <v>0</v>
      </c>
      <c r="AS819" s="369">
        <v>0</v>
      </c>
      <c r="AT819" s="369" t="s">
        <v>1419</v>
      </c>
      <c r="AW819"/>
      <c r="AX819" s="198"/>
      <c r="AY819" s="184"/>
      <c r="AZ819" s="184"/>
      <c r="BA819" s="184"/>
      <c r="BB819" s="186"/>
      <c r="BC819" s="184"/>
      <c r="BD819" s="184"/>
      <c r="BE819" s="184"/>
      <c r="BF819" s="184"/>
      <c r="BG819" s="186"/>
      <c r="BH819" s="186"/>
      <c r="BI819" s="199"/>
      <c r="BJ819" s="199"/>
      <c r="BK819" s="199"/>
      <c r="BL819" s="186"/>
      <c r="BM819" s="186"/>
      <c r="BN819" s="186"/>
      <c r="BO819" s="186"/>
      <c r="BP819" s="186"/>
      <c r="BQ819" s="186"/>
      <c r="BR819" s="186"/>
      <c r="BS819" s="186"/>
      <c r="BT819" s="187"/>
      <c r="BU819" s="188"/>
      <c r="BV819" s="189"/>
      <c r="BW819" s="185"/>
      <c r="BX819"/>
      <c r="BZ819"/>
    </row>
    <row r="820" spans="2:78" ht="18.75">
      <c r="B820" s="676" t="s">
        <v>1641</v>
      </c>
      <c r="C820" s="364">
        <v>35591357000176</v>
      </c>
      <c r="D820" s="838" t="s">
        <v>14</v>
      </c>
      <c r="E820" s="838" t="s">
        <v>1419</v>
      </c>
      <c r="F820" s="365" t="s">
        <v>1419</v>
      </c>
      <c r="G820" s="366" t="s">
        <v>1419</v>
      </c>
      <c r="H820" s="366" t="s">
        <v>34</v>
      </c>
      <c r="I820" s="840" t="s">
        <v>1419</v>
      </c>
      <c r="J820" s="366" t="s">
        <v>1419</v>
      </c>
      <c r="K820" s="367" t="s">
        <v>48</v>
      </c>
      <c r="L820" s="681" t="s">
        <v>1419</v>
      </c>
      <c r="M820" s="368" t="s">
        <v>1419</v>
      </c>
      <c r="N820" s="683">
        <v>539406</v>
      </c>
      <c r="O820" s="683" t="s">
        <v>1321</v>
      </c>
      <c r="P820" s="684">
        <v>43996</v>
      </c>
      <c r="Q820" s="372">
        <v>19.719542959999998</v>
      </c>
      <c r="R820" s="372">
        <v>26.662218970996033</v>
      </c>
      <c r="S820" s="873">
        <v>2</v>
      </c>
      <c r="T820" s="369">
        <v>-4.5200979705100841E-2</v>
      </c>
      <c r="U820" s="685">
        <v>-0.46491622611093159</v>
      </c>
      <c r="V820" s="369">
        <v>-0.17006659230123877</v>
      </c>
      <c r="W820" s="685">
        <v>-1.4953355869521188</v>
      </c>
      <c r="X820" s="369">
        <v>-0.24639689381431906</v>
      </c>
      <c r="Y820" s="685">
        <v>-1.6465438225264528</v>
      </c>
      <c r="AB820" s="369">
        <v>0.2578204226875786</v>
      </c>
      <c r="AC820" s="373">
        <v>-1.1007583404685228</v>
      </c>
      <c r="AD820" s="686">
        <v>35410788000199</v>
      </c>
      <c r="AE820" s="687" t="s">
        <v>1873</v>
      </c>
      <c r="AF820" s="688" t="s">
        <v>1874</v>
      </c>
      <c r="AG820" s="689" t="s">
        <v>1442</v>
      </c>
      <c r="AH820" s="689" t="s">
        <v>1786</v>
      </c>
      <c r="AI820" s="689">
        <v>5000</v>
      </c>
      <c r="AJ820" s="689">
        <v>1000</v>
      </c>
      <c r="AK820" s="689">
        <v>1000</v>
      </c>
      <c r="AL820" s="673">
        <v>2.2000000000000002</v>
      </c>
      <c r="AM820" s="673">
        <v>0</v>
      </c>
      <c r="AN820" s="685" t="s">
        <v>666</v>
      </c>
      <c r="AO820" s="683" t="s">
        <v>1324</v>
      </c>
      <c r="AP820" s="687" t="s">
        <v>1783</v>
      </c>
      <c r="AQ820" s="376" t="s">
        <v>1782</v>
      </c>
      <c r="AR820" s="369">
        <v>0</v>
      </c>
      <c r="AS820" s="369">
        <v>0</v>
      </c>
      <c r="AT820" s="369" t="s">
        <v>1419</v>
      </c>
      <c r="AW820"/>
      <c r="AX820" s="198"/>
      <c r="AY820" s="184"/>
      <c r="AZ820" s="184"/>
      <c r="BA820" s="184"/>
      <c r="BB820" s="186"/>
      <c r="BC820" s="184"/>
      <c r="BD820" s="184"/>
      <c r="BE820" s="184"/>
      <c r="BF820" s="184"/>
      <c r="BG820" s="186"/>
      <c r="BH820" s="186"/>
      <c r="BI820" s="199"/>
      <c r="BJ820" s="199"/>
      <c r="BK820" s="199"/>
      <c r="BL820" s="186"/>
      <c r="BM820" s="186"/>
      <c r="BN820" s="186"/>
      <c r="BO820" s="186"/>
      <c r="BP820" s="186"/>
      <c r="BQ820" s="186"/>
      <c r="BR820" s="186"/>
      <c r="BS820" s="186"/>
      <c r="BT820" s="187"/>
      <c r="BU820" s="188"/>
      <c r="BV820" s="189"/>
      <c r="BW820" s="185"/>
      <c r="BX820"/>
      <c r="BZ820"/>
    </row>
    <row r="821" spans="2:78" ht="18.75">
      <c r="B821" s="676" t="s">
        <v>1642</v>
      </c>
      <c r="C821" s="364">
        <v>34887320000127</v>
      </c>
      <c r="D821" s="838" t="s">
        <v>14</v>
      </c>
      <c r="E821" s="838" t="s">
        <v>614</v>
      </c>
      <c r="F821" s="365" t="s">
        <v>1317</v>
      </c>
      <c r="G821" s="366" t="s">
        <v>1419</v>
      </c>
      <c r="H821" s="366" t="s">
        <v>865</v>
      </c>
      <c r="I821" s="840" t="s">
        <v>34</v>
      </c>
      <c r="J821" s="366" t="s">
        <v>608</v>
      </c>
      <c r="K821" s="367" t="s">
        <v>48</v>
      </c>
      <c r="L821" s="681" t="s">
        <v>1419</v>
      </c>
      <c r="M821" s="368" t="s">
        <v>1419</v>
      </c>
      <c r="N821" s="682">
        <v>526150</v>
      </c>
      <c r="O821" s="683" t="s">
        <v>1321</v>
      </c>
      <c r="P821" s="684">
        <v>43880</v>
      </c>
      <c r="Q821" s="372">
        <v>102.11165595999999</v>
      </c>
      <c r="R821" s="372">
        <v>203.16215294604004</v>
      </c>
      <c r="S821" s="873">
        <v>2</v>
      </c>
      <c r="T821" s="369">
        <v>6.6839761176393342E-2</v>
      </c>
      <c r="U821" s="685">
        <v>0.68748265464648806</v>
      </c>
      <c r="V821" s="369">
        <v>2.4682303101945857E-2</v>
      </c>
      <c r="W821" s="685">
        <v>0.21702278911370571</v>
      </c>
      <c r="X821" s="369">
        <v>5.2164643349351225E-2</v>
      </c>
      <c r="Y821" s="685">
        <v>0.34858950505234981</v>
      </c>
      <c r="AB821" s="369">
        <v>0.11450925955191914</v>
      </c>
      <c r="AC821" s="373">
        <v>-0.77765837943360483</v>
      </c>
      <c r="AD821" s="686">
        <v>34431537000128</v>
      </c>
      <c r="AE821" s="687" t="s">
        <v>1873</v>
      </c>
      <c r="AF821" s="688" t="s">
        <v>1874</v>
      </c>
      <c r="AG821" s="689" t="s">
        <v>1442</v>
      </c>
      <c r="AH821" s="689" t="s">
        <v>1780</v>
      </c>
      <c r="AI821" s="689">
        <v>1000</v>
      </c>
      <c r="AJ821" s="689">
        <v>100</v>
      </c>
      <c r="AK821" s="689">
        <v>1000</v>
      </c>
      <c r="AL821" s="673">
        <v>2.5</v>
      </c>
      <c r="AM821" s="673">
        <v>0</v>
      </c>
      <c r="AN821" s="685" t="s">
        <v>1787</v>
      </c>
      <c r="AO821" s="683" t="s">
        <v>1324</v>
      </c>
      <c r="AP821" s="687" t="s">
        <v>1802</v>
      </c>
      <c r="AQ821" s="376" t="s">
        <v>1782</v>
      </c>
      <c r="AR821" s="369">
        <v>0</v>
      </c>
      <c r="AS821" s="369">
        <v>0</v>
      </c>
      <c r="AT821" s="369" t="s">
        <v>1419</v>
      </c>
      <c r="AW821"/>
      <c r="AX821" s="198"/>
      <c r="AY821" s="184"/>
      <c r="AZ821" s="184"/>
      <c r="BA821" s="184"/>
      <c r="BB821" s="186"/>
      <c r="BC821" s="184"/>
      <c r="BD821" s="184"/>
      <c r="BE821" s="184"/>
      <c r="BF821" s="184"/>
      <c r="BG821" s="186"/>
      <c r="BH821" s="186"/>
      <c r="BI821" s="199"/>
      <c r="BJ821" s="199"/>
      <c r="BK821" s="199"/>
      <c r="BL821" s="186"/>
      <c r="BM821" s="186"/>
      <c r="BN821" s="186"/>
      <c r="BO821" s="186"/>
      <c r="BP821" s="186"/>
      <c r="BQ821" s="186"/>
      <c r="BR821" s="186"/>
      <c r="BS821" s="186"/>
      <c r="BT821" s="187"/>
      <c r="BU821" s="188"/>
      <c r="BV821" s="189"/>
      <c r="BW821" s="185"/>
      <c r="BX821"/>
      <c r="BZ821"/>
    </row>
    <row r="822" spans="2:78" ht="18.75">
      <c r="B822" s="676" t="s">
        <v>1643</v>
      </c>
      <c r="C822" s="364">
        <v>35591542000160</v>
      </c>
      <c r="D822" s="838" t="s">
        <v>14</v>
      </c>
      <c r="E822" s="838" t="s">
        <v>1419</v>
      </c>
      <c r="F822" s="365" t="s">
        <v>1419</v>
      </c>
      <c r="G822" s="366" t="s">
        <v>1419</v>
      </c>
      <c r="H822" s="366" t="s">
        <v>34</v>
      </c>
      <c r="I822" s="840" t="s">
        <v>1419</v>
      </c>
      <c r="J822" s="366" t="s">
        <v>1419</v>
      </c>
      <c r="K822" s="367" t="s">
        <v>48</v>
      </c>
      <c r="L822" s="681" t="s">
        <v>1419</v>
      </c>
      <c r="M822" s="368" t="s">
        <v>1419</v>
      </c>
      <c r="N822" s="683">
        <v>530956</v>
      </c>
      <c r="O822" s="683" t="s">
        <v>1321</v>
      </c>
      <c r="P822" s="684">
        <v>43911</v>
      </c>
      <c r="Q822" s="372">
        <v>116.37556453000001</v>
      </c>
      <c r="R822" s="372">
        <v>115.58781416820004</v>
      </c>
      <c r="S822" s="873">
        <v>2</v>
      </c>
      <c r="T822" s="369">
        <v>-7.7498446366268237E-2</v>
      </c>
      <c r="U822" s="685">
        <v>-0.79711292651473042</v>
      </c>
      <c r="V822" s="369">
        <v>-0.12963777731696857</v>
      </c>
      <c r="W822" s="685">
        <v>-1.1398592704913346</v>
      </c>
      <c r="X822" s="369">
        <v>-0.14059305403209299</v>
      </c>
      <c r="Y822" s="685">
        <v>-0.93951113191029034</v>
      </c>
      <c r="AB822" s="369">
        <v>0.24764296949850467</v>
      </c>
      <c r="AC822" s="373">
        <v>-0.98274207470958075</v>
      </c>
      <c r="AD822" s="686">
        <v>73232530000139</v>
      </c>
      <c r="AE822" s="687" t="s">
        <v>1873</v>
      </c>
      <c r="AF822" s="688" t="s">
        <v>1874</v>
      </c>
      <c r="AG822" s="689" t="s">
        <v>1442</v>
      </c>
      <c r="AH822" s="689" t="s">
        <v>1861</v>
      </c>
      <c r="AI822" s="689">
        <v>0</v>
      </c>
      <c r="AJ822" s="689">
        <v>0</v>
      </c>
      <c r="AK822" s="689">
        <v>0</v>
      </c>
      <c r="AL822" s="673">
        <v>2</v>
      </c>
      <c r="AM822" s="673">
        <v>0</v>
      </c>
      <c r="AN822" s="685" t="s">
        <v>666</v>
      </c>
      <c r="AO822" s="683" t="s">
        <v>1324</v>
      </c>
      <c r="AP822" s="687" t="s">
        <v>1783</v>
      </c>
      <c r="AQ822" s="376" t="s">
        <v>1782</v>
      </c>
      <c r="AR822" s="369">
        <v>0</v>
      </c>
      <c r="AS822" s="369">
        <v>0</v>
      </c>
      <c r="AT822" s="369" t="s">
        <v>1419</v>
      </c>
      <c r="AW822"/>
      <c r="AX822" s="198"/>
      <c r="AY822" s="184"/>
      <c r="AZ822" s="184"/>
      <c r="BA822" s="184"/>
      <c r="BB822" s="186"/>
      <c r="BC822" s="184"/>
      <c r="BD822" s="184"/>
      <c r="BE822" s="184"/>
      <c r="BF822" s="184"/>
      <c r="BG822" s="186"/>
      <c r="BH822" s="186"/>
      <c r="BI822" s="199"/>
      <c r="BJ822" s="199"/>
      <c r="BK822" s="199"/>
      <c r="BL822" s="186"/>
      <c r="BM822" s="186"/>
      <c r="BN822" s="186"/>
      <c r="BO822" s="186"/>
      <c r="BP822" s="186"/>
      <c r="BQ822" s="186"/>
      <c r="BR822" s="186"/>
      <c r="BS822" s="186"/>
      <c r="BT822" s="187"/>
      <c r="BU822" s="188"/>
      <c r="BV822" s="189"/>
      <c r="BW822" s="185"/>
      <c r="BX822"/>
      <c r="BZ822"/>
    </row>
    <row r="823" spans="2:78" ht="18.75">
      <c r="B823" s="676" t="s">
        <v>1644</v>
      </c>
      <c r="C823" s="364">
        <v>34887351000188</v>
      </c>
      <c r="D823" s="838" t="s">
        <v>14</v>
      </c>
      <c r="E823" s="838" t="s">
        <v>1419</v>
      </c>
      <c r="F823" s="365" t="s">
        <v>1419</v>
      </c>
      <c r="G823" s="366" t="s">
        <v>1419</v>
      </c>
      <c r="H823" s="366" t="s">
        <v>34</v>
      </c>
      <c r="I823" s="840" t="s">
        <v>1419</v>
      </c>
      <c r="J823" s="366" t="s">
        <v>1419</v>
      </c>
      <c r="K823" s="367" t="s">
        <v>48</v>
      </c>
      <c r="L823" s="681" t="s">
        <v>1419</v>
      </c>
      <c r="M823" s="368" t="s">
        <v>1419</v>
      </c>
      <c r="N823" s="682">
        <v>521752</v>
      </c>
      <c r="O823" s="683" t="s">
        <v>1324</v>
      </c>
      <c r="P823" s="684">
        <v>43824</v>
      </c>
      <c r="Q823" s="372">
        <v>12.24362262</v>
      </c>
      <c r="R823" s="372">
        <v>18.848836525139451</v>
      </c>
      <c r="S823" s="873">
        <v>2</v>
      </c>
      <c r="T823" s="369">
        <v>-5.0201679413516054E-2</v>
      </c>
      <c r="U823" s="685">
        <v>-0.51635109437083515</v>
      </c>
      <c r="V823" s="369">
        <v>-0.18461207034939642</v>
      </c>
      <c r="W823" s="685">
        <v>-1.6232288472352117</v>
      </c>
      <c r="X823" s="369">
        <v>-0.24397037273491418</v>
      </c>
      <c r="Y823" s="685">
        <v>-1.6303286290973702</v>
      </c>
      <c r="AB823" s="369">
        <v>0.3148012735873415</v>
      </c>
      <c r="AC823" s="373">
        <v>-0.94771998621490472</v>
      </c>
      <c r="AD823" s="686">
        <v>12004203000135</v>
      </c>
      <c r="AE823" s="687" t="s">
        <v>1873</v>
      </c>
      <c r="AF823" s="688" t="s">
        <v>1874</v>
      </c>
      <c r="AG823" s="689" t="s">
        <v>1442</v>
      </c>
      <c r="AH823" s="689" t="s">
        <v>1786</v>
      </c>
      <c r="AI823" s="689">
        <v>1000</v>
      </c>
      <c r="AJ823" s="689">
        <v>100</v>
      </c>
      <c r="AK823" s="689">
        <v>1000</v>
      </c>
      <c r="AL823" s="673">
        <v>2</v>
      </c>
      <c r="AM823" s="673">
        <v>0</v>
      </c>
      <c r="AN823" s="685" t="s">
        <v>666</v>
      </c>
      <c r="AO823" s="683" t="s">
        <v>1324</v>
      </c>
      <c r="AP823" s="687" t="s">
        <v>1783</v>
      </c>
      <c r="AQ823" s="376" t="s">
        <v>1782</v>
      </c>
      <c r="AR823" s="369">
        <v>0</v>
      </c>
      <c r="AS823" s="369">
        <v>0</v>
      </c>
      <c r="AT823" s="369" t="s">
        <v>1419</v>
      </c>
      <c r="AW823"/>
      <c r="AX823" s="198"/>
      <c r="AY823" s="184"/>
      <c r="AZ823" s="184"/>
      <c r="BA823" s="184"/>
      <c r="BB823" s="186"/>
      <c r="BC823" s="184"/>
      <c r="BD823" s="184"/>
      <c r="BE823" s="184"/>
      <c r="BF823" s="184"/>
      <c r="BG823" s="186"/>
      <c r="BH823" s="186"/>
      <c r="BI823" s="199"/>
      <c r="BJ823" s="199"/>
      <c r="BK823" s="199"/>
      <c r="BL823" s="186"/>
      <c r="BM823" s="186"/>
      <c r="BN823" s="186"/>
      <c r="BO823" s="186"/>
      <c r="BP823" s="186"/>
      <c r="BQ823" s="186"/>
      <c r="BR823" s="186"/>
      <c r="BS823" s="186"/>
      <c r="BT823" s="187"/>
      <c r="BU823" s="188"/>
      <c r="BV823" s="189"/>
      <c r="BW823" s="185"/>
      <c r="BX823"/>
      <c r="BZ823"/>
    </row>
    <row r="824" spans="2:78" ht="18.75">
      <c r="B824" s="676" t="s">
        <v>1645</v>
      </c>
      <c r="C824" s="364">
        <v>31006657000190</v>
      </c>
      <c r="D824" s="838" t="s">
        <v>13</v>
      </c>
      <c r="E824" s="838" t="s">
        <v>615</v>
      </c>
      <c r="F824" s="365" t="s">
        <v>619</v>
      </c>
      <c r="G824" s="366" t="s">
        <v>34</v>
      </c>
      <c r="H824" s="366" t="s">
        <v>1338</v>
      </c>
      <c r="I824" s="840" t="s">
        <v>34</v>
      </c>
      <c r="J824" s="366" t="s">
        <v>700</v>
      </c>
      <c r="K824" s="367" t="s">
        <v>48</v>
      </c>
      <c r="L824" s="681" t="s">
        <v>1419</v>
      </c>
      <c r="M824" s="368" t="s">
        <v>1419</v>
      </c>
      <c r="N824" s="682">
        <v>484751</v>
      </c>
      <c r="O824" s="683" t="s">
        <v>1321</v>
      </c>
      <c r="P824" s="684">
        <v>43475</v>
      </c>
      <c r="Q824" s="372">
        <v>21.263903849999998</v>
      </c>
      <c r="R824" s="372">
        <v>26.822733436015938</v>
      </c>
      <c r="S824" s="873">
        <v>3</v>
      </c>
      <c r="T824" s="369">
        <v>0.31782064291668188</v>
      </c>
      <c r="U824" s="685">
        <v>3.2689551166586619</v>
      </c>
      <c r="V824" s="369">
        <v>0.37987888545781057</v>
      </c>
      <c r="W824" s="685">
        <v>3.340141108669902</v>
      </c>
      <c r="X824" s="369">
        <v>0.64154309353043559</v>
      </c>
      <c r="Y824" s="685">
        <v>4.2871028168605179</v>
      </c>
      <c r="Z824" s="369">
        <v>0.12771686850430553</v>
      </c>
      <c r="AA824" s="685">
        <v>0.68004384782517635</v>
      </c>
      <c r="AB824" s="369">
        <v>0.25018299615034961</v>
      </c>
      <c r="AC824" s="373">
        <v>1.0638112950835141</v>
      </c>
      <c r="AD824" s="686">
        <v>19628666000117</v>
      </c>
      <c r="AE824" s="687" t="s">
        <v>1873</v>
      </c>
      <c r="AF824" s="688" t="s">
        <v>1874</v>
      </c>
      <c r="AG824" s="689" t="s">
        <v>1442</v>
      </c>
      <c r="AH824" s="689" t="s">
        <v>1786</v>
      </c>
      <c r="AI824" s="689">
        <v>10000</v>
      </c>
      <c r="AJ824" s="689">
        <v>5000</v>
      </c>
      <c r="AK824" s="689">
        <v>5000</v>
      </c>
      <c r="AL824" s="673">
        <v>2.5</v>
      </c>
      <c r="AM824" s="673">
        <v>0</v>
      </c>
      <c r="AN824" s="685" t="s">
        <v>1787</v>
      </c>
      <c r="AO824" s="683" t="s">
        <v>1324</v>
      </c>
      <c r="AP824" s="687" t="s">
        <v>1802</v>
      </c>
      <c r="AQ824" s="376" t="s">
        <v>1782</v>
      </c>
      <c r="AR824" s="369">
        <v>0</v>
      </c>
      <c r="AS824" s="369">
        <v>0</v>
      </c>
      <c r="AT824" s="369" t="s">
        <v>1419</v>
      </c>
      <c r="AW824"/>
      <c r="AX824" s="198"/>
      <c r="AY824" s="184"/>
      <c r="AZ824" s="184"/>
      <c r="BA824" s="184"/>
      <c r="BB824" s="186"/>
      <c r="BC824" s="184"/>
      <c r="BD824" s="184"/>
      <c r="BE824" s="184"/>
      <c r="BF824" s="184"/>
      <c r="BG824" s="186"/>
      <c r="BH824" s="186"/>
      <c r="BI824" s="199"/>
      <c r="BJ824" s="199"/>
      <c r="BK824" s="199"/>
      <c r="BL824" s="186"/>
      <c r="BM824" s="186"/>
      <c r="BN824" s="186"/>
      <c r="BO824" s="186"/>
      <c r="BP824" s="186"/>
      <c r="BQ824" s="186"/>
      <c r="BR824" s="186"/>
      <c r="BS824" s="186"/>
      <c r="BT824" s="187"/>
      <c r="BU824" s="188"/>
      <c r="BV824" s="189"/>
      <c r="BW824" s="185"/>
      <c r="BX824"/>
      <c r="BZ824"/>
    </row>
    <row r="825" spans="2:78" ht="18.75">
      <c r="B825" s="676" t="s">
        <v>1646</v>
      </c>
      <c r="C825" s="364">
        <v>36976786000124</v>
      </c>
      <c r="D825" s="838" t="s">
        <v>13</v>
      </c>
      <c r="E825" s="838" t="s">
        <v>615</v>
      </c>
      <c r="F825" s="365" t="s">
        <v>619</v>
      </c>
      <c r="G825" s="366" t="s">
        <v>34</v>
      </c>
      <c r="H825" s="366" t="s">
        <v>1337</v>
      </c>
      <c r="I825" s="840" t="s">
        <v>34</v>
      </c>
      <c r="J825" s="366" t="s">
        <v>611</v>
      </c>
      <c r="K825" s="367" t="s">
        <v>48</v>
      </c>
      <c r="L825" s="681" t="s">
        <v>1419</v>
      </c>
      <c r="M825" s="368" t="s">
        <v>1419</v>
      </c>
      <c r="N825" s="683">
        <v>544418</v>
      </c>
      <c r="O825" s="683" t="s">
        <v>1321</v>
      </c>
      <c r="P825" s="684">
        <v>44014</v>
      </c>
      <c r="Q825" s="372">
        <v>517.20495033999998</v>
      </c>
      <c r="R825" s="372">
        <v>335.75608133184005</v>
      </c>
      <c r="S825" s="873">
        <v>1</v>
      </c>
      <c r="T825" s="369">
        <v>0.19650088569413615</v>
      </c>
      <c r="U825" s="685">
        <v>2.0211165952684857</v>
      </c>
      <c r="V825" s="369">
        <v>0.22643649238316921</v>
      </c>
      <c r="W825" s="685">
        <v>1.9909762444431536</v>
      </c>
      <c r="X825" s="369">
        <v>0.36640067788803488</v>
      </c>
      <c r="Y825" s="685">
        <v>2.4484674437522833</v>
      </c>
      <c r="AB825" s="369">
        <v>3.7884115044311807E-2</v>
      </c>
      <c r="AC825" s="373">
        <v>2.9749963523262566</v>
      </c>
      <c r="AD825" s="686">
        <v>36017837000190</v>
      </c>
      <c r="AE825" s="687" t="s">
        <v>1873</v>
      </c>
      <c r="AF825" s="688" t="s">
        <v>1874</v>
      </c>
      <c r="AG825" s="689" t="s">
        <v>1442</v>
      </c>
      <c r="AH825" s="689" t="s">
        <v>1786</v>
      </c>
      <c r="AI825" s="689">
        <v>5000</v>
      </c>
      <c r="AJ825" s="689">
        <v>5000</v>
      </c>
      <c r="AK825" s="689">
        <v>5000</v>
      </c>
      <c r="AL825" s="673">
        <v>2.5</v>
      </c>
      <c r="AM825" s="673">
        <v>0</v>
      </c>
      <c r="AN825" s="685" t="s">
        <v>1787</v>
      </c>
      <c r="AO825" s="683" t="s">
        <v>1324</v>
      </c>
      <c r="AP825" s="687" t="s">
        <v>1802</v>
      </c>
      <c r="AQ825" s="376" t="s">
        <v>1782</v>
      </c>
      <c r="AR825" s="369">
        <v>0</v>
      </c>
      <c r="AS825" s="369">
        <v>0</v>
      </c>
      <c r="AT825" s="369" t="s">
        <v>1419</v>
      </c>
      <c r="AW825"/>
      <c r="AX825" s="198"/>
      <c r="AY825" s="184"/>
      <c r="AZ825" s="184"/>
      <c r="BA825" s="184"/>
      <c r="BB825" s="186"/>
      <c r="BC825" s="184"/>
      <c r="BD825" s="184"/>
      <c r="BE825" s="184"/>
      <c r="BF825" s="184"/>
      <c r="BG825" s="186"/>
      <c r="BH825" s="186"/>
      <c r="BI825" s="199"/>
      <c r="BJ825" s="199"/>
      <c r="BK825" s="199"/>
      <c r="BL825" s="186"/>
      <c r="BM825" s="186"/>
      <c r="BN825" s="186"/>
      <c r="BO825" s="186"/>
      <c r="BP825" s="186"/>
      <c r="BQ825" s="186"/>
      <c r="BR825" s="186"/>
      <c r="BS825" s="186"/>
      <c r="BT825" s="187"/>
      <c r="BU825" s="188"/>
      <c r="BV825" s="189"/>
      <c r="BW825" s="185"/>
      <c r="BX825"/>
      <c r="BZ825"/>
    </row>
    <row r="826" spans="2:78" ht="18.75">
      <c r="B826" s="676" t="s">
        <v>1647</v>
      </c>
      <c r="C826" s="364">
        <v>31659879000101</v>
      </c>
      <c r="D826" s="838" t="s">
        <v>14</v>
      </c>
      <c r="E826" s="838" t="s">
        <v>607</v>
      </c>
      <c r="F826" s="365" t="s">
        <v>1419</v>
      </c>
      <c r="G826" s="366" t="s">
        <v>1419</v>
      </c>
      <c r="H826" s="366" t="s">
        <v>34</v>
      </c>
      <c r="I826" s="840" t="s">
        <v>34</v>
      </c>
      <c r="J826" s="366" t="s">
        <v>611</v>
      </c>
      <c r="K826" s="367" t="s">
        <v>48</v>
      </c>
      <c r="L826" s="681" t="s">
        <v>1419</v>
      </c>
      <c r="M826" s="368" t="s">
        <v>1419</v>
      </c>
      <c r="N826" s="682">
        <v>484717</v>
      </c>
      <c r="O826" s="683" t="s">
        <v>1321</v>
      </c>
      <c r="P826" s="684">
        <v>43454</v>
      </c>
      <c r="Q826" s="372">
        <v>11.95248666</v>
      </c>
      <c r="R826" s="372">
        <v>23.699924686374512</v>
      </c>
      <c r="S826" s="873">
        <v>4</v>
      </c>
      <c r="T826" s="369">
        <v>-0.13354701282352321</v>
      </c>
      <c r="U826" s="685">
        <v>-1.3736023779877071</v>
      </c>
      <c r="V826" s="369">
        <v>-0.11540368536010726</v>
      </c>
      <c r="W826" s="685">
        <v>-1.0147039183258606</v>
      </c>
      <c r="X826" s="369">
        <v>9.7415010129070279E-2</v>
      </c>
      <c r="Y826" s="685">
        <v>0.65097445290948375</v>
      </c>
      <c r="Z826" s="369">
        <v>-1.6799749362305549E-2</v>
      </c>
      <c r="AA826" s="685">
        <v>-8.9452288743328209E-2</v>
      </c>
      <c r="AB826" s="369">
        <v>0.18369644638897942</v>
      </c>
      <c r="AC826" s="373">
        <v>-1.2473571382548376</v>
      </c>
      <c r="AD826" s="686">
        <v>32102192000133</v>
      </c>
      <c r="AE826" s="687" t="s">
        <v>1873</v>
      </c>
      <c r="AF826" s="688" t="s">
        <v>1874</v>
      </c>
      <c r="AG826" s="689" t="s">
        <v>1442</v>
      </c>
      <c r="AH826" s="689" t="s">
        <v>1780</v>
      </c>
      <c r="AI826" s="689">
        <v>1000</v>
      </c>
      <c r="AJ826" s="689">
        <v>1000</v>
      </c>
      <c r="AK826" s="689">
        <v>1000</v>
      </c>
      <c r="AL826" s="673">
        <v>2</v>
      </c>
      <c r="AM826" s="673">
        <v>0</v>
      </c>
      <c r="AN826" s="685" t="s">
        <v>666</v>
      </c>
      <c r="AO826" s="683" t="s">
        <v>1324</v>
      </c>
      <c r="AP826" s="687" t="s">
        <v>1783</v>
      </c>
      <c r="AQ826" s="376" t="s">
        <v>1782</v>
      </c>
      <c r="AR826" s="369">
        <v>0</v>
      </c>
      <c r="AS826" s="369">
        <v>0</v>
      </c>
      <c r="AT826" s="369" t="s">
        <v>1419</v>
      </c>
      <c r="AW826"/>
      <c r="AX826" s="198"/>
      <c r="AY826" s="184"/>
      <c r="AZ826" s="184"/>
      <c r="BA826" s="184"/>
      <c r="BB826" s="186"/>
      <c r="BC826" s="184"/>
      <c r="BD826" s="184"/>
      <c r="BE826" s="184"/>
      <c r="BF826" s="184"/>
      <c r="BG826" s="186"/>
      <c r="BH826" s="186"/>
      <c r="BI826" s="199"/>
      <c r="BJ826" s="199"/>
      <c r="BK826" s="199"/>
      <c r="BL826" s="186"/>
      <c r="BM826" s="186"/>
      <c r="BN826" s="186"/>
      <c r="BO826" s="186"/>
      <c r="BP826" s="186"/>
      <c r="BQ826" s="186"/>
      <c r="BR826" s="186"/>
      <c r="BS826" s="186"/>
      <c r="BT826" s="187"/>
      <c r="BU826" s="188"/>
      <c r="BV826" s="189"/>
      <c r="BW826" s="185"/>
      <c r="BX826"/>
      <c r="BZ826"/>
    </row>
    <row r="827" spans="2:78" ht="18.75">
      <c r="B827" s="676" t="s">
        <v>1648</v>
      </c>
      <c r="C827" s="364">
        <v>35591389000171</v>
      </c>
      <c r="D827" s="838" t="s">
        <v>13</v>
      </c>
      <c r="E827" s="838" t="s">
        <v>615</v>
      </c>
      <c r="F827" s="365" t="s">
        <v>619</v>
      </c>
      <c r="G827" s="366" t="s">
        <v>1419</v>
      </c>
      <c r="H827" s="366" t="s">
        <v>865</v>
      </c>
      <c r="I827" s="840" t="s">
        <v>1419</v>
      </c>
      <c r="J827" s="366" t="s">
        <v>611</v>
      </c>
      <c r="K827" s="367" t="s">
        <v>48</v>
      </c>
      <c r="L827" s="681" t="s">
        <v>1419</v>
      </c>
      <c r="M827" s="368" t="s">
        <v>1419</v>
      </c>
      <c r="N827" s="682">
        <v>518433</v>
      </c>
      <c r="O827" s="683" t="s">
        <v>1321</v>
      </c>
      <c r="P827" s="684">
        <v>43828</v>
      </c>
      <c r="Q827" s="372">
        <v>101.92515808</v>
      </c>
      <c r="R827" s="372">
        <v>349.31443554151394</v>
      </c>
      <c r="S827" s="873">
        <v>4</v>
      </c>
      <c r="T827" s="369">
        <v>-4.3292489877046036E-2</v>
      </c>
      <c r="U827" s="685">
        <v>-0.44528638856716235</v>
      </c>
      <c r="V827" s="369">
        <v>-3.2128042967898507E-2</v>
      </c>
      <c r="W827" s="685">
        <v>-0.28249055466418882</v>
      </c>
      <c r="X827" s="369">
        <v>6.8425724115925401E-2</v>
      </c>
      <c r="Y827" s="685">
        <v>0.45725395154485854</v>
      </c>
      <c r="AB827" s="369">
        <v>6.5292524666364371E-2</v>
      </c>
      <c r="AC827" s="373">
        <v>-2.233937683195022</v>
      </c>
      <c r="AD827" s="686">
        <v>26094770000134</v>
      </c>
      <c r="AE827" s="687" t="s">
        <v>1873</v>
      </c>
      <c r="AF827" s="688" t="s">
        <v>1874</v>
      </c>
      <c r="AG827" s="689" t="s">
        <v>1442</v>
      </c>
      <c r="AH827" s="689" t="s">
        <v>1780</v>
      </c>
      <c r="AI827" s="689">
        <v>10000</v>
      </c>
      <c r="AJ827" s="689">
        <v>1000</v>
      </c>
      <c r="AK827" s="689">
        <v>1000</v>
      </c>
      <c r="AL827" s="673">
        <v>1.25</v>
      </c>
      <c r="AM827" s="673">
        <v>0</v>
      </c>
      <c r="AN827" s="685" t="s">
        <v>1787</v>
      </c>
      <c r="AO827" s="683" t="s">
        <v>1324</v>
      </c>
      <c r="AP827" s="687" t="s">
        <v>1802</v>
      </c>
      <c r="AQ827" s="376" t="s">
        <v>1782</v>
      </c>
      <c r="AR827" s="369">
        <v>0</v>
      </c>
      <c r="AS827" s="369">
        <v>0</v>
      </c>
      <c r="AT827" s="369" t="s">
        <v>1419</v>
      </c>
      <c r="AW827"/>
      <c r="AX827" s="198"/>
      <c r="AY827" s="184"/>
      <c r="AZ827" s="184"/>
      <c r="BA827" s="184"/>
      <c r="BB827" s="186"/>
      <c r="BC827" s="184"/>
      <c r="BD827" s="184"/>
      <c r="BE827" s="184"/>
      <c r="BF827" s="184"/>
      <c r="BG827" s="186"/>
      <c r="BH827" s="186"/>
      <c r="BI827" s="199"/>
      <c r="BJ827" s="199"/>
      <c r="BK827" s="199"/>
      <c r="BL827" s="186"/>
      <c r="BM827" s="186"/>
      <c r="BN827" s="186"/>
      <c r="BO827" s="186"/>
      <c r="BP827" s="186"/>
      <c r="BQ827" s="186"/>
      <c r="BR827" s="186"/>
      <c r="BS827" s="186"/>
      <c r="BT827" s="187"/>
      <c r="BU827" s="188"/>
      <c r="BV827" s="189"/>
      <c r="BW827" s="185"/>
      <c r="BX827"/>
      <c r="BZ827"/>
    </row>
    <row r="828" spans="2:78" ht="18.75">
      <c r="B828" s="676" t="s">
        <v>1649</v>
      </c>
      <c r="C828" s="364">
        <v>32666469000150</v>
      </c>
      <c r="D828" s="838" t="s">
        <v>14</v>
      </c>
      <c r="E828" s="838" t="s">
        <v>607</v>
      </c>
      <c r="F828" s="365" t="s">
        <v>1419</v>
      </c>
      <c r="G828" s="366" t="s">
        <v>1419</v>
      </c>
      <c r="H828" s="366" t="s">
        <v>34</v>
      </c>
      <c r="I828" s="840" t="s">
        <v>34</v>
      </c>
      <c r="J828" s="366" t="s">
        <v>608</v>
      </c>
      <c r="K828" s="367" t="s">
        <v>48</v>
      </c>
      <c r="L828" s="681" t="s">
        <v>1419</v>
      </c>
      <c r="M828" s="368" t="s">
        <v>1419</v>
      </c>
      <c r="N828" s="682">
        <v>494275</v>
      </c>
      <c r="O828" s="683" t="s">
        <v>1321</v>
      </c>
      <c r="P828" s="684">
        <v>43589</v>
      </c>
      <c r="Q828" s="372">
        <v>17.885086999999999</v>
      </c>
      <c r="R828" s="372">
        <v>25.154657945400007</v>
      </c>
      <c r="S828" s="873">
        <v>1</v>
      </c>
      <c r="T828" s="369">
        <v>-7.3904709505974164E-2</v>
      </c>
      <c r="U828" s="685">
        <v>-0.76014942285564668</v>
      </c>
      <c r="V828" s="369">
        <v>-6.4346891840048936E-2</v>
      </c>
      <c r="W828" s="685">
        <v>-0.56577953362968159</v>
      </c>
      <c r="X828" s="369">
        <v>-6.7523058793216184E-2</v>
      </c>
      <c r="Y828" s="685">
        <v>-0.45122190305631005</v>
      </c>
      <c r="Z828" s="369">
        <v>2.9712129636415341E-2</v>
      </c>
      <c r="AA828" s="685">
        <v>0.15820581260452049</v>
      </c>
      <c r="AB828" s="369">
        <v>0.24774706771330668</v>
      </c>
      <c r="AC828" s="373">
        <v>-0.7187906674292297</v>
      </c>
      <c r="AD828" s="686">
        <v>7317588000150</v>
      </c>
      <c r="AE828" s="687" t="s">
        <v>1873</v>
      </c>
      <c r="AF828" s="688" t="s">
        <v>1874</v>
      </c>
      <c r="AG828" s="689" t="s">
        <v>1442</v>
      </c>
      <c r="AH828" s="689" t="s">
        <v>1780</v>
      </c>
      <c r="AI828" s="689">
        <v>1000</v>
      </c>
      <c r="AJ828" s="689">
        <v>1000</v>
      </c>
      <c r="AK828" s="689">
        <v>1000</v>
      </c>
      <c r="AL828" s="673">
        <v>0</v>
      </c>
      <c r="AM828" s="673">
        <v>0</v>
      </c>
      <c r="AN828" s="685" t="s">
        <v>666</v>
      </c>
      <c r="AO828" s="683" t="s">
        <v>1324</v>
      </c>
      <c r="AP828" s="687" t="s">
        <v>1783</v>
      </c>
      <c r="AQ828" s="376" t="s">
        <v>1782</v>
      </c>
      <c r="AR828" s="369">
        <v>0</v>
      </c>
      <c r="AS828" s="369">
        <v>0</v>
      </c>
      <c r="AT828" s="369" t="s">
        <v>1419</v>
      </c>
      <c r="AW828"/>
      <c r="AX828" s="198"/>
      <c r="AY828" s="184"/>
      <c r="AZ828" s="184"/>
      <c r="BA828" s="184"/>
      <c r="BB828" s="186"/>
      <c r="BC828" s="184"/>
      <c r="BD828" s="184"/>
      <c r="BE828" s="184"/>
      <c r="BF828" s="184"/>
      <c r="BG828" s="186"/>
      <c r="BH828" s="186"/>
      <c r="BI828" s="199"/>
      <c r="BJ828" s="199"/>
      <c r="BK828" s="199"/>
      <c r="BL828" s="186"/>
      <c r="BM828" s="186"/>
      <c r="BN828" s="186"/>
      <c r="BO828" s="186"/>
      <c r="BP828" s="186"/>
      <c r="BQ828" s="186"/>
      <c r="BR828" s="186"/>
      <c r="BS828" s="186"/>
      <c r="BT828" s="187"/>
      <c r="BU828" s="188"/>
      <c r="BV828" s="189"/>
      <c r="BW828" s="185"/>
      <c r="BX828"/>
      <c r="BZ828"/>
    </row>
    <row r="829" spans="2:78" ht="18.75">
      <c r="B829" s="676" t="s">
        <v>1650</v>
      </c>
      <c r="C829" s="364">
        <v>13667312000103</v>
      </c>
      <c r="D829" s="838" t="s">
        <v>13</v>
      </c>
      <c r="E829" s="838" t="s">
        <v>615</v>
      </c>
      <c r="F829" s="365" t="s">
        <v>619</v>
      </c>
      <c r="G829" s="366" t="s">
        <v>34</v>
      </c>
      <c r="H829" s="366" t="s">
        <v>1337</v>
      </c>
      <c r="I829" s="840" t="s">
        <v>34</v>
      </c>
      <c r="J829" s="366" t="s">
        <v>611</v>
      </c>
      <c r="K829" s="367" t="s">
        <v>48</v>
      </c>
      <c r="L829" s="681" t="s">
        <v>1419</v>
      </c>
      <c r="M829" s="368" t="s">
        <v>1419</v>
      </c>
      <c r="N829" s="682">
        <v>285773</v>
      </c>
      <c r="O829" s="683" t="s">
        <v>1321</v>
      </c>
      <c r="P829" s="684">
        <v>40786</v>
      </c>
      <c r="Q829" s="372">
        <v>307.80065999999999</v>
      </c>
      <c r="R829" s="372">
        <v>175.83561549596772</v>
      </c>
      <c r="S829" s="873">
        <v>1</v>
      </c>
      <c r="T829" s="369">
        <v>0.16156148143249616</v>
      </c>
      <c r="U829" s="685">
        <v>1.6617461551173227</v>
      </c>
      <c r="V829" s="369">
        <v>0.17486349697703552</v>
      </c>
      <c r="W829" s="685">
        <v>1.5375130785562923</v>
      </c>
      <c r="X829" s="369">
        <v>0.26687711703322226</v>
      </c>
      <c r="Y829" s="685">
        <v>1.7834026298881234</v>
      </c>
      <c r="Z829" s="369">
        <v>0.38787632067014743</v>
      </c>
      <c r="AA829" s="685">
        <v>2.0652941829677482</v>
      </c>
      <c r="AB829" s="369">
        <v>4.1673288468709296E-2</v>
      </c>
      <c r="AC829" s="373">
        <v>1.4669374774132282</v>
      </c>
      <c r="AD829" s="686">
        <v>12154412000165</v>
      </c>
      <c r="AE829" s="687" t="s">
        <v>1873</v>
      </c>
      <c r="AF829" s="688" t="s">
        <v>1874</v>
      </c>
      <c r="AG829" s="689" t="s">
        <v>1442</v>
      </c>
      <c r="AH829" s="689" t="s">
        <v>1786</v>
      </c>
      <c r="AI829" s="689">
        <v>5000</v>
      </c>
      <c r="AJ829" s="689">
        <v>1000</v>
      </c>
      <c r="AK829" s="689">
        <v>5000</v>
      </c>
      <c r="AL829" s="673">
        <v>1.9575</v>
      </c>
      <c r="AM829" s="673">
        <v>0</v>
      </c>
      <c r="AN829" s="685" t="s">
        <v>1787</v>
      </c>
      <c r="AO829" s="683" t="s">
        <v>1324</v>
      </c>
      <c r="AP829" s="687" t="s">
        <v>1802</v>
      </c>
      <c r="AQ829" s="376" t="s">
        <v>1782</v>
      </c>
      <c r="AR829" s="369">
        <v>0</v>
      </c>
      <c r="AS829" s="369">
        <v>0</v>
      </c>
      <c r="AT829" s="369" t="s">
        <v>1419</v>
      </c>
      <c r="AW829"/>
      <c r="AX829" s="198"/>
      <c r="AY829" s="184"/>
      <c r="AZ829" s="184"/>
      <c r="BA829" s="184"/>
      <c r="BB829" s="186"/>
      <c r="BC829" s="184"/>
      <c r="BD829" s="184"/>
      <c r="BE829" s="184"/>
      <c r="BF829" s="184"/>
      <c r="BG829" s="186"/>
      <c r="BH829" s="186"/>
      <c r="BI829" s="199"/>
      <c r="BJ829" s="199"/>
      <c r="BK829" s="199"/>
      <c r="BL829" s="186"/>
      <c r="BM829" s="186"/>
      <c r="BN829" s="186"/>
      <c r="BO829" s="186"/>
      <c r="BP829" s="186"/>
      <c r="BQ829" s="186"/>
      <c r="BR829" s="186"/>
      <c r="BS829" s="186"/>
      <c r="BT829" s="187"/>
      <c r="BU829" s="188"/>
      <c r="BV829" s="189"/>
      <c r="BW829" s="185"/>
      <c r="BX829"/>
      <c r="BZ829"/>
    </row>
    <row r="830" spans="2:78" ht="18.75">
      <c r="B830" s="676" t="s">
        <v>1651</v>
      </c>
      <c r="C830" s="364">
        <v>21940681000148</v>
      </c>
      <c r="D830" s="838" t="s">
        <v>13</v>
      </c>
      <c r="E830" s="838" t="s">
        <v>615</v>
      </c>
      <c r="F830" s="365" t="s">
        <v>619</v>
      </c>
      <c r="G830" s="366" t="s">
        <v>34</v>
      </c>
      <c r="H830" s="366" t="s">
        <v>865</v>
      </c>
      <c r="I830" s="840" t="s">
        <v>34</v>
      </c>
      <c r="J830" s="366" t="s">
        <v>611</v>
      </c>
      <c r="K830" s="367" t="s">
        <v>48</v>
      </c>
      <c r="L830" s="681" t="s">
        <v>1419</v>
      </c>
      <c r="M830" s="368" t="s">
        <v>1419</v>
      </c>
      <c r="N830" s="682">
        <v>406597</v>
      </c>
      <c r="O830" s="683" t="s">
        <v>1321</v>
      </c>
      <c r="P830" s="684">
        <v>42299</v>
      </c>
      <c r="Q830" s="372">
        <v>784.25291600000003</v>
      </c>
      <c r="R830" s="372">
        <v>817.04771498785408</v>
      </c>
      <c r="S830" s="873">
        <v>1</v>
      </c>
      <c r="T830" s="369">
        <v>0.2039416408406689</v>
      </c>
      <c r="U830" s="685">
        <v>2.0976487373749348</v>
      </c>
      <c r="V830" s="369">
        <v>0.21751176125689065</v>
      </c>
      <c r="W830" s="685">
        <v>1.9125042301779134</v>
      </c>
      <c r="X830" s="369">
        <v>0.35264301985969237</v>
      </c>
      <c r="Y830" s="685">
        <v>2.3565320849564477</v>
      </c>
      <c r="Z830" s="369">
        <v>0.56399211220402812</v>
      </c>
      <c r="AA830" s="685">
        <v>3.0030439253476229</v>
      </c>
      <c r="AB830" s="369">
        <v>6.2059442153840357E-2</v>
      </c>
      <c r="AC830" s="373">
        <v>1.672273699856891</v>
      </c>
      <c r="AD830" s="686">
        <v>15799713000134</v>
      </c>
      <c r="AE830" s="687" t="s">
        <v>1873</v>
      </c>
      <c r="AF830" s="688" t="s">
        <v>1874</v>
      </c>
      <c r="AG830" s="689" t="s">
        <v>1442</v>
      </c>
      <c r="AH830" s="689" t="s">
        <v>1786</v>
      </c>
      <c r="AI830" s="689">
        <v>5000</v>
      </c>
      <c r="AJ830" s="689">
        <v>1000</v>
      </c>
      <c r="AK830" s="689">
        <v>5000</v>
      </c>
      <c r="AL830" s="673">
        <v>1.96</v>
      </c>
      <c r="AM830" s="673">
        <v>0</v>
      </c>
      <c r="AN830" s="685" t="s">
        <v>1787</v>
      </c>
      <c r="AO830" s="683" t="s">
        <v>1324</v>
      </c>
      <c r="AP830" s="687" t="s">
        <v>1802</v>
      </c>
      <c r="AQ830" s="376" t="s">
        <v>1782</v>
      </c>
      <c r="AR830" s="369">
        <v>0</v>
      </c>
      <c r="AS830" s="369">
        <v>0</v>
      </c>
      <c r="AT830" s="369" t="s">
        <v>1419</v>
      </c>
      <c r="AW830"/>
      <c r="AX830" s="198"/>
      <c r="AY830" s="184"/>
      <c r="AZ830" s="184"/>
      <c r="BA830" s="184"/>
      <c r="BB830" s="186"/>
      <c r="BC830" s="184"/>
      <c r="BD830" s="184"/>
      <c r="BE830" s="184"/>
      <c r="BF830" s="184"/>
      <c r="BG830" s="186"/>
      <c r="BH830" s="186"/>
      <c r="BI830" s="199"/>
      <c r="BJ830" s="199"/>
      <c r="BK830" s="199"/>
      <c r="BL830" s="186"/>
      <c r="BM830" s="186"/>
      <c r="BN830" s="186"/>
      <c r="BO830" s="186"/>
      <c r="BP830" s="186"/>
      <c r="BQ830" s="186"/>
      <c r="BR830" s="186"/>
      <c r="BS830" s="186"/>
      <c r="BT830" s="187"/>
      <c r="BU830" s="188"/>
      <c r="BV830" s="189"/>
      <c r="BW830" s="185"/>
      <c r="BX830"/>
      <c r="BZ830"/>
    </row>
    <row r="831" spans="2:78" ht="18.75">
      <c r="B831" s="676" t="s">
        <v>1652</v>
      </c>
      <c r="C831" s="364">
        <v>31006892000161</v>
      </c>
      <c r="D831" s="838" t="s">
        <v>14</v>
      </c>
      <c r="E831" s="838" t="s">
        <v>614</v>
      </c>
      <c r="F831" s="365" t="s">
        <v>1419</v>
      </c>
      <c r="G831" s="366" t="s">
        <v>1419</v>
      </c>
      <c r="H831" s="366" t="s">
        <v>1338</v>
      </c>
      <c r="I831" s="840" t="s">
        <v>34</v>
      </c>
      <c r="J831" s="366" t="s">
        <v>608</v>
      </c>
      <c r="K831" s="367" t="s">
        <v>48</v>
      </c>
      <c r="L831" s="681" t="s">
        <v>1419</v>
      </c>
      <c r="M831" s="368" t="s">
        <v>1419</v>
      </c>
      <c r="N831" s="682">
        <v>484113</v>
      </c>
      <c r="O831" s="683" t="s">
        <v>1321</v>
      </c>
      <c r="P831" s="684">
        <v>43457</v>
      </c>
      <c r="Q831" s="372">
        <v>23.733753409999998</v>
      </c>
      <c r="R831" s="372">
        <v>42.02657787844624</v>
      </c>
      <c r="S831" s="873">
        <v>2</v>
      </c>
      <c r="T831" s="369">
        <v>3.7533325193904954E-2</v>
      </c>
      <c r="U831" s="685">
        <v>0.38605030281180963</v>
      </c>
      <c r="V831" s="369">
        <v>-1.4351653121875585E-2</v>
      </c>
      <c r="W831" s="685">
        <v>-0.12618902604175197</v>
      </c>
      <c r="X831" s="369">
        <v>1.9746340650335092E-3</v>
      </c>
      <c r="Y831" s="685">
        <v>1.3195464728469219E-2</v>
      </c>
      <c r="Z831" s="369">
        <v>0.15903790845104404</v>
      </c>
      <c r="AA831" s="685">
        <v>0.84681649714477714</v>
      </c>
      <c r="AB831" s="369">
        <v>0.2315976181602914</v>
      </c>
      <c r="AC831" s="373">
        <v>-0.55304127242129564</v>
      </c>
      <c r="AD831" s="686">
        <v>32072964000131</v>
      </c>
      <c r="AE831" s="687" t="s">
        <v>1873</v>
      </c>
      <c r="AF831" s="688" t="s">
        <v>1874</v>
      </c>
      <c r="AG831" s="689" t="s">
        <v>1442</v>
      </c>
      <c r="AH831" s="689" t="s">
        <v>1786</v>
      </c>
      <c r="AI831" s="689">
        <v>20000</v>
      </c>
      <c r="AJ831" s="689">
        <v>1000</v>
      </c>
      <c r="AK831" s="689">
        <v>20000</v>
      </c>
      <c r="AL831" s="673">
        <v>2.5</v>
      </c>
      <c r="AM831" s="673">
        <v>0</v>
      </c>
      <c r="AN831" s="685" t="s">
        <v>1787</v>
      </c>
      <c r="AO831" s="683" t="s">
        <v>1324</v>
      </c>
      <c r="AP831" s="687" t="s">
        <v>1802</v>
      </c>
      <c r="AQ831" s="376" t="s">
        <v>1782</v>
      </c>
      <c r="AR831" s="369">
        <v>0</v>
      </c>
      <c r="AS831" s="369">
        <v>0</v>
      </c>
      <c r="AT831" s="369" t="s">
        <v>1419</v>
      </c>
      <c r="AW831"/>
      <c r="AX831" s="198"/>
      <c r="AY831" s="184"/>
      <c r="AZ831" s="184"/>
      <c r="BA831" s="184"/>
      <c r="BB831" s="186"/>
      <c r="BC831" s="184"/>
      <c r="BD831" s="184"/>
      <c r="BE831" s="184"/>
      <c r="BF831" s="184"/>
      <c r="BG831" s="186"/>
      <c r="BH831" s="186"/>
      <c r="BI831" s="199"/>
      <c r="BJ831" s="199"/>
      <c r="BK831" s="199"/>
      <c r="BL831" s="186"/>
      <c r="BM831" s="186"/>
      <c r="BN831" s="186"/>
      <c r="BO831" s="186"/>
      <c r="BP831" s="186"/>
      <c r="BQ831" s="186"/>
      <c r="BR831" s="186"/>
      <c r="BS831" s="186"/>
      <c r="BT831" s="187"/>
      <c r="BU831" s="188"/>
      <c r="BV831" s="189"/>
      <c r="BW831" s="185"/>
      <c r="BX831"/>
      <c r="BZ831"/>
    </row>
    <row r="832" spans="2:78" ht="18.75">
      <c r="B832" s="676" t="s">
        <v>1653</v>
      </c>
      <c r="C832" s="364">
        <v>31006866000133</v>
      </c>
      <c r="D832" s="838" t="s">
        <v>13</v>
      </c>
      <c r="E832" s="838" t="s">
        <v>615</v>
      </c>
      <c r="F832" s="365" t="s">
        <v>619</v>
      </c>
      <c r="G832" s="366" t="s">
        <v>34</v>
      </c>
      <c r="H832" s="366" t="s">
        <v>1337</v>
      </c>
      <c r="I832" s="840" t="s">
        <v>34</v>
      </c>
      <c r="J832" s="366" t="s">
        <v>611</v>
      </c>
      <c r="K832" s="367" t="s">
        <v>48</v>
      </c>
      <c r="L832" s="681" t="s">
        <v>1419</v>
      </c>
      <c r="M832" s="368" t="s">
        <v>1419</v>
      </c>
      <c r="N832" s="682">
        <v>482013</v>
      </c>
      <c r="O832" s="683" t="s">
        <v>1321</v>
      </c>
      <c r="P832" s="684">
        <v>43442</v>
      </c>
      <c r="Q832" s="372">
        <v>254.41630305000001</v>
      </c>
      <c r="R832" s="372">
        <v>354.81814475306771</v>
      </c>
      <c r="S832" s="873">
        <v>1</v>
      </c>
      <c r="T832" s="369">
        <v>0.13965262169648218</v>
      </c>
      <c r="U832" s="685">
        <v>1.4364018273325001</v>
      </c>
      <c r="V832" s="369">
        <v>0.15490461039149017</v>
      </c>
      <c r="W832" s="685">
        <v>1.3620216255703796</v>
      </c>
      <c r="X832" s="369">
        <v>0.15621710816504697</v>
      </c>
      <c r="Y832" s="685">
        <v>1.043918656766593</v>
      </c>
      <c r="Z832" s="369">
        <v>0.27719615705352907</v>
      </c>
      <c r="AA832" s="685">
        <v>1.4759643221183347</v>
      </c>
      <c r="AB832" s="369">
        <v>2.2011275550140603E-2</v>
      </c>
      <c r="AC832" s="373">
        <v>1.8705513900121902</v>
      </c>
      <c r="AD832" s="686">
        <v>32064861000120</v>
      </c>
      <c r="AE832" s="687" t="s">
        <v>1873</v>
      </c>
      <c r="AF832" s="688" t="s">
        <v>1874</v>
      </c>
      <c r="AG832" s="689" t="s">
        <v>1442</v>
      </c>
      <c r="AH832" s="689" t="s">
        <v>1786</v>
      </c>
      <c r="AI832" s="689">
        <v>20000</v>
      </c>
      <c r="AJ832" s="689">
        <v>1000</v>
      </c>
      <c r="AK832" s="689">
        <v>20000</v>
      </c>
      <c r="AL832" s="673">
        <v>2.5</v>
      </c>
      <c r="AM832" s="673">
        <v>0</v>
      </c>
      <c r="AN832" s="685" t="s">
        <v>1787</v>
      </c>
      <c r="AO832" s="683" t="s">
        <v>1324</v>
      </c>
      <c r="AP832" s="687" t="s">
        <v>1802</v>
      </c>
      <c r="AQ832" s="376" t="s">
        <v>1782</v>
      </c>
      <c r="AR832" s="369">
        <v>0</v>
      </c>
      <c r="AS832" s="369">
        <v>0</v>
      </c>
      <c r="AT832" s="369" t="s">
        <v>1419</v>
      </c>
      <c r="AW832"/>
      <c r="AX832" s="198"/>
      <c r="AY832" s="184"/>
      <c r="AZ832" s="184"/>
      <c r="BA832" s="184"/>
      <c r="BB832" s="186"/>
      <c r="BC832" s="184"/>
      <c r="BD832" s="184"/>
      <c r="BE832" s="184"/>
      <c r="BF832" s="184"/>
      <c r="BG832" s="186"/>
      <c r="BH832" s="186"/>
      <c r="BI832" s="199"/>
      <c r="BJ832" s="199"/>
      <c r="BK832" s="199"/>
      <c r="BL832" s="186"/>
      <c r="BM832" s="186"/>
      <c r="BN832" s="186"/>
      <c r="BO832" s="186"/>
      <c r="BP832" s="186"/>
      <c r="BQ832" s="186"/>
      <c r="BR832" s="186"/>
      <c r="BS832" s="186"/>
      <c r="BT832" s="187"/>
      <c r="BU832" s="188"/>
      <c r="BV832" s="189"/>
      <c r="BW832" s="185"/>
      <c r="BX832"/>
      <c r="BZ832"/>
    </row>
    <row r="833" spans="2:78" ht="18.75">
      <c r="B833" s="676" t="s">
        <v>1299</v>
      </c>
      <c r="C833" s="364">
        <v>35535700000165</v>
      </c>
      <c r="D833" s="838" t="s">
        <v>14</v>
      </c>
      <c r="E833" s="838" t="s">
        <v>607</v>
      </c>
      <c r="F833" s="365" t="s">
        <v>1419</v>
      </c>
      <c r="G833" s="366" t="s">
        <v>1419</v>
      </c>
      <c r="H833" s="366" t="s">
        <v>34</v>
      </c>
      <c r="I833" s="840" t="s">
        <v>34</v>
      </c>
      <c r="J833" s="366" t="s">
        <v>611</v>
      </c>
      <c r="K833" s="367" t="s">
        <v>48</v>
      </c>
      <c r="L833" s="681" t="s">
        <v>1419</v>
      </c>
      <c r="M833" s="368" t="s">
        <v>1416</v>
      </c>
      <c r="N833" s="683">
        <v>535427</v>
      </c>
      <c r="O833" s="683" t="s">
        <v>1321</v>
      </c>
      <c r="P833" s="684">
        <v>43946</v>
      </c>
      <c r="Q833" s="372">
        <v>579.92841116</v>
      </c>
      <c r="R833" s="372">
        <v>1847.0103844079665</v>
      </c>
      <c r="S833" s="873">
        <v>2</v>
      </c>
      <c r="T833" s="369">
        <v>-0.28563770368038344</v>
      </c>
      <c r="U833" s="685">
        <v>-2.9379363920090094</v>
      </c>
      <c r="V833" s="369">
        <v>-0.29324611921531829</v>
      </c>
      <c r="W833" s="685">
        <v>-2.5784097385896461</v>
      </c>
      <c r="X833" s="369">
        <v>-0.1044774786709588</v>
      </c>
      <c r="Y833" s="685">
        <v>-0.69816930090215823</v>
      </c>
      <c r="AB833" s="369">
        <v>0.24029092769819083</v>
      </c>
      <c r="AC833" s="373">
        <v>-1.6936865300288064</v>
      </c>
      <c r="AD833" s="686">
        <v>0</v>
      </c>
      <c r="AE833" s="687" t="s">
        <v>1873</v>
      </c>
      <c r="AF833" s="688" t="s">
        <v>1874</v>
      </c>
      <c r="AG833" s="689" t="s">
        <v>1442</v>
      </c>
      <c r="AH833" s="689" t="s">
        <v>1780</v>
      </c>
      <c r="AI833" s="689">
        <v>0</v>
      </c>
      <c r="AJ833" s="689">
        <v>0</v>
      </c>
      <c r="AK833" s="689">
        <v>0</v>
      </c>
      <c r="AL833" s="673">
        <v>0.75</v>
      </c>
      <c r="AM833" s="673">
        <v>0</v>
      </c>
      <c r="AN833" s="685" t="s">
        <v>1787</v>
      </c>
      <c r="AO833" s="683" t="s">
        <v>1324</v>
      </c>
      <c r="AP833" s="687" t="s">
        <v>1802</v>
      </c>
      <c r="AQ833" s="376" t="s">
        <v>1782</v>
      </c>
      <c r="AR833" s="369">
        <v>3.5000000000000001E-3</v>
      </c>
      <c r="AS833" s="369">
        <v>3.5000000000000001E-3</v>
      </c>
      <c r="AT833" s="369" t="s">
        <v>1419</v>
      </c>
      <c r="AW833"/>
      <c r="AX833" s="198"/>
      <c r="AY833" s="184"/>
      <c r="AZ833" s="184"/>
      <c r="BA833" s="184"/>
      <c r="BB833" s="186"/>
      <c r="BC833" s="184"/>
      <c r="BD833" s="184"/>
      <c r="BE833" s="184"/>
      <c r="BF833" s="184"/>
      <c r="BG833" s="186"/>
      <c r="BH833" s="186"/>
      <c r="BI833" s="199"/>
      <c r="BJ833" s="199"/>
      <c r="BK833" s="199"/>
      <c r="BL833" s="186"/>
      <c r="BM833" s="186"/>
      <c r="BN833" s="186"/>
      <c r="BO833" s="186"/>
      <c r="BP833" s="186"/>
      <c r="BQ833" s="186"/>
      <c r="BR833" s="186"/>
      <c r="BS833" s="186"/>
      <c r="BT833" s="187"/>
      <c r="BU833" s="188"/>
      <c r="BV833" s="189"/>
      <c r="BW833" s="185"/>
      <c r="BX833"/>
      <c r="BZ833"/>
    </row>
    <row r="834" spans="2:78" ht="18.75">
      <c r="B834" s="676" t="s">
        <v>1300</v>
      </c>
      <c r="C834" s="364"/>
      <c r="D834" s="838" t="s">
        <v>14</v>
      </c>
      <c r="E834" s="838" t="s">
        <v>607</v>
      </c>
      <c r="F834" s="365" t="s">
        <v>1419</v>
      </c>
      <c r="G834" s="366" t="s">
        <v>1419</v>
      </c>
      <c r="H834" s="366" t="s">
        <v>34</v>
      </c>
      <c r="I834" s="840" t="s">
        <v>34</v>
      </c>
      <c r="J834" s="366" t="s">
        <v>611</v>
      </c>
      <c r="L834" s="681" t="s">
        <v>1419</v>
      </c>
      <c r="M834" s="368" t="s">
        <v>1416</v>
      </c>
      <c r="N834" s="683">
        <v>572063</v>
      </c>
      <c r="O834" s="683" t="s">
        <v>1321</v>
      </c>
      <c r="S834" s="873"/>
      <c r="AD834" s="686">
        <v>0</v>
      </c>
      <c r="AG834" s="689" t="s">
        <v>1442</v>
      </c>
      <c r="AI834" s="689">
        <v>0</v>
      </c>
      <c r="AJ834" s="689">
        <v>0</v>
      </c>
      <c r="AK834" s="689">
        <v>0</v>
      </c>
      <c r="AO834" s="683" t="s">
        <v>1324</v>
      </c>
      <c r="AR834" s="369">
        <v>3.5000000000000001E-3</v>
      </c>
      <c r="AS834" s="369">
        <v>3.5000000000000001E-3</v>
      </c>
      <c r="AT834" s="369" t="s">
        <v>1419</v>
      </c>
      <c r="AW834"/>
      <c r="AX834" s="198"/>
      <c r="AY834" s="184"/>
      <c r="AZ834" s="184"/>
      <c r="BA834" s="184"/>
      <c r="BB834" s="186"/>
      <c r="BC834" s="184"/>
      <c r="BD834" s="184"/>
      <c r="BE834" s="184"/>
      <c r="BF834" s="184"/>
      <c r="BG834" s="186"/>
      <c r="BH834" s="186"/>
      <c r="BI834" s="199"/>
      <c r="BJ834" s="199"/>
      <c r="BK834" s="199"/>
      <c r="BL834" s="186"/>
      <c r="BM834" s="186"/>
      <c r="BN834" s="186"/>
      <c r="BO834" s="186"/>
      <c r="BP834" s="186"/>
      <c r="BQ834" s="186"/>
      <c r="BR834" s="186"/>
      <c r="BS834" s="186"/>
      <c r="BT834" s="187"/>
      <c r="BU834" s="188"/>
      <c r="BV834" s="189"/>
      <c r="BW834" s="185"/>
      <c r="BX834"/>
      <c r="BZ834"/>
    </row>
    <row r="835" spans="2:78" ht="18.75">
      <c r="B835" s="676" t="s">
        <v>1654</v>
      </c>
      <c r="C835" s="364">
        <v>27146944000128</v>
      </c>
      <c r="D835" s="838" t="s">
        <v>13</v>
      </c>
      <c r="E835" s="838" t="s">
        <v>615</v>
      </c>
      <c r="F835" s="365" t="s">
        <v>619</v>
      </c>
      <c r="G835" s="366" t="s">
        <v>34</v>
      </c>
      <c r="H835" s="366" t="s">
        <v>1337</v>
      </c>
      <c r="I835" s="840" t="s">
        <v>34</v>
      </c>
      <c r="J835" s="366" t="s">
        <v>611</v>
      </c>
      <c r="K835" s="367" t="s">
        <v>48</v>
      </c>
      <c r="L835" s="681" t="s">
        <v>1419</v>
      </c>
      <c r="M835" s="368" t="s">
        <v>1419</v>
      </c>
      <c r="N835" s="682">
        <v>437190</v>
      </c>
      <c r="O835" s="683" t="s">
        <v>1321</v>
      </c>
      <c r="P835" s="684">
        <v>42824</v>
      </c>
      <c r="Q835" s="372">
        <v>349.25646599999999</v>
      </c>
      <c r="R835" s="372">
        <v>270.01705351417002</v>
      </c>
      <c r="S835" s="873">
        <v>1</v>
      </c>
      <c r="T835" s="369">
        <v>0.14062616338212419</v>
      </c>
      <c r="U835" s="685">
        <v>1.4464152237102623</v>
      </c>
      <c r="V835" s="369">
        <v>0.15188069397079706</v>
      </c>
      <c r="W835" s="685">
        <v>1.3354333946036423</v>
      </c>
      <c r="X835" s="369">
        <v>0.29907460819780662</v>
      </c>
      <c r="Y835" s="685">
        <v>1.9985619176421623</v>
      </c>
      <c r="Z835" s="369">
        <v>0.26930587759060898</v>
      </c>
      <c r="AA835" s="685">
        <v>1.4339515788588235</v>
      </c>
      <c r="AB835" s="369">
        <v>3.8365097749238949E-2</v>
      </c>
      <c r="AC835" s="373">
        <v>0.99437530186719014</v>
      </c>
      <c r="AD835" s="686">
        <v>13396543000111</v>
      </c>
      <c r="AE835" s="687" t="s">
        <v>1873</v>
      </c>
      <c r="AF835" s="688" t="s">
        <v>1874</v>
      </c>
      <c r="AG835" s="689" t="s">
        <v>1442</v>
      </c>
      <c r="AH835" s="689" t="s">
        <v>1786</v>
      </c>
      <c r="AI835" s="689">
        <v>1000</v>
      </c>
      <c r="AJ835" s="689">
        <v>100</v>
      </c>
      <c r="AK835" s="689">
        <v>1000</v>
      </c>
      <c r="AL835" s="673">
        <v>2.2000000000000002</v>
      </c>
      <c r="AM835" s="673">
        <v>0</v>
      </c>
      <c r="AN835" s="685" t="s">
        <v>1787</v>
      </c>
      <c r="AO835" s="683" t="s">
        <v>1324</v>
      </c>
      <c r="AP835" s="687" t="s">
        <v>1802</v>
      </c>
      <c r="AQ835" s="376" t="s">
        <v>1782</v>
      </c>
      <c r="AR835" s="369">
        <v>0</v>
      </c>
      <c r="AS835" s="369">
        <v>0</v>
      </c>
      <c r="AT835" s="369" t="s">
        <v>1419</v>
      </c>
      <c r="AW835"/>
      <c r="AX835" s="198"/>
      <c r="AY835" s="184"/>
      <c r="AZ835" s="184"/>
      <c r="BA835" s="184"/>
      <c r="BB835" s="186"/>
      <c r="BC835" s="184"/>
      <c r="BD835" s="184"/>
      <c r="BE835" s="184"/>
      <c r="BF835" s="184"/>
      <c r="BG835" s="186"/>
      <c r="BH835" s="186"/>
      <c r="BI835" s="199"/>
      <c r="BJ835" s="199"/>
      <c r="BK835" s="199"/>
      <c r="BL835" s="186"/>
      <c r="BM835" s="186"/>
      <c r="BN835" s="186"/>
      <c r="BO835" s="186"/>
      <c r="BP835" s="186"/>
      <c r="BQ835" s="186"/>
      <c r="BR835" s="186"/>
      <c r="BS835" s="186"/>
      <c r="BT835" s="187"/>
      <c r="BU835" s="188"/>
      <c r="BV835" s="189"/>
      <c r="BW835" s="185"/>
      <c r="BX835"/>
      <c r="BZ835"/>
    </row>
    <row r="836" spans="2:78" ht="18.75">
      <c r="B836" s="676" t="s">
        <v>1655</v>
      </c>
      <c r="C836" s="364">
        <v>33840487000170</v>
      </c>
      <c r="D836" s="838" t="s">
        <v>14</v>
      </c>
      <c r="E836" s="838" t="s">
        <v>607</v>
      </c>
      <c r="F836" s="365" t="s">
        <v>1419</v>
      </c>
      <c r="G836" s="366" t="s">
        <v>1419</v>
      </c>
      <c r="H836" s="366" t="s">
        <v>34</v>
      </c>
      <c r="I836" s="840" t="s">
        <v>34</v>
      </c>
      <c r="J836" s="366" t="s">
        <v>608</v>
      </c>
      <c r="K836" s="367" t="s">
        <v>48</v>
      </c>
      <c r="L836" s="681" t="s">
        <v>1419</v>
      </c>
      <c r="M836" s="368" t="s">
        <v>1419</v>
      </c>
      <c r="N836" s="682">
        <v>503551</v>
      </c>
      <c r="O836" s="683" t="s">
        <v>1321</v>
      </c>
      <c r="P836" s="684">
        <v>43674</v>
      </c>
      <c r="Q836" s="372">
        <v>12.59280742</v>
      </c>
      <c r="R836" s="372">
        <v>17.707551078844599</v>
      </c>
      <c r="S836" s="873">
        <v>2</v>
      </c>
      <c r="T836" s="369">
        <v>-3.8961438910220636E-2</v>
      </c>
      <c r="U836" s="685">
        <v>-0.40073921539243273</v>
      </c>
      <c r="V836" s="369">
        <v>-1.5516972458282319E-2</v>
      </c>
      <c r="W836" s="685">
        <v>-0.13643526811853712</v>
      </c>
      <c r="X836" s="369">
        <v>0.11340774336411763</v>
      </c>
      <c r="Y836" s="685">
        <v>0.75784567074766251</v>
      </c>
      <c r="Z836" s="369">
        <v>-5.9633231571531997E-3</v>
      </c>
      <c r="AA836" s="685">
        <v>-3.1752432338087978E-2</v>
      </c>
      <c r="AB836" s="369">
        <v>0.23280676644300954</v>
      </c>
      <c r="AC836" s="373">
        <v>-0.55517441674168555</v>
      </c>
      <c r="AD836" s="686">
        <v>28747685000153</v>
      </c>
      <c r="AE836" s="687" t="s">
        <v>1873</v>
      </c>
      <c r="AF836" s="688" t="s">
        <v>1874</v>
      </c>
      <c r="AG836" s="689" t="s">
        <v>1442</v>
      </c>
      <c r="AH836" s="689" t="s">
        <v>1780</v>
      </c>
      <c r="AI836" s="689">
        <v>1000</v>
      </c>
      <c r="AJ836" s="689">
        <v>100</v>
      </c>
      <c r="AK836" s="689">
        <v>1000</v>
      </c>
      <c r="AL836" s="673">
        <v>0</v>
      </c>
      <c r="AM836" s="673">
        <v>0</v>
      </c>
      <c r="AN836" s="685" t="s">
        <v>666</v>
      </c>
      <c r="AO836" s="683" t="s">
        <v>1324</v>
      </c>
      <c r="AP836" s="687" t="s">
        <v>1783</v>
      </c>
      <c r="AQ836" s="376" t="s">
        <v>1782</v>
      </c>
      <c r="AR836" s="369">
        <v>0</v>
      </c>
      <c r="AS836" s="369">
        <v>0</v>
      </c>
      <c r="AT836" s="369" t="s">
        <v>1419</v>
      </c>
      <c r="AW836"/>
      <c r="AX836" s="198"/>
      <c r="AY836" s="184"/>
      <c r="AZ836" s="184"/>
      <c r="BA836" s="184"/>
      <c r="BB836" s="186"/>
      <c r="BC836" s="184"/>
      <c r="BD836" s="184"/>
      <c r="BE836" s="184"/>
      <c r="BF836" s="184"/>
      <c r="BG836" s="186"/>
      <c r="BH836" s="186"/>
      <c r="BI836" s="199"/>
      <c r="BJ836" s="199"/>
      <c r="BK836" s="199"/>
      <c r="BL836" s="186"/>
      <c r="BM836" s="186"/>
      <c r="BN836" s="186"/>
      <c r="BO836" s="186"/>
      <c r="BP836" s="186"/>
      <c r="BQ836" s="186"/>
      <c r="BR836" s="186"/>
      <c r="BS836" s="186"/>
      <c r="BT836" s="187"/>
      <c r="BU836" s="188"/>
      <c r="BV836" s="189"/>
      <c r="BW836" s="185"/>
      <c r="BX836"/>
      <c r="BZ836"/>
    </row>
    <row r="837" spans="2:78" ht="18.75">
      <c r="B837" s="676" t="s">
        <v>1656</v>
      </c>
      <c r="C837" s="364">
        <v>27782855000178</v>
      </c>
      <c r="D837" s="838" t="s">
        <v>13</v>
      </c>
      <c r="E837" s="838" t="s">
        <v>615</v>
      </c>
      <c r="F837" s="365" t="s">
        <v>619</v>
      </c>
      <c r="G837" s="366" t="s">
        <v>34</v>
      </c>
      <c r="H837" s="366" t="s">
        <v>1338</v>
      </c>
      <c r="I837" s="840" t="s">
        <v>34</v>
      </c>
      <c r="J837" s="366" t="s">
        <v>611</v>
      </c>
      <c r="K837" s="367" t="s">
        <v>48</v>
      </c>
      <c r="L837" s="681" t="s">
        <v>1419</v>
      </c>
      <c r="M837" s="368" t="s">
        <v>1419</v>
      </c>
      <c r="N837" s="682">
        <v>443298</v>
      </c>
      <c r="O837" s="683" t="s">
        <v>1321</v>
      </c>
      <c r="P837" s="684">
        <v>42915</v>
      </c>
      <c r="Q837" s="372">
        <v>464.101721</v>
      </c>
      <c r="R837" s="372">
        <v>553.90780175298778</v>
      </c>
      <c r="S837" s="873">
        <v>1</v>
      </c>
      <c r="T837" s="369">
        <v>0.17584118796379555</v>
      </c>
      <c r="U837" s="685">
        <v>1.8086205661105463</v>
      </c>
      <c r="V837" s="369">
        <v>0.18761890020282634</v>
      </c>
      <c r="W837" s="685">
        <v>1.6496668420400917</v>
      </c>
      <c r="X837" s="369">
        <v>0.4287558980163686</v>
      </c>
      <c r="Y837" s="685">
        <v>2.8651553366684821</v>
      </c>
      <c r="Z837" s="369">
        <v>0.33616935468228792</v>
      </c>
      <c r="AA837" s="685">
        <v>1.7899742152802842</v>
      </c>
      <c r="AB837" s="369">
        <v>6.3942151775910158E-2</v>
      </c>
      <c r="AC837" s="373">
        <v>1.1555368381492241</v>
      </c>
      <c r="AD837" s="686">
        <v>0</v>
      </c>
      <c r="AE837" s="687" t="s">
        <v>1873</v>
      </c>
      <c r="AF837" s="688" t="s">
        <v>1874</v>
      </c>
      <c r="AG837" s="689" t="s">
        <v>1442</v>
      </c>
      <c r="AH837" s="689" t="s">
        <v>1780</v>
      </c>
      <c r="AI837" s="689">
        <v>100000</v>
      </c>
      <c r="AJ837" s="689">
        <v>50000</v>
      </c>
      <c r="AK837" s="689">
        <v>100000</v>
      </c>
      <c r="AL837" s="673">
        <v>2.2000000000000002</v>
      </c>
      <c r="AM837" s="673">
        <v>0</v>
      </c>
      <c r="AN837" s="685" t="s">
        <v>1787</v>
      </c>
      <c r="AO837" s="683" t="s">
        <v>1324</v>
      </c>
      <c r="AP837" s="687" t="s">
        <v>1802</v>
      </c>
      <c r="AQ837" s="376" t="s">
        <v>1782</v>
      </c>
      <c r="AR837" s="369">
        <v>0</v>
      </c>
      <c r="AS837" s="369">
        <v>0</v>
      </c>
      <c r="AT837" s="369" t="s">
        <v>1419</v>
      </c>
      <c r="AW837"/>
      <c r="AX837" s="198"/>
      <c r="AY837" s="184"/>
      <c r="AZ837" s="184"/>
      <c r="BA837" s="184"/>
      <c r="BB837" s="186"/>
      <c r="BC837" s="184"/>
      <c r="BD837" s="184"/>
      <c r="BE837" s="184"/>
      <c r="BF837" s="184"/>
      <c r="BG837" s="186"/>
      <c r="BH837" s="186"/>
      <c r="BI837" s="199"/>
      <c r="BJ837" s="199"/>
      <c r="BK837" s="199"/>
      <c r="BL837" s="186"/>
      <c r="BM837" s="186"/>
      <c r="BN837" s="186"/>
      <c r="BO837" s="186"/>
      <c r="BP837" s="186"/>
      <c r="BQ837" s="186"/>
      <c r="BR837" s="186"/>
      <c r="BS837" s="186"/>
      <c r="BT837" s="187"/>
      <c r="BU837" s="188"/>
      <c r="BV837" s="189"/>
      <c r="BW837" s="185"/>
      <c r="BX837"/>
      <c r="BZ837"/>
    </row>
    <row r="838" spans="2:78" ht="18.75">
      <c r="B838" s="676" t="s">
        <v>1657</v>
      </c>
      <c r="C838" s="364">
        <v>32668773000137</v>
      </c>
      <c r="D838" s="838" t="s">
        <v>13</v>
      </c>
      <c r="E838" s="838" t="s">
        <v>615</v>
      </c>
      <c r="F838" s="365" t="s">
        <v>619</v>
      </c>
      <c r="G838" s="366" t="s">
        <v>34</v>
      </c>
      <c r="H838" s="366" t="s">
        <v>1337</v>
      </c>
      <c r="I838" s="840" t="s">
        <v>34</v>
      </c>
      <c r="J838" s="366" t="s">
        <v>611</v>
      </c>
      <c r="K838" s="367" t="s">
        <v>48</v>
      </c>
      <c r="L838" s="681" t="s">
        <v>1419</v>
      </c>
      <c r="M838" s="368" t="s">
        <v>1419</v>
      </c>
      <c r="N838" s="682">
        <v>517895</v>
      </c>
      <c r="O838" s="683" t="s">
        <v>1321</v>
      </c>
      <c r="P838" s="684">
        <v>43817</v>
      </c>
      <c r="Q838" s="372">
        <v>0</v>
      </c>
      <c r="R838" s="372">
        <v>14.339140400220264</v>
      </c>
      <c r="S838" s="873">
        <v>1</v>
      </c>
      <c r="T838" s="369">
        <v>0.10415426336408595</v>
      </c>
      <c r="U838" s="685">
        <v>1.0712822459273037</v>
      </c>
      <c r="V838" s="369">
        <v>0.10735873630154691</v>
      </c>
      <c r="W838" s="685">
        <v>0.94396751760364417</v>
      </c>
      <c r="X838" s="369">
        <v>0.17216225073270386</v>
      </c>
      <c r="Y838" s="685">
        <v>1.1504718506305704</v>
      </c>
      <c r="AB838" s="369">
        <v>2.0686717672575829E-2</v>
      </c>
      <c r="AC838" s="373">
        <v>-0.30805525142031498</v>
      </c>
      <c r="AD838" s="686">
        <v>21624757000126</v>
      </c>
      <c r="AE838" s="687" t="s">
        <v>1873</v>
      </c>
      <c r="AF838" s="688" t="s">
        <v>1874</v>
      </c>
      <c r="AG838" s="689" t="s">
        <v>1442</v>
      </c>
      <c r="AH838" s="689" t="s">
        <v>1786</v>
      </c>
      <c r="AI838" s="689">
        <v>1000</v>
      </c>
      <c r="AJ838" s="689">
        <v>1000</v>
      </c>
      <c r="AK838" s="689">
        <v>1000</v>
      </c>
      <c r="AL838" s="673">
        <v>2.0499999999999998</v>
      </c>
      <c r="AM838" s="673">
        <v>0</v>
      </c>
      <c r="AN838" s="685" t="s">
        <v>1787</v>
      </c>
      <c r="AO838" s="683" t="s">
        <v>1324</v>
      </c>
      <c r="AP838" s="687" t="s">
        <v>1802</v>
      </c>
      <c r="AQ838" s="376" t="s">
        <v>1782</v>
      </c>
      <c r="AR838" s="369">
        <v>0</v>
      </c>
      <c r="AS838" s="369">
        <v>0</v>
      </c>
      <c r="AT838" s="369" t="s">
        <v>1419</v>
      </c>
      <c r="AW838"/>
      <c r="AX838" s="198"/>
      <c r="AY838" s="184"/>
      <c r="AZ838" s="184"/>
      <c r="BA838" s="184"/>
      <c r="BB838" s="186"/>
      <c r="BC838" s="184"/>
      <c r="BD838" s="184"/>
      <c r="BE838" s="184"/>
      <c r="BF838" s="184"/>
      <c r="BG838" s="186"/>
      <c r="BH838" s="186"/>
      <c r="BI838" s="199"/>
      <c r="BJ838" s="199"/>
      <c r="BK838" s="199"/>
      <c r="BL838" s="186"/>
      <c r="BM838" s="186"/>
      <c r="BN838" s="186"/>
      <c r="BO838" s="186"/>
      <c r="BP838" s="186"/>
      <c r="BQ838" s="186"/>
      <c r="BR838" s="186"/>
      <c r="BS838" s="186"/>
      <c r="BT838" s="187"/>
      <c r="BU838" s="188"/>
      <c r="BV838" s="189"/>
      <c r="BW838" s="185"/>
      <c r="BX838"/>
      <c r="BZ838"/>
    </row>
    <row r="839" spans="2:78" ht="18.75">
      <c r="B839" s="676" t="s">
        <v>1658</v>
      </c>
      <c r="C839" s="364">
        <v>34674588000180</v>
      </c>
      <c r="D839" s="838" t="s">
        <v>14</v>
      </c>
      <c r="E839" s="838" t="s">
        <v>1419</v>
      </c>
      <c r="F839" s="365" t="s">
        <v>1419</v>
      </c>
      <c r="G839" s="366" t="s">
        <v>1419</v>
      </c>
      <c r="H839" s="366" t="s">
        <v>34</v>
      </c>
      <c r="I839" s="840" t="s">
        <v>1419</v>
      </c>
      <c r="J839" s="366" t="s">
        <v>1419</v>
      </c>
      <c r="K839" s="367" t="s">
        <v>48</v>
      </c>
      <c r="L839" s="681" t="s">
        <v>1419</v>
      </c>
      <c r="M839" s="368" t="s">
        <v>1419</v>
      </c>
      <c r="N839" s="682">
        <v>513237</v>
      </c>
      <c r="O839" s="683" t="s">
        <v>1321</v>
      </c>
      <c r="P839" s="684">
        <v>43772</v>
      </c>
      <c r="Q839" s="372">
        <v>37.13634785</v>
      </c>
      <c r="R839" s="372">
        <v>55.392434957928316</v>
      </c>
      <c r="S839" s="873">
        <v>2</v>
      </c>
      <c r="T839" s="369">
        <v>0.12733078228027295</v>
      </c>
      <c r="U839" s="685">
        <v>1.3096651256613534</v>
      </c>
      <c r="V839" s="369">
        <v>4.2030411969100845E-2</v>
      </c>
      <c r="W839" s="685">
        <v>0.36955859408489466</v>
      </c>
      <c r="X839" s="369">
        <v>-3.0321982576599349E-2</v>
      </c>
      <c r="Y839" s="685">
        <v>-0.20262622764992413</v>
      </c>
      <c r="AB839" s="369">
        <v>0.22118306037510455</v>
      </c>
      <c r="AC839" s="373">
        <v>-0.32417028783549129</v>
      </c>
      <c r="AD839" s="686">
        <v>25213366000170</v>
      </c>
      <c r="AE839" s="687" t="s">
        <v>1873</v>
      </c>
      <c r="AF839" s="688" t="s">
        <v>1874</v>
      </c>
      <c r="AG839" s="689" t="s">
        <v>1442</v>
      </c>
      <c r="AH839" s="689" t="s">
        <v>1780</v>
      </c>
      <c r="AI839" s="689">
        <v>5000</v>
      </c>
      <c r="AJ839" s="689">
        <v>5000</v>
      </c>
      <c r="AK839" s="689">
        <v>0</v>
      </c>
      <c r="AL839" s="673">
        <v>0</v>
      </c>
      <c r="AM839" s="673">
        <v>0</v>
      </c>
      <c r="AN839" s="685" t="s">
        <v>666</v>
      </c>
      <c r="AO839" s="683" t="s">
        <v>1324</v>
      </c>
      <c r="AP839" s="687" t="s">
        <v>1783</v>
      </c>
      <c r="AQ839" s="376" t="s">
        <v>1782</v>
      </c>
      <c r="AR839" s="369">
        <v>0</v>
      </c>
      <c r="AS839" s="369">
        <v>0</v>
      </c>
      <c r="AT839" s="369" t="s">
        <v>1419</v>
      </c>
      <c r="AW839"/>
      <c r="AX839" s="198"/>
      <c r="AY839" s="184"/>
      <c r="AZ839" s="184"/>
      <c r="BA839" s="184"/>
      <c r="BB839" s="186"/>
      <c r="BC839" s="184"/>
      <c r="BD839" s="184"/>
      <c r="BE839" s="184"/>
      <c r="BF839" s="184"/>
      <c r="BG839" s="186"/>
      <c r="BH839" s="186"/>
      <c r="BI839" s="199"/>
      <c r="BJ839" s="199"/>
      <c r="BK839" s="199"/>
      <c r="BL839" s="186"/>
      <c r="BM839" s="186"/>
      <c r="BN839" s="186"/>
      <c r="BO839" s="186"/>
      <c r="BP839" s="186"/>
      <c r="BQ839" s="186"/>
      <c r="BR839" s="186"/>
      <c r="BS839" s="186"/>
      <c r="BT839" s="187"/>
      <c r="BU839" s="188"/>
      <c r="BV839" s="189"/>
      <c r="BW839" s="185"/>
      <c r="BX839"/>
      <c r="BZ839"/>
    </row>
    <row r="840" spans="2:78" ht="18.75">
      <c r="B840" s="676" t="s">
        <v>1659</v>
      </c>
      <c r="C840" s="364">
        <v>30658551000108</v>
      </c>
      <c r="D840" s="838" t="s">
        <v>13</v>
      </c>
      <c r="E840" s="838" t="s">
        <v>615</v>
      </c>
      <c r="F840" s="365" t="s">
        <v>619</v>
      </c>
      <c r="G840" s="366" t="s">
        <v>34</v>
      </c>
      <c r="H840" s="366" t="s">
        <v>865</v>
      </c>
      <c r="I840" s="840" t="s">
        <v>34</v>
      </c>
      <c r="J840" s="366" t="s">
        <v>611</v>
      </c>
      <c r="K840" s="367" t="s">
        <v>48</v>
      </c>
      <c r="L840" s="681" t="s">
        <v>1419</v>
      </c>
      <c r="M840" s="368" t="s">
        <v>1419</v>
      </c>
      <c r="N840" s="682">
        <v>480533</v>
      </c>
      <c r="O840" s="683" t="s">
        <v>1321</v>
      </c>
      <c r="P840" s="684">
        <v>43429</v>
      </c>
      <c r="Q840" s="372">
        <v>81.44336946</v>
      </c>
      <c r="R840" s="372">
        <v>86.112351690278842</v>
      </c>
      <c r="S840" s="873">
        <v>1</v>
      </c>
      <c r="T840" s="369">
        <v>0.23502924708452944</v>
      </c>
      <c r="U840" s="685">
        <v>2.4174013769861347</v>
      </c>
      <c r="V840" s="369">
        <v>0.25749397475134739</v>
      </c>
      <c r="W840" s="685">
        <v>2.2640537371938358</v>
      </c>
      <c r="X840" s="369">
        <v>0.33439966637956253</v>
      </c>
      <c r="Y840" s="685">
        <v>2.2346211285727571</v>
      </c>
      <c r="Z840" s="369">
        <v>0.44924713914233916</v>
      </c>
      <c r="AA840" s="685">
        <v>2.3920704970660127</v>
      </c>
      <c r="AB840" s="369">
        <v>5.7689627699571012E-2</v>
      </c>
      <c r="AC840" s="373">
        <v>2.4920005929797862</v>
      </c>
      <c r="AD840" s="686">
        <v>30586677000114</v>
      </c>
      <c r="AE840" s="687" t="s">
        <v>1873</v>
      </c>
      <c r="AF840" s="688" t="s">
        <v>1874</v>
      </c>
      <c r="AG840" s="689" t="s">
        <v>1442</v>
      </c>
      <c r="AH840" s="689" t="s">
        <v>1786</v>
      </c>
      <c r="AI840" s="689">
        <v>25000</v>
      </c>
      <c r="AJ840" s="689">
        <v>5000</v>
      </c>
      <c r="AK840" s="689">
        <v>10000</v>
      </c>
      <c r="AL840" s="673">
        <v>2.5</v>
      </c>
      <c r="AM840" s="673">
        <v>0</v>
      </c>
      <c r="AN840" s="685" t="s">
        <v>1787</v>
      </c>
      <c r="AO840" s="683" t="s">
        <v>1324</v>
      </c>
      <c r="AP840" s="687" t="s">
        <v>1802</v>
      </c>
      <c r="AQ840" s="376" t="s">
        <v>1782</v>
      </c>
      <c r="AR840" s="369">
        <v>0</v>
      </c>
      <c r="AS840" s="369">
        <v>0</v>
      </c>
      <c r="AT840" s="369" t="s">
        <v>1419</v>
      </c>
      <c r="AW840"/>
      <c r="AX840" s="198"/>
      <c r="AY840" s="184"/>
      <c r="AZ840" s="184"/>
      <c r="BA840" s="184"/>
      <c r="BB840" s="186"/>
      <c r="BC840" s="184"/>
      <c r="BD840" s="184"/>
      <c r="BE840" s="184"/>
      <c r="BF840" s="184"/>
      <c r="BG840" s="186"/>
      <c r="BH840" s="186"/>
      <c r="BI840" s="199"/>
      <c r="BJ840" s="199"/>
      <c r="BK840" s="199"/>
      <c r="BL840" s="186"/>
      <c r="BM840" s="186"/>
      <c r="BN840" s="186"/>
      <c r="BO840" s="186"/>
      <c r="BP840" s="186"/>
      <c r="BQ840" s="186"/>
      <c r="BR840" s="186"/>
      <c r="BS840" s="186"/>
      <c r="BT840" s="187"/>
      <c r="BU840" s="188"/>
      <c r="BV840" s="189"/>
      <c r="BW840" s="185"/>
      <c r="BX840"/>
      <c r="BZ840"/>
    </row>
    <row r="841" spans="2:78" ht="18.75">
      <c r="B841" s="676" t="s">
        <v>1660</v>
      </c>
      <c r="C841" s="364">
        <v>32666390000120</v>
      </c>
      <c r="D841" s="838" t="s">
        <v>13</v>
      </c>
      <c r="E841" s="838" t="s">
        <v>615</v>
      </c>
      <c r="F841" s="365" t="s">
        <v>619</v>
      </c>
      <c r="G841" s="366" t="s">
        <v>34</v>
      </c>
      <c r="H841" s="366" t="s">
        <v>865</v>
      </c>
      <c r="I841" s="840" t="s">
        <v>34</v>
      </c>
      <c r="J841" s="366" t="s">
        <v>611</v>
      </c>
      <c r="K841" s="367" t="s">
        <v>48</v>
      </c>
      <c r="L841" s="681" t="s">
        <v>1419</v>
      </c>
      <c r="M841" s="368" t="s">
        <v>1419</v>
      </c>
      <c r="N841" s="682">
        <v>491004</v>
      </c>
      <c r="O841" s="683" t="s">
        <v>1321</v>
      </c>
      <c r="P841" s="684">
        <v>43558</v>
      </c>
      <c r="Q841" s="372">
        <v>1319.0801427500001</v>
      </c>
      <c r="R841" s="372">
        <v>1300.8757338438645</v>
      </c>
      <c r="S841" s="873">
        <v>1</v>
      </c>
      <c r="T841" s="369">
        <v>0.23589221471113087</v>
      </c>
      <c r="U841" s="685">
        <v>2.4262774600894876</v>
      </c>
      <c r="V841" s="369">
        <v>0.25840047997196391</v>
      </c>
      <c r="W841" s="685">
        <v>2.2720243179987052</v>
      </c>
      <c r="X841" s="369">
        <v>0.33556131559734692</v>
      </c>
      <c r="Y841" s="685">
        <v>2.2423838333450297</v>
      </c>
      <c r="Z841" s="369">
        <v>0.45023794738679301</v>
      </c>
      <c r="AA841" s="685">
        <v>2.3973461748907674</v>
      </c>
      <c r="AB841" s="369">
        <v>5.7681193280237096E-2</v>
      </c>
      <c r="AC841" s="373">
        <v>2.5080807699985215</v>
      </c>
      <c r="AD841" s="686">
        <v>32386241000107</v>
      </c>
      <c r="AE841" s="687" t="s">
        <v>1873</v>
      </c>
      <c r="AF841" s="688" t="s">
        <v>1874</v>
      </c>
      <c r="AG841" s="689" t="s">
        <v>1442</v>
      </c>
      <c r="AH841" s="689" t="s">
        <v>1786</v>
      </c>
      <c r="AI841" s="689">
        <v>1000</v>
      </c>
      <c r="AJ841" s="689">
        <v>100</v>
      </c>
      <c r="AK841" s="689">
        <v>1000</v>
      </c>
      <c r="AL841" s="673">
        <v>2.5</v>
      </c>
      <c r="AM841" s="673">
        <v>0</v>
      </c>
      <c r="AN841" s="685" t="s">
        <v>1787</v>
      </c>
      <c r="AO841" s="683" t="s">
        <v>1324</v>
      </c>
      <c r="AP841" s="687" t="s">
        <v>1802</v>
      </c>
      <c r="AQ841" s="376" t="s">
        <v>1782</v>
      </c>
      <c r="AR841" s="369">
        <v>0</v>
      </c>
      <c r="AS841" s="369">
        <v>0</v>
      </c>
      <c r="AT841" s="369" t="s">
        <v>1419</v>
      </c>
      <c r="AW841"/>
      <c r="AX841" s="198"/>
      <c r="AY841" s="184"/>
      <c r="AZ841" s="184"/>
      <c r="BA841" s="184"/>
      <c r="BB841" s="186"/>
      <c r="BC841" s="184"/>
      <c r="BD841" s="184"/>
      <c r="BE841" s="184"/>
      <c r="BF841" s="184"/>
      <c r="BG841" s="186"/>
      <c r="BH841" s="186"/>
      <c r="BI841" s="199"/>
      <c r="BJ841" s="199"/>
      <c r="BK841" s="199"/>
      <c r="BL841" s="186"/>
      <c r="BM841" s="186"/>
      <c r="BN841" s="186"/>
      <c r="BO841" s="186"/>
      <c r="BP841" s="186"/>
      <c r="BQ841" s="186"/>
      <c r="BR841" s="186"/>
      <c r="BS841" s="186"/>
      <c r="BT841" s="187"/>
      <c r="BU841" s="188"/>
      <c r="BV841" s="189"/>
      <c r="BW841" s="185"/>
      <c r="BX841"/>
      <c r="BZ841"/>
    </row>
    <row r="842" spans="2:78" ht="18.75">
      <c r="B842" s="676" t="s">
        <v>1661</v>
      </c>
      <c r="C842" s="364">
        <v>25079446000184</v>
      </c>
      <c r="D842" s="838" t="s">
        <v>14</v>
      </c>
      <c r="E842" s="838" t="s">
        <v>614</v>
      </c>
      <c r="F842" s="365" t="s">
        <v>1419</v>
      </c>
      <c r="G842" s="366" t="s">
        <v>1419</v>
      </c>
      <c r="H842" s="366" t="s">
        <v>865</v>
      </c>
      <c r="I842" s="840" t="s">
        <v>34</v>
      </c>
      <c r="J842" s="366" t="s">
        <v>608</v>
      </c>
      <c r="K842" s="367" t="s">
        <v>48</v>
      </c>
      <c r="L842" s="681" t="s">
        <v>1419</v>
      </c>
      <c r="M842" s="368" t="s">
        <v>1419</v>
      </c>
      <c r="N842" s="682">
        <v>467014</v>
      </c>
      <c r="O842" s="683" t="s">
        <v>1324</v>
      </c>
      <c r="P842" s="684">
        <v>43240</v>
      </c>
      <c r="Q842" s="372">
        <v>16.888860000000001</v>
      </c>
      <c r="R842" s="372">
        <v>23.912951772908361</v>
      </c>
      <c r="S842" s="873">
        <v>2</v>
      </c>
      <c r="T842" s="369">
        <v>0.15990161842012451</v>
      </c>
      <c r="U842" s="685">
        <v>1.6446735772084449</v>
      </c>
      <c r="V842" s="369">
        <v>4.2756189573776027E-2</v>
      </c>
      <c r="W842" s="685">
        <v>0.37594010068062456</v>
      </c>
      <c r="X842" s="369">
        <v>5.3220928907228071E-2</v>
      </c>
      <c r="Y842" s="685">
        <v>0.35564811862990847</v>
      </c>
      <c r="Z842" s="369">
        <v>0.12226919318774199</v>
      </c>
      <c r="AA842" s="685">
        <v>0.65103704451592337</v>
      </c>
      <c r="AB842" s="369">
        <v>0.17150227729659637</v>
      </c>
      <c r="AC842" s="373">
        <v>-0.41384406003374902</v>
      </c>
      <c r="AD842" s="686">
        <v>29054790000170</v>
      </c>
      <c r="AE842" s="687" t="s">
        <v>1873</v>
      </c>
      <c r="AF842" s="688" t="s">
        <v>1874</v>
      </c>
      <c r="AG842" s="689" t="s">
        <v>1442</v>
      </c>
      <c r="AH842" s="689" t="s">
        <v>1780</v>
      </c>
      <c r="AI842" s="689">
        <v>1000</v>
      </c>
      <c r="AJ842" s="689">
        <v>1000</v>
      </c>
      <c r="AK842" s="689">
        <v>1000</v>
      </c>
      <c r="AL842" s="673">
        <v>4</v>
      </c>
      <c r="AM842" s="673">
        <v>20</v>
      </c>
      <c r="AN842" s="685" t="s">
        <v>1787</v>
      </c>
      <c r="AO842" s="683" t="s">
        <v>1324</v>
      </c>
      <c r="AP842" s="687" t="s">
        <v>1802</v>
      </c>
      <c r="AQ842" s="376" t="s">
        <v>1782</v>
      </c>
      <c r="AR842" s="369">
        <v>0</v>
      </c>
      <c r="AS842" s="369">
        <v>0</v>
      </c>
      <c r="AT842" s="369" t="s">
        <v>1419</v>
      </c>
      <c r="AW842"/>
      <c r="AX842" s="198"/>
      <c r="AY842" s="184"/>
      <c r="AZ842" s="184"/>
      <c r="BA842" s="184"/>
      <c r="BB842" s="186"/>
      <c r="BC842" s="184"/>
      <c r="BD842" s="184"/>
      <c r="BE842" s="184"/>
      <c r="BF842" s="184"/>
      <c r="BG842" s="186"/>
      <c r="BH842" s="186"/>
      <c r="BI842" s="199"/>
      <c r="BJ842" s="199"/>
      <c r="BK842" s="199"/>
      <c r="BL842" s="186"/>
      <c r="BM842" s="186"/>
      <c r="BN842" s="186"/>
      <c r="BO842" s="186"/>
      <c r="BP842" s="186"/>
      <c r="BQ842" s="186"/>
      <c r="BR842" s="186"/>
      <c r="BS842" s="186"/>
      <c r="BT842" s="187"/>
      <c r="BU842" s="188"/>
      <c r="BV842" s="189"/>
      <c r="BW842" s="185"/>
      <c r="BX842"/>
      <c r="BZ842"/>
    </row>
    <row r="843" spans="2:78" ht="18.75">
      <c r="B843" s="676" t="s">
        <v>1662</v>
      </c>
      <c r="C843" s="364">
        <v>34200609000126</v>
      </c>
      <c r="D843" s="838" t="s">
        <v>14</v>
      </c>
      <c r="E843" s="838" t="s">
        <v>1419</v>
      </c>
      <c r="F843" s="365" t="s">
        <v>1419</v>
      </c>
      <c r="G843" s="366" t="s">
        <v>1419</v>
      </c>
      <c r="H843" s="366" t="s">
        <v>34</v>
      </c>
      <c r="I843" s="840" t="s">
        <v>1419</v>
      </c>
      <c r="J843" s="366" t="s">
        <v>1419</v>
      </c>
      <c r="K843" s="367" t="s">
        <v>48</v>
      </c>
      <c r="L843" s="681" t="s">
        <v>1419</v>
      </c>
      <c r="M843" s="368" t="s">
        <v>1419</v>
      </c>
      <c r="N843" s="682">
        <v>508063</v>
      </c>
      <c r="O843" s="683" t="s">
        <v>1321</v>
      </c>
      <c r="P843" s="684">
        <v>43713</v>
      </c>
      <c r="Q843" s="372">
        <v>5.8832944600000001</v>
      </c>
      <c r="R843" s="372">
        <v>7.2063315101195276</v>
      </c>
      <c r="S843" s="873">
        <v>2</v>
      </c>
      <c r="T843" s="369">
        <v>0.15752110483587045</v>
      </c>
      <c r="U843" s="685">
        <v>1.6201887231407284</v>
      </c>
      <c r="V843" s="369">
        <v>5.3234289288757619E-2</v>
      </c>
      <c r="W843" s="685">
        <v>0.46807033728636327</v>
      </c>
      <c r="X843" s="369">
        <v>0.13966982888012902</v>
      </c>
      <c r="Y843" s="685">
        <v>0.9333416926481507</v>
      </c>
      <c r="Z843" s="369">
        <v>8.3944864786601903E-2</v>
      </c>
      <c r="AA843" s="685">
        <v>0.44697454238568685</v>
      </c>
      <c r="AB843" s="369">
        <v>0.1936873970155269</v>
      </c>
      <c r="AC843" s="373">
        <v>-0.31234401390414668</v>
      </c>
      <c r="AD843" s="686">
        <v>29206165000104</v>
      </c>
      <c r="AE843" s="687" t="s">
        <v>1873</v>
      </c>
      <c r="AF843" s="688" t="s">
        <v>1874</v>
      </c>
      <c r="AG843" s="689" t="s">
        <v>1442</v>
      </c>
      <c r="AH843" s="689" t="s">
        <v>1786</v>
      </c>
      <c r="AI843" s="689">
        <v>5000</v>
      </c>
      <c r="AJ843" s="689">
        <v>1000</v>
      </c>
      <c r="AK843" s="689">
        <v>5000</v>
      </c>
      <c r="AL843" s="673">
        <v>3.5</v>
      </c>
      <c r="AM843" s="673">
        <v>0</v>
      </c>
      <c r="AN843" s="685" t="s">
        <v>666</v>
      </c>
      <c r="AO843" s="683" t="s">
        <v>1324</v>
      </c>
      <c r="AP843" s="687" t="s">
        <v>1783</v>
      </c>
      <c r="AQ843" s="376" t="s">
        <v>1782</v>
      </c>
      <c r="AR843" s="369">
        <v>0</v>
      </c>
      <c r="AS843" s="369">
        <v>0</v>
      </c>
      <c r="AT843" s="369" t="s">
        <v>1419</v>
      </c>
      <c r="AW843"/>
      <c r="AX843" s="198"/>
      <c r="AY843" s="184"/>
      <c r="AZ843" s="184"/>
      <c r="BA843" s="184"/>
      <c r="BB843" s="186"/>
      <c r="BC843" s="184"/>
      <c r="BD843" s="184"/>
      <c r="BE843" s="184"/>
      <c r="BF843" s="184"/>
      <c r="BG843" s="186"/>
      <c r="BH843" s="186"/>
      <c r="BI843" s="199"/>
      <c r="BJ843" s="199"/>
      <c r="BK843" s="199"/>
      <c r="BL843" s="186"/>
      <c r="BM843" s="186"/>
      <c r="BN843" s="186"/>
      <c r="BO843" s="186"/>
      <c r="BP843" s="186"/>
      <c r="BQ843" s="186"/>
      <c r="BR843" s="186"/>
      <c r="BS843" s="186"/>
      <c r="BT843" s="187"/>
      <c r="BU843" s="188"/>
      <c r="BV843" s="189"/>
      <c r="BW843" s="185"/>
      <c r="BX843"/>
      <c r="BZ843"/>
    </row>
    <row r="844" spans="2:78" ht="18.75">
      <c r="B844" s="676" t="s">
        <v>1663</v>
      </c>
      <c r="C844" s="364">
        <v>35535474000112</v>
      </c>
      <c r="D844" s="838" t="s">
        <v>14</v>
      </c>
      <c r="E844" s="838" t="s">
        <v>1419</v>
      </c>
      <c r="F844" s="365" t="s">
        <v>1419</v>
      </c>
      <c r="G844" s="366" t="s">
        <v>1419</v>
      </c>
      <c r="H844" s="366" t="s">
        <v>34</v>
      </c>
      <c r="I844" s="840" t="s">
        <v>1419</v>
      </c>
      <c r="J844" s="366" t="s">
        <v>1419</v>
      </c>
      <c r="K844" s="367" t="s">
        <v>48</v>
      </c>
      <c r="L844" s="681" t="s">
        <v>1419</v>
      </c>
      <c r="M844" s="368" t="s">
        <v>1419</v>
      </c>
      <c r="N844" s="682">
        <v>525847</v>
      </c>
      <c r="O844" s="683" t="s">
        <v>1321</v>
      </c>
      <c r="P844" s="684">
        <v>43870</v>
      </c>
      <c r="Q844" s="372">
        <v>9.4769795000000006</v>
      </c>
      <c r="R844" s="372">
        <v>15.79656287717132</v>
      </c>
      <c r="S844" s="873">
        <v>2</v>
      </c>
      <c r="T844" s="369">
        <v>6.3641223069045072E-2</v>
      </c>
      <c r="U844" s="685">
        <v>0.65458398130705708</v>
      </c>
      <c r="V844" s="369">
        <v>5.6045834536395445E-2</v>
      </c>
      <c r="W844" s="685">
        <v>0.49279126340259927</v>
      </c>
      <c r="X844" s="369">
        <v>-2.5980152093707742E-2</v>
      </c>
      <c r="Y844" s="685">
        <v>-0.17361200571963628</v>
      </c>
      <c r="AB844" s="369">
        <v>0.26902060161566221</v>
      </c>
      <c r="AC844" s="373">
        <v>-0.21442801567015551</v>
      </c>
      <c r="AD844" s="686">
        <v>20658576000158</v>
      </c>
      <c r="AE844" s="687" t="s">
        <v>1873</v>
      </c>
      <c r="AF844" s="688" t="s">
        <v>1874</v>
      </c>
      <c r="AG844" s="689" t="s">
        <v>1442</v>
      </c>
      <c r="AH844" s="689" t="s">
        <v>1786</v>
      </c>
      <c r="AI844" s="689">
        <v>20000</v>
      </c>
      <c r="AJ844" s="689">
        <v>10000</v>
      </c>
      <c r="AK844" s="689">
        <v>20000</v>
      </c>
      <c r="AL844" s="673">
        <v>2</v>
      </c>
      <c r="AM844" s="673">
        <v>0</v>
      </c>
      <c r="AN844" s="685" t="s">
        <v>666</v>
      </c>
      <c r="AO844" s="683" t="s">
        <v>1324</v>
      </c>
      <c r="AP844" s="687" t="s">
        <v>1783</v>
      </c>
      <c r="AQ844" s="376" t="s">
        <v>1782</v>
      </c>
      <c r="AR844" s="369">
        <v>0</v>
      </c>
      <c r="AS844" s="369">
        <v>0</v>
      </c>
      <c r="AT844" s="369" t="s">
        <v>1419</v>
      </c>
      <c r="AW844"/>
      <c r="AX844" s="198"/>
      <c r="AY844" s="184"/>
      <c r="AZ844" s="184"/>
      <c r="BA844" s="184"/>
      <c r="BB844" s="186"/>
      <c r="BC844" s="184"/>
      <c r="BD844" s="184"/>
      <c r="BE844" s="184"/>
      <c r="BF844" s="184"/>
      <c r="BG844" s="186"/>
      <c r="BH844" s="186"/>
      <c r="BI844" s="199"/>
      <c r="BJ844" s="199"/>
      <c r="BK844" s="199"/>
      <c r="BL844" s="186"/>
      <c r="BM844" s="186"/>
      <c r="BN844" s="186"/>
      <c r="BO844" s="186"/>
      <c r="BP844" s="186"/>
      <c r="BQ844" s="186"/>
      <c r="BR844" s="186"/>
      <c r="BS844" s="186"/>
      <c r="BT844" s="187"/>
      <c r="BU844" s="188"/>
      <c r="BV844" s="189"/>
      <c r="BW844" s="185"/>
      <c r="BX844"/>
      <c r="BZ844"/>
    </row>
    <row r="845" spans="2:78" ht="18.75">
      <c r="B845" s="676" t="s">
        <v>1664</v>
      </c>
      <c r="C845" s="364">
        <v>25079957000104</v>
      </c>
      <c r="D845" s="838" t="s">
        <v>13</v>
      </c>
      <c r="E845" s="838" t="s">
        <v>616</v>
      </c>
      <c r="F845" s="365" t="s">
        <v>617</v>
      </c>
      <c r="G845" s="366" t="s">
        <v>34</v>
      </c>
      <c r="H845" s="366" t="s">
        <v>865</v>
      </c>
      <c r="I845" s="840" t="s">
        <v>34</v>
      </c>
      <c r="J845" s="366" t="s">
        <v>608</v>
      </c>
      <c r="K845" s="367" t="s">
        <v>48</v>
      </c>
      <c r="L845" s="681" t="s">
        <v>1419</v>
      </c>
      <c r="M845" s="368" t="s">
        <v>1419</v>
      </c>
      <c r="N845" s="682">
        <v>433421</v>
      </c>
      <c r="O845" s="683" t="s">
        <v>1321</v>
      </c>
      <c r="P845" s="684">
        <v>42735</v>
      </c>
      <c r="Q845" s="372">
        <v>14.033597</v>
      </c>
      <c r="R845" s="372">
        <v>31.215534499999997</v>
      </c>
      <c r="S845" s="873">
        <v>2</v>
      </c>
      <c r="T845" s="369">
        <v>0.13180605646436439</v>
      </c>
      <c r="U845" s="685">
        <v>1.3556957116808126</v>
      </c>
      <c r="V845" s="369">
        <v>0.12984962181894688</v>
      </c>
      <c r="W845" s="685">
        <v>1.1417219445087408</v>
      </c>
      <c r="X845" s="369">
        <v>0.24270514966375556</v>
      </c>
      <c r="Y845" s="685">
        <v>1.621873793487697</v>
      </c>
      <c r="Z845" s="369">
        <v>0.29933298016204035</v>
      </c>
      <c r="AA845" s="685">
        <v>1.5938345027893381</v>
      </c>
      <c r="AB845" s="369">
        <v>7.7051082157054251E-2</v>
      </c>
      <c r="AC845" s="373">
        <v>0.20918893093363103</v>
      </c>
      <c r="AD845" s="686">
        <v>31006911000150</v>
      </c>
      <c r="AE845" s="687" t="s">
        <v>1873</v>
      </c>
      <c r="AF845" s="688" t="s">
        <v>1874</v>
      </c>
      <c r="AG845" s="689" t="s">
        <v>1442</v>
      </c>
      <c r="AH845" s="689" t="s">
        <v>1786</v>
      </c>
      <c r="AI845" s="689">
        <v>1000</v>
      </c>
      <c r="AJ845" s="689">
        <v>100</v>
      </c>
      <c r="AK845" s="689">
        <v>1000</v>
      </c>
      <c r="AL845" s="673">
        <v>2</v>
      </c>
      <c r="AM845" s="673">
        <v>0</v>
      </c>
      <c r="AN845" s="685" t="s">
        <v>1787</v>
      </c>
      <c r="AO845" s="683" t="s">
        <v>1324</v>
      </c>
      <c r="AP845" s="687" t="s">
        <v>1802</v>
      </c>
      <c r="AQ845" s="376" t="s">
        <v>1782</v>
      </c>
      <c r="AR845" s="369">
        <v>0</v>
      </c>
      <c r="AS845" s="369">
        <v>0</v>
      </c>
      <c r="AT845" s="369" t="s">
        <v>1419</v>
      </c>
      <c r="AW845"/>
      <c r="AX845" s="198"/>
      <c r="AY845" s="184"/>
      <c r="AZ845" s="184"/>
      <c r="BA845" s="184"/>
      <c r="BB845" s="186"/>
      <c r="BC845" s="184"/>
      <c r="BD845" s="184"/>
      <c r="BE845" s="184"/>
      <c r="BF845" s="184"/>
      <c r="BG845" s="186"/>
      <c r="BH845" s="186"/>
      <c r="BI845" s="199"/>
      <c r="BJ845" s="199"/>
      <c r="BK845" s="199"/>
      <c r="BL845" s="186"/>
      <c r="BM845" s="186"/>
      <c r="BN845" s="186"/>
      <c r="BO845" s="186"/>
      <c r="BP845" s="186"/>
      <c r="BQ845" s="186"/>
      <c r="BR845" s="186"/>
      <c r="BS845" s="186"/>
      <c r="BT845" s="187"/>
      <c r="BU845" s="188"/>
      <c r="BV845" s="189"/>
      <c r="BW845" s="185"/>
      <c r="BX845"/>
      <c r="BZ845"/>
    </row>
    <row r="846" spans="2:78" ht="18.75">
      <c r="B846" s="676" t="s">
        <v>1665</v>
      </c>
      <c r="C846" s="364">
        <v>26380695000178</v>
      </c>
      <c r="D846" s="838" t="s">
        <v>13</v>
      </c>
      <c r="E846" s="838" t="s">
        <v>616</v>
      </c>
      <c r="F846" s="365" t="s">
        <v>617</v>
      </c>
      <c r="G846" s="366" t="s">
        <v>34</v>
      </c>
      <c r="H846" s="366" t="s">
        <v>865</v>
      </c>
      <c r="I846" s="840" t="s">
        <v>34</v>
      </c>
      <c r="J846" s="366" t="s">
        <v>608</v>
      </c>
      <c r="K846" s="367" t="s">
        <v>48</v>
      </c>
      <c r="L846" s="681" t="s">
        <v>1419</v>
      </c>
      <c r="M846" s="368" t="s">
        <v>1419</v>
      </c>
      <c r="N846" s="682">
        <v>433411</v>
      </c>
      <c r="O846" s="683" t="s">
        <v>1321</v>
      </c>
      <c r="P846" s="684">
        <v>42728</v>
      </c>
      <c r="Q846" s="372">
        <v>385.09023200000001</v>
      </c>
      <c r="R846" s="372">
        <v>342.59826513765165</v>
      </c>
      <c r="S846" s="873">
        <v>2</v>
      </c>
      <c r="T846" s="369">
        <v>0.10868410428559616</v>
      </c>
      <c r="U846" s="685">
        <v>1.1178740799948679</v>
      </c>
      <c r="V846" s="369">
        <v>0.11644343711087268</v>
      </c>
      <c r="W846" s="685">
        <v>1.0238460888925605</v>
      </c>
      <c r="X846" s="369">
        <v>0.23207507447667397</v>
      </c>
      <c r="Y846" s="685">
        <v>1.5508384636126751</v>
      </c>
      <c r="Z846" s="369">
        <v>0.28183358874141584</v>
      </c>
      <c r="AA846" s="685">
        <v>1.5006568856456859</v>
      </c>
      <c r="AB846" s="369">
        <v>6.0223263469695788E-2</v>
      </c>
      <c r="AC846" s="373">
        <v>4.5033241963116984E-2</v>
      </c>
      <c r="AD846" s="686">
        <v>30658543000161</v>
      </c>
      <c r="AE846" s="687" t="s">
        <v>1873</v>
      </c>
      <c r="AF846" s="688" t="s">
        <v>1874</v>
      </c>
      <c r="AG846" s="689" t="s">
        <v>1442</v>
      </c>
      <c r="AH846" s="689" t="s">
        <v>1786</v>
      </c>
      <c r="AI846" s="689">
        <v>1000</v>
      </c>
      <c r="AJ846" s="689">
        <v>100</v>
      </c>
      <c r="AK846" s="689">
        <v>1000</v>
      </c>
      <c r="AL846" s="673">
        <v>2</v>
      </c>
      <c r="AM846" s="673">
        <v>0</v>
      </c>
      <c r="AN846" s="685" t="s">
        <v>1787</v>
      </c>
      <c r="AO846" s="683" t="s">
        <v>1324</v>
      </c>
      <c r="AP846" s="687" t="s">
        <v>1802</v>
      </c>
      <c r="AQ846" s="376" t="s">
        <v>1782</v>
      </c>
      <c r="AR846" s="369">
        <v>0</v>
      </c>
      <c r="AS846" s="369">
        <v>0</v>
      </c>
      <c r="AT846" s="369" t="s">
        <v>1419</v>
      </c>
      <c r="AW846"/>
      <c r="AX846" s="198"/>
      <c r="AY846" s="184"/>
      <c r="AZ846" s="184"/>
      <c r="BA846" s="184"/>
      <c r="BB846" s="186"/>
      <c r="BC846" s="184"/>
      <c r="BD846" s="184"/>
      <c r="BE846" s="184"/>
      <c r="BF846" s="184"/>
      <c r="BG846" s="186"/>
      <c r="BH846" s="186"/>
      <c r="BI846" s="199"/>
      <c r="BJ846" s="199"/>
      <c r="BK846" s="199"/>
      <c r="BL846" s="186"/>
      <c r="BM846" s="186"/>
      <c r="BN846" s="186"/>
      <c r="BO846" s="186"/>
      <c r="BP846" s="186"/>
      <c r="BQ846" s="186"/>
      <c r="BR846" s="186"/>
      <c r="BS846" s="186"/>
      <c r="BT846" s="187"/>
      <c r="BU846" s="188"/>
      <c r="BV846" s="189"/>
      <c r="BW846" s="185"/>
      <c r="BX846"/>
      <c r="BZ846"/>
    </row>
    <row r="847" spans="2:78" ht="18.75">
      <c r="B847" s="676" t="s">
        <v>1666</v>
      </c>
      <c r="C847" s="364">
        <v>33019398000167</v>
      </c>
      <c r="D847" s="838" t="s">
        <v>14</v>
      </c>
      <c r="E847" s="838" t="s">
        <v>607</v>
      </c>
      <c r="F847" s="365" t="s">
        <v>1419</v>
      </c>
      <c r="G847" s="366" t="s">
        <v>1419</v>
      </c>
      <c r="H847" s="366" t="s">
        <v>34</v>
      </c>
      <c r="I847" s="840" t="s">
        <v>34</v>
      </c>
      <c r="J847" s="366" t="s">
        <v>608</v>
      </c>
      <c r="K847" s="367" t="s">
        <v>48</v>
      </c>
      <c r="L847" s="681" t="s">
        <v>1419</v>
      </c>
      <c r="M847" s="368" t="s">
        <v>1419</v>
      </c>
      <c r="N847" s="682">
        <v>498262</v>
      </c>
      <c r="O847" s="683" t="s">
        <v>1321</v>
      </c>
      <c r="P847" s="684">
        <v>43622</v>
      </c>
      <c r="Q847" s="372">
        <v>104.43014753999999</v>
      </c>
      <c r="R847" s="372">
        <v>234.95437084972005</v>
      </c>
      <c r="S847" s="873">
        <v>2</v>
      </c>
      <c r="T847" s="369">
        <v>-1.1474154164685446E-2</v>
      </c>
      <c r="U847" s="685">
        <v>-0.11801780596048887</v>
      </c>
      <c r="V847" s="369">
        <v>-4.2697658901090674E-2</v>
      </c>
      <c r="W847" s="685">
        <v>-0.37542546111143965</v>
      </c>
      <c r="X847" s="369">
        <v>-3.0738162531014024E-2</v>
      </c>
      <c r="Y847" s="685">
        <v>-0.20540734441804875</v>
      </c>
      <c r="Z847" s="369">
        <v>0.16079645677490095</v>
      </c>
      <c r="AA847" s="685">
        <v>0.85618009948444651</v>
      </c>
      <c r="AB847" s="369">
        <v>0.25386907525883168</v>
      </c>
      <c r="AC847" s="373">
        <v>-0.61618000166754106</v>
      </c>
      <c r="AD847" s="686">
        <v>0</v>
      </c>
      <c r="AE847" s="687" t="s">
        <v>1873</v>
      </c>
      <c r="AF847" s="688" t="s">
        <v>1874</v>
      </c>
      <c r="AG847" s="689" t="s">
        <v>1442</v>
      </c>
      <c r="AH847" s="689" t="s">
        <v>1861</v>
      </c>
      <c r="AI847" s="689">
        <v>500000</v>
      </c>
      <c r="AJ847" s="689">
        <v>10000</v>
      </c>
      <c r="AK847" s="689">
        <v>500000</v>
      </c>
      <c r="AL847" s="673">
        <v>1.75</v>
      </c>
      <c r="AM847" s="673">
        <v>0</v>
      </c>
      <c r="AN847" s="685" t="s">
        <v>666</v>
      </c>
      <c r="AO847" s="683" t="s">
        <v>1324</v>
      </c>
      <c r="AP847" s="687" t="s">
        <v>1783</v>
      </c>
      <c r="AQ847" s="376" t="s">
        <v>1782</v>
      </c>
      <c r="AR847" s="369">
        <v>0</v>
      </c>
      <c r="AS847" s="369">
        <v>0</v>
      </c>
      <c r="AT847" s="369" t="s">
        <v>1419</v>
      </c>
      <c r="AW847"/>
      <c r="AX847" s="198"/>
      <c r="AY847" s="184"/>
      <c r="AZ847" s="184"/>
      <c r="BA847" s="184"/>
      <c r="BB847" s="186"/>
      <c r="BC847" s="184"/>
      <c r="BD847" s="184"/>
      <c r="BE847" s="184"/>
      <c r="BF847" s="184"/>
      <c r="BG847" s="186"/>
      <c r="BH847" s="186"/>
      <c r="BI847" s="199"/>
      <c r="BJ847" s="199"/>
      <c r="BK847" s="199"/>
      <c r="BL847" s="186"/>
      <c r="BM847" s="186"/>
      <c r="BN847" s="186"/>
      <c r="BO847" s="186"/>
      <c r="BP847" s="186"/>
      <c r="BQ847" s="186"/>
      <c r="BR847" s="186"/>
      <c r="BS847" s="186"/>
      <c r="BT847" s="187"/>
      <c r="BU847" s="188"/>
      <c r="BV847" s="189"/>
      <c r="BW847" s="185"/>
      <c r="BX847"/>
      <c r="BZ847"/>
    </row>
    <row r="848" spans="2:78" ht="18.75">
      <c r="B848" s="676" t="s">
        <v>1667</v>
      </c>
      <c r="C848" s="364">
        <v>32666342000131</v>
      </c>
      <c r="D848" s="838" t="s">
        <v>11</v>
      </c>
      <c r="E848" s="838" t="s">
        <v>661</v>
      </c>
      <c r="F848" s="365" t="s">
        <v>1419</v>
      </c>
      <c r="G848" s="366" t="s">
        <v>738</v>
      </c>
      <c r="H848" s="366" t="s">
        <v>34</v>
      </c>
      <c r="I848" s="840" t="s">
        <v>34</v>
      </c>
      <c r="J848" s="366" t="s">
        <v>611</v>
      </c>
      <c r="K848" s="367" t="s">
        <v>48</v>
      </c>
      <c r="L848" s="681" t="s">
        <v>1419</v>
      </c>
      <c r="M848" s="368" t="s">
        <v>1419</v>
      </c>
      <c r="N848" s="682">
        <v>492876</v>
      </c>
      <c r="O848" s="683" t="s">
        <v>1321</v>
      </c>
      <c r="P848" s="684">
        <v>43572</v>
      </c>
      <c r="Q848" s="372">
        <v>28.649174309999999</v>
      </c>
      <c r="R848" s="372">
        <v>50.993760505219065</v>
      </c>
      <c r="S848" s="873">
        <v>3</v>
      </c>
      <c r="T848" s="369">
        <v>-4.1499312935406429E-2</v>
      </c>
      <c r="U848" s="685">
        <v>-0.4268426056691968</v>
      </c>
      <c r="V848" s="369">
        <v>-3.0233630003661305E-2</v>
      </c>
      <c r="W848" s="685">
        <v>-0.2658336493691757</v>
      </c>
      <c r="X848" s="369">
        <v>5.5980714276412158E-2</v>
      </c>
      <c r="Y848" s="685">
        <v>0.37409034604919289</v>
      </c>
      <c r="Z848" s="369">
        <v>7.7756284974792811E-2</v>
      </c>
      <c r="AA848" s="685">
        <v>0.4140227038612872</v>
      </c>
      <c r="AB848" s="369">
        <v>0.20408982042408344</v>
      </c>
      <c r="AC848" s="373">
        <v>-0.70540028904795959</v>
      </c>
      <c r="AD848" s="686">
        <v>29363886000110</v>
      </c>
      <c r="AE848" s="687" t="s">
        <v>1873</v>
      </c>
      <c r="AF848" s="688" t="s">
        <v>1874</v>
      </c>
      <c r="AG848" s="689" t="s">
        <v>1442</v>
      </c>
      <c r="AH848" s="689" t="s">
        <v>1780</v>
      </c>
      <c r="AI848" s="689">
        <v>1000</v>
      </c>
      <c r="AJ848" s="689">
        <v>1000</v>
      </c>
      <c r="AK848" s="689">
        <v>1000</v>
      </c>
      <c r="AL848" s="673">
        <v>0.85</v>
      </c>
      <c r="AM848" s="673">
        <v>0</v>
      </c>
      <c r="AN848" s="685" t="s">
        <v>1787</v>
      </c>
      <c r="AO848" s="683" t="s">
        <v>1324</v>
      </c>
      <c r="AP848" s="687" t="s">
        <v>1802</v>
      </c>
      <c r="AQ848" s="376" t="s">
        <v>1782</v>
      </c>
      <c r="AR848" s="369">
        <v>0</v>
      </c>
      <c r="AS848" s="369">
        <v>0</v>
      </c>
      <c r="AT848" s="369" t="s">
        <v>1419</v>
      </c>
      <c r="AW848"/>
      <c r="AX848" s="198"/>
      <c r="AY848" s="184"/>
      <c r="AZ848" s="184"/>
      <c r="BA848" s="184"/>
      <c r="BB848" s="186"/>
      <c r="BC848" s="184"/>
      <c r="BD848" s="184"/>
      <c r="BE848" s="184"/>
      <c r="BF848" s="184"/>
      <c r="BG848" s="186"/>
      <c r="BH848" s="186"/>
      <c r="BI848" s="199"/>
      <c r="BJ848" s="199"/>
      <c r="BK848" s="199"/>
      <c r="BL848" s="186"/>
      <c r="BM848" s="186"/>
      <c r="BN848" s="186"/>
      <c r="BO848" s="186"/>
      <c r="BP848" s="186"/>
      <c r="BQ848" s="186"/>
      <c r="BR848" s="186"/>
      <c r="BS848" s="186"/>
      <c r="BT848" s="187"/>
      <c r="BU848" s="188"/>
      <c r="BV848" s="189"/>
      <c r="BW848" s="185"/>
      <c r="BX848"/>
      <c r="BZ848"/>
    </row>
    <row r="849" spans="2:78" ht="18.75">
      <c r="B849" s="676" t="s">
        <v>1668</v>
      </c>
      <c r="C849" s="364">
        <v>15674503000110</v>
      </c>
      <c r="D849" s="838" t="s">
        <v>13</v>
      </c>
      <c r="E849" s="838" t="s">
        <v>616</v>
      </c>
      <c r="F849" s="365" t="s">
        <v>617</v>
      </c>
      <c r="G849" s="366" t="s">
        <v>34</v>
      </c>
      <c r="H849" s="366" t="s">
        <v>1337</v>
      </c>
      <c r="I849" s="840" t="s">
        <v>34</v>
      </c>
      <c r="J849" s="366" t="s">
        <v>608</v>
      </c>
      <c r="K849" s="367" t="s">
        <v>48</v>
      </c>
      <c r="L849" s="681" t="s">
        <v>1419</v>
      </c>
      <c r="M849" s="368" t="s">
        <v>1419</v>
      </c>
      <c r="N849" s="682">
        <v>311243</v>
      </c>
      <c r="O849" s="683" t="s">
        <v>1321</v>
      </c>
      <c r="P849" s="684">
        <v>41154</v>
      </c>
      <c r="Q849" s="372">
        <v>108.712419</v>
      </c>
      <c r="R849" s="372">
        <v>172.27650396774192</v>
      </c>
      <c r="S849" s="873">
        <v>1</v>
      </c>
      <c r="T849" s="369">
        <v>0.10064479724182718</v>
      </c>
      <c r="U849" s="685">
        <v>1.0351855118328304</v>
      </c>
      <c r="V849" s="369">
        <v>0.10365152723074056</v>
      </c>
      <c r="W849" s="685">
        <v>0.91137133526802594</v>
      </c>
      <c r="X849" s="369">
        <v>0.13729024699661463</v>
      </c>
      <c r="Y849" s="685">
        <v>0.91744016974401421</v>
      </c>
      <c r="Z849" s="369">
        <v>0.19398994343038201</v>
      </c>
      <c r="AA849" s="685">
        <v>1.0329228168112967</v>
      </c>
      <c r="AB849" s="369">
        <v>2.2463882539889075E-2</v>
      </c>
      <c r="AC849" s="373">
        <v>-0.44871411104442782</v>
      </c>
      <c r="AD849" s="686">
        <v>11403956000150</v>
      </c>
      <c r="AE849" s="687" t="s">
        <v>1873</v>
      </c>
      <c r="AF849" s="688" t="s">
        <v>1874</v>
      </c>
      <c r="AG849" s="689" t="s">
        <v>1442</v>
      </c>
      <c r="AH849" s="689" t="s">
        <v>1786</v>
      </c>
      <c r="AI849" s="689">
        <v>5000</v>
      </c>
      <c r="AJ849" s="689">
        <v>0</v>
      </c>
      <c r="AK849" s="689">
        <v>0</v>
      </c>
      <c r="AL849" s="673">
        <v>2.5</v>
      </c>
      <c r="AM849" s="673">
        <v>0</v>
      </c>
      <c r="AN849" s="685" t="s">
        <v>1787</v>
      </c>
      <c r="AO849" s="683" t="s">
        <v>1324</v>
      </c>
      <c r="AP849" s="687" t="s">
        <v>1802</v>
      </c>
      <c r="AQ849" s="376" t="s">
        <v>1782</v>
      </c>
      <c r="AR849" s="369">
        <v>0</v>
      </c>
      <c r="AS849" s="369">
        <v>0</v>
      </c>
      <c r="AT849" s="369" t="s">
        <v>1419</v>
      </c>
      <c r="AW849"/>
      <c r="AX849" s="198"/>
      <c r="AY849" s="184"/>
      <c r="AZ849" s="184"/>
      <c r="BA849" s="184"/>
      <c r="BB849" s="186"/>
      <c r="BC849" s="184"/>
      <c r="BD849" s="184"/>
      <c r="BE849" s="184"/>
      <c r="BF849" s="184"/>
      <c r="BG849" s="186"/>
      <c r="BH849" s="186"/>
      <c r="BI849" s="199"/>
      <c r="BJ849" s="199"/>
      <c r="BK849" s="199"/>
      <c r="BL849" s="186"/>
      <c r="BM849" s="186"/>
      <c r="BN849" s="186"/>
      <c r="BO849" s="186"/>
      <c r="BP849" s="186"/>
      <c r="BQ849" s="186"/>
      <c r="BR849" s="186"/>
      <c r="BS849" s="186"/>
      <c r="BT849" s="187"/>
      <c r="BU849" s="188"/>
      <c r="BV849" s="189"/>
      <c r="BW849" s="185"/>
      <c r="BX849"/>
      <c r="BZ849"/>
    </row>
    <row r="850" spans="2:78" ht="18.75">
      <c r="B850" s="676" t="s">
        <v>1669</v>
      </c>
      <c r="C850" s="364">
        <v>34887367000190</v>
      </c>
      <c r="D850" s="838" t="s">
        <v>13</v>
      </c>
      <c r="E850" s="838" t="s">
        <v>615</v>
      </c>
      <c r="F850" s="365" t="s">
        <v>619</v>
      </c>
      <c r="G850" s="366" t="s">
        <v>34</v>
      </c>
      <c r="H850" s="366" t="s">
        <v>1337</v>
      </c>
      <c r="I850" s="840" t="s">
        <v>34</v>
      </c>
      <c r="J850" s="366" t="s">
        <v>608</v>
      </c>
      <c r="K850" s="367" t="s">
        <v>48</v>
      </c>
      <c r="L850" s="681" t="s">
        <v>1419</v>
      </c>
      <c r="M850" s="368" t="s">
        <v>1419</v>
      </c>
      <c r="N850" s="683">
        <v>536261</v>
      </c>
      <c r="O850" s="683" t="s">
        <v>1321</v>
      </c>
      <c r="P850" s="684">
        <v>43965</v>
      </c>
      <c r="Q850" s="372">
        <v>127.19251448999999</v>
      </c>
      <c r="R850" s="372">
        <v>192.79191374235052</v>
      </c>
      <c r="S850" s="873">
        <v>2</v>
      </c>
      <c r="T850" s="369">
        <v>0.11457733376038148</v>
      </c>
      <c r="U850" s="685">
        <v>1.1784890937600168</v>
      </c>
      <c r="V850" s="369">
        <v>0.10949936893932266</v>
      </c>
      <c r="W850" s="685">
        <v>0.96278934568018615</v>
      </c>
      <c r="X850" s="369">
        <v>0.15815969961955956</v>
      </c>
      <c r="Y850" s="685">
        <v>1.0568999971950594</v>
      </c>
      <c r="AB850" s="369">
        <v>3.7128553474208729E-2</v>
      </c>
      <c r="AC850" s="373">
        <v>-0.11398287786380987</v>
      </c>
      <c r="AD850" s="686">
        <v>35927377000175</v>
      </c>
      <c r="AE850" s="687" t="s">
        <v>1873</v>
      </c>
      <c r="AF850" s="688" t="s">
        <v>1874</v>
      </c>
      <c r="AG850" s="689" t="s">
        <v>1442</v>
      </c>
      <c r="AH850" s="689" t="s">
        <v>1786</v>
      </c>
      <c r="AI850" s="689">
        <v>10000</v>
      </c>
      <c r="AJ850" s="689">
        <v>0</v>
      </c>
      <c r="AK850" s="689">
        <v>1000</v>
      </c>
      <c r="AL850" s="673">
        <v>2.5</v>
      </c>
      <c r="AM850" s="673">
        <v>0</v>
      </c>
      <c r="AN850" s="685" t="s">
        <v>1787</v>
      </c>
      <c r="AO850" s="683" t="s">
        <v>1324</v>
      </c>
      <c r="AP850" s="687" t="s">
        <v>1802</v>
      </c>
      <c r="AQ850" s="376" t="s">
        <v>1782</v>
      </c>
      <c r="AR850" s="369">
        <v>0</v>
      </c>
      <c r="AS850" s="369">
        <v>0</v>
      </c>
      <c r="AT850" s="369" t="s">
        <v>1419</v>
      </c>
      <c r="AW850"/>
      <c r="AX850" s="198"/>
      <c r="AY850" s="184"/>
      <c r="AZ850" s="184"/>
      <c r="BA850" s="184"/>
      <c r="BB850" s="186"/>
      <c r="BC850" s="184"/>
      <c r="BD850" s="184"/>
      <c r="BE850" s="184"/>
      <c r="BF850" s="184"/>
      <c r="BG850" s="186"/>
      <c r="BH850" s="186"/>
      <c r="BI850" s="199"/>
      <c r="BJ850" s="199"/>
      <c r="BK850" s="199"/>
      <c r="BL850" s="186"/>
      <c r="BM850" s="186"/>
      <c r="BN850" s="186"/>
      <c r="BO850" s="186"/>
      <c r="BP850" s="186"/>
      <c r="BQ850" s="186"/>
      <c r="BR850" s="186"/>
      <c r="BS850" s="186"/>
      <c r="BT850" s="187"/>
      <c r="BU850" s="188"/>
      <c r="BV850" s="189"/>
      <c r="BW850" s="185"/>
      <c r="BX850"/>
      <c r="BZ850"/>
    </row>
    <row r="851" spans="2:78" ht="18.75">
      <c r="B851" s="676" t="s">
        <v>1670</v>
      </c>
      <c r="C851" s="364">
        <v>28144844000125</v>
      </c>
      <c r="D851" s="838" t="s">
        <v>14</v>
      </c>
      <c r="E851" s="838" t="s">
        <v>614</v>
      </c>
      <c r="F851" s="365" t="s">
        <v>1419</v>
      </c>
      <c r="G851" s="366" t="s">
        <v>1419</v>
      </c>
      <c r="H851" s="366" t="s">
        <v>865</v>
      </c>
      <c r="I851" s="840" t="s">
        <v>34</v>
      </c>
      <c r="J851" s="366" t="s">
        <v>608</v>
      </c>
      <c r="K851" s="367" t="s">
        <v>48</v>
      </c>
      <c r="L851" s="681" t="s">
        <v>1419</v>
      </c>
      <c r="M851" s="368" t="s">
        <v>1419</v>
      </c>
      <c r="N851" s="682">
        <v>446981</v>
      </c>
      <c r="O851" s="683" t="s">
        <v>1321</v>
      </c>
      <c r="P851" s="684">
        <v>42967</v>
      </c>
      <c r="Q851" s="372">
        <v>43.712970779999999</v>
      </c>
      <c r="R851" s="372">
        <v>67.517113585537885</v>
      </c>
      <c r="S851" s="873">
        <v>2</v>
      </c>
      <c r="T851" s="369">
        <v>0.10687098450356936</v>
      </c>
      <c r="U851" s="685">
        <v>1.0992251743285189</v>
      </c>
      <c r="V851" s="369">
        <v>9.1223218949637364E-2</v>
      </c>
      <c r="W851" s="685">
        <v>0.80209360231135773</v>
      </c>
      <c r="X851" s="369">
        <v>0.14187785793309793</v>
      </c>
      <c r="Y851" s="685">
        <v>0.94809681614359798</v>
      </c>
      <c r="Z851" s="369">
        <v>0.1571455794579748</v>
      </c>
      <c r="AA851" s="685">
        <v>0.83674056352012394</v>
      </c>
      <c r="AB851" s="369">
        <v>0.16744445880036748</v>
      </c>
      <c r="AC851" s="373">
        <v>-0.13442170333286996</v>
      </c>
      <c r="AD851" s="686">
        <v>32346274000123</v>
      </c>
      <c r="AE851" s="687" t="s">
        <v>1873</v>
      </c>
      <c r="AF851" s="688" t="s">
        <v>1874</v>
      </c>
      <c r="AG851" s="689" t="s">
        <v>1442</v>
      </c>
      <c r="AH851" s="689" t="s">
        <v>1786</v>
      </c>
      <c r="AI851" s="689">
        <v>50000</v>
      </c>
      <c r="AJ851" s="689">
        <v>10000</v>
      </c>
      <c r="AK851" s="689">
        <v>50000</v>
      </c>
      <c r="AL851" s="673">
        <v>2.5</v>
      </c>
      <c r="AM851" s="673">
        <v>0</v>
      </c>
      <c r="AN851" s="685" t="s">
        <v>1787</v>
      </c>
      <c r="AO851" s="683" t="s">
        <v>1324</v>
      </c>
      <c r="AP851" s="687" t="s">
        <v>1802</v>
      </c>
      <c r="AQ851" s="376" t="s">
        <v>1782</v>
      </c>
      <c r="AR851" s="369">
        <v>0</v>
      </c>
      <c r="AS851" s="369">
        <v>0</v>
      </c>
      <c r="AT851" s="369" t="s">
        <v>1419</v>
      </c>
      <c r="AW851"/>
      <c r="AX851" s="198"/>
      <c r="AY851" s="184"/>
      <c r="AZ851" s="184"/>
      <c r="BA851" s="184"/>
      <c r="BB851" s="186"/>
      <c r="BC851" s="184"/>
      <c r="BD851" s="184"/>
      <c r="BE851" s="184"/>
      <c r="BF851" s="184"/>
      <c r="BG851" s="186"/>
      <c r="BH851" s="186"/>
      <c r="BI851" s="199"/>
      <c r="BJ851" s="199"/>
      <c r="BK851" s="199"/>
      <c r="BL851" s="186"/>
      <c r="BM851" s="186"/>
      <c r="BN851" s="186"/>
      <c r="BO851" s="186"/>
      <c r="BP851" s="186"/>
      <c r="BQ851" s="186"/>
      <c r="BR851" s="186"/>
      <c r="BS851" s="186"/>
      <c r="BT851" s="187"/>
      <c r="BU851" s="188"/>
      <c r="BV851" s="189"/>
      <c r="BW851" s="185"/>
      <c r="BX851"/>
      <c r="BZ851"/>
    </row>
    <row r="852" spans="2:78" ht="18.75">
      <c r="B852" s="676" t="s">
        <v>1671</v>
      </c>
      <c r="C852" s="364">
        <v>32669614000157</v>
      </c>
      <c r="D852" s="838" t="s">
        <v>14</v>
      </c>
      <c r="E852" s="838" t="s">
        <v>614</v>
      </c>
      <c r="F852" s="365" t="s">
        <v>1419</v>
      </c>
      <c r="G852" s="366" t="s">
        <v>1419</v>
      </c>
      <c r="H852" s="366" t="s">
        <v>865</v>
      </c>
      <c r="I852" s="840" t="s">
        <v>34</v>
      </c>
      <c r="J852" s="366" t="s">
        <v>608</v>
      </c>
      <c r="K852" s="367" t="s">
        <v>48</v>
      </c>
      <c r="L852" s="681" t="s">
        <v>1419</v>
      </c>
      <c r="M852" s="368" t="s">
        <v>1419</v>
      </c>
      <c r="N852" s="682">
        <v>500321</v>
      </c>
      <c r="O852" s="683" t="s">
        <v>1321</v>
      </c>
      <c r="P852" s="684">
        <v>43652</v>
      </c>
      <c r="Q852" s="372">
        <v>99.650347359999998</v>
      </c>
      <c r="R852" s="372">
        <v>144.66550817721119</v>
      </c>
      <c r="S852" s="873">
        <v>3</v>
      </c>
      <c r="T852" s="369">
        <v>0.10557412764886287</v>
      </c>
      <c r="U852" s="685">
        <v>1.0858863086970691</v>
      </c>
      <c r="V852" s="369">
        <v>8.9717247373346298E-2</v>
      </c>
      <c r="W852" s="685">
        <v>0.78885212519057468</v>
      </c>
      <c r="X852" s="369">
        <v>0.14176123926496098</v>
      </c>
      <c r="Y852" s="685">
        <v>0.94731751351262872</v>
      </c>
      <c r="Z852" s="369">
        <v>0.15732552593052462</v>
      </c>
      <c r="AA852" s="685">
        <v>0.83769871018491804</v>
      </c>
      <c r="AB852" s="369">
        <v>0.16746619612076566</v>
      </c>
      <c r="AC852" s="373">
        <v>-0.14339694516360546</v>
      </c>
      <c r="AD852" s="686">
        <v>32346274000123</v>
      </c>
      <c r="AE852" s="687" t="s">
        <v>1873</v>
      </c>
      <c r="AF852" s="688" t="s">
        <v>1874</v>
      </c>
      <c r="AG852" s="689" t="s">
        <v>1442</v>
      </c>
      <c r="AH852" s="689" t="s">
        <v>1786</v>
      </c>
      <c r="AI852" s="689">
        <v>50000</v>
      </c>
      <c r="AJ852" s="689">
        <v>10000</v>
      </c>
      <c r="AK852" s="689">
        <v>50000</v>
      </c>
      <c r="AL852" s="673">
        <v>2.5</v>
      </c>
      <c r="AM852" s="673">
        <v>0</v>
      </c>
      <c r="AN852" s="685" t="s">
        <v>1787</v>
      </c>
      <c r="AO852" s="683" t="s">
        <v>1324</v>
      </c>
      <c r="AP852" s="687" t="s">
        <v>1802</v>
      </c>
      <c r="AQ852" s="376" t="s">
        <v>1782</v>
      </c>
      <c r="AR852" s="369">
        <v>0</v>
      </c>
      <c r="AS852" s="369">
        <v>0</v>
      </c>
      <c r="AT852" s="369" t="s">
        <v>1419</v>
      </c>
      <c r="AW852"/>
      <c r="AX852" s="198"/>
      <c r="AY852" s="184"/>
      <c r="AZ852" s="184"/>
      <c r="BA852" s="184"/>
      <c r="BB852" s="186"/>
      <c r="BC852" s="184"/>
      <c r="BD852" s="184"/>
      <c r="BE852" s="184"/>
      <c r="BF852" s="184"/>
      <c r="BG852" s="186"/>
      <c r="BH852" s="186"/>
      <c r="BI852" s="199"/>
      <c r="BJ852" s="199"/>
      <c r="BK852" s="199"/>
      <c r="BL852" s="186"/>
      <c r="BM852" s="186"/>
      <c r="BN852" s="186"/>
      <c r="BO852" s="186"/>
      <c r="BP852" s="186"/>
      <c r="BQ852" s="186"/>
      <c r="BR852" s="186"/>
      <c r="BS852" s="186"/>
      <c r="BT852" s="187"/>
      <c r="BU852" s="188"/>
      <c r="BV852" s="189"/>
      <c r="BW852" s="185"/>
      <c r="BX852"/>
      <c r="BZ852"/>
    </row>
    <row r="853" spans="2:78" ht="18.75">
      <c r="B853" s="676" t="s">
        <v>1672</v>
      </c>
      <c r="C853" s="364">
        <v>34681782000193</v>
      </c>
      <c r="D853" s="838" t="s">
        <v>13</v>
      </c>
      <c r="E853" s="838" t="s">
        <v>615</v>
      </c>
      <c r="F853" s="365" t="s">
        <v>619</v>
      </c>
      <c r="G853" s="366" t="s">
        <v>34</v>
      </c>
      <c r="H853" s="366" t="s">
        <v>1337</v>
      </c>
      <c r="I853" s="840" t="s">
        <v>34</v>
      </c>
      <c r="J853" s="366" t="s">
        <v>611</v>
      </c>
      <c r="K853" s="367" t="s">
        <v>48</v>
      </c>
      <c r="L853" s="681" t="s">
        <v>1419</v>
      </c>
      <c r="M853" s="368" t="s">
        <v>1419</v>
      </c>
      <c r="N853" s="682">
        <v>517951</v>
      </c>
      <c r="O853" s="683" t="s">
        <v>1321</v>
      </c>
      <c r="P853" s="684">
        <v>43818</v>
      </c>
      <c r="Q853" s="372">
        <v>0.45716196999999997</v>
      </c>
      <c r="R853" s="372">
        <v>3.0885649318725097</v>
      </c>
      <c r="S853" s="873">
        <v>1</v>
      </c>
      <c r="T853" s="369">
        <v>6.6894438651431187E-2</v>
      </c>
      <c r="U853" s="685">
        <v>0.68804504169016978</v>
      </c>
      <c r="V853" s="369">
        <v>8.1995291684004767E-2</v>
      </c>
      <c r="W853" s="685">
        <v>0.72095569128845505</v>
      </c>
      <c r="X853" s="369">
        <v>7.2384882338683232E-2</v>
      </c>
      <c r="Y853" s="685">
        <v>0.48371097140891284</v>
      </c>
      <c r="AB853" s="369">
        <v>4.7392185611928789E-2</v>
      </c>
      <c r="AC853" s="373">
        <v>-0.66964830217158133</v>
      </c>
      <c r="AD853" s="686">
        <v>22354046000141</v>
      </c>
      <c r="AE853" s="687" t="s">
        <v>1873</v>
      </c>
      <c r="AF853" s="688" t="s">
        <v>1874</v>
      </c>
      <c r="AG853" s="689" t="s">
        <v>1442</v>
      </c>
      <c r="AH853" s="689" t="s">
        <v>1786</v>
      </c>
      <c r="AI853" s="689">
        <v>5000</v>
      </c>
      <c r="AJ853" s="689">
        <v>5000</v>
      </c>
      <c r="AK853" s="689">
        <v>5000</v>
      </c>
      <c r="AL853" s="673">
        <v>2.2999999999999998</v>
      </c>
      <c r="AM853" s="673">
        <v>0</v>
      </c>
      <c r="AN853" s="685" t="s">
        <v>1787</v>
      </c>
      <c r="AO853" s="683" t="s">
        <v>1324</v>
      </c>
      <c r="AP853" s="687" t="s">
        <v>1802</v>
      </c>
      <c r="AQ853" s="376" t="s">
        <v>1782</v>
      </c>
      <c r="AR853" s="369">
        <v>0</v>
      </c>
      <c r="AS853" s="369">
        <v>0</v>
      </c>
      <c r="AT853" s="369" t="s">
        <v>1419</v>
      </c>
      <c r="AW853"/>
      <c r="AX853" s="198"/>
      <c r="AY853" s="184"/>
      <c r="AZ853" s="184"/>
      <c r="BA853" s="184"/>
      <c r="BB853" s="186"/>
      <c r="BC853" s="184"/>
      <c r="BD853" s="184"/>
      <c r="BE853" s="184"/>
      <c r="BF853" s="184"/>
      <c r="BG853" s="186"/>
      <c r="BH853" s="186"/>
      <c r="BI853" s="199"/>
      <c r="BJ853" s="199"/>
      <c r="BK853" s="199"/>
      <c r="BL853" s="186"/>
      <c r="BM853" s="186"/>
      <c r="BN853" s="186"/>
      <c r="BO853" s="186"/>
      <c r="BP853" s="186"/>
      <c r="BQ853" s="186"/>
      <c r="BR853" s="186"/>
      <c r="BS853" s="186"/>
      <c r="BT853" s="187"/>
      <c r="BU853" s="188"/>
      <c r="BV853" s="189"/>
      <c r="BW853" s="185"/>
      <c r="BX853"/>
      <c r="BZ853"/>
    </row>
    <row r="854" spans="2:78" ht="18.75">
      <c r="B854" s="676" t="s">
        <v>1673</v>
      </c>
      <c r="C854" s="364">
        <v>26135690000180</v>
      </c>
      <c r="D854" s="838" t="s">
        <v>11</v>
      </c>
      <c r="E854" s="838" t="s">
        <v>661</v>
      </c>
      <c r="F854" s="365" t="s">
        <v>1419</v>
      </c>
      <c r="G854" s="366" t="s">
        <v>1419</v>
      </c>
      <c r="H854" s="366" t="s">
        <v>34</v>
      </c>
      <c r="I854" s="840" t="s">
        <v>34</v>
      </c>
      <c r="J854" s="366" t="s">
        <v>611</v>
      </c>
      <c r="K854" s="367" t="s">
        <v>48</v>
      </c>
      <c r="L854" s="681" t="s">
        <v>1419</v>
      </c>
      <c r="M854" s="368" t="s">
        <v>1419</v>
      </c>
      <c r="N854" s="682">
        <v>434930</v>
      </c>
      <c r="O854" s="683" t="s">
        <v>1321</v>
      </c>
      <c r="P854" s="684">
        <v>42783</v>
      </c>
      <c r="Q854" s="372">
        <v>54.893462</v>
      </c>
      <c r="R854" s="372">
        <v>108.09461527125498</v>
      </c>
      <c r="S854" s="873">
        <v>5</v>
      </c>
      <c r="T854" s="369">
        <v>-6.0428865412296529E-2</v>
      </c>
      <c r="U854" s="685">
        <v>-0.62154316651857688</v>
      </c>
      <c r="V854" s="369">
        <v>-5.0451253445992328E-2</v>
      </c>
      <c r="W854" s="685">
        <v>-0.4436000843158161</v>
      </c>
      <c r="X854" s="369">
        <v>2.8099625473345879E-2</v>
      </c>
      <c r="Y854" s="685">
        <v>0.18777535715734678</v>
      </c>
      <c r="Z854" s="369">
        <v>7.0532065776944153E-2</v>
      </c>
      <c r="AA854" s="685">
        <v>0.37555647869955849</v>
      </c>
      <c r="AB854" s="369">
        <v>5.8238064116465017E-2</v>
      </c>
      <c r="AC854" s="373">
        <v>-2.8191637935095457</v>
      </c>
      <c r="AD854" s="686">
        <v>23720107000100</v>
      </c>
      <c r="AE854" s="687" t="s">
        <v>1873</v>
      </c>
      <c r="AF854" s="688" t="s">
        <v>1874</v>
      </c>
      <c r="AG854" s="689" t="s">
        <v>1442</v>
      </c>
      <c r="AH854" s="689" t="s">
        <v>1780</v>
      </c>
      <c r="AI854" s="689">
        <v>5000</v>
      </c>
      <c r="AJ854" s="689">
        <v>1000</v>
      </c>
      <c r="AK854" s="689">
        <v>1000</v>
      </c>
      <c r="AL854" s="673">
        <v>0.93</v>
      </c>
      <c r="AM854" s="673">
        <v>0</v>
      </c>
      <c r="AN854" s="685" t="s">
        <v>1787</v>
      </c>
      <c r="AO854" s="683" t="s">
        <v>1324</v>
      </c>
      <c r="AP854" s="687" t="s">
        <v>1802</v>
      </c>
      <c r="AQ854" s="376" t="s">
        <v>1782</v>
      </c>
      <c r="AR854" s="369">
        <v>0</v>
      </c>
      <c r="AS854" s="369">
        <v>0</v>
      </c>
      <c r="AT854" s="369" t="s">
        <v>1419</v>
      </c>
      <c r="AW854"/>
      <c r="AX854" s="198"/>
      <c r="AY854" s="184"/>
      <c r="AZ854" s="184"/>
      <c r="BA854" s="184"/>
      <c r="BB854" s="186"/>
      <c r="BC854" s="184"/>
      <c r="BD854" s="184"/>
      <c r="BE854" s="184"/>
      <c r="BF854" s="184"/>
      <c r="BG854" s="186"/>
      <c r="BH854" s="186"/>
      <c r="BI854" s="199"/>
      <c r="BJ854" s="199"/>
      <c r="BK854" s="199"/>
      <c r="BL854" s="186"/>
      <c r="BM854" s="186"/>
      <c r="BN854" s="186"/>
      <c r="BO854" s="186"/>
      <c r="BP854" s="186"/>
      <c r="BQ854" s="186"/>
      <c r="BR854" s="186"/>
      <c r="BS854" s="186"/>
      <c r="BT854" s="187"/>
      <c r="BU854" s="188"/>
      <c r="BV854" s="189"/>
      <c r="BW854" s="185"/>
      <c r="BX854"/>
      <c r="BZ854"/>
    </row>
    <row r="855" spans="2:78" ht="18.75">
      <c r="B855" s="676" t="s">
        <v>1674</v>
      </c>
      <c r="C855" s="364">
        <v>28651567000147</v>
      </c>
      <c r="D855" s="838" t="s">
        <v>13</v>
      </c>
      <c r="E855" s="838" t="s">
        <v>616</v>
      </c>
      <c r="F855" s="365" t="s">
        <v>617</v>
      </c>
      <c r="G855" s="366" t="s">
        <v>34</v>
      </c>
      <c r="H855" s="366" t="s">
        <v>865</v>
      </c>
      <c r="I855" s="840" t="s">
        <v>34</v>
      </c>
      <c r="J855" s="366" t="s">
        <v>608</v>
      </c>
      <c r="K855" s="367" t="s">
        <v>48</v>
      </c>
      <c r="L855" s="681" t="s">
        <v>1419</v>
      </c>
      <c r="M855" s="368" t="s">
        <v>1419</v>
      </c>
      <c r="N855" s="682">
        <v>486574</v>
      </c>
      <c r="O855" s="683" t="s">
        <v>1321</v>
      </c>
      <c r="P855" s="684">
        <v>43481</v>
      </c>
      <c r="Q855" s="372">
        <v>0.99472561000000004</v>
      </c>
      <c r="R855" s="372">
        <v>2.3251993066135457</v>
      </c>
      <c r="S855" s="873">
        <v>3</v>
      </c>
      <c r="T855" s="369">
        <v>0.11602326644950756</v>
      </c>
      <c r="U855" s="685">
        <v>1.193361283996262</v>
      </c>
      <c r="V855" s="369">
        <v>0.10657147290080871</v>
      </c>
      <c r="W855" s="685">
        <v>0.93704538808073612</v>
      </c>
      <c r="X855" s="369">
        <v>0.17942231782406637</v>
      </c>
      <c r="Y855" s="685">
        <v>1.1989871481871173</v>
      </c>
      <c r="Z855" s="369">
        <v>0.22168230311531234</v>
      </c>
      <c r="AA855" s="685">
        <v>1.1803741210598344</v>
      </c>
      <c r="AB855" s="369">
        <v>7.1931910997540469E-2</v>
      </c>
      <c r="AC855" s="373">
        <v>-9.9537400232136725E-2</v>
      </c>
      <c r="AD855" s="686">
        <v>25530044000154</v>
      </c>
      <c r="AE855" s="687" t="s">
        <v>1873</v>
      </c>
      <c r="AF855" s="688" t="s">
        <v>1874</v>
      </c>
      <c r="AG855" s="689" t="s">
        <v>1442</v>
      </c>
      <c r="AH855" s="689" t="s">
        <v>1786</v>
      </c>
      <c r="AI855" s="689">
        <v>500</v>
      </c>
      <c r="AJ855" s="689">
        <v>100</v>
      </c>
      <c r="AK855" s="689">
        <v>100</v>
      </c>
      <c r="AL855" s="673">
        <v>2</v>
      </c>
      <c r="AM855" s="673">
        <v>0</v>
      </c>
      <c r="AN855" s="685" t="s">
        <v>1787</v>
      </c>
      <c r="AO855" s="683" t="s">
        <v>1324</v>
      </c>
      <c r="AP855" s="687" t="s">
        <v>1802</v>
      </c>
      <c r="AQ855" s="376" t="s">
        <v>1782</v>
      </c>
      <c r="AR855" s="369">
        <v>0</v>
      </c>
      <c r="AS855" s="369">
        <v>0</v>
      </c>
      <c r="AT855" s="369" t="s">
        <v>1419</v>
      </c>
      <c r="AW855"/>
      <c r="AX855" s="198"/>
      <c r="AY855" s="184"/>
      <c r="AZ855" s="184"/>
      <c r="BA855" s="184"/>
      <c r="BB855" s="186"/>
      <c r="BC855" s="184"/>
      <c r="BD855" s="184"/>
      <c r="BE855" s="184"/>
      <c r="BF855" s="184"/>
      <c r="BG855" s="186"/>
      <c r="BH855" s="186"/>
      <c r="BI855" s="199"/>
      <c r="BJ855" s="199"/>
      <c r="BK855" s="199"/>
      <c r="BL855" s="186"/>
      <c r="BM855" s="186"/>
      <c r="BN855" s="186"/>
      <c r="BO855" s="186"/>
      <c r="BP855" s="186"/>
      <c r="BQ855" s="186"/>
      <c r="BR855" s="186"/>
      <c r="BS855" s="186"/>
      <c r="BT855" s="187"/>
      <c r="BU855" s="188"/>
      <c r="BV855" s="189"/>
      <c r="BW855" s="185"/>
      <c r="BX855"/>
      <c r="BZ855"/>
    </row>
    <row r="856" spans="2:78" ht="18.75">
      <c r="B856" s="676" t="s">
        <v>1675</v>
      </c>
      <c r="C856" s="364">
        <v>32999290000115</v>
      </c>
      <c r="D856" s="838" t="s">
        <v>14</v>
      </c>
      <c r="E856" s="838" t="s">
        <v>614</v>
      </c>
      <c r="F856" s="365" t="s">
        <v>1419</v>
      </c>
      <c r="G856" s="366" t="s">
        <v>1419</v>
      </c>
      <c r="H856" s="366" t="s">
        <v>1338</v>
      </c>
      <c r="I856" s="840" t="s">
        <v>34</v>
      </c>
      <c r="J856" s="366" t="s">
        <v>608</v>
      </c>
      <c r="K856" s="367" t="s">
        <v>48</v>
      </c>
      <c r="L856" s="681" t="s">
        <v>1419</v>
      </c>
      <c r="M856" s="368" t="s">
        <v>1419</v>
      </c>
      <c r="N856" s="682">
        <v>504572</v>
      </c>
      <c r="O856" s="683" t="s">
        <v>1324</v>
      </c>
      <c r="P856" s="684">
        <v>43664</v>
      </c>
      <c r="Q856" s="372">
        <v>18.514806579999998</v>
      </c>
      <c r="R856" s="372">
        <v>32.398659601280016</v>
      </c>
      <c r="S856" s="873">
        <v>2</v>
      </c>
      <c r="T856" s="369">
        <v>2.7478475755104315E-2</v>
      </c>
      <c r="U856" s="685">
        <v>0.28263080425892129</v>
      </c>
      <c r="V856" s="369">
        <v>-6.9096957480697219E-2</v>
      </c>
      <c r="W856" s="685">
        <v>-0.60754518611149566</v>
      </c>
      <c r="X856" s="369">
        <v>-0.11632261793677334</v>
      </c>
      <c r="Y856" s="685">
        <v>-0.77732427961625694</v>
      </c>
      <c r="Z856" s="369">
        <v>-0.22258098819562067</v>
      </c>
      <c r="AA856" s="685">
        <v>-1.1851592780023203</v>
      </c>
      <c r="AB856" s="369">
        <v>0.2694489082101521</v>
      </c>
      <c r="AC856" s="373">
        <v>-0.67852694973006411</v>
      </c>
      <c r="AD856" s="686">
        <v>23960625000109</v>
      </c>
      <c r="AE856" s="687" t="s">
        <v>1873</v>
      </c>
      <c r="AF856" s="688" t="s">
        <v>1874</v>
      </c>
      <c r="AG856" s="689" t="s">
        <v>1442</v>
      </c>
      <c r="AH856" s="689" t="s">
        <v>1786</v>
      </c>
      <c r="AI856" s="689">
        <v>5000</v>
      </c>
      <c r="AJ856" s="689">
        <v>1000</v>
      </c>
      <c r="AK856" s="689">
        <v>5000</v>
      </c>
      <c r="AL856" s="673">
        <v>2.5</v>
      </c>
      <c r="AM856" s="673">
        <v>0</v>
      </c>
      <c r="AN856" s="685" t="s">
        <v>1787</v>
      </c>
      <c r="AO856" s="683" t="s">
        <v>1324</v>
      </c>
      <c r="AP856" s="687" t="s">
        <v>1802</v>
      </c>
      <c r="AQ856" s="376" t="s">
        <v>1782</v>
      </c>
      <c r="AR856" s="369">
        <v>0</v>
      </c>
      <c r="AS856" s="369">
        <v>0</v>
      </c>
      <c r="AT856" s="369" t="s">
        <v>1419</v>
      </c>
      <c r="AW856"/>
      <c r="AX856" s="198"/>
      <c r="AY856" s="184"/>
      <c r="AZ856" s="184"/>
      <c r="BA856" s="184"/>
      <c r="BB856" s="186"/>
      <c r="BC856" s="184"/>
      <c r="BD856" s="184"/>
      <c r="BE856" s="184"/>
      <c r="BF856" s="184"/>
      <c r="BG856" s="186"/>
      <c r="BH856" s="186"/>
      <c r="BI856" s="199"/>
      <c r="BJ856" s="199"/>
      <c r="BK856" s="199"/>
      <c r="BL856" s="186"/>
      <c r="BM856" s="186"/>
      <c r="BN856" s="186"/>
      <c r="BO856" s="186"/>
      <c r="BP856" s="186"/>
      <c r="BQ856" s="186"/>
      <c r="BR856" s="186"/>
      <c r="BS856" s="186"/>
      <c r="BT856" s="187"/>
      <c r="BU856" s="188"/>
      <c r="BV856" s="189"/>
      <c r="BW856" s="185"/>
      <c r="BX856"/>
      <c r="BZ856"/>
    </row>
    <row r="857" spans="2:78" ht="18.75">
      <c r="B857" s="676" t="s">
        <v>1676</v>
      </c>
      <c r="C857" s="364">
        <v>21940710000171</v>
      </c>
      <c r="D857" s="838" t="s">
        <v>13</v>
      </c>
      <c r="E857" s="838" t="s">
        <v>616</v>
      </c>
      <c r="F857" s="365" t="s">
        <v>617</v>
      </c>
      <c r="G857" s="366" t="s">
        <v>34</v>
      </c>
      <c r="H857" s="366" t="s">
        <v>1337</v>
      </c>
      <c r="I857" s="840" t="s">
        <v>34</v>
      </c>
      <c r="J857" s="366" t="s">
        <v>608</v>
      </c>
      <c r="K857" s="367" t="s">
        <v>48</v>
      </c>
      <c r="L857" s="681" t="s">
        <v>1419</v>
      </c>
      <c r="M857" s="368" t="s">
        <v>1419</v>
      </c>
      <c r="N857" s="682">
        <v>397520</v>
      </c>
      <c r="O857" s="683" t="s">
        <v>1321</v>
      </c>
      <c r="P857" s="684">
        <v>42165</v>
      </c>
      <c r="Q857" s="372">
        <v>357.63385299999999</v>
      </c>
      <c r="R857" s="372">
        <v>330.13793695141698</v>
      </c>
      <c r="S857" s="873">
        <v>1</v>
      </c>
      <c r="T857" s="369">
        <v>0.12579996270199767</v>
      </c>
      <c r="U857" s="685">
        <v>1.2939198284170959</v>
      </c>
      <c r="V857" s="369">
        <v>0.14008078706471561</v>
      </c>
      <c r="W857" s="685">
        <v>1.2316809733865968</v>
      </c>
      <c r="X857" s="369">
        <v>0.20633234147878854</v>
      </c>
      <c r="Y857" s="685">
        <v>1.3788130077051099</v>
      </c>
      <c r="Z857" s="369">
        <v>0.44905329507133152</v>
      </c>
      <c r="AA857" s="685">
        <v>2.3910383509644841</v>
      </c>
      <c r="AB857" s="369">
        <v>2.9251682656294718E-2</v>
      </c>
      <c r="AC857" s="373">
        <v>0.90078232623695265</v>
      </c>
      <c r="AD857" s="686">
        <v>19366052000104</v>
      </c>
      <c r="AE857" s="687" t="s">
        <v>1873</v>
      </c>
      <c r="AF857" s="688" t="s">
        <v>1874</v>
      </c>
      <c r="AG857" s="689" t="s">
        <v>1442</v>
      </c>
      <c r="AH857" s="689" t="s">
        <v>1786</v>
      </c>
      <c r="AI857" s="689">
        <v>50000</v>
      </c>
      <c r="AJ857" s="689">
        <v>5000</v>
      </c>
      <c r="AK857" s="689">
        <v>5000</v>
      </c>
      <c r="AL857" s="673">
        <v>0</v>
      </c>
      <c r="AM857" s="673">
        <v>0</v>
      </c>
      <c r="AN857" s="685" t="s">
        <v>1787</v>
      </c>
      <c r="AO857" s="683" t="s">
        <v>1324</v>
      </c>
      <c r="AP857" s="687" t="s">
        <v>1802</v>
      </c>
      <c r="AQ857" s="376" t="s">
        <v>1782</v>
      </c>
      <c r="AR857" s="369">
        <v>0</v>
      </c>
      <c r="AS857" s="369">
        <v>0</v>
      </c>
      <c r="AT857" s="369" t="s">
        <v>1419</v>
      </c>
      <c r="AW857"/>
      <c r="AX857" s="198"/>
      <c r="AY857" s="184"/>
      <c r="AZ857" s="184"/>
      <c r="BA857" s="184"/>
      <c r="BB857" s="186"/>
      <c r="BC857" s="184"/>
      <c r="BD857" s="184"/>
      <c r="BE857" s="184"/>
      <c r="BF857" s="184"/>
      <c r="BG857" s="186"/>
      <c r="BH857" s="186"/>
      <c r="BI857" s="199"/>
      <c r="BJ857" s="199"/>
      <c r="BK857" s="199"/>
      <c r="BL857" s="186"/>
      <c r="BM857" s="186"/>
      <c r="BN857" s="186"/>
      <c r="BO857" s="186"/>
      <c r="BP857" s="186"/>
      <c r="BQ857" s="186"/>
      <c r="BR857" s="186"/>
      <c r="BS857" s="186"/>
      <c r="BT857" s="187"/>
      <c r="BU857" s="188"/>
      <c r="BV857" s="189"/>
      <c r="BW857" s="185"/>
      <c r="BX857"/>
      <c r="BZ857"/>
    </row>
    <row r="858" spans="2:78" ht="18.75">
      <c r="B858" s="676" t="s">
        <v>1677</v>
      </c>
      <c r="C858" s="364">
        <v>11702491000139</v>
      </c>
      <c r="D858" s="838" t="s">
        <v>13</v>
      </c>
      <c r="E858" s="838" t="s">
        <v>616</v>
      </c>
      <c r="F858" s="365" t="s">
        <v>617</v>
      </c>
      <c r="G858" s="366" t="s">
        <v>34</v>
      </c>
      <c r="H858" s="366" t="s">
        <v>1337</v>
      </c>
      <c r="I858" s="840" t="s">
        <v>34</v>
      </c>
      <c r="J858" s="366" t="s">
        <v>608</v>
      </c>
      <c r="K858" s="367" t="s">
        <v>48</v>
      </c>
      <c r="L858" s="681" t="s">
        <v>1419</v>
      </c>
      <c r="M858" s="368" t="s">
        <v>1419</v>
      </c>
      <c r="N858" s="682">
        <v>264105</v>
      </c>
      <c r="O858" s="683" t="s">
        <v>1321</v>
      </c>
      <c r="P858" s="684">
        <v>40531</v>
      </c>
      <c r="Q858" s="372">
        <v>15.886645</v>
      </c>
      <c r="R858" s="372">
        <v>14.78320166801619</v>
      </c>
      <c r="S858" s="873">
        <v>1</v>
      </c>
      <c r="T858" s="369">
        <v>0.10401810059302163</v>
      </c>
      <c r="U858" s="685">
        <v>1.06988173907827</v>
      </c>
      <c r="V858" s="369">
        <v>0.11621331813107916</v>
      </c>
      <c r="W858" s="685">
        <v>1.021822733834626</v>
      </c>
      <c r="X858" s="369">
        <v>0.15644995413822849</v>
      </c>
      <c r="Y858" s="685">
        <v>1.0454746467500995</v>
      </c>
      <c r="Z858" s="369">
        <v>0.27495411114812729</v>
      </c>
      <c r="AA858" s="685">
        <v>1.4640262786761036</v>
      </c>
      <c r="AB858" s="369">
        <v>1.693745355749866E-2</v>
      </c>
      <c r="AC858" s="373">
        <v>0.14653500347146417</v>
      </c>
      <c r="AD858" s="686">
        <v>7279819000189</v>
      </c>
      <c r="AE858" s="687" t="s">
        <v>1873</v>
      </c>
      <c r="AF858" s="688" t="s">
        <v>1874</v>
      </c>
      <c r="AG858" s="689" t="s">
        <v>1442</v>
      </c>
      <c r="AH858" s="689" t="s">
        <v>1786</v>
      </c>
      <c r="AI858" s="689">
        <v>50000</v>
      </c>
      <c r="AJ858" s="689">
        <v>5000</v>
      </c>
      <c r="AK858" s="689">
        <v>5000</v>
      </c>
      <c r="AL858" s="673">
        <v>2.2000000000000002</v>
      </c>
      <c r="AM858" s="673">
        <v>0</v>
      </c>
      <c r="AN858" s="685" t="s">
        <v>1787</v>
      </c>
      <c r="AO858" s="683" t="s">
        <v>1324</v>
      </c>
      <c r="AP858" s="687" t="s">
        <v>1802</v>
      </c>
      <c r="AQ858" s="376" t="s">
        <v>1782</v>
      </c>
      <c r="AR858" s="369">
        <v>0</v>
      </c>
      <c r="AS858" s="369">
        <v>0</v>
      </c>
      <c r="AT858" s="369" t="s">
        <v>1419</v>
      </c>
      <c r="AW858"/>
      <c r="AX858" s="198"/>
      <c r="AY858" s="184"/>
      <c r="AZ858" s="184"/>
      <c r="BA858" s="184"/>
      <c r="BB858" s="186"/>
      <c r="BC858" s="184"/>
      <c r="BD858" s="184"/>
      <c r="BE858" s="184"/>
      <c r="BF858" s="184"/>
      <c r="BG858" s="186"/>
      <c r="BH858" s="186"/>
      <c r="BI858" s="199"/>
      <c r="BJ858" s="199"/>
      <c r="BK858" s="199"/>
      <c r="BL858" s="186"/>
      <c r="BM858" s="186"/>
      <c r="BN858" s="186"/>
      <c r="BO858" s="186"/>
      <c r="BP858" s="186"/>
      <c r="BQ858" s="186"/>
      <c r="BR858" s="186"/>
      <c r="BS858" s="186"/>
      <c r="BT858" s="187"/>
      <c r="BU858" s="188"/>
      <c r="BV858" s="189"/>
      <c r="BW858" s="185"/>
      <c r="BX858"/>
      <c r="BZ858"/>
    </row>
    <row r="859" spans="2:78" ht="18.75">
      <c r="B859" s="676" t="s">
        <v>1678</v>
      </c>
      <c r="C859" s="364">
        <v>19391009000107</v>
      </c>
      <c r="D859" s="838" t="s">
        <v>13</v>
      </c>
      <c r="E859" s="838" t="s">
        <v>616</v>
      </c>
      <c r="F859" s="365" t="s">
        <v>617</v>
      </c>
      <c r="G859" s="366" t="s">
        <v>34</v>
      </c>
      <c r="H859" s="366" t="s">
        <v>1337</v>
      </c>
      <c r="I859" s="840" t="s">
        <v>34</v>
      </c>
      <c r="J859" s="366" t="s">
        <v>608</v>
      </c>
      <c r="K859" s="367" t="s">
        <v>48</v>
      </c>
      <c r="L859" s="681" t="s">
        <v>1419</v>
      </c>
      <c r="M859" s="368" t="s">
        <v>1419</v>
      </c>
      <c r="N859" s="682">
        <v>366226</v>
      </c>
      <c r="O859" s="683" t="s">
        <v>1321</v>
      </c>
      <c r="P859" s="684">
        <v>41756</v>
      </c>
      <c r="Q859" s="372">
        <v>74.384482000000006</v>
      </c>
      <c r="R859" s="372">
        <v>100.17215429032254</v>
      </c>
      <c r="S859" s="873">
        <v>1</v>
      </c>
      <c r="T859" s="369">
        <v>0.12971631192577737</v>
      </c>
      <c r="U859" s="685">
        <v>1.334201572598996</v>
      </c>
      <c r="V859" s="369">
        <v>0.13838378784541816</v>
      </c>
      <c r="W859" s="685">
        <v>1.2167598575500977</v>
      </c>
      <c r="X859" s="369">
        <v>0.22481897324175626</v>
      </c>
      <c r="Y859" s="685">
        <v>1.5023496678367683</v>
      </c>
      <c r="Z859" s="369">
        <v>0.33743735310566469</v>
      </c>
      <c r="AA859" s="685">
        <v>1.7967258255958811</v>
      </c>
      <c r="AB859" s="369">
        <v>4.7614081616433324E-2</v>
      </c>
      <c r="AC859" s="373">
        <v>0.51775438469606871</v>
      </c>
      <c r="AD859" s="686">
        <v>18772290000157</v>
      </c>
      <c r="AE859" s="687" t="s">
        <v>1873</v>
      </c>
      <c r="AF859" s="688" t="s">
        <v>1874</v>
      </c>
      <c r="AG859" s="689" t="s">
        <v>1442</v>
      </c>
      <c r="AH859" s="689" t="s">
        <v>1786</v>
      </c>
      <c r="AI859" s="689">
        <v>10000</v>
      </c>
      <c r="AJ859" s="689">
        <v>5000</v>
      </c>
      <c r="AK859" s="689">
        <v>10000</v>
      </c>
      <c r="AL859" s="673">
        <v>2.2999999999999998</v>
      </c>
      <c r="AM859" s="673">
        <v>0</v>
      </c>
      <c r="AN859" s="685" t="s">
        <v>1787</v>
      </c>
      <c r="AO859" s="683" t="s">
        <v>1324</v>
      </c>
      <c r="AP859" s="687" t="s">
        <v>1802</v>
      </c>
      <c r="AQ859" s="376" t="s">
        <v>1782</v>
      </c>
      <c r="AR859" s="369">
        <v>0</v>
      </c>
      <c r="AS859" s="369">
        <v>0</v>
      </c>
      <c r="AT859" s="369" t="s">
        <v>1419</v>
      </c>
      <c r="AW859"/>
      <c r="AX859" s="198"/>
      <c r="AY859" s="184"/>
      <c r="AZ859" s="184"/>
      <c r="BA859" s="184"/>
      <c r="BB859" s="186"/>
      <c r="BC859" s="184"/>
      <c r="BD859" s="184"/>
      <c r="BE859" s="184"/>
      <c r="BF859" s="184"/>
      <c r="BG859" s="186"/>
      <c r="BH859" s="186"/>
      <c r="BI859" s="199"/>
      <c r="BJ859" s="199"/>
      <c r="BK859" s="199"/>
      <c r="BL859" s="186"/>
      <c r="BM859" s="186"/>
      <c r="BN859" s="186"/>
      <c r="BO859" s="186"/>
      <c r="BP859" s="186"/>
      <c r="BQ859" s="186"/>
      <c r="BR859" s="186"/>
      <c r="BS859" s="186"/>
      <c r="BT859" s="187"/>
      <c r="BU859" s="188"/>
      <c r="BV859" s="189"/>
      <c r="BW859" s="185"/>
      <c r="BX859"/>
      <c r="BZ859"/>
    </row>
    <row r="860" spans="2:78" ht="18.75">
      <c r="B860" s="676" t="s">
        <v>1679</v>
      </c>
      <c r="C860" s="364">
        <v>19436830000194</v>
      </c>
      <c r="D860" s="838" t="s">
        <v>14</v>
      </c>
      <c r="E860" s="838" t="s">
        <v>614</v>
      </c>
      <c r="F860" s="365" t="s">
        <v>1419</v>
      </c>
      <c r="G860" s="366" t="s">
        <v>1419</v>
      </c>
      <c r="H860" s="366" t="s">
        <v>865</v>
      </c>
      <c r="I860" s="840" t="s">
        <v>34</v>
      </c>
      <c r="J860" s="366" t="s">
        <v>608</v>
      </c>
      <c r="K860" s="367" t="s">
        <v>48</v>
      </c>
      <c r="L860" s="681" t="s">
        <v>1419</v>
      </c>
      <c r="M860" s="368" t="s">
        <v>1419</v>
      </c>
      <c r="N860" s="682">
        <v>365981</v>
      </c>
      <c r="O860" s="683" t="s">
        <v>1321</v>
      </c>
      <c r="P860" s="684">
        <v>41759</v>
      </c>
      <c r="Q860" s="372">
        <v>226.85620299999999</v>
      </c>
      <c r="R860" s="372">
        <v>278.73177371370963</v>
      </c>
      <c r="S860" s="873">
        <v>2</v>
      </c>
      <c r="T860" s="369">
        <v>0.20777869424143702</v>
      </c>
      <c r="U860" s="685">
        <v>2.1371148816512262</v>
      </c>
      <c r="V860" s="369">
        <v>0.19287303312525328</v>
      </c>
      <c r="W860" s="685">
        <v>1.695864580415217</v>
      </c>
      <c r="X860" s="369">
        <v>0.44061152330557274</v>
      </c>
      <c r="Y860" s="685">
        <v>2.9443803880883186</v>
      </c>
      <c r="Z860" s="369">
        <v>0.36669523374740609</v>
      </c>
      <c r="AA860" s="685">
        <v>1.9525129347211632</v>
      </c>
      <c r="AB860" s="369">
        <v>0.16203196360637023</v>
      </c>
      <c r="AC860" s="373">
        <v>0.48843230093959389</v>
      </c>
      <c r="AD860" s="686">
        <v>26218464000162</v>
      </c>
      <c r="AE860" s="687" t="s">
        <v>1873</v>
      </c>
      <c r="AF860" s="688" t="s">
        <v>1874</v>
      </c>
      <c r="AG860" s="689" t="s">
        <v>1442</v>
      </c>
      <c r="AH860" s="689" t="s">
        <v>1780</v>
      </c>
      <c r="AI860" s="689">
        <v>10000</v>
      </c>
      <c r="AJ860" s="689">
        <v>10000</v>
      </c>
      <c r="AK860" s="689">
        <v>10000</v>
      </c>
      <c r="AL860" s="673">
        <v>2.2000000000000002</v>
      </c>
      <c r="AM860" s="673">
        <v>0</v>
      </c>
      <c r="AN860" s="685" t="s">
        <v>1791</v>
      </c>
      <c r="AO860" s="683" t="s">
        <v>1324</v>
      </c>
      <c r="AP860" s="687" t="s">
        <v>1783</v>
      </c>
      <c r="AQ860" s="376" t="s">
        <v>1782</v>
      </c>
      <c r="AR860" s="369">
        <v>0</v>
      </c>
      <c r="AS860" s="369">
        <v>0</v>
      </c>
      <c r="AT860" s="369" t="s">
        <v>1419</v>
      </c>
      <c r="AW860"/>
      <c r="AX860" s="198"/>
      <c r="AY860" s="184"/>
      <c r="AZ860" s="184"/>
      <c r="BA860" s="184"/>
      <c r="BB860" s="186"/>
      <c r="BC860" s="184"/>
      <c r="BD860" s="184"/>
      <c r="BE860" s="184"/>
      <c r="BF860" s="184"/>
      <c r="BG860" s="186"/>
      <c r="BH860" s="186"/>
      <c r="BI860" s="199"/>
      <c r="BJ860" s="199"/>
      <c r="BK860" s="199"/>
      <c r="BL860" s="186"/>
      <c r="BM860" s="186"/>
      <c r="BN860" s="186"/>
      <c r="BO860" s="186"/>
      <c r="BP860" s="186"/>
      <c r="BQ860" s="186"/>
      <c r="BR860" s="186"/>
      <c r="BS860" s="186"/>
      <c r="BT860" s="187"/>
      <c r="BU860" s="188"/>
      <c r="BV860" s="189"/>
      <c r="BW860" s="185"/>
      <c r="BX860"/>
      <c r="BZ860"/>
    </row>
    <row r="861" spans="2:78" ht="18.75">
      <c r="B861" s="676" t="s">
        <v>1680</v>
      </c>
      <c r="C861" s="364">
        <v>12483948000124</v>
      </c>
      <c r="D861" s="838" t="s">
        <v>13</v>
      </c>
      <c r="E861" s="838" t="s">
        <v>615</v>
      </c>
      <c r="F861" s="365" t="s">
        <v>619</v>
      </c>
      <c r="G861" s="366" t="s">
        <v>34</v>
      </c>
      <c r="H861" s="366" t="s">
        <v>1338</v>
      </c>
      <c r="I861" s="840" t="s">
        <v>34</v>
      </c>
      <c r="J861" s="366" t="s">
        <v>611</v>
      </c>
      <c r="K861" s="367" t="s">
        <v>48</v>
      </c>
      <c r="L861" s="681" t="s">
        <v>1419</v>
      </c>
      <c r="M861" s="368" t="s">
        <v>1419</v>
      </c>
      <c r="N861" s="682">
        <v>267805</v>
      </c>
      <c r="O861" s="683" t="s">
        <v>1324</v>
      </c>
      <c r="P861" s="684">
        <v>40584</v>
      </c>
      <c r="Q861" s="372">
        <v>0</v>
      </c>
      <c r="R861" s="372">
        <v>84.692909514423093</v>
      </c>
      <c r="S861" s="873">
        <v>1</v>
      </c>
      <c r="T861" s="369">
        <v>0.13014438740346757</v>
      </c>
      <c r="U861" s="685">
        <v>1.3386045575979231</v>
      </c>
      <c r="V861" s="369">
        <v>0.14866024844450609</v>
      </c>
      <c r="W861" s="685">
        <v>1.3071171525002332</v>
      </c>
      <c r="X861" s="369">
        <v>0.2543142537946963</v>
      </c>
      <c r="Y861" s="685">
        <v>1.6994514706895512</v>
      </c>
      <c r="Z861" s="369">
        <v>0.33752397699882919</v>
      </c>
      <c r="AA861" s="685">
        <v>1.7971870649475115</v>
      </c>
      <c r="AB861" s="369">
        <v>3.7567354178855782E-2</v>
      </c>
      <c r="AC861" s="373">
        <v>0.92976630621839074</v>
      </c>
      <c r="AD861" s="686">
        <v>38452255000168</v>
      </c>
      <c r="AE861" s="687" t="s">
        <v>1873</v>
      </c>
      <c r="AF861" s="688" t="s">
        <v>1874</v>
      </c>
      <c r="AG861" s="689" t="s">
        <v>1442</v>
      </c>
      <c r="AH861" s="689" t="s">
        <v>1786</v>
      </c>
      <c r="AI861" s="689">
        <v>5000</v>
      </c>
      <c r="AJ861" s="689">
        <v>1000</v>
      </c>
      <c r="AK861" s="689">
        <v>5000</v>
      </c>
      <c r="AL861" s="673">
        <v>2.2999999999999998</v>
      </c>
      <c r="AM861" s="673">
        <v>0</v>
      </c>
      <c r="AN861" s="685" t="s">
        <v>1787</v>
      </c>
      <c r="AO861" s="683" t="s">
        <v>1324</v>
      </c>
      <c r="AP861" s="687" t="s">
        <v>1802</v>
      </c>
      <c r="AQ861" s="376" t="s">
        <v>1782</v>
      </c>
      <c r="AR861" s="369">
        <v>0</v>
      </c>
      <c r="AS861" s="369">
        <v>0</v>
      </c>
      <c r="AT861" s="369" t="s">
        <v>1419</v>
      </c>
      <c r="AW861"/>
      <c r="AX861" s="198"/>
      <c r="AY861" s="184"/>
      <c r="AZ861" s="184"/>
      <c r="BA861" s="184"/>
      <c r="BB861" s="186"/>
      <c r="BC861" s="184"/>
      <c r="BD861" s="184"/>
      <c r="BE861" s="184"/>
      <c r="BF861" s="184"/>
      <c r="BG861" s="186"/>
      <c r="BH861" s="186"/>
      <c r="BI861" s="199"/>
      <c r="BJ861" s="199"/>
      <c r="BK861" s="199"/>
      <c r="BL861" s="186"/>
      <c r="BM861" s="186"/>
      <c r="BN861" s="186"/>
      <c r="BO861" s="186"/>
      <c r="BP861" s="186"/>
      <c r="BQ861" s="186"/>
      <c r="BR861" s="186"/>
      <c r="BS861" s="186"/>
      <c r="BT861" s="187"/>
      <c r="BU861" s="188"/>
      <c r="BV861" s="189"/>
      <c r="BW861" s="185"/>
      <c r="BX861"/>
      <c r="BZ861"/>
    </row>
    <row r="862" spans="2:78" ht="18.75">
      <c r="B862" s="676" t="s">
        <v>1681</v>
      </c>
      <c r="C862" s="364">
        <v>36400100000152</v>
      </c>
      <c r="D862" s="838" t="s">
        <v>13</v>
      </c>
      <c r="E862" s="838" t="s">
        <v>615</v>
      </c>
      <c r="F862" s="365" t="s">
        <v>619</v>
      </c>
      <c r="G862" s="366" t="s">
        <v>34</v>
      </c>
      <c r="H862" s="366" t="s">
        <v>1338</v>
      </c>
      <c r="I862" s="840" t="s">
        <v>34</v>
      </c>
      <c r="J862" s="366" t="s">
        <v>611</v>
      </c>
      <c r="K862" s="367" t="s">
        <v>48</v>
      </c>
      <c r="L862" s="681" t="s">
        <v>1419</v>
      </c>
      <c r="M862" s="368" t="s">
        <v>1419</v>
      </c>
      <c r="N862" s="683">
        <v>541893</v>
      </c>
      <c r="O862" s="683" t="s">
        <v>1321</v>
      </c>
      <c r="P862" s="684">
        <v>44013</v>
      </c>
      <c r="Q862" s="372">
        <v>265.92151746000002</v>
      </c>
      <c r="R862" s="372">
        <v>217.47468056596026</v>
      </c>
      <c r="S862" s="873">
        <v>1</v>
      </c>
      <c r="T862" s="369">
        <v>0.53037995608152877</v>
      </c>
      <c r="U862" s="685">
        <v>5.455241218111909</v>
      </c>
      <c r="V862" s="369">
        <v>0.61743663466371679</v>
      </c>
      <c r="W862" s="685">
        <v>5.4289026434140215</v>
      </c>
      <c r="X862" s="369">
        <v>0.91459537313325767</v>
      </c>
      <c r="Y862" s="685">
        <v>6.11177088489874</v>
      </c>
      <c r="AB862" s="369">
        <v>0.20488888786472459</v>
      </c>
      <c r="AC862" s="373">
        <v>2.4584312580243433</v>
      </c>
      <c r="AD862" s="686">
        <v>36181763000123</v>
      </c>
      <c r="AE862" s="687" t="s">
        <v>1873</v>
      </c>
      <c r="AF862" s="688" t="s">
        <v>1874</v>
      </c>
      <c r="AG862" s="689" t="s">
        <v>1442</v>
      </c>
      <c r="AH862" s="689" t="s">
        <v>1861</v>
      </c>
      <c r="AI862" s="689">
        <v>0</v>
      </c>
      <c r="AJ862" s="689">
        <v>0</v>
      </c>
      <c r="AK862" s="689">
        <v>0</v>
      </c>
      <c r="AL862" s="673">
        <v>0</v>
      </c>
      <c r="AM862" s="673">
        <v>0</v>
      </c>
      <c r="AN862" s="685" t="s">
        <v>1787</v>
      </c>
      <c r="AO862" s="683" t="s">
        <v>1324</v>
      </c>
      <c r="AP862" s="687" t="s">
        <v>1802</v>
      </c>
      <c r="AQ862" s="376" t="s">
        <v>1782</v>
      </c>
      <c r="AR862" s="369">
        <v>0</v>
      </c>
      <c r="AS862" s="369">
        <v>0</v>
      </c>
      <c r="AT862" s="369" t="s">
        <v>1419</v>
      </c>
      <c r="AW862"/>
      <c r="AX862" s="198"/>
      <c r="AY862" s="184"/>
      <c r="AZ862" s="184"/>
      <c r="BA862" s="184"/>
      <c r="BB862" s="186"/>
      <c r="BC862" s="184"/>
      <c r="BD862" s="184"/>
      <c r="BE862" s="184"/>
      <c r="BF862" s="184"/>
      <c r="BG862" s="186"/>
      <c r="BH862" s="186"/>
      <c r="BI862" s="199"/>
      <c r="BJ862" s="199"/>
      <c r="BK862" s="199"/>
      <c r="BL862" s="186"/>
      <c r="BM862" s="186"/>
      <c r="BN862" s="186"/>
      <c r="BO862" s="186"/>
      <c r="BP862" s="186"/>
      <c r="BQ862" s="186"/>
      <c r="BR862" s="186"/>
      <c r="BS862" s="186"/>
      <c r="BT862" s="187"/>
      <c r="BU862" s="188"/>
      <c r="BV862" s="189"/>
      <c r="BW862" s="185"/>
      <c r="BX862"/>
      <c r="BZ862"/>
    </row>
    <row r="863" spans="2:78" ht="18.75">
      <c r="B863" s="676" t="s">
        <v>1682</v>
      </c>
      <c r="C863" s="364">
        <v>14476715000120</v>
      </c>
      <c r="D863" s="838" t="s">
        <v>14</v>
      </c>
      <c r="E863" s="838" t="s">
        <v>1419</v>
      </c>
      <c r="F863" s="365" t="s">
        <v>1419</v>
      </c>
      <c r="G863" s="366" t="s">
        <v>1419</v>
      </c>
      <c r="H863" s="366" t="s">
        <v>34</v>
      </c>
      <c r="I863" s="840" t="s">
        <v>1419</v>
      </c>
      <c r="J863" s="366" t="s">
        <v>1419</v>
      </c>
      <c r="K863" s="367" t="s">
        <v>48</v>
      </c>
      <c r="L863" s="681" t="s">
        <v>1419</v>
      </c>
      <c r="M863" s="368" t="s">
        <v>1419</v>
      </c>
      <c r="N863" s="682">
        <v>307092</v>
      </c>
      <c r="O863" s="683" t="s">
        <v>1321</v>
      </c>
      <c r="P863" s="684">
        <v>41091</v>
      </c>
      <c r="Q863" s="372">
        <v>23.620802999999999</v>
      </c>
      <c r="R863" s="372">
        <v>44.254379825910931</v>
      </c>
      <c r="S863" s="873">
        <v>2</v>
      </c>
      <c r="T863" s="369">
        <v>-8.5008584819414756E-2</v>
      </c>
      <c r="U863" s="685">
        <v>-0.87435871299960732</v>
      </c>
      <c r="V863" s="369">
        <v>-0.13254534858071354</v>
      </c>
      <c r="W863" s="685">
        <v>-1.1654245195120003</v>
      </c>
      <c r="X863" s="369">
        <v>-0.13566087323218534</v>
      </c>
      <c r="Y863" s="685">
        <v>-0.90655190218156079</v>
      </c>
      <c r="Z863" s="369">
        <v>5.5924715368508959E-2</v>
      </c>
      <c r="AA863" s="685">
        <v>0.29777788222584328</v>
      </c>
      <c r="AB863" s="369">
        <v>0.18501568337397312</v>
      </c>
      <c r="AC863" s="373">
        <v>-1.3311127597661354</v>
      </c>
      <c r="AD863" s="686">
        <v>12282747000169</v>
      </c>
      <c r="AE863" s="687" t="s">
        <v>1873</v>
      </c>
      <c r="AF863" s="688" t="s">
        <v>1874</v>
      </c>
      <c r="AG863" s="689" t="s">
        <v>1442</v>
      </c>
      <c r="AH863" s="689" t="s">
        <v>1780</v>
      </c>
      <c r="AI863" s="689">
        <v>50000</v>
      </c>
      <c r="AJ863" s="689">
        <v>10000</v>
      </c>
      <c r="AK863" s="689">
        <v>50000</v>
      </c>
      <c r="AL863" s="673">
        <v>0</v>
      </c>
      <c r="AM863" s="673">
        <v>0</v>
      </c>
      <c r="AN863" s="685" t="s">
        <v>666</v>
      </c>
      <c r="AO863" s="683" t="s">
        <v>1324</v>
      </c>
      <c r="AP863" s="687" t="s">
        <v>1783</v>
      </c>
      <c r="AQ863" s="376" t="s">
        <v>1782</v>
      </c>
      <c r="AR863" s="369">
        <v>0</v>
      </c>
      <c r="AS863" s="369">
        <v>0</v>
      </c>
      <c r="AT863" s="369" t="s">
        <v>1419</v>
      </c>
      <c r="AW863"/>
      <c r="AX863" s="198"/>
      <c r="AY863" s="184"/>
      <c r="AZ863" s="184"/>
      <c r="BA863" s="184"/>
      <c r="BB863" s="186"/>
      <c r="BC863" s="184"/>
      <c r="BD863" s="184"/>
      <c r="BE863" s="184"/>
      <c r="BF863" s="184"/>
      <c r="BG863" s="186"/>
      <c r="BH863" s="186"/>
      <c r="BI863" s="199"/>
      <c r="BJ863" s="199"/>
      <c r="BK863" s="199"/>
      <c r="BL863" s="186"/>
      <c r="BM863" s="186"/>
      <c r="BN863" s="186"/>
      <c r="BO863" s="186"/>
      <c r="BP863" s="186"/>
      <c r="BQ863" s="186"/>
      <c r="BR863" s="186"/>
      <c r="BS863" s="186"/>
      <c r="BT863" s="187"/>
      <c r="BU863" s="188"/>
      <c r="BV863" s="189"/>
      <c r="BW863" s="185"/>
      <c r="BX863"/>
      <c r="BZ863"/>
    </row>
    <row r="864" spans="2:78" ht="18.75">
      <c r="B864" s="676" t="s">
        <v>1683</v>
      </c>
      <c r="C864" s="364">
        <v>34887358000108</v>
      </c>
      <c r="D864" s="838" t="s">
        <v>14</v>
      </c>
      <c r="E864" s="838" t="s">
        <v>614</v>
      </c>
      <c r="F864" s="365" t="s">
        <v>1419</v>
      </c>
      <c r="G864" s="366" t="s">
        <v>1419</v>
      </c>
      <c r="H864" s="366" t="s">
        <v>1338</v>
      </c>
      <c r="I864" s="840" t="s">
        <v>34</v>
      </c>
      <c r="J864" s="366" t="s">
        <v>608</v>
      </c>
      <c r="K864" s="367" t="s">
        <v>48</v>
      </c>
      <c r="L864" s="681" t="s">
        <v>1419</v>
      </c>
      <c r="M864" s="368" t="s">
        <v>1419</v>
      </c>
      <c r="N864" s="682">
        <v>516856</v>
      </c>
      <c r="O864" s="683" t="s">
        <v>1321</v>
      </c>
      <c r="P864" s="684">
        <v>43806</v>
      </c>
      <c r="Q864" s="372">
        <v>22.510752669999999</v>
      </c>
      <c r="R864" s="372">
        <v>73.684911478486015</v>
      </c>
      <c r="S864" s="873">
        <v>2</v>
      </c>
      <c r="T864" s="369">
        <v>0.17641743410679389</v>
      </c>
      <c r="U864" s="685">
        <v>1.8145475655663466</v>
      </c>
      <c r="V864" s="369">
        <v>2.3810456117580925E-2</v>
      </c>
      <c r="W864" s="685">
        <v>0.20935694596099222</v>
      </c>
      <c r="X864" s="369">
        <v>2.2803739743779916E-2</v>
      </c>
      <c r="Y864" s="685">
        <v>0.15238567428498873</v>
      </c>
      <c r="AB864" s="369">
        <v>0.2504576615055284</v>
      </c>
      <c r="AC864" s="373">
        <v>-0.35902647839610036</v>
      </c>
      <c r="AD864" s="686">
        <v>34849937000158</v>
      </c>
      <c r="AE864" s="687" t="s">
        <v>1873</v>
      </c>
      <c r="AF864" s="688" t="s">
        <v>1874</v>
      </c>
      <c r="AG864" s="689" t="s">
        <v>1442</v>
      </c>
      <c r="AH864" s="689" t="s">
        <v>1780</v>
      </c>
      <c r="AI864" s="689">
        <v>1000</v>
      </c>
      <c r="AJ864" s="689">
        <v>100</v>
      </c>
      <c r="AK864" s="689">
        <v>1000</v>
      </c>
      <c r="AL864" s="673">
        <v>0</v>
      </c>
      <c r="AM864" s="673">
        <v>0</v>
      </c>
      <c r="AN864" s="685" t="s">
        <v>666</v>
      </c>
      <c r="AO864" s="683" t="s">
        <v>1324</v>
      </c>
      <c r="AP864" s="687" t="s">
        <v>1783</v>
      </c>
      <c r="AQ864" s="376" t="s">
        <v>1782</v>
      </c>
      <c r="AR864" s="369">
        <v>0</v>
      </c>
      <c r="AS864" s="369">
        <v>0</v>
      </c>
      <c r="AT864" s="369" t="s">
        <v>1419</v>
      </c>
      <c r="AW864"/>
      <c r="AX864" s="198"/>
      <c r="AY864" s="184"/>
      <c r="AZ864" s="184"/>
      <c r="BA864" s="184"/>
      <c r="BB864" s="186"/>
      <c r="BC864" s="184"/>
      <c r="BD864" s="184"/>
      <c r="BE864" s="184"/>
      <c r="BF864" s="184"/>
      <c r="BG864" s="186"/>
      <c r="BH864" s="186"/>
      <c r="BI864" s="199"/>
      <c r="BJ864" s="199"/>
      <c r="BK864" s="199"/>
      <c r="BL864" s="186"/>
      <c r="BM864" s="186"/>
      <c r="BN864" s="186"/>
      <c r="BO864" s="186"/>
      <c r="BP864" s="186"/>
      <c r="BQ864" s="186"/>
      <c r="BR864" s="186"/>
      <c r="BS864" s="186"/>
      <c r="BT864" s="187"/>
      <c r="BU864" s="188"/>
      <c r="BV864" s="189"/>
      <c r="BW864" s="185"/>
      <c r="BX864"/>
      <c r="BZ864"/>
    </row>
    <row r="865" spans="2:78" ht="18.75">
      <c r="B865" s="676" t="s">
        <v>1684</v>
      </c>
      <c r="C865" s="364">
        <v>31006632000196</v>
      </c>
      <c r="D865" s="838" t="s">
        <v>14</v>
      </c>
      <c r="E865" s="838" t="s">
        <v>614</v>
      </c>
      <c r="F865" s="365" t="s">
        <v>1419</v>
      </c>
      <c r="G865" s="366" t="s">
        <v>1419</v>
      </c>
      <c r="H865" s="366" t="s">
        <v>1338</v>
      </c>
      <c r="I865" s="840" t="s">
        <v>34</v>
      </c>
      <c r="J865" s="366" t="s">
        <v>608</v>
      </c>
      <c r="K865" s="367" t="s">
        <v>48</v>
      </c>
      <c r="L865" s="681" t="s">
        <v>1419</v>
      </c>
      <c r="M865" s="368" t="s">
        <v>1419</v>
      </c>
      <c r="N865" s="682">
        <v>487449</v>
      </c>
      <c r="O865" s="683" t="s">
        <v>1321</v>
      </c>
      <c r="P865" s="684">
        <v>43517</v>
      </c>
      <c r="Q865" s="372">
        <v>48.950040700000002</v>
      </c>
      <c r="R865" s="372">
        <v>71.660843118199963</v>
      </c>
      <c r="S865" s="873">
        <v>2</v>
      </c>
      <c r="T865" s="369">
        <v>0.18206478764569822</v>
      </c>
      <c r="U865" s="685">
        <v>1.8726336139651012</v>
      </c>
      <c r="V865" s="369">
        <v>3.2191577906205859E-2</v>
      </c>
      <c r="W865" s="685">
        <v>0.28304919497667014</v>
      </c>
      <c r="X865" s="369">
        <v>4.6443610017526282E-2</v>
      </c>
      <c r="Y865" s="685">
        <v>0.31035877922963306</v>
      </c>
      <c r="Z865" s="369">
        <v>5.9672489605436585E-2</v>
      </c>
      <c r="AA865" s="685">
        <v>0.31773335751041315</v>
      </c>
      <c r="AB865" s="369">
        <v>0.25069273105899748</v>
      </c>
      <c r="AC865" s="373">
        <v>-0.32525797642628124</v>
      </c>
      <c r="AD865" s="686">
        <v>31493876000140</v>
      </c>
      <c r="AE865" s="687" t="s">
        <v>1873</v>
      </c>
      <c r="AF865" s="688" t="s">
        <v>1874</v>
      </c>
      <c r="AG865" s="689" t="s">
        <v>1442</v>
      </c>
      <c r="AH865" s="689" t="s">
        <v>1780</v>
      </c>
      <c r="AI865" s="689">
        <v>30000</v>
      </c>
      <c r="AJ865" s="689">
        <v>30000</v>
      </c>
      <c r="AK865" s="689">
        <v>30000</v>
      </c>
      <c r="AL865" s="673">
        <v>0</v>
      </c>
      <c r="AM865" s="673">
        <v>0</v>
      </c>
      <c r="AN865" s="685" t="s">
        <v>666</v>
      </c>
      <c r="AO865" s="683" t="s">
        <v>1324</v>
      </c>
      <c r="AP865" s="687" t="s">
        <v>1783</v>
      </c>
      <c r="AQ865" s="376" t="s">
        <v>1782</v>
      </c>
      <c r="AR865" s="369">
        <v>0</v>
      </c>
      <c r="AS865" s="369">
        <v>0</v>
      </c>
      <c r="AT865" s="369" t="s">
        <v>1419</v>
      </c>
      <c r="AW865"/>
      <c r="AX865" s="198"/>
      <c r="AY865" s="184"/>
      <c r="AZ865" s="184"/>
      <c r="BA865" s="184"/>
      <c r="BB865" s="186"/>
      <c r="BC865" s="184"/>
      <c r="BD865" s="184"/>
      <c r="BE865" s="184"/>
      <c r="BF865" s="184"/>
      <c r="BG865" s="186"/>
      <c r="BH865" s="186"/>
      <c r="BI865" s="199"/>
      <c r="BJ865" s="199"/>
      <c r="BK865" s="199"/>
      <c r="BL865" s="186"/>
      <c r="BM865" s="186"/>
      <c r="BN865" s="186"/>
      <c r="BO865" s="186"/>
      <c r="BP865" s="186"/>
      <c r="BQ865" s="186"/>
      <c r="BR865" s="186"/>
      <c r="BS865" s="186"/>
      <c r="BT865" s="187"/>
      <c r="BU865" s="188"/>
      <c r="BV865" s="189"/>
      <c r="BW865" s="185"/>
      <c r="BX865"/>
      <c r="BZ865"/>
    </row>
    <row r="866" spans="2:78" ht="18.75">
      <c r="B866" s="676" t="s">
        <v>1685</v>
      </c>
      <c r="C866" s="364">
        <v>28021609000166</v>
      </c>
      <c r="D866" s="838" t="s">
        <v>14</v>
      </c>
      <c r="E866" s="838" t="s">
        <v>614</v>
      </c>
      <c r="F866" s="365" t="s">
        <v>1419</v>
      </c>
      <c r="G866" s="366" t="s">
        <v>1419</v>
      </c>
      <c r="H866" s="366" t="s">
        <v>1338</v>
      </c>
      <c r="I866" s="840" t="s">
        <v>34</v>
      </c>
      <c r="J866" s="366" t="s">
        <v>608</v>
      </c>
      <c r="K866" s="367" t="s">
        <v>48</v>
      </c>
      <c r="L866" s="681" t="s">
        <v>1419</v>
      </c>
      <c r="M866" s="368" t="s">
        <v>1419</v>
      </c>
      <c r="N866" s="682">
        <v>445940</v>
      </c>
      <c r="O866" s="683" t="s">
        <v>1321</v>
      </c>
      <c r="P866" s="684">
        <v>42949</v>
      </c>
      <c r="Q866" s="372">
        <v>89.777135329999993</v>
      </c>
      <c r="R866" s="372">
        <v>142.36541681581676</v>
      </c>
      <c r="S866" s="873">
        <v>2</v>
      </c>
      <c r="T866" s="369">
        <v>0.22922749127558273</v>
      </c>
      <c r="U866" s="685">
        <v>2.3577272187464122</v>
      </c>
      <c r="V866" s="369">
        <v>4.2940580636329662E-2</v>
      </c>
      <c r="W866" s="685">
        <v>0.3775613862842308</v>
      </c>
      <c r="X866" s="369">
        <v>5.3070753370571433E-2</v>
      </c>
      <c r="Y866" s="685">
        <v>0.35464457269088001</v>
      </c>
      <c r="Z866" s="369">
        <v>0.49065343635127334</v>
      </c>
      <c r="AA866" s="685">
        <v>2.612543313287679</v>
      </c>
      <c r="AB866" s="369">
        <v>0.22047963026649378</v>
      </c>
      <c r="AC866" s="373">
        <v>-0.32107640779939084</v>
      </c>
      <c r="AD866" s="686">
        <v>26491334000107</v>
      </c>
      <c r="AE866" s="687" t="s">
        <v>1873</v>
      </c>
      <c r="AF866" s="688" t="s">
        <v>1874</v>
      </c>
      <c r="AG866" s="689" t="s">
        <v>1442</v>
      </c>
      <c r="AH866" s="689" t="s">
        <v>1780</v>
      </c>
      <c r="AI866" s="689">
        <v>1000</v>
      </c>
      <c r="AJ866" s="689">
        <v>100</v>
      </c>
      <c r="AK866" s="689">
        <v>1000</v>
      </c>
      <c r="AL866" s="673">
        <v>0</v>
      </c>
      <c r="AM866" s="673">
        <v>0</v>
      </c>
      <c r="AN866" s="685" t="s">
        <v>1787</v>
      </c>
      <c r="AO866" s="683" t="s">
        <v>1324</v>
      </c>
      <c r="AP866" s="687" t="s">
        <v>1802</v>
      </c>
      <c r="AQ866" s="376" t="s">
        <v>1782</v>
      </c>
      <c r="AR866" s="369">
        <v>0</v>
      </c>
      <c r="AS866" s="369">
        <v>0</v>
      </c>
      <c r="AT866" s="369" t="s">
        <v>1419</v>
      </c>
      <c r="AW866"/>
      <c r="AX866" s="198"/>
      <c r="AY866" s="184"/>
      <c r="AZ866" s="184"/>
      <c r="BA866" s="184"/>
      <c r="BB866" s="186"/>
      <c r="BC866" s="184"/>
      <c r="BD866" s="184"/>
      <c r="BE866" s="184"/>
      <c r="BF866" s="184"/>
      <c r="BG866" s="186"/>
      <c r="BH866" s="186"/>
      <c r="BI866" s="199"/>
      <c r="BJ866" s="199"/>
      <c r="BK866" s="199"/>
      <c r="BL866" s="186"/>
      <c r="BM866" s="186"/>
      <c r="BN866" s="186"/>
      <c r="BO866" s="186"/>
      <c r="BP866" s="186"/>
      <c r="BQ866" s="186"/>
      <c r="BR866" s="186"/>
      <c r="BS866" s="186"/>
      <c r="BT866" s="187"/>
      <c r="BU866" s="188"/>
      <c r="BV866" s="189"/>
      <c r="BW866" s="185"/>
      <c r="BX866"/>
      <c r="BZ866"/>
    </row>
    <row r="867" spans="2:78" ht="18.75">
      <c r="B867" s="676" t="s">
        <v>1686</v>
      </c>
      <c r="C867" s="364">
        <v>32669660000156</v>
      </c>
      <c r="D867" s="838" t="s">
        <v>14</v>
      </c>
      <c r="E867" s="838" t="s">
        <v>614</v>
      </c>
      <c r="F867" s="365" t="s">
        <v>1419</v>
      </c>
      <c r="G867" s="366" t="s">
        <v>1419</v>
      </c>
      <c r="H867" s="366" t="s">
        <v>1338</v>
      </c>
      <c r="I867" s="840" t="s">
        <v>34</v>
      </c>
      <c r="J867" s="366" t="s">
        <v>608</v>
      </c>
      <c r="K867" s="367" t="s">
        <v>48</v>
      </c>
      <c r="L867" s="681" t="s">
        <v>1419</v>
      </c>
      <c r="M867" s="368" t="s">
        <v>1419</v>
      </c>
      <c r="N867" s="682">
        <v>500313</v>
      </c>
      <c r="O867" s="683" t="s">
        <v>1321</v>
      </c>
      <c r="P867" s="684">
        <v>43646</v>
      </c>
      <c r="Q867" s="372">
        <v>181.85124845999999</v>
      </c>
      <c r="R867" s="372">
        <v>250.00257995509949</v>
      </c>
      <c r="S867" s="873">
        <v>2</v>
      </c>
      <c r="T867" s="369">
        <v>0.22677490690084712</v>
      </c>
      <c r="U867" s="685">
        <v>2.332501078092827</v>
      </c>
      <c r="V867" s="369">
        <v>4.2119578202708841E-2</v>
      </c>
      <c r="W867" s="685">
        <v>0.37034260134031344</v>
      </c>
      <c r="X867" s="369">
        <v>5.1923402904696658E-2</v>
      </c>
      <c r="Y867" s="685">
        <v>0.34697741912975355</v>
      </c>
      <c r="Z867" s="369">
        <v>0.4889537142107101</v>
      </c>
      <c r="AA867" s="685">
        <v>2.6034929380456386</v>
      </c>
      <c r="AB867" s="369">
        <v>0.21877915974723358</v>
      </c>
      <c r="AC867" s="373">
        <v>-0.32732464186836246</v>
      </c>
      <c r="AD867" s="686">
        <v>31943995000158</v>
      </c>
      <c r="AE867" s="687" t="s">
        <v>1873</v>
      </c>
      <c r="AF867" s="688" t="s">
        <v>1874</v>
      </c>
      <c r="AG867" s="689" t="s">
        <v>1442</v>
      </c>
      <c r="AH867" s="689" t="s">
        <v>1780</v>
      </c>
      <c r="AI867" s="689">
        <v>1000</v>
      </c>
      <c r="AJ867" s="689">
        <v>100</v>
      </c>
      <c r="AK867" s="689">
        <v>1000</v>
      </c>
      <c r="AL867" s="673">
        <v>0</v>
      </c>
      <c r="AM867" s="673">
        <v>0</v>
      </c>
      <c r="AN867" s="685" t="s">
        <v>1787</v>
      </c>
      <c r="AO867" s="683" t="s">
        <v>1324</v>
      </c>
      <c r="AP867" s="687" t="s">
        <v>1802</v>
      </c>
      <c r="AQ867" s="376" t="s">
        <v>1782</v>
      </c>
      <c r="AR867" s="369">
        <v>0</v>
      </c>
      <c r="AS867" s="369">
        <v>0</v>
      </c>
      <c r="AT867" s="369" t="s">
        <v>1419</v>
      </c>
      <c r="AW867"/>
      <c r="AX867" s="198"/>
      <c r="AY867" s="184"/>
      <c r="AZ867" s="184"/>
      <c r="BA867" s="184"/>
      <c r="BB867" s="186"/>
      <c r="BC867" s="184"/>
      <c r="BD867" s="184"/>
      <c r="BE867" s="184"/>
      <c r="BF867" s="184"/>
      <c r="BG867" s="186"/>
      <c r="BH867" s="186"/>
      <c r="BI867" s="199"/>
      <c r="BJ867" s="199"/>
      <c r="BK867" s="199"/>
      <c r="BL867" s="186"/>
      <c r="BM867" s="186"/>
      <c r="BN867" s="186"/>
      <c r="BO867" s="186"/>
      <c r="BP867" s="186"/>
      <c r="BQ867" s="186"/>
      <c r="BR867" s="186"/>
      <c r="BS867" s="186"/>
      <c r="BT867" s="187"/>
      <c r="BU867" s="188"/>
      <c r="BV867" s="189"/>
      <c r="BW867" s="185"/>
      <c r="BX867"/>
      <c r="BZ867"/>
    </row>
    <row r="868" spans="2:78" ht="18.75">
      <c r="B868" s="676" t="s">
        <v>1687</v>
      </c>
      <c r="C868" s="364">
        <v>27566556000104</v>
      </c>
      <c r="D868" s="838" t="s">
        <v>13</v>
      </c>
      <c r="E868" s="838" t="s">
        <v>616</v>
      </c>
      <c r="F868" s="365" t="s">
        <v>617</v>
      </c>
      <c r="G868" s="366" t="s">
        <v>34</v>
      </c>
      <c r="H868" s="366" t="s">
        <v>1338</v>
      </c>
      <c r="I868" s="840" t="s">
        <v>34</v>
      </c>
      <c r="J868" s="366" t="s">
        <v>608</v>
      </c>
      <c r="K868" s="367" t="s">
        <v>48</v>
      </c>
      <c r="L868" s="681" t="s">
        <v>1419</v>
      </c>
      <c r="M868" s="368" t="s">
        <v>1419</v>
      </c>
      <c r="N868" s="682">
        <v>442410</v>
      </c>
      <c r="O868" s="683" t="s">
        <v>1321</v>
      </c>
      <c r="P868" s="684">
        <v>42890</v>
      </c>
      <c r="Q868" s="372">
        <v>10.456636</v>
      </c>
      <c r="R868" s="372">
        <v>15.725354948207157</v>
      </c>
      <c r="S868" s="873">
        <v>2</v>
      </c>
      <c r="T868" s="369">
        <v>7.888356310978728E-2</v>
      </c>
      <c r="U868" s="685">
        <v>0.81135959225784637</v>
      </c>
      <c r="V868" s="369">
        <v>2.5836077365895438E-2</v>
      </c>
      <c r="W868" s="685">
        <v>0.22716751943873809</v>
      </c>
      <c r="X868" s="369">
        <v>1.6059257288960183E-2</v>
      </c>
      <c r="Y868" s="685">
        <v>0.10731576390498977</v>
      </c>
      <c r="Z868" s="369">
        <v>0.17213959422963931</v>
      </c>
      <c r="AA868" s="685">
        <v>0.9165780009634521</v>
      </c>
      <c r="AB868" s="369">
        <v>7.9836005798414433E-2</v>
      </c>
      <c r="AC868" s="373">
        <v>-1.1009482509843136</v>
      </c>
      <c r="AD868" s="686">
        <v>26269634000138</v>
      </c>
      <c r="AE868" s="687" t="s">
        <v>1873</v>
      </c>
      <c r="AF868" s="688" t="s">
        <v>1874</v>
      </c>
      <c r="AG868" s="689" t="s">
        <v>1442</v>
      </c>
      <c r="AH868" s="689" t="s">
        <v>1786</v>
      </c>
      <c r="AI868" s="689">
        <v>1000</v>
      </c>
      <c r="AJ868" s="689">
        <v>100</v>
      </c>
      <c r="AK868" s="689">
        <v>1000</v>
      </c>
      <c r="AL868" s="673">
        <v>2.5</v>
      </c>
      <c r="AM868" s="673">
        <v>0</v>
      </c>
      <c r="AN868" s="685" t="s">
        <v>1787</v>
      </c>
      <c r="AO868" s="683" t="s">
        <v>1324</v>
      </c>
      <c r="AP868" s="687" t="s">
        <v>1802</v>
      </c>
      <c r="AQ868" s="376" t="s">
        <v>1782</v>
      </c>
      <c r="AR868" s="369">
        <v>0</v>
      </c>
      <c r="AS868" s="369">
        <v>0</v>
      </c>
      <c r="AT868" s="369" t="s">
        <v>1419</v>
      </c>
      <c r="AW868"/>
      <c r="AX868" s="198"/>
      <c r="AY868" s="184"/>
      <c r="AZ868" s="184"/>
      <c r="BA868" s="184"/>
      <c r="BB868" s="186"/>
      <c r="BC868" s="184"/>
      <c r="BD868" s="184"/>
      <c r="BE868" s="184"/>
      <c r="BF868" s="184"/>
      <c r="BG868" s="186"/>
      <c r="BH868" s="186"/>
      <c r="BI868" s="199"/>
      <c r="BJ868" s="199"/>
      <c r="BK868" s="199"/>
      <c r="BL868" s="186"/>
      <c r="BM868" s="186"/>
      <c r="BN868" s="186"/>
      <c r="BO868" s="186"/>
      <c r="BP868" s="186"/>
      <c r="BQ868" s="186"/>
      <c r="BR868" s="186"/>
      <c r="BS868" s="186"/>
      <c r="BT868" s="187"/>
      <c r="BU868" s="188"/>
      <c r="BV868" s="189"/>
      <c r="BW868" s="185"/>
      <c r="BX868"/>
      <c r="BZ868"/>
    </row>
    <row r="869" spans="2:78" ht="18.75">
      <c r="B869" s="676" t="s">
        <v>1688</v>
      </c>
      <c r="C869" s="364">
        <v>27566566000131</v>
      </c>
      <c r="D869" s="838" t="s">
        <v>13</v>
      </c>
      <c r="E869" s="838" t="s">
        <v>615</v>
      </c>
      <c r="F869" s="365" t="s">
        <v>619</v>
      </c>
      <c r="G869" s="366" t="s">
        <v>34</v>
      </c>
      <c r="H869" s="366" t="s">
        <v>1337</v>
      </c>
      <c r="I869" s="840" t="s">
        <v>34</v>
      </c>
      <c r="J869" s="366" t="s">
        <v>1419</v>
      </c>
      <c r="K869" s="367" t="s">
        <v>48</v>
      </c>
      <c r="L869" s="681" t="s">
        <v>1419</v>
      </c>
      <c r="M869" s="368" t="s">
        <v>1419</v>
      </c>
      <c r="N869" s="682">
        <v>442429</v>
      </c>
      <c r="O869" s="683" t="s">
        <v>1321</v>
      </c>
      <c r="P869" s="684">
        <v>42897</v>
      </c>
      <c r="Q869" s="372">
        <v>38.543813</v>
      </c>
      <c r="R869" s="372">
        <v>44.344783223107555</v>
      </c>
      <c r="S869" s="873">
        <v>1</v>
      </c>
      <c r="T869" s="369">
        <v>0.15553551776535524</v>
      </c>
      <c r="U869" s="685">
        <v>1.5997658992669701</v>
      </c>
      <c r="V869" s="369">
        <v>0.12546205943191402</v>
      </c>
      <c r="W869" s="685">
        <v>1.1031436553308078</v>
      </c>
      <c r="X869" s="369">
        <v>0.22696540315069003</v>
      </c>
      <c r="Y869" s="685">
        <v>1.5166931559072965</v>
      </c>
      <c r="Z869" s="369">
        <v>0.25166330117005642</v>
      </c>
      <c r="AA869" s="685">
        <v>1.3400115559386887</v>
      </c>
      <c r="AB869" s="369">
        <v>4.3660365646471869E-2</v>
      </c>
      <c r="AC869" s="373">
        <v>0.26868009332919157</v>
      </c>
      <c r="AD869" s="686">
        <v>26277587000174</v>
      </c>
      <c r="AE869" s="687" t="s">
        <v>1873</v>
      </c>
      <c r="AF869" s="688" t="s">
        <v>1874</v>
      </c>
      <c r="AG869" s="689" t="s">
        <v>1442</v>
      </c>
      <c r="AH869" s="689" t="s">
        <v>1786</v>
      </c>
      <c r="AI869" s="689">
        <v>1000</v>
      </c>
      <c r="AJ869" s="689">
        <v>100</v>
      </c>
      <c r="AK869" s="689">
        <v>1000</v>
      </c>
      <c r="AL869" s="673">
        <v>2.5</v>
      </c>
      <c r="AM869" s="673">
        <v>0</v>
      </c>
      <c r="AN869" s="685" t="s">
        <v>1787</v>
      </c>
      <c r="AO869" s="683" t="s">
        <v>1324</v>
      </c>
      <c r="AP869" s="687" t="s">
        <v>1802</v>
      </c>
      <c r="AQ869" s="376" t="s">
        <v>1782</v>
      </c>
      <c r="AR869" s="369">
        <v>0</v>
      </c>
      <c r="AS869" s="369">
        <v>0</v>
      </c>
      <c r="AT869" s="369" t="s">
        <v>1419</v>
      </c>
      <c r="AW869"/>
      <c r="AX869" s="198"/>
      <c r="AY869" s="184"/>
      <c r="AZ869" s="184"/>
      <c r="BA869" s="184"/>
      <c r="BB869" s="186"/>
      <c r="BC869" s="184"/>
      <c r="BD869" s="184"/>
      <c r="BE869" s="184"/>
      <c r="BF869" s="184"/>
      <c r="BG869" s="186"/>
      <c r="BH869" s="186"/>
      <c r="BI869" s="199"/>
      <c r="BJ869" s="199"/>
      <c r="BK869" s="199"/>
      <c r="BL869" s="186"/>
      <c r="BM869" s="186"/>
      <c r="BN869" s="186"/>
      <c r="BO869" s="186"/>
      <c r="BP869" s="186"/>
      <c r="BQ869" s="186"/>
      <c r="BR869" s="186"/>
      <c r="BS869" s="186"/>
      <c r="BT869" s="187"/>
      <c r="BU869" s="188"/>
      <c r="BV869" s="189"/>
      <c r="BW869" s="185"/>
      <c r="BX869"/>
      <c r="BZ869"/>
    </row>
    <row r="870" spans="2:78" ht="18.75">
      <c r="B870" s="676" t="s">
        <v>1689</v>
      </c>
      <c r="C870" s="364">
        <v>36988916000149</v>
      </c>
      <c r="D870" s="838" t="s">
        <v>14</v>
      </c>
      <c r="E870" s="838" t="s">
        <v>607</v>
      </c>
      <c r="F870" s="365" t="s">
        <v>1419</v>
      </c>
      <c r="G870" s="366" t="s">
        <v>1419</v>
      </c>
      <c r="H870" s="366" t="s">
        <v>34</v>
      </c>
      <c r="I870" s="840" t="s">
        <v>34</v>
      </c>
      <c r="J870" s="366" t="s">
        <v>608</v>
      </c>
      <c r="K870" s="367" t="s">
        <v>48</v>
      </c>
      <c r="L870" s="681" t="s">
        <v>1419</v>
      </c>
      <c r="M870" s="368" t="s">
        <v>1419</v>
      </c>
      <c r="N870" s="683">
        <v>546836</v>
      </c>
      <c r="O870" s="683" t="s">
        <v>1321</v>
      </c>
      <c r="P870" s="684">
        <v>44044</v>
      </c>
      <c r="Q870" s="372">
        <v>16.914599760000002</v>
      </c>
      <c r="R870" s="372">
        <v>29.396967699080029</v>
      </c>
      <c r="S870" s="873">
        <v>2</v>
      </c>
      <c r="T870" s="369">
        <v>2.6187141787541446E-2</v>
      </c>
      <c r="U870" s="685">
        <v>0.26934874447249513</v>
      </c>
      <c r="V870" s="369">
        <v>-0.10246543728238522</v>
      </c>
      <c r="W870" s="685">
        <v>-0.90094246452332161</v>
      </c>
      <c r="X870" s="369">
        <v>-0.11366576260428374</v>
      </c>
      <c r="Y870" s="685">
        <v>-0.75956988073834786</v>
      </c>
      <c r="AB870" s="369">
        <v>0.24083415915317055</v>
      </c>
      <c r="AC870" s="373">
        <v>-0.89770000384421111</v>
      </c>
      <c r="AD870" s="686">
        <v>35727340000101</v>
      </c>
      <c r="AE870" s="687" t="s">
        <v>1873</v>
      </c>
      <c r="AF870" s="688" t="s">
        <v>1874</v>
      </c>
      <c r="AG870" s="689" t="s">
        <v>1442</v>
      </c>
      <c r="AH870" s="689" t="s">
        <v>1780</v>
      </c>
      <c r="AI870" s="689">
        <v>1000</v>
      </c>
      <c r="AJ870" s="689">
        <v>0</v>
      </c>
      <c r="AK870" s="689">
        <v>1000</v>
      </c>
      <c r="AL870" s="673">
        <v>0</v>
      </c>
      <c r="AM870" s="673">
        <v>0</v>
      </c>
      <c r="AN870" s="685" t="s">
        <v>666</v>
      </c>
      <c r="AO870" s="683" t="s">
        <v>1324</v>
      </c>
      <c r="AP870" s="687" t="s">
        <v>1783</v>
      </c>
      <c r="AQ870" s="376" t="s">
        <v>1782</v>
      </c>
      <c r="AR870" s="369">
        <v>0</v>
      </c>
      <c r="AS870" s="369">
        <v>0</v>
      </c>
      <c r="AT870" s="369" t="s">
        <v>1419</v>
      </c>
      <c r="AW870"/>
      <c r="AX870" s="198"/>
      <c r="AY870" s="184"/>
      <c r="AZ870" s="184"/>
      <c r="BA870" s="184"/>
      <c r="BB870" s="186"/>
      <c r="BC870" s="184"/>
      <c r="BD870" s="184"/>
      <c r="BE870" s="184"/>
      <c r="BF870" s="184"/>
      <c r="BG870" s="186"/>
      <c r="BH870" s="186"/>
      <c r="BI870" s="199"/>
      <c r="BJ870" s="199"/>
      <c r="BK870" s="199"/>
      <c r="BL870" s="186"/>
      <c r="BM870" s="186"/>
      <c r="BN870" s="186"/>
      <c r="BO870" s="186"/>
      <c r="BP870" s="186"/>
      <c r="BQ870" s="186"/>
      <c r="BR870" s="186"/>
      <c r="BS870" s="186"/>
      <c r="BT870" s="187"/>
      <c r="BU870" s="188"/>
      <c r="BV870" s="189"/>
      <c r="BW870" s="185"/>
      <c r="BX870"/>
      <c r="BZ870"/>
    </row>
    <row r="871" spans="2:78" ht="18.75">
      <c r="B871" s="676" t="s">
        <v>1690</v>
      </c>
      <c r="C871" s="364">
        <v>34674530000137</v>
      </c>
      <c r="D871" s="838" t="s">
        <v>14</v>
      </c>
      <c r="E871" s="838" t="s">
        <v>607</v>
      </c>
      <c r="F871" s="365" t="s">
        <v>1419</v>
      </c>
      <c r="G871" s="366" t="s">
        <v>1419</v>
      </c>
      <c r="H871" s="366" t="s">
        <v>34</v>
      </c>
      <c r="I871" s="840" t="s">
        <v>34</v>
      </c>
      <c r="J871" s="366" t="s">
        <v>608</v>
      </c>
      <c r="K871" s="367" t="s">
        <v>48</v>
      </c>
      <c r="L871" s="681" t="s">
        <v>1419</v>
      </c>
      <c r="M871" s="368" t="s">
        <v>1419</v>
      </c>
      <c r="N871" s="682">
        <v>513474</v>
      </c>
      <c r="O871" s="683" t="s">
        <v>1321</v>
      </c>
      <c r="P871" s="684">
        <v>43777</v>
      </c>
      <c r="Q871" s="372">
        <v>128.08550055000001</v>
      </c>
      <c r="R871" s="372">
        <v>289.36037556587985</v>
      </c>
      <c r="S871" s="873">
        <v>2</v>
      </c>
      <c r="T871" s="369">
        <v>-0.10212177317267457</v>
      </c>
      <c r="U871" s="685">
        <v>-1.0503769983958695</v>
      </c>
      <c r="V871" s="369">
        <v>-0.20616237397923831</v>
      </c>
      <c r="W871" s="685">
        <v>-1.8127130692171869</v>
      </c>
      <c r="X871" s="369">
        <v>-0.2544103093452651</v>
      </c>
      <c r="Y871" s="685">
        <v>-1.7000933605728208</v>
      </c>
      <c r="AB871" s="369">
        <v>0.2524217646562511</v>
      </c>
      <c r="AC871" s="373">
        <v>-1.267298652832509</v>
      </c>
      <c r="AD871" s="686">
        <v>0</v>
      </c>
      <c r="AE871" s="687" t="s">
        <v>1873</v>
      </c>
      <c r="AF871" s="688" t="s">
        <v>1874</v>
      </c>
      <c r="AG871" s="689" t="s">
        <v>1442</v>
      </c>
      <c r="AH871" s="689" t="s">
        <v>1780</v>
      </c>
      <c r="AI871" s="689">
        <v>0</v>
      </c>
      <c r="AJ871" s="689">
        <v>0</v>
      </c>
      <c r="AK871" s="689">
        <v>0</v>
      </c>
      <c r="AL871" s="673">
        <v>0</v>
      </c>
      <c r="AM871" s="673">
        <v>0</v>
      </c>
      <c r="AN871" s="685" t="s">
        <v>666</v>
      </c>
      <c r="AO871" s="683" t="s">
        <v>1324</v>
      </c>
      <c r="AP871" s="687" t="s">
        <v>1783</v>
      </c>
      <c r="AQ871" s="376" t="s">
        <v>1782</v>
      </c>
      <c r="AR871" s="369">
        <v>0</v>
      </c>
      <c r="AS871" s="369">
        <v>0</v>
      </c>
      <c r="AT871" s="369" t="s">
        <v>1419</v>
      </c>
      <c r="AW871"/>
      <c r="AX871" s="198"/>
      <c r="AY871" s="184"/>
      <c r="AZ871" s="184"/>
      <c r="BA871" s="184"/>
      <c r="BB871" s="186"/>
      <c r="BC871" s="184"/>
      <c r="BD871" s="184"/>
      <c r="BE871" s="184"/>
      <c r="BF871" s="184"/>
      <c r="BG871" s="186"/>
      <c r="BH871" s="186"/>
      <c r="BI871" s="199"/>
      <c r="BJ871" s="199"/>
      <c r="BK871" s="199"/>
      <c r="BL871" s="186"/>
      <c r="BM871" s="186"/>
      <c r="BN871" s="186"/>
      <c r="BO871" s="186"/>
      <c r="BP871" s="186"/>
      <c r="BQ871" s="186"/>
      <c r="BR871" s="186"/>
      <c r="BS871" s="186"/>
      <c r="BT871" s="187"/>
      <c r="BU871" s="188"/>
      <c r="BV871" s="189"/>
      <c r="BW871" s="185"/>
      <c r="BX871"/>
      <c r="BZ871"/>
    </row>
    <row r="872" spans="2:78" ht="18.75">
      <c r="B872" s="676" t="s">
        <v>1691</v>
      </c>
      <c r="C872" s="364">
        <v>30658954000157</v>
      </c>
      <c r="D872" s="838" t="s">
        <v>13</v>
      </c>
      <c r="E872" s="838" t="s">
        <v>615</v>
      </c>
      <c r="F872" s="365" t="s">
        <v>619</v>
      </c>
      <c r="G872" s="366" t="s">
        <v>34</v>
      </c>
      <c r="H872" s="366" t="s">
        <v>1338</v>
      </c>
      <c r="I872" s="840" t="s">
        <v>34</v>
      </c>
      <c r="J872" s="366" t="s">
        <v>611</v>
      </c>
      <c r="K872" s="367" t="s">
        <v>48</v>
      </c>
      <c r="L872" s="681" t="s">
        <v>1419</v>
      </c>
      <c r="M872" s="368" t="s">
        <v>1419</v>
      </c>
      <c r="N872" s="682">
        <v>477044</v>
      </c>
      <c r="O872" s="683" t="s">
        <v>1321</v>
      </c>
      <c r="P872" s="684">
        <v>43377</v>
      </c>
      <c r="Q872" s="372">
        <v>239.0284442</v>
      </c>
      <c r="R872" s="372">
        <v>314.09572400725091</v>
      </c>
      <c r="S872" s="873">
        <v>1</v>
      </c>
      <c r="T872" s="369">
        <v>0.12698270376042542</v>
      </c>
      <c r="U872" s="685">
        <v>1.3060849521143734</v>
      </c>
      <c r="V872" s="369">
        <v>0.11108729511935223</v>
      </c>
      <c r="W872" s="685">
        <v>0.97675142073749799</v>
      </c>
      <c r="X872" s="369">
        <v>0.14586502838310467</v>
      </c>
      <c r="Y872" s="685">
        <v>0.9747410273273881</v>
      </c>
      <c r="Z872" s="369">
        <v>0.16512980306318537</v>
      </c>
      <c r="AA872" s="685">
        <v>0.87925352367934473</v>
      </c>
      <c r="AB872" s="369">
        <v>8.1634409890093282E-2</v>
      </c>
      <c r="AC872" s="373">
        <v>-3.2389444591330065E-2</v>
      </c>
      <c r="AD872" s="686">
        <v>30658606000180</v>
      </c>
      <c r="AE872" s="687" t="s">
        <v>1873</v>
      </c>
      <c r="AF872" s="688" t="s">
        <v>1874</v>
      </c>
      <c r="AG872" s="689" t="s">
        <v>1442</v>
      </c>
      <c r="AH872" s="689" t="s">
        <v>1786</v>
      </c>
      <c r="AI872" s="689">
        <v>50000</v>
      </c>
      <c r="AJ872" s="689">
        <v>10000</v>
      </c>
      <c r="AK872" s="689">
        <v>50000</v>
      </c>
      <c r="AL872" s="673">
        <v>2.7</v>
      </c>
      <c r="AM872" s="673">
        <v>0</v>
      </c>
      <c r="AN872" s="685" t="s">
        <v>1787</v>
      </c>
      <c r="AO872" s="683" t="s">
        <v>1324</v>
      </c>
      <c r="AP872" s="687" t="s">
        <v>1802</v>
      </c>
      <c r="AQ872" s="376" t="s">
        <v>1782</v>
      </c>
      <c r="AR872" s="369">
        <v>0</v>
      </c>
      <c r="AS872" s="369">
        <v>0</v>
      </c>
      <c r="AT872" s="369" t="s">
        <v>1419</v>
      </c>
      <c r="AW872"/>
      <c r="AX872" s="198"/>
      <c r="AY872" s="184"/>
      <c r="AZ872" s="184"/>
      <c r="BA872" s="184"/>
      <c r="BB872" s="186"/>
      <c r="BC872" s="184"/>
      <c r="BD872" s="184"/>
      <c r="BE872" s="184"/>
      <c r="BF872" s="184"/>
      <c r="BG872" s="186"/>
      <c r="BH872" s="186"/>
      <c r="BI872" s="199"/>
      <c r="BJ872" s="199"/>
      <c r="BK872" s="199"/>
      <c r="BL872" s="186"/>
      <c r="BM872" s="186"/>
      <c r="BN872" s="186"/>
      <c r="BO872" s="186"/>
      <c r="BP872" s="186"/>
      <c r="BQ872" s="186"/>
      <c r="BR872" s="186"/>
      <c r="BS872" s="186"/>
      <c r="BT872" s="187"/>
      <c r="BU872" s="188"/>
      <c r="BV872" s="189"/>
      <c r="BW872" s="185"/>
      <c r="BX872"/>
      <c r="BZ872"/>
    </row>
    <row r="873" spans="2:78" ht="18.75">
      <c r="B873" s="676" t="s">
        <v>1692</v>
      </c>
      <c r="C873" s="364">
        <v>30658606000180</v>
      </c>
      <c r="D873" s="838" t="s">
        <v>13</v>
      </c>
      <c r="E873" s="838" t="s">
        <v>615</v>
      </c>
      <c r="F873" s="365" t="s">
        <v>619</v>
      </c>
      <c r="G873" s="366" t="s">
        <v>34</v>
      </c>
      <c r="H873" s="366" t="s">
        <v>1338</v>
      </c>
      <c r="I873" s="840" t="s">
        <v>34</v>
      </c>
      <c r="J873" s="366" t="s">
        <v>611</v>
      </c>
      <c r="K873" s="367" t="s">
        <v>48</v>
      </c>
      <c r="L873" s="681" t="s">
        <v>1419</v>
      </c>
      <c r="M873" s="368" t="s">
        <v>1419</v>
      </c>
      <c r="N873" s="682">
        <v>476366</v>
      </c>
      <c r="O873" s="683" t="s">
        <v>1321</v>
      </c>
      <c r="P873" s="684">
        <v>43370</v>
      </c>
      <c r="Q873" s="372">
        <v>801.76727511000001</v>
      </c>
      <c r="R873" s="372">
        <v>1165.1651730177691</v>
      </c>
      <c r="S873" s="873">
        <v>1</v>
      </c>
      <c r="T873" s="369">
        <v>0.129379022547919</v>
      </c>
      <c r="U873" s="685">
        <v>1.3307323711417647</v>
      </c>
      <c r="V873" s="369">
        <v>0.11374072049120043</v>
      </c>
      <c r="W873" s="685">
        <v>1.0000820545331006</v>
      </c>
      <c r="X873" s="369">
        <v>0.15097592135130711</v>
      </c>
      <c r="Y873" s="685">
        <v>1.0088944986399333</v>
      </c>
      <c r="Z873" s="369">
        <v>0.17272547171807107</v>
      </c>
      <c r="AA873" s="685">
        <v>0.91969757621027115</v>
      </c>
      <c r="AB873" s="369">
        <v>8.2205526438475798E-2</v>
      </c>
      <c r="AC873" s="373">
        <v>1.1352248895440339E-4</v>
      </c>
      <c r="AD873" s="686">
        <v>30592665000100</v>
      </c>
      <c r="AE873" s="687" t="s">
        <v>1873</v>
      </c>
      <c r="AF873" s="688" t="s">
        <v>1874</v>
      </c>
      <c r="AG873" s="689" t="s">
        <v>1442</v>
      </c>
      <c r="AH873" s="689" t="s">
        <v>1786</v>
      </c>
      <c r="AI873" s="689">
        <v>50000</v>
      </c>
      <c r="AJ873" s="689">
        <v>10000</v>
      </c>
      <c r="AK873" s="689">
        <v>50000</v>
      </c>
      <c r="AL873" s="673">
        <v>2.5</v>
      </c>
      <c r="AM873" s="673">
        <v>0</v>
      </c>
      <c r="AN873" s="685" t="s">
        <v>1787</v>
      </c>
      <c r="AO873" s="683" t="s">
        <v>1324</v>
      </c>
      <c r="AP873" s="687" t="s">
        <v>1802</v>
      </c>
      <c r="AQ873" s="376" t="s">
        <v>1782</v>
      </c>
      <c r="AR873" s="369">
        <v>0</v>
      </c>
      <c r="AS873" s="369">
        <v>0</v>
      </c>
      <c r="AT873" s="369" t="s">
        <v>1419</v>
      </c>
      <c r="AW873"/>
      <c r="AX873" s="198"/>
      <c r="AY873" s="184"/>
      <c r="AZ873" s="184"/>
      <c r="BA873" s="184"/>
      <c r="BB873" s="186"/>
      <c r="BC873" s="184"/>
      <c r="BD873" s="184"/>
      <c r="BE873" s="184"/>
      <c r="BF873" s="184"/>
      <c r="BG873" s="186"/>
      <c r="BH873" s="186"/>
      <c r="BI873" s="199"/>
      <c r="BJ873" s="199"/>
      <c r="BK873" s="199"/>
      <c r="BL873" s="186"/>
      <c r="BM873" s="186"/>
      <c r="BN873" s="186"/>
      <c r="BO873" s="186"/>
      <c r="BP873" s="186"/>
      <c r="BQ873" s="186"/>
      <c r="BR873" s="186"/>
      <c r="BS873" s="186"/>
      <c r="BT873" s="187"/>
      <c r="BU873" s="188"/>
      <c r="BV873" s="189"/>
      <c r="BW873" s="185"/>
      <c r="BX873"/>
      <c r="BZ873"/>
    </row>
    <row r="874" spans="2:78" ht="18.75">
      <c r="B874" s="676" t="s">
        <v>1693</v>
      </c>
      <c r="C874" s="364">
        <v>23508793000150</v>
      </c>
      <c r="D874" s="838" t="s">
        <v>13</v>
      </c>
      <c r="E874" s="838" t="s">
        <v>615</v>
      </c>
      <c r="F874" s="365" t="s">
        <v>619</v>
      </c>
      <c r="G874" s="366" t="s">
        <v>34</v>
      </c>
      <c r="H874" s="366" t="s">
        <v>1338</v>
      </c>
      <c r="I874" s="840" t="s">
        <v>34</v>
      </c>
      <c r="J874" s="366" t="s">
        <v>611</v>
      </c>
      <c r="K874" s="367" t="s">
        <v>48</v>
      </c>
      <c r="L874" s="681" t="s">
        <v>1419</v>
      </c>
      <c r="M874" s="368" t="s">
        <v>1419</v>
      </c>
      <c r="N874" s="682">
        <v>418935</v>
      </c>
      <c r="O874" s="683" t="s">
        <v>1324</v>
      </c>
      <c r="P874" s="684">
        <v>42537</v>
      </c>
      <c r="Q874" s="372">
        <v>31.687266000000001</v>
      </c>
      <c r="R874" s="372">
        <v>38.05584997975707</v>
      </c>
      <c r="S874" s="873">
        <v>2</v>
      </c>
      <c r="T874" s="369">
        <v>0.10036197952606618</v>
      </c>
      <c r="U874" s="685">
        <v>1.0322765805232268</v>
      </c>
      <c r="V874" s="369">
        <v>0.10902964634927059</v>
      </c>
      <c r="W874" s="685">
        <v>0.95865924055256624</v>
      </c>
      <c r="X874" s="369">
        <v>0.12811442735350398</v>
      </c>
      <c r="Y874" s="685">
        <v>0.85612288235415701</v>
      </c>
      <c r="Z874" s="369">
        <v>0.24243717986722046</v>
      </c>
      <c r="AA874" s="685">
        <v>1.2908859619215534</v>
      </c>
      <c r="AB874" s="369">
        <v>5.9598345495192856E-2</v>
      </c>
      <c r="AC874" s="373">
        <v>-7.8890478030836833E-2</v>
      </c>
      <c r="AD874" s="686">
        <v>21956674000134</v>
      </c>
      <c r="AE874" s="687" t="s">
        <v>1873</v>
      </c>
      <c r="AF874" s="688" t="s">
        <v>1874</v>
      </c>
      <c r="AG874" s="689" t="s">
        <v>1442</v>
      </c>
      <c r="AH874" s="689" t="s">
        <v>1861</v>
      </c>
      <c r="AI874" s="689">
        <v>500000</v>
      </c>
      <c r="AJ874" s="689">
        <v>100000</v>
      </c>
      <c r="AK874" s="689">
        <v>500000</v>
      </c>
      <c r="AL874" s="673">
        <v>0</v>
      </c>
      <c r="AM874" s="673">
        <v>0</v>
      </c>
      <c r="AN874" s="685" t="s">
        <v>1787</v>
      </c>
      <c r="AO874" s="683" t="s">
        <v>1324</v>
      </c>
      <c r="AP874" s="687" t="s">
        <v>1802</v>
      </c>
      <c r="AQ874" s="376" t="s">
        <v>1782</v>
      </c>
      <c r="AR874" s="369">
        <v>0</v>
      </c>
      <c r="AS874" s="369">
        <v>0</v>
      </c>
      <c r="AT874" s="369" t="s">
        <v>1419</v>
      </c>
      <c r="AW874" s="198"/>
      <c r="AX874" s="198"/>
      <c r="AY874" s="184"/>
      <c r="AZ874" s="184"/>
      <c r="BA874" s="184"/>
      <c r="BB874" s="186"/>
      <c r="BC874" s="184"/>
      <c r="BD874" s="184"/>
      <c r="BE874" s="184"/>
      <c r="BF874" s="184"/>
      <c r="BG874" s="186"/>
      <c r="BH874" s="186"/>
      <c r="BI874" s="199"/>
      <c r="BJ874" s="199"/>
      <c r="BK874" s="199"/>
      <c r="BL874" s="218"/>
      <c r="BM874" s="186"/>
      <c r="BN874" s="186"/>
      <c r="BO874" s="186"/>
      <c r="BP874" s="186"/>
      <c r="BQ874" s="186"/>
      <c r="BR874" s="186"/>
      <c r="BS874" s="186"/>
      <c r="BT874" s="187"/>
      <c r="BU874" s="188"/>
      <c r="BV874" s="189"/>
      <c r="BW874" s="185"/>
      <c r="BX874"/>
      <c r="BZ874"/>
    </row>
    <row r="875" spans="2:78" ht="18.75">
      <c r="B875" s="676" t="s">
        <v>1694</v>
      </c>
      <c r="C875" s="364">
        <v>28651543000198</v>
      </c>
      <c r="D875" s="838" t="s">
        <v>13</v>
      </c>
      <c r="E875" s="838" t="s">
        <v>615</v>
      </c>
      <c r="F875" s="365" t="s">
        <v>619</v>
      </c>
      <c r="G875" s="366" t="s">
        <v>34</v>
      </c>
      <c r="H875" s="366" t="s">
        <v>1338</v>
      </c>
      <c r="I875" s="840" t="s">
        <v>34</v>
      </c>
      <c r="J875" s="366" t="s">
        <v>1419</v>
      </c>
      <c r="K875" s="367" t="s">
        <v>48</v>
      </c>
      <c r="L875" s="681" t="s">
        <v>1419</v>
      </c>
      <c r="M875" s="368" t="s">
        <v>1419</v>
      </c>
      <c r="N875" s="682">
        <v>459070</v>
      </c>
      <c r="O875" s="683" t="s">
        <v>1321</v>
      </c>
      <c r="P875" s="684">
        <v>43156</v>
      </c>
      <c r="Q875" s="372">
        <v>7.1048359400000001</v>
      </c>
      <c r="R875" s="372">
        <v>18.1911325894024</v>
      </c>
      <c r="S875" s="873">
        <v>7</v>
      </c>
      <c r="T875" s="369">
        <v>-0.22007276399455988</v>
      </c>
      <c r="U875" s="685">
        <v>-2.2635659575008371</v>
      </c>
      <c r="V875" s="369">
        <v>-0.20627060900272842</v>
      </c>
      <c r="W875" s="685">
        <v>-1.8136647416190934</v>
      </c>
      <c r="X875" s="369">
        <v>-0.16385153879891756</v>
      </c>
      <c r="Y875" s="685">
        <v>-1.094935633499178</v>
      </c>
      <c r="Z875" s="369">
        <v>-0.1487078434130904</v>
      </c>
      <c r="AA875" s="685">
        <v>-0.79181282175746914</v>
      </c>
      <c r="AB875" s="369">
        <v>0.13046777409812294</v>
      </c>
      <c r="AC875" s="373">
        <v>-2.4527282658880409</v>
      </c>
      <c r="AD875" s="686">
        <v>22282992000120</v>
      </c>
      <c r="AE875" s="687" t="s">
        <v>1873</v>
      </c>
      <c r="AF875" s="688" t="s">
        <v>1874</v>
      </c>
      <c r="AG875" s="689" t="s">
        <v>1442</v>
      </c>
      <c r="AH875" s="689" t="s">
        <v>1780</v>
      </c>
      <c r="AI875" s="689">
        <v>1000</v>
      </c>
      <c r="AJ875" s="689">
        <v>1000</v>
      </c>
      <c r="AK875" s="689">
        <v>1000</v>
      </c>
      <c r="AL875" s="673">
        <v>0.95</v>
      </c>
      <c r="AM875" s="673">
        <v>0</v>
      </c>
      <c r="AN875" s="685" t="s">
        <v>1787</v>
      </c>
      <c r="AO875" s="683" t="s">
        <v>1324</v>
      </c>
      <c r="AP875" s="687" t="s">
        <v>1802</v>
      </c>
      <c r="AQ875" s="376" t="s">
        <v>1782</v>
      </c>
      <c r="AR875" s="369">
        <v>0</v>
      </c>
      <c r="AS875" s="369">
        <v>0</v>
      </c>
      <c r="AT875" s="369" t="s">
        <v>1419</v>
      </c>
      <c r="AW875"/>
      <c r="AX875" s="198"/>
      <c r="AY875" s="184"/>
      <c r="AZ875" s="184"/>
      <c r="BA875" s="184"/>
      <c r="BB875" s="186"/>
      <c r="BC875" s="184"/>
      <c r="BD875" s="184"/>
      <c r="BE875" s="184"/>
      <c r="BF875" s="184"/>
      <c r="BG875" s="186"/>
      <c r="BH875" s="186"/>
      <c r="BI875" s="199"/>
      <c r="BJ875" s="199"/>
      <c r="BK875" s="199"/>
      <c r="BL875" s="186"/>
      <c r="BM875" s="186"/>
      <c r="BN875" s="186"/>
      <c r="BO875" s="186"/>
      <c r="BP875" s="186"/>
      <c r="BQ875" s="186"/>
      <c r="BR875" s="186"/>
      <c r="BS875" s="186"/>
      <c r="BT875" s="187"/>
      <c r="BU875" s="188"/>
      <c r="BV875" s="189"/>
      <c r="BW875" s="185"/>
      <c r="BX875"/>
      <c r="BZ875"/>
    </row>
    <row r="876" spans="2:78" ht="18.75">
      <c r="B876" s="676" t="s">
        <v>550</v>
      </c>
      <c r="C876" s="364"/>
      <c r="D876" s="838" t="s">
        <v>14</v>
      </c>
      <c r="E876" s="838" t="s">
        <v>15</v>
      </c>
      <c r="F876" s="365" t="s">
        <v>17</v>
      </c>
      <c r="G876" s="366" t="s">
        <v>1419</v>
      </c>
      <c r="H876" s="366" t="s">
        <v>34</v>
      </c>
      <c r="I876" s="840" t="s">
        <v>34</v>
      </c>
      <c r="J876" s="366" t="s">
        <v>611</v>
      </c>
      <c r="L876" s="681" t="s">
        <v>1419</v>
      </c>
      <c r="M876" s="368" t="s">
        <v>1416</v>
      </c>
      <c r="N876" s="682">
        <v>367044</v>
      </c>
      <c r="O876" s="683" t="s">
        <v>1321</v>
      </c>
      <c r="S876" s="873"/>
      <c r="AD876" s="686">
        <v>0</v>
      </c>
      <c r="AG876" s="689" t="s">
        <v>1439</v>
      </c>
      <c r="AI876" s="689">
        <v>500</v>
      </c>
      <c r="AJ876" s="689">
        <v>0</v>
      </c>
      <c r="AK876" s="689">
        <v>0</v>
      </c>
      <c r="AO876" s="683" t="s">
        <v>1324</v>
      </c>
      <c r="AR876" s="369">
        <v>5.6666666666666703E-4</v>
      </c>
      <c r="AS876" s="369">
        <v>5.6666666666666703E-4</v>
      </c>
      <c r="AT876" s="369" t="s">
        <v>1419</v>
      </c>
      <c r="AW876"/>
      <c r="AX876" s="198"/>
      <c r="AY876" s="184"/>
      <c r="AZ876" s="184"/>
      <c r="BA876" s="184"/>
      <c r="BB876" s="186"/>
      <c r="BC876" s="184"/>
      <c r="BD876" s="184"/>
      <c r="BE876" s="184"/>
      <c r="BF876" s="184"/>
      <c r="BG876" s="186"/>
      <c r="BH876" s="186"/>
      <c r="BI876" s="199"/>
      <c r="BJ876" s="199"/>
      <c r="BK876" s="199"/>
      <c r="BL876" s="186"/>
      <c r="BM876" s="186"/>
      <c r="BN876" s="186"/>
      <c r="BO876" s="186"/>
      <c r="BP876" s="186"/>
      <c r="BQ876" s="186"/>
      <c r="BR876" s="186"/>
      <c r="BS876" s="186"/>
      <c r="BT876" s="187"/>
      <c r="BU876" s="188"/>
      <c r="BV876" s="189"/>
      <c r="BW876" s="185"/>
      <c r="BX876"/>
      <c r="BZ876"/>
    </row>
    <row r="877" spans="2:78" ht="18.75">
      <c r="B877" s="676" t="s">
        <v>283</v>
      </c>
      <c r="C877" s="364">
        <v>9296009000166</v>
      </c>
      <c r="D877" s="838" t="s">
        <v>14</v>
      </c>
      <c r="E877" s="838" t="s">
        <v>607</v>
      </c>
      <c r="F877" s="365" t="s">
        <v>1419</v>
      </c>
      <c r="G877" s="366" t="s">
        <v>1419</v>
      </c>
      <c r="H877" s="366" t="s">
        <v>34</v>
      </c>
      <c r="I877" s="840" t="s">
        <v>34</v>
      </c>
      <c r="J877" s="366" t="s">
        <v>608</v>
      </c>
      <c r="K877" s="367" t="s">
        <v>48</v>
      </c>
      <c r="L877" s="681" t="s">
        <v>1419</v>
      </c>
      <c r="M877" s="368" t="s">
        <v>34</v>
      </c>
      <c r="N877" s="682">
        <v>219517</v>
      </c>
      <c r="O877" s="683" t="s">
        <v>1321</v>
      </c>
      <c r="P877" s="684">
        <v>39607</v>
      </c>
      <c r="Q877" s="372">
        <v>10.865257</v>
      </c>
      <c r="R877" s="372">
        <v>12.598635135458162</v>
      </c>
      <c r="S877" s="873">
        <v>2</v>
      </c>
      <c r="T877" s="369">
        <v>0.13932660504933425</v>
      </c>
      <c r="U877" s="685">
        <v>1.4330485719333865</v>
      </c>
      <c r="V877" s="369">
        <v>0.1460123886021556</v>
      </c>
      <c r="W877" s="685">
        <v>1.2838354544433053</v>
      </c>
      <c r="X877" s="369">
        <v>0.41536104944877583</v>
      </c>
      <c r="Y877" s="685">
        <v>2.775644447057724</v>
      </c>
      <c r="Z877" s="369">
        <v>0.52588119521851628</v>
      </c>
      <c r="AA877" s="685">
        <v>2.8001177580019241</v>
      </c>
      <c r="AB877" s="369">
        <v>0.23271520209848087</v>
      </c>
      <c r="AC877" s="373">
        <v>0.13871461767788393</v>
      </c>
      <c r="AD877" s="686">
        <v>0</v>
      </c>
      <c r="AE877" s="687" t="s">
        <v>1834</v>
      </c>
      <c r="AF877" s="688" t="s">
        <v>1779</v>
      </c>
      <c r="AG877" s="689" t="s">
        <v>1439</v>
      </c>
      <c r="AH877" s="689" t="s">
        <v>1786</v>
      </c>
      <c r="AI877" s="689">
        <v>500</v>
      </c>
      <c r="AJ877" s="689">
        <v>0</v>
      </c>
      <c r="AK877" s="689">
        <v>0</v>
      </c>
      <c r="AL877" s="673">
        <v>2.5</v>
      </c>
      <c r="AM877" s="673">
        <v>20</v>
      </c>
      <c r="AN877" s="685" t="s">
        <v>1836</v>
      </c>
      <c r="AO877" s="683" t="s">
        <v>1324</v>
      </c>
      <c r="AP877" s="687" t="s">
        <v>1783</v>
      </c>
      <c r="AQ877" s="376" t="s">
        <v>670</v>
      </c>
      <c r="AR877" s="369">
        <v>8.3333333333333297E-3</v>
      </c>
      <c r="AS877" s="369">
        <v>8.3333333333333297E-3</v>
      </c>
      <c r="AT877" s="369" t="s">
        <v>1419</v>
      </c>
      <c r="AW877"/>
      <c r="AX877" s="198"/>
      <c r="AY877" s="184"/>
      <c r="AZ877" s="184"/>
      <c r="BA877" s="184"/>
      <c r="BB877" s="186"/>
      <c r="BC877" s="184"/>
      <c r="BD877" s="184"/>
      <c r="BE877" s="184"/>
      <c r="BF877" s="184"/>
      <c r="BG877" s="186"/>
      <c r="BH877" s="186"/>
      <c r="BI877" s="199"/>
      <c r="BJ877" s="199"/>
      <c r="BK877" s="199"/>
      <c r="BL877" s="186"/>
      <c r="BM877" s="186"/>
      <c r="BN877" s="186"/>
      <c r="BO877" s="186"/>
      <c r="BP877" s="186"/>
      <c r="BQ877" s="186"/>
      <c r="BR877" s="186"/>
      <c r="BS877" s="186"/>
      <c r="BT877" s="187"/>
      <c r="BU877" s="188"/>
      <c r="BV877" s="189"/>
      <c r="BW877" s="185"/>
      <c r="BX877"/>
      <c r="BZ877"/>
    </row>
    <row r="878" spans="2:78" ht="18.75">
      <c r="B878" s="676" t="s">
        <v>1066</v>
      </c>
      <c r="C878" s="364">
        <v>9296022000115</v>
      </c>
      <c r="D878" s="838" t="s">
        <v>14</v>
      </c>
      <c r="E878" s="838" t="s">
        <v>607</v>
      </c>
      <c r="F878" s="365" t="s">
        <v>1419</v>
      </c>
      <c r="G878" s="366" t="s">
        <v>1419</v>
      </c>
      <c r="H878" s="366" t="s">
        <v>34</v>
      </c>
      <c r="I878" s="840" t="s">
        <v>34</v>
      </c>
      <c r="J878" s="366" t="s">
        <v>608</v>
      </c>
      <c r="K878" s="367" t="s">
        <v>48</v>
      </c>
      <c r="L878" s="681" t="s">
        <v>1419</v>
      </c>
      <c r="M878" s="368" t="s">
        <v>34</v>
      </c>
      <c r="N878" s="682">
        <v>220272</v>
      </c>
      <c r="O878" s="683" t="s">
        <v>1321</v>
      </c>
      <c r="P878" s="684">
        <v>39607</v>
      </c>
      <c r="Q878" s="372">
        <v>40.297167000000002</v>
      </c>
      <c r="R878" s="372">
        <v>44.307212557768906</v>
      </c>
      <c r="S878" s="873">
        <v>2</v>
      </c>
      <c r="T878" s="369">
        <v>0.12156776801151303</v>
      </c>
      <c r="U878" s="685">
        <v>1.2503894448611661</v>
      </c>
      <c r="V878" s="369">
        <v>9.5760847431785256E-2</v>
      </c>
      <c r="W878" s="685">
        <v>0.84199136975591571</v>
      </c>
      <c r="X878" s="369">
        <v>0.35106346398403065</v>
      </c>
      <c r="Y878" s="685">
        <v>2.3459767247441308</v>
      </c>
      <c r="Z878" s="369">
        <v>0.38660003383167019</v>
      </c>
      <c r="AA878" s="685">
        <v>2.0584984399877406</v>
      </c>
      <c r="AB878" s="369">
        <v>0.2573388024518109</v>
      </c>
      <c r="AC878" s="373">
        <v>-6.9832223948478281E-2</v>
      </c>
      <c r="AD878" s="686">
        <v>0</v>
      </c>
      <c r="AE878" s="687" t="s">
        <v>1834</v>
      </c>
      <c r="AF878" s="688" t="s">
        <v>1779</v>
      </c>
      <c r="AG878" s="689" t="s">
        <v>1439</v>
      </c>
      <c r="AH878" s="689" t="s">
        <v>1786</v>
      </c>
      <c r="AI878" s="689">
        <v>500</v>
      </c>
      <c r="AJ878" s="689">
        <v>0</v>
      </c>
      <c r="AK878" s="689">
        <v>0</v>
      </c>
      <c r="AL878" s="673">
        <v>3.5</v>
      </c>
      <c r="AM878" s="673">
        <v>20</v>
      </c>
      <c r="AN878" s="685" t="s">
        <v>1836</v>
      </c>
      <c r="AO878" s="683" t="s">
        <v>1324</v>
      </c>
      <c r="AP878" s="687" t="s">
        <v>1783</v>
      </c>
      <c r="AQ878" s="376" t="s">
        <v>681</v>
      </c>
      <c r="AR878" s="369">
        <v>8.3333333333333297E-3</v>
      </c>
      <c r="AS878" s="369">
        <v>8.3333333333333297E-3</v>
      </c>
      <c r="AT878" s="369" t="s">
        <v>1419</v>
      </c>
      <c r="AW878"/>
      <c r="AX878" s="198"/>
      <c r="AY878" s="184"/>
      <c r="AZ878" s="184"/>
      <c r="BA878" s="184"/>
      <c r="BB878" s="186"/>
      <c r="BC878" s="184"/>
      <c r="BD878" s="184"/>
      <c r="BE878" s="184"/>
      <c r="BF878" s="184"/>
      <c r="BG878" s="186"/>
      <c r="BH878" s="186"/>
      <c r="BI878" s="199"/>
      <c r="BJ878" s="199"/>
      <c r="BK878" s="199"/>
      <c r="BL878" s="186"/>
      <c r="BM878" s="186"/>
      <c r="BN878" s="186"/>
      <c r="BO878" s="186"/>
      <c r="BP878" s="186"/>
      <c r="BQ878" s="186"/>
      <c r="BR878" s="186"/>
      <c r="BS878" s="186"/>
      <c r="BT878" s="187"/>
      <c r="BU878" s="188"/>
      <c r="BV878" s="189"/>
      <c r="BW878" s="185"/>
      <c r="BX878"/>
      <c r="BZ878"/>
    </row>
    <row r="879" spans="2:78" ht="18.75">
      <c r="B879" s="676" t="s">
        <v>284</v>
      </c>
      <c r="C879" s="364">
        <v>7187591000105</v>
      </c>
      <c r="D879" s="838" t="s">
        <v>13</v>
      </c>
      <c r="E879" s="838" t="s">
        <v>615</v>
      </c>
      <c r="F879" s="365" t="s">
        <v>619</v>
      </c>
      <c r="G879" s="366" t="s">
        <v>34</v>
      </c>
      <c r="H879" s="366" t="s">
        <v>865</v>
      </c>
      <c r="I879" s="840" t="s">
        <v>34</v>
      </c>
      <c r="J879" s="366" t="s">
        <v>1419</v>
      </c>
      <c r="K879" s="367" t="s">
        <v>48</v>
      </c>
      <c r="L879" s="681" t="s">
        <v>1419</v>
      </c>
      <c r="M879" s="368" t="s">
        <v>34</v>
      </c>
      <c r="N879" s="682">
        <v>153524</v>
      </c>
      <c r="O879" s="683" t="s">
        <v>1321</v>
      </c>
      <c r="P879" s="684">
        <v>38570</v>
      </c>
      <c r="Q879" s="372">
        <v>63.416400000000003</v>
      </c>
      <c r="R879" s="372">
        <v>79.380292402390438</v>
      </c>
      <c r="S879" s="873">
        <v>1</v>
      </c>
      <c r="T879" s="369">
        <v>0.10095310158055359</v>
      </c>
      <c r="U879" s="685">
        <v>1.0383565866765496</v>
      </c>
      <c r="V879" s="369">
        <v>0.11405284040312824</v>
      </c>
      <c r="W879" s="685">
        <v>1.0028264148768142</v>
      </c>
      <c r="X879" s="369">
        <v>7.5602452584351054E-2</v>
      </c>
      <c r="Y879" s="685">
        <v>0.50521233991050474</v>
      </c>
      <c r="Z879" s="369">
        <v>0.17716404067849068</v>
      </c>
      <c r="AA879" s="685">
        <v>0.94333127119535753</v>
      </c>
      <c r="AB879" s="369">
        <v>6.1112327051092277E-2</v>
      </c>
      <c r="AC879" s="373">
        <v>5.2600204149674578E-3</v>
      </c>
      <c r="AD879" s="686">
        <v>0</v>
      </c>
      <c r="AE879" s="687" t="s">
        <v>1834</v>
      </c>
      <c r="AF879" s="688" t="s">
        <v>1779</v>
      </c>
      <c r="AG879" s="689" t="s">
        <v>1439</v>
      </c>
      <c r="AH879" s="689" t="s">
        <v>1786</v>
      </c>
      <c r="AI879" s="689">
        <v>500</v>
      </c>
      <c r="AJ879" s="689">
        <v>0</v>
      </c>
      <c r="AK879" s="689">
        <v>0</v>
      </c>
      <c r="AL879" s="673">
        <v>1.2</v>
      </c>
      <c r="AM879" s="673">
        <v>20</v>
      </c>
      <c r="AN879" s="685" t="s">
        <v>1787</v>
      </c>
      <c r="AO879" s="683" t="s">
        <v>1324</v>
      </c>
      <c r="AP879" s="687" t="s">
        <v>1802</v>
      </c>
      <c r="AQ879" s="376" t="s">
        <v>664</v>
      </c>
      <c r="AR879" s="369">
        <v>6.6666666666666697E-3</v>
      </c>
      <c r="AS879" s="369">
        <v>6.6666666666666697E-3</v>
      </c>
      <c r="AT879" s="369" t="s">
        <v>1419</v>
      </c>
      <c r="AW879" s="198"/>
      <c r="AX879" s="198"/>
      <c r="AY879" s="184"/>
      <c r="AZ879" s="184"/>
      <c r="BA879" s="184"/>
      <c r="BB879" s="186"/>
      <c r="BC879" s="184"/>
      <c r="BD879" s="184"/>
      <c r="BE879" s="184"/>
      <c r="BF879" s="184"/>
      <c r="BG879" s="186"/>
      <c r="BH879" s="186"/>
      <c r="BI879" s="199"/>
      <c r="BJ879" s="199"/>
      <c r="BK879" s="199"/>
      <c r="BL879" s="218"/>
      <c r="BM879" s="186"/>
      <c r="BN879" s="186"/>
      <c r="BO879" s="186"/>
      <c r="BP879" s="186"/>
      <c r="BQ879" s="186"/>
      <c r="BR879" s="186"/>
      <c r="BS879" s="186"/>
      <c r="BT879" s="187"/>
      <c r="BU879" s="188"/>
      <c r="BV879" s="189"/>
      <c r="BW879" s="185"/>
      <c r="BX879"/>
      <c r="BZ879"/>
    </row>
    <row r="880" spans="2:78" ht="18.75">
      <c r="B880" s="676" t="s">
        <v>1067</v>
      </c>
      <c r="C880" s="364">
        <v>8610270000126</v>
      </c>
      <c r="D880" s="838" t="s">
        <v>11</v>
      </c>
      <c r="E880" s="838" t="s">
        <v>620</v>
      </c>
      <c r="F880" s="365" t="s">
        <v>663</v>
      </c>
      <c r="G880" s="366" t="s">
        <v>738</v>
      </c>
      <c r="H880" s="366" t="s">
        <v>34</v>
      </c>
      <c r="I880" s="840" t="s">
        <v>1304</v>
      </c>
      <c r="J880" s="366" t="s">
        <v>608</v>
      </c>
      <c r="K880" s="367" t="s">
        <v>48</v>
      </c>
      <c r="L880" s="681" t="s">
        <v>1419</v>
      </c>
      <c r="M880" s="368" t="s">
        <v>34</v>
      </c>
      <c r="N880" s="682">
        <v>180203</v>
      </c>
      <c r="O880" s="683" t="s">
        <v>1321</v>
      </c>
      <c r="P880" s="684">
        <v>39143</v>
      </c>
      <c r="Q880" s="372">
        <v>109.750506</v>
      </c>
      <c r="R880" s="372">
        <v>105.5202719840638</v>
      </c>
      <c r="S880" s="873">
        <v>0</v>
      </c>
      <c r="T880" s="369">
        <v>9.4254770111695807E-2</v>
      </c>
      <c r="U880" s="685">
        <v>0.96946066875488501</v>
      </c>
      <c r="V880" s="369">
        <v>0.11250915998764266</v>
      </c>
      <c r="W880" s="685">
        <v>0.98925337722772733</v>
      </c>
      <c r="X880" s="369">
        <v>0.13793487092257917</v>
      </c>
      <c r="Y880" s="685">
        <v>0.92174786018084864</v>
      </c>
      <c r="Z880" s="369">
        <v>0.16774843858208688</v>
      </c>
      <c r="AA880" s="685">
        <v>0.89319676387290958</v>
      </c>
      <c r="AB880" s="369">
        <v>6.1775070022682182E-3</v>
      </c>
      <c r="AC880" s="373">
        <v>-0.19785138683645337</v>
      </c>
      <c r="AD880" s="686">
        <v>0</v>
      </c>
      <c r="AE880" s="687" t="s">
        <v>1834</v>
      </c>
      <c r="AF880" s="688" t="s">
        <v>1779</v>
      </c>
      <c r="AG880" s="689" t="s">
        <v>1439</v>
      </c>
      <c r="AH880" s="689" t="s">
        <v>1786</v>
      </c>
      <c r="AI880" s="689">
        <v>100</v>
      </c>
      <c r="AJ880" s="689">
        <v>0</v>
      </c>
      <c r="AK880" s="689">
        <v>0</v>
      </c>
      <c r="AL880" s="673">
        <v>0.45</v>
      </c>
      <c r="AM880" s="673">
        <v>0</v>
      </c>
      <c r="AN880" s="685" t="s">
        <v>1801</v>
      </c>
      <c r="AO880" s="683" t="s">
        <v>1324</v>
      </c>
      <c r="AP880" s="687" t="s">
        <v>1788</v>
      </c>
      <c r="AQ880" s="376" t="s">
        <v>11</v>
      </c>
      <c r="AR880" s="369">
        <v>1.5E-3</v>
      </c>
      <c r="AS880" s="369">
        <v>1.5E-3</v>
      </c>
      <c r="AT880" s="369" t="s">
        <v>1419</v>
      </c>
      <c r="AW880"/>
      <c r="AX880" s="198"/>
      <c r="AY880" s="184"/>
      <c r="AZ880" s="184"/>
      <c r="BA880" s="184"/>
      <c r="BB880" s="186"/>
      <c r="BC880" s="184"/>
      <c r="BD880" s="184"/>
      <c r="BE880" s="184"/>
      <c r="BF880" s="184"/>
      <c r="BG880" s="186"/>
      <c r="BH880" s="186"/>
      <c r="BI880" s="199"/>
      <c r="BJ880" s="199"/>
      <c r="BK880" s="199"/>
      <c r="BL880" s="186"/>
      <c r="BM880" s="186"/>
      <c r="BN880" s="186"/>
      <c r="BO880" s="186"/>
      <c r="BP880" s="186"/>
      <c r="BQ880" s="186"/>
      <c r="BR880" s="186"/>
      <c r="BS880" s="186"/>
      <c r="BT880" s="187"/>
      <c r="BU880" s="188"/>
      <c r="BV880" s="189"/>
      <c r="BW880" s="185"/>
      <c r="BX880"/>
      <c r="BZ880"/>
    </row>
    <row r="881" spans="2:78" ht="18.75">
      <c r="B881" s="676" t="s">
        <v>285</v>
      </c>
      <c r="C881" s="364">
        <v>32397723000162</v>
      </c>
      <c r="D881" s="838" t="s">
        <v>13</v>
      </c>
      <c r="E881" s="838" t="s">
        <v>615</v>
      </c>
      <c r="F881" s="365" t="s">
        <v>619</v>
      </c>
      <c r="G881" s="366" t="s">
        <v>34</v>
      </c>
      <c r="H881" s="366" t="s">
        <v>1338</v>
      </c>
      <c r="I881" s="840" t="s">
        <v>34</v>
      </c>
      <c r="J881" s="366" t="s">
        <v>611</v>
      </c>
      <c r="K881" s="367" t="s">
        <v>48</v>
      </c>
      <c r="L881" s="681" t="s">
        <v>1339</v>
      </c>
      <c r="M881" s="368" t="s">
        <v>1416</v>
      </c>
      <c r="N881" s="682">
        <v>486280</v>
      </c>
      <c r="O881" s="683" t="s">
        <v>1321</v>
      </c>
      <c r="P881" s="684">
        <v>43499</v>
      </c>
      <c r="Q881" s="372">
        <v>1174.0863130600001</v>
      </c>
      <c r="R881" s="372">
        <v>856.92843628079731</v>
      </c>
      <c r="S881" s="873">
        <v>1</v>
      </c>
      <c r="T881" s="369">
        <v>0.34267245364505183</v>
      </c>
      <c r="U881" s="685">
        <v>3.524569267750902</v>
      </c>
      <c r="V881" s="369">
        <v>0.27429930771916711</v>
      </c>
      <c r="W881" s="685">
        <v>2.4118171050447565</v>
      </c>
      <c r="X881" s="369">
        <v>0.42073695911852349</v>
      </c>
      <c r="Y881" s="685">
        <v>2.8115688887994845</v>
      </c>
      <c r="Z881" s="369">
        <v>0.63468968534773085</v>
      </c>
      <c r="AA881" s="685">
        <v>3.3794816679542286</v>
      </c>
      <c r="AB881" s="369">
        <v>0.11552037814302783</v>
      </c>
      <c r="AC881" s="373">
        <v>1.3899532012017117</v>
      </c>
      <c r="AD881" s="686">
        <v>37098935000162</v>
      </c>
      <c r="AE881" s="687" t="s">
        <v>2039</v>
      </c>
      <c r="AF881" s="688" t="s">
        <v>1800</v>
      </c>
      <c r="AG881" s="689" t="s">
        <v>1438</v>
      </c>
      <c r="AH881" s="689" t="s">
        <v>1786</v>
      </c>
      <c r="AI881" s="689">
        <v>5000</v>
      </c>
      <c r="AJ881" s="689">
        <v>1000</v>
      </c>
      <c r="AK881" s="689">
        <v>1000</v>
      </c>
      <c r="AL881" s="673">
        <v>2</v>
      </c>
      <c r="AM881" s="673">
        <v>20</v>
      </c>
      <c r="AN881" s="685" t="s">
        <v>1782</v>
      </c>
      <c r="AO881" s="683" t="s">
        <v>1324</v>
      </c>
      <c r="AP881" s="687" t="s">
        <v>1802</v>
      </c>
      <c r="AQ881" s="376" t="s">
        <v>668</v>
      </c>
      <c r="AR881" s="369">
        <v>0</v>
      </c>
      <c r="AS881" s="369">
        <v>0</v>
      </c>
      <c r="AT881" s="369" t="s">
        <v>1419</v>
      </c>
      <c r="AW881"/>
      <c r="AX881" s="198"/>
      <c r="AY881" s="184"/>
      <c r="AZ881" s="184"/>
      <c r="BA881" s="184"/>
      <c r="BB881" s="186"/>
      <c r="BC881" s="184"/>
      <c r="BD881" s="184"/>
      <c r="BE881" s="184"/>
      <c r="BF881" s="184"/>
      <c r="BG881" s="186"/>
      <c r="BH881" s="186"/>
      <c r="BI881" s="199"/>
      <c r="BJ881" s="199"/>
      <c r="BK881" s="199"/>
      <c r="BL881" s="186"/>
      <c r="BM881" s="186"/>
      <c r="BN881" s="186"/>
      <c r="BO881" s="186"/>
      <c r="BP881" s="186"/>
      <c r="BQ881" s="186"/>
      <c r="BR881" s="186"/>
      <c r="BS881" s="186"/>
      <c r="BT881" s="187"/>
      <c r="BU881" s="188"/>
      <c r="BV881" s="189"/>
      <c r="BW881" s="185"/>
      <c r="BX881"/>
      <c r="BZ881"/>
    </row>
    <row r="882" spans="2:78" ht="18.75">
      <c r="B882" s="676" t="s">
        <v>286</v>
      </c>
      <c r="C882" s="364">
        <v>13143673000142</v>
      </c>
      <c r="D882" s="838" t="s">
        <v>13</v>
      </c>
      <c r="E882" s="838" t="s">
        <v>615</v>
      </c>
      <c r="F882" s="365" t="s">
        <v>619</v>
      </c>
      <c r="G882" s="366" t="s">
        <v>34</v>
      </c>
      <c r="H882" s="366" t="s">
        <v>1337</v>
      </c>
      <c r="I882" s="840" t="s">
        <v>34</v>
      </c>
      <c r="J882" s="366" t="s">
        <v>1419</v>
      </c>
      <c r="K882" s="367" t="s">
        <v>48</v>
      </c>
      <c r="L882" s="681" t="s">
        <v>1419</v>
      </c>
      <c r="M882" s="368" t="s">
        <v>1416</v>
      </c>
      <c r="N882" s="682">
        <v>272922</v>
      </c>
      <c r="O882" s="683" t="s">
        <v>1321</v>
      </c>
      <c r="P882" s="684">
        <v>40661</v>
      </c>
      <c r="Q882" s="372">
        <v>19.429151000000001</v>
      </c>
      <c r="R882" s="372">
        <v>18.213141080645162</v>
      </c>
      <c r="S882" s="873">
        <v>1</v>
      </c>
      <c r="T882" s="369">
        <v>8.1964687254780566E-2</v>
      </c>
      <c r="U882" s="685">
        <v>0.84305060026287637</v>
      </c>
      <c r="V882" s="369">
        <v>8.3834289962376074E-2</v>
      </c>
      <c r="W882" s="685">
        <v>0.73712535478780572</v>
      </c>
      <c r="X882" s="369">
        <v>0.1961299345146561</v>
      </c>
      <c r="Y882" s="685">
        <v>1.3106355647932184</v>
      </c>
      <c r="Z882" s="369">
        <v>0.25589009013105835</v>
      </c>
      <c r="AA882" s="685">
        <v>1.3625176028113291</v>
      </c>
      <c r="AB882" s="369">
        <v>3.0177402921114271E-2</v>
      </c>
      <c r="AC882" s="373">
        <v>-0.99071144163764679</v>
      </c>
      <c r="AD882" s="686">
        <v>0</v>
      </c>
      <c r="AE882" s="687" t="s">
        <v>1880</v>
      </c>
      <c r="AF882" s="688" t="s">
        <v>1800</v>
      </c>
      <c r="AG882" s="689" t="s">
        <v>1438</v>
      </c>
      <c r="AH882" s="689" t="s">
        <v>1780</v>
      </c>
      <c r="AI882" s="689">
        <v>0</v>
      </c>
      <c r="AJ882" s="689">
        <v>0</v>
      </c>
      <c r="AK882" s="689">
        <v>0</v>
      </c>
      <c r="AL882" s="673">
        <v>0.65</v>
      </c>
      <c r="AM882" s="673">
        <v>10</v>
      </c>
      <c r="AN882" s="685" t="s">
        <v>1787</v>
      </c>
      <c r="AO882" s="683" t="s">
        <v>1324</v>
      </c>
      <c r="AP882" s="687" t="s">
        <v>1802</v>
      </c>
      <c r="AQ882" s="376" t="s">
        <v>668</v>
      </c>
      <c r="AR882" s="369">
        <v>0</v>
      </c>
      <c r="AS882" s="369">
        <v>0</v>
      </c>
      <c r="AT882" s="369" t="s">
        <v>1419</v>
      </c>
      <c r="AW882"/>
      <c r="AX882" s="198"/>
      <c r="AY882" s="184"/>
      <c r="AZ882" s="184"/>
      <c r="BA882" s="184"/>
      <c r="BB882" s="186"/>
      <c r="BC882" s="184"/>
      <c r="BD882" s="184"/>
      <c r="BE882" s="184"/>
      <c r="BF882" s="184"/>
      <c r="BG882" s="186"/>
      <c r="BH882" s="186"/>
      <c r="BI882" s="199"/>
      <c r="BJ882" s="199"/>
      <c r="BK882" s="199"/>
      <c r="BL882" s="186"/>
      <c r="BM882" s="186"/>
      <c r="BN882" s="186"/>
      <c r="BO882" s="186"/>
      <c r="BP882" s="186"/>
      <c r="BQ882" s="186"/>
      <c r="BR882" s="186"/>
      <c r="BS882" s="186"/>
      <c r="BT882" s="187"/>
      <c r="BU882" s="188"/>
      <c r="BV882" s="189"/>
      <c r="BW882" s="185"/>
      <c r="BX882"/>
      <c r="BZ882"/>
    </row>
    <row r="883" spans="2:78" ht="18.75">
      <c r="B883" s="676" t="s">
        <v>1068</v>
      </c>
      <c r="C883" s="364">
        <v>38049108000141</v>
      </c>
      <c r="D883" s="838" t="s">
        <v>13</v>
      </c>
      <c r="E883" s="838" t="s">
        <v>616</v>
      </c>
      <c r="F883" s="365" t="s">
        <v>617</v>
      </c>
      <c r="G883" s="366" t="s">
        <v>34</v>
      </c>
      <c r="H883" s="366" t="s">
        <v>1337</v>
      </c>
      <c r="I883" s="840" t="s">
        <v>34</v>
      </c>
      <c r="J883" s="366" t="s">
        <v>608</v>
      </c>
      <c r="K883" s="367" t="s">
        <v>48</v>
      </c>
      <c r="L883" s="681" t="s">
        <v>1419</v>
      </c>
      <c r="M883" s="368" t="s">
        <v>34</v>
      </c>
      <c r="N883" s="683">
        <v>550124</v>
      </c>
      <c r="O883" s="683" t="s">
        <v>1321</v>
      </c>
      <c r="P883" s="684">
        <v>44064</v>
      </c>
      <c r="Q883" s="372">
        <v>458.00715528000001</v>
      </c>
      <c r="R883" s="372">
        <v>469.83619542892427</v>
      </c>
      <c r="S883" s="873">
        <v>2</v>
      </c>
      <c r="T883" s="369">
        <v>8.6324914911293238E-2</v>
      </c>
      <c r="U883" s="685">
        <v>0.88789787127947395</v>
      </c>
      <c r="V883" s="369">
        <v>8.0641559590030054E-2</v>
      </c>
      <c r="W883" s="685">
        <v>0.70905280226170264</v>
      </c>
      <c r="X883" s="369">
        <v>0.12119869866797583</v>
      </c>
      <c r="Y883" s="685">
        <v>0.80990862141462405</v>
      </c>
      <c r="AB883" s="369">
        <v>1.953245897796161E-2</v>
      </c>
      <c r="AC883" s="373">
        <v>-1.6940943668453821</v>
      </c>
      <c r="AD883" s="686">
        <v>22222949000179</v>
      </c>
      <c r="AE883" s="687" t="s">
        <v>2090</v>
      </c>
      <c r="AF883" s="688" t="s">
        <v>1800</v>
      </c>
      <c r="AG883" s="689" t="s">
        <v>1438</v>
      </c>
      <c r="AH883" s="689" t="s">
        <v>1861</v>
      </c>
      <c r="AI883" s="689">
        <v>1000</v>
      </c>
      <c r="AJ883" s="689">
        <v>1000</v>
      </c>
      <c r="AK883" s="689">
        <v>1000</v>
      </c>
      <c r="AL883" s="673">
        <v>1.85</v>
      </c>
      <c r="AM883" s="673">
        <v>20</v>
      </c>
      <c r="AN883" s="685" t="s">
        <v>1801</v>
      </c>
      <c r="AO883" s="683" t="s">
        <v>1324</v>
      </c>
      <c r="AP883" s="687" t="s">
        <v>1802</v>
      </c>
      <c r="AQ883" s="376" t="s">
        <v>668</v>
      </c>
      <c r="AR883" s="369">
        <v>4.9333333333333304E-3</v>
      </c>
      <c r="AS883" s="369">
        <v>4.9333333333333304E-3</v>
      </c>
      <c r="AT883" s="369" t="s">
        <v>1419</v>
      </c>
      <c r="AW883"/>
      <c r="AX883" s="198"/>
      <c r="AY883" s="184"/>
      <c r="AZ883" s="184"/>
      <c r="BA883" s="184"/>
      <c r="BB883" s="186"/>
      <c r="BC883" s="184"/>
      <c r="BD883" s="184"/>
      <c r="BE883" s="184"/>
      <c r="BF883" s="184"/>
      <c r="BG883" s="186"/>
      <c r="BH883" s="186"/>
      <c r="BI883" s="199"/>
      <c r="BJ883" s="199"/>
      <c r="BK883" s="199"/>
      <c r="BL883" s="186"/>
      <c r="BM883" s="186"/>
      <c r="BN883" s="186"/>
      <c r="BO883" s="186"/>
      <c r="BP883" s="186"/>
      <c r="BQ883" s="186"/>
      <c r="BR883" s="186"/>
      <c r="BS883" s="186"/>
      <c r="BT883" s="187"/>
      <c r="BU883" s="188"/>
      <c r="BV883" s="189"/>
      <c r="BW883" s="185"/>
      <c r="BX883"/>
      <c r="BZ883"/>
    </row>
    <row r="884" spans="2:78" ht="18.75">
      <c r="B884" s="676" t="s">
        <v>1069</v>
      </c>
      <c r="C884" s="364">
        <v>38049303000171</v>
      </c>
      <c r="D884" s="838" t="s">
        <v>14</v>
      </c>
      <c r="E884" s="838" t="s">
        <v>614</v>
      </c>
      <c r="F884" s="365" t="s">
        <v>1419</v>
      </c>
      <c r="G884" s="366" t="s">
        <v>1419</v>
      </c>
      <c r="H884" s="366" t="s">
        <v>865</v>
      </c>
      <c r="I884" s="840" t="s">
        <v>34</v>
      </c>
      <c r="J884" s="366" t="s">
        <v>608</v>
      </c>
      <c r="K884" s="367" t="s">
        <v>48</v>
      </c>
      <c r="L884" s="681" t="s">
        <v>1419</v>
      </c>
      <c r="M884" s="368" t="s">
        <v>34</v>
      </c>
      <c r="N884" s="683">
        <v>550159</v>
      </c>
      <c r="O884" s="683" t="s">
        <v>1321</v>
      </c>
      <c r="P884" s="684">
        <v>44062</v>
      </c>
      <c r="Q884" s="372">
        <v>595.89162538000005</v>
      </c>
      <c r="R884" s="372">
        <v>640.11256516880439</v>
      </c>
      <c r="S884" s="873">
        <v>2</v>
      </c>
      <c r="T884" s="369">
        <v>9.2869709668591316E-2</v>
      </c>
      <c r="U884" s="685">
        <v>0.95521458209161281</v>
      </c>
      <c r="V884" s="369">
        <v>1.4548870813573922E-2</v>
      </c>
      <c r="W884" s="685">
        <v>0.12792309167323537</v>
      </c>
      <c r="X884" s="369">
        <v>0.10763771398625432</v>
      </c>
      <c r="Y884" s="685">
        <v>0.71928752952743891</v>
      </c>
      <c r="AB884" s="369">
        <v>0.16494679242951471</v>
      </c>
      <c r="AC884" s="373">
        <v>-0.60130006798429991</v>
      </c>
      <c r="AD884" s="686">
        <v>22222944000146</v>
      </c>
      <c r="AE884" s="687" t="s">
        <v>2090</v>
      </c>
      <c r="AF884" s="688" t="s">
        <v>1800</v>
      </c>
      <c r="AG884" s="689" t="s">
        <v>1438</v>
      </c>
      <c r="AH884" s="689" t="s">
        <v>1861</v>
      </c>
      <c r="AI884" s="689">
        <v>1000</v>
      </c>
      <c r="AJ884" s="689">
        <v>1000</v>
      </c>
      <c r="AK884" s="689">
        <v>1000</v>
      </c>
      <c r="AL884" s="673">
        <v>1.85</v>
      </c>
      <c r="AM884" s="673">
        <v>20</v>
      </c>
      <c r="AN884" s="685" t="s">
        <v>1782</v>
      </c>
      <c r="AO884" s="683" t="s">
        <v>1324</v>
      </c>
      <c r="AP884" s="687" t="s">
        <v>1802</v>
      </c>
      <c r="AQ884" s="376" t="s">
        <v>1917</v>
      </c>
      <c r="AR884" s="369">
        <v>4.9333333333333304E-3</v>
      </c>
      <c r="AS884" s="369">
        <v>4.9333333333333304E-3</v>
      </c>
      <c r="AT884" s="369" t="s">
        <v>1419</v>
      </c>
      <c r="AW884"/>
      <c r="AX884" s="198"/>
      <c r="AY884" s="184"/>
      <c r="AZ884" s="184"/>
      <c r="BA884" s="184"/>
      <c r="BB884" s="186"/>
      <c r="BC884" s="184"/>
      <c r="BD884" s="184"/>
      <c r="BE884" s="184"/>
      <c r="BF884" s="184"/>
      <c r="BG884" s="186"/>
      <c r="BH884" s="186"/>
      <c r="BI884" s="199"/>
      <c r="BJ884" s="199"/>
      <c r="BK884" s="199"/>
      <c r="BL884" s="186"/>
      <c r="BM884" s="186"/>
      <c r="BN884" s="186"/>
      <c r="BO884" s="186"/>
      <c r="BP884" s="186"/>
      <c r="BQ884" s="186"/>
      <c r="BR884" s="186"/>
      <c r="BS884" s="186"/>
      <c r="BT884" s="187"/>
      <c r="BU884" s="188"/>
      <c r="BV884" s="189"/>
      <c r="BW884" s="185"/>
      <c r="BX884"/>
      <c r="BZ884"/>
    </row>
    <row r="885" spans="2:78" ht="18.75">
      <c r="B885" s="676" t="s">
        <v>1070</v>
      </c>
      <c r="C885" s="364">
        <v>7899238000140</v>
      </c>
      <c r="D885" s="838" t="s">
        <v>14</v>
      </c>
      <c r="E885" s="838" t="s">
        <v>607</v>
      </c>
      <c r="F885" s="365" t="s">
        <v>1419</v>
      </c>
      <c r="G885" s="366" t="s">
        <v>1419</v>
      </c>
      <c r="H885" s="366" t="s">
        <v>34</v>
      </c>
      <c r="I885" s="840" t="s">
        <v>34</v>
      </c>
      <c r="J885" s="366" t="s">
        <v>608</v>
      </c>
      <c r="K885" s="367" t="s">
        <v>48</v>
      </c>
      <c r="L885" s="681" t="s">
        <v>1419</v>
      </c>
      <c r="M885" s="368" t="s">
        <v>34</v>
      </c>
      <c r="N885" s="682">
        <v>156906</v>
      </c>
      <c r="O885" s="683" t="s">
        <v>1321</v>
      </c>
      <c r="P885" s="684">
        <v>38799</v>
      </c>
      <c r="Q885" s="372">
        <v>273.68608</v>
      </c>
      <c r="R885" s="372">
        <v>262.62018076892434</v>
      </c>
      <c r="S885" s="873">
        <v>2</v>
      </c>
      <c r="T885" s="369">
        <v>7.6780064846745821E-2</v>
      </c>
      <c r="U885" s="685">
        <v>0.78972398877171712</v>
      </c>
      <c r="V885" s="369">
        <v>6.1527545639244563E-2</v>
      </c>
      <c r="W885" s="685">
        <v>0.54099001648257805</v>
      </c>
      <c r="X885" s="369">
        <v>-9.5254779374271736E-2</v>
      </c>
      <c r="Y885" s="685">
        <v>-0.63653874087804219</v>
      </c>
      <c r="Z885" s="369">
        <v>-6.6956174197365659E-3</v>
      </c>
      <c r="AA885" s="685">
        <v>-3.5651621332458791E-2</v>
      </c>
      <c r="AB885" s="369">
        <v>0.24074527570591417</v>
      </c>
      <c r="AC885" s="373">
        <v>-0.21684264633196423</v>
      </c>
      <c r="AD885" s="686">
        <v>0</v>
      </c>
      <c r="AE885" s="687" t="s">
        <v>1835</v>
      </c>
      <c r="AF885" s="688" t="s">
        <v>1797</v>
      </c>
      <c r="AG885" s="689" t="s">
        <v>741</v>
      </c>
      <c r="AH885" s="689" t="s">
        <v>1786</v>
      </c>
      <c r="AI885" s="689">
        <v>5000</v>
      </c>
      <c r="AJ885" s="689">
        <v>0</v>
      </c>
      <c r="AK885" s="689">
        <v>5000</v>
      </c>
      <c r="AL885" s="673">
        <v>2.5</v>
      </c>
      <c r="AM885" s="673">
        <v>20</v>
      </c>
      <c r="AN885" s="685" t="s">
        <v>1836</v>
      </c>
      <c r="AO885" s="683" t="s">
        <v>1324</v>
      </c>
      <c r="AP885" s="687" t="s">
        <v>1783</v>
      </c>
      <c r="AQ885" s="376" t="s">
        <v>670</v>
      </c>
      <c r="AR885" s="369">
        <v>8.3333333333333297E-3</v>
      </c>
      <c r="AS885" s="369">
        <v>8.3333333333333297E-3</v>
      </c>
      <c r="AT885" s="369" t="s">
        <v>1419</v>
      </c>
      <c r="AW885"/>
      <c r="AX885" s="198"/>
      <c r="AY885" s="184"/>
      <c r="AZ885" s="184"/>
      <c r="BA885" s="184"/>
      <c r="BB885" s="186"/>
      <c r="BC885" s="184"/>
      <c r="BD885" s="184"/>
      <c r="BE885" s="184"/>
      <c r="BF885" s="184"/>
      <c r="BG885" s="186"/>
      <c r="BH885" s="186"/>
      <c r="BI885" s="199"/>
      <c r="BJ885" s="199"/>
      <c r="BK885" s="199"/>
      <c r="BL885" s="186"/>
      <c r="BM885" s="186"/>
      <c r="BN885" s="186"/>
      <c r="BO885" s="186"/>
      <c r="BP885" s="186"/>
      <c r="BQ885" s="186"/>
      <c r="BR885" s="186"/>
      <c r="BS885" s="186"/>
      <c r="BT885" s="187"/>
      <c r="BU885" s="188"/>
      <c r="BV885" s="189"/>
      <c r="BW885" s="185"/>
      <c r="BX885"/>
      <c r="BZ885"/>
    </row>
    <row r="886" spans="2:78" ht="18.75">
      <c r="B886" s="676" t="s">
        <v>1071</v>
      </c>
      <c r="C886" s="364">
        <v>44479850000190</v>
      </c>
      <c r="D886" s="838" t="s">
        <v>14</v>
      </c>
      <c r="E886" s="838" t="s">
        <v>607</v>
      </c>
      <c r="F886" s="365" t="s">
        <v>1419</v>
      </c>
      <c r="G886" s="366" t="s">
        <v>1419</v>
      </c>
      <c r="H886" s="366" t="s">
        <v>34</v>
      </c>
      <c r="I886" s="840" t="s">
        <v>34</v>
      </c>
      <c r="J886" s="366" t="s">
        <v>611</v>
      </c>
      <c r="K886" s="367" t="s">
        <v>1782</v>
      </c>
      <c r="L886" s="681" t="s">
        <v>1419</v>
      </c>
      <c r="M886" s="368" t="s">
        <v>34</v>
      </c>
      <c r="N886" s="683">
        <v>640931</v>
      </c>
      <c r="O886" s="683" t="s">
        <v>1321</v>
      </c>
      <c r="P886" s="684">
        <v>44597</v>
      </c>
      <c r="Q886" s="372">
        <v>0.96011572000000001</v>
      </c>
      <c r="R886" s="372">
        <v>0.99037490628865965</v>
      </c>
      <c r="S886" s="873">
        <v>10</v>
      </c>
      <c r="AB886" s="369">
        <v>0.1766022571322533</v>
      </c>
      <c r="AD886" s="686">
        <v>44839365000180</v>
      </c>
      <c r="AE886" s="687" t="s">
        <v>1803</v>
      </c>
      <c r="AF886" s="688" t="s">
        <v>1800</v>
      </c>
      <c r="AG886" s="689" t="s">
        <v>1438</v>
      </c>
      <c r="AH886" s="689" t="s">
        <v>1780</v>
      </c>
      <c r="AI886" s="689">
        <v>5000</v>
      </c>
      <c r="AJ886" s="689">
        <v>5000</v>
      </c>
      <c r="AK886" s="689">
        <v>5000</v>
      </c>
      <c r="AL886" s="673">
        <v>0</v>
      </c>
      <c r="AM886" s="673">
        <v>0</v>
      </c>
      <c r="AN886" s="685" t="s">
        <v>1801</v>
      </c>
      <c r="AO886" s="683" t="s">
        <v>1324</v>
      </c>
      <c r="AP886" s="687" t="s">
        <v>1783</v>
      </c>
      <c r="AQ886" s="376" t="s">
        <v>687</v>
      </c>
      <c r="AR886" s="369">
        <v>6.6666666666666697E-3</v>
      </c>
      <c r="AS886" s="369">
        <v>6.6666666666666697E-3</v>
      </c>
      <c r="AT886" s="369" t="s">
        <v>1419</v>
      </c>
      <c r="AW886"/>
      <c r="AX886" s="198"/>
      <c r="AY886" s="184"/>
      <c r="AZ886" s="184"/>
      <c r="BA886" s="184"/>
      <c r="BB886" s="186"/>
      <c r="BC886" s="184"/>
      <c r="BD886" s="184"/>
      <c r="BE886" s="184"/>
      <c r="BF886" s="184"/>
      <c r="BG886" s="186"/>
      <c r="BH886" s="186"/>
      <c r="BI886" s="199"/>
      <c r="BJ886" s="199"/>
      <c r="BK886" s="199"/>
      <c r="BL886" s="186"/>
      <c r="BM886" s="186"/>
      <c r="BN886" s="186"/>
      <c r="BO886" s="186"/>
      <c r="BP886" s="186"/>
      <c r="BQ886" s="186"/>
      <c r="BR886" s="186"/>
      <c r="BS886" s="186"/>
      <c r="BT886" s="187"/>
      <c r="BU886" s="188"/>
      <c r="BV886" s="189"/>
      <c r="BW886" s="185"/>
      <c r="BX886"/>
      <c r="BZ886"/>
    </row>
    <row r="887" spans="2:78" ht="18.75">
      <c r="B887" s="676" t="s">
        <v>287</v>
      </c>
      <c r="C887" s="364">
        <v>37970369000137</v>
      </c>
      <c r="D887" s="838" t="s">
        <v>11</v>
      </c>
      <c r="E887" s="838" t="s">
        <v>620</v>
      </c>
      <c r="F887" s="365" t="s">
        <v>663</v>
      </c>
      <c r="G887" s="366" t="s">
        <v>738</v>
      </c>
      <c r="H887" s="366" t="s">
        <v>34</v>
      </c>
      <c r="I887" s="840" t="s">
        <v>1304</v>
      </c>
      <c r="J887" s="366" t="s">
        <v>608</v>
      </c>
      <c r="K887" s="367" t="s">
        <v>48</v>
      </c>
      <c r="L887" s="681" t="s">
        <v>1419</v>
      </c>
      <c r="M887" s="368" t="s">
        <v>34</v>
      </c>
      <c r="N887" s="683">
        <v>550779</v>
      </c>
      <c r="O887" s="683" t="s">
        <v>1321</v>
      </c>
      <c r="P887" s="684">
        <v>44064</v>
      </c>
      <c r="Q887" s="372">
        <v>97.033496549999995</v>
      </c>
      <c r="R887" s="372">
        <v>77.819754718924329</v>
      </c>
      <c r="S887" s="873">
        <v>1</v>
      </c>
      <c r="T887" s="369">
        <v>0.12638606951599218</v>
      </c>
      <c r="U887" s="685">
        <v>1.2999482501424213</v>
      </c>
      <c r="V887" s="369">
        <v>0.15105158229049209</v>
      </c>
      <c r="W887" s="685">
        <v>1.3281433079126499</v>
      </c>
      <c r="X887" s="369">
        <v>0.23988263356021444</v>
      </c>
      <c r="Y887" s="685">
        <v>1.6030123688068758</v>
      </c>
      <c r="AB887" s="369">
        <v>1.2212309508886489E-3</v>
      </c>
      <c r="AC887" s="373">
        <v>30.55948913520584</v>
      </c>
      <c r="AD887" s="686">
        <v>0</v>
      </c>
      <c r="AE887" s="687" t="s">
        <v>1924</v>
      </c>
      <c r="AF887" s="688" t="s">
        <v>1800</v>
      </c>
      <c r="AG887" s="689" t="s">
        <v>1438</v>
      </c>
      <c r="AH887" s="689" t="s">
        <v>1780</v>
      </c>
      <c r="AI887" s="689">
        <v>100</v>
      </c>
      <c r="AJ887" s="689">
        <v>0</v>
      </c>
      <c r="AK887" s="689">
        <v>0</v>
      </c>
      <c r="AL887" s="673">
        <v>0.5</v>
      </c>
      <c r="AM887" s="673">
        <v>20</v>
      </c>
      <c r="AN887" s="685" t="s">
        <v>1782</v>
      </c>
      <c r="AO887" s="683" t="s">
        <v>1324</v>
      </c>
      <c r="AP887" s="687" t="s">
        <v>1802</v>
      </c>
      <c r="AQ887" s="376" t="s">
        <v>1917</v>
      </c>
      <c r="AR887" s="369">
        <v>3.3335000000000001E-3</v>
      </c>
      <c r="AS887" s="369">
        <v>3.3335000000000001E-3</v>
      </c>
      <c r="AT887" s="369" t="s">
        <v>1419</v>
      </c>
      <c r="AW887"/>
      <c r="AX887" s="198"/>
      <c r="AY887" s="184"/>
      <c r="AZ887" s="184"/>
      <c r="BA887" s="184"/>
      <c r="BB887" s="186"/>
      <c r="BC887" s="184"/>
      <c r="BD887" s="184"/>
      <c r="BE887" s="184"/>
      <c r="BF887" s="184"/>
      <c r="BG887" s="186"/>
      <c r="BH887" s="186"/>
      <c r="BI887" s="199"/>
      <c r="BJ887" s="199"/>
      <c r="BK887" s="199"/>
      <c r="BL887" s="186"/>
      <c r="BM887" s="186"/>
      <c r="BN887" s="186"/>
      <c r="BO887" s="186"/>
      <c r="BP887" s="186"/>
      <c r="BQ887" s="186"/>
      <c r="BR887" s="186"/>
      <c r="BS887" s="186"/>
      <c r="BT887" s="187"/>
      <c r="BU887" s="188"/>
      <c r="BV887" s="189"/>
      <c r="BW887" s="185"/>
      <c r="BX887"/>
      <c r="BZ887"/>
    </row>
    <row r="888" spans="2:78" ht="18.75">
      <c r="B888" s="676" t="s">
        <v>1072</v>
      </c>
      <c r="C888" s="364">
        <v>31340883000102</v>
      </c>
      <c r="D888" s="838" t="s">
        <v>14</v>
      </c>
      <c r="E888" s="838" t="s">
        <v>614</v>
      </c>
      <c r="F888" s="365" t="s">
        <v>1419</v>
      </c>
      <c r="G888" s="366" t="s">
        <v>1419</v>
      </c>
      <c r="H888" s="366" t="s">
        <v>865</v>
      </c>
      <c r="I888" s="840" t="s">
        <v>34</v>
      </c>
      <c r="J888" s="366" t="s">
        <v>608</v>
      </c>
      <c r="K888" s="367" t="s">
        <v>48</v>
      </c>
      <c r="L888" s="681" t="s">
        <v>1419</v>
      </c>
      <c r="M888" s="368" t="s">
        <v>34</v>
      </c>
      <c r="N888" s="682">
        <v>482633</v>
      </c>
      <c r="O888" s="683" t="s">
        <v>1321</v>
      </c>
      <c r="P888" s="684">
        <v>43455</v>
      </c>
      <c r="Q888" s="372">
        <v>25087350</v>
      </c>
      <c r="R888" s="372">
        <v>511534.29348787188</v>
      </c>
      <c r="S888" s="873">
        <v>2</v>
      </c>
      <c r="T888" s="369">
        <v>0.15758741084148942</v>
      </c>
      <c r="U888" s="685">
        <v>1.6208707158342934</v>
      </c>
      <c r="V888" s="369">
        <v>3.9976176411002706E-2</v>
      </c>
      <c r="W888" s="685">
        <v>0.3514964250695623</v>
      </c>
      <c r="X888" s="369">
        <v>4.9248770554226162E-2</v>
      </c>
      <c r="Y888" s="685">
        <v>0.32910422557596097</v>
      </c>
      <c r="Z888" s="369">
        <v>0.12070704174624169</v>
      </c>
      <c r="AA888" s="685">
        <v>0.64271918102925574</v>
      </c>
      <c r="AB888" s="369">
        <v>0.1768134253153793</v>
      </c>
      <c r="AC888" s="373">
        <v>-0.4171358129207362</v>
      </c>
      <c r="AD888" s="686">
        <v>32075594000196</v>
      </c>
      <c r="AE888" s="687" t="s">
        <v>1856</v>
      </c>
      <c r="AF888" s="688" t="s">
        <v>1800</v>
      </c>
      <c r="AG888" s="689" t="s">
        <v>1438</v>
      </c>
      <c r="AH888" s="689" t="s">
        <v>1780</v>
      </c>
      <c r="AI888" s="689">
        <v>1000</v>
      </c>
      <c r="AJ888" s="689">
        <v>1000</v>
      </c>
      <c r="AK888" s="689">
        <v>1000</v>
      </c>
      <c r="AL888" s="673">
        <v>0</v>
      </c>
      <c r="AM888" s="673">
        <v>0</v>
      </c>
      <c r="AN888" s="685" t="s">
        <v>1782</v>
      </c>
      <c r="AO888" s="683" t="s">
        <v>1324</v>
      </c>
      <c r="AP888" s="687" t="s">
        <v>1802</v>
      </c>
      <c r="AQ888" s="376" t="s">
        <v>668</v>
      </c>
      <c r="AR888" s="369">
        <v>3.8E-3</v>
      </c>
      <c r="AS888" s="369">
        <v>3.8E-3</v>
      </c>
      <c r="AT888" s="369" t="s">
        <v>1419</v>
      </c>
      <c r="AW888"/>
      <c r="AX888" s="198"/>
      <c r="AY888" s="184"/>
      <c r="AZ888" s="184"/>
      <c r="BA888" s="184"/>
      <c r="BB888" s="186"/>
      <c r="BC888" s="184"/>
      <c r="BD888" s="184"/>
      <c r="BE888" s="184"/>
      <c r="BF888" s="184"/>
      <c r="BG888" s="186"/>
      <c r="BH888" s="186"/>
      <c r="BI888" s="199"/>
      <c r="BJ888" s="199"/>
      <c r="BK888" s="199"/>
      <c r="BL888" s="186"/>
      <c r="BM888" s="186"/>
      <c r="BN888" s="186"/>
      <c r="BO888" s="186"/>
      <c r="BP888" s="186"/>
      <c r="BQ888" s="186"/>
      <c r="BR888" s="186"/>
      <c r="BS888" s="186"/>
      <c r="BT888" s="187"/>
      <c r="BU888" s="188"/>
      <c r="BV888" s="189"/>
      <c r="BW888" s="185"/>
      <c r="BX888"/>
      <c r="BZ888"/>
    </row>
    <row r="889" spans="2:78" ht="18.75">
      <c r="B889" s="676" t="s">
        <v>288</v>
      </c>
      <c r="C889" s="364">
        <v>28386218000145</v>
      </c>
      <c r="D889" s="838" t="s">
        <v>14</v>
      </c>
      <c r="E889" s="838" t="s">
        <v>614</v>
      </c>
      <c r="F889" s="365" t="s">
        <v>1419</v>
      </c>
      <c r="G889" s="366" t="s">
        <v>1419</v>
      </c>
      <c r="H889" s="366" t="s">
        <v>865</v>
      </c>
      <c r="I889" s="840" t="s">
        <v>34</v>
      </c>
      <c r="J889" s="366" t="s">
        <v>608</v>
      </c>
      <c r="K889" s="367" t="s">
        <v>48</v>
      </c>
      <c r="L889" s="681" t="s">
        <v>1419</v>
      </c>
      <c r="M889" s="368" t="s">
        <v>34</v>
      </c>
      <c r="N889" s="682">
        <v>450308</v>
      </c>
      <c r="O889" s="683" t="s">
        <v>1321</v>
      </c>
      <c r="P889" s="684">
        <v>42993</v>
      </c>
      <c r="Q889" s="372">
        <v>32.825004130000003</v>
      </c>
      <c r="R889" s="372">
        <v>31.365614041115553</v>
      </c>
      <c r="S889" s="873">
        <v>2</v>
      </c>
      <c r="T889" s="369">
        <v>0.1571896245561637</v>
      </c>
      <c r="U889" s="685">
        <v>1.616779271361654</v>
      </c>
      <c r="V889" s="369">
        <v>3.8297327760520083E-2</v>
      </c>
      <c r="W889" s="685">
        <v>0.33673490078543683</v>
      </c>
      <c r="X889" s="369">
        <v>5.020979487328292E-2</v>
      </c>
      <c r="Y889" s="685">
        <v>0.33552625724748458</v>
      </c>
      <c r="Z889" s="369">
        <v>0.1188482774993147</v>
      </c>
      <c r="AA889" s="685">
        <v>0.63282196693777892</v>
      </c>
      <c r="AB889" s="369">
        <v>0.17250707890902056</v>
      </c>
      <c r="AC889" s="373">
        <v>-0.43728095700059255</v>
      </c>
      <c r="AD889" s="686">
        <v>28069937000132</v>
      </c>
      <c r="AE889" s="687" t="s">
        <v>2020</v>
      </c>
      <c r="AF889" s="688" t="s">
        <v>1779</v>
      </c>
      <c r="AG889" s="689" t="s">
        <v>1439</v>
      </c>
      <c r="AH889" s="689" t="s">
        <v>1780</v>
      </c>
      <c r="AI889" s="689">
        <v>5000</v>
      </c>
      <c r="AJ889" s="689">
        <v>1000</v>
      </c>
      <c r="AK889" s="689">
        <v>1000</v>
      </c>
      <c r="AL889" s="673">
        <v>1.9</v>
      </c>
      <c r="AM889" s="673">
        <v>20</v>
      </c>
      <c r="AN889" s="685" t="s">
        <v>1781</v>
      </c>
      <c r="AO889" s="683" t="s">
        <v>1324</v>
      </c>
      <c r="AP889" s="687" t="s">
        <v>1802</v>
      </c>
      <c r="AQ889" s="376" t="s">
        <v>668</v>
      </c>
      <c r="AR889" s="369">
        <v>3.8E-3</v>
      </c>
      <c r="AS889" s="369">
        <v>3.8E-3</v>
      </c>
      <c r="AT889" s="369" t="s">
        <v>1419</v>
      </c>
      <c r="AW889"/>
      <c r="AX889" s="198"/>
      <c r="AY889" s="184"/>
      <c r="AZ889" s="184"/>
      <c r="BA889" s="184"/>
      <c r="BB889" s="186"/>
      <c r="BC889" s="184"/>
      <c r="BD889" s="184"/>
      <c r="BE889" s="184"/>
      <c r="BF889" s="184"/>
      <c r="BG889" s="186"/>
      <c r="BH889" s="186"/>
      <c r="BI889" s="199"/>
      <c r="BJ889" s="199"/>
      <c r="BK889" s="199"/>
      <c r="BL889" s="186"/>
      <c r="BM889" s="186"/>
      <c r="BN889" s="186"/>
      <c r="BO889" s="186"/>
      <c r="BP889" s="186"/>
      <c r="BQ889" s="186"/>
      <c r="BR889" s="186"/>
      <c r="BS889" s="186"/>
      <c r="BT889" s="187"/>
      <c r="BU889" s="188"/>
      <c r="BV889" s="189"/>
      <c r="BW889" s="185"/>
      <c r="BX889"/>
      <c r="BZ889"/>
    </row>
    <row r="890" spans="2:78" ht="18.75">
      <c r="B890" s="676" t="s">
        <v>289</v>
      </c>
      <c r="C890" s="364">
        <v>33953430000187</v>
      </c>
      <c r="D890" s="838" t="s">
        <v>14</v>
      </c>
      <c r="E890" s="838" t="s">
        <v>614</v>
      </c>
      <c r="F890" s="365" t="s">
        <v>1419</v>
      </c>
      <c r="G890" s="366" t="s">
        <v>1419</v>
      </c>
      <c r="H890" s="366" t="s">
        <v>1338</v>
      </c>
      <c r="I890" s="840" t="s">
        <v>34</v>
      </c>
      <c r="J890" s="366" t="s">
        <v>608</v>
      </c>
      <c r="K890" s="367" t="s">
        <v>48</v>
      </c>
      <c r="L890" s="681" t="s">
        <v>1419</v>
      </c>
      <c r="M890" s="368" t="s">
        <v>34</v>
      </c>
      <c r="N890" s="682">
        <v>516961</v>
      </c>
      <c r="O890" s="683" t="s">
        <v>1321</v>
      </c>
      <c r="P890" s="684">
        <v>43622</v>
      </c>
      <c r="Q890" s="372">
        <v>183.7891071</v>
      </c>
      <c r="R890" s="372">
        <v>178.87833944171314</v>
      </c>
      <c r="S890" s="873">
        <v>2</v>
      </c>
      <c r="T890" s="369">
        <v>0.16271962414629071</v>
      </c>
      <c r="U890" s="685">
        <v>1.673658271697718</v>
      </c>
      <c r="V890" s="369">
        <v>5.3776905945176035E-2</v>
      </c>
      <c r="W890" s="685">
        <v>0.47284137423980682</v>
      </c>
      <c r="X890" s="369">
        <v>0.1445331051116312</v>
      </c>
      <c r="Y890" s="685">
        <v>0.96584046855501759</v>
      </c>
      <c r="Z890" s="369">
        <v>9.596645604367704E-2</v>
      </c>
      <c r="AA890" s="685">
        <v>0.5109849528442495</v>
      </c>
      <c r="AB890" s="369">
        <v>0.19811682117725782</v>
      </c>
      <c r="AC890" s="373">
        <v>-0.30262186730936491</v>
      </c>
      <c r="AD890" s="686">
        <v>28069983000131</v>
      </c>
      <c r="AE890" s="687" t="s">
        <v>2020</v>
      </c>
      <c r="AF890" s="688" t="s">
        <v>1842</v>
      </c>
      <c r="AG890" s="689" t="s">
        <v>736</v>
      </c>
      <c r="AH890" s="689" t="s">
        <v>1786</v>
      </c>
      <c r="AI890" s="689">
        <v>5000</v>
      </c>
      <c r="AJ890" s="689">
        <v>1000</v>
      </c>
      <c r="AK890" s="689">
        <v>5000</v>
      </c>
      <c r="AL890" s="673">
        <v>2</v>
      </c>
      <c r="AM890" s="673">
        <v>20</v>
      </c>
      <c r="AN890" s="685" t="s">
        <v>666</v>
      </c>
      <c r="AO890" s="683" t="s">
        <v>1324</v>
      </c>
      <c r="AP890" s="687" t="s">
        <v>1783</v>
      </c>
      <c r="AQ890" s="376" t="s">
        <v>659</v>
      </c>
      <c r="AR890" s="369">
        <v>3.8E-3</v>
      </c>
      <c r="AS890" s="369">
        <v>3.8E-3</v>
      </c>
      <c r="AT890" s="369" t="s">
        <v>1419</v>
      </c>
      <c r="AW890"/>
      <c r="AX890" s="198"/>
      <c r="AY890" s="184"/>
      <c r="AZ890" s="184"/>
      <c r="BA890" s="184"/>
      <c r="BB890" s="186"/>
      <c r="BC890" s="184"/>
      <c r="BD890" s="184"/>
      <c r="BE890" s="184"/>
      <c r="BF890" s="184"/>
      <c r="BG890" s="186"/>
      <c r="BH890" s="186"/>
      <c r="BI890" s="199"/>
      <c r="BJ890" s="199"/>
      <c r="BK890" s="199"/>
      <c r="BL890" s="186"/>
      <c r="BM890" s="186"/>
      <c r="BN890" s="186"/>
      <c r="BO890" s="186"/>
      <c r="BP890" s="186"/>
      <c r="BQ890" s="186"/>
      <c r="BR890" s="186"/>
      <c r="BS890" s="186"/>
      <c r="BT890" s="187"/>
      <c r="BU890" s="188"/>
      <c r="BV890" s="189"/>
      <c r="BW890" s="185"/>
      <c r="BX890"/>
      <c r="BZ890"/>
    </row>
    <row r="891" spans="2:78" ht="18.75">
      <c r="B891" s="676" t="s">
        <v>290</v>
      </c>
      <c r="C891" s="364">
        <v>28407875000121</v>
      </c>
      <c r="D891" s="838" t="s">
        <v>14</v>
      </c>
      <c r="E891" s="838" t="s">
        <v>607</v>
      </c>
      <c r="F891" s="365" t="s">
        <v>1419</v>
      </c>
      <c r="G891" s="366" t="s">
        <v>1419</v>
      </c>
      <c r="H891" s="366" t="s">
        <v>34</v>
      </c>
      <c r="I891" s="840" t="s">
        <v>34</v>
      </c>
      <c r="J891" s="366" t="s">
        <v>608</v>
      </c>
      <c r="K891" s="367" t="s">
        <v>48</v>
      </c>
      <c r="L891" s="681" t="s">
        <v>1419</v>
      </c>
      <c r="M891" s="368" t="s">
        <v>34</v>
      </c>
      <c r="N891" s="682">
        <v>460672</v>
      </c>
      <c r="O891" s="683" t="s">
        <v>1321</v>
      </c>
      <c r="P891" s="684">
        <v>43013</v>
      </c>
      <c r="Q891" s="372">
        <v>23.94235389</v>
      </c>
      <c r="R891" s="372">
        <v>42.453190537689196</v>
      </c>
      <c r="S891" s="873">
        <v>2</v>
      </c>
      <c r="T891" s="369">
        <v>0.15362335536228389</v>
      </c>
      <c r="U891" s="685">
        <v>1.5800982873269833</v>
      </c>
      <c r="V891" s="369">
        <v>4.288323016994755E-2</v>
      </c>
      <c r="W891" s="685">
        <v>0.37705712385297346</v>
      </c>
      <c r="X891" s="369">
        <v>0.12508053766555949</v>
      </c>
      <c r="Y891" s="685">
        <v>0.83584895662976788</v>
      </c>
      <c r="Z891" s="369">
        <v>6.953252758002515E-2</v>
      </c>
      <c r="AA891" s="685">
        <v>0.37023431719151839</v>
      </c>
      <c r="AB891" s="369">
        <v>0.19932623162164226</v>
      </c>
      <c r="AC891" s="373">
        <v>-0.35543820584421909</v>
      </c>
      <c r="AD891" s="686">
        <v>28069983000131</v>
      </c>
      <c r="AE891" s="687" t="s">
        <v>2020</v>
      </c>
      <c r="AF891" s="688" t="s">
        <v>1779</v>
      </c>
      <c r="AG891" s="689" t="s">
        <v>1439</v>
      </c>
      <c r="AH891" s="689" t="s">
        <v>1786</v>
      </c>
      <c r="AI891" s="689">
        <v>5000</v>
      </c>
      <c r="AJ891" s="689">
        <v>1000</v>
      </c>
      <c r="AK891" s="689">
        <v>5000</v>
      </c>
      <c r="AL891" s="673">
        <v>2.9</v>
      </c>
      <c r="AM891" s="673">
        <v>0</v>
      </c>
      <c r="AN891" s="685" t="s">
        <v>1782</v>
      </c>
      <c r="AO891" s="683" t="s">
        <v>1324</v>
      </c>
      <c r="AP891" s="687" t="s">
        <v>1783</v>
      </c>
      <c r="AQ891" s="376" t="s">
        <v>659</v>
      </c>
      <c r="AR891" s="369">
        <v>5.7999999999999996E-3</v>
      </c>
      <c r="AS891" s="369">
        <v>5.7999999999999996E-3</v>
      </c>
      <c r="AT891" s="369" t="s">
        <v>1419</v>
      </c>
      <c r="AW891"/>
      <c r="AX891" s="198"/>
      <c r="AY891" s="184"/>
      <c r="AZ891" s="184"/>
      <c r="BA891" s="184"/>
      <c r="BB891" s="186"/>
      <c r="BC891" s="184"/>
      <c r="BD891" s="184"/>
      <c r="BE891" s="184"/>
      <c r="BF891" s="184"/>
      <c r="BG891" s="186"/>
      <c r="BH891" s="186"/>
      <c r="BI891" s="199"/>
      <c r="BJ891" s="199"/>
      <c r="BK891" s="199"/>
      <c r="BL891" s="186"/>
      <c r="BM891" s="186"/>
      <c r="BN891" s="186"/>
      <c r="BO891" s="186"/>
      <c r="BP891" s="186"/>
      <c r="BQ891" s="186"/>
      <c r="BR891" s="186"/>
      <c r="BS891" s="186"/>
      <c r="BT891" s="187"/>
      <c r="BU891" s="188"/>
      <c r="BV891" s="189"/>
      <c r="BW891" s="185"/>
      <c r="BX891"/>
      <c r="BZ891"/>
    </row>
    <row r="892" spans="2:78" ht="18.75">
      <c r="B892" s="676" t="s">
        <v>291</v>
      </c>
      <c r="C892" s="364">
        <v>32862291000113</v>
      </c>
      <c r="D892" s="838" t="s">
        <v>14</v>
      </c>
      <c r="E892" s="838" t="s">
        <v>607</v>
      </c>
      <c r="F892" s="365" t="s">
        <v>1419</v>
      </c>
      <c r="G892" s="366" t="s">
        <v>1419</v>
      </c>
      <c r="H892" s="366" t="s">
        <v>34</v>
      </c>
      <c r="I892" s="840" t="s">
        <v>34</v>
      </c>
      <c r="J892" s="366" t="s">
        <v>608</v>
      </c>
      <c r="K892" s="367" t="s">
        <v>48</v>
      </c>
      <c r="L892" s="681" t="s">
        <v>1419</v>
      </c>
      <c r="M892" s="368" t="s">
        <v>1416</v>
      </c>
      <c r="N892" s="682">
        <v>518761</v>
      </c>
      <c r="O892" s="683" t="s">
        <v>1321</v>
      </c>
      <c r="P892" s="684">
        <v>43602</v>
      </c>
      <c r="Q892" s="372">
        <v>1.83248232</v>
      </c>
      <c r="R892" s="372">
        <v>1.9179596116532247</v>
      </c>
      <c r="S892" s="873">
        <v>1</v>
      </c>
      <c r="T892" s="369">
        <v>-0.12916933236150852</v>
      </c>
      <c r="U892" s="685">
        <v>-1.3285755955418885</v>
      </c>
      <c r="V892" s="369">
        <v>-0.15842839452383572</v>
      </c>
      <c r="W892" s="685">
        <v>-1.3930050170909205</v>
      </c>
      <c r="X892" s="369">
        <v>-0.24557875399683859</v>
      </c>
      <c r="Y892" s="685">
        <v>-1.6410766145532447</v>
      </c>
      <c r="Z892" s="369">
        <v>-0.23627221023753953</v>
      </c>
      <c r="AA892" s="685">
        <v>-1.2580598386553674</v>
      </c>
      <c r="AB892" s="369">
        <v>0.19222570036142256</v>
      </c>
      <c r="AC892" s="373">
        <v>-1.4158345233096017</v>
      </c>
      <c r="AD892" s="686">
        <v>0</v>
      </c>
      <c r="AE892" s="687" t="s">
        <v>2059</v>
      </c>
      <c r="AF892" s="688" t="s">
        <v>1825</v>
      </c>
      <c r="AG892" s="689" t="s">
        <v>719</v>
      </c>
      <c r="AH892" s="689" t="s">
        <v>1786</v>
      </c>
      <c r="AI892" s="689">
        <v>100000</v>
      </c>
      <c r="AJ892" s="689">
        <v>10000</v>
      </c>
      <c r="AK892" s="689">
        <v>10000</v>
      </c>
      <c r="AL892" s="673">
        <v>0.06</v>
      </c>
      <c r="AM892" s="673">
        <v>30</v>
      </c>
      <c r="AN892" s="685" t="s">
        <v>1791</v>
      </c>
      <c r="AO892" s="683" t="s">
        <v>1324</v>
      </c>
      <c r="AP892" s="687" t="s">
        <v>1783</v>
      </c>
      <c r="AQ892" s="376" t="s">
        <v>659</v>
      </c>
      <c r="AR892" s="369">
        <v>0</v>
      </c>
      <c r="AS892" s="369">
        <v>0</v>
      </c>
      <c r="AT892" s="369" t="s">
        <v>1419</v>
      </c>
      <c r="AW892"/>
      <c r="AX892" s="198"/>
      <c r="AY892" s="184"/>
      <c r="AZ892" s="184"/>
      <c r="BA892" s="184"/>
      <c r="BB892" s="186"/>
      <c r="BC892" s="184"/>
      <c r="BD892" s="184"/>
      <c r="BE892" s="184"/>
      <c r="BF892" s="184"/>
      <c r="BG892" s="186"/>
      <c r="BH892" s="186"/>
      <c r="BI892" s="199"/>
      <c r="BJ892" s="199"/>
      <c r="BK892" s="199"/>
      <c r="BL892" s="186"/>
      <c r="BM892" s="186"/>
      <c r="BN892" s="186"/>
      <c r="BO892" s="186"/>
      <c r="BP892" s="186"/>
      <c r="BQ892" s="186"/>
      <c r="BR892" s="186"/>
      <c r="BS892" s="186"/>
      <c r="BT892" s="187"/>
      <c r="BU892" s="188"/>
      <c r="BV892" s="189"/>
      <c r="BW892" s="185"/>
      <c r="BX892"/>
      <c r="BZ892"/>
    </row>
    <row r="893" spans="2:78" ht="18.75">
      <c r="B893" s="676" t="s">
        <v>1073</v>
      </c>
      <c r="C893" s="364">
        <v>9577098000119</v>
      </c>
      <c r="D893" s="838" t="s">
        <v>14</v>
      </c>
      <c r="E893" s="838" t="s">
        <v>607</v>
      </c>
      <c r="F893" s="365" t="s">
        <v>1419</v>
      </c>
      <c r="G893" s="366" t="s">
        <v>1419</v>
      </c>
      <c r="H893" s="366" t="s">
        <v>34</v>
      </c>
      <c r="I893" s="840" t="s">
        <v>34</v>
      </c>
      <c r="J893" s="366" t="s">
        <v>608</v>
      </c>
      <c r="K893" s="367" t="s">
        <v>48</v>
      </c>
      <c r="L893" s="681" t="s">
        <v>1419</v>
      </c>
      <c r="M893" s="368" t="s">
        <v>34</v>
      </c>
      <c r="N893" s="682">
        <v>221661</v>
      </c>
      <c r="O893" s="683" t="s">
        <v>1321</v>
      </c>
      <c r="P893" s="684">
        <v>39794</v>
      </c>
      <c r="Q893" s="372">
        <v>21.080141000000001</v>
      </c>
      <c r="R893" s="372">
        <v>30.879513632000016</v>
      </c>
      <c r="S893" s="873">
        <v>2</v>
      </c>
      <c r="T893" s="369">
        <v>0.12459427185090433</v>
      </c>
      <c r="U893" s="685">
        <v>1.2815186538407064</v>
      </c>
      <c r="V893" s="369">
        <v>8.432339668234623E-2</v>
      </c>
      <c r="W893" s="685">
        <v>0.74142589773567236</v>
      </c>
      <c r="X893" s="369">
        <v>0.11571488983141709</v>
      </c>
      <c r="Y893" s="685">
        <v>0.7732631449884636</v>
      </c>
      <c r="Z893" s="369">
        <v>0.16625536818225206</v>
      </c>
      <c r="AA893" s="685">
        <v>0.88524673071230697</v>
      </c>
      <c r="AB893" s="369">
        <v>0.20908950368543477</v>
      </c>
      <c r="AC893" s="373">
        <v>-0.14064786187034059</v>
      </c>
      <c r="AD893" s="686">
        <v>0</v>
      </c>
      <c r="AE893" s="687" t="s">
        <v>1872</v>
      </c>
      <c r="AF893" s="688" t="s">
        <v>1842</v>
      </c>
      <c r="AG893" s="689" t="s">
        <v>736</v>
      </c>
      <c r="AH893" s="689" t="s">
        <v>1786</v>
      </c>
      <c r="AI893" s="689">
        <v>500</v>
      </c>
      <c r="AJ893" s="689">
        <v>500</v>
      </c>
      <c r="AK893" s="689">
        <v>500</v>
      </c>
      <c r="AL893" s="673">
        <v>2</v>
      </c>
      <c r="AM893" s="673">
        <v>20</v>
      </c>
      <c r="AN893" s="685" t="s">
        <v>666</v>
      </c>
      <c r="AO893" s="683" t="s">
        <v>1324</v>
      </c>
      <c r="AP893" s="687" t="s">
        <v>1783</v>
      </c>
      <c r="AQ893" s="376" t="s">
        <v>659</v>
      </c>
      <c r="AR893" s="369">
        <v>6.0000000000000001E-3</v>
      </c>
      <c r="AS893" s="369">
        <v>6.0000000000000001E-3</v>
      </c>
      <c r="AT893" s="369" t="s">
        <v>1419</v>
      </c>
      <c r="AW893"/>
      <c r="AX893" s="198"/>
      <c r="AY893" s="184"/>
      <c r="AZ893" s="184"/>
      <c r="BA893" s="184"/>
      <c r="BB893" s="186"/>
      <c r="BC893" s="184"/>
      <c r="BD893" s="184"/>
      <c r="BE893" s="184"/>
      <c r="BF893" s="184"/>
      <c r="BG893" s="186"/>
      <c r="BH893" s="186"/>
      <c r="BI893" s="199"/>
      <c r="BJ893" s="199"/>
      <c r="BK893" s="199"/>
      <c r="BL893" s="186"/>
      <c r="BM893" s="186"/>
      <c r="BN893" s="186"/>
      <c r="BO893" s="186"/>
      <c r="BP893" s="186"/>
      <c r="BQ893" s="186"/>
      <c r="BR893" s="186"/>
      <c r="BS893" s="186"/>
      <c r="BT893" s="187"/>
      <c r="BU893" s="188"/>
      <c r="BV893" s="189"/>
      <c r="BW893" s="185"/>
      <c r="BX893"/>
      <c r="BZ893"/>
    </row>
    <row r="894" spans="2:78" ht="18.75">
      <c r="B894" s="676" t="s">
        <v>1074</v>
      </c>
      <c r="C894" s="364"/>
      <c r="D894" s="838" t="s">
        <v>11</v>
      </c>
      <c r="E894" s="838" t="s">
        <v>621</v>
      </c>
      <c r="F894" s="365" t="s">
        <v>672</v>
      </c>
      <c r="G894" s="366" t="s">
        <v>865</v>
      </c>
      <c r="H894" s="366" t="s">
        <v>34</v>
      </c>
      <c r="I894" s="840" t="s">
        <v>1419</v>
      </c>
      <c r="J894" s="366" t="s">
        <v>608</v>
      </c>
      <c r="L894" s="681" t="s">
        <v>1419</v>
      </c>
      <c r="M894" s="368" t="s">
        <v>1416</v>
      </c>
      <c r="N894" s="682">
        <v>278912</v>
      </c>
      <c r="O894" s="683" t="s">
        <v>1321</v>
      </c>
      <c r="S894" s="873"/>
      <c r="AD894" s="686">
        <v>0</v>
      </c>
      <c r="AG894" s="689" t="s">
        <v>736</v>
      </c>
      <c r="AI894" s="689">
        <v>5000</v>
      </c>
      <c r="AJ894" s="689">
        <v>100</v>
      </c>
      <c r="AK894" s="689">
        <v>1000</v>
      </c>
      <c r="AO894" s="683" t="s">
        <v>1324</v>
      </c>
      <c r="AR894" s="369">
        <v>8.9999999999999998E-4</v>
      </c>
      <c r="AS894" s="369">
        <v>8.9999999999999998E-4</v>
      </c>
      <c r="AT894" s="369" t="s">
        <v>1419</v>
      </c>
      <c r="AW894"/>
      <c r="AX894" s="198"/>
      <c r="AY894" s="184"/>
      <c r="AZ894" s="184"/>
      <c r="BA894" s="184"/>
      <c r="BB894" s="186"/>
      <c r="BC894" s="184"/>
      <c r="BD894" s="184"/>
      <c r="BE894" s="184"/>
      <c r="BF894" s="184"/>
      <c r="BG894" s="186"/>
      <c r="BH894" s="186"/>
      <c r="BI894" s="199"/>
      <c r="BJ894" s="199"/>
      <c r="BK894" s="199"/>
      <c r="BL894" s="186"/>
      <c r="BM894" s="186"/>
      <c r="BN894" s="186"/>
      <c r="BO894" s="186"/>
      <c r="BP894" s="186"/>
      <c r="BQ894" s="186"/>
      <c r="BR894" s="186"/>
      <c r="BS894" s="186"/>
      <c r="BT894" s="187"/>
      <c r="BU894" s="188"/>
      <c r="BV894" s="189"/>
      <c r="BW894" s="185"/>
      <c r="BX894"/>
      <c r="BZ894"/>
    </row>
    <row r="895" spans="2:78" ht="18.75">
      <c r="B895" s="676" t="s">
        <v>1075</v>
      </c>
      <c r="C895" s="364"/>
      <c r="D895" s="838" t="s">
        <v>13</v>
      </c>
      <c r="E895" s="838" t="s">
        <v>615</v>
      </c>
      <c r="F895" s="365" t="s">
        <v>619</v>
      </c>
      <c r="G895" s="366" t="s">
        <v>34</v>
      </c>
      <c r="H895" s="366" t="s">
        <v>1337</v>
      </c>
      <c r="I895" s="840" t="s">
        <v>34</v>
      </c>
      <c r="J895" s="366" t="s">
        <v>1419</v>
      </c>
      <c r="L895" s="681" t="s">
        <v>1419</v>
      </c>
      <c r="M895" s="368" t="s">
        <v>34</v>
      </c>
      <c r="N895" s="682">
        <v>354341</v>
      </c>
      <c r="O895" s="683" t="s">
        <v>1321</v>
      </c>
      <c r="S895" s="873"/>
      <c r="AD895" s="686">
        <v>0</v>
      </c>
      <c r="AG895" s="689" t="s">
        <v>736</v>
      </c>
      <c r="AI895" s="689">
        <v>500</v>
      </c>
      <c r="AJ895" s="689">
        <v>100</v>
      </c>
      <c r="AK895" s="689">
        <v>100</v>
      </c>
      <c r="AO895" s="683" t="s">
        <v>1324</v>
      </c>
      <c r="AR895" s="369">
        <v>5.2500000000000003E-3</v>
      </c>
      <c r="AS895" s="369">
        <v>5.2500000000000003E-3</v>
      </c>
      <c r="AT895" s="369" t="s">
        <v>1419</v>
      </c>
      <c r="AW895"/>
      <c r="AX895" s="198"/>
      <c r="AY895" s="184"/>
      <c r="AZ895" s="184"/>
      <c r="BA895" s="184"/>
      <c r="BB895" s="186"/>
      <c r="BC895" s="184"/>
      <c r="BD895" s="184"/>
      <c r="BE895" s="184"/>
      <c r="BF895" s="184"/>
      <c r="BG895" s="186"/>
      <c r="BH895" s="186"/>
      <c r="BI895" s="199"/>
      <c r="BJ895" s="199"/>
      <c r="BK895" s="199"/>
      <c r="BL895" s="186"/>
      <c r="BM895" s="186"/>
      <c r="BN895" s="186"/>
      <c r="BO895" s="186"/>
      <c r="BP895" s="186"/>
      <c r="BQ895" s="186"/>
      <c r="BR895" s="186"/>
      <c r="BS895" s="186"/>
      <c r="BT895" s="187"/>
      <c r="BU895" s="188"/>
      <c r="BV895" s="189"/>
      <c r="BW895" s="185"/>
      <c r="BX895"/>
      <c r="BZ895"/>
    </row>
    <row r="896" spans="2:78" ht="18.75">
      <c r="B896" s="676" t="s">
        <v>292</v>
      </c>
      <c r="C896" s="364">
        <v>24140256000162</v>
      </c>
      <c r="D896" s="838" t="s">
        <v>13</v>
      </c>
      <c r="E896" s="838" t="s">
        <v>616</v>
      </c>
      <c r="F896" s="365" t="s">
        <v>617</v>
      </c>
      <c r="G896" s="366" t="s">
        <v>34</v>
      </c>
      <c r="H896" s="366" t="s">
        <v>865</v>
      </c>
      <c r="I896" s="840" t="s">
        <v>34</v>
      </c>
      <c r="J896" s="366" t="s">
        <v>608</v>
      </c>
      <c r="K896" s="367" t="s">
        <v>48</v>
      </c>
      <c r="L896" s="681" t="s">
        <v>1419</v>
      </c>
      <c r="M896" s="368" t="s">
        <v>34</v>
      </c>
      <c r="N896" s="682">
        <v>427977</v>
      </c>
      <c r="O896" s="683" t="s">
        <v>1321</v>
      </c>
      <c r="P896" s="684">
        <v>42502</v>
      </c>
      <c r="Q896" s="372">
        <v>768.44302900000002</v>
      </c>
      <c r="R896" s="372">
        <v>560.08502367330664</v>
      </c>
      <c r="S896" s="873">
        <v>1</v>
      </c>
      <c r="T896" s="369">
        <v>0.13852464582639357</v>
      </c>
      <c r="U896" s="685">
        <v>1.4247999928570714</v>
      </c>
      <c r="V896" s="369">
        <v>0.20878473837533651</v>
      </c>
      <c r="W896" s="685">
        <v>1.8357705948039642</v>
      </c>
      <c r="X896" s="369">
        <v>0.24264388837287099</v>
      </c>
      <c r="Y896" s="685">
        <v>1.6214644157617668</v>
      </c>
      <c r="Z896" s="369">
        <v>0.41584345549633106</v>
      </c>
      <c r="AA896" s="685">
        <v>2.2142085605482027</v>
      </c>
      <c r="AB896" s="369">
        <v>5.4186404915389209E-2</v>
      </c>
      <c r="AC896" s="373">
        <v>1.7541918532614729</v>
      </c>
      <c r="AD896" s="686">
        <v>24119428000116</v>
      </c>
      <c r="AE896" s="687" t="s">
        <v>1978</v>
      </c>
      <c r="AF896" s="688" t="s">
        <v>1823</v>
      </c>
      <c r="AG896" s="689" t="s">
        <v>59</v>
      </c>
      <c r="AH896" s="689" t="s">
        <v>1786</v>
      </c>
      <c r="AI896" s="689">
        <v>1000</v>
      </c>
      <c r="AJ896" s="689">
        <v>500</v>
      </c>
      <c r="AK896" s="689">
        <v>1000</v>
      </c>
      <c r="AL896" s="673">
        <v>2</v>
      </c>
      <c r="AM896" s="673">
        <v>20</v>
      </c>
      <c r="AN896" s="685" t="s">
        <v>1787</v>
      </c>
      <c r="AO896" s="683" t="s">
        <v>1324</v>
      </c>
      <c r="AP896" s="687" t="s">
        <v>1802</v>
      </c>
      <c r="AQ896" s="376" t="s">
        <v>674</v>
      </c>
      <c r="AR896" s="369">
        <v>4.9333333333333304E-3</v>
      </c>
      <c r="AS896" s="369">
        <v>4.9333333333333304E-3</v>
      </c>
      <c r="AT896" s="369" t="s">
        <v>1419</v>
      </c>
      <c r="AW896"/>
      <c r="AX896" s="198"/>
      <c r="AY896" s="184"/>
      <c r="AZ896" s="184"/>
      <c r="BA896" s="184"/>
      <c r="BB896" s="186"/>
      <c r="BC896" s="184"/>
      <c r="BD896" s="184"/>
      <c r="BE896" s="184"/>
      <c r="BF896" s="184"/>
      <c r="BG896" s="186"/>
      <c r="BH896" s="186"/>
      <c r="BI896" s="199"/>
      <c r="BJ896" s="199"/>
      <c r="BK896" s="199"/>
      <c r="BL896" s="186"/>
      <c r="BM896" s="186"/>
      <c r="BN896" s="186"/>
      <c r="BO896" s="186"/>
      <c r="BP896" s="186"/>
      <c r="BQ896" s="186"/>
      <c r="BR896" s="186"/>
      <c r="BS896" s="186"/>
      <c r="BT896" s="187"/>
      <c r="BU896" s="188"/>
      <c r="BV896" s="189"/>
      <c r="BW896" s="185"/>
      <c r="BX896"/>
      <c r="BZ896"/>
    </row>
    <row r="897" spans="2:78" ht="18.75">
      <c r="B897" s="676" t="s">
        <v>293</v>
      </c>
      <c r="C897" s="364">
        <v>20658576000158</v>
      </c>
      <c r="D897" s="838" t="s">
        <v>14</v>
      </c>
      <c r="E897" s="838" t="s">
        <v>607</v>
      </c>
      <c r="F897" s="365" t="s">
        <v>1419</v>
      </c>
      <c r="G897" s="366" t="s">
        <v>1419</v>
      </c>
      <c r="H897" s="366" t="s">
        <v>34</v>
      </c>
      <c r="I897" s="840" t="s">
        <v>34</v>
      </c>
      <c r="J897" s="366" t="s">
        <v>608</v>
      </c>
      <c r="K897" s="367" t="s">
        <v>48</v>
      </c>
      <c r="L897" s="681" t="s">
        <v>715</v>
      </c>
      <c r="M897" s="368" t="s">
        <v>34</v>
      </c>
      <c r="N897" s="682">
        <v>395511</v>
      </c>
      <c r="O897" s="683" t="s">
        <v>1321</v>
      </c>
      <c r="P897" s="684">
        <v>41857</v>
      </c>
      <c r="Q897" s="372">
        <v>934.25722199999996</v>
      </c>
      <c r="R897" s="372">
        <v>1121.01311733735</v>
      </c>
      <c r="S897" s="873">
        <v>2</v>
      </c>
      <c r="T897" s="369">
        <v>6.7805600135271149E-2</v>
      </c>
      <c r="U897" s="685">
        <v>0.69741682436409058</v>
      </c>
      <c r="V897" s="369">
        <v>6.0334169626388601E-2</v>
      </c>
      <c r="W897" s="685">
        <v>0.53049708194151501</v>
      </c>
      <c r="X897" s="369">
        <v>-2.1738527809108121E-2</v>
      </c>
      <c r="Y897" s="685">
        <v>-0.14526741031841039</v>
      </c>
      <c r="Z897" s="369">
        <v>4.0816238015059403E-2</v>
      </c>
      <c r="AA897" s="685">
        <v>0.21733097498059553</v>
      </c>
      <c r="AB897" s="369">
        <v>0.274732370550894</v>
      </c>
      <c r="AC897" s="373">
        <v>-0.19436085591869826</v>
      </c>
      <c r="AD897" s="686">
        <v>26491395000166</v>
      </c>
      <c r="AE897" s="687" t="s">
        <v>1978</v>
      </c>
      <c r="AF897" s="688" t="s">
        <v>1823</v>
      </c>
      <c r="AG897" s="689" t="s">
        <v>59</v>
      </c>
      <c r="AH897" s="689" t="s">
        <v>1786</v>
      </c>
      <c r="AI897" s="689">
        <v>1000</v>
      </c>
      <c r="AJ897" s="689">
        <v>500</v>
      </c>
      <c r="AK897" s="689">
        <v>1000</v>
      </c>
      <c r="AL897" s="673">
        <v>2</v>
      </c>
      <c r="AM897" s="673">
        <v>20</v>
      </c>
      <c r="AN897" s="685" t="s">
        <v>666</v>
      </c>
      <c r="AO897" s="683" t="s">
        <v>1324</v>
      </c>
      <c r="AP897" s="687" t="s">
        <v>1783</v>
      </c>
      <c r="AQ897" s="376" t="s">
        <v>659</v>
      </c>
      <c r="AR897" s="369">
        <v>4.9333333333333304E-3</v>
      </c>
      <c r="AS897" s="369">
        <v>4.9333333333333304E-3</v>
      </c>
      <c r="AT897" s="369" t="s">
        <v>1419</v>
      </c>
      <c r="AW897"/>
      <c r="AX897" s="198"/>
      <c r="AY897" s="184"/>
      <c r="AZ897" s="184"/>
      <c r="BA897" s="184"/>
      <c r="BB897" s="186"/>
      <c r="BC897" s="184"/>
      <c r="BD897" s="184"/>
      <c r="BE897" s="184"/>
      <c r="BF897" s="184"/>
      <c r="BG897" s="186"/>
      <c r="BH897" s="186"/>
      <c r="BI897" s="199"/>
      <c r="BJ897" s="199"/>
      <c r="BK897" s="199"/>
      <c r="BL897" s="186"/>
      <c r="BM897" s="186"/>
      <c r="BN897" s="186"/>
      <c r="BO897" s="186"/>
      <c r="BP897" s="186"/>
      <c r="BQ897" s="186"/>
      <c r="BR897" s="186"/>
      <c r="BS897" s="186"/>
      <c r="BT897" s="187"/>
      <c r="BU897" s="188"/>
      <c r="BV897" s="189"/>
      <c r="BW897" s="185"/>
      <c r="BX897"/>
      <c r="BZ897"/>
    </row>
    <row r="898" spans="2:78" ht="18.75">
      <c r="B898" s="676" t="s">
        <v>294</v>
      </c>
      <c r="C898" s="364">
        <v>30995144000196</v>
      </c>
      <c r="D898" s="838" t="s">
        <v>14</v>
      </c>
      <c r="E898" s="838" t="s">
        <v>614</v>
      </c>
      <c r="F898" s="365" t="s">
        <v>1419</v>
      </c>
      <c r="G898" s="366" t="s">
        <v>1419</v>
      </c>
      <c r="H898" s="366" t="s">
        <v>865</v>
      </c>
      <c r="I898" s="840" t="s">
        <v>34</v>
      </c>
      <c r="J898" s="366" t="s">
        <v>608</v>
      </c>
      <c r="K898" s="367" t="s">
        <v>48</v>
      </c>
      <c r="L898" s="681" t="s">
        <v>1339</v>
      </c>
      <c r="M898" s="368" t="s">
        <v>34</v>
      </c>
      <c r="N898" s="682">
        <v>489719</v>
      </c>
      <c r="O898" s="683" t="s">
        <v>1321</v>
      </c>
      <c r="P898" s="684">
        <v>43512</v>
      </c>
      <c r="Q898" s="372">
        <v>117.0341631</v>
      </c>
      <c r="R898" s="372">
        <v>100.82682705501993</v>
      </c>
      <c r="S898" s="873">
        <v>2</v>
      </c>
      <c r="T898" s="369">
        <v>0.18185602163295544</v>
      </c>
      <c r="U898" s="685">
        <v>1.8704863439851622</v>
      </c>
      <c r="V898" s="369">
        <v>0.22109392029548403</v>
      </c>
      <c r="W898" s="685">
        <v>1.9440008916682716</v>
      </c>
      <c r="X898" s="369">
        <v>0.31117151187626901</v>
      </c>
      <c r="Y898" s="685">
        <v>2.0793993085488824</v>
      </c>
      <c r="Z898" s="369">
        <v>0.49681997030267189</v>
      </c>
      <c r="AA898" s="685">
        <v>2.6453777659732478</v>
      </c>
      <c r="AB898" s="369">
        <v>0.15362527340710141</v>
      </c>
      <c r="AC898" s="373">
        <v>0.69885982689673642</v>
      </c>
      <c r="AD898" s="686">
        <v>30995158000100</v>
      </c>
      <c r="AE898" s="687" t="s">
        <v>1978</v>
      </c>
      <c r="AF898" s="688" t="s">
        <v>1823</v>
      </c>
      <c r="AG898" s="689" t="s">
        <v>59</v>
      </c>
      <c r="AH898" s="689" t="s">
        <v>1786</v>
      </c>
      <c r="AI898" s="689">
        <v>1000</v>
      </c>
      <c r="AJ898" s="689">
        <v>500</v>
      </c>
      <c r="AK898" s="689">
        <v>1000</v>
      </c>
      <c r="AL898" s="673">
        <v>2</v>
      </c>
      <c r="AM898" s="673">
        <v>20</v>
      </c>
      <c r="AN898" s="685" t="s">
        <v>1787</v>
      </c>
      <c r="AO898" s="683" t="s">
        <v>1324</v>
      </c>
      <c r="AP898" s="687" t="s">
        <v>1802</v>
      </c>
      <c r="AQ898" s="376" t="s">
        <v>668</v>
      </c>
      <c r="AR898" s="369">
        <v>5.3333333333333297E-3</v>
      </c>
      <c r="AS898" s="369">
        <v>5.3333333333333297E-3</v>
      </c>
      <c r="AT898" s="369" t="s">
        <v>1419</v>
      </c>
      <c r="AW898"/>
      <c r="AX898" s="198"/>
      <c r="AY898" s="184"/>
      <c r="AZ898" s="184"/>
      <c r="BA898" s="184"/>
      <c r="BB898" s="186"/>
      <c r="BC898" s="184"/>
      <c r="BD898" s="184"/>
      <c r="BE898" s="184"/>
      <c r="BF898" s="184"/>
      <c r="BG898" s="186"/>
      <c r="BH898" s="186"/>
      <c r="BI898" s="199"/>
      <c r="BJ898" s="199"/>
      <c r="BK898" s="199"/>
      <c r="BL898" s="186"/>
      <c r="BM898" s="186"/>
      <c r="BN898" s="186"/>
      <c r="BO898" s="186"/>
      <c r="BP898" s="186"/>
      <c r="BQ898" s="186"/>
      <c r="BR898" s="186"/>
      <c r="BS898" s="186"/>
      <c r="BT898" s="187"/>
      <c r="BU898" s="188"/>
      <c r="BV898" s="189"/>
      <c r="BW898" s="185"/>
      <c r="BX898"/>
      <c r="BZ898"/>
    </row>
    <row r="899" spans="2:78" ht="18.75">
      <c r="B899" s="676" t="s">
        <v>1076</v>
      </c>
      <c r="C899" s="364">
        <v>17321731000131</v>
      </c>
      <c r="D899" s="838" t="s">
        <v>14</v>
      </c>
      <c r="E899" s="838" t="s">
        <v>607</v>
      </c>
      <c r="F899" s="365" t="s">
        <v>1419</v>
      </c>
      <c r="G899" s="366" t="s">
        <v>1419</v>
      </c>
      <c r="H899" s="366" t="s">
        <v>34</v>
      </c>
      <c r="I899" s="840" t="s">
        <v>34</v>
      </c>
      <c r="J899" s="366" t="s">
        <v>608</v>
      </c>
      <c r="K899" s="367" t="s">
        <v>48</v>
      </c>
      <c r="L899" s="681" t="s">
        <v>1419</v>
      </c>
      <c r="M899" s="368" t="s">
        <v>1416</v>
      </c>
      <c r="N899" s="682">
        <v>340944</v>
      </c>
      <c r="O899" s="683" t="s">
        <v>1321</v>
      </c>
      <c r="P899" s="684">
        <v>41466</v>
      </c>
      <c r="Q899" s="372">
        <v>41.687742999999998</v>
      </c>
      <c r="R899" s="372">
        <v>33.658953031872528</v>
      </c>
      <c r="S899" s="873">
        <v>2</v>
      </c>
      <c r="T899" s="369">
        <v>-5.7901251842910617E-2</v>
      </c>
      <c r="U899" s="685">
        <v>-0.59554531051164017</v>
      </c>
      <c r="V899" s="369">
        <v>-8.9037001221993983E-2</v>
      </c>
      <c r="W899" s="685">
        <v>-0.7828709606112163</v>
      </c>
      <c r="X899" s="369">
        <v>-6.2164932923111982E-2</v>
      </c>
      <c r="Y899" s="685">
        <v>-0.41541630130879909</v>
      </c>
      <c r="Z899" s="369">
        <v>-6.5060100466972637E-3</v>
      </c>
      <c r="AA899" s="685">
        <v>-3.4642034039505984E-2</v>
      </c>
      <c r="AB899" s="369">
        <v>0.22760270376614666</v>
      </c>
      <c r="AC899" s="373">
        <v>-0.89088743754803679</v>
      </c>
      <c r="AD899" s="686">
        <v>0</v>
      </c>
      <c r="AE899" s="687" t="s">
        <v>1877</v>
      </c>
      <c r="AF899" s="688" t="s">
        <v>1779</v>
      </c>
      <c r="AG899" s="689" t="s">
        <v>1439</v>
      </c>
      <c r="AH899" s="689" t="s">
        <v>1780</v>
      </c>
      <c r="AI899" s="689">
        <v>1000000</v>
      </c>
      <c r="AJ899" s="689">
        <v>0</v>
      </c>
      <c r="AK899" s="689">
        <v>0</v>
      </c>
      <c r="AL899" s="673">
        <v>2</v>
      </c>
      <c r="AM899" s="673">
        <v>20</v>
      </c>
      <c r="AN899" s="685" t="s">
        <v>1782</v>
      </c>
      <c r="AO899" s="683" t="s">
        <v>1324</v>
      </c>
      <c r="AP899" s="687" t="s">
        <v>1783</v>
      </c>
      <c r="AQ899" s="376" t="s">
        <v>665</v>
      </c>
      <c r="AR899" s="369">
        <v>3.06705E-3</v>
      </c>
      <c r="AS899" s="369">
        <v>3.06705E-3</v>
      </c>
      <c r="AT899" s="369" t="s">
        <v>1419</v>
      </c>
      <c r="AW899"/>
      <c r="AX899" s="198"/>
      <c r="AY899" s="184"/>
      <c r="AZ899" s="184"/>
      <c r="BA899" s="184"/>
      <c r="BB899" s="186"/>
      <c r="BC899" s="184"/>
      <c r="BD899" s="184"/>
      <c r="BE899" s="184"/>
      <c r="BF899" s="184"/>
      <c r="BG899" s="186"/>
      <c r="BH899" s="186"/>
      <c r="BI899" s="199"/>
      <c r="BJ899" s="199"/>
      <c r="BK899" s="199"/>
      <c r="BL899" s="186"/>
      <c r="BM899" s="186"/>
      <c r="BN899" s="186"/>
      <c r="BO899" s="186"/>
      <c r="BP899" s="186"/>
      <c r="BQ899" s="186"/>
      <c r="BR899" s="186"/>
      <c r="BS899" s="186"/>
      <c r="BT899" s="187"/>
      <c r="BU899" s="188"/>
      <c r="BV899" s="189"/>
      <c r="BW899" s="185"/>
      <c r="BX899"/>
      <c r="BZ899"/>
    </row>
    <row r="900" spans="2:78" ht="18.75">
      <c r="B900" s="676" t="s">
        <v>1077</v>
      </c>
      <c r="C900" s="364">
        <v>19186860000190</v>
      </c>
      <c r="D900" s="838" t="s">
        <v>14</v>
      </c>
      <c r="E900" s="838" t="s">
        <v>607</v>
      </c>
      <c r="F900" s="365" t="s">
        <v>1419</v>
      </c>
      <c r="G900" s="366" t="s">
        <v>1419</v>
      </c>
      <c r="H900" s="366" t="s">
        <v>34</v>
      </c>
      <c r="I900" s="840" t="s">
        <v>34</v>
      </c>
      <c r="J900" s="366" t="s">
        <v>611</v>
      </c>
      <c r="K900" s="367" t="s">
        <v>1782</v>
      </c>
      <c r="L900" s="681" t="s">
        <v>1419</v>
      </c>
      <c r="M900" s="368" t="s">
        <v>34</v>
      </c>
      <c r="N900" s="682">
        <v>355739</v>
      </c>
      <c r="O900" s="683" t="s">
        <v>1321</v>
      </c>
      <c r="P900" s="684">
        <v>41607</v>
      </c>
      <c r="Q900" s="372">
        <v>91.255441000000005</v>
      </c>
      <c r="R900" s="372">
        <v>91.601104848605587</v>
      </c>
      <c r="S900" s="873">
        <v>2</v>
      </c>
      <c r="T900" s="369">
        <v>-8.5560372320775402E-3</v>
      </c>
      <c r="U900" s="685">
        <v>-8.8003414225847398E-2</v>
      </c>
      <c r="V900" s="369">
        <v>-5.8662234335296159E-2</v>
      </c>
      <c r="W900" s="685">
        <v>-0.51579634438911415</v>
      </c>
      <c r="X900" s="369">
        <v>-8.3434301301659741E-2</v>
      </c>
      <c r="Y900" s="685">
        <v>-0.55754856024518218</v>
      </c>
      <c r="Z900" s="369">
        <v>-1.7096899589440828E-2</v>
      </c>
      <c r="AA900" s="685">
        <v>-9.1034500914748517E-2</v>
      </c>
      <c r="AB900" s="369">
        <v>0.22172426534731685</v>
      </c>
      <c r="AC900" s="373">
        <v>-0.77751355892638063</v>
      </c>
      <c r="AD900" s="686">
        <v>18981190000130</v>
      </c>
      <c r="AE900" s="687" t="s">
        <v>1877</v>
      </c>
      <c r="AF900" s="688" t="s">
        <v>1779</v>
      </c>
      <c r="AG900" s="689" t="s">
        <v>1439</v>
      </c>
      <c r="AH900" s="689" t="s">
        <v>1780</v>
      </c>
      <c r="AI900" s="689">
        <v>5000</v>
      </c>
      <c r="AJ900" s="689">
        <v>1000</v>
      </c>
      <c r="AK900" s="689">
        <v>5000</v>
      </c>
      <c r="AL900" s="673">
        <v>2</v>
      </c>
      <c r="AM900" s="673">
        <v>10</v>
      </c>
      <c r="AN900" s="685" t="s">
        <v>1833</v>
      </c>
      <c r="AO900" s="683" t="s">
        <v>1324</v>
      </c>
      <c r="AP900" s="687" t="s">
        <v>1783</v>
      </c>
      <c r="AQ900" s="376" t="s">
        <v>665</v>
      </c>
      <c r="AR900" s="369">
        <v>6.0000000000000001E-3</v>
      </c>
      <c r="AS900" s="369">
        <v>6.0000000000000001E-3</v>
      </c>
      <c r="AT900" s="369" t="s">
        <v>1419</v>
      </c>
      <c r="AW900"/>
      <c r="AX900" s="198"/>
      <c r="AY900" s="184"/>
      <c r="AZ900" s="184"/>
      <c r="BA900" s="184"/>
      <c r="BB900" s="186"/>
      <c r="BC900" s="184"/>
      <c r="BD900" s="184"/>
      <c r="BE900" s="184"/>
      <c r="BF900" s="184"/>
      <c r="BG900" s="186"/>
      <c r="BH900" s="186"/>
      <c r="BI900" s="199"/>
      <c r="BJ900" s="199"/>
      <c r="BK900" s="199"/>
      <c r="BL900" s="186"/>
      <c r="BM900" s="186"/>
      <c r="BN900" s="186"/>
      <c r="BO900" s="186"/>
      <c r="BP900" s="186"/>
      <c r="BQ900" s="186"/>
      <c r="BR900" s="186"/>
      <c r="BS900" s="186"/>
      <c r="BT900" s="187"/>
      <c r="BU900" s="188"/>
      <c r="BV900" s="189"/>
      <c r="BW900" s="185"/>
      <c r="BX900"/>
      <c r="BZ900"/>
    </row>
    <row r="901" spans="2:78" ht="18.75">
      <c r="B901" s="676" t="s">
        <v>1078</v>
      </c>
      <c r="C901" s="364">
        <v>6118222000190</v>
      </c>
      <c r="D901" s="838" t="s">
        <v>14</v>
      </c>
      <c r="E901" s="838" t="s">
        <v>607</v>
      </c>
      <c r="F901" s="365" t="s">
        <v>1419</v>
      </c>
      <c r="G901" s="366" t="s">
        <v>1419</v>
      </c>
      <c r="H901" s="366" t="s">
        <v>34</v>
      </c>
      <c r="I901" s="840" t="s">
        <v>34</v>
      </c>
      <c r="J901" s="366" t="s">
        <v>608</v>
      </c>
      <c r="K901" s="367" t="s">
        <v>48</v>
      </c>
      <c r="L901" s="681" t="s">
        <v>1419</v>
      </c>
      <c r="M901" s="368" t="s">
        <v>34</v>
      </c>
      <c r="N901" s="682">
        <v>223336</v>
      </c>
      <c r="O901" s="683" t="s">
        <v>1321</v>
      </c>
      <c r="P901" s="684">
        <v>39829</v>
      </c>
      <c r="Q901" s="372">
        <v>50.019319000000003</v>
      </c>
      <c r="R901" s="372">
        <v>63.515120398406381</v>
      </c>
      <c r="S901" s="873">
        <v>2</v>
      </c>
      <c r="T901" s="369">
        <v>-2.0347018277438678E-2</v>
      </c>
      <c r="U901" s="685">
        <v>-0.20927995392740203</v>
      </c>
      <c r="V901" s="369">
        <v>-6.6780139371879654E-2</v>
      </c>
      <c r="W901" s="685">
        <v>-0.58717422130452479</v>
      </c>
      <c r="X901" s="369">
        <v>-9.5627468319251174E-2</v>
      </c>
      <c r="Y901" s="685">
        <v>-0.63902922957934138</v>
      </c>
      <c r="Z901" s="369">
        <v>-3.3293530827784412E-2</v>
      </c>
      <c r="AA901" s="685">
        <v>-0.17727541457101553</v>
      </c>
      <c r="AB901" s="369">
        <v>0.22026081461804961</v>
      </c>
      <c r="AC901" s="373">
        <v>-0.81953536765100432</v>
      </c>
      <c r="AD901" s="686">
        <v>29599351000142</v>
      </c>
      <c r="AE901" s="687" t="s">
        <v>1877</v>
      </c>
      <c r="AF901" s="688" t="s">
        <v>1779</v>
      </c>
      <c r="AG901" s="689" t="s">
        <v>1439</v>
      </c>
      <c r="AH901" s="689" t="s">
        <v>1786</v>
      </c>
      <c r="AI901" s="689">
        <v>5000</v>
      </c>
      <c r="AJ901" s="689">
        <v>1000</v>
      </c>
      <c r="AK901" s="689">
        <v>5000</v>
      </c>
      <c r="AL901" s="673">
        <v>2</v>
      </c>
      <c r="AM901" s="673">
        <v>20</v>
      </c>
      <c r="AN901" s="685" t="s">
        <v>666</v>
      </c>
      <c r="AO901" s="683" t="s">
        <v>1324</v>
      </c>
      <c r="AP901" s="687" t="s">
        <v>1783</v>
      </c>
      <c r="AQ901" s="376" t="s">
        <v>665</v>
      </c>
      <c r="AR901" s="369">
        <v>5.3333333333333297E-3</v>
      </c>
      <c r="AS901" s="369">
        <v>5.3333333333333297E-3</v>
      </c>
      <c r="AT901" s="369" t="s">
        <v>1419</v>
      </c>
      <c r="AW901"/>
      <c r="AX901" s="198"/>
      <c r="AY901" s="184"/>
      <c r="AZ901" s="184"/>
      <c r="BA901" s="184"/>
      <c r="BB901" s="186"/>
      <c r="BC901" s="184"/>
      <c r="BD901" s="184"/>
      <c r="BE901" s="184"/>
      <c r="BF901" s="184"/>
      <c r="BG901" s="186"/>
      <c r="BH901" s="186"/>
      <c r="BI901" s="199"/>
      <c r="BJ901" s="199"/>
      <c r="BK901" s="199"/>
      <c r="BL901" s="186"/>
      <c r="BM901" s="186"/>
      <c r="BN901" s="186"/>
      <c r="BO901" s="186"/>
      <c r="BP901" s="186"/>
      <c r="BQ901" s="186"/>
      <c r="BR901" s="186"/>
      <c r="BS901" s="186"/>
      <c r="BT901" s="187"/>
      <c r="BU901" s="188"/>
      <c r="BV901" s="189"/>
      <c r="BW901" s="185"/>
      <c r="BX901"/>
      <c r="BZ901"/>
    </row>
    <row r="902" spans="2:78" ht="18.75">
      <c r="B902" s="676" t="s">
        <v>295</v>
      </c>
      <c r="C902" s="364">
        <v>35471548000102</v>
      </c>
      <c r="D902" s="838" t="s">
        <v>14</v>
      </c>
      <c r="E902" s="838" t="s">
        <v>607</v>
      </c>
      <c r="F902" s="365" t="s">
        <v>1419</v>
      </c>
      <c r="G902" s="366" t="s">
        <v>1419</v>
      </c>
      <c r="H902" s="366" t="s">
        <v>34</v>
      </c>
      <c r="I902" s="840" t="s">
        <v>34</v>
      </c>
      <c r="J902" s="366" t="s">
        <v>608</v>
      </c>
      <c r="K902" s="367" t="s">
        <v>48</v>
      </c>
      <c r="L902" s="681" t="s">
        <v>1419</v>
      </c>
      <c r="M902" s="368" t="s">
        <v>34</v>
      </c>
      <c r="N902" s="682">
        <v>524174</v>
      </c>
      <c r="O902" s="683" t="s">
        <v>1321</v>
      </c>
      <c r="P902" s="684">
        <v>43842</v>
      </c>
      <c r="Q902" s="372">
        <v>16.318439300000001</v>
      </c>
      <c r="R902" s="372">
        <v>7.144483828167334</v>
      </c>
      <c r="S902" s="873">
        <v>2</v>
      </c>
      <c r="T902" s="369">
        <v>3.2892462234288988E-2</v>
      </c>
      <c r="U902" s="685">
        <v>0.33831654776580605</v>
      </c>
      <c r="V902" s="369">
        <v>-3.0508194955707668E-2</v>
      </c>
      <c r="W902" s="685">
        <v>-0.2682478021911332</v>
      </c>
      <c r="X902" s="369">
        <v>-5.8297798490044572E-2</v>
      </c>
      <c r="Y902" s="685">
        <v>-0.38957422914191187</v>
      </c>
      <c r="AB902" s="369">
        <v>0.26654034879924454</v>
      </c>
      <c r="AC902" s="373">
        <v>-0.54115477795664169</v>
      </c>
      <c r="AD902" s="686">
        <v>9352724000179</v>
      </c>
      <c r="AE902" s="687" t="s">
        <v>2064</v>
      </c>
      <c r="AF902" s="688" t="s">
        <v>1800</v>
      </c>
      <c r="AG902" s="689" t="s">
        <v>1438</v>
      </c>
      <c r="AH902" s="689" t="s">
        <v>1786</v>
      </c>
      <c r="AI902" s="689">
        <v>1000</v>
      </c>
      <c r="AJ902" s="689">
        <v>100</v>
      </c>
      <c r="AK902" s="689">
        <v>1000</v>
      </c>
      <c r="AL902" s="673">
        <v>1.25</v>
      </c>
      <c r="AM902" s="673">
        <v>15</v>
      </c>
      <c r="AN902" s="685" t="s">
        <v>1782</v>
      </c>
      <c r="AO902" s="683" t="s">
        <v>1324</v>
      </c>
      <c r="AP902" s="687" t="s">
        <v>1783</v>
      </c>
      <c r="AQ902" s="376" t="s">
        <v>659</v>
      </c>
      <c r="AR902" s="369">
        <v>8.0000000000000002E-3</v>
      </c>
      <c r="AS902" s="369">
        <v>8.0000000000000002E-3</v>
      </c>
      <c r="AT902" s="369" t="s">
        <v>1419</v>
      </c>
      <c r="AW902"/>
      <c r="AX902" s="198"/>
      <c r="AY902" s="184"/>
      <c r="AZ902" s="184"/>
      <c r="BA902" s="184"/>
      <c r="BB902" s="186"/>
      <c r="BC902" s="184"/>
      <c r="BD902" s="184"/>
      <c r="BE902" s="184"/>
      <c r="BF902" s="184"/>
      <c r="BG902" s="186"/>
      <c r="BH902" s="186"/>
      <c r="BI902" s="199"/>
      <c r="BJ902" s="199"/>
      <c r="BK902" s="199"/>
      <c r="BL902" s="186"/>
      <c r="BM902" s="186"/>
      <c r="BN902" s="186"/>
      <c r="BO902" s="186"/>
      <c r="BP902" s="186"/>
      <c r="BQ902" s="186"/>
      <c r="BR902" s="186"/>
      <c r="BS902" s="186"/>
      <c r="BT902" s="187"/>
      <c r="BU902" s="188"/>
      <c r="BV902" s="189"/>
      <c r="BW902" s="185"/>
      <c r="BX902"/>
      <c r="BZ902"/>
    </row>
    <row r="903" spans="2:78" ht="18.75">
      <c r="B903" s="676" t="s">
        <v>296</v>
      </c>
      <c r="C903" s="364"/>
      <c r="D903" s="838" t="s">
        <v>11</v>
      </c>
      <c r="E903" s="838" t="s">
        <v>620</v>
      </c>
      <c r="F903" s="365" t="s">
        <v>663</v>
      </c>
      <c r="G903" s="366" t="s">
        <v>738</v>
      </c>
      <c r="H903" s="366" t="s">
        <v>34</v>
      </c>
      <c r="I903" s="840" t="s">
        <v>1419</v>
      </c>
      <c r="J903" s="366" t="s">
        <v>608</v>
      </c>
      <c r="L903" s="681" t="s">
        <v>1419</v>
      </c>
      <c r="M903" s="368" t="s">
        <v>34</v>
      </c>
      <c r="N903" s="682">
        <v>482145</v>
      </c>
      <c r="O903" s="683" t="s">
        <v>1321</v>
      </c>
      <c r="S903" s="873"/>
      <c r="AD903" s="686">
        <v>0</v>
      </c>
      <c r="AG903" s="689" t="s">
        <v>1438</v>
      </c>
      <c r="AI903" s="689">
        <v>0</v>
      </c>
      <c r="AJ903" s="689">
        <v>0</v>
      </c>
      <c r="AK903" s="689">
        <v>0</v>
      </c>
      <c r="AO903" s="683" t="s">
        <v>1324</v>
      </c>
      <c r="AR903" s="369">
        <v>2.6670000000000001E-3</v>
      </c>
      <c r="AS903" s="369">
        <v>2.6670000000000001E-3</v>
      </c>
      <c r="AT903" s="369" t="s">
        <v>1419</v>
      </c>
      <c r="AW903"/>
      <c r="AX903" s="198"/>
      <c r="AY903" s="184"/>
      <c r="AZ903" s="184"/>
      <c r="BA903" s="184"/>
      <c r="BB903" s="186"/>
      <c r="BC903" s="184"/>
      <c r="BD903" s="184"/>
      <c r="BE903" s="184"/>
      <c r="BF903" s="184"/>
      <c r="BG903" s="186"/>
      <c r="BH903" s="186"/>
      <c r="BI903" s="199"/>
      <c r="BJ903" s="199"/>
      <c r="BK903" s="199"/>
      <c r="BL903" s="186"/>
      <c r="BM903" s="186"/>
      <c r="BN903" s="186"/>
      <c r="BO903" s="186"/>
      <c r="BP903" s="186"/>
      <c r="BQ903" s="186"/>
      <c r="BR903" s="186"/>
      <c r="BS903" s="186"/>
      <c r="BT903" s="187"/>
      <c r="BU903" s="188"/>
      <c r="BV903" s="189"/>
      <c r="BW903" s="185"/>
      <c r="BX903"/>
      <c r="BZ903"/>
    </row>
    <row r="904" spans="2:78" ht="18.75">
      <c r="B904" s="676" t="s">
        <v>297</v>
      </c>
      <c r="C904" s="364">
        <v>33254944000144</v>
      </c>
      <c r="D904" s="838" t="s">
        <v>14</v>
      </c>
      <c r="E904" s="838" t="s">
        <v>607</v>
      </c>
      <c r="F904" s="365" t="s">
        <v>1419</v>
      </c>
      <c r="G904" s="366" t="s">
        <v>1419</v>
      </c>
      <c r="H904" s="366" t="s">
        <v>34</v>
      </c>
      <c r="I904" s="840" t="s">
        <v>34</v>
      </c>
      <c r="J904" s="366" t="s">
        <v>608</v>
      </c>
      <c r="K904" s="367" t="s">
        <v>48</v>
      </c>
      <c r="L904" s="681" t="s">
        <v>1419</v>
      </c>
      <c r="M904" s="368" t="s">
        <v>34</v>
      </c>
      <c r="N904" s="682">
        <v>498629</v>
      </c>
      <c r="O904" s="683" t="s">
        <v>1321</v>
      </c>
      <c r="P904" s="684">
        <v>43617</v>
      </c>
      <c r="Q904" s="372">
        <v>42.236387350000001</v>
      </c>
      <c r="R904" s="372">
        <v>34.773633213067725</v>
      </c>
      <c r="S904" s="873">
        <v>1</v>
      </c>
      <c r="T904" s="369">
        <v>0.11652036003638622</v>
      </c>
      <c r="U904" s="685">
        <v>1.1984741571229809</v>
      </c>
      <c r="V904" s="369">
        <v>7.1185688811159054E-2</v>
      </c>
      <c r="W904" s="685">
        <v>0.62591066429129616</v>
      </c>
      <c r="X904" s="369">
        <v>1.7509960172334527E-2</v>
      </c>
      <c r="Y904" s="685">
        <v>0.11701006578503452</v>
      </c>
      <c r="Z904" s="369">
        <v>-1.3321608561907783E-2</v>
      </c>
      <c r="AA904" s="685">
        <v>-7.0932509164638502E-2</v>
      </c>
      <c r="AB904" s="369">
        <v>0.20102033865954064</v>
      </c>
      <c r="AC904" s="373">
        <v>-0.21164873060995121</v>
      </c>
      <c r="AD904" s="686">
        <v>0</v>
      </c>
      <c r="AE904" s="687" t="s">
        <v>1890</v>
      </c>
      <c r="AF904" s="688" t="s">
        <v>1825</v>
      </c>
      <c r="AG904" s="689" t="s">
        <v>719</v>
      </c>
      <c r="AH904" s="689" t="s">
        <v>1786</v>
      </c>
      <c r="AI904" s="689">
        <v>1000</v>
      </c>
      <c r="AJ904" s="689">
        <v>1000</v>
      </c>
      <c r="AK904" s="689">
        <v>0</v>
      </c>
      <c r="AL904" s="673">
        <v>1.5</v>
      </c>
      <c r="AM904" s="673">
        <v>0</v>
      </c>
      <c r="AN904" s="685" t="s">
        <v>666</v>
      </c>
      <c r="AO904" s="683" t="s">
        <v>1324</v>
      </c>
      <c r="AP904" s="687" t="s">
        <v>1783</v>
      </c>
      <c r="AQ904" s="376" t="s">
        <v>659</v>
      </c>
      <c r="AR904" s="369">
        <v>4.0000000000000001E-3</v>
      </c>
      <c r="AS904" s="369">
        <v>4.0000000000000001E-3</v>
      </c>
      <c r="AT904" s="369" t="s">
        <v>1419</v>
      </c>
      <c r="AW904"/>
      <c r="AX904" s="198"/>
      <c r="AY904" s="184"/>
      <c r="AZ904" s="184"/>
      <c r="BA904" s="184"/>
      <c r="BB904" s="186"/>
      <c r="BC904" s="184"/>
      <c r="BD904" s="184"/>
      <c r="BE904" s="184"/>
      <c r="BF904" s="184"/>
      <c r="BG904" s="186"/>
      <c r="BH904" s="186"/>
      <c r="BI904" s="199"/>
      <c r="BJ904" s="199"/>
      <c r="BK904" s="199"/>
      <c r="BL904" s="186"/>
      <c r="BM904" s="186"/>
      <c r="BN904" s="186"/>
      <c r="BO904" s="186"/>
      <c r="BP904" s="186"/>
      <c r="BQ904" s="186"/>
      <c r="BR904" s="186"/>
      <c r="BS904" s="186"/>
      <c r="BT904" s="187"/>
      <c r="BU904" s="188"/>
      <c r="BV904" s="189"/>
      <c r="BW904" s="185"/>
      <c r="BX904"/>
      <c r="BZ904"/>
    </row>
    <row r="905" spans="2:78" ht="18.75">
      <c r="B905" s="676" t="s">
        <v>561</v>
      </c>
      <c r="C905" s="364">
        <v>16961689000150</v>
      </c>
      <c r="D905" s="838" t="s">
        <v>14</v>
      </c>
      <c r="E905" s="838" t="s">
        <v>607</v>
      </c>
      <c r="F905" s="365" t="s">
        <v>1419</v>
      </c>
      <c r="G905" s="366" t="s">
        <v>1419</v>
      </c>
      <c r="H905" s="366" t="s">
        <v>34</v>
      </c>
      <c r="I905" s="840" t="s">
        <v>34</v>
      </c>
      <c r="J905" s="366" t="s">
        <v>608</v>
      </c>
      <c r="K905" s="367" t="s">
        <v>48</v>
      </c>
      <c r="L905" s="681" t="s">
        <v>1419</v>
      </c>
      <c r="M905" s="368" t="s">
        <v>1416</v>
      </c>
      <c r="N905" s="682">
        <v>348120</v>
      </c>
      <c r="O905" s="683" t="s">
        <v>1321</v>
      </c>
      <c r="P905" s="684">
        <v>41321</v>
      </c>
      <c r="Q905" s="372">
        <v>10.532527</v>
      </c>
      <c r="R905" s="372">
        <v>9.6124466546184681</v>
      </c>
      <c r="S905" s="873">
        <v>2</v>
      </c>
      <c r="T905" s="369">
        <v>6.8223726361187342E-2</v>
      </c>
      <c r="U905" s="685">
        <v>0.70171747599286549</v>
      </c>
      <c r="V905" s="369">
        <v>1.3819016205364187E-2</v>
      </c>
      <c r="W905" s="685">
        <v>0.12150573742282587</v>
      </c>
      <c r="X905" s="369">
        <v>7.7181686400333849E-3</v>
      </c>
      <c r="Y905" s="685">
        <v>5.1576554796348803E-2</v>
      </c>
      <c r="Z905" s="369">
        <v>4.8769755083075461E-2</v>
      </c>
      <c r="AA905" s="685">
        <v>0.2596804344844082</v>
      </c>
      <c r="AB905" s="369">
        <v>0.20888868578819378</v>
      </c>
      <c r="AC905" s="373">
        <v>-0.47830437408743615</v>
      </c>
      <c r="AD905" s="686">
        <v>0</v>
      </c>
      <c r="AE905" s="687" t="s">
        <v>1890</v>
      </c>
      <c r="AF905" s="688" t="s">
        <v>1779</v>
      </c>
      <c r="AG905" s="689" t="s">
        <v>1439</v>
      </c>
      <c r="AH905" s="689" t="s">
        <v>1786</v>
      </c>
      <c r="AI905" s="689">
        <v>1000</v>
      </c>
      <c r="AJ905" s="689">
        <v>1000</v>
      </c>
      <c r="AK905" s="689">
        <v>1000</v>
      </c>
      <c r="AL905" s="673">
        <v>3</v>
      </c>
      <c r="AM905" s="673">
        <v>15</v>
      </c>
      <c r="AN905" s="685" t="s">
        <v>1801</v>
      </c>
      <c r="AO905" s="683" t="s">
        <v>1324</v>
      </c>
      <c r="AP905" s="687" t="s">
        <v>1783</v>
      </c>
      <c r="AQ905" s="376" t="s">
        <v>659</v>
      </c>
      <c r="AR905" s="369">
        <v>1.73333333333333E-3</v>
      </c>
      <c r="AS905" s="369">
        <v>1.73333333333333E-3</v>
      </c>
      <c r="AT905" s="369" t="s">
        <v>1419</v>
      </c>
      <c r="AW905"/>
      <c r="AX905" s="198"/>
      <c r="AY905" s="184"/>
      <c r="AZ905" s="184"/>
      <c r="BA905" s="184"/>
      <c r="BB905" s="186"/>
      <c r="BC905" s="184"/>
      <c r="BD905" s="184"/>
      <c r="BE905" s="184"/>
      <c r="BF905" s="184"/>
      <c r="BG905" s="186"/>
      <c r="BH905" s="186"/>
      <c r="BI905" s="199"/>
      <c r="BJ905" s="199"/>
      <c r="BK905" s="199"/>
      <c r="BL905" s="186"/>
      <c r="BM905" s="186"/>
      <c r="BN905" s="186"/>
      <c r="BO905" s="186"/>
      <c r="BP905" s="186"/>
      <c r="BQ905" s="186"/>
      <c r="BR905" s="186"/>
      <c r="BS905" s="186"/>
      <c r="BT905" s="187"/>
      <c r="BU905" s="188"/>
      <c r="BV905" s="189"/>
      <c r="BW905" s="185"/>
      <c r="BX905"/>
      <c r="BZ905"/>
    </row>
    <row r="906" spans="2:78" ht="18.75">
      <c r="B906" s="676" t="s">
        <v>470</v>
      </c>
      <c r="C906" s="364">
        <v>14115118000170</v>
      </c>
      <c r="D906" s="838" t="s">
        <v>11</v>
      </c>
      <c r="E906" s="838" t="s">
        <v>621</v>
      </c>
      <c r="F906" s="365" t="s">
        <v>672</v>
      </c>
      <c r="G906" s="366" t="s">
        <v>865</v>
      </c>
      <c r="H906" s="366" t="s">
        <v>34</v>
      </c>
      <c r="I906" s="840" t="s">
        <v>1419</v>
      </c>
      <c r="J906" s="366" t="s">
        <v>608</v>
      </c>
      <c r="K906" s="367" t="s">
        <v>48</v>
      </c>
      <c r="L906" s="681" t="s">
        <v>1419</v>
      </c>
      <c r="M906" s="368" t="s">
        <v>1416</v>
      </c>
      <c r="N906" s="682">
        <v>293458</v>
      </c>
      <c r="O906" s="683" t="s">
        <v>1321</v>
      </c>
      <c r="P906" s="684">
        <v>40896</v>
      </c>
      <c r="Q906" s="372">
        <v>174.131732</v>
      </c>
      <c r="R906" s="372">
        <v>199.94335061847377</v>
      </c>
      <c r="S906" s="873">
        <v>1</v>
      </c>
      <c r="T906" s="369">
        <v>6.1352871416500587E-2</v>
      </c>
      <c r="U906" s="685">
        <v>0.63104706194697435</v>
      </c>
      <c r="V906" s="369">
        <v>9.2662586751805387E-2</v>
      </c>
      <c r="W906" s="685">
        <v>0.81474945592828962</v>
      </c>
      <c r="X906" s="369">
        <v>0.10536773075111294</v>
      </c>
      <c r="Y906" s="685">
        <v>0.70411839806964838</v>
      </c>
      <c r="Z906" s="369">
        <v>0.11598851296510504</v>
      </c>
      <c r="AA906" s="685">
        <v>0.61759480626203511</v>
      </c>
      <c r="AB906" s="369">
        <v>5.6059693952297436E-2</v>
      </c>
      <c r="AC906" s="373">
        <v>-0.37582798046232468</v>
      </c>
      <c r="AD906" s="686">
        <v>0</v>
      </c>
      <c r="AE906" s="687" t="s">
        <v>1890</v>
      </c>
      <c r="AF906" s="688" t="s">
        <v>1825</v>
      </c>
      <c r="AG906" s="689" t="s">
        <v>719</v>
      </c>
      <c r="AH906" s="689" t="s">
        <v>1786</v>
      </c>
      <c r="AI906" s="689">
        <v>1000</v>
      </c>
      <c r="AJ906" s="689">
        <v>500</v>
      </c>
      <c r="AK906" s="689">
        <v>500</v>
      </c>
      <c r="AL906" s="673">
        <v>0.5</v>
      </c>
      <c r="AM906" s="673">
        <v>20</v>
      </c>
      <c r="AN906" s="685" t="s">
        <v>1858</v>
      </c>
      <c r="AO906" s="683" t="s">
        <v>1324</v>
      </c>
      <c r="AP906" s="687" t="s">
        <v>1788</v>
      </c>
      <c r="AQ906" s="376" t="s">
        <v>11</v>
      </c>
      <c r="AR906" s="369">
        <v>1.73333333333333E-3</v>
      </c>
      <c r="AS906" s="369">
        <v>1.73333333333333E-3</v>
      </c>
      <c r="AT906" s="369" t="s">
        <v>1419</v>
      </c>
      <c r="AW906"/>
      <c r="AX906" s="198"/>
      <c r="AY906" s="184"/>
      <c r="AZ906" s="184"/>
      <c r="BA906" s="184"/>
      <c r="BB906" s="186"/>
      <c r="BC906" s="184"/>
      <c r="BD906" s="184"/>
      <c r="BE906" s="184"/>
      <c r="BF906" s="184"/>
      <c r="BG906" s="186"/>
      <c r="BH906" s="186"/>
      <c r="BI906" s="199"/>
      <c r="BJ906" s="199"/>
      <c r="BK906" s="199"/>
      <c r="BL906" s="186"/>
      <c r="BM906" s="186"/>
      <c r="BN906" s="186"/>
      <c r="BO906" s="186"/>
      <c r="BP906" s="186"/>
      <c r="BQ906" s="186"/>
      <c r="BR906" s="186"/>
      <c r="BS906" s="186"/>
      <c r="BT906" s="187"/>
      <c r="BU906" s="188"/>
      <c r="BV906" s="189"/>
      <c r="BW906" s="185"/>
      <c r="BX906"/>
      <c r="BZ906"/>
    </row>
    <row r="907" spans="2:78" ht="18.75">
      <c r="B907" s="676" t="s">
        <v>1079</v>
      </c>
      <c r="C907" s="364">
        <v>15559416000111</v>
      </c>
      <c r="D907" s="838" t="s">
        <v>14</v>
      </c>
      <c r="E907" s="838" t="s">
        <v>607</v>
      </c>
      <c r="F907" s="365" t="s">
        <v>1419</v>
      </c>
      <c r="G907" s="366" t="s">
        <v>1419</v>
      </c>
      <c r="H907" s="366" t="s">
        <v>34</v>
      </c>
      <c r="I907" s="840" t="s">
        <v>34</v>
      </c>
      <c r="J907" s="366" t="s">
        <v>608</v>
      </c>
      <c r="K907" s="367" t="s">
        <v>48</v>
      </c>
      <c r="L907" s="681" t="s">
        <v>1419</v>
      </c>
      <c r="M907" s="368" t="s">
        <v>1416</v>
      </c>
      <c r="N907" s="682">
        <v>305367</v>
      </c>
      <c r="O907" s="683" t="s">
        <v>1321</v>
      </c>
      <c r="P907" s="684">
        <v>41067</v>
      </c>
      <c r="Q907" s="372">
        <v>18.328130000000002</v>
      </c>
      <c r="R907" s="372">
        <v>25.394088604838728</v>
      </c>
      <c r="S907" s="873">
        <v>4</v>
      </c>
      <c r="T907" s="369">
        <v>1.9064758503512635E-2</v>
      </c>
      <c r="U907" s="685">
        <v>0.19609122707066362</v>
      </c>
      <c r="V907" s="369">
        <v>-6.6773649915920275E-2</v>
      </c>
      <c r="W907" s="685">
        <v>-0.58711716180621465</v>
      </c>
      <c r="X907" s="369">
        <v>-0.10203639667302777</v>
      </c>
      <c r="Y907" s="685">
        <v>-0.68185680433715368</v>
      </c>
      <c r="Z907" s="369">
        <v>-8.5374557940571028E-2</v>
      </c>
      <c r="AA907" s="685">
        <v>-0.45458711576789201</v>
      </c>
      <c r="AB907" s="369">
        <v>0.21404067260488371</v>
      </c>
      <c r="AC907" s="373">
        <v>-0.84332120635952001</v>
      </c>
      <c r="AD907" s="686">
        <v>0</v>
      </c>
      <c r="AE907" s="687" t="s">
        <v>1918</v>
      </c>
      <c r="AF907" s="688" t="s">
        <v>1800</v>
      </c>
      <c r="AG907" s="689" t="s">
        <v>1438</v>
      </c>
      <c r="AH907" s="689" t="s">
        <v>1780</v>
      </c>
      <c r="AI907" s="689">
        <v>5000</v>
      </c>
      <c r="AJ907" s="689">
        <v>0</v>
      </c>
      <c r="AK907" s="689">
        <v>0</v>
      </c>
      <c r="AL907" s="673">
        <v>1.1499999999999999</v>
      </c>
      <c r="AM907" s="673">
        <v>20</v>
      </c>
      <c r="AN907" s="685" t="s">
        <v>1782</v>
      </c>
      <c r="AO907" s="683" t="s">
        <v>1324</v>
      </c>
      <c r="AP907" s="687" t="s">
        <v>1783</v>
      </c>
      <c r="AQ907" s="376" t="s">
        <v>659</v>
      </c>
      <c r="AR907" s="369">
        <v>0</v>
      </c>
      <c r="AS907" s="369">
        <v>0</v>
      </c>
      <c r="AT907" s="369" t="s">
        <v>1419</v>
      </c>
      <c r="AW907"/>
      <c r="AX907" s="198"/>
      <c r="AY907" s="184"/>
      <c r="AZ907" s="184"/>
      <c r="BA907" s="184"/>
      <c r="BB907" s="186"/>
      <c r="BC907" s="184"/>
      <c r="BD907" s="184"/>
      <c r="BE907" s="184"/>
      <c r="BF907" s="184"/>
      <c r="BG907" s="186"/>
      <c r="BH907" s="186"/>
      <c r="BI907" s="199"/>
      <c r="BJ907" s="199"/>
      <c r="BK907" s="199"/>
      <c r="BL907" s="186"/>
      <c r="BM907" s="186"/>
      <c r="BN907" s="186"/>
      <c r="BO907" s="186"/>
      <c r="BP907" s="186"/>
      <c r="BQ907" s="186"/>
      <c r="BR907" s="186"/>
      <c r="BS907" s="186"/>
      <c r="BT907" s="187"/>
      <c r="BU907" s="188"/>
      <c r="BV907" s="189"/>
      <c r="BW907" s="185"/>
      <c r="BX907"/>
      <c r="BZ907"/>
    </row>
    <row r="908" spans="2:78" ht="18.75">
      <c r="B908" s="676" t="s">
        <v>298</v>
      </c>
      <c r="C908" s="364">
        <v>33159760000103</v>
      </c>
      <c r="D908" s="838" t="s">
        <v>13</v>
      </c>
      <c r="E908" s="838" t="s">
        <v>615</v>
      </c>
      <c r="F908" s="365" t="s">
        <v>619</v>
      </c>
      <c r="G908" s="366" t="s">
        <v>34</v>
      </c>
      <c r="H908" s="366" t="s">
        <v>1337</v>
      </c>
      <c r="I908" s="840" t="s">
        <v>34</v>
      </c>
      <c r="J908" s="366" t="s">
        <v>1419</v>
      </c>
      <c r="K908" s="367" t="s">
        <v>48</v>
      </c>
      <c r="L908" s="681" t="s">
        <v>1419</v>
      </c>
      <c r="M908" s="368" t="s">
        <v>1416</v>
      </c>
      <c r="N908" s="682">
        <v>503835</v>
      </c>
      <c r="O908" s="683" t="s">
        <v>1324</v>
      </c>
      <c r="P908" s="684">
        <v>43639</v>
      </c>
      <c r="Q908" s="372">
        <v>49.635925899999997</v>
      </c>
      <c r="R908" s="372">
        <v>66.208950340478069</v>
      </c>
      <c r="S908" s="873">
        <v>1</v>
      </c>
      <c r="T908" s="369">
        <v>9.7375255865576493E-2</v>
      </c>
      <c r="U908" s="685">
        <v>1.0015565319373243</v>
      </c>
      <c r="V908" s="369">
        <v>8.88936630407553E-2</v>
      </c>
      <c r="W908" s="685">
        <v>0.78161063851929402</v>
      </c>
      <c r="X908" s="369">
        <v>0.13111610253051476</v>
      </c>
      <c r="Y908" s="685">
        <v>0.87618153505642116</v>
      </c>
      <c r="Z908" s="369">
        <v>0.19841103881105271</v>
      </c>
      <c r="AA908" s="685">
        <v>1.0564634716165942</v>
      </c>
      <c r="AB908" s="369">
        <v>3.3847083217132451E-2</v>
      </c>
      <c r="AC908" s="373">
        <v>-0.73382173332755196</v>
      </c>
      <c r="AD908" s="686">
        <v>0</v>
      </c>
      <c r="AE908" s="687" t="s">
        <v>1918</v>
      </c>
      <c r="AF908" s="688" t="s">
        <v>1800</v>
      </c>
      <c r="AG908" s="689" t="s">
        <v>1438</v>
      </c>
      <c r="AH908" s="689" t="s">
        <v>1780</v>
      </c>
      <c r="AI908" s="689">
        <v>25000</v>
      </c>
      <c r="AJ908" s="689">
        <v>0</v>
      </c>
      <c r="AK908" s="689">
        <v>0</v>
      </c>
      <c r="AL908" s="673">
        <v>0.1</v>
      </c>
      <c r="AM908" s="673">
        <v>0</v>
      </c>
      <c r="AN908" s="685" t="s">
        <v>1782</v>
      </c>
      <c r="AO908" s="683" t="s">
        <v>1324</v>
      </c>
      <c r="AP908" s="687" t="s">
        <v>1802</v>
      </c>
      <c r="AQ908" s="376" t="s">
        <v>668</v>
      </c>
      <c r="AR908" s="369">
        <v>2.0000000000000001E-4</v>
      </c>
      <c r="AS908" s="369">
        <v>2.0000000000000001E-4</v>
      </c>
      <c r="AT908" s="369" t="s">
        <v>1419</v>
      </c>
      <c r="AW908"/>
      <c r="AX908" s="198"/>
      <c r="AY908" s="184"/>
      <c r="AZ908" s="184"/>
      <c r="BA908" s="184"/>
      <c r="BB908" s="186"/>
      <c r="BC908" s="184"/>
      <c r="BD908" s="184"/>
      <c r="BE908" s="184"/>
      <c r="BF908" s="184"/>
      <c r="BG908" s="186"/>
      <c r="BH908" s="186"/>
      <c r="BI908" s="199"/>
      <c r="BJ908" s="199"/>
      <c r="BK908" s="199"/>
      <c r="BL908" s="186"/>
      <c r="BM908" s="186"/>
      <c r="BN908" s="186"/>
      <c r="BO908" s="186"/>
      <c r="BP908" s="186"/>
      <c r="BQ908" s="186"/>
      <c r="BR908" s="186"/>
      <c r="BS908" s="186"/>
      <c r="BT908" s="187"/>
      <c r="BU908" s="188"/>
      <c r="BV908" s="189"/>
      <c r="BW908" s="185"/>
      <c r="BX908"/>
      <c r="BZ908"/>
    </row>
    <row r="909" spans="2:78" ht="18.75">
      <c r="B909" s="676" t="s">
        <v>299</v>
      </c>
      <c r="C909" s="364">
        <v>15585932000110</v>
      </c>
      <c r="D909" s="838" t="s">
        <v>11</v>
      </c>
      <c r="E909" s="838" t="s">
        <v>620</v>
      </c>
      <c r="F909" s="365" t="s">
        <v>685</v>
      </c>
      <c r="G909" s="366" t="s">
        <v>738</v>
      </c>
      <c r="H909" s="366" t="s">
        <v>34</v>
      </c>
      <c r="I909" s="840" t="s">
        <v>1319</v>
      </c>
      <c r="J909" s="366" t="s">
        <v>608</v>
      </c>
      <c r="K909" s="367" t="s">
        <v>48</v>
      </c>
      <c r="L909" s="681" t="s">
        <v>1419</v>
      </c>
      <c r="M909" s="368" t="s">
        <v>34</v>
      </c>
      <c r="N909" s="682">
        <v>308560</v>
      </c>
      <c r="O909" s="683" t="s">
        <v>1321</v>
      </c>
      <c r="P909" s="684">
        <v>41094</v>
      </c>
      <c r="Q909" s="372">
        <v>139.314944</v>
      </c>
      <c r="R909" s="372">
        <v>87.620474567999977</v>
      </c>
      <c r="S909" s="873">
        <v>1</v>
      </c>
      <c r="T909" s="369">
        <v>0.13231681063655221</v>
      </c>
      <c r="U909" s="685">
        <v>1.3609490912259727</v>
      </c>
      <c r="V909" s="369">
        <v>0.15708031255080424</v>
      </c>
      <c r="W909" s="685">
        <v>1.3811518075855995</v>
      </c>
      <c r="X909" s="369">
        <v>0.24044701979356198</v>
      </c>
      <c r="Y909" s="685">
        <v>1.6067838719766263</v>
      </c>
      <c r="Z909" s="369">
        <v>0.30336771208757241</v>
      </c>
      <c r="AA909" s="685">
        <v>1.6153179188463911</v>
      </c>
      <c r="AB909" s="369">
        <v>2.0934131140611686E-3</v>
      </c>
      <c r="AC909" s="373">
        <v>20.707295633337793</v>
      </c>
      <c r="AD909" s="686">
        <v>0</v>
      </c>
      <c r="AE909" s="687" t="s">
        <v>1924</v>
      </c>
      <c r="AF909" s="688" t="s">
        <v>1800</v>
      </c>
      <c r="AG909" s="689" t="s">
        <v>1438</v>
      </c>
      <c r="AH909" s="689" t="s">
        <v>1780</v>
      </c>
      <c r="AI909" s="689">
        <v>100</v>
      </c>
      <c r="AJ909" s="689">
        <v>100</v>
      </c>
      <c r="AK909" s="689">
        <v>100</v>
      </c>
      <c r="AL909" s="673">
        <v>1.2</v>
      </c>
      <c r="AM909" s="673">
        <v>20</v>
      </c>
      <c r="AN909" s="685" t="s">
        <v>1782</v>
      </c>
      <c r="AO909" s="683" t="s">
        <v>1324</v>
      </c>
      <c r="AP909" s="687" t="s">
        <v>1802</v>
      </c>
      <c r="AQ909" s="376" t="s">
        <v>1917</v>
      </c>
      <c r="AR909" s="369">
        <v>4.0000000000000001E-3</v>
      </c>
      <c r="AS909" s="369">
        <v>4.0000000000000001E-3</v>
      </c>
      <c r="AT909" s="369" t="s">
        <v>1419</v>
      </c>
      <c r="AW909"/>
      <c r="AX909" s="198"/>
      <c r="AY909" s="184"/>
      <c r="AZ909" s="184"/>
      <c r="BA909" s="184"/>
      <c r="BB909" s="186"/>
      <c r="BC909" s="184"/>
      <c r="BD909" s="184"/>
      <c r="BE909" s="184"/>
      <c r="BF909" s="184"/>
      <c r="BG909" s="186"/>
      <c r="BH909" s="186"/>
      <c r="BI909" s="199"/>
      <c r="BJ909" s="199"/>
      <c r="BK909" s="199"/>
      <c r="BL909" s="186"/>
      <c r="BM909" s="186"/>
      <c r="BN909" s="186"/>
      <c r="BO909" s="186"/>
      <c r="BP909" s="186"/>
      <c r="BQ909" s="186"/>
      <c r="BR909" s="186"/>
      <c r="BS909" s="186"/>
      <c r="BT909" s="187"/>
      <c r="BU909" s="188"/>
      <c r="BV909" s="189"/>
      <c r="BW909" s="185"/>
      <c r="BX909"/>
      <c r="BZ909"/>
    </row>
    <row r="910" spans="2:78" ht="18.75">
      <c r="B910" s="676" t="s">
        <v>1080</v>
      </c>
      <c r="C910" s="364">
        <v>19620324000150</v>
      </c>
      <c r="D910" s="838" t="s">
        <v>11</v>
      </c>
      <c r="E910" s="838" t="s">
        <v>621</v>
      </c>
      <c r="F910" s="365" t="s">
        <v>672</v>
      </c>
      <c r="G910" s="366" t="s">
        <v>738</v>
      </c>
      <c r="H910" s="366" t="s">
        <v>34</v>
      </c>
      <c r="I910" s="840" t="s">
        <v>1419</v>
      </c>
      <c r="J910" s="366" t="s">
        <v>608</v>
      </c>
      <c r="K910" s="367" t="s">
        <v>48</v>
      </c>
      <c r="L910" s="681" t="s">
        <v>1419</v>
      </c>
      <c r="M910" s="368" t="s">
        <v>34</v>
      </c>
      <c r="N910" s="682">
        <v>379018</v>
      </c>
      <c r="O910" s="683" t="s">
        <v>1321</v>
      </c>
      <c r="P910" s="684">
        <v>41712</v>
      </c>
      <c r="Q910" s="372">
        <v>43.099113000000003</v>
      </c>
      <c r="R910" s="372">
        <v>1016.1065102966231</v>
      </c>
      <c r="S910" s="873">
        <v>1</v>
      </c>
      <c r="T910" s="369">
        <v>0.45715101646107614</v>
      </c>
      <c r="U910" s="685">
        <v>4.7020424495771609</v>
      </c>
      <c r="V910" s="369">
        <v>0.45715101646107614</v>
      </c>
      <c r="W910" s="685">
        <v>4.0195677133033358</v>
      </c>
      <c r="X910" s="369">
        <v>0.45715101646107614</v>
      </c>
      <c r="Y910" s="685">
        <v>3.0549053215050326</v>
      </c>
      <c r="Z910" s="369">
        <v>0.45715101646107614</v>
      </c>
      <c r="AA910" s="685">
        <v>2.4341556437464673</v>
      </c>
      <c r="AB910" s="369">
        <v>2.1735181584411603</v>
      </c>
      <c r="AC910" s="373">
        <v>0.1580017295057439</v>
      </c>
      <c r="AD910" s="686">
        <v>0</v>
      </c>
      <c r="AE910" s="687" t="s">
        <v>1924</v>
      </c>
      <c r="AF910" s="688" t="s">
        <v>1800</v>
      </c>
      <c r="AG910" s="689" t="s">
        <v>1438</v>
      </c>
      <c r="AH910" s="689" t="s">
        <v>1780</v>
      </c>
      <c r="AI910" s="689">
        <v>5000</v>
      </c>
      <c r="AJ910" s="689">
        <v>0</v>
      </c>
      <c r="AK910" s="689">
        <v>0</v>
      </c>
      <c r="AL910" s="673">
        <v>0.7</v>
      </c>
      <c r="AM910" s="673">
        <v>20</v>
      </c>
      <c r="AN910" s="685" t="s">
        <v>1895</v>
      </c>
      <c r="AO910" s="683" t="s">
        <v>1321</v>
      </c>
      <c r="AP910" s="687" t="s">
        <v>1788</v>
      </c>
      <c r="AQ910" s="376" t="s">
        <v>11</v>
      </c>
      <c r="AR910" s="369">
        <v>2.3333333333333301E-3</v>
      </c>
      <c r="AS910" s="369">
        <v>2.3333333333333301E-3</v>
      </c>
      <c r="AT910" s="369" t="s">
        <v>1419</v>
      </c>
      <c r="AW910"/>
      <c r="AX910" s="198"/>
      <c r="AY910" s="184"/>
      <c r="AZ910" s="184"/>
      <c r="BA910" s="184"/>
      <c r="BB910" s="186"/>
      <c r="BC910" s="184"/>
      <c r="BD910" s="184"/>
      <c r="BE910" s="184"/>
      <c r="BF910" s="184"/>
      <c r="BG910" s="186"/>
      <c r="BH910" s="186"/>
      <c r="BI910" s="199"/>
      <c r="BJ910" s="199"/>
      <c r="BK910" s="199"/>
      <c r="BL910" s="186"/>
      <c r="BM910" s="186"/>
      <c r="BN910" s="186"/>
      <c r="BO910" s="186"/>
      <c r="BP910" s="186"/>
      <c r="BQ910" s="186"/>
      <c r="BR910" s="186"/>
      <c r="BS910" s="186"/>
      <c r="BT910" s="187"/>
      <c r="BU910" s="188"/>
      <c r="BV910" s="189"/>
      <c r="BW910" s="185"/>
      <c r="BX910"/>
      <c r="BZ910"/>
    </row>
    <row r="911" spans="2:78" ht="18.75">
      <c r="B911" s="676" t="s">
        <v>1381</v>
      </c>
      <c r="C911" s="364">
        <v>23600995000127</v>
      </c>
      <c r="D911" s="838" t="s">
        <v>11</v>
      </c>
      <c r="E911" s="838" t="s">
        <v>620</v>
      </c>
      <c r="F911" s="365" t="s">
        <v>663</v>
      </c>
      <c r="G911" s="366" t="s">
        <v>738</v>
      </c>
      <c r="H911" s="366" t="s">
        <v>34</v>
      </c>
      <c r="I911" s="840" t="s">
        <v>1419</v>
      </c>
      <c r="J911" s="366" t="s">
        <v>608</v>
      </c>
      <c r="K911" s="367" t="s">
        <v>48</v>
      </c>
      <c r="L911" s="681" t="s">
        <v>1419</v>
      </c>
      <c r="M911" s="368" t="s">
        <v>34</v>
      </c>
      <c r="N911" s="682">
        <v>415359</v>
      </c>
      <c r="O911" s="683" t="s">
        <v>1321</v>
      </c>
      <c r="P911" s="684">
        <v>42458</v>
      </c>
      <c r="Q911" s="372">
        <v>60.899639999999998</v>
      </c>
      <c r="R911" s="372">
        <v>59.149966223999996</v>
      </c>
      <c r="S911" s="873">
        <v>1</v>
      </c>
      <c r="T911" s="369">
        <v>0.10382060250724079</v>
      </c>
      <c r="U911" s="685">
        <v>1.0678503657473286</v>
      </c>
      <c r="V911" s="369">
        <v>0.11850301719167833</v>
      </c>
      <c r="W911" s="685">
        <v>1.0419552504117799</v>
      </c>
      <c r="X911" s="369">
        <v>0.17328651632811454</v>
      </c>
      <c r="Y911" s="685">
        <v>1.1579847398652761</v>
      </c>
      <c r="Z911" s="369">
        <v>0.19152195259622617</v>
      </c>
      <c r="AA911" s="685">
        <v>1.0197817023844267</v>
      </c>
      <c r="AB911" s="369">
        <v>4.444641494845184E-3</v>
      </c>
      <c r="AC911" s="373">
        <v>1.0735688990842231</v>
      </c>
      <c r="AD911" s="686">
        <v>0</v>
      </c>
      <c r="AE911" s="687" t="s">
        <v>1924</v>
      </c>
      <c r="AF911" s="688" t="s">
        <v>1800</v>
      </c>
      <c r="AG911" s="689" t="s">
        <v>1438</v>
      </c>
      <c r="AH911" s="689" t="s">
        <v>1786</v>
      </c>
      <c r="AI911" s="689">
        <v>100</v>
      </c>
      <c r="AJ911" s="689">
        <v>100</v>
      </c>
      <c r="AK911" s="689">
        <v>100</v>
      </c>
      <c r="AL911" s="673">
        <v>0.8</v>
      </c>
      <c r="AM911" s="673">
        <v>20</v>
      </c>
      <c r="AN911" s="685" t="s">
        <v>1782</v>
      </c>
      <c r="AO911" s="683" t="s">
        <v>1324</v>
      </c>
      <c r="AP911" s="687" t="s">
        <v>1788</v>
      </c>
      <c r="AQ911" s="376" t="s">
        <v>11</v>
      </c>
      <c r="AR911" s="369">
        <v>2.6664000000000002E-3</v>
      </c>
      <c r="AS911" s="369">
        <v>2.6664000000000002E-3</v>
      </c>
      <c r="AT911" s="369" t="s">
        <v>1419</v>
      </c>
      <c r="AW911"/>
      <c r="AX911" s="198"/>
      <c r="AY911" s="184"/>
      <c r="AZ911" s="184"/>
      <c r="BA911" s="184"/>
      <c r="BB911" s="186"/>
      <c r="BC911" s="184"/>
      <c r="BD911" s="184"/>
      <c r="BE911" s="184"/>
      <c r="BF911" s="184"/>
      <c r="BG911" s="186"/>
      <c r="BH911" s="186"/>
      <c r="BI911" s="199"/>
      <c r="BJ911" s="199"/>
      <c r="BK911" s="199"/>
      <c r="BL911" s="186"/>
      <c r="BM911" s="186"/>
      <c r="BN911" s="186"/>
      <c r="BO911" s="186"/>
      <c r="BP911" s="186"/>
      <c r="BQ911" s="186"/>
      <c r="BR911" s="186"/>
      <c r="BS911" s="186"/>
      <c r="BT911" s="187"/>
      <c r="BU911" s="188"/>
      <c r="BV911" s="189"/>
      <c r="BW911" s="185"/>
      <c r="BX911"/>
      <c r="BZ911"/>
    </row>
    <row r="912" spans="2:78" ht="18.75">
      <c r="B912" s="676" t="s">
        <v>1081</v>
      </c>
      <c r="C912" s="364">
        <v>40141547000121</v>
      </c>
      <c r="D912" s="838" t="s">
        <v>11</v>
      </c>
      <c r="E912" s="838" t="s">
        <v>620</v>
      </c>
      <c r="F912" s="365" t="s">
        <v>663</v>
      </c>
      <c r="G912" s="366" t="s">
        <v>738</v>
      </c>
      <c r="H912" s="366" t="s">
        <v>34</v>
      </c>
      <c r="I912" s="840" t="s">
        <v>1419</v>
      </c>
      <c r="J912" s="366" t="s">
        <v>1419</v>
      </c>
      <c r="K912" s="367" t="s">
        <v>48</v>
      </c>
      <c r="L912" s="681" t="s">
        <v>1419</v>
      </c>
      <c r="M912" s="368" t="s">
        <v>34</v>
      </c>
      <c r="N912" s="683">
        <v>569690</v>
      </c>
      <c r="O912" s="683" t="s">
        <v>1321</v>
      </c>
      <c r="P912" s="684">
        <v>44200</v>
      </c>
      <c r="Q912" s="372">
        <v>17.72943094</v>
      </c>
      <c r="R912" s="372">
        <v>18.520190762071703</v>
      </c>
      <c r="S912" s="873">
        <v>1</v>
      </c>
      <c r="T912" s="369">
        <v>0.10236399428003051</v>
      </c>
      <c r="U912" s="685">
        <v>1.0528683718981928</v>
      </c>
      <c r="V912" s="369">
        <v>0.14089719814228641</v>
      </c>
      <c r="W912" s="685">
        <v>1.2388593881555077</v>
      </c>
      <c r="AB912" s="369">
        <v>4.7554666821754847E-2</v>
      </c>
      <c r="AC912" s="373">
        <v>0.57125434037581202</v>
      </c>
      <c r="AD912" s="686">
        <v>36776025000129</v>
      </c>
      <c r="AE912" s="687" t="s">
        <v>1924</v>
      </c>
      <c r="AF912" s="688" t="s">
        <v>1800</v>
      </c>
      <c r="AG912" s="689" t="s">
        <v>1438</v>
      </c>
      <c r="AH912" s="689" t="s">
        <v>1780</v>
      </c>
      <c r="AI912" s="689">
        <v>5000</v>
      </c>
      <c r="AJ912" s="689">
        <v>0</v>
      </c>
      <c r="AK912" s="689">
        <v>0</v>
      </c>
      <c r="AL912" s="673">
        <v>1.5</v>
      </c>
      <c r="AM912" s="673">
        <v>25</v>
      </c>
      <c r="AN912" s="685" t="s">
        <v>1782</v>
      </c>
      <c r="AO912" s="683" t="s">
        <v>1324</v>
      </c>
      <c r="AP912" s="687" t="s">
        <v>1802</v>
      </c>
      <c r="AQ912" s="376" t="s">
        <v>1917</v>
      </c>
      <c r="AR912" s="369">
        <v>5.0000000000000001E-3</v>
      </c>
      <c r="AS912" s="369">
        <v>5.0000000000000001E-3</v>
      </c>
      <c r="AT912" s="369" t="s">
        <v>1419</v>
      </c>
      <c r="AW912"/>
      <c r="AX912" s="198"/>
      <c r="AY912" s="184"/>
      <c r="AZ912" s="184"/>
      <c r="BA912" s="184"/>
      <c r="BB912" s="186"/>
      <c r="BC912" s="184"/>
      <c r="BD912" s="184"/>
      <c r="BE912" s="184"/>
      <c r="BF912" s="184"/>
      <c r="BG912" s="186"/>
      <c r="BH912" s="186"/>
      <c r="BI912" s="199"/>
      <c r="BJ912" s="199"/>
      <c r="BK912" s="199"/>
      <c r="BL912" s="186"/>
      <c r="BM912" s="186"/>
      <c r="BN912" s="186"/>
      <c r="BO912" s="186"/>
      <c r="BP912" s="186"/>
      <c r="BQ912" s="186"/>
      <c r="BR912" s="186"/>
      <c r="BS912" s="186"/>
      <c r="BT912" s="187"/>
      <c r="BU912" s="188"/>
      <c r="BV912" s="189"/>
      <c r="BW912" s="185"/>
      <c r="BX912"/>
      <c r="BZ912"/>
    </row>
    <row r="913" spans="2:78" ht="18.75">
      <c r="B913" s="676" t="s">
        <v>1082</v>
      </c>
      <c r="C913" s="364">
        <v>39345935000145</v>
      </c>
      <c r="D913" s="838" t="s">
        <v>14</v>
      </c>
      <c r="E913" s="838" t="s">
        <v>607</v>
      </c>
      <c r="F913" s="365" t="s">
        <v>1419</v>
      </c>
      <c r="G913" s="366" t="s">
        <v>1419</v>
      </c>
      <c r="H913" s="366" t="s">
        <v>34</v>
      </c>
      <c r="I913" s="840" t="s">
        <v>34</v>
      </c>
      <c r="J913" s="366" t="s">
        <v>611</v>
      </c>
      <c r="K913" s="367" t="s">
        <v>49</v>
      </c>
      <c r="L913" s="681" t="s">
        <v>1419</v>
      </c>
      <c r="M913" s="368" t="s">
        <v>34</v>
      </c>
      <c r="N913" s="683">
        <v>568066</v>
      </c>
      <c r="O913" s="683" t="s">
        <v>1321</v>
      </c>
      <c r="P913" s="684">
        <v>44196</v>
      </c>
      <c r="Q913" s="372">
        <v>8.8072823499999995</v>
      </c>
      <c r="R913" s="372">
        <v>16.324729290278874</v>
      </c>
      <c r="S913" s="873">
        <v>8</v>
      </c>
      <c r="T913" s="369">
        <v>-0.56342595250315108</v>
      </c>
      <c r="U913" s="685">
        <v>-5.7951369470242238</v>
      </c>
      <c r="V913" s="369">
        <v>-0.63646896961596999</v>
      </c>
      <c r="W913" s="685">
        <v>-5.5962472545560278</v>
      </c>
      <c r="AB913" s="369">
        <v>0.53799209904696055</v>
      </c>
      <c r="AC913" s="373">
        <v>-1.3944449356415538</v>
      </c>
      <c r="AD913" s="686">
        <v>39330087000109</v>
      </c>
      <c r="AE913" s="687" t="s">
        <v>1803</v>
      </c>
      <c r="AF913" s="688" t="s">
        <v>1800</v>
      </c>
      <c r="AG913" s="689" t="s">
        <v>1438</v>
      </c>
      <c r="AH913" s="689" t="s">
        <v>1780</v>
      </c>
      <c r="AI913" s="689">
        <v>5000</v>
      </c>
      <c r="AJ913" s="689">
        <v>5000</v>
      </c>
      <c r="AK913" s="689">
        <v>5000</v>
      </c>
      <c r="AL913" s="673">
        <v>1</v>
      </c>
      <c r="AM913" s="673">
        <v>0</v>
      </c>
      <c r="AN913" s="685" t="s">
        <v>1782</v>
      </c>
      <c r="AO913" s="683" t="s">
        <v>1324</v>
      </c>
      <c r="AP913" s="687" t="s">
        <v>1783</v>
      </c>
      <c r="AQ913" s="376" t="s">
        <v>687</v>
      </c>
      <c r="AR913" s="369">
        <v>6.0000000000000001E-3</v>
      </c>
      <c r="AS913" s="369">
        <v>6.0000000000000001E-3</v>
      </c>
      <c r="AT913" s="369" t="s">
        <v>1419</v>
      </c>
      <c r="AW913"/>
      <c r="AX913" s="198"/>
      <c r="AY913" s="184"/>
      <c r="AZ913" s="184"/>
      <c r="BA913" s="184"/>
      <c r="BB913" s="186"/>
      <c r="BC913" s="184"/>
      <c r="BD913" s="184"/>
      <c r="BE913" s="184"/>
      <c r="BF913" s="184"/>
      <c r="BG913" s="186"/>
      <c r="BH913" s="186"/>
      <c r="BI913" s="199"/>
      <c r="BJ913" s="199"/>
      <c r="BK913" s="199"/>
      <c r="BL913" s="186"/>
      <c r="BM913" s="186"/>
      <c r="BN913" s="186"/>
      <c r="BO913" s="186"/>
      <c r="BP913" s="186"/>
      <c r="BQ913" s="186"/>
      <c r="BR913" s="186"/>
      <c r="BS913" s="186"/>
      <c r="BT913" s="187"/>
      <c r="BU913" s="188"/>
      <c r="BV913" s="189"/>
      <c r="BW913" s="185"/>
      <c r="BX913"/>
      <c r="BZ913"/>
    </row>
    <row r="914" spans="2:78" ht="18.75">
      <c r="B914" s="676" t="s">
        <v>300</v>
      </c>
      <c r="C914" s="364">
        <v>8869576000100</v>
      </c>
      <c r="D914" s="838" t="s">
        <v>14</v>
      </c>
      <c r="E914" s="838" t="s">
        <v>607</v>
      </c>
      <c r="F914" s="365" t="s">
        <v>1419</v>
      </c>
      <c r="G914" s="366" t="s">
        <v>1419</v>
      </c>
      <c r="H914" s="366" t="s">
        <v>34</v>
      </c>
      <c r="I914" s="840" t="s">
        <v>34</v>
      </c>
      <c r="J914" s="366" t="s">
        <v>608</v>
      </c>
      <c r="K914" s="367" t="s">
        <v>48</v>
      </c>
      <c r="L914" s="681" t="s">
        <v>1419</v>
      </c>
      <c r="M914" s="368" t="s">
        <v>34</v>
      </c>
      <c r="N914" s="682">
        <v>187003</v>
      </c>
      <c r="O914" s="683" t="s">
        <v>1321</v>
      </c>
      <c r="P914" s="684">
        <v>39262</v>
      </c>
      <c r="Q914" s="372">
        <v>219.21088800000001</v>
      </c>
      <c r="R914" s="372">
        <v>214.97559879599999</v>
      </c>
      <c r="S914" s="873">
        <v>2</v>
      </c>
      <c r="T914" s="369">
        <v>1.4485125307933444E-2</v>
      </c>
      <c r="U914" s="685">
        <v>0.14898725286143305</v>
      </c>
      <c r="V914" s="369">
        <v>-3.3746280259254968E-2</v>
      </c>
      <c r="W914" s="685">
        <v>-0.29671914463682802</v>
      </c>
      <c r="X914" s="369">
        <v>-0.10270462269372316</v>
      </c>
      <c r="Y914" s="685">
        <v>-0.68632221544439176</v>
      </c>
      <c r="Z914" s="369">
        <v>-2.3071257514629906E-2</v>
      </c>
      <c r="AA914" s="685">
        <v>-0.12284568920420656</v>
      </c>
      <c r="AB914" s="369">
        <v>0.2659505682590495</v>
      </c>
      <c r="AC914" s="373">
        <v>-0.5545303758510397</v>
      </c>
      <c r="AD914" s="686">
        <v>0</v>
      </c>
      <c r="AE914" s="687" t="s">
        <v>1847</v>
      </c>
      <c r="AF914" s="688" t="s">
        <v>1779</v>
      </c>
      <c r="AG914" s="689" t="s">
        <v>1439</v>
      </c>
      <c r="AH914" s="689" t="s">
        <v>1780</v>
      </c>
      <c r="AI914" s="689">
        <v>5000</v>
      </c>
      <c r="AJ914" s="689">
        <v>5000</v>
      </c>
      <c r="AK914" s="689">
        <v>5000</v>
      </c>
      <c r="AL914" s="673">
        <v>2.0499999999999998</v>
      </c>
      <c r="AM914" s="673">
        <v>20</v>
      </c>
      <c r="AN914" s="685" t="s">
        <v>1781</v>
      </c>
      <c r="AO914" s="683" t="s">
        <v>1324</v>
      </c>
      <c r="AP914" s="687" t="s">
        <v>1783</v>
      </c>
      <c r="AQ914" s="376" t="s">
        <v>665</v>
      </c>
      <c r="AR914" s="369">
        <v>5.3333333333333297E-3</v>
      </c>
      <c r="AS914" s="369">
        <v>5.3333333333333297E-3</v>
      </c>
      <c r="AT914" s="369" t="s">
        <v>1419</v>
      </c>
      <c r="AW914"/>
      <c r="AX914" s="198"/>
      <c r="AY914" s="184"/>
      <c r="AZ914" s="184"/>
      <c r="BA914" s="184"/>
      <c r="BB914" s="186"/>
      <c r="BC914" s="184"/>
      <c r="BD914" s="184"/>
      <c r="BE914" s="184"/>
      <c r="BF914" s="184"/>
      <c r="BG914" s="186"/>
      <c r="BH914" s="186"/>
      <c r="BI914" s="199"/>
      <c r="BJ914" s="199"/>
      <c r="BK914" s="199"/>
      <c r="BL914" s="186"/>
      <c r="BM914" s="186"/>
      <c r="BN914" s="186"/>
      <c r="BO914" s="186"/>
      <c r="BP914" s="186"/>
      <c r="BQ914" s="186"/>
      <c r="BR914" s="186"/>
      <c r="BS914" s="186"/>
      <c r="BT914" s="187"/>
      <c r="BU914" s="188"/>
      <c r="BV914" s="189"/>
      <c r="BW914" s="185"/>
      <c r="BX914"/>
      <c r="BZ914"/>
    </row>
    <row r="915" spans="2:78" ht="18.75">
      <c r="B915" s="676" t="s">
        <v>1083</v>
      </c>
      <c r="C915" s="364">
        <v>11175798000129</v>
      </c>
      <c r="D915" s="838" t="s">
        <v>14</v>
      </c>
      <c r="E915" s="838" t="s">
        <v>607</v>
      </c>
      <c r="F915" s="365" t="s">
        <v>1419</v>
      </c>
      <c r="G915" s="366" t="s">
        <v>1419</v>
      </c>
      <c r="H915" s="366" t="s">
        <v>34</v>
      </c>
      <c r="I915" s="840" t="s">
        <v>34</v>
      </c>
      <c r="J915" s="366" t="s">
        <v>611</v>
      </c>
      <c r="K915" s="367" t="s">
        <v>48</v>
      </c>
      <c r="L915" s="681" t="s">
        <v>1419</v>
      </c>
      <c r="M915" s="368" t="s">
        <v>34</v>
      </c>
      <c r="N915" s="682">
        <v>248401</v>
      </c>
      <c r="O915" s="683" t="s">
        <v>1321</v>
      </c>
      <c r="P915" s="684">
        <v>40310</v>
      </c>
      <c r="Q915" s="372">
        <v>34.794612000000001</v>
      </c>
      <c r="R915" s="372">
        <v>59.742938519999939</v>
      </c>
      <c r="S915" s="873">
        <v>4</v>
      </c>
      <c r="T915" s="369">
        <v>-0.24583320412748533</v>
      </c>
      <c r="U915" s="685">
        <v>-2.5285258474787256</v>
      </c>
      <c r="V915" s="369">
        <v>-0.26315278288369692</v>
      </c>
      <c r="W915" s="685">
        <v>-2.3138096420163889</v>
      </c>
      <c r="X915" s="369">
        <v>-9.0016212492499803E-2</v>
      </c>
      <c r="Y915" s="685">
        <v>-0.60153209041038935</v>
      </c>
      <c r="Z915" s="369">
        <v>0.26354010837157626</v>
      </c>
      <c r="AA915" s="685">
        <v>1.4032510462565009</v>
      </c>
      <c r="AB915" s="369">
        <v>0.21373255351925241</v>
      </c>
      <c r="AC915" s="373">
        <v>-1.7633447268245996</v>
      </c>
      <c r="AD915" s="686">
        <v>0</v>
      </c>
      <c r="AE915" s="687" t="s">
        <v>1847</v>
      </c>
      <c r="AF915" s="688" t="s">
        <v>1779</v>
      </c>
      <c r="AG915" s="689" t="s">
        <v>1439</v>
      </c>
      <c r="AH915" s="689" t="s">
        <v>1780</v>
      </c>
      <c r="AI915" s="689">
        <v>5000</v>
      </c>
      <c r="AJ915" s="689">
        <v>5000</v>
      </c>
      <c r="AK915" s="689">
        <v>5000</v>
      </c>
      <c r="AL915" s="673">
        <v>0</v>
      </c>
      <c r="AM915" s="673">
        <v>20</v>
      </c>
      <c r="AN915" s="685" t="s">
        <v>1801</v>
      </c>
      <c r="AO915" s="683" t="s">
        <v>1324</v>
      </c>
      <c r="AP915" s="687" t="s">
        <v>1783</v>
      </c>
      <c r="AQ915" s="376" t="s">
        <v>716</v>
      </c>
      <c r="AR915" s="369">
        <v>5.3333333333333297E-3</v>
      </c>
      <c r="AS915" s="369">
        <v>5.3333333333333297E-3</v>
      </c>
      <c r="AT915" s="369" t="s">
        <v>1419</v>
      </c>
      <c r="AW915"/>
      <c r="AX915" s="198"/>
      <c r="AY915" s="184"/>
      <c r="AZ915" s="184"/>
      <c r="BA915" s="184"/>
      <c r="BB915" s="186"/>
      <c r="BC915" s="184"/>
      <c r="BD915" s="184"/>
      <c r="BE915" s="184"/>
      <c r="BF915" s="184"/>
      <c r="BG915" s="186"/>
      <c r="BH915" s="186"/>
      <c r="BI915" s="199"/>
      <c r="BJ915" s="199"/>
      <c r="BK915" s="199"/>
      <c r="BL915" s="186"/>
      <c r="BM915" s="186"/>
      <c r="BN915" s="186"/>
      <c r="BO915" s="186"/>
      <c r="BP915" s="186"/>
      <c r="BQ915" s="186"/>
      <c r="BR915" s="186"/>
      <c r="BS915" s="186"/>
      <c r="BT915" s="187"/>
      <c r="BU915" s="188"/>
      <c r="BV915" s="189"/>
      <c r="BW915" s="185"/>
      <c r="BX915"/>
      <c r="BZ915"/>
    </row>
    <row r="916" spans="2:78" ht="18.75">
      <c r="B916" s="676" t="s">
        <v>562</v>
      </c>
      <c r="C916" s="364">
        <v>39959357000137</v>
      </c>
      <c r="D916" s="838" t="s">
        <v>14</v>
      </c>
      <c r="E916" s="838" t="s">
        <v>607</v>
      </c>
      <c r="F916" s="365" t="s">
        <v>1419</v>
      </c>
      <c r="G916" s="366" t="s">
        <v>1419</v>
      </c>
      <c r="H916" s="366" t="s">
        <v>34</v>
      </c>
      <c r="I916" s="840" t="s">
        <v>34</v>
      </c>
      <c r="J916" s="366" t="s">
        <v>608</v>
      </c>
      <c r="K916" s="367" t="s">
        <v>48</v>
      </c>
      <c r="L916" s="681" t="s">
        <v>1419</v>
      </c>
      <c r="M916" s="368" t="s">
        <v>34</v>
      </c>
      <c r="N916" s="683">
        <v>603430</v>
      </c>
      <c r="O916" s="683" t="s">
        <v>1321</v>
      </c>
      <c r="P916" s="684">
        <v>44365</v>
      </c>
      <c r="Q916" s="372">
        <v>5.8312659399999998</v>
      </c>
      <c r="R916" s="372">
        <v>7.0057873681199982</v>
      </c>
      <c r="S916" s="873">
        <v>2</v>
      </c>
      <c r="T916" s="369">
        <v>9.4554838924127971E-3</v>
      </c>
      <c r="U916" s="685">
        <v>9.7254703681061566E-2</v>
      </c>
      <c r="V916" s="369">
        <v>-3.9781649259981511E-2</v>
      </c>
      <c r="W916" s="685">
        <v>-0.34978601641366852</v>
      </c>
      <c r="AB916" s="369">
        <v>0.2642732364962726</v>
      </c>
      <c r="AC916" s="373">
        <v>-0.58088756777071537</v>
      </c>
      <c r="AD916" s="686">
        <v>0</v>
      </c>
      <c r="AE916" s="687" t="s">
        <v>1847</v>
      </c>
      <c r="AF916" s="688" t="s">
        <v>1779</v>
      </c>
      <c r="AG916" s="689" t="s">
        <v>1439</v>
      </c>
      <c r="AH916" s="689" t="s">
        <v>1786</v>
      </c>
      <c r="AI916" s="689">
        <v>500</v>
      </c>
      <c r="AJ916" s="689">
        <v>500</v>
      </c>
      <c r="AK916" s="689">
        <v>500</v>
      </c>
      <c r="AL916" s="673">
        <v>2.0499999999999998</v>
      </c>
      <c r="AM916" s="673">
        <v>20</v>
      </c>
      <c r="AN916" s="685" t="s">
        <v>1781</v>
      </c>
      <c r="AO916" s="683" t="s">
        <v>1324</v>
      </c>
      <c r="AP916" s="687" t="s">
        <v>1783</v>
      </c>
      <c r="AQ916" s="376" t="s">
        <v>665</v>
      </c>
      <c r="AR916" s="369">
        <v>5.3340000000000002E-3</v>
      </c>
      <c r="AS916" s="369">
        <v>5.3340000000000002E-3</v>
      </c>
      <c r="AT916" s="369" t="s">
        <v>1419</v>
      </c>
      <c r="AW916"/>
      <c r="AX916" s="198"/>
      <c r="AY916" s="184"/>
      <c r="AZ916" s="184"/>
      <c r="BA916" s="184"/>
      <c r="BB916" s="186"/>
      <c r="BC916" s="184"/>
      <c r="BD916" s="184"/>
      <c r="BE916" s="184"/>
      <c r="BF916" s="184"/>
      <c r="BG916" s="186"/>
      <c r="BH916" s="186"/>
      <c r="BI916" s="199"/>
      <c r="BJ916" s="199"/>
      <c r="BK916" s="199"/>
      <c r="BL916" s="186"/>
      <c r="BM916" s="186"/>
      <c r="BN916" s="186"/>
      <c r="BO916" s="186"/>
      <c r="BP916" s="186"/>
      <c r="BQ916" s="186"/>
      <c r="BR916" s="186"/>
      <c r="BS916" s="186"/>
      <c r="BT916" s="187"/>
      <c r="BU916" s="188"/>
      <c r="BV916" s="189"/>
      <c r="BW916" s="185"/>
      <c r="BX916"/>
      <c r="BZ916"/>
    </row>
    <row r="917" spans="2:78" ht="18.75">
      <c r="B917" s="676" t="s">
        <v>301</v>
      </c>
      <c r="C917" s="364">
        <v>9586692000176</v>
      </c>
      <c r="D917" s="838" t="s">
        <v>13</v>
      </c>
      <c r="E917" s="838" t="s">
        <v>616</v>
      </c>
      <c r="F917" s="365" t="s">
        <v>610</v>
      </c>
      <c r="G917" s="366" t="s">
        <v>34</v>
      </c>
      <c r="H917" s="366" t="s">
        <v>1338</v>
      </c>
      <c r="I917" s="840" t="s">
        <v>34</v>
      </c>
      <c r="J917" s="366" t="s">
        <v>1419</v>
      </c>
      <c r="K917" s="367" t="s">
        <v>48</v>
      </c>
      <c r="L917" s="681" t="s">
        <v>1419</v>
      </c>
      <c r="M917" s="368" t="s">
        <v>34</v>
      </c>
      <c r="N917" s="682">
        <v>211451</v>
      </c>
      <c r="O917" s="683" t="s">
        <v>1321</v>
      </c>
      <c r="P917" s="684">
        <v>39612</v>
      </c>
      <c r="Q917" s="372">
        <v>7.7556089999999998</v>
      </c>
      <c r="R917" s="372">
        <v>10.451379155378488</v>
      </c>
      <c r="S917" s="873">
        <v>3</v>
      </c>
      <c r="T917" s="369">
        <v>0.13887381712173208</v>
      </c>
      <c r="U917" s="685">
        <v>1.4283914061838212</v>
      </c>
      <c r="V917" s="369">
        <v>5.1446238565921787E-2</v>
      </c>
      <c r="W917" s="685">
        <v>0.45234863768062356</v>
      </c>
      <c r="X917" s="369">
        <v>6.1081492764661016E-2</v>
      </c>
      <c r="Y917" s="685">
        <v>0.40817622748985372</v>
      </c>
      <c r="Z917" s="369">
        <v>-2.8495918943702292E-2</v>
      </c>
      <c r="AA917" s="685">
        <v>-0.15172995229785455</v>
      </c>
      <c r="AB917" s="369">
        <v>7.5293054085552702E-2</v>
      </c>
      <c r="AC917" s="373">
        <v>-0.8272363301738197</v>
      </c>
      <c r="AD917" s="686">
        <v>9573796000146</v>
      </c>
      <c r="AE917" s="687" t="s">
        <v>1859</v>
      </c>
      <c r="AF917" s="688" t="s">
        <v>1800</v>
      </c>
      <c r="AG917" s="689" t="s">
        <v>1438</v>
      </c>
      <c r="AH917" s="689" t="s">
        <v>1786</v>
      </c>
      <c r="AI917" s="689">
        <v>1000</v>
      </c>
      <c r="AJ917" s="689">
        <v>500</v>
      </c>
      <c r="AK917" s="689">
        <v>1000</v>
      </c>
      <c r="AL917" s="673">
        <v>2</v>
      </c>
      <c r="AM917" s="673">
        <v>25</v>
      </c>
      <c r="AN917" s="685" t="s">
        <v>1787</v>
      </c>
      <c r="AO917" s="683" t="s">
        <v>1324</v>
      </c>
      <c r="AP917" s="687" t="s">
        <v>1802</v>
      </c>
      <c r="AQ917" s="376" t="s">
        <v>668</v>
      </c>
      <c r="AR917" s="369">
        <v>5.3333333333333297E-3</v>
      </c>
      <c r="AS917" s="369">
        <v>5.3333333333333297E-3</v>
      </c>
      <c r="AT917" s="369" t="s">
        <v>1419</v>
      </c>
      <c r="AW917"/>
      <c r="AX917" s="198"/>
      <c r="AY917" s="184"/>
      <c r="AZ917" s="184"/>
      <c r="BA917" s="184"/>
      <c r="BB917" s="186"/>
      <c r="BC917" s="184"/>
      <c r="BD917" s="184"/>
      <c r="BE917" s="184"/>
      <c r="BF917" s="184"/>
      <c r="BG917" s="186"/>
      <c r="BH917" s="186"/>
      <c r="BI917" s="199"/>
      <c r="BJ917" s="199"/>
      <c r="BK917" s="199"/>
      <c r="BL917" s="186"/>
      <c r="BM917" s="186"/>
      <c r="BN917" s="186"/>
      <c r="BO917" s="186"/>
      <c r="BP917" s="186"/>
      <c r="BQ917" s="186"/>
      <c r="BR917" s="186"/>
      <c r="BS917" s="186"/>
      <c r="BT917" s="187"/>
      <c r="BU917" s="188"/>
      <c r="BV917" s="189"/>
      <c r="BW917" s="185"/>
      <c r="BX917"/>
      <c r="BZ917"/>
    </row>
    <row r="918" spans="2:78" ht="18.75">
      <c r="B918" s="676" t="s">
        <v>302</v>
      </c>
      <c r="C918" s="364">
        <v>34791444000104</v>
      </c>
      <c r="D918" s="838" t="s">
        <v>14</v>
      </c>
      <c r="E918" s="838" t="s">
        <v>607</v>
      </c>
      <c r="F918" s="365" t="s">
        <v>1419</v>
      </c>
      <c r="G918" s="366" t="s">
        <v>1419</v>
      </c>
      <c r="H918" s="366" t="s">
        <v>34</v>
      </c>
      <c r="I918" s="840" t="s">
        <v>34</v>
      </c>
      <c r="J918" s="366" t="s">
        <v>608</v>
      </c>
      <c r="K918" s="367" t="s">
        <v>48</v>
      </c>
      <c r="L918" s="681" t="s">
        <v>1419</v>
      </c>
      <c r="M918" s="368" t="s">
        <v>1416</v>
      </c>
      <c r="N918" s="682">
        <v>520780</v>
      </c>
      <c r="O918" s="683" t="s">
        <v>1321</v>
      </c>
      <c r="P918" s="684">
        <v>43776</v>
      </c>
      <c r="Q918" s="372">
        <v>41.167288650000003</v>
      </c>
      <c r="R918" s="372">
        <v>49.002321790000032</v>
      </c>
      <c r="S918" s="873">
        <v>2</v>
      </c>
      <c r="T918" s="369">
        <v>0.16018502705239346</v>
      </c>
      <c r="U918" s="685">
        <v>1.6475885864100457</v>
      </c>
      <c r="V918" s="369">
        <v>0.14866524381796165</v>
      </c>
      <c r="W918" s="685">
        <v>1.3071610750578451</v>
      </c>
      <c r="X918" s="369">
        <v>0.30182758990431102</v>
      </c>
      <c r="Y918" s="685">
        <v>2.0169586796800356</v>
      </c>
      <c r="AB918" s="369">
        <v>0.19688128946724012</v>
      </c>
      <c r="AC918" s="373">
        <v>0.17743613726453727</v>
      </c>
      <c r="AD918" s="686">
        <v>34791421000108</v>
      </c>
      <c r="AE918" s="687" t="s">
        <v>1891</v>
      </c>
      <c r="AF918" s="688" t="s">
        <v>1825</v>
      </c>
      <c r="AG918" s="689" t="s">
        <v>719</v>
      </c>
      <c r="AH918" s="689" t="s">
        <v>1786</v>
      </c>
      <c r="AI918" s="689">
        <v>10000</v>
      </c>
      <c r="AJ918" s="689">
        <v>5000</v>
      </c>
      <c r="AK918" s="689">
        <v>5000</v>
      </c>
      <c r="AL918" s="673">
        <v>2.2999999999999998</v>
      </c>
      <c r="AM918" s="673">
        <v>20</v>
      </c>
      <c r="AN918" s="685" t="s">
        <v>666</v>
      </c>
      <c r="AO918" s="683" t="s">
        <v>1324</v>
      </c>
      <c r="AP918" s="687" t="s">
        <v>1783</v>
      </c>
      <c r="AQ918" s="376" t="s">
        <v>659</v>
      </c>
      <c r="AR918" s="369">
        <v>3.3333333333333301E-3</v>
      </c>
      <c r="AS918" s="369">
        <v>3.3333333333333301E-3</v>
      </c>
      <c r="AT918" s="369" t="s">
        <v>1419</v>
      </c>
      <c r="AW918"/>
      <c r="AX918" s="198"/>
      <c r="AY918" s="184"/>
      <c r="AZ918" s="184"/>
      <c r="BA918" s="184"/>
      <c r="BB918" s="186"/>
      <c r="BC918" s="184"/>
      <c r="BD918" s="184"/>
      <c r="BE918" s="184"/>
      <c r="BF918" s="184"/>
      <c r="BG918" s="186"/>
      <c r="BH918" s="186"/>
      <c r="BI918" s="199"/>
      <c r="BJ918" s="199"/>
      <c r="BK918" s="199"/>
      <c r="BL918" s="186"/>
      <c r="BM918" s="186"/>
      <c r="BN918" s="186"/>
      <c r="BO918" s="186"/>
      <c r="BP918" s="186"/>
      <c r="BQ918" s="186"/>
      <c r="BR918" s="186"/>
      <c r="BS918" s="186"/>
      <c r="BT918" s="187"/>
      <c r="BU918" s="188"/>
      <c r="BV918" s="189"/>
      <c r="BW918" s="185"/>
      <c r="BX918"/>
      <c r="BZ918"/>
    </row>
    <row r="919" spans="2:78" ht="18.75">
      <c r="B919" s="676" t="s">
        <v>563</v>
      </c>
      <c r="C919" s="364">
        <v>34633411000136</v>
      </c>
      <c r="D919" s="838" t="s">
        <v>14</v>
      </c>
      <c r="E919" s="838" t="s">
        <v>607</v>
      </c>
      <c r="F919" s="365" t="s">
        <v>1419</v>
      </c>
      <c r="G919" s="366" t="s">
        <v>1419</v>
      </c>
      <c r="H919" s="366" t="s">
        <v>34</v>
      </c>
      <c r="I919" s="840" t="s">
        <v>34</v>
      </c>
      <c r="J919" s="366" t="s">
        <v>608</v>
      </c>
      <c r="K919" s="367" t="s">
        <v>48</v>
      </c>
      <c r="L919" s="681" t="s">
        <v>1419</v>
      </c>
      <c r="M919" s="368" t="s">
        <v>1416</v>
      </c>
      <c r="N919" s="682">
        <v>511676</v>
      </c>
      <c r="O919" s="683" t="s">
        <v>1321</v>
      </c>
      <c r="P919" s="684">
        <v>43727</v>
      </c>
      <c r="Q919" s="372">
        <v>174.87827573000001</v>
      </c>
      <c r="R919" s="372">
        <v>145.82088266508003</v>
      </c>
      <c r="S919" s="873">
        <v>2</v>
      </c>
      <c r="T919" s="369">
        <v>0.24181200953759396</v>
      </c>
      <c r="U919" s="685">
        <v>2.4871657126898987</v>
      </c>
      <c r="V919" s="369">
        <v>0.24825334921429043</v>
      </c>
      <c r="W919" s="685">
        <v>2.1828041747472371</v>
      </c>
      <c r="X919" s="369">
        <v>0.38954425371493984</v>
      </c>
      <c r="Y919" s="685">
        <v>2.6031240679452798</v>
      </c>
      <c r="Z919" s="369">
        <v>0.34019319999999964</v>
      </c>
      <c r="AA919" s="685">
        <v>1.8113996642828782</v>
      </c>
      <c r="AB919" s="369">
        <v>0.12652117867810525</v>
      </c>
      <c r="AC919" s="373">
        <v>1.0632367031713119</v>
      </c>
      <c r="AD919" s="686">
        <v>34546288000116</v>
      </c>
      <c r="AE919" s="687" t="s">
        <v>1891</v>
      </c>
      <c r="AF919" s="688" t="s">
        <v>1825</v>
      </c>
      <c r="AG919" s="689" t="s">
        <v>719</v>
      </c>
      <c r="AH919" s="689" t="s">
        <v>1780</v>
      </c>
      <c r="AI919" s="689">
        <v>50000</v>
      </c>
      <c r="AJ919" s="689">
        <v>10000</v>
      </c>
      <c r="AK919" s="689">
        <v>10000</v>
      </c>
      <c r="AL919" s="673">
        <v>2</v>
      </c>
      <c r="AM919" s="673">
        <v>0</v>
      </c>
      <c r="AN919" s="685" t="s">
        <v>1791</v>
      </c>
      <c r="AO919" s="683" t="s">
        <v>1324</v>
      </c>
      <c r="AP919" s="687" t="s">
        <v>1783</v>
      </c>
      <c r="AQ919" s="376" t="s">
        <v>659</v>
      </c>
      <c r="AR919" s="369">
        <v>3.3333333333333301E-3</v>
      </c>
      <c r="AS919" s="369">
        <v>3.3333333333333301E-3</v>
      </c>
      <c r="AT919" s="369" t="s">
        <v>1419</v>
      </c>
      <c r="AW919"/>
      <c r="AX919" s="198"/>
      <c r="AY919" s="184"/>
      <c r="AZ919" s="184"/>
      <c r="BA919" s="184"/>
      <c r="BB919" s="186"/>
      <c r="BC919" s="184"/>
      <c r="BD919" s="184"/>
      <c r="BE919" s="184"/>
      <c r="BF919" s="184"/>
      <c r="BG919" s="186"/>
      <c r="BH919" s="186"/>
      <c r="BI919" s="199"/>
      <c r="BJ919" s="199"/>
      <c r="BK919" s="199"/>
      <c r="BL919" s="186"/>
      <c r="BM919" s="186"/>
      <c r="BN919" s="186"/>
      <c r="BO919" s="186"/>
      <c r="BP919" s="186"/>
      <c r="BQ919" s="186"/>
      <c r="BR919" s="186"/>
      <c r="BS919" s="186"/>
      <c r="BT919" s="187"/>
      <c r="BU919" s="188"/>
      <c r="BV919" s="189"/>
      <c r="BW919" s="185"/>
      <c r="BX919"/>
      <c r="BZ919"/>
    </row>
    <row r="920" spans="2:78" ht="18.75">
      <c r="B920" s="676" t="s">
        <v>1084</v>
      </c>
      <c r="C920" s="364"/>
      <c r="D920" s="838" t="s">
        <v>11</v>
      </c>
      <c r="E920" s="838" t="s">
        <v>621</v>
      </c>
      <c r="F920" s="365" t="s">
        <v>692</v>
      </c>
      <c r="G920" s="366" t="s">
        <v>738</v>
      </c>
      <c r="H920" s="366" t="s">
        <v>34</v>
      </c>
      <c r="I920" s="840" t="s">
        <v>1419</v>
      </c>
      <c r="J920" s="366" t="s">
        <v>608</v>
      </c>
      <c r="L920" s="681" t="s">
        <v>1419</v>
      </c>
      <c r="M920" s="368" t="s">
        <v>1416</v>
      </c>
      <c r="N920" s="682">
        <v>453552</v>
      </c>
      <c r="O920" s="683" t="s">
        <v>1321</v>
      </c>
      <c r="S920" s="873"/>
      <c r="AD920" s="686">
        <v>36729801000130</v>
      </c>
      <c r="AG920" s="689" t="s">
        <v>1438</v>
      </c>
      <c r="AI920" s="689">
        <v>1000</v>
      </c>
      <c r="AJ920" s="689">
        <v>1000</v>
      </c>
      <c r="AK920" s="689">
        <v>1000</v>
      </c>
      <c r="AO920" s="683" t="s">
        <v>1324</v>
      </c>
      <c r="AR920" s="369">
        <v>0</v>
      </c>
      <c r="AS920" s="369">
        <v>0</v>
      </c>
      <c r="AT920" s="369" t="s">
        <v>1419</v>
      </c>
      <c r="AW920"/>
      <c r="AX920" s="198"/>
      <c r="AY920" s="184"/>
      <c r="AZ920" s="184"/>
      <c r="BA920" s="184"/>
      <c r="BB920" s="186"/>
      <c r="BC920" s="184"/>
      <c r="BD920" s="184"/>
      <c r="BE920" s="184"/>
      <c r="BF920" s="184"/>
      <c r="BG920" s="186"/>
      <c r="BH920" s="186"/>
      <c r="BI920" s="199"/>
      <c r="BJ920" s="199"/>
      <c r="BK920" s="199"/>
      <c r="BL920" s="186"/>
      <c r="BM920" s="186"/>
      <c r="BN920" s="186"/>
      <c r="BO920" s="186"/>
      <c r="BP920" s="186"/>
      <c r="BQ920" s="186"/>
      <c r="BR920" s="186"/>
      <c r="BS920" s="186"/>
      <c r="BT920" s="187"/>
      <c r="BU920" s="188"/>
      <c r="BV920" s="189"/>
      <c r="BW920" s="185"/>
      <c r="BX920"/>
      <c r="BZ920"/>
    </row>
    <row r="921" spans="2:78" ht="18.75">
      <c r="B921" s="676" t="s">
        <v>303</v>
      </c>
      <c r="C921" s="364">
        <v>14113340000133</v>
      </c>
      <c r="D921" s="838" t="s">
        <v>14</v>
      </c>
      <c r="E921" s="838" t="s">
        <v>607</v>
      </c>
      <c r="F921" s="365" t="s">
        <v>1419</v>
      </c>
      <c r="G921" s="366" t="s">
        <v>1419</v>
      </c>
      <c r="H921" s="366" t="s">
        <v>34</v>
      </c>
      <c r="I921" s="840" t="s">
        <v>34</v>
      </c>
      <c r="J921" s="366" t="s">
        <v>608</v>
      </c>
      <c r="K921" s="367" t="s">
        <v>48</v>
      </c>
      <c r="L921" s="681" t="s">
        <v>1419</v>
      </c>
      <c r="M921" s="368" t="s">
        <v>1416</v>
      </c>
      <c r="N921" s="682">
        <v>287989</v>
      </c>
      <c r="O921" s="683" t="s">
        <v>1324</v>
      </c>
      <c r="P921" s="684">
        <v>40814</v>
      </c>
      <c r="Q921" s="372">
        <v>841.13505199999997</v>
      </c>
      <c r="R921" s="372">
        <v>825.24728958800017</v>
      </c>
      <c r="S921" s="873">
        <v>2</v>
      </c>
      <c r="T921" s="369">
        <v>0.16575050145193049</v>
      </c>
      <c r="U921" s="685">
        <v>1.7048324641142665</v>
      </c>
      <c r="V921" s="369">
        <v>0.17220102772274481</v>
      </c>
      <c r="W921" s="685">
        <v>1.514102925090909</v>
      </c>
      <c r="X921" s="369">
        <v>0.32267084405004609</v>
      </c>
      <c r="Y921" s="685">
        <v>2.1562434361708034</v>
      </c>
      <c r="Z921" s="369">
        <v>0.26291850514232795</v>
      </c>
      <c r="AA921" s="685">
        <v>1.3999412450001045</v>
      </c>
      <c r="AB921" s="369">
        <v>0.20230891231048054</v>
      </c>
      <c r="AC921" s="373">
        <v>0.28901168386382792</v>
      </c>
      <c r="AD921" s="686">
        <v>32812291000109</v>
      </c>
      <c r="AE921" s="687" t="s">
        <v>1891</v>
      </c>
      <c r="AF921" s="688" t="s">
        <v>1825</v>
      </c>
      <c r="AG921" s="689" t="s">
        <v>719</v>
      </c>
      <c r="AH921" s="689" t="s">
        <v>1786</v>
      </c>
      <c r="AI921" s="689">
        <v>10000</v>
      </c>
      <c r="AJ921" s="689">
        <v>5000</v>
      </c>
      <c r="AK921" s="689">
        <v>5000</v>
      </c>
      <c r="AL921" s="673">
        <v>1.8</v>
      </c>
      <c r="AM921" s="673">
        <v>20</v>
      </c>
      <c r="AN921" s="685" t="s">
        <v>666</v>
      </c>
      <c r="AO921" s="683" t="s">
        <v>1324</v>
      </c>
      <c r="AP921" s="687" t="s">
        <v>1783</v>
      </c>
      <c r="AQ921" s="376" t="s">
        <v>659</v>
      </c>
      <c r="AR921" s="369">
        <v>3.15E-3</v>
      </c>
      <c r="AS921" s="369">
        <v>3.15E-3</v>
      </c>
      <c r="AT921" s="369" t="s">
        <v>1419</v>
      </c>
      <c r="AW921"/>
      <c r="AX921" s="198"/>
      <c r="AY921" s="184"/>
      <c r="AZ921" s="184"/>
      <c r="BA921" s="184"/>
      <c r="BB921" s="186"/>
      <c r="BC921" s="184"/>
      <c r="BD921" s="184"/>
      <c r="BE921" s="184"/>
      <c r="BF921" s="184"/>
      <c r="BG921" s="186"/>
      <c r="BH921" s="186"/>
      <c r="BI921" s="199"/>
      <c r="BJ921" s="199"/>
      <c r="BK921" s="199"/>
      <c r="BL921" s="186"/>
      <c r="BM921" s="186"/>
      <c r="BN921" s="186"/>
      <c r="BO921" s="186"/>
      <c r="BP921" s="186"/>
      <c r="BQ921" s="186"/>
      <c r="BR921" s="186"/>
      <c r="BS921" s="186"/>
      <c r="BT921" s="187"/>
      <c r="BU921" s="188"/>
      <c r="BV921" s="189"/>
      <c r="BW921" s="185"/>
      <c r="BX921"/>
      <c r="BZ921"/>
    </row>
    <row r="922" spans="2:78" ht="18.75">
      <c r="B922" s="676" t="s">
        <v>304</v>
      </c>
      <c r="C922" s="364">
        <v>26680221000141</v>
      </c>
      <c r="D922" s="838" t="s">
        <v>14</v>
      </c>
      <c r="E922" s="838" t="s">
        <v>614</v>
      </c>
      <c r="F922" s="365" t="s">
        <v>1419</v>
      </c>
      <c r="G922" s="366" t="s">
        <v>1419</v>
      </c>
      <c r="H922" s="366" t="s">
        <v>865</v>
      </c>
      <c r="I922" s="840" t="s">
        <v>34</v>
      </c>
      <c r="J922" s="366" t="s">
        <v>608</v>
      </c>
      <c r="K922" s="367" t="s">
        <v>48</v>
      </c>
      <c r="L922" s="681" t="s">
        <v>1419</v>
      </c>
      <c r="M922" s="368" t="s">
        <v>1416</v>
      </c>
      <c r="N922" s="682">
        <v>431214</v>
      </c>
      <c r="O922" s="683" t="s">
        <v>1324</v>
      </c>
      <c r="P922" s="684">
        <v>42722</v>
      </c>
      <c r="Q922" s="372">
        <v>450.20231799999999</v>
      </c>
      <c r="R922" s="372">
        <v>497.60651953413628</v>
      </c>
      <c r="S922" s="873">
        <v>2</v>
      </c>
      <c r="T922" s="369">
        <v>0.24445639075176739</v>
      </c>
      <c r="U922" s="685">
        <v>2.5143645863097426</v>
      </c>
      <c r="V922" s="369">
        <v>0.25059842511886465</v>
      </c>
      <c r="W922" s="685">
        <v>2.203423600389649</v>
      </c>
      <c r="X922" s="369">
        <v>0.39536897645207736</v>
      </c>
      <c r="Y922" s="685">
        <v>2.6420476967796214</v>
      </c>
      <c r="Z922" s="369">
        <v>0.38567104499173266</v>
      </c>
      <c r="AA922" s="685">
        <v>2.0535519270275011</v>
      </c>
      <c r="AB922" s="369">
        <v>0.12656631571038424</v>
      </c>
      <c r="AC922" s="373">
        <v>1.0813859598853912</v>
      </c>
      <c r="AD922" s="686">
        <v>32812459000186</v>
      </c>
      <c r="AE922" s="687" t="s">
        <v>1891</v>
      </c>
      <c r="AF922" s="688" t="s">
        <v>1825</v>
      </c>
      <c r="AG922" s="689" t="s">
        <v>719</v>
      </c>
      <c r="AH922" s="689" t="s">
        <v>1780</v>
      </c>
      <c r="AI922" s="689">
        <v>50000</v>
      </c>
      <c r="AJ922" s="689">
        <v>10000</v>
      </c>
      <c r="AK922" s="689">
        <v>10000</v>
      </c>
      <c r="AL922" s="673">
        <v>2</v>
      </c>
      <c r="AM922" s="673">
        <v>20</v>
      </c>
      <c r="AN922" s="685" t="s">
        <v>1787</v>
      </c>
      <c r="AO922" s="683" t="s">
        <v>1324</v>
      </c>
      <c r="AP922" s="687" t="s">
        <v>1802</v>
      </c>
      <c r="AQ922" s="376" t="s">
        <v>668</v>
      </c>
      <c r="AR922" s="369">
        <v>3.3333333333333301E-3</v>
      </c>
      <c r="AS922" s="369">
        <v>3.3333333333333301E-3</v>
      </c>
      <c r="AT922" s="369" t="s">
        <v>1419</v>
      </c>
      <c r="AW922"/>
      <c r="AX922" s="198"/>
      <c r="AY922" s="184"/>
      <c r="AZ922" s="184"/>
      <c r="BA922" s="184"/>
      <c r="BB922" s="186"/>
      <c r="BC922" s="184"/>
      <c r="BD922" s="184"/>
      <c r="BE922" s="184"/>
      <c r="BF922" s="184"/>
      <c r="BG922" s="186"/>
      <c r="BH922" s="186"/>
      <c r="BI922" s="199"/>
      <c r="BJ922" s="199"/>
      <c r="BK922" s="199"/>
      <c r="BL922" s="186"/>
      <c r="BM922" s="186"/>
      <c r="BN922" s="186"/>
      <c r="BO922" s="186"/>
      <c r="BP922" s="186"/>
      <c r="BQ922" s="186"/>
      <c r="BR922" s="186"/>
      <c r="BS922" s="186"/>
      <c r="BT922" s="187"/>
      <c r="BU922" s="188"/>
      <c r="BV922" s="189"/>
      <c r="BW922" s="185"/>
      <c r="BX922"/>
      <c r="BZ922"/>
    </row>
    <row r="923" spans="2:78" ht="18.75">
      <c r="B923" s="676" t="s">
        <v>305</v>
      </c>
      <c r="C923" s="364">
        <v>12430199000177</v>
      </c>
      <c r="D923" s="838" t="s">
        <v>13</v>
      </c>
      <c r="E923" s="838" t="s">
        <v>616</v>
      </c>
      <c r="F923" s="365" t="s">
        <v>617</v>
      </c>
      <c r="G923" s="366" t="s">
        <v>34</v>
      </c>
      <c r="H923" s="366" t="s">
        <v>1337</v>
      </c>
      <c r="I923" s="840" t="s">
        <v>34</v>
      </c>
      <c r="J923" s="366" t="s">
        <v>1419</v>
      </c>
      <c r="K923" s="367" t="s">
        <v>48</v>
      </c>
      <c r="L923" s="681" t="s">
        <v>1419</v>
      </c>
      <c r="M923" s="368" t="s">
        <v>34</v>
      </c>
      <c r="N923" s="682">
        <v>257885</v>
      </c>
      <c r="O923" s="683" t="s">
        <v>1321</v>
      </c>
      <c r="P923" s="684">
        <v>40446</v>
      </c>
      <c r="Q923" s="372">
        <v>307.80508600000002</v>
      </c>
      <c r="R923" s="372">
        <v>367.74835136144549</v>
      </c>
      <c r="S923" s="873">
        <v>2</v>
      </c>
      <c r="T923" s="369">
        <v>0.16140630269757383</v>
      </c>
      <c r="U923" s="685">
        <v>1.6601500589202174</v>
      </c>
      <c r="V923" s="369">
        <v>0.18864413928423329</v>
      </c>
      <c r="W923" s="685">
        <v>1.6586814078217496</v>
      </c>
      <c r="X923" s="369">
        <v>0.27933489751683882</v>
      </c>
      <c r="Y923" s="685">
        <v>1.8666515750357324</v>
      </c>
      <c r="Z923" s="369">
        <v>0.28882578474154386</v>
      </c>
      <c r="AA923" s="685">
        <v>1.5378876753476316</v>
      </c>
      <c r="AB923" s="369">
        <v>4.6715695621790641E-2</v>
      </c>
      <c r="AC923" s="373">
        <v>1.6035884721805735</v>
      </c>
      <c r="AD923" s="686">
        <v>32812338000134</v>
      </c>
      <c r="AE923" s="687" t="s">
        <v>1891</v>
      </c>
      <c r="AF923" s="688" t="s">
        <v>1825</v>
      </c>
      <c r="AG923" s="689" t="s">
        <v>719</v>
      </c>
      <c r="AH923" s="689" t="s">
        <v>1786</v>
      </c>
      <c r="AI923" s="689">
        <v>50000</v>
      </c>
      <c r="AJ923" s="689">
        <v>10000</v>
      </c>
      <c r="AK923" s="689">
        <v>10000</v>
      </c>
      <c r="AL923" s="673">
        <v>2</v>
      </c>
      <c r="AM923" s="673">
        <v>20</v>
      </c>
      <c r="AN923" s="685" t="s">
        <v>1787</v>
      </c>
      <c r="AO923" s="683" t="s">
        <v>1324</v>
      </c>
      <c r="AP923" s="687" t="s">
        <v>1802</v>
      </c>
      <c r="AQ923" s="376" t="s">
        <v>674</v>
      </c>
      <c r="AR923" s="369">
        <v>4.7999999999999996E-3</v>
      </c>
      <c r="AS923" s="369">
        <v>4.7999999999999996E-3</v>
      </c>
      <c r="AT923" s="369" t="s">
        <v>1419</v>
      </c>
      <c r="AW923"/>
      <c r="AX923" s="198"/>
      <c r="AY923" s="184"/>
      <c r="AZ923" s="184"/>
      <c r="BA923" s="184"/>
      <c r="BB923" s="186"/>
      <c r="BC923" s="184"/>
      <c r="BD923" s="184"/>
      <c r="BE923" s="184"/>
      <c r="BF923" s="184"/>
      <c r="BG923" s="186"/>
      <c r="BH923" s="186"/>
      <c r="BI923" s="199"/>
      <c r="BJ923" s="199"/>
      <c r="BK923" s="199"/>
      <c r="BL923" s="186"/>
      <c r="BM923" s="186"/>
      <c r="BN923" s="186"/>
      <c r="BO923" s="186"/>
      <c r="BP923" s="186"/>
      <c r="BQ923" s="186"/>
      <c r="BR923" s="186"/>
      <c r="BS923" s="186"/>
      <c r="BT923" s="187"/>
      <c r="BU923" s="188"/>
      <c r="BV923" s="189"/>
      <c r="BW923" s="185"/>
      <c r="BX923"/>
      <c r="BZ923"/>
    </row>
    <row r="924" spans="2:78" ht="18.75">
      <c r="B924" s="676" t="s">
        <v>306</v>
      </c>
      <c r="C924" s="364">
        <v>17759778000181</v>
      </c>
      <c r="D924" s="838" t="s">
        <v>14</v>
      </c>
      <c r="E924" s="838" t="s">
        <v>607</v>
      </c>
      <c r="F924" s="365" t="s">
        <v>1419</v>
      </c>
      <c r="G924" s="366" t="s">
        <v>1419</v>
      </c>
      <c r="H924" s="366" t="s">
        <v>34</v>
      </c>
      <c r="I924" s="840" t="s">
        <v>34</v>
      </c>
      <c r="J924" s="366" t="s">
        <v>608</v>
      </c>
      <c r="K924" s="367" t="s">
        <v>48</v>
      </c>
      <c r="L924" s="681" t="s">
        <v>1419</v>
      </c>
      <c r="M924" s="368" t="s">
        <v>34</v>
      </c>
      <c r="N924" s="682">
        <v>395951</v>
      </c>
      <c r="O924" s="683" t="s">
        <v>1321</v>
      </c>
      <c r="P924" s="684">
        <v>41388</v>
      </c>
      <c r="Q924" s="372">
        <v>58.931246000000002</v>
      </c>
      <c r="R924" s="372">
        <v>71.963841936254951</v>
      </c>
      <c r="S924" s="873">
        <v>5</v>
      </c>
      <c r="T924" s="369">
        <v>9.0570558798570122E-2</v>
      </c>
      <c r="U924" s="685">
        <v>0.93156658701000861</v>
      </c>
      <c r="V924" s="369">
        <v>9.5220156845769788E-2</v>
      </c>
      <c r="W924" s="685">
        <v>0.8372372680604645</v>
      </c>
      <c r="X924" s="369">
        <v>0.1377866586818195</v>
      </c>
      <c r="Y924" s="685">
        <v>0.92075743393939802</v>
      </c>
      <c r="Z924" s="369">
        <v>0.17895222342211259</v>
      </c>
      <c r="AA924" s="685">
        <v>0.95285266557206227</v>
      </c>
      <c r="AB924" s="369">
        <v>0.171234235235072</v>
      </c>
      <c r="AC924" s="373">
        <v>-0.10810473410326588</v>
      </c>
      <c r="AD924" s="686">
        <v>0</v>
      </c>
      <c r="AE924" s="687" t="s">
        <v>1979</v>
      </c>
      <c r="AF924" s="688" t="s">
        <v>1800</v>
      </c>
      <c r="AG924" s="689" t="s">
        <v>1438</v>
      </c>
      <c r="AH924" s="689" t="s">
        <v>1786</v>
      </c>
      <c r="AI924" s="689">
        <v>1000</v>
      </c>
      <c r="AJ924" s="689">
        <v>1000</v>
      </c>
      <c r="AK924" s="689">
        <v>100</v>
      </c>
      <c r="AL924" s="673">
        <v>2</v>
      </c>
      <c r="AM924" s="673">
        <v>20</v>
      </c>
      <c r="AN924" s="685" t="s">
        <v>1782</v>
      </c>
      <c r="AO924" s="683" t="s">
        <v>1324</v>
      </c>
      <c r="AP924" s="687" t="s">
        <v>1783</v>
      </c>
      <c r="AQ924" s="376" t="s">
        <v>659</v>
      </c>
      <c r="AR924" s="369">
        <v>6.0000000000000001E-3</v>
      </c>
      <c r="AS924" s="369">
        <v>6.0000000000000001E-3</v>
      </c>
      <c r="AT924" s="369" t="s">
        <v>1419</v>
      </c>
      <c r="AW924"/>
      <c r="AX924" s="198"/>
      <c r="AY924" s="184"/>
      <c r="AZ924" s="184"/>
      <c r="BA924" s="184"/>
      <c r="BB924" s="186"/>
      <c r="BC924" s="184"/>
      <c r="BD924" s="184"/>
      <c r="BE924" s="184"/>
      <c r="BF924" s="184"/>
      <c r="BG924" s="186"/>
      <c r="BH924" s="186"/>
      <c r="BI924" s="199"/>
      <c r="BJ924" s="199"/>
      <c r="BK924" s="199"/>
      <c r="BL924" s="186"/>
      <c r="BM924" s="186"/>
      <c r="BN924" s="186"/>
      <c r="BO924" s="186"/>
      <c r="BP924" s="186"/>
      <c r="BQ924" s="186"/>
      <c r="BR924" s="186"/>
      <c r="BS924" s="186"/>
      <c r="BT924" s="187"/>
      <c r="BU924" s="188"/>
      <c r="BV924" s="189"/>
      <c r="BW924" s="185"/>
      <c r="BX924"/>
      <c r="BZ924"/>
    </row>
    <row r="925" spans="2:78" ht="18.75">
      <c r="B925" s="676" t="s">
        <v>1085</v>
      </c>
      <c r="C925" s="364">
        <v>30910057000199</v>
      </c>
      <c r="D925" s="838" t="s">
        <v>13</v>
      </c>
      <c r="E925" s="838" t="s">
        <v>616</v>
      </c>
      <c r="F925" s="365" t="s">
        <v>617</v>
      </c>
      <c r="G925" s="366" t="s">
        <v>34</v>
      </c>
      <c r="H925" s="366" t="s">
        <v>1338</v>
      </c>
      <c r="I925" s="840" t="s">
        <v>34</v>
      </c>
      <c r="J925" s="366" t="s">
        <v>608</v>
      </c>
      <c r="K925" s="367" t="s">
        <v>48</v>
      </c>
      <c r="L925" s="681" t="s">
        <v>1419</v>
      </c>
      <c r="M925" s="368" t="s">
        <v>34</v>
      </c>
      <c r="N925" s="682">
        <v>474436</v>
      </c>
      <c r="O925" s="683" t="s">
        <v>1321</v>
      </c>
      <c r="P925" s="684">
        <v>43334</v>
      </c>
      <c r="Q925" s="372">
        <v>14.11710369</v>
      </c>
      <c r="R925" s="372">
        <v>13.507837731713158</v>
      </c>
      <c r="S925" s="873">
        <v>5</v>
      </c>
      <c r="T925" s="369">
        <v>9.7133840437412022E-2</v>
      </c>
      <c r="U925" s="685">
        <v>0.99907344527594133</v>
      </c>
      <c r="V925" s="369">
        <v>0.12009344488637219</v>
      </c>
      <c r="W925" s="685">
        <v>1.055939320405594</v>
      </c>
      <c r="X925" s="369">
        <v>0.12771401584695452</v>
      </c>
      <c r="Y925" s="685">
        <v>0.85344713802000016</v>
      </c>
      <c r="Z925" s="369">
        <v>2.0101143680869349E-2</v>
      </c>
      <c r="AA925" s="685">
        <v>0.10703096039317857</v>
      </c>
      <c r="AB925" s="369">
        <v>0.17837915957637648</v>
      </c>
      <c r="AC925" s="373">
        <v>3.5665918520121888E-2</v>
      </c>
      <c r="AD925" s="686">
        <v>0</v>
      </c>
      <c r="AE925" s="687" t="s">
        <v>1979</v>
      </c>
      <c r="AF925" s="688" t="s">
        <v>1800</v>
      </c>
      <c r="AG925" s="689" t="s">
        <v>1438</v>
      </c>
      <c r="AH925" s="689" t="s">
        <v>1786</v>
      </c>
      <c r="AI925" s="689">
        <v>1000</v>
      </c>
      <c r="AJ925" s="689">
        <v>1000</v>
      </c>
      <c r="AK925" s="689">
        <v>100</v>
      </c>
      <c r="AL925" s="673">
        <v>2</v>
      </c>
      <c r="AM925" s="673">
        <v>20</v>
      </c>
      <c r="AN925" s="685" t="s">
        <v>1787</v>
      </c>
      <c r="AO925" s="683" t="s">
        <v>1324</v>
      </c>
      <c r="AP925" s="687" t="s">
        <v>1802</v>
      </c>
      <c r="AQ925" s="376" t="s">
        <v>674</v>
      </c>
      <c r="AR925" s="369">
        <v>5.3333333333333297E-3</v>
      </c>
      <c r="AS925" s="369">
        <v>5.3333333333333297E-3</v>
      </c>
      <c r="AT925" s="369" t="s">
        <v>1419</v>
      </c>
      <c r="AW925"/>
      <c r="AX925" s="198"/>
      <c r="AY925" s="184"/>
      <c r="AZ925" s="184"/>
      <c r="BA925" s="184"/>
      <c r="BB925" s="186"/>
      <c r="BC925" s="184"/>
      <c r="BD925" s="184"/>
      <c r="BE925" s="184"/>
      <c r="BF925" s="184"/>
      <c r="BG925" s="186"/>
      <c r="BH925" s="186"/>
      <c r="BI925" s="199"/>
      <c r="BJ925" s="199"/>
      <c r="BK925" s="199"/>
      <c r="BL925" s="186"/>
      <c r="BM925" s="186"/>
      <c r="BN925" s="186"/>
      <c r="BO925" s="186"/>
      <c r="BP925" s="186"/>
      <c r="BQ925" s="186"/>
      <c r="BR925" s="186"/>
      <c r="BS925" s="186"/>
      <c r="BT925" s="187"/>
      <c r="BU925" s="188"/>
      <c r="BV925" s="189"/>
      <c r="BW925" s="185"/>
      <c r="BX925"/>
      <c r="BZ925"/>
    </row>
    <row r="926" spans="2:78" ht="18.75">
      <c r="B926" s="676" t="s">
        <v>525</v>
      </c>
      <c r="C926" s="364"/>
      <c r="D926" s="838" t="s">
        <v>13</v>
      </c>
      <c r="E926" s="838" t="s">
        <v>616</v>
      </c>
      <c r="F926" s="365" t="s">
        <v>617</v>
      </c>
      <c r="G926" s="366" t="s">
        <v>34</v>
      </c>
      <c r="H926" s="366" t="s">
        <v>1338</v>
      </c>
      <c r="I926" s="840" t="s">
        <v>34</v>
      </c>
      <c r="J926" s="366" t="s">
        <v>608</v>
      </c>
      <c r="L926" s="681" t="s">
        <v>1419</v>
      </c>
      <c r="M926" s="368" t="s">
        <v>34</v>
      </c>
      <c r="N926" s="683">
        <v>586099</v>
      </c>
      <c r="O926" s="683" t="s">
        <v>1321</v>
      </c>
      <c r="S926" s="873"/>
      <c r="AD926" s="686">
        <v>0</v>
      </c>
      <c r="AG926" s="689" t="s">
        <v>1438</v>
      </c>
      <c r="AI926" s="689">
        <v>100</v>
      </c>
      <c r="AJ926" s="689">
        <v>100</v>
      </c>
      <c r="AK926" s="689">
        <v>0</v>
      </c>
      <c r="AO926" s="683" t="s">
        <v>1324</v>
      </c>
      <c r="AR926" s="369">
        <v>5.3333333333333297E-3</v>
      </c>
      <c r="AS926" s="369">
        <v>5.3333333333333297E-3</v>
      </c>
      <c r="AT926" s="369" t="s">
        <v>1419</v>
      </c>
      <c r="AW926"/>
      <c r="AX926" s="198"/>
      <c r="AY926" s="184"/>
      <c r="AZ926" s="184"/>
      <c r="BA926" s="184"/>
      <c r="BB926" s="186"/>
      <c r="BC926" s="184"/>
      <c r="BD926" s="184"/>
      <c r="BE926" s="184"/>
      <c r="BF926" s="184"/>
      <c r="BG926" s="186"/>
      <c r="BH926" s="186"/>
      <c r="BI926" s="199"/>
      <c r="BJ926" s="199"/>
      <c r="BK926" s="199"/>
      <c r="BL926" s="186"/>
      <c r="BM926" s="186"/>
      <c r="BN926" s="186"/>
      <c r="BO926" s="186"/>
      <c r="BP926" s="186"/>
      <c r="BQ926" s="186"/>
      <c r="BR926" s="186"/>
      <c r="BS926" s="186"/>
      <c r="BT926" s="187"/>
      <c r="BU926" s="188"/>
      <c r="BV926" s="189"/>
      <c r="BW926" s="185"/>
      <c r="BX926"/>
      <c r="BZ926"/>
    </row>
    <row r="927" spans="2:78" ht="18.75">
      <c r="B927" s="676" t="s">
        <v>1086</v>
      </c>
      <c r="C927" s="364">
        <v>39731692000183</v>
      </c>
      <c r="D927" s="838" t="s">
        <v>14</v>
      </c>
      <c r="E927" s="838" t="s">
        <v>607</v>
      </c>
      <c r="F927" s="365" t="s">
        <v>1419</v>
      </c>
      <c r="G927" s="366" t="s">
        <v>1419</v>
      </c>
      <c r="H927" s="366" t="s">
        <v>34</v>
      </c>
      <c r="I927" s="840" t="s">
        <v>34</v>
      </c>
      <c r="J927" s="366" t="s">
        <v>608</v>
      </c>
      <c r="K927" s="367" t="s">
        <v>48</v>
      </c>
      <c r="L927" s="681" t="s">
        <v>1419</v>
      </c>
      <c r="M927" s="368" t="s">
        <v>1416</v>
      </c>
      <c r="N927" s="683">
        <v>566128</v>
      </c>
      <c r="O927" s="683" t="s">
        <v>1321</v>
      </c>
      <c r="P927" s="684">
        <v>44154</v>
      </c>
      <c r="Q927" s="372">
        <v>8.4833810799999991</v>
      </c>
      <c r="R927" s="372">
        <v>7.4507999044621505</v>
      </c>
      <c r="S927" s="873">
        <v>2</v>
      </c>
      <c r="T927" s="369">
        <v>-5.9034459839617082E-2</v>
      </c>
      <c r="U927" s="685">
        <v>-0.60720096020473846</v>
      </c>
      <c r="V927" s="369">
        <v>-0.11876943391282546</v>
      </c>
      <c r="W927" s="685">
        <v>-1.0442977587122035</v>
      </c>
      <c r="AB927" s="369">
        <v>0.24365478326910633</v>
      </c>
      <c r="AC927" s="373">
        <v>-0.95422227755435252</v>
      </c>
      <c r="AD927" s="686">
        <v>0</v>
      </c>
      <c r="AE927" s="687" t="s">
        <v>2099</v>
      </c>
      <c r="AF927" s="688" t="s">
        <v>1800</v>
      </c>
      <c r="AG927" s="689" t="s">
        <v>1438</v>
      </c>
      <c r="AH927" s="689" t="s">
        <v>1786</v>
      </c>
      <c r="AI927" s="689">
        <v>1000</v>
      </c>
      <c r="AJ927" s="689">
        <v>1000</v>
      </c>
      <c r="AK927" s="689">
        <v>1000</v>
      </c>
      <c r="AL927" s="673">
        <v>1.46</v>
      </c>
      <c r="AM927" s="673">
        <v>20</v>
      </c>
      <c r="AN927" s="685" t="s">
        <v>1801</v>
      </c>
      <c r="AO927" s="683" t="s">
        <v>1324</v>
      </c>
      <c r="AP927" s="687" t="s">
        <v>1802</v>
      </c>
      <c r="AQ927" s="376" t="s">
        <v>668</v>
      </c>
      <c r="AR927" s="369">
        <v>0</v>
      </c>
      <c r="AS927" s="369">
        <v>0</v>
      </c>
      <c r="AT927" s="369" t="s">
        <v>1419</v>
      </c>
      <c r="AW927"/>
      <c r="AX927" s="198"/>
      <c r="AY927" s="184"/>
      <c r="AZ927" s="184"/>
      <c r="BA927" s="184"/>
      <c r="BB927" s="186"/>
      <c r="BC927" s="184"/>
      <c r="BD927" s="184"/>
      <c r="BE927" s="184"/>
      <c r="BF927" s="184"/>
      <c r="BG927" s="186"/>
      <c r="BH927" s="186"/>
      <c r="BI927" s="199"/>
      <c r="BJ927" s="199"/>
      <c r="BK927" s="199"/>
      <c r="BL927" s="186"/>
      <c r="BM927" s="186"/>
      <c r="BN927" s="186"/>
      <c r="BO927" s="186"/>
      <c r="BP927" s="186"/>
      <c r="BQ927" s="186"/>
      <c r="BR927" s="186"/>
      <c r="BS927" s="186"/>
      <c r="BT927" s="187"/>
      <c r="BU927" s="188"/>
      <c r="BV927" s="189"/>
      <c r="BW927" s="185"/>
      <c r="BX927"/>
      <c r="BZ927"/>
    </row>
    <row r="928" spans="2:78" ht="18.75">
      <c r="B928" s="676" t="s">
        <v>1087</v>
      </c>
      <c r="C928" s="364">
        <v>31922843000179</v>
      </c>
      <c r="D928" s="838" t="s">
        <v>13</v>
      </c>
      <c r="E928" s="838" t="s">
        <v>616</v>
      </c>
      <c r="F928" s="365" t="s">
        <v>617</v>
      </c>
      <c r="G928" s="366" t="s">
        <v>34</v>
      </c>
      <c r="H928" s="366" t="s">
        <v>865</v>
      </c>
      <c r="I928" s="840" t="s">
        <v>34</v>
      </c>
      <c r="J928" s="366" t="s">
        <v>608</v>
      </c>
      <c r="K928" s="367" t="s">
        <v>48</v>
      </c>
      <c r="L928" s="681" t="s">
        <v>715</v>
      </c>
      <c r="M928" s="368" t="s">
        <v>1416</v>
      </c>
      <c r="N928" s="682">
        <v>480819</v>
      </c>
      <c r="O928" s="683" t="s">
        <v>1321</v>
      </c>
      <c r="P928" s="684">
        <v>43434</v>
      </c>
      <c r="Q928" s="372">
        <v>27.197893700000002</v>
      </c>
      <c r="R928" s="372">
        <v>25.656361273067731</v>
      </c>
      <c r="S928" s="873">
        <v>2</v>
      </c>
      <c r="T928" s="369">
        <v>0.11221305167767492</v>
      </c>
      <c r="U928" s="685">
        <v>1.1541711893578344</v>
      </c>
      <c r="V928" s="369">
        <v>0.11824722643797125</v>
      </c>
      <c r="W928" s="685">
        <v>1.039706172496736</v>
      </c>
      <c r="X928" s="369">
        <v>0.22967168837604013</v>
      </c>
      <c r="Y928" s="685">
        <v>1.5347778693580789</v>
      </c>
      <c r="Z928" s="369">
        <v>0.27900884673135939</v>
      </c>
      <c r="AA928" s="685">
        <v>1.4856162066177041</v>
      </c>
      <c r="AB928" s="369">
        <v>4.9986842204927613E-2</v>
      </c>
      <c r="AC928" s="373">
        <v>9.0340536099973168E-2</v>
      </c>
      <c r="AD928" s="686">
        <v>30658578000109</v>
      </c>
      <c r="AE928" s="687" t="s">
        <v>1852</v>
      </c>
      <c r="AF928" s="688" t="s">
        <v>1823</v>
      </c>
      <c r="AG928" s="689" t="s">
        <v>59</v>
      </c>
      <c r="AH928" s="689" t="s">
        <v>1786</v>
      </c>
      <c r="AI928" s="689">
        <v>1000</v>
      </c>
      <c r="AJ928" s="689">
        <v>1000</v>
      </c>
      <c r="AK928" s="689">
        <v>1000</v>
      </c>
      <c r="AL928" s="673">
        <v>2</v>
      </c>
      <c r="AM928" s="673">
        <v>20</v>
      </c>
      <c r="AN928" s="685" t="s">
        <v>1787</v>
      </c>
      <c r="AO928" s="683" t="s">
        <v>1324</v>
      </c>
      <c r="AP928" s="687" t="s">
        <v>1802</v>
      </c>
      <c r="AQ928" s="376" t="s">
        <v>674</v>
      </c>
      <c r="AR928" s="369">
        <v>0</v>
      </c>
      <c r="AS928" s="369">
        <v>0</v>
      </c>
      <c r="AT928" s="369" t="s">
        <v>1419</v>
      </c>
      <c r="AW928"/>
      <c r="AX928" s="198"/>
      <c r="AY928" s="184"/>
      <c r="AZ928" s="184"/>
      <c r="BA928" s="184"/>
      <c r="BB928" s="186"/>
      <c r="BC928" s="184"/>
      <c r="BD928" s="184"/>
      <c r="BE928" s="184"/>
      <c r="BF928" s="184"/>
      <c r="BG928" s="186"/>
      <c r="BH928" s="186"/>
      <c r="BI928" s="199"/>
      <c r="BJ928" s="199"/>
      <c r="BK928" s="199"/>
      <c r="BL928" s="186"/>
      <c r="BM928" s="186"/>
      <c r="BN928" s="186"/>
      <c r="BO928" s="186"/>
      <c r="BP928" s="186"/>
      <c r="BQ928" s="186"/>
      <c r="BR928" s="186"/>
      <c r="BS928" s="186"/>
      <c r="BT928" s="187"/>
      <c r="BU928" s="188"/>
      <c r="BV928" s="189"/>
      <c r="BW928" s="185"/>
      <c r="BX928"/>
      <c r="BZ928"/>
    </row>
    <row r="929" spans="2:78" ht="18.75">
      <c r="B929" s="676" t="s">
        <v>1088</v>
      </c>
      <c r="C929" s="364">
        <v>16816153000141</v>
      </c>
      <c r="D929" s="838" t="s">
        <v>14</v>
      </c>
      <c r="E929" s="838" t="s">
        <v>607</v>
      </c>
      <c r="F929" s="365" t="s">
        <v>1419</v>
      </c>
      <c r="G929" s="366" t="s">
        <v>1419</v>
      </c>
      <c r="H929" s="366" t="s">
        <v>34</v>
      </c>
      <c r="I929" s="840" t="s">
        <v>34</v>
      </c>
      <c r="J929" s="366" t="s">
        <v>608</v>
      </c>
      <c r="K929" s="367" t="s">
        <v>48</v>
      </c>
      <c r="L929" s="681" t="s">
        <v>1419</v>
      </c>
      <c r="M929" s="368" t="s">
        <v>1416</v>
      </c>
      <c r="N929" s="682">
        <v>318221</v>
      </c>
      <c r="O929" s="683" t="s">
        <v>1321</v>
      </c>
      <c r="P929" s="684">
        <v>41215</v>
      </c>
      <c r="Q929" s="372">
        <v>410.45248900000001</v>
      </c>
      <c r="R929" s="372">
        <v>468.51255437848602</v>
      </c>
      <c r="S929" s="873">
        <v>4</v>
      </c>
      <c r="T929" s="369">
        <v>-0.26205004807016896</v>
      </c>
      <c r="U929" s="685">
        <v>-2.6953247517160066</v>
      </c>
      <c r="V929" s="369">
        <v>-0.30615399797350662</v>
      </c>
      <c r="W929" s="685">
        <v>-2.691904165672617</v>
      </c>
      <c r="X929" s="369">
        <v>-0.25595759120794204</v>
      </c>
      <c r="Y929" s="685">
        <v>-1.7104330501413825</v>
      </c>
      <c r="Z929" s="369">
        <v>-9.7133860199704491E-2</v>
      </c>
      <c r="AA929" s="685">
        <v>-0.51720093686835866</v>
      </c>
      <c r="AB929" s="369">
        <v>0.32982089825646504</v>
      </c>
      <c r="AC929" s="373">
        <v>-1.2730708954720078</v>
      </c>
      <c r="AD929" s="686">
        <v>29994412000176</v>
      </c>
      <c r="AE929" s="687" t="s">
        <v>1927</v>
      </c>
      <c r="AF929" s="688" t="s">
        <v>1823</v>
      </c>
      <c r="AG929" s="689" t="s">
        <v>59</v>
      </c>
      <c r="AH929" s="689" t="s">
        <v>1780</v>
      </c>
      <c r="AI929" s="689">
        <v>25000</v>
      </c>
      <c r="AJ929" s="689">
        <v>1000</v>
      </c>
      <c r="AK929" s="689">
        <v>1000</v>
      </c>
      <c r="AL929" s="673">
        <v>0</v>
      </c>
      <c r="AM929" s="673">
        <v>30</v>
      </c>
      <c r="AN929" s="685" t="s">
        <v>1430</v>
      </c>
      <c r="AO929" s="683" t="s">
        <v>1324</v>
      </c>
      <c r="AP929" s="687" t="s">
        <v>1783</v>
      </c>
      <c r="AQ929" s="376" t="s">
        <v>659</v>
      </c>
      <c r="AR929" s="369">
        <v>0</v>
      </c>
      <c r="AS929" s="369">
        <v>0</v>
      </c>
      <c r="AT929" s="369" t="s">
        <v>1419</v>
      </c>
      <c r="AW929"/>
      <c r="AX929" s="198"/>
      <c r="AY929" s="184"/>
      <c r="AZ929" s="184"/>
      <c r="BA929" s="184"/>
      <c r="BB929" s="186"/>
      <c r="BC929" s="184"/>
      <c r="BD929" s="184"/>
      <c r="BE929" s="184"/>
      <c r="BF929" s="184"/>
      <c r="BG929" s="186"/>
      <c r="BH929" s="186"/>
      <c r="BI929" s="199"/>
      <c r="BJ929" s="199"/>
      <c r="BK929" s="199"/>
      <c r="BL929" s="186"/>
      <c r="BM929" s="186"/>
      <c r="BN929" s="186"/>
      <c r="BO929" s="186"/>
      <c r="BP929" s="186"/>
      <c r="BQ929" s="186"/>
      <c r="BR929" s="186"/>
      <c r="BS929" s="186"/>
      <c r="BT929" s="187"/>
      <c r="BU929" s="188"/>
      <c r="BV929" s="189"/>
      <c r="BW929" s="185"/>
      <c r="BX929"/>
      <c r="BZ929"/>
    </row>
    <row r="930" spans="2:78" ht="18.75">
      <c r="B930" s="676" t="s">
        <v>307</v>
      </c>
      <c r="C930" s="364"/>
      <c r="D930" s="838" t="s">
        <v>14</v>
      </c>
      <c r="E930" s="838" t="s">
        <v>607</v>
      </c>
      <c r="F930" s="365" t="s">
        <v>1419</v>
      </c>
      <c r="G930" s="366" t="s">
        <v>1419</v>
      </c>
      <c r="H930" s="366" t="s">
        <v>34</v>
      </c>
      <c r="I930" s="840" t="s">
        <v>34</v>
      </c>
      <c r="J930" s="366" t="s">
        <v>608</v>
      </c>
      <c r="L930" s="681" t="s">
        <v>1419</v>
      </c>
      <c r="M930" s="368" t="s">
        <v>34</v>
      </c>
      <c r="N930" s="682">
        <v>483729</v>
      </c>
      <c r="O930" s="683" t="s">
        <v>1324</v>
      </c>
      <c r="S930" s="873"/>
      <c r="AD930" s="686">
        <v>29994412000176</v>
      </c>
      <c r="AG930" s="689" t="s">
        <v>59</v>
      </c>
      <c r="AI930" s="689">
        <v>25000</v>
      </c>
      <c r="AJ930" s="689">
        <v>1000</v>
      </c>
      <c r="AK930" s="689">
        <v>1000</v>
      </c>
      <c r="AO930" s="683" t="s">
        <v>1324</v>
      </c>
      <c r="AR930" s="369">
        <v>5.3333333333333297E-3</v>
      </c>
      <c r="AS930" s="369">
        <v>5.3333333333333297E-3</v>
      </c>
      <c r="AT930" s="369" t="s">
        <v>1419</v>
      </c>
      <c r="AW930"/>
      <c r="AX930" s="198"/>
      <c r="AY930" s="184"/>
      <c r="AZ930" s="184"/>
      <c r="BA930" s="184"/>
      <c r="BB930" s="186"/>
      <c r="BC930" s="184"/>
      <c r="BD930" s="184"/>
      <c r="BE930" s="184"/>
      <c r="BF930" s="184"/>
      <c r="BG930" s="186"/>
      <c r="BH930" s="186"/>
      <c r="BI930" s="199"/>
      <c r="BJ930" s="199"/>
      <c r="BK930" s="199"/>
      <c r="BL930" s="186"/>
      <c r="BM930" s="186"/>
      <c r="BN930" s="186"/>
      <c r="BO930" s="186"/>
      <c r="BP930" s="186"/>
      <c r="BQ930" s="186"/>
      <c r="BR930" s="186"/>
      <c r="BS930" s="186"/>
      <c r="BT930" s="187"/>
      <c r="BU930" s="188"/>
      <c r="BV930" s="189"/>
      <c r="BW930" s="185"/>
      <c r="BX930"/>
      <c r="BZ930"/>
    </row>
    <row r="931" spans="2:78" ht="18.75">
      <c r="B931" s="676" t="s">
        <v>1089</v>
      </c>
      <c r="C931" s="364">
        <v>8771538000101</v>
      </c>
      <c r="D931" s="838" t="s">
        <v>13</v>
      </c>
      <c r="E931" s="838" t="s">
        <v>616</v>
      </c>
      <c r="F931" s="365" t="s">
        <v>619</v>
      </c>
      <c r="G931" s="366" t="s">
        <v>34</v>
      </c>
      <c r="H931" s="366" t="s">
        <v>865</v>
      </c>
      <c r="I931" s="840" t="s">
        <v>34</v>
      </c>
      <c r="J931" s="366" t="s">
        <v>1419</v>
      </c>
      <c r="K931" s="367" t="s">
        <v>48</v>
      </c>
      <c r="L931" s="681" t="s">
        <v>1419</v>
      </c>
      <c r="M931" s="368" t="s">
        <v>34</v>
      </c>
      <c r="N931" s="682">
        <v>198889</v>
      </c>
      <c r="O931" s="683" t="s">
        <v>1321</v>
      </c>
      <c r="P931" s="684">
        <v>39324</v>
      </c>
      <c r="Q931" s="372">
        <v>423.53921800000001</v>
      </c>
      <c r="R931" s="372">
        <v>427.87860144000024</v>
      </c>
      <c r="S931" s="873">
        <v>1</v>
      </c>
      <c r="T931" s="369">
        <v>0.16788861476793504</v>
      </c>
      <c r="U931" s="685">
        <v>1.7268241019141477</v>
      </c>
      <c r="V931" s="369">
        <v>0.13401494510237555</v>
      </c>
      <c r="W931" s="685">
        <v>1.178346163601921</v>
      </c>
      <c r="X931" s="369">
        <v>0.20536138161595408</v>
      </c>
      <c r="Y931" s="685">
        <v>1.3723245819002132</v>
      </c>
      <c r="Z931" s="369">
        <v>0.32608238268615786</v>
      </c>
      <c r="AA931" s="685">
        <v>1.7362649180708725</v>
      </c>
      <c r="AB931" s="369">
        <v>6.4676850270158875E-2</v>
      </c>
      <c r="AC931" s="373">
        <v>0.31361386187510143</v>
      </c>
      <c r="AD931" s="686">
        <v>8817456000150</v>
      </c>
      <c r="AE931" s="687" t="s">
        <v>1852</v>
      </c>
      <c r="AF931" s="688" t="s">
        <v>1823</v>
      </c>
      <c r="AG931" s="689" t="s">
        <v>59</v>
      </c>
      <c r="AH931" s="689" t="s">
        <v>1786</v>
      </c>
      <c r="AI931" s="689">
        <v>25000</v>
      </c>
      <c r="AJ931" s="689">
        <v>1000</v>
      </c>
      <c r="AK931" s="689">
        <v>1000</v>
      </c>
      <c r="AL931" s="673">
        <v>2.2000000000000002</v>
      </c>
      <c r="AM931" s="673">
        <v>20</v>
      </c>
      <c r="AN931" s="685" t="s">
        <v>1787</v>
      </c>
      <c r="AO931" s="683" t="s">
        <v>1324</v>
      </c>
      <c r="AP931" s="687" t="s">
        <v>1802</v>
      </c>
      <c r="AQ931" s="376" t="s">
        <v>664</v>
      </c>
      <c r="AR931" s="369">
        <v>5.3333333333333297E-3</v>
      </c>
      <c r="AS931" s="369">
        <v>5.3333333333333297E-3</v>
      </c>
      <c r="AT931" s="369" t="s">
        <v>1419</v>
      </c>
      <c r="AW931"/>
      <c r="AX931" s="198"/>
      <c r="AY931" s="184"/>
      <c r="AZ931" s="184"/>
      <c r="BA931" s="184"/>
      <c r="BB931" s="186"/>
      <c r="BC931" s="184"/>
      <c r="BD931" s="184"/>
      <c r="BE931" s="184"/>
      <c r="BF931" s="184"/>
      <c r="BG931" s="186"/>
      <c r="BH931" s="186"/>
      <c r="BI931" s="199"/>
      <c r="BJ931" s="199"/>
      <c r="BK931" s="199"/>
      <c r="BL931" s="186"/>
      <c r="BM931" s="186"/>
      <c r="BN931" s="186"/>
      <c r="BO931" s="186"/>
      <c r="BP931" s="186"/>
      <c r="BQ931" s="186"/>
      <c r="BR931" s="186"/>
      <c r="BS931" s="186"/>
      <c r="BT931" s="187"/>
      <c r="BU931" s="188"/>
      <c r="BV931" s="189"/>
      <c r="BW931" s="185"/>
      <c r="BX931"/>
      <c r="BZ931"/>
    </row>
    <row r="932" spans="2:78" ht="18.75">
      <c r="B932" s="676" t="s">
        <v>308</v>
      </c>
      <c r="C932" s="364">
        <v>26218614000138</v>
      </c>
      <c r="D932" s="838" t="s">
        <v>14</v>
      </c>
      <c r="E932" s="838" t="s">
        <v>607</v>
      </c>
      <c r="F932" s="365" t="s">
        <v>1419</v>
      </c>
      <c r="G932" s="366" t="s">
        <v>1419</v>
      </c>
      <c r="H932" s="366" t="s">
        <v>34</v>
      </c>
      <c r="I932" s="840" t="s">
        <v>34</v>
      </c>
      <c r="J932" s="366" t="s">
        <v>608</v>
      </c>
      <c r="K932" s="367" t="s">
        <v>48</v>
      </c>
      <c r="L932" s="681" t="s">
        <v>1419</v>
      </c>
      <c r="M932" s="368" t="s">
        <v>34</v>
      </c>
      <c r="N932" s="682">
        <v>436607</v>
      </c>
      <c r="O932" s="683" t="s">
        <v>1321</v>
      </c>
      <c r="P932" s="684">
        <v>42778</v>
      </c>
      <c r="Q932" s="372">
        <v>87.586592999999993</v>
      </c>
      <c r="R932" s="372">
        <v>111.25035807600005</v>
      </c>
      <c r="S932" s="873">
        <v>2</v>
      </c>
      <c r="T932" s="369">
        <v>2.5675171265409968E-2</v>
      </c>
      <c r="U932" s="685">
        <v>0.26408285411829668</v>
      </c>
      <c r="V932" s="369">
        <v>-8.3310127707515447E-2</v>
      </c>
      <c r="W932" s="685">
        <v>-0.73251658088092453</v>
      </c>
      <c r="X932" s="369">
        <v>-0.12328747756597969</v>
      </c>
      <c r="Y932" s="685">
        <v>-0.82386685740490251</v>
      </c>
      <c r="Z932" s="369">
        <v>-8.7418773123160376E-2</v>
      </c>
      <c r="AA932" s="685">
        <v>-0.46547178570093101</v>
      </c>
      <c r="AB932" s="369">
        <v>0.26761944504853336</v>
      </c>
      <c r="AC932" s="373">
        <v>-0.73627503407689554</v>
      </c>
      <c r="AD932" s="686">
        <v>39150853000145</v>
      </c>
      <c r="AE932" s="687" t="s">
        <v>1920</v>
      </c>
      <c r="AF932" s="688" t="s">
        <v>1823</v>
      </c>
      <c r="AG932" s="689" t="s">
        <v>59</v>
      </c>
      <c r="AH932" s="689" t="s">
        <v>1786</v>
      </c>
      <c r="AI932" s="689">
        <v>25000</v>
      </c>
      <c r="AJ932" s="689">
        <v>1000</v>
      </c>
      <c r="AK932" s="689">
        <v>1000</v>
      </c>
      <c r="AL932" s="673">
        <v>0</v>
      </c>
      <c r="AM932" s="673">
        <v>0</v>
      </c>
      <c r="AN932" s="685" t="s">
        <v>666</v>
      </c>
      <c r="AO932" s="683" t="s">
        <v>1324</v>
      </c>
      <c r="AP932" s="687" t="s">
        <v>1783</v>
      </c>
      <c r="AQ932" s="376" t="s">
        <v>665</v>
      </c>
      <c r="AR932" s="369">
        <v>5.3333333333333297E-3</v>
      </c>
      <c r="AS932" s="369">
        <v>5.3333333333333297E-3</v>
      </c>
      <c r="AT932" s="369" t="s">
        <v>1419</v>
      </c>
      <c r="AW932"/>
      <c r="AX932" s="198"/>
      <c r="AY932" s="184"/>
      <c r="AZ932" s="184"/>
      <c r="BA932" s="184"/>
      <c r="BB932" s="186"/>
      <c r="BC932" s="184"/>
      <c r="BD932" s="184"/>
      <c r="BE932" s="184"/>
      <c r="BF932" s="184"/>
      <c r="BG932" s="186"/>
      <c r="BH932" s="186"/>
      <c r="BI932" s="199"/>
      <c r="BJ932" s="199"/>
      <c r="BK932" s="199"/>
      <c r="BL932" s="186"/>
      <c r="BM932" s="186"/>
      <c r="BN932" s="186"/>
      <c r="BO932" s="186"/>
      <c r="BP932" s="186"/>
      <c r="BQ932" s="186"/>
      <c r="BR932" s="186"/>
      <c r="BS932" s="186"/>
      <c r="BT932" s="187"/>
      <c r="BU932" s="188"/>
      <c r="BV932" s="189"/>
      <c r="BW932" s="185"/>
      <c r="BX932"/>
      <c r="BZ932"/>
    </row>
    <row r="933" spans="2:78" ht="18.75">
      <c r="B933" s="676" t="s">
        <v>309</v>
      </c>
      <c r="C933" s="364">
        <v>11961199000130</v>
      </c>
      <c r="D933" s="838" t="s">
        <v>14</v>
      </c>
      <c r="E933" s="838" t="s">
        <v>607</v>
      </c>
      <c r="F933" s="365" t="s">
        <v>1419</v>
      </c>
      <c r="G933" s="366" t="s">
        <v>1419</v>
      </c>
      <c r="H933" s="366" t="s">
        <v>34</v>
      </c>
      <c r="I933" s="840" t="s">
        <v>34</v>
      </c>
      <c r="J933" s="366" t="s">
        <v>608</v>
      </c>
      <c r="K933" s="367" t="s">
        <v>48</v>
      </c>
      <c r="L933" s="681" t="s">
        <v>1419</v>
      </c>
      <c r="M933" s="368" t="s">
        <v>1416</v>
      </c>
      <c r="N933" s="682">
        <v>303593</v>
      </c>
      <c r="O933" s="683" t="s">
        <v>1321</v>
      </c>
      <c r="P933" s="684">
        <v>40627</v>
      </c>
      <c r="Q933" s="372">
        <v>265.54478499999999</v>
      </c>
      <c r="R933" s="372">
        <v>359.16854048207193</v>
      </c>
      <c r="S933" s="873">
        <v>2</v>
      </c>
      <c r="T933" s="369">
        <v>3.0639225053206376E-2</v>
      </c>
      <c r="U933" s="685">
        <v>0.31514079950556323</v>
      </c>
      <c r="V933" s="369">
        <v>-7.7451990740108445E-2</v>
      </c>
      <c r="W933" s="685">
        <v>-0.68100804788764213</v>
      </c>
      <c r="X933" s="369">
        <v>-0.11000730551410209</v>
      </c>
      <c r="Y933" s="685">
        <v>-0.73512229201851542</v>
      </c>
      <c r="Z933" s="369">
        <v>-6.7954329714929984E-2</v>
      </c>
      <c r="AA933" s="685">
        <v>-0.36183101258988221</v>
      </c>
      <c r="AB933" s="369">
        <v>0.26232821047114541</v>
      </c>
      <c r="AC933" s="373">
        <v>-0.72879458412792719</v>
      </c>
      <c r="AD933" s="686">
        <v>20889133000178</v>
      </c>
      <c r="AE933" s="687" t="s">
        <v>1920</v>
      </c>
      <c r="AF933" s="688" t="s">
        <v>1823</v>
      </c>
      <c r="AG933" s="689" t="s">
        <v>59</v>
      </c>
      <c r="AH933" s="689" t="s">
        <v>1786</v>
      </c>
      <c r="AI933" s="689">
        <v>25000</v>
      </c>
      <c r="AJ933" s="689">
        <v>1000</v>
      </c>
      <c r="AK933" s="689">
        <v>1000</v>
      </c>
      <c r="AL933" s="673">
        <v>2</v>
      </c>
      <c r="AM933" s="673">
        <v>20</v>
      </c>
      <c r="AN933" s="685" t="s">
        <v>666</v>
      </c>
      <c r="AO933" s="683" t="s">
        <v>1324</v>
      </c>
      <c r="AP933" s="687" t="s">
        <v>1783</v>
      </c>
      <c r="AQ933" s="376" t="s">
        <v>665</v>
      </c>
      <c r="AR933" s="369">
        <v>0</v>
      </c>
      <c r="AS933" s="369">
        <v>0</v>
      </c>
      <c r="AT933" s="369" t="s">
        <v>1419</v>
      </c>
      <c r="AW933"/>
      <c r="AX933" s="198"/>
      <c r="AY933" s="184"/>
      <c r="AZ933" s="184"/>
      <c r="BA933" s="184"/>
      <c r="BB933" s="186"/>
      <c r="BC933" s="184"/>
      <c r="BD933" s="184"/>
      <c r="BE933" s="184"/>
      <c r="BF933" s="184"/>
      <c r="BG933" s="186"/>
      <c r="BH933" s="186"/>
      <c r="BI933" s="199"/>
      <c r="BJ933" s="199"/>
      <c r="BK933" s="199"/>
      <c r="BL933" s="186"/>
      <c r="BM933" s="186"/>
      <c r="BN933" s="186"/>
      <c r="BO933" s="186"/>
      <c r="BP933" s="186"/>
      <c r="BQ933" s="186"/>
      <c r="BR933" s="186"/>
      <c r="BS933" s="186"/>
      <c r="BT933" s="187"/>
      <c r="BU933" s="188"/>
      <c r="BV933" s="189"/>
      <c r="BW933" s="185"/>
      <c r="BX933"/>
      <c r="BZ933"/>
    </row>
    <row r="934" spans="2:78" ht="18.75">
      <c r="B934" s="676" t="s">
        <v>39</v>
      </c>
      <c r="C934" s="364">
        <v>26324209000102</v>
      </c>
      <c r="D934" s="838" t="s">
        <v>13</v>
      </c>
      <c r="E934" s="838" t="s">
        <v>616</v>
      </c>
      <c r="F934" s="365" t="s">
        <v>617</v>
      </c>
      <c r="G934" s="366" t="s">
        <v>34</v>
      </c>
      <c r="H934" s="366" t="s">
        <v>1338</v>
      </c>
      <c r="I934" s="840" t="s">
        <v>34</v>
      </c>
      <c r="J934" s="366" t="s">
        <v>608</v>
      </c>
      <c r="K934" s="367" t="s">
        <v>48</v>
      </c>
      <c r="L934" s="681" t="s">
        <v>1419</v>
      </c>
      <c r="M934" s="368" t="s">
        <v>34</v>
      </c>
      <c r="N934" s="682">
        <v>443808</v>
      </c>
      <c r="O934" s="683" t="s">
        <v>1321</v>
      </c>
      <c r="P934" s="684">
        <v>42875</v>
      </c>
      <c r="Q934" s="372">
        <v>404.56359800000001</v>
      </c>
      <c r="R934" s="372">
        <v>387.51911471314719</v>
      </c>
      <c r="S934" s="873">
        <v>1</v>
      </c>
      <c r="T934" s="369">
        <v>0.20844779705074301</v>
      </c>
      <c r="U934" s="685">
        <v>2.1439969615311818</v>
      </c>
      <c r="V934" s="369">
        <v>0.14998570290431257</v>
      </c>
      <c r="W934" s="685">
        <v>1.318771406259386</v>
      </c>
      <c r="X934" s="369">
        <v>0.2477679673561306</v>
      </c>
      <c r="Y934" s="685">
        <v>1.6557060024368884</v>
      </c>
      <c r="Z934" s="369">
        <v>0.42064657414710327</v>
      </c>
      <c r="AA934" s="685">
        <v>2.2397833442638078</v>
      </c>
      <c r="AB934" s="369">
        <v>9.3436156848023935E-2</v>
      </c>
      <c r="AC934" s="373">
        <v>0.38801162004177592</v>
      </c>
      <c r="AD934" s="686">
        <v>36182250000137</v>
      </c>
      <c r="AE934" s="687" t="s">
        <v>1852</v>
      </c>
      <c r="AF934" s="688" t="s">
        <v>1823</v>
      </c>
      <c r="AG934" s="689" t="s">
        <v>59</v>
      </c>
      <c r="AH934" s="689" t="s">
        <v>1780</v>
      </c>
      <c r="AI934" s="689">
        <v>25000</v>
      </c>
      <c r="AJ934" s="689">
        <v>0</v>
      </c>
      <c r="AK934" s="689">
        <v>0</v>
      </c>
      <c r="AL934" s="673">
        <v>0</v>
      </c>
      <c r="AM934" s="673">
        <v>0</v>
      </c>
      <c r="AN934" s="685" t="s">
        <v>1787</v>
      </c>
      <c r="AO934" s="683" t="s">
        <v>1324</v>
      </c>
      <c r="AP934" s="687" t="s">
        <v>1802</v>
      </c>
      <c r="AQ934" s="376" t="s">
        <v>664</v>
      </c>
      <c r="AR934" s="369">
        <v>5.3333333333333297E-3</v>
      </c>
      <c r="AS934" s="369">
        <v>5.3333333333333297E-3</v>
      </c>
      <c r="AT934" s="369" t="s">
        <v>1419</v>
      </c>
      <c r="AW934"/>
      <c r="AX934" s="198"/>
      <c r="AY934" s="184"/>
      <c r="AZ934" s="184"/>
      <c r="BA934" s="184"/>
      <c r="BB934" s="186"/>
      <c r="BC934" s="184"/>
      <c r="BD934" s="184"/>
      <c r="BE934" s="184"/>
      <c r="BF934" s="184"/>
      <c r="BG934" s="186"/>
      <c r="BH934" s="186"/>
      <c r="BI934" s="199"/>
      <c r="BJ934" s="199"/>
      <c r="BK934" s="199"/>
      <c r="BL934" s="186"/>
      <c r="BM934" s="186"/>
      <c r="BN934" s="186"/>
      <c r="BO934" s="186"/>
      <c r="BP934" s="186"/>
      <c r="BQ934" s="186"/>
      <c r="BR934" s="186"/>
      <c r="BS934" s="186"/>
      <c r="BT934" s="187"/>
      <c r="BU934" s="188"/>
      <c r="BV934" s="189"/>
      <c r="BW934" s="185"/>
      <c r="BX934"/>
      <c r="BZ934"/>
    </row>
    <row r="935" spans="2:78" ht="18.75">
      <c r="B935" s="676" t="s">
        <v>310</v>
      </c>
      <c r="C935" s="364">
        <v>35726805000100</v>
      </c>
      <c r="D935" s="838" t="s">
        <v>11</v>
      </c>
      <c r="E935" s="838" t="s">
        <v>620</v>
      </c>
      <c r="F935" s="365" t="s">
        <v>663</v>
      </c>
      <c r="G935" s="366" t="s">
        <v>738</v>
      </c>
      <c r="H935" s="366" t="s">
        <v>34</v>
      </c>
      <c r="I935" s="840" t="s">
        <v>1304</v>
      </c>
      <c r="J935" s="366" t="s">
        <v>608</v>
      </c>
      <c r="K935" s="367" t="s">
        <v>48</v>
      </c>
      <c r="L935" s="681" t="s">
        <v>1419</v>
      </c>
      <c r="M935" s="368" t="s">
        <v>1416</v>
      </c>
      <c r="N935" s="682">
        <v>522929</v>
      </c>
      <c r="O935" s="683" t="s">
        <v>1321</v>
      </c>
      <c r="P935" s="684">
        <v>43837</v>
      </c>
      <c r="Q935" s="372">
        <v>124.59211732</v>
      </c>
      <c r="R935" s="372">
        <v>91.12182990864541</v>
      </c>
      <c r="S935" s="873">
        <v>0</v>
      </c>
      <c r="T935" s="369">
        <v>9.6746255980692419E-2</v>
      </c>
      <c r="U935" s="685">
        <v>0.99508693206111831</v>
      </c>
      <c r="V935" s="369">
        <v>0.11292528688047199</v>
      </c>
      <c r="W935" s="685">
        <v>0.99291223428551634</v>
      </c>
      <c r="X935" s="369">
        <v>0.14824553494715187</v>
      </c>
      <c r="Y935" s="685">
        <v>0.99064872939634896</v>
      </c>
      <c r="AB935" s="369">
        <v>1.3852380177221864E-3</v>
      </c>
      <c r="AC935" s="373">
        <v>-0.58192269086496273</v>
      </c>
      <c r="AD935" s="686">
        <v>0</v>
      </c>
      <c r="AE935" s="687" t="s">
        <v>2062</v>
      </c>
      <c r="AF935" s="688" t="s">
        <v>1800</v>
      </c>
      <c r="AG935" s="689" t="s">
        <v>1438</v>
      </c>
      <c r="AH935" s="689" t="s">
        <v>1786</v>
      </c>
      <c r="AI935" s="689">
        <v>30</v>
      </c>
      <c r="AJ935" s="689">
        <v>30</v>
      </c>
      <c r="AK935" s="689">
        <v>30</v>
      </c>
      <c r="AL935" s="673">
        <v>0.22</v>
      </c>
      <c r="AM935" s="673">
        <v>0</v>
      </c>
      <c r="AN935" s="685" t="s">
        <v>1787</v>
      </c>
      <c r="AO935" s="683" t="s">
        <v>1324</v>
      </c>
      <c r="AP935" s="687" t="s">
        <v>1788</v>
      </c>
      <c r="AQ935" s="376" t="s">
        <v>11</v>
      </c>
      <c r="AR935" s="369">
        <v>0</v>
      </c>
      <c r="AS935" s="369">
        <v>0</v>
      </c>
      <c r="AT935" s="369" t="s">
        <v>1419</v>
      </c>
      <c r="AW935"/>
      <c r="AX935" s="198"/>
      <c r="AY935" s="184"/>
      <c r="AZ935" s="184"/>
      <c r="BA935" s="184"/>
      <c r="BB935" s="186"/>
      <c r="BC935" s="184"/>
      <c r="BD935" s="184"/>
      <c r="BE935" s="184"/>
      <c r="BF935" s="184"/>
      <c r="BG935" s="186"/>
      <c r="BH935" s="186"/>
      <c r="BI935" s="199"/>
      <c r="BJ935" s="199"/>
      <c r="BK935" s="199"/>
      <c r="BL935" s="186"/>
      <c r="BM935" s="186"/>
      <c r="BN935" s="186"/>
      <c r="BO935" s="186"/>
      <c r="BP935" s="186"/>
      <c r="BQ935" s="186"/>
      <c r="BR935" s="186"/>
      <c r="BS935" s="186"/>
      <c r="BT935" s="187"/>
      <c r="BU935" s="188"/>
      <c r="BV935" s="189"/>
      <c r="BW935" s="185"/>
      <c r="BX935"/>
      <c r="BZ935"/>
    </row>
    <row r="936" spans="2:78" ht="18.75">
      <c r="B936" s="676" t="s">
        <v>311</v>
      </c>
      <c r="C936" s="364">
        <v>35726270000169</v>
      </c>
      <c r="D936" s="838" t="s">
        <v>13</v>
      </c>
      <c r="E936" s="838" t="s">
        <v>615</v>
      </c>
      <c r="F936" s="365" t="s">
        <v>619</v>
      </c>
      <c r="G936" s="366" t="s">
        <v>34</v>
      </c>
      <c r="H936" s="366" t="s">
        <v>1337</v>
      </c>
      <c r="I936" s="840" t="s">
        <v>34</v>
      </c>
      <c r="J936" s="366" t="s">
        <v>1419</v>
      </c>
      <c r="K936" s="367" t="s">
        <v>48</v>
      </c>
      <c r="L936" s="681" t="s">
        <v>1419</v>
      </c>
      <c r="M936" s="368" t="s">
        <v>34</v>
      </c>
      <c r="N936" s="683">
        <v>528846</v>
      </c>
      <c r="O936" s="683" t="s">
        <v>1321</v>
      </c>
      <c r="P936" s="684">
        <v>43860</v>
      </c>
      <c r="Q936" s="372">
        <v>18.5468817</v>
      </c>
      <c r="R936" s="372">
        <v>18.048123538047829</v>
      </c>
      <c r="S936" s="873">
        <v>2</v>
      </c>
      <c r="T936" s="369">
        <v>8.5563896111088278E-2</v>
      </c>
      <c r="U936" s="685">
        <v>0.88007038632452206</v>
      </c>
      <c r="V936" s="369">
        <v>0.11108168137528929</v>
      </c>
      <c r="W936" s="685">
        <v>0.97670206106514978</v>
      </c>
      <c r="X936" s="369">
        <v>0.13711674527101381</v>
      </c>
      <c r="Y936" s="685">
        <v>0.91628074687117156</v>
      </c>
      <c r="AB936" s="369">
        <v>1.0946092835782299E-2</v>
      </c>
      <c r="AC936" s="373">
        <v>-0.24206874358695962</v>
      </c>
      <c r="AD936" s="686">
        <v>0</v>
      </c>
      <c r="AE936" s="687" t="s">
        <v>2062</v>
      </c>
      <c r="AF936" s="688" t="s">
        <v>1800</v>
      </c>
      <c r="AG936" s="689" t="s">
        <v>1438</v>
      </c>
      <c r="AH936" s="689" t="s">
        <v>1786</v>
      </c>
      <c r="AI936" s="689">
        <v>30</v>
      </c>
      <c r="AJ936" s="689">
        <v>30</v>
      </c>
      <c r="AK936" s="689">
        <v>30</v>
      </c>
      <c r="AL936" s="673">
        <v>1.5</v>
      </c>
      <c r="AM936" s="673">
        <v>20</v>
      </c>
      <c r="AN936" s="685" t="s">
        <v>1782</v>
      </c>
      <c r="AO936" s="683" t="s">
        <v>1324</v>
      </c>
      <c r="AP936" s="687" t="s">
        <v>1802</v>
      </c>
      <c r="AQ936" s="376" t="s">
        <v>664</v>
      </c>
      <c r="AR936" s="369">
        <v>5.3333333333333297E-3</v>
      </c>
      <c r="AS936" s="369">
        <v>5.3333333333333297E-3</v>
      </c>
      <c r="AT936" s="369" t="s">
        <v>1419</v>
      </c>
      <c r="AW936"/>
      <c r="AX936" s="198"/>
      <c r="AY936" s="184"/>
      <c r="AZ936" s="184"/>
      <c r="BA936" s="184"/>
      <c r="BB936" s="186"/>
      <c r="BC936" s="184"/>
      <c r="BD936" s="184"/>
      <c r="BE936" s="184"/>
      <c r="BF936" s="184"/>
      <c r="BG936" s="186"/>
      <c r="BH936" s="186"/>
      <c r="BI936" s="199"/>
      <c r="BJ936" s="199"/>
      <c r="BK936" s="199"/>
      <c r="BL936" s="186"/>
      <c r="BM936" s="186"/>
      <c r="BN936" s="186"/>
      <c r="BO936" s="186"/>
      <c r="BP936" s="186"/>
      <c r="BQ936" s="186"/>
      <c r="BR936" s="186"/>
      <c r="BS936" s="186"/>
      <c r="BT936" s="187"/>
      <c r="BU936" s="188"/>
      <c r="BV936" s="189"/>
      <c r="BW936" s="185"/>
      <c r="BX936"/>
      <c r="BZ936"/>
    </row>
    <row r="937" spans="2:78" ht="18.75">
      <c r="B937" s="676" t="s">
        <v>1090</v>
      </c>
      <c r="C937" s="364">
        <v>28911598000190</v>
      </c>
      <c r="D937" s="838" t="s">
        <v>13</v>
      </c>
      <c r="E937" s="838" t="s">
        <v>616</v>
      </c>
      <c r="F937" s="365" t="s">
        <v>617</v>
      </c>
      <c r="G937" s="366" t="s">
        <v>34</v>
      </c>
      <c r="H937" s="366" t="s">
        <v>1337</v>
      </c>
      <c r="I937" s="840" t="s">
        <v>34</v>
      </c>
      <c r="J937" s="366" t="s">
        <v>608</v>
      </c>
      <c r="K937" s="367" t="s">
        <v>48</v>
      </c>
      <c r="L937" s="681" t="s">
        <v>1419</v>
      </c>
      <c r="M937" s="368" t="s">
        <v>34</v>
      </c>
      <c r="N937" s="682">
        <v>456561</v>
      </c>
      <c r="O937" s="683" t="s">
        <v>1321</v>
      </c>
      <c r="P937" s="684">
        <v>43058</v>
      </c>
      <c r="Q937" s="372">
        <v>25.593220259999999</v>
      </c>
      <c r="R937" s="372">
        <v>46.680540777211142</v>
      </c>
      <c r="S937" s="873">
        <v>3</v>
      </c>
      <c r="T937" s="369">
        <v>8.7677952770810919E-2</v>
      </c>
      <c r="U937" s="685">
        <v>0.90181458856162577</v>
      </c>
      <c r="V937" s="369">
        <v>8.9113528675677012E-2</v>
      </c>
      <c r="W937" s="685">
        <v>0.78354383953071849</v>
      </c>
      <c r="X937" s="369">
        <v>0.12740750782621757</v>
      </c>
      <c r="Y937" s="685">
        <v>0.85139890242625293</v>
      </c>
      <c r="Z937" s="369">
        <v>0.15367882116505704</v>
      </c>
      <c r="AA937" s="685">
        <v>0.81828139147335421</v>
      </c>
      <c r="AB937" s="369">
        <v>5.3265903937165772E-2</v>
      </c>
      <c r="AC937" s="373">
        <v>-0.46216918929220391</v>
      </c>
      <c r="AD937" s="686">
        <v>0</v>
      </c>
      <c r="AE937" s="687" t="s">
        <v>2010</v>
      </c>
      <c r="AF937" s="688" t="s">
        <v>1779</v>
      </c>
      <c r="AG937" s="689" t="s">
        <v>1439</v>
      </c>
      <c r="AH937" s="689" t="s">
        <v>1786</v>
      </c>
      <c r="AI937" s="689">
        <v>1000</v>
      </c>
      <c r="AJ937" s="689">
        <v>500</v>
      </c>
      <c r="AK937" s="689">
        <v>1000</v>
      </c>
      <c r="AL937" s="673">
        <v>2</v>
      </c>
      <c r="AM937" s="673">
        <v>20</v>
      </c>
      <c r="AN937" s="685" t="s">
        <v>1787</v>
      </c>
      <c r="AO937" s="683" t="s">
        <v>1324</v>
      </c>
      <c r="AP937" s="687" t="s">
        <v>1802</v>
      </c>
      <c r="AQ937" s="376" t="s">
        <v>674</v>
      </c>
      <c r="AR937" s="369">
        <v>5.4000000000000003E-3</v>
      </c>
      <c r="AS937" s="369">
        <v>5.4000000000000003E-3</v>
      </c>
      <c r="AT937" s="369" t="s">
        <v>1419</v>
      </c>
      <c r="AW937"/>
      <c r="AX937" s="198"/>
      <c r="AY937" s="184"/>
      <c r="AZ937" s="184"/>
      <c r="BA937" s="184"/>
      <c r="BB937" s="186"/>
      <c r="BC937" s="184"/>
      <c r="BD937" s="184"/>
      <c r="BE937" s="184"/>
      <c r="BF937" s="184"/>
      <c r="BG937" s="186"/>
      <c r="BH937" s="186"/>
      <c r="BI937" s="199"/>
      <c r="BJ937" s="199"/>
      <c r="BK937" s="199"/>
      <c r="BL937" s="186"/>
      <c r="BM937" s="186"/>
      <c r="BN937" s="186"/>
      <c r="BO937" s="186"/>
      <c r="BP937" s="186"/>
      <c r="BQ937" s="186"/>
      <c r="BR937" s="186"/>
      <c r="BS937" s="186"/>
      <c r="BT937" s="187"/>
      <c r="BU937" s="188"/>
      <c r="BV937" s="189"/>
      <c r="BW937" s="185"/>
      <c r="BX937"/>
      <c r="BZ937"/>
    </row>
    <row r="938" spans="2:78" ht="18.75">
      <c r="B938" s="676" t="s">
        <v>312</v>
      </c>
      <c r="C938" s="364">
        <v>26587503000107</v>
      </c>
      <c r="D938" s="838" t="s">
        <v>14</v>
      </c>
      <c r="E938" s="838" t="s">
        <v>607</v>
      </c>
      <c r="F938" s="365" t="s">
        <v>1419</v>
      </c>
      <c r="G938" s="366" t="s">
        <v>1419</v>
      </c>
      <c r="H938" s="366" t="s">
        <v>34</v>
      </c>
      <c r="I938" s="840" t="s">
        <v>34</v>
      </c>
      <c r="J938" s="366" t="s">
        <v>608</v>
      </c>
      <c r="K938" s="367" t="s">
        <v>48</v>
      </c>
      <c r="L938" s="681" t="s">
        <v>1419</v>
      </c>
      <c r="M938" s="368" t="s">
        <v>34</v>
      </c>
      <c r="N938" s="682">
        <v>433977</v>
      </c>
      <c r="O938" s="683" t="s">
        <v>1321</v>
      </c>
      <c r="P938" s="684">
        <v>42755</v>
      </c>
      <c r="Q938" s="372">
        <v>18.427068999999999</v>
      </c>
      <c r="R938" s="372">
        <v>7.5569875019920278</v>
      </c>
      <c r="S938" s="873">
        <v>2</v>
      </c>
      <c r="T938" s="369">
        <v>0.13711881816777804</v>
      </c>
      <c r="U938" s="685">
        <v>1.4103403042868226</v>
      </c>
      <c r="V938" s="369">
        <v>0.10748561148073188</v>
      </c>
      <c r="W938" s="685">
        <v>0.94508308632275018</v>
      </c>
      <c r="X938" s="369">
        <v>0.18567171580647313</v>
      </c>
      <c r="Y938" s="685">
        <v>1.2407486634527904</v>
      </c>
      <c r="Z938" s="369">
        <v>0.12735109884534612</v>
      </c>
      <c r="AA938" s="685">
        <v>0.6780962632248847</v>
      </c>
      <c r="AB938" s="369">
        <v>0.21014065069724172</v>
      </c>
      <c r="AC938" s="373">
        <v>-2.9721887763162952E-2</v>
      </c>
      <c r="AD938" s="686">
        <v>0</v>
      </c>
      <c r="AE938" s="687" t="s">
        <v>2010</v>
      </c>
      <c r="AF938" s="688" t="s">
        <v>1779</v>
      </c>
      <c r="AG938" s="689" t="s">
        <v>1439</v>
      </c>
      <c r="AH938" s="689" t="s">
        <v>1786</v>
      </c>
      <c r="AI938" s="689">
        <v>10000</v>
      </c>
      <c r="AJ938" s="689">
        <v>5000</v>
      </c>
      <c r="AK938" s="689">
        <v>10000</v>
      </c>
      <c r="AL938" s="673">
        <v>2</v>
      </c>
      <c r="AM938" s="673">
        <v>20</v>
      </c>
      <c r="AN938" s="685" t="s">
        <v>666</v>
      </c>
      <c r="AO938" s="683" t="s">
        <v>1324</v>
      </c>
      <c r="AP938" s="687" t="s">
        <v>1783</v>
      </c>
      <c r="AQ938" s="376" t="s">
        <v>670</v>
      </c>
      <c r="AR938" s="369">
        <v>5.0000000000000001E-3</v>
      </c>
      <c r="AS938" s="369">
        <v>5.0000000000000001E-3</v>
      </c>
      <c r="AT938" s="369" t="s">
        <v>1419</v>
      </c>
      <c r="AW938"/>
      <c r="AX938" s="198"/>
      <c r="AY938" s="184"/>
      <c r="AZ938" s="184"/>
      <c r="BA938" s="184"/>
      <c r="BB938" s="186"/>
      <c r="BC938" s="184"/>
      <c r="BD938" s="184"/>
      <c r="BE938" s="184"/>
      <c r="BF938" s="184"/>
      <c r="BG938" s="186"/>
      <c r="BH938" s="186"/>
      <c r="BI938" s="199"/>
      <c r="BJ938" s="199"/>
      <c r="BK938" s="199"/>
      <c r="BL938" s="186"/>
      <c r="BM938" s="186"/>
      <c r="BN938" s="186"/>
      <c r="BO938" s="186"/>
      <c r="BP938" s="186"/>
      <c r="BQ938" s="186"/>
      <c r="BR938" s="186"/>
      <c r="BS938" s="186"/>
      <c r="BT938" s="187"/>
      <c r="BU938" s="188"/>
      <c r="BV938" s="189"/>
      <c r="BW938" s="185"/>
      <c r="BX938"/>
      <c r="BZ938"/>
    </row>
    <row r="939" spans="2:78" ht="18.75">
      <c r="B939" s="676" t="s">
        <v>521</v>
      </c>
      <c r="C939" s="364">
        <v>39806561000118</v>
      </c>
      <c r="D939" s="838" t="s">
        <v>11</v>
      </c>
      <c r="E939" s="838" t="s">
        <v>620</v>
      </c>
      <c r="F939" s="365" t="s">
        <v>685</v>
      </c>
      <c r="G939" s="366" t="s">
        <v>738</v>
      </c>
      <c r="H939" s="366" t="s">
        <v>34</v>
      </c>
      <c r="I939" s="840" t="s">
        <v>1319</v>
      </c>
      <c r="J939" s="366" t="s">
        <v>608</v>
      </c>
      <c r="K939" s="367" t="s">
        <v>48</v>
      </c>
      <c r="L939" s="681" t="s">
        <v>1419</v>
      </c>
      <c r="M939" s="368" t="s">
        <v>34</v>
      </c>
      <c r="N939" s="683">
        <v>581674</v>
      </c>
      <c r="O939" s="683" t="s">
        <v>1321</v>
      </c>
      <c r="P939" s="684">
        <v>44132</v>
      </c>
      <c r="Q939" s="372">
        <v>74.682061520000005</v>
      </c>
      <c r="R939" s="372">
        <v>46.362586480840001</v>
      </c>
      <c r="S939" s="873">
        <v>1</v>
      </c>
      <c r="T939" s="369">
        <v>0.11886383507252041</v>
      </c>
      <c r="U939" s="685">
        <v>1.2225780499344399</v>
      </c>
      <c r="V939" s="369">
        <v>0.14136443030803325</v>
      </c>
      <c r="W939" s="685">
        <v>1.2429675958602426</v>
      </c>
      <c r="AB939" s="369">
        <v>1.5875877493742466E-3</v>
      </c>
      <c r="AC939" s="373">
        <v>17.40567852308736</v>
      </c>
      <c r="AD939" s="686">
        <v>0</v>
      </c>
      <c r="AE939" s="687" t="s">
        <v>2010</v>
      </c>
      <c r="AF939" s="688" t="s">
        <v>1797</v>
      </c>
      <c r="AG939" s="689" t="s">
        <v>741</v>
      </c>
      <c r="AH939" s="689" t="s">
        <v>1780</v>
      </c>
      <c r="AI939" s="689">
        <v>1000</v>
      </c>
      <c r="AJ939" s="689">
        <v>500</v>
      </c>
      <c r="AK939" s="689">
        <v>500</v>
      </c>
      <c r="AL939" s="673">
        <v>0</v>
      </c>
      <c r="AM939" s="673">
        <v>0</v>
      </c>
      <c r="AN939" s="685" t="s">
        <v>1787</v>
      </c>
      <c r="AO939" s="683" t="s">
        <v>1324</v>
      </c>
      <c r="AP939" s="687" t="s">
        <v>1802</v>
      </c>
      <c r="AQ939" s="376" t="s">
        <v>1917</v>
      </c>
      <c r="AR939" s="369">
        <v>1.7836900000000001E-3</v>
      </c>
      <c r="AS939" s="369">
        <v>1.7836900000000001E-3</v>
      </c>
      <c r="AT939" s="369" t="s">
        <v>1419</v>
      </c>
      <c r="AW939"/>
      <c r="AX939" s="198"/>
      <c r="AY939" s="184"/>
      <c r="AZ939" s="184"/>
      <c r="BA939" s="184"/>
      <c r="BB939" s="186"/>
      <c r="BC939" s="184"/>
      <c r="BD939" s="184"/>
      <c r="BE939" s="184"/>
      <c r="BF939" s="184"/>
      <c r="BG939" s="186"/>
      <c r="BH939" s="186"/>
      <c r="BI939" s="199"/>
      <c r="BJ939" s="199"/>
      <c r="BK939" s="199"/>
      <c r="BL939" s="186"/>
      <c r="BM939" s="186"/>
      <c r="BN939" s="186"/>
      <c r="BO939" s="186"/>
      <c r="BP939" s="186"/>
      <c r="BQ939" s="186"/>
      <c r="BR939" s="186"/>
      <c r="BS939" s="186"/>
      <c r="BT939" s="187"/>
      <c r="BU939" s="188"/>
      <c r="BV939" s="189"/>
      <c r="BW939" s="185"/>
      <c r="BX939"/>
      <c r="BZ939"/>
    </row>
    <row r="940" spans="2:78" ht="18.75">
      <c r="B940" s="676" t="s">
        <v>522</v>
      </c>
      <c r="C940" s="364">
        <v>41128407000186</v>
      </c>
      <c r="D940" s="838" t="s">
        <v>13</v>
      </c>
      <c r="E940" s="838" t="s">
        <v>615</v>
      </c>
      <c r="F940" s="365" t="s">
        <v>619</v>
      </c>
      <c r="G940" s="366" t="s">
        <v>34</v>
      </c>
      <c r="H940" s="366" t="s">
        <v>1337</v>
      </c>
      <c r="I940" s="840" t="s">
        <v>34</v>
      </c>
      <c r="J940" s="366" t="s">
        <v>1419</v>
      </c>
      <c r="K940" s="367" t="s">
        <v>48</v>
      </c>
      <c r="L940" s="681" t="s">
        <v>1419</v>
      </c>
      <c r="M940" s="368" t="s">
        <v>34</v>
      </c>
      <c r="N940" s="683">
        <v>592978</v>
      </c>
      <c r="O940" s="683" t="s">
        <v>1321</v>
      </c>
      <c r="P940" s="684">
        <v>44331</v>
      </c>
      <c r="Q940" s="372">
        <v>26.807083080000002</v>
      </c>
      <c r="R940" s="372">
        <v>25.519500722359972</v>
      </c>
      <c r="S940" s="873">
        <v>1</v>
      </c>
      <c r="T940" s="369">
        <v>7.8008449615112996E-2</v>
      </c>
      <c r="U940" s="685">
        <v>0.80235858241210611</v>
      </c>
      <c r="V940" s="369">
        <v>9.1864574505061025E-2</v>
      </c>
      <c r="W940" s="685">
        <v>0.80773281559209253</v>
      </c>
      <c r="AB940" s="369">
        <v>3.7721487014841133E-2</v>
      </c>
      <c r="AC940" s="373">
        <v>-0.57969119302134164</v>
      </c>
      <c r="AD940" s="686">
        <v>0</v>
      </c>
      <c r="AE940" s="687" t="s">
        <v>2010</v>
      </c>
      <c r="AF940" s="688" t="s">
        <v>1779</v>
      </c>
      <c r="AG940" s="689" t="s">
        <v>1439</v>
      </c>
      <c r="AH940" s="689" t="s">
        <v>1786</v>
      </c>
      <c r="AI940" s="689">
        <v>500</v>
      </c>
      <c r="AJ940" s="689">
        <v>0</v>
      </c>
      <c r="AK940" s="689">
        <v>500</v>
      </c>
      <c r="AL940" s="673">
        <v>2.5</v>
      </c>
      <c r="AM940" s="673">
        <v>20</v>
      </c>
      <c r="AN940" s="685" t="s">
        <v>1787</v>
      </c>
      <c r="AO940" s="683" t="s">
        <v>1324</v>
      </c>
      <c r="AP940" s="687" t="s">
        <v>1802</v>
      </c>
      <c r="AQ940" s="376" t="s">
        <v>664</v>
      </c>
      <c r="AR940" s="369">
        <v>5.3340000000000002E-3</v>
      </c>
      <c r="AS940" s="369">
        <v>5.3340000000000002E-3</v>
      </c>
      <c r="AT940" s="369" t="s">
        <v>1419</v>
      </c>
      <c r="AW940"/>
      <c r="AX940" s="198"/>
      <c r="AY940" s="184"/>
      <c r="AZ940" s="184"/>
      <c r="BA940" s="184"/>
      <c r="BB940" s="186"/>
      <c r="BC940" s="184"/>
      <c r="BD940" s="184"/>
      <c r="BE940" s="184"/>
      <c r="BF940" s="184"/>
      <c r="BG940" s="186"/>
      <c r="BH940" s="186"/>
      <c r="BI940" s="199"/>
      <c r="BJ940" s="199"/>
      <c r="BK940" s="199"/>
      <c r="BL940" s="186"/>
      <c r="BM940" s="186"/>
      <c r="BN940" s="186"/>
      <c r="BO940" s="186"/>
      <c r="BP940" s="186"/>
      <c r="BQ940" s="186"/>
      <c r="BR940" s="186"/>
      <c r="BS940" s="186"/>
      <c r="BT940" s="187"/>
      <c r="BU940" s="188"/>
      <c r="BV940" s="189"/>
      <c r="BW940" s="185"/>
      <c r="BX940"/>
      <c r="BZ940"/>
    </row>
    <row r="941" spans="2:78" ht="18.75">
      <c r="B941" s="676" t="s">
        <v>1301</v>
      </c>
      <c r="C941" s="364">
        <v>42102422000118</v>
      </c>
      <c r="D941" s="838" t="s">
        <v>11</v>
      </c>
      <c r="E941" s="838" t="s">
        <v>620</v>
      </c>
      <c r="F941" s="365" t="s">
        <v>663</v>
      </c>
      <c r="G941" s="366" t="s">
        <v>738</v>
      </c>
      <c r="H941" s="366" t="s">
        <v>34</v>
      </c>
      <c r="I941" s="840" t="s">
        <v>1304</v>
      </c>
      <c r="J941" s="366" t="s">
        <v>608</v>
      </c>
      <c r="K941" s="367" t="s">
        <v>48</v>
      </c>
      <c r="L941" s="681" t="s">
        <v>1419</v>
      </c>
      <c r="M941" s="368" t="s">
        <v>1416</v>
      </c>
      <c r="N941" s="683">
        <v>615315</v>
      </c>
      <c r="O941" s="683" t="s">
        <v>1321</v>
      </c>
      <c r="P941" s="684">
        <v>44323</v>
      </c>
      <c r="Q941" s="372">
        <v>74.375456700000001</v>
      </c>
      <c r="R941" s="372">
        <v>61.136792302120035</v>
      </c>
      <c r="S941" s="873">
        <v>5</v>
      </c>
      <c r="T941" s="369">
        <v>0.10546716175677617</v>
      </c>
      <c r="U941" s="685">
        <v>1.0847861073475411</v>
      </c>
      <c r="V941" s="369">
        <v>0.1226918091537812</v>
      </c>
      <c r="W941" s="685">
        <v>1.0787858213223596</v>
      </c>
      <c r="AB941" s="369">
        <v>2.3191728873335816E-3</v>
      </c>
      <c r="AC941" s="373">
        <v>3.863627799154687</v>
      </c>
      <c r="AD941" s="686">
        <v>0</v>
      </c>
      <c r="AE941" s="687" t="s">
        <v>2010</v>
      </c>
      <c r="AF941" s="688" t="s">
        <v>2092</v>
      </c>
      <c r="AG941" s="689" t="s">
        <v>928</v>
      </c>
      <c r="AH941" s="689" t="s">
        <v>1861</v>
      </c>
      <c r="AI941" s="689">
        <v>0</v>
      </c>
      <c r="AJ941" s="689">
        <v>0</v>
      </c>
      <c r="AK941" s="689">
        <v>0</v>
      </c>
      <c r="AL941" s="673">
        <v>0</v>
      </c>
      <c r="AM941" s="673">
        <v>0</v>
      </c>
      <c r="AN941" s="685" t="s">
        <v>1787</v>
      </c>
      <c r="AO941" s="683" t="s">
        <v>1324</v>
      </c>
      <c r="AP941" s="687" t="s">
        <v>1788</v>
      </c>
      <c r="AQ941" s="376" t="s">
        <v>11</v>
      </c>
      <c r="AR941" s="369">
        <v>0</v>
      </c>
      <c r="AS941" s="369">
        <v>0</v>
      </c>
      <c r="AT941" s="369" t="s">
        <v>1419</v>
      </c>
      <c r="AW941"/>
      <c r="AX941" s="198"/>
      <c r="AY941" s="184"/>
      <c r="AZ941" s="184"/>
      <c r="BA941" s="184"/>
      <c r="BB941" s="186"/>
      <c r="BC941" s="184"/>
      <c r="BD941" s="184"/>
      <c r="BE941" s="184"/>
      <c r="BF941" s="184"/>
      <c r="BG941" s="186"/>
      <c r="BH941" s="186"/>
      <c r="BI941" s="199"/>
      <c r="BJ941" s="199"/>
      <c r="BK941" s="199"/>
      <c r="BL941" s="186"/>
      <c r="BM941" s="186"/>
      <c r="BN941" s="186"/>
      <c r="BO941" s="186"/>
      <c r="BP941" s="186"/>
      <c r="BQ941" s="186"/>
      <c r="BR941" s="186"/>
      <c r="BS941" s="186"/>
      <c r="BT941" s="187"/>
      <c r="BU941" s="188"/>
      <c r="BV941" s="189"/>
      <c r="BW941" s="185"/>
      <c r="BX941"/>
      <c r="BZ941"/>
    </row>
    <row r="942" spans="2:78" ht="18.75">
      <c r="B942" s="676" t="s">
        <v>568</v>
      </c>
      <c r="C942" s="364">
        <v>42747231000103</v>
      </c>
      <c r="D942" s="838" t="s">
        <v>14</v>
      </c>
      <c r="E942" s="838" t="s">
        <v>614</v>
      </c>
      <c r="F942" s="365" t="s">
        <v>610</v>
      </c>
      <c r="G942" s="366" t="s">
        <v>1419</v>
      </c>
      <c r="H942" s="366" t="s">
        <v>1337</v>
      </c>
      <c r="I942" s="840" t="s">
        <v>34</v>
      </c>
      <c r="J942" s="366" t="s">
        <v>608</v>
      </c>
      <c r="K942" s="367" t="s">
        <v>48</v>
      </c>
      <c r="L942" s="681" t="s">
        <v>1419</v>
      </c>
      <c r="M942" s="368" t="s">
        <v>34</v>
      </c>
      <c r="N942" s="683">
        <v>606278</v>
      </c>
      <c r="O942" s="683" t="s">
        <v>1321</v>
      </c>
      <c r="P942" s="684">
        <v>44406</v>
      </c>
      <c r="Q942" s="372">
        <v>23.81200991</v>
      </c>
      <c r="R942" s="372">
        <v>18.186229793585657</v>
      </c>
      <c r="S942" s="873">
        <v>2</v>
      </c>
      <c r="T942" s="369">
        <v>9.8685640934098151E-2</v>
      </c>
      <c r="U942" s="685">
        <v>1.0150345424756768</v>
      </c>
      <c r="V942" s="369">
        <v>9.4895442449200118E-2</v>
      </c>
      <c r="W942" s="685">
        <v>0.8343821688536418</v>
      </c>
      <c r="AB942" s="369">
        <v>8.2124519505808846E-2</v>
      </c>
      <c r="AC942" s="373">
        <v>-0.2293583692103173</v>
      </c>
      <c r="AD942" s="686">
        <v>0</v>
      </c>
      <c r="AE942" s="687" t="s">
        <v>2123</v>
      </c>
      <c r="AF942" s="688" t="s">
        <v>1800</v>
      </c>
      <c r="AG942" s="689" t="s">
        <v>1438</v>
      </c>
      <c r="AH942" s="689" t="s">
        <v>1861</v>
      </c>
      <c r="AI942" s="689">
        <v>0</v>
      </c>
      <c r="AJ942" s="689">
        <v>0</v>
      </c>
      <c r="AK942" s="689">
        <v>0</v>
      </c>
      <c r="AL942" s="673">
        <v>0</v>
      </c>
      <c r="AM942" s="673">
        <v>0</v>
      </c>
      <c r="AN942" s="685" t="s">
        <v>1801</v>
      </c>
      <c r="AO942" s="683" t="s">
        <v>1324</v>
      </c>
      <c r="AP942" s="687" t="s">
        <v>1783</v>
      </c>
      <c r="AQ942" s="376" t="s">
        <v>716</v>
      </c>
      <c r="AR942" s="369">
        <v>6.6666666666666697E-3</v>
      </c>
      <c r="AS942" s="369">
        <v>6.6666666666666697E-3</v>
      </c>
      <c r="AT942" s="369" t="s">
        <v>1419</v>
      </c>
      <c r="AW942"/>
      <c r="AX942" s="198"/>
      <c r="AY942" s="184"/>
      <c r="AZ942" s="184"/>
      <c r="BA942" s="184"/>
      <c r="BB942" s="186"/>
      <c r="BC942" s="184"/>
      <c r="BD942" s="184"/>
      <c r="BE942" s="184"/>
      <c r="BF942" s="184"/>
      <c r="BG942" s="186"/>
      <c r="BH942" s="186"/>
      <c r="BI942" s="199"/>
      <c r="BJ942" s="199"/>
      <c r="BK942" s="199"/>
      <c r="BL942" s="186"/>
      <c r="BM942" s="186"/>
      <c r="BN942" s="186"/>
      <c r="BO942" s="186"/>
      <c r="BP942" s="186"/>
      <c r="BQ942" s="186"/>
      <c r="BR942" s="186"/>
      <c r="BS942" s="186"/>
      <c r="BT942" s="187"/>
      <c r="BU942" s="188"/>
      <c r="BV942" s="189"/>
      <c r="BW942" s="185"/>
      <c r="BX942"/>
      <c r="BZ942"/>
    </row>
    <row r="943" spans="2:78" ht="18.75">
      <c r="B943" s="676" t="s">
        <v>583</v>
      </c>
      <c r="C943" s="364">
        <v>37994000000164</v>
      </c>
      <c r="D943" s="838" t="s">
        <v>14</v>
      </c>
      <c r="E943" s="838" t="s">
        <v>607</v>
      </c>
      <c r="F943" s="365" t="s">
        <v>1419</v>
      </c>
      <c r="G943" s="366" t="s">
        <v>866</v>
      </c>
      <c r="H943" s="366" t="s">
        <v>34</v>
      </c>
      <c r="I943" s="840" t="s">
        <v>34</v>
      </c>
      <c r="J943" s="366" t="s">
        <v>611</v>
      </c>
      <c r="K943" s="367" t="s">
        <v>49</v>
      </c>
      <c r="L943" s="681" t="s">
        <v>715</v>
      </c>
      <c r="M943" s="368" t="s">
        <v>1416</v>
      </c>
      <c r="N943" s="683">
        <v>570621</v>
      </c>
      <c r="O943" s="683" t="s">
        <v>1321</v>
      </c>
      <c r="P943" s="684">
        <v>44181</v>
      </c>
      <c r="Q943" s="372">
        <v>5287236</v>
      </c>
      <c r="R943" s="372">
        <v>106126.41672252327</v>
      </c>
      <c r="S943" s="873">
        <v>2</v>
      </c>
      <c r="T943" s="369">
        <v>-0.41267395605539925</v>
      </c>
      <c r="U943" s="685">
        <v>-4.2445721202342384</v>
      </c>
      <c r="V943" s="369">
        <v>-0.44879873311778173</v>
      </c>
      <c r="W943" s="685">
        <v>-3.9461290305700865</v>
      </c>
      <c r="AB943" s="369">
        <v>0.33817561908616439</v>
      </c>
      <c r="AC943" s="373">
        <v>-1.6634260120617594</v>
      </c>
      <c r="AD943" s="686">
        <v>0</v>
      </c>
      <c r="AE943" s="687" t="s">
        <v>2107</v>
      </c>
      <c r="AF943" s="688" t="s">
        <v>1797</v>
      </c>
      <c r="AG943" s="689" t="s">
        <v>741</v>
      </c>
      <c r="AH943" s="689" t="s">
        <v>1780</v>
      </c>
      <c r="AI943" s="689">
        <v>1000</v>
      </c>
      <c r="AJ943" s="689">
        <v>1000</v>
      </c>
      <c r="AK943" s="689">
        <v>1000</v>
      </c>
      <c r="AL943" s="673">
        <v>0</v>
      </c>
      <c r="AM943" s="673">
        <v>0</v>
      </c>
      <c r="AN943" s="685" t="s">
        <v>1791</v>
      </c>
      <c r="AO943" s="683" t="s">
        <v>1324</v>
      </c>
      <c r="AP943" s="687" t="s">
        <v>1783</v>
      </c>
      <c r="AQ943" s="376" t="s">
        <v>687</v>
      </c>
      <c r="AR943" s="369">
        <v>5.0000000000000001E-4</v>
      </c>
      <c r="AS943" s="369">
        <v>5.0000000000000001E-4</v>
      </c>
      <c r="AT943" s="369" t="s">
        <v>1419</v>
      </c>
      <c r="AW943"/>
      <c r="AX943" s="198"/>
      <c r="AY943" s="184"/>
      <c r="AZ943" s="184"/>
      <c r="BA943" s="184"/>
      <c r="BB943" s="186"/>
      <c r="BC943" s="184"/>
      <c r="BD943" s="184"/>
      <c r="BE943" s="184"/>
      <c r="BF943" s="184"/>
      <c r="BG943" s="186"/>
      <c r="BH943" s="186"/>
      <c r="BI943" s="199"/>
      <c r="BJ943" s="199"/>
      <c r="BK943" s="199"/>
      <c r="BL943" s="186"/>
      <c r="BM943" s="186"/>
      <c r="BN943" s="186"/>
      <c r="BO943" s="186"/>
      <c r="BP943" s="186"/>
      <c r="BQ943" s="186"/>
      <c r="BR943" s="186"/>
      <c r="BS943" s="186"/>
      <c r="BT943" s="187"/>
      <c r="BU943" s="188"/>
      <c r="BV943" s="189"/>
      <c r="BW943" s="185"/>
      <c r="BX943"/>
      <c r="BZ943"/>
    </row>
    <row r="944" spans="2:78" ht="18.75">
      <c r="B944" s="676" t="s">
        <v>584</v>
      </c>
      <c r="C944" s="364">
        <v>11145210000194</v>
      </c>
      <c r="D944" s="838" t="s">
        <v>14</v>
      </c>
      <c r="E944" s="838" t="s">
        <v>607</v>
      </c>
      <c r="F944" s="365" t="s">
        <v>1419</v>
      </c>
      <c r="G944" s="366" t="s">
        <v>1419</v>
      </c>
      <c r="H944" s="366" t="s">
        <v>34</v>
      </c>
      <c r="I944" s="840" t="s">
        <v>34</v>
      </c>
      <c r="J944" s="366" t="s">
        <v>611</v>
      </c>
      <c r="K944" s="367" t="s">
        <v>1782</v>
      </c>
      <c r="L944" s="681" t="s">
        <v>1419</v>
      </c>
      <c r="M944" s="368" t="s">
        <v>34</v>
      </c>
      <c r="N944" s="682">
        <v>235911</v>
      </c>
      <c r="O944" s="683" t="s">
        <v>1321</v>
      </c>
      <c r="P944" s="684">
        <v>40068</v>
      </c>
      <c r="Q944" s="372">
        <v>10.185228</v>
      </c>
      <c r="R944" s="372">
        <v>13.104343266932275</v>
      </c>
      <c r="S944" s="873">
        <v>5</v>
      </c>
      <c r="T944" s="369">
        <v>-0.26090172194643757</v>
      </c>
      <c r="U944" s="685">
        <v>-2.6835136040091894</v>
      </c>
      <c r="V944" s="369">
        <v>-0.28523523505217141</v>
      </c>
      <c r="W944" s="685">
        <v>-2.5079728584827854</v>
      </c>
      <c r="X944" s="369">
        <v>-0.11660615972872113</v>
      </c>
      <c r="Y944" s="685">
        <v>-0.77921904370492889</v>
      </c>
      <c r="Z944" s="369">
        <v>0.30217016410990993</v>
      </c>
      <c r="AA944" s="685">
        <v>1.6089414304136402</v>
      </c>
      <c r="AB944" s="369">
        <v>0.1960228841522427</v>
      </c>
      <c r="AC944" s="373">
        <v>-2.0353063627894801</v>
      </c>
      <c r="AD944" s="686">
        <v>0</v>
      </c>
      <c r="AE944" s="687" t="s">
        <v>1879</v>
      </c>
      <c r="AF944" s="688" t="s">
        <v>1779</v>
      </c>
      <c r="AG944" s="689" t="s">
        <v>1439</v>
      </c>
      <c r="AH944" s="689" t="s">
        <v>1780</v>
      </c>
      <c r="AI944" s="689">
        <v>100000</v>
      </c>
      <c r="AJ944" s="689">
        <v>20000</v>
      </c>
      <c r="AK944" s="689">
        <v>100000</v>
      </c>
      <c r="AL944" s="673">
        <v>1.5</v>
      </c>
      <c r="AM944" s="673">
        <v>15</v>
      </c>
      <c r="AN944" s="685" t="s">
        <v>1801</v>
      </c>
      <c r="AO944" s="683" t="s">
        <v>1324</v>
      </c>
      <c r="AP944" s="687" t="s">
        <v>1783</v>
      </c>
      <c r="AQ944" s="376" t="s">
        <v>687</v>
      </c>
      <c r="AR944" s="369">
        <v>4.2671999999999996E-3</v>
      </c>
      <c r="AS944" s="369">
        <v>4.2671999999999996E-3</v>
      </c>
      <c r="AT944" s="369" t="s">
        <v>1419</v>
      </c>
      <c r="AW944" s="198"/>
      <c r="AX944" s="198"/>
      <c r="AY944" s="184"/>
      <c r="AZ944" s="184"/>
      <c r="BA944" s="184"/>
      <c r="BB944" s="186"/>
      <c r="BC944" s="184"/>
      <c r="BD944" s="184"/>
      <c r="BE944" s="184"/>
      <c r="BF944" s="184"/>
      <c r="BG944" s="186"/>
      <c r="BH944" s="186"/>
      <c r="BI944" s="199"/>
      <c r="BJ944" s="199"/>
      <c r="BK944" s="199"/>
      <c r="BL944" s="218"/>
      <c r="BM944" s="186"/>
      <c r="BN944" s="186"/>
      <c r="BO944" s="186"/>
      <c r="BP944" s="186"/>
      <c r="BQ944" s="186"/>
      <c r="BR944" s="186"/>
      <c r="BS944" s="186"/>
      <c r="BT944" s="187"/>
      <c r="BU944" s="188"/>
      <c r="BV944" s="189"/>
      <c r="BW944" s="185"/>
      <c r="BX944"/>
      <c r="BZ944"/>
    </row>
    <row r="945" spans="2:78" ht="18.75">
      <c r="B945" s="676" t="s">
        <v>1091</v>
      </c>
      <c r="C945" s="364">
        <v>17703320000100</v>
      </c>
      <c r="D945" s="838" t="s">
        <v>14</v>
      </c>
      <c r="E945" s="838" t="s">
        <v>607</v>
      </c>
      <c r="F945" s="365" t="s">
        <v>1419</v>
      </c>
      <c r="G945" s="366" t="s">
        <v>1419</v>
      </c>
      <c r="H945" s="366" t="s">
        <v>34</v>
      </c>
      <c r="I945" s="840" t="s">
        <v>34</v>
      </c>
      <c r="J945" s="366" t="s">
        <v>611</v>
      </c>
      <c r="K945" s="367" t="s">
        <v>1782</v>
      </c>
      <c r="L945" s="681" t="s">
        <v>1419</v>
      </c>
      <c r="M945" s="368" t="s">
        <v>34</v>
      </c>
      <c r="N945" s="682">
        <v>336408</v>
      </c>
      <c r="O945" s="683" t="s">
        <v>1321</v>
      </c>
      <c r="P945" s="684">
        <v>41416</v>
      </c>
      <c r="Q945" s="372">
        <v>4.3353469999999996</v>
      </c>
      <c r="R945" s="372">
        <v>3.9638063625497986</v>
      </c>
      <c r="S945" s="873">
        <v>5</v>
      </c>
      <c r="T945" s="369">
        <v>-0.27040536590810837</v>
      </c>
      <c r="U945" s="685">
        <v>-2.7812636597333871</v>
      </c>
      <c r="V945" s="369">
        <v>-0.29937994660918399</v>
      </c>
      <c r="W945" s="685">
        <v>-2.632342320304593</v>
      </c>
      <c r="X945" s="369">
        <v>-9.4050620532340035E-2</v>
      </c>
      <c r="Y945" s="685">
        <v>-0.62849196613250746</v>
      </c>
      <c r="Z945" s="369">
        <v>0.35954878030849824</v>
      </c>
      <c r="AA945" s="685">
        <v>1.9144607827085689</v>
      </c>
      <c r="AB945" s="369">
        <v>0.19682562996592462</v>
      </c>
      <c r="AC945" s="373">
        <v>-2.0988696187378499</v>
      </c>
      <c r="AD945" s="686">
        <v>17703461000123</v>
      </c>
      <c r="AE945" s="687" t="s">
        <v>1879</v>
      </c>
      <c r="AF945" s="688" t="s">
        <v>1779</v>
      </c>
      <c r="AG945" s="689" t="s">
        <v>1439</v>
      </c>
      <c r="AH945" s="689" t="s">
        <v>1786</v>
      </c>
      <c r="AI945" s="689">
        <v>20000</v>
      </c>
      <c r="AJ945" s="689">
        <v>5000</v>
      </c>
      <c r="AK945" s="689">
        <v>5000</v>
      </c>
      <c r="AL945" s="673">
        <v>2</v>
      </c>
      <c r="AM945" s="673">
        <v>20</v>
      </c>
      <c r="AN945" s="685" t="s">
        <v>1801</v>
      </c>
      <c r="AO945" s="683" t="s">
        <v>1324</v>
      </c>
      <c r="AP945" s="687" t="s">
        <v>1783</v>
      </c>
      <c r="AQ945" s="376" t="s">
        <v>659</v>
      </c>
      <c r="AR945" s="369">
        <v>5.3340000000000002E-3</v>
      </c>
      <c r="AS945" s="369">
        <v>5.3340000000000002E-3</v>
      </c>
      <c r="AT945" s="369" t="s">
        <v>1419</v>
      </c>
      <c r="AW945"/>
      <c r="AX945" s="198"/>
      <c r="AY945" s="184"/>
      <c r="AZ945" s="184"/>
      <c r="BA945" s="184"/>
      <c r="BB945" s="186"/>
      <c r="BC945" s="184"/>
      <c r="BD945" s="184"/>
      <c r="BE945" s="184"/>
      <c r="BF945" s="184"/>
      <c r="BG945" s="186"/>
      <c r="BH945" s="186"/>
      <c r="BI945" s="199"/>
      <c r="BJ945" s="199"/>
      <c r="BK945" s="199"/>
      <c r="BL945" s="186"/>
      <c r="BM945" s="186"/>
      <c r="BN945" s="186"/>
      <c r="BO945" s="186"/>
      <c r="BP945" s="186"/>
      <c r="BQ945" s="186"/>
      <c r="BR945" s="186"/>
      <c r="BS945" s="186"/>
      <c r="BT945" s="187"/>
      <c r="BU945" s="188"/>
      <c r="BV945" s="189"/>
      <c r="BW945" s="185"/>
      <c r="BX945"/>
      <c r="BZ945"/>
    </row>
    <row r="946" spans="2:78" ht="18.75">
      <c r="B946" s="676" t="s">
        <v>1092</v>
      </c>
      <c r="C946" s="364">
        <v>39471486000181</v>
      </c>
      <c r="D946" s="838" t="s">
        <v>14</v>
      </c>
      <c r="E946" s="838" t="s">
        <v>607</v>
      </c>
      <c r="F946" s="365" t="s">
        <v>1419</v>
      </c>
      <c r="G946" s="366" t="s">
        <v>1419</v>
      </c>
      <c r="H946" s="366" t="s">
        <v>34</v>
      </c>
      <c r="I946" s="840" t="s">
        <v>34</v>
      </c>
      <c r="J946" s="366" t="s">
        <v>608</v>
      </c>
      <c r="K946" s="367" t="s">
        <v>48</v>
      </c>
      <c r="L946" s="681" t="s">
        <v>1419</v>
      </c>
      <c r="M946" s="368" t="s">
        <v>1416</v>
      </c>
      <c r="N946" s="683">
        <v>605875</v>
      </c>
      <c r="O946" s="683" t="s">
        <v>1321</v>
      </c>
      <c r="P946" s="684">
        <v>44097</v>
      </c>
      <c r="Q946" s="372">
        <v>16.249615720000001</v>
      </c>
      <c r="R946" s="372">
        <v>14.57436717520161</v>
      </c>
      <c r="S946" s="873">
        <v>2</v>
      </c>
      <c r="T946" s="369">
        <v>0.12712258304356761</v>
      </c>
      <c r="U946" s="685">
        <v>1.3075236852757748</v>
      </c>
      <c r="V946" s="369">
        <v>0.1135610444801034</v>
      </c>
      <c r="W946" s="685">
        <v>0.99850222671460076</v>
      </c>
      <c r="X946" s="369">
        <v>-6.0592030000000685E-2</v>
      </c>
      <c r="Y946" s="685">
        <v>-0.4049053993595465</v>
      </c>
      <c r="AB946" s="369">
        <v>0.21110928946270821</v>
      </c>
      <c r="AC946" s="373">
        <v>-8.0689881323302737E-4</v>
      </c>
      <c r="AD946" s="686">
        <v>39471368000173</v>
      </c>
      <c r="AE946" s="687" t="s">
        <v>2109</v>
      </c>
      <c r="AF946" s="688" t="s">
        <v>1842</v>
      </c>
      <c r="AG946" s="689" t="s">
        <v>736</v>
      </c>
      <c r="AH946" s="689" t="s">
        <v>1786</v>
      </c>
      <c r="AI946" s="689">
        <v>10000</v>
      </c>
      <c r="AJ946" s="689">
        <v>1000</v>
      </c>
      <c r="AK946" s="689">
        <v>1000</v>
      </c>
      <c r="AL946" s="673">
        <v>0</v>
      </c>
      <c r="AM946" s="673">
        <v>0</v>
      </c>
      <c r="AN946" s="685" t="s">
        <v>666</v>
      </c>
      <c r="AO946" s="683" t="s">
        <v>1324</v>
      </c>
      <c r="AP946" s="687" t="s">
        <v>1783</v>
      </c>
      <c r="AQ946" s="376" t="s">
        <v>659</v>
      </c>
      <c r="AR946" s="369">
        <v>3.5999999999999999E-3</v>
      </c>
      <c r="AS946" s="369">
        <v>3.5999999999999999E-3</v>
      </c>
      <c r="AT946" s="369" t="s">
        <v>1419</v>
      </c>
      <c r="AW946"/>
      <c r="AX946" s="198"/>
      <c r="AY946" s="184"/>
      <c r="AZ946" s="184"/>
      <c r="BA946" s="184"/>
      <c r="BB946" s="186"/>
      <c r="BC946" s="184"/>
      <c r="BD946" s="184"/>
      <c r="BE946" s="184"/>
      <c r="BF946" s="184"/>
      <c r="BG946" s="186"/>
      <c r="BH946" s="186"/>
      <c r="BI946" s="199"/>
      <c r="BJ946" s="199"/>
      <c r="BK946" s="199"/>
      <c r="BL946" s="186"/>
      <c r="BM946" s="186"/>
      <c r="BN946" s="186"/>
      <c r="BO946" s="186"/>
      <c r="BP946" s="186"/>
      <c r="BQ946" s="186"/>
      <c r="BR946" s="186"/>
      <c r="BS946" s="186"/>
      <c r="BT946" s="187"/>
      <c r="BU946" s="188"/>
      <c r="BV946" s="189"/>
      <c r="BW946" s="185"/>
      <c r="BX946"/>
      <c r="BZ946"/>
    </row>
    <row r="947" spans="2:78" ht="18.75">
      <c r="B947" s="676" t="s">
        <v>1093</v>
      </c>
      <c r="C947" s="364">
        <v>37467515000106</v>
      </c>
      <c r="D947" s="838" t="s">
        <v>14</v>
      </c>
      <c r="E947" s="838" t="s">
        <v>614</v>
      </c>
      <c r="F947" s="365" t="s">
        <v>689</v>
      </c>
      <c r="G947" s="366" t="s">
        <v>1419</v>
      </c>
      <c r="H947" s="366" t="s">
        <v>865</v>
      </c>
      <c r="I947" s="840" t="s">
        <v>34</v>
      </c>
      <c r="J947" s="366" t="s">
        <v>608</v>
      </c>
      <c r="K947" s="367" t="s">
        <v>48</v>
      </c>
      <c r="L947" s="681" t="s">
        <v>715</v>
      </c>
      <c r="M947" s="368" t="s">
        <v>1416</v>
      </c>
      <c r="N947" s="683">
        <v>574759</v>
      </c>
      <c r="O947" s="683" t="s">
        <v>1321</v>
      </c>
      <c r="P947" s="684">
        <v>44227</v>
      </c>
      <c r="Q947" s="372">
        <v>0</v>
      </c>
      <c r="R947" s="372">
        <v>23140148.276535124</v>
      </c>
      <c r="S947" s="873">
        <v>2</v>
      </c>
      <c r="T947" s="369">
        <v>0.33294560954886032</v>
      </c>
      <c r="U947" s="685">
        <v>3.4245234793924597</v>
      </c>
      <c r="V947" s="369">
        <v>0.30812629308491934</v>
      </c>
      <c r="W947" s="685">
        <v>2.7092458612293973</v>
      </c>
      <c r="AB947" s="369">
        <v>0.16422343740753192</v>
      </c>
      <c r="AC947" s="373">
        <v>1.1837220547715215</v>
      </c>
      <c r="AD947" s="686">
        <v>37467474000158</v>
      </c>
      <c r="AE947" s="687" t="s">
        <v>2109</v>
      </c>
      <c r="AF947" s="688" t="s">
        <v>1842</v>
      </c>
      <c r="AG947" s="689" t="s">
        <v>736</v>
      </c>
      <c r="AH947" s="689" t="s">
        <v>1780</v>
      </c>
      <c r="AI947" s="689">
        <v>0</v>
      </c>
      <c r="AJ947" s="689">
        <v>0</v>
      </c>
      <c r="AK947" s="689">
        <v>0</v>
      </c>
      <c r="AL947" s="673">
        <v>0</v>
      </c>
      <c r="AM947" s="673">
        <v>0</v>
      </c>
      <c r="AN947" s="685" t="s">
        <v>1787</v>
      </c>
      <c r="AO947" s="683" t="s">
        <v>1324</v>
      </c>
      <c r="AP947" s="687" t="s">
        <v>1802</v>
      </c>
      <c r="AQ947" s="376" t="s">
        <v>668</v>
      </c>
      <c r="AR947" s="369">
        <v>3.5999999999999999E-3</v>
      </c>
      <c r="AS947" s="369">
        <v>3.5999999999999999E-3</v>
      </c>
      <c r="AT947" s="369" t="s">
        <v>1419</v>
      </c>
      <c r="AW947"/>
      <c r="AX947" s="198"/>
      <c r="AY947" s="184"/>
      <c r="AZ947" s="184"/>
      <c r="BA947" s="184"/>
      <c r="BB947" s="186"/>
      <c r="BC947" s="184"/>
      <c r="BD947" s="184"/>
      <c r="BE947" s="184"/>
      <c r="BF947" s="184"/>
      <c r="BG947" s="186"/>
      <c r="BH947" s="186"/>
      <c r="BI947" s="199"/>
      <c r="BJ947" s="199"/>
      <c r="BK947" s="199"/>
      <c r="BL947" s="186"/>
      <c r="BM947" s="186"/>
      <c r="BN947" s="186"/>
      <c r="BO947" s="186"/>
      <c r="BP947" s="186"/>
      <c r="BQ947" s="186"/>
      <c r="BR947" s="186"/>
      <c r="BS947" s="186"/>
      <c r="BT947" s="187"/>
      <c r="BU947" s="188"/>
      <c r="BV947" s="189"/>
      <c r="BW947" s="185"/>
      <c r="BX947"/>
      <c r="BZ947"/>
    </row>
    <row r="948" spans="2:78" ht="18.75">
      <c r="B948" s="676" t="s">
        <v>1094</v>
      </c>
      <c r="C948" s="364">
        <v>39435574000128</v>
      </c>
      <c r="D948" s="838" t="s">
        <v>14</v>
      </c>
      <c r="E948" s="838" t="s">
        <v>607</v>
      </c>
      <c r="F948" s="365" t="s">
        <v>1419</v>
      </c>
      <c r="G948" s="366" t="s">
        <v>1419</v>
      </c>
      <c r="H948" s="366" t="s">
        <v>34</v>
      </c>
      <c r="I948" s="840" t="s">
        <v>34</v>
      </c>
      <c r="J948" s="366" t="s">
        <v>608</v>
      </c>
      <c r="K948" s="367" t="s">
        <v>48</v>
      </c>
      <c r="L948" s="681" t="s">
        <v>1419</v>
      </c>
      <c r="M948" s="368" t="s">
        <v>1416</v>
      </c>
      <c r="N948" s="683">
        <v>604054</v>
      </c>
      <c r="O948" s="683" t="s">
        <v>1321</v>
      </c>
      <c r="P948" s="684">
        <v>44092</v>
      </c>
      <c r="Q948" s="372">
        <v>16.892125920000002</v>
      </c>
      <c r="R948" s="372">
        <v>14.796988278830662</v>
      </c>
      <c r="S948" s="873">
        <v>2</v>
      </c>
      <c r="T948" s="369">
        <v>8.1375499153558239E-2</v>
      </c>
      <c r="U948" s="685">
        <v>0.83699048585215186</v>
      </c>
      <c r="V948" s="369">
        <v>5.0852913410597056E-2</v>
      </c>
      <c r="W948" s="685">
        <v>0.44713173877422679</v>
      </c>
      <c r="X948" s="369">
        <v>-4.8917910000000564E-2</v>
      </c>
      <c r="Y948" s="685">
        <v>-0.32689325451522849</v>
      </c>
      <c r="AB948" s="369">
        <v>0.19686046320978012</v>
      </c>
      <c r="AC948" s="373">
        <v>-0.31940631389062202</v>
      </c>
      <c r="AD948" s="686">
        <v>39433090000140</v>
      </c>
      <c r="AE948" s="687" t="s">
        <v>2109</v>
      </c>
      <c r="AF948" s="688" t="s">
        <v>1842</v>
      </c>
      <c r="AG948" s="689" t="s">
        <v>736</v>
      </c>
      <c r="AH948" s="689" t="s">
        <v>1780</v>
      </c>
      <c r="AI948" s="689">
        <v>10000</v>
      </c>
      <c r="AJ948" s="689">
        <v>0</v>
      </c>
      <c r="AK948" s="689">
        <v>0</v>
      </c>
      <c r="AL948" s="673">
        <v>0</v>
      </c>
      <c r="AM948" s="673">
        <v>0</v>
      </c>
      <c r="AN948" s="685" t="s">
        <v>666</v>
      </c>
      <c r="AO948" s="683" t="s">
        <v>1324</v>
      </c>
      <c r="AP948" s="687" t="s">
        <v>1783</v>
      </c>
      <c r="AQ948" s="376" t="s">
        <v>716</v>
      </c>
      <c r="AR948" s="369">
        <v>3.5999999999999999E-3</v>
      </c>
      <c r="AS948" s="369">
        <v>3.5999999999999999E-3</v>
      </c>
      <c r="AT948" s="369" t="s">
        <v>1419</v>
      </c>
      <c r="AW948"/>
      <c r="AX948" s="198"/>
      <c r="AY948" s="184"/>
      <c r="AZ948" s="184"/>
      <c r="BA948" s="184"/>
      <c r="BB948" s="186"/>
      <c r="BC948" s="184"/>
      <c r="BD948" s="184"/>
      <c r="BE948" s="184"/>
      <c r="BF948" s="184"/>
      <c r="BG948" s="186"/>
      <c r="BH948" s="186"/>
      <c r="BI948" s="199"/>
      <c r="BJ948" s="199"/>
      <c r="BK948" s="199"/>
      <c r="BL948" s="186"/>
      <c r="BM948" s="186"/>
      <c r="BN948" s="186"/>
      <c r="BO948" s="186"/>
      <c r="BP948" s="186"/>
      <c r="BQ948" s="186"/>
      <c r="BR948" s="186"/>
      <c r="BS948" s="186"/>
      <c r="BT948" s="187"/>
      <c r="BU948" s="188"/>
      <c r="BV948" s="189"/>
      <c r="BW948" s="185"/>
      <c r="BX948"/>
      <c r="BZ948"/>
    </row>
    <row r="949" spans="2:78" ht="18.75">
      <c r="B949" s="676" t="s">
        <v>1695</v>
      </c>
      <c r="C949" s="364">
        <v>21312739000109</v>
      </c>
      <c r="D949" s="838" t="s">
        <v>14</v>
      </c>
      <c r="E949" s="838" t="s">
        <v>607</v>
      </c>
      <c r="F949" s="365" t="s">
        <v>1419</v>
      </c>
      <c r="G949" s="366" t="s">
        <v>1419</v>
      </c>
      <c r="H949" s="366" t="s">
        <v>34</v>
      </c>
      <c r="I949" s="840" t="s">
        <v>34</v>
      </c>
      <c r="J949" s="366" t="s">
        <v>608</v>
      </c>
      <c r="K949" s="367" t="s">
        <v>48</v>
      </c>
      <c r="L949" s="681" t="s">
        <v>1419</v>
      </c>
      <c r="M949" s="368" t="s">
        <v>1419</v>
      </c>
      <c r="N949" s="682">
        <v>388483</v>
      </c>
      <c r="O949" s="683" t="s">
        <v>1321</v>
      </c>
      <c r="P949" s="684">
        <v>41997</v>
      </c>
      <c r="Q949" s="372">
        <v>13.574655999999999</v>
      </c>
      <c r="R949" s="372">
        <v>19.322044021834053</v>
      </c>
      <c r="S949" s="873">
        <v>2</v>
      </c>
      <c r="T949" s="369">
        <v>9.4525764441624194E-3</v>
      </c>
      <c r="U949" s="685">
        <v>9.7224799022423689E-2</v>
      </c>
      <c r="V949" s="369">
        <v>-9.739372806822566E-2</v>
      </c>
      <c r="W949" s="685">
        <v>-0.8563487134991794</v>
      </c>
      <c r="X949" s="369">
        <v>-0.26393982191228171</v>
      </c>
      <c r="Y949" s="685">
        <v>-1.7637741960168491</v>
      </c>
      <c r="Z949" s="369">
        <v>-0.29642980928374285</v>
      </c>
      <c r="AA949" s="685">
        <v>-1.578376219806892</v>
      </c>
      <c r="AB949" s="369">
        <v>0.38146793340845964</v>
      </c>
      <c r="AC949" s="373">
        <v>-0.55345442668544098</v>
      </c>
      <c r="AD949" s="686">
        <v>21293631000116</v>
      </c>
      <c r="AE949" s="687" t="s">
        <v>1822</v>
      </c>
      <c r="AF949" s="688" t="s">
        <v>1823</v>
      </c>
      <c r="AG949" s="689" t="s">
        <v>59</v>
      </c>
      <c r="AH949" s="689" t="s">
        <v>1786</v>
      </c>
      <c r="AI949" s="689">
        <v>5000</v>
      </c>
      <c r="AJ949" s="689">
        <v>1000</v>
      </c>
      <c r="AK949" s="689">
        <v>5000</v>
      </c>
      <c r="AL949" s="673">
        <v>1.86</v>
      </c>
      <c r="AM949" s="673">
        <v>20</v>
      </c>
      <c r="AN949" s="685" t="s">
        <v>666</v>
      </c>
      <c r="AO949" s="683" t="s">
        <v>1324</v>
      </c>
      <c r="AP949" s="687" t="s">
        <v>1783</v>
      </c>
      <c r="AQ949" s="376" t="s">
        <v>659</v>
      </c>
      <c r="AR949" s="369">
        <v>6.6674166666666696E-3</v>
      </c>
      <c r="AS949" s="369">
        <v>6.6674166666666696E-3</v>
      </c>
      <c r="AT949" s="369" t="s">
        <v>1419</v>
      </c>
      <c r="AW949"/>
      <c r="AX949" s="198"/>
      <c r="AY949" s="184"/>
      <c r="AZ949" s="184"/>
      <c r="BA949" s="184"/>
      <c r="BB949" s="186"/>
      <c r="BC949" s="184"/>
      <c r="BD949" s="184"/>
      <c r="BE949" s="184"/>
      <c r="BF949" s="184"/>
      <c r="BG949" s="186"/>
      <c r="BH949" s="186"/>
      <c r="BI949" s="199"/>
      <c r="BJ949" s="199"/>
      <c r="BK949" s="199"/>
      <c r="BL949" s="186"/>
      <c r="BM949" s="186"/>
      <c r="BN949" s="186"/>
      <c r="BO949" s="186"/>
      <c r="BP949" s="186"/>
      <c r="BQ949" s="186"/>
      <c r="BR949" s="186"/>
      <c r="BS949" s="186"/>
      <c r="BT949" s="187"/>
      <c r="BU949" s="188"/>
      <c r="BV949" s="189"/>
      <c r="BW949" s="185"/>
      <c r="BX949"/>
      <c r="BZ949"/>
    </row>
    <row r="950" spans="2:78" ht="18.75">
      <c r="B950" s="676" t="s">
        <v>1095</v>
      </c>
      <c r="C950" s="364">
        <v>6301947000119</v>
      </c>
      <c r="D950" s="838" t="s">
        <v>13</v>
      </c>
      <c r="E950" s="838" t="s">
        <v>615</v>
      </c>
      <c r="F950" s="365" t="s">
        <v>619</v>
      </c>
      <c r="G950" s="366" t="s">
        <v>34</v>
      </c>
      <c r="H950" s="366" t="s">
        <v>1337</v>
      </c>
      <c r="I950" s="840" t="s">
        <v>34</v>
      </c>
      <c r="J950" s="366" t="s">
        <v>1419</v>
      </c>
      <c r="K950" s="367" t="s">
        <v>48</v>
      </c>
      <c r="L950" s="681" t="s">
        <v>1419</v>
      </c>
      <c r="M950" s="368" t="s">
        <v>1416</v>
      </c>
      <c r="N950" s="682">
        <v>133825</v>
      </c>
      <c r="O950" s="683" t="s">
        <v>1321</v>
      </c>
      <c r="P950" s="684">
        <v>38149</v>
      </c>
      <c r="Q950" s="372">
        <v>242.369891</v>
      </c>
      <c r="R950" s="372">
        <v>273.32283217131464</v>
      </c>
      <c r="S950" s="873">
        <v>1</v>
      </c>
      <c r="T950" s="369">
        <v>0.13834040497537248</v>
      </c>
      <c r="U950" s="685">
        <v>1.4229049772686699</v>
      </c>
      <c r="V950" s="369">
        <v>0.15052728492267153</v>
      </c>
      <c r="W950" s="685">
        <v>1.3235333460051477</v>
      </c>
      <c r="X950" s="369">
        <v>0.17753419659941083</v>
      </c>
      <c r="Y950" s="685">
        <v>1.1863698043135356</v>
      </c>
      <c r="Z950" s="369">
        <v>0.23071873045439406</v>
      </c>
      <c r="AA950" s="685">
        <v>1.228489666721327</v>
      </c>
      <c r="AB950" s="369">
        <v>1.592896677543601E-2</v>
      </c>
      <c r="AC950" s="373">
        <v>2.3099989551225004</v>
      </c>
      <c r="AD950" s="686">
        <v>28087314000192</v>
      </c>
      <c r="AE950" s="687" t="s">
        <v>1822</v>
      </c>
      <c r="AF950" s="688" t="s">
        <v>1823</v>
      </c>
      <c r="AG950" s="689" t="s">
        <v>59</v>
      </c>
      <c r="AH950" s="689" t="s">
        <v>1786</v>
      </c>
      <c r="AI950" s="689">
        <v>1000</v>
      </c>
      <c r="AJ950" s="689">
        <v>1000</v>
      </c>
      <c r="AK950" s="689">
        <v>1000</v>
      </c>
      <c r="AL950" s="673">
        <v>1</v>
      </c>
      <c r="AM950" s="673">
        <v>20</v>
      </c>
      <c r="AN950" s="685" t="s">
        <v>1787</v>
      </c>
      <c r="AO950" s="683" t="s">
        <v>1324</v>
      </c>
      <c r="AP950" s="687" t="s">
        <v>1802</v>
      </c>
      <c r="AQ950" s="376" t="s">
        <v>664</v>
      </c>
      <c r="AR950" s="369">
        <v>1.9997999999999999E-3</v>
      </c>
      <c r="AS950" s="369">
        <v>1.9997999999999999E-3</v>
      </c>
      <c r="AT950" s="369" t="s">
        <v>1419</v>
      </c>
      <c r="AW950"/>
      <c r="AX950" s="198"/>
      <c r="AY950" s="184"/>
      <c r="AZ950" s="184"/>
      <c r="BA950" s="184"/>
      <c r="BB950" s="186"/>
      <c r="BC950" s="184"/>
      <c r="BD950" s="184"/>
      <c r="BE950" s="184"/>
      <c r="BF950" s="184"/>
      <c r="BG950" s="186"/>
      <c r="BH950" s="186"/>
      <c r="BI950" s="199"/>
      <c r="BJ950" s="199"/>
      <c r="BK950" s="199"/>
      <c r="BL950" s="186"/>
      <c r="BM950" s="186"/>
      <c r="BN950" s="186"/>
      <c r="BO950" s="186"/>
      <c r="BP950" s="186"/>
      <c r="BQ950" s="186"/>
      <c r="BR950" s="186"/>
      <c r="BS950" s="186"/>
      <c r="BT950" s="187"/>
      <c r="BU950" s="188"/>
      <c r="BV950" s="189"/>
      <c r="BW950" s="185"/>
      <c r="BX950"/>
      <c r="BZ950"/>
    </row>
    <row r="951" spans="2:78" ht="18.75">
      <c r="B951" s="676" t="s">
        <v>1096</v>
      </c>
      <c r="C951" s="364"/>
      <c r="D951" s="838" t="s">
        <v>13</v>
      </c>
      <c r="E951" s="838" t="s">
        <v>615</v>
      </c>
      <c r="F951" s="365" t="s">
        <v>619</v>
      </c>
      <c r="G951" s="366" t="s">
        <v>34</v>
      </c>
      <c r="H951" s="366" t="s">
        <v>865</v>
      </c>
      <c r="I951" s="840" t="s">
        <v>34</v>
      </c>
      <c r="J951" s="366" t="s">
        <v>1419</v>
      </c>
      <c r="L951" s="681" t="s">
        <v>1419</v>
      </c>
      <c r="M951" s="368" t="s">
        <v>34</v>
      </c>
      <c r="N951" s="682">
        <v>295906</v>
      </c>
      <c r="O951" s="683" t="s">
        <v>1321</v>
      </c>
      <c r="S951" s="873"/>
      <c r="AD951" s="686">
        <v>14146709000104</v>
      </c>
      <c r="AG951" s="689" t="s">
        <v>59</v>
      </c>
      <c r="AI951" s="689">
        <v>5000</v>
      </c>
      <c r="AJ951" s="689">
        <v>1000</v>
      </c>
      <c r="AK951" s="689">
        <v>1000</v>
      </c>
      <c r="AO951" s="683" t="s">
        <v>1324</v>
      </c>
      <c r="AR951" s="369">
        <v>4.00013333333333E-3</v>
      </c>
      <c r="AS951" s="369">
        <v>4.00013333333333E-3</v>
      </c>
      <c r="AT951" s="369" t="s">
        <v>1419</v>
      </c>
      <c r="AW951" s="198"/>
      <c r="AX951" s="198"/>
      <c r="AY951" s="184"/>
      <c r="AZ951" s="184"/>
      <c r="BA951" s="184"/>
      <c r="BB951" s="186"/>
      <c r="BC951" s="184"/>
      <c r="BD951" s="184"/>
      <c r="BE951" s="184"/>
      <c r="BF951" s="184"/>
      <c r="BG951" s="186"/>
      <c r="BH951" s="186"/>
      <c r="BI951" s="199"/>
      <c r="BJ951" s="199"/>
      <c r="BK951" s="199"/>
      <c r="BL951" s="218"/>
      <c r="BM951" s="186"/>
      <c r="BN951" s="186"/>
      <c r="BO951" s="186"/>
      <c r="BP951" s="186"/>
      <c r="BQ951" s="186"/>
      <c r="BR951" s="186"/>
      <c r="BS951" s="186"/>
      <c r="BT951" s="187"/>
      <c r="BU951" s="188"/>
      <c r="BV951" s="189"/>
      <c r="BW951" s="185"/>
      <c r="BX951"/>
      <c r="BZ951"/>
    </row>
    <row r="952" spans="2:78" ht="18.75">
      <c r="B952" s="676" t="s">
        <v>1097</v>
      </c>
      <c r="C952" s="364">
        <v>14806166000104</v>
      </c>
      <c r="D952" s="838" t="s">
        <v>13</v>
      </c>
      <c r="E952" s="838" t="s">
        <v>615</v>
      </c>
      <c r="F952" s="365" t="s">
        <v>619</v>
      </c>
      <c r="G952" s="366" t="s">
        <v>34</v>
      </c>
      <c r="H952" s="366" t="s">
        <v>865</v>
      </c>
      <c r="I952" s="840" t="s">
        <v>34</v>
      </c>
      <c r="J952" s="366" t="s">
        <v>1419</v>
      </c>
      <c r="K952" s="367" t="s">
        <v>48</v>
      </c>
      <c r="L952" s="681" t="s">
        <v>1419</v>
      </c>
      <c r="M952" s="368" t="s">
        <v>34</v>
      </c>
      <c r="N952" s="682">
        <v>331341</v>
      </c>
      <c r="O952" s="683" t="s">
        <v>1324</v>
      </c>
      <c r="P952" s="684">
        <v>40996</v>
      </c>
      <c r="Q952" s="372">
        <v>26.854754</v>
      </c>
      <c r="R952" s="372">
        <v>26.636127072289163</v>
      </c>
      <c r="S952" s="873">
        <v>1</v>
      </c>
      <c r="T952" s="369">
        <v>0.26910361751593403</v>
      </c>
      <c r="U952" s="685">
        <v>2.7678744820256442</v>
      </c>
      <c r="V952" s="369">
        <v>0.26362693412584837</v>
      </c>
      <c r="W952" s="685">
        <v>2.3179786867205405</v>
      </c>
      <c r="X952" s="369">
        <v>0.24703104694426137</v>
      </c>
      <c r="Y952" s="685">
        <v>1.6507815420142204</v>
      </c>
      <c r="Z952" s="369">
        <v>0.30225935790975167</v>
      </c>
      <c r="AA952" s="685">
        <v>1.6094163535428783</v>
      </c>
      <c r="AB952" s="369">
        <v>6.4164752486865012E-2</v>
      </c>
      <c r="AC952" s="373">
        <v>2.3361041693615157</v>
      </c>
      <c r="AD952" s="686">
        <v>14146709000104</v>
      </c>
      <c r="AE952" s="687" t="s">
        <v>1822</v>
      </c>
      <c r="AF952" s="688" t="s">
        <v>1823</v>
      </c>
      <c r="AG952" s="689" t="s">
        <v>59</v>
      </c>
      <c r="AH952" s="689" t="s">
        <v>1786</v>
      </c>
      <c r="AI952" s="689">
        <v>5000</v>
      </c>
      <c r="AJ952" s="689">
        <v>1000</v>
      </c>
      <c r="AK952" s="689">
        <v>1000</v>
      </c>
      <c r="AL952" s="673">
        <v>1.86</v>
      </c>
      <c r="AM952" s="673">
        <v>20</v>
      </c>
      <c r="AN952" s="685" t="s">
        <v>1787</v>
      </c>
      <c r="AO952" s="683" t="s">
        <v>1324</v>
      </c>
      <c r="AP952" s="687" t="s">
        <v>1802</v>
      </c>
      <c r="AQ952" s="376" t="s">
        <v>664</v>
      </c>
      <c r="AR952" s="369">
        <v>6.6674166666666696E-3</v>
      </c>
      <c r="AS952" s="369">
        <v>6.6674166666666696E-3</v>
      </c>
      <c r="AT952" s="369" t="s">
        <v>1419</v>
      </c>
      <c r="AW952" s="198"/>
      <c r="AX952" s="198"/>
      <c r="AY952" s="184"/>
      <c r="AZ952" s="184"/>
      <c r="BA952" s="184"/>
      <c r="BB952" s="186"/>
      <c r="BC952" s="184"/>
      <c r="BD952" s="184"/>
      <c r="BE952" s="184"/>
      <c r="BF952" s="184"/>
      <c r="BG952" s="186"/>
      <c r="BH952" s="186"/>
      <c r="BI952" s="199"/>
      <c r="BJ952" s="199"/>
      <c r="BK952" s="199"/>
      <c r="BL952" s="218"/>
      <c r="BM952" s="186"/>
      <c r="BN952" s="186"/>
      <c r="BO952" s="186"/>
      <c r="BP952" s="186"/>
      <c r="BQ952" s="186"/>
      <c r="BR952" s="186"/>
      <c r="BS952" s="186"/>
      <c r="BT952" s="187"/>
      <c r="BU952" s="188"/>
      <c r="BV952" s="189"/>
      <c r="BW952" s="185"/>
      <c r="BX952"/>
      <c r="BZ952"/>
    </row>
    <row r="953" spans="2:78" ht="18.75">
      <c r="B953" s="676" t="s">
        <v>313</v>
      </c>
      <c r="C953" s="364">
        <v>30995398000104</v>
      </c>
      <c r="D953" s="838" t="s">
        <v>14</v>
      </c>
      <c r="E953" s="838" t="s">
        <v>614</v>
      </c>
      <c r="F953" s="365" t="s">
        <v>1419</v>
      </c>
      <c r="G953" s="366" t="s">
        <v>1419</v>
      </c>
      <c r="H953" s="366" t="s">
        <v>1338</v>
      </c>
      <c r="I953" s="840" t="s">
        <v>34</v>
      </c>
      <c r="J953" s="366" t="s">
        <v>608</v>
      </c>
      <c r="K953" s="367" t="s">
        <v>48</v>
      </c>
      <c r="L953" s="681" t="s">
        <v>1419</v>
      </c>
      <c r="M953" s="368" t="s">
        <v>34</v>
      </c>
      <c r="N953" s="682">
        <v>483583</v>
      </c>
      <c r="O953" s="683" t="s">
        <v>1321</v>
      </c>
      <c r="P953" s="684">
        <v>43464</v>
      </c>
      <c r="Q953" s="372">
        <v>30.27316184</v>
      </c>
      <c r="R953" s="372">
        <v>20.948559002908368</v>
      </c>
      <c r="S953" s="873">
        <v>2</v>
      </c>
      <c r="T953" s="369">
        <v>0.32821543933900088</v>
      </c>
      <c r="U953" s="685">
        <v>3.3758711515628921</v>
      </c>
      <c r="V953" s="369">
        <v>0.22349139543035434</v>
      </c>
      <c r="W953" s="685">
        <v>1.965081045268658</v>
      </c>
      <c r="X953" s="369">
        <v>3.1387850715712595E-2</v>
      </c>
      <c r="Y953" s="685">
        <v>0.20974887669357328</v>
      </c>
      <c r="Z953" s="369">
        <v>3.2198916015608869E-2</v>
      </c>
      <c r="AA953" s="685">
        <v>0.17144700617456951</v>
      </c>
      <c r="AB953" s="369">
        <v>0.21698028654807744</v>
      </c>
      <c r="AC953" s="373">
        <v>0.50585243876890595</v>
      </c>
      <c r="AD953" s="686">
        <v>30994058000169</v>
      </c>
      <c r="AE953" s="687" t="s">
        <v>1822</v>
      </c>
      <c r="AF953" s="688" t="s">
        <v>1823</v>
      </c>
      <c r="AG953" s="689" t="s">
        <v>59</v>
      </c>
      <c r="AH953" s="689" t="s">
        <v>1786</v>
      </c>
      <c r="AI953" s="689">
        <v>5000</v>
      </c>
      <c r="AJ953" s="689">
        <v>1000</v>
      </c>
      <c r="AK953" s="689">
        <v>5000</v>
      </c>
      <c r="AL953" s="673">
        <v>0</v>
      </c>
      <c r="AM953" s="673">
        <v>0</v>
      </c>
      <c r="AN953" s="685" t="s">
        <v>1787</v>
      </c>
      <c r="AO953" s="683" t="s">
        <v>1324</v>
      </c>
      <c r="AP953" s="687" t="s">
        <v>1802</v>
      </c>
      <c r="AQ953" s="376" t="s">
        <v>668</v>
      </c>
      <c r="AR953" s="369">
        <v>6.6674166666666696E-3</v>
      </c>
      <c r="AS953" s="369">
        <v>6.6674166666666696E-3</v>
      </c>
      <c r="AT953" s="369" t="s">
        <v>1419</v>
      </c>
      <c r="AW953" s="198"/>
      <c r="AX953" s="198"/>
      <c r="AY953" s="184"/>
      <c r="AZ953" s="184"/>
      <c r="BA953" s="184"/>
      <c r="BB953" s="186"/>
      <c r="BC953" s="184"/>
      <c r="BD953" s="184"/>
      <c r="BE953" s="184"/>
      <c r="BF953" s="184"/>
      <c r="BG953" s="186"/>
      <c r="BH953" s="186"/>
      <c r="BI953" s="199"/>
      <c r="BJ953" s="199"/>
      <c r="BK953" s="199"/>
      <c r="BL953" s="218"/>
      <c r="BM953" s="186"/>
      <c r="BN953" s="186"/>
      <c r="BO953" s="186"/>
      <c r="BP953" s="186"/>
      <c r="BQ953" s="186"/>
      <c r="BR953" s="186"/>
      <c r="BS953" s="186"/>
      <c r="BT953" s="187"/>
      <c r="BU953" s="188"/>
      <c r="BV953" s="189"/>
      <c r="BW953" s="185"/>
      <c r="BX953"/>
      <c r="BZ953"/>
    </row>
    <row r="954" spans="2:78" ht="18.75">
      <c r="B954" s="676" t="s">
        <v>314</v>
      </c>
      <c r="C954" s="364">
        <v>26396708000105</v>
      </c>
      <c r="D954" s="838" t="s">
        <v>13</v>
      </c>
      <c r="E954" s="838" t="s">
        <v>616</v>
      </c>
      <c r="F954" s="365" t="s">
        <v>618</v>
      </c>
      <c r="G954" s="366" t="s">
        <v>34</v>
      </c>
      <c r="H954" s="366" t="s">
        <v>865</v>
      </c>
      <c r="I954" s="840" t="s">
        <v>34</v>
      </c>
      <c r="J954" s="366" t="s">
        <v>611</v>
      </c>
      <c r="K954" s="367" t="s">
        <v>1782</v>
      </c>
      <c r="L954" s="681" t="s">
        <v>1339</v>
      </c>
      <c r="M954" s="368" t="s">
        <v>1416</v>
      </c>
      <c r="N954" s="682">
        <v>432091</v>
      </c>
      <c r="O954" s="683" t="s">
        <v>1321</v>
      </c>
      <c r="P954" s="684">
        <v>42693</v>
      </c>
      <c r="Q954" s="372">
        <v>318.91834499999999</v>
      </c>
      <c r="R954" s="372">
        <v>338.95480338645439</v>
      </c>
      <c r="S954" s="873">
        <v>1</v>
      </c>
      <c r="T954" s="369">
        <v>0.14745252699946954</v>
      </c>
      <c r="U954" s="685">
        <v>1.5166280206837541</v>
      </c>
      <c r="V954" s="369">
        <v>0.17119116163074266</v>
      </c>
      <c r="W954" s="685">
        <v>1.5052235285851434</v>
      </c>
      <c r="X954" s="369">
        <v>0.23613832832117443</v>
      </c>
      <c r="Y954" s="685">
        <v>1.5779911010240086</v>
      </c>
      <c r="Z954" s="369">
        <v>0.18725576002185251</v>
      </c>
      <c r="AA954" s="685">
        <v>0.99706584622684757</v>
      </c>
      <c r="AB954" s="369">
        <v>6.8305922096057889E-2</v>
      </c>
      <c r="AC954" s="373">
        <v>0.84121217534702575</v>
      </c>
      <c r="AD954" s="686">
        <v>23648930000151</v>
      </c>
      <c r="AE954" s="687" t="s">
        <v>2008</v>
      </c>
      <c r="AF954" s="688" t="s">
        <v>1800</v>
      </c>
      <c r="AG954" s="689" t="s">
        <v>1438</v>
      </c>
      <c r="AH954" s="689" t="s">
        <v>1861</v>
      </c>
      <c r="AI954" s="689">
        <v>10000</v>
      </c>
      <c r="AJ954" s="689">
        <v>10000</v>
      </c>
      <c r="AK954" s="689">
        <v>10000</v>
      </c>
      <c r="AL954" s="673">
        <v>2</v>
      </c>
      <c r="AM954" s="673">
        <v>20</v>
      </c>
      <c r="AN954" s="685" t="s">
        <v>1782</v>
      </c>
      <c r="AO954" s="683" t="s">
        <v>1324</v>
      </c>
      <c r="AP954" s="687" t="s">
        <v>1802</v>
      </c>
      <c r="AQ954" s="376" t="s">
        <v>668</v>
      </c>
      <c r="AR954" s="369">
        <v>0</v>
      </c>
      <c r="AS954" s="369">
        <v>0</v>
      </c>
      <c r="AT954" s="369" t="s">
        <v>1419</v>
      </c>
      <c r="AW954"/>
      <c r="AX954" s="198"/>
      <c r="AY954" s="184"/>
      <c r="AZ954" s="184"/>
      <c r="BA954" s="184"/>
      <c r="BB954" s="186"/>
      <c r="BC954" s="184"/>
      <c r="BD954" s="184"/>
      <c r="BE954" s="184"/>
      <c r="BF954" s="184"/>
      <c r="BG954" s="186"/>
      <c r="BH954" s="186"/>
      <c r="BI954" s="199"/>
      <c r="BJ954" s="199"/>
      <c r="BK954" s="199"/>
      <c r="BL954" s="186"/>
      <c r="BM954" s="186"/>
      <c r="BN954" s="186"/>
      <c r="BO954" s="186"/>
      <c r="BP954" s="186"/>
      <c r="BQ954" s="186"/>
      <c r="BR954" s="186"/>
      <c r="BS954" s="186"/>
      <c r="BT954" s="187"/>
      <c r="BU954" s="188"/>
      <c r="BV954" s="189"/>
      <c r="BW954" s="185"/>
      <c r="BX954"/>
      <c r="BZ954"/>
    </row>
    <row r="955" spans="2:78" ht="18.75">
      <c r="B955" s="676" t="s">
        <v>22</v>
      </c>
      <c r="C955" s="364">
        <v>39958357000112</v>
      </c>
      <c r="D955" s="838" t="s">
        <v>13</v>
      </c>
      <c r="E955" s="838" t="s">
        <v>616</v>
      </c>
      <c r="F955" s="365" t="s">
        <v>619</v>
      </c>
      <c r="G955" s="366" t="s">
        <v>34</v>
      </c>
      <c r="H955" s="366" t="s">
        <v>865</v>
      </c>
      <c r="I955" s="840" t="s">
        <v>34</v>
      </c>
      <c r="J955" s="366" t="s">
        <v>611</v>
      </c>
      <c r="K955" s="367" t="s">
        <v>48</v>
      </c>
      <c r="L955" s="681" t="s">
        <v>1419</v>
      </c>
      <c r="M955" s="368" t="s">
        <v>34</v>
      </c>
      <c r="N955" s="683">
        <v>568678</v>
      </c>
      <c r="O955" s="683" t="s">
        <v>1321</v>
      </c>
      <c r="P955" s="684">
        <v>44191</v>
      </c>
      <c r="Q955" s="372">
        <v>158.87115954000001</v>
      </c>
      <c r="R955" s="372">
        <v>162.50102864737048</v>
      </c>
      <c r="S955" s="873">
        <v>1</v>
      </c>
      <c r="T955" s="369">
        <v>8.8457687966445375E-2</v>
      </c>
      <c r="U955" s="685">
        <v>0.90983458164330966</v>
      </c>
      <c r="V955" s="369">
        <v>9.4525947517373199E-2</v>
      </c>
      <c r="W955" s="685">
        <v>0.83113333018825264</v>
      </c>
      <c r="AB955" s="369">
        <v>5.1920742368298606E-2</v>
      </c>
      <c r="AC955" s="373">
        <v>-0.36989919484638284</v>
      </c>
      <c r="AD955" s="686">
        <v>39913857000138</v>
      </c>
      <c r="AE955" s="687" t="s">
        <v>2102</v>
      </c>
      <c r="AF955" s="688" t="s">
        <v>1800</v>
      </c>
      <c r="AG955" s="689" t="s">
        <v>1438</v>
      </c>
      <c r="AH955" s="689" t="s">
        <v>1786</v>
      </c>
      <c r="AI955" s="689">
        <v>1000</v>
      </c>
      <c r="AJ955" s="689">
        <v>500</v>
      </c>
      <c r="AK955" s="689">
        <v>500</v>
      </c>
      <c r="AL955" s="673">
        <v>1.95</v>
      </c>
      <c r="AM955" s="673">
        <v>20</v>
      </c>
      <c r="AN955" s="685" t="s">
        <v>1782</v>
      </c>
      <c r="AO955" s="683" t="s">
        <v>1324</v>
      </c>
      <c r="AP955" s="687" t="s">
        <v>1802</v>
      </c>
      <c r="AQ955" s="376" t="s">
        <v>668</v>
      </c>
      <c r="AR955" s="369">
        <v>5.2006500000000002E-3</v>
      </c>
      <c r="AS955" s="369">
        <v>5.2006500000000002E-3</v>
      </c>
      <c r="AT955" s="369" t="s">
        <v>1419</v>
      </c>
      <c r="AW955"/>
      <c r="AX955" s="198"/>
      <c r="AY955" s="184"/>
      <c r="AZ955" s="184"/>
      <c r="BA955" s="184"/>
      <c r="BB955" s="186"/>
      <c r="BC955" s="184"/>
      <c r="BD955" s="184"/>
      <c r="BE955" s="184"/>
      <c r="BF955" s="184"/>
      <c r="BG955" s="186"/>
      <c r="BH955" s="186"/>
      <c r="BI955" s="199"/>
      <c r="BJ955" s="199"/>
      <c r="BK955" s="199"/>
      <c r="BL955" s="186"/>
      <c r="BM955" s="186"/>
      <c r="BN955" s="186"/>
      <c r="BO955" s="186"/>
      <c r="BP955" s="186"/>
      <c r="BQ955" s="186"/>
      <c r="BR955" s="186"/>
      <c r="BS955" s="186"/>
      <c r="BT955" s="187"/>
      <c r="BU955" s="188"/>
      <c r="BV955" s="189"/>
      <c r="BW955" s="185"/>
      <c r="BX955"/>
      <c r="BZ955"/>
    </row>
    <row r="956" spans="2:78" ht="18.75">
      <c r="B956" s="676" t="s">
        <v>23</v>
      </c>
      <c r="C956" s="364">
        <v>39958195000112</v>
      </c>
      <c r="D956" s="838" t="s">
        <v>13</v>
      </c>
      <c r="E956" s="838" t="s">
        <v>616</v>
      </c>
      <c r="F956" s="365" t="s">
        <v>619</v>
      </c>
      <c r="G956" s="366" t="s">
        <v>34</v>
      </c>
      <c r="H956" s="366" t="s">
        <v>1338</v>
      </c>
      <c r="I956" s="840" t="s">
        <v>34</v>
      </c>
      <c r="J956" s="366" t="s">
        <v>611</v>
      </c>
      <c r="K956" s="367" t="s">
        <v>48</v>
      </c>
      <c r="L956" s="681" t="s">
        <v>1419</v>
      </c>
      <c r="M956" s="368" t="s">
        <v>34</v>
      </c>
      <c r="N956" s="683">
        <v>566284</v>
      </c>
      <c r="O956" s="683" t="s">
        <v>1321</v>
      </c>
      <c r="P956" s="684">
        <v>44185</v>
      </c>
      <c r="Q956" s="372">
        <v>516.23895368000001</v>
      </c>
      <c r="R956" s="372">
        <v>571.63641642964149</v>
      </c>
      <c r="S956" s="873">
        <v>1</v>
      </c>
      <c r="T956" s="369">
        <v>8.921413518720156E-2</v>
      </c>
      <c r="U956" s="685">
        <v>0.91761504546114103</v>
      </c>
      <c r="V956" s="369">
        <v>9.6725852865797934E-2</v>
      </c>
      <c r="W956" s="685">
        <v>0.85047632231217873</v>
      </c>
      <c r="AB956" s="369">
        <v>6.7000284011650937E-2</v>
      </c>
      <c r="AC956" s="373">
        <v>-0.2538128860241583</v>
      </c>
      <c r="AD956" s="686">
        <v>39913737000130</v>
      </c>
      <c r="AE956" s="687" t="s">
        <v>2102</v>
      </c>
      <c r="AF956" s="688" t="s">
        <v>1800</v>
      </c>
      <c r="AG956" s="689" t="s">
        <v>1438</v>
      </c>
      <c r="AH956" s="689" t="s">
        <v>1780</v>
      </c>
      <c r="AI956" s="689">
        <v>5000</v>
      </c>
      <c r="AJ956" s="689">
        <v>1000</v>
      </c>
      <c r="AK956" s="689">
        <v>1000</v>
      </c>
      <c r="AL956" s="673">
        <v>1.95</v>
      </c>
      <c r="AM956" s="673">
        <v>20</v>
      </c>
      <c r="AN956" s="685" t="s">
        <v>1782</v>
      </c>
      <c r="AO956" s="683" t="s">
        <v>1324</v>
      </c>
      <c r="AP956" s="687" t="s">
        <v>1802</v>
      </c>
      <c r="AQ956" s="376" t="s">
        <v>668</v>
      </c>
      <c r="AR956" s="369">
        <v>5.2006500000000002E-3</v>
      </c>
      <c r="AS956" s="369">
        <v>5.2006500000000002E-3</v>
      </c>
      <c r="AT956" s="369" t="s">
        <v>1419</v>
      </c>
      <c r="AW956"/>
      <c r="AX956" s="198"/>
      <c r="AY956" s="184"/>
      <c r="AZ956" s="184"/>
      <c r="BA956" s="184"/>
      <c r="BB956" s="186"/>
      <c r="BC956" s="184"/>
      <c r="BD956" s="184"/>
      <c r="BE956" s="184"/>
      <c r="BF956" s="184"/>
      <c r="BG956" s="186"/>
      <c r="BH956" s="186"/>
      <c r="BI956" s="199"/>
      <c r="BJ956" s="199"/>
      <c r="BK956" s="199"/>
      <c r="BL956" s="186"/>
      <c r="BM956" s="186"/>
      <c r="BN956" s="186"/>
      <c r="BO956" s="186"/>
      <c r="BP956" s="186"/>
      <c r="BQ956" s="186"/>
      <c r="BR956" s="186"/>
      <c r="BS956" s="186"/>
      <c r="BT956" s="187"/>
      <c r="BU956" s="188"/>
      <c r="BV956" s="189"/>
      <c r="BW956" s="185"/>
      <c r="BX956"/>
      <c r="BZ956"/>
    </row>
    <row r="957" spans="2:78" ht="18.75">
      <c r="B957" s="676" t="s">
        <v>1098</v>
      </c>
      <c r="C957" s="364">
        <v>30338686000196</v>
      </c>
      <c r="D957" s="838" t="s">
        <v>11</v>
      </c>
      <c r="E957" s="838" t="s">
        <v>661</v>
      </c>
      <c r="F957" s="365" t="s">
        <v>1419</v>
      </c>
      <c r="G957" s="366" t="s">
        <v>738</v>
      </c>
      <c r="H957" s="366" t="s">
        <v>34</v>
      </c>
      <c r="I957" s="840" t="s">
        <v>1304</v>
      </c>
      <c r="J957" s="366" t="s">
        <v>611</v>
      </c>
      <c r="K957" s="367" t="s">
        <v>48</v>
      </c>
      <c r="L957" s="681" t="s">
        <v>1339</v>
      </c>
      <c r="M957" s="368" t="s">
        <v>34</v>
      </c>
      <c r="N957" s="682">
        <v>475572</v>
      </c>
      <c r="O957" s="683" t="s">
        <v>1321</v>
      </c>
      <c r="P957" s="684">
        <v>43287</v>
      </c>
      <c r="Q957" s="372">
        <v>21.863992289999999</v>
      </c>
      <c r="R957" s="372">
        <v>40.70896794601591</v>
      </c>
      <c r="S957" s="873">
        <v>3</v>
      </c>
      <c r="T957" s="369">
        <v>-3.9070000525310844E-2</v>
      </c>
      <c r="U957" s="685">
        <v>-0.40185582960560984</v>
      </c>
      <c r="V957" s="369">
        <v>-2.7806314884424643E-2</v>
      </c>
      <c r="W957" s="685">
        <v>-0.24449112330672421</v>
      </c>
      <c r="X957" s="369">
        <v>5.8487965526881958E-2</v>
      </c>
      <c r="Y957" s="685">
        <v>0.39084501772575142</v>
      </c>
      <c r="Z957" s="369">
        <v>7.9254044762971265E-2</v>
      </c>
      <c r="AA957" s="685">
        <v>0.42199770623488797</v>
      </c>
      <c r="AB957" s="369">
        <v>5.3186068097485398E-2</v>
      </c>
      <c r="AC957" s="373">
        <v>-2.6611800470046361</v>
      </c>
      <c r="AD957" s="686">
        <v>29853005000149</v>
      </c>
      <c r="AE957" s="687" t="s">
        <v>1856</v>
      </c>
      <c r="AF957" s="688" t="s">
        <v>1800</v>
      </c>
      <c r="AG957" s="689" t="s">
        <v>1438</v>
      </c>
      <c r="AH957" s="689" t="s">
        <v>1780</v>
      </c>
      <c r="AI957" s="689">
        <v>5000</v>
      </c>
      <c r="AJ957" s="689">
        <v>1000</v>
      </c>
      <c r="AK957" s="689">
        <v>1000</v>
      </c>
      <c r="AL957" s="673">
        <v>0</v>
      </c>
      <c r="AM957" s="673">
        <v>0</v>
      </c>
      <c r="AN957" s="685" t="s">
        <v>1782</v>
      </c>
      <c r="AO957" s="683" t="s">
        <v>1324</v>
      </c>
      <c r="AP957" s="687" t="s">
        <v>1802</v>
      </c>
      <c r="AQ957" s="376" t="s">
        <v>1917</v>
      </c>
      <c r="AR957" s="369">
        <v>5.6666666666666697E-3</v>
      </c>
      <c r="AS957" s="369">
        <v>5.6666666666666697E-3</v>
      </c>
      <c r="AT957" s="369" t="s">
        <v>1419</v>
      </c>
      <c r="AW957"/>
      <c r="AX957" s="198"/>
      <c r="AY957" s="184"/>
      <c r="AZ957" s="184"/>
      <c r="BA957" s="184"/>
      <c r="BB957" s="186"/>
      <c r="BC957" s="184"/>
      <c r="BD957" s="184"/>
      <c r="BE957" s="184"/>
      <c r="BF957" s="184"/>
      <c r="BG957" s="186"/>
      <c r="BH957" s="186"/>
      <c r="BI957" s="199"/>
      <c r="BJ957" s="199"/>
      <c r="BK957" s="199"/>
      <c r="BL957" s="186"/>
      <c r="BM957" s="186"/>
      <c r="BN957" s="186"/>
      <c r="BO957" s="186"/>
      <c r="BP957" s="186"/>
      <c r="BQ957" s="186"/>
      <c r="BR957" s="186"/>
      <c r="BS957" s="186"/>
      <c r="BT957" s="187"/>
      <c r="BU957" s="188"/>
      <c r="BV957" s="189"/>
      <c r="BW957" s="185"/>
      <c r="BX957"/>
      <c r="BZ957"/>
    </row>
    <row r="958" spans="2:78" ht="18.75">
      <c r="B958" s="676" t="s">
        <v>495</v>
      </c>
      <c r="C958" s="364">
        <v>29853005000149</v>
      </c>
      <c r="D958" s="838" t="s">
        <v>11</v>
      </c>
      <c r="E958" s="838" t="s">
        <v>661</v>
      </c>
      <c r="F958" s="365" t="s">
        <v>1419</v>
      </c>
      <c r="G958" s="366" t="s">
        <v>738</v>
      </c>
      <c r="H958" s="366" t="s">
        <v>34</v>
      </c>
      <c r="I958" s="840" t="s">
        <v>34</v>
      </c>
      <c r="J958" s="366" t="s">
        <v>611</v>
      </c>
      <c r="K958" s="367" t="s">
        <v>48</v>
      </c>
      <c r="L958" s="681" t="s">
        <v>1419</v>
      </c>
      <c r="M958" s="368" t="s">
        <v>34</v>
      </c>
      <c r="N958" s="682">
        <v>468584</v>
      </c>
      <c r="O958" s="683" t="s">
        <v>1321</v>
      </c>
      <c r="P958" s="684">
        <v>43238</v>
      </c>
      <c r="Q958" s="372">
        <v>262.52858757000001</v>
      </c>
      <c r="R958" s="372">
        <v>465.36814020430234</v>
      </c>
      <c r="S958" s="873">
        <v>3</v>
      </c>
      <c r="T958" s="369">
        <v>-4.2606134085401592E-2</v>
      </c>
      <c r="U958" s="685">
        <v>-0.43822685254598392</v>
      </c>
      <c r="V958" s="369">
        <v>-3.1319519570542353E-2</v>
      </c>
      <c r="W958" s="685">
        <v>-0.27538149348650287</v>
      </c>
      <c r="X958" s="369">
        <v>5.5293315529928E-2</v>
      </c>
      <c r="Y958" s="685">
        <v>0.36949681346801977</v>
      </c>
      <c r="Z958" s="369">
        <v>7.7108385744816932E-2</v>
      </c>
      <c r="AA958" s="685">
        <v>0.41057288638207995</v>
      </c>
      <c r="AB958" s="369">
        <v>4.3848901463380122E-2</v>
      </c>
      <c r="AC958" s="373">
        <v>-3.3079713070329295</v>
      </c>
      <c r="AD958" s="686">
        <v>29363886000110</v>
      </c>
      <c r="AE958" s="687" t="s">
        <v>2004</v>
      </c>
      <c r="AF958" s="688" t="s">
        <v>1779</v>
      </c>
      <c r="AG958" s="689" t="s">
        <v>1439</v>
      </c>
      <c r="AH958" s="689" t="s">
        <v>1780</v>
      </c>
      <c r="AI958" s="689">
        <v>0</v>
      </c>
      <c r="AJ958" s="689">
        <v>1000</v>
      </c>
      <c r="AK958" s="689">
        <v>1000</v>
      </c>
      <c r="AL958" s="673">
        <v>0.85</v>
      </c>
      <c r="AM958" s="673">
        <v>0</v>
      </c>
      <c r="AN958" s="685" t="s">
        <v>1782</v>
      </c>
      <c r="AO958" s="683" t="s">
        <v>1324</v>
      </c>
      <c r="AP958" s="687" t="s">
        <v>1802</v>
      </c>
      <c r="AQ958" s="376" t="s">
        <v>1917</v>
      </c>
      <c r="AR958" s="369">
        <v>5.6666666666666697E-3</v>
      </c>
      <c r="AS958" s="369">
        <v>5.6666666666666697E-3</v>
      </c>
      <c r="AT958" s="369" t="s">
        <v>1419</v>
      </c>
      <c r="AW958"/>
      <c r="AX958" s="198"/>
      <c r="AY958" s="184"/>
      <c r="AZ958" s="184"/>
      <c r="BA958" s="184"/>
      <c r="BB958" s="186"/>
      <c r="BC958" s="184"/>
      <c r="BD958" s="184"/>
      <c r="BE958" s="184"/>
      <c r="BF958" s="184"/>
      <c r="BG958" s="186"/>
      <c r="BH958" s="186"/>
      <c r="BI958" s="199"/>
      <c r="BJ958" s="199"/>
      <c r="BK958" s="199"/>
      <c r="BL958" s="186"/>
      <c r="BM958" s="186"/>
      <c r="BN958" s="186"/>
      <c r="BO958" s="186"/>
      <c r="BP958" s="186"/>
      <c r="BQ958" s="186"/>
      <c r="BR958" s="186"/>
      <c r="BS958" s="186"/>
      <c r="BT958" s="187"/>
      <c r="BU958" s="188"/>
      <c r="BV958" s="189"/>
      <c r="BW958" s="185"/>
      <c r="BX958"/>
      <c r="BZ958"/>
    </row>
    <row r="959" spans="2:78" ht="18.75">
      <c r="B959" s="676" t="s">
        <v>315</v>
      </c>
      <c r="C959" s="364">
        <v>40660810000199</v>
      </c>
      <c r="D959" s="838" t="s">
        <v>11</v>
      </c>
      <c r="E959" s="838" t="s">
        <v>661</v>
      </c>
      <c r="F959" s="365" t="s">
        <v>1419</v>
      </c>
      <c r="G959" s="366" t="s">
        <v>738</v>
      </c>
      <c r="H959" s="366" t="s">
        <v>34</v>
      </c>
      <c r="I959" s="840" t="s">
        <v>34</v>
      </c>
      <c r="J959" s="366" t="s">
        <v>611</v>
      </c>
      <c r="K959" s="367" t="s">
        <v>48</v>
      </c>
      <c r="L959" s="681" t="s">
        <v>1419</v>
      </c>
      <c r="M959" s="368" t="s">
        <v>34</v>
      </c>
      <c r="N959" s="683">
        <v>585211</v>
      </c>
      <c r="O959" s="683" t="s">
        <v>1321</v>
      </c>
      <c r="P959" s="684">
        <v>44277</v>
      </c>
      <c r="Q959" s="372">
        <v>20.264900130000001</v>
      </c>
      <c r="R959" s="372">
        <v>13.06201446192</v>
      </c>
      <c r="S959" s="873">
        <v>3</v>
      </c>
      <c r="T959" s="369">
        <v>-0.16944160614168369</v>
      </c>
      <c r="U959" s="685">
        <v>-1.7427974479207295</v>
      </c>
      <c r="V959" s="369">
        <v>-0.18314204963231795</v>
      </c>
      <c r="W959" s="685">
        <v>-1.6103034733445496</v>
      </c>
      <c r="AB959" s="369">
        <v>0.15341688849105914</v>
      </c>
      <c r="AC959" s="373">
        <v>-1.9350766455210211</v>
      </c>
      <c r="AD959" s="686">
        <v>38281496000191</v>
      </c>
      <c r="AE959" s="687" t="s">
        <v>2004</v>
      </c>
      <c r="AF959" s="688" t="s">
        <v>1779</v>
      </c>
      <c r="AG959" s="689" t="s">
        <v>1439</v>
      </c>
      <c r="AH959" s="689" t="s">
        <v>1780</v>
      </c>
      <c r="AI959" s="689">
        <v>500</v>
      </c>
      <c r="AJ959" s="689">
        <v>0</v>
      </c>
      <c r="AK959" s="689">
        <v>500</v>
      </c>
      <c r="AL959" s="673">
        <v>0.85</v>
      </c>
      <c r="AM959" s="673">
        <v>0</v>
      </c>
      <c r="AN959" s="685" t="s">
        <v>1782</v>
      </c>
      <c r="AO959" s="683" t="s">
        <v>1324</v>
      </c>
      <c r="AP959" s="687" t="s">
        <v>1802</v>
      </c>
      <c r="AQ959" s="376" t="s">
        <v>1917</v>
      </c>
      <c r="AR959" s="369">
        <v>5.6666666666666697E-3</v>
      </c>
      <c r="AS959" s="369">
        <v>5.6666666666666697E-3</v>
      </c>
      <c r="AT959" s="369" t="s">
        <v>1419</v>
      </c>
      <c r="AW959"/>
      <c r="AX959" s="198"/>
      <c r="AY959" s="184"/>
      <c r="AZ959" s="184"/>
      <c r="BA959" s="184"/>
      <c r="BB959" s="186"/>
      <c r="BC959" s="184"/>
      <c r="BD959" s="184"/>
      <c r="BE959" s="184"/>
      <c r="BF959" s="184"/>
      <c r="BG959" s="186"/>
      <c r="BH959" s="186"/>
      <c r="BI959" s="199"/>
      <c r="BJ959" s="199"/>
      <c r="BK959" s="199"/>
      <c r="BL959" s="186"/>
      <c r="BM959" s="186"/>
      <c r="BN959" s="186"/>
      <c r="BO959" s="186"/>
      <c r="BP959" s="186"/>
      <c r="BQ959" s="186"/>
      <c r="BR959" s="186"/>
      <c r="BS959" s="186"/>
      <c r="BT959" s="187"/>
      <c r="BU959" s="188"/>
      <c r="BV959" s="189"/>
      <c r="BW959" s="185"/>
      <c r="BX959"/>
      <c r="BZ959"/>
    </row>
    <row r="960" spans="2:78" ht="18.75">
      <c r="B960" s="676" t="s">
        <v>316</v>
      </c>
      <c r="C960" s="364">
        <v>11403956000150</v>
      </c>
      <c r="D960" s="838" t="s">
        <v>13</v>
      </c>
      <c r="E960" s="838" t="s">
        <v>616</v>
      </c>
      <c r="F960" s="365" t="s">
        <v>617</v>
      </c>
      <c r="G960" s="366" t="s">
        <v>34</v>
      </c>
      <c r="H960" s="366" t="s">
        <v>1337</v>
      </c>
      <c r="I960" s="840" t="s">
        <v>34</v>
      </c>
      <c r="J960" s="366" t="s">
        <v>608</v>
      </c>
      <c r="K960" s="367" t="s">
        <v>48</v>
      </c>
      <c r="L960" s="681" t="s">
        <v>1419</v>
      </c>
      <c r="M960" s="368" t="s">
        <v>34</v>
      </c>
      <c r="N960" s="682">
        <v>245054</v>
      </c>
      <c r="O960" s="683" t="s">
        <v>1321</v>
      </c>
      <c r="P960" s="684">
        <v>40261</v>
      </c>
      <c r="Q960" s="372">
        <v>595.75245299999995</v>
      </c>
      <c r="R960" s="372">
        <v>877.55617588047824</v>
      </c>
      <c r="S960" s="873">
        <v>1</v>
      </c>
      <c r="T960" s="369">
        <v>0.10123427750326619</v>
      </c>
      <c r="U960" s="685">
        <v>1.041248631267478</v>
      </c>
      <c r="V960" s="369">
        <v>0.10420877683950636</v>
      </c>
      <c r="W960" s="685">
        <v>0.91627103461242543</v>
      </c>
      <c r="X960" s="369">
        <v>0.1382804031007947</v>
      </c>
      <c r="Y960" s="685">
        <v>0.92405687416522797</v>
      </c>
      <c r="Z960" s="369">
        <v>0.1955141245404679</v>
      </c>
      <c r="AA960" s="685">
        <v>1.0410385026954236</v>
      </c>
      <c r="AB960" s="369">
        <v>2.2694168570975521E-2</v>
      </c>
      <c r="AC960" s="373">
        <v>-0.41960609598651788</v>
      </c>
      <c r="AD960" s="686">
        <v>11490618000101</v>
      </c>
      <c r="AE960" s="687" t="s">
        <v>1885</v>
      </c>
      <c r="AF960" s="688" t="s">
        <v>1779</v>
      </c>
      <c r="AG960" s="689" t="s">
        <v>1439</v>
      </c>
      <c r="AH960" s="689" t="s">
        <v>1786</v>
      </c>
      <c r="AI960" s="689">
        <v>1000</v>
      </c>
      <c r="AJ960" s="689">
        <v>0</v>
      </c>
      <c r="AK960" s="689">
        <v>0</v>
      </c>
      <c r="AL960" s="673">
        <v>2</v>
      </c>
      <c r="AM960" s="673">
        <v>20</v>
      </c>
      <c r="AN960" s="685" t="s">
        <v>1787</v>
      </c>
      <c r="AO960" s="683" t="s">
        <v>1324</v>
      </c>
      <c r="AP960" s="687" t="s">
        <v>1802</v>
      </c>
      <c r="AQ960" s="376" t="s">
        <v>668</v>
      </c>
      <c r="AR960" s="369">
        <v>5.0000000000000001E-3</v>
      </c>
      <c r="AS960" s="369">
        <v>5.0000000000000001E-3</v>
      </c>
      <c r="AT960" s="369" t="s">
        <v>1419</v>
      </c>
      <c r="AW960" s="198"/>
      <c r="AX960" s="198"/>
      <c r="AY960" s="184"/>
      <c r="AZ960" s="184"/>
      <c r="BA960" s="184"/>
      <c r="BB960" s="186"/>
      <c r="BC960" s="184"/>
      <c r="BD960" s="184"/>
      <c r="BE960" s="184"/>
      <c r="BF960" s="184"/>
      <c r="BG960" s="186"/>
      <c r="BH960" s="186"/>
      <c r="BI960" s="199"/>
      <c r="BJ960" s="199"/>
      <c r="BK960" s="199"/>
      <c r="BL960" s="218"/>
      <c r="BM960" s="186"/>
      <c r="BN960" s="186"/>
      <c r="BO960" s="186"/>
      <c r="BP960" s="186"/>
      <c r="BQ960" s="186"/>
      <c r="BR960" s="186"/>
      <c r="BS960" s="186"/>
      <c r="BT960" s="187"/>
      <c r="BU960" s="188"/>
      <c r="BV960" s="189"/>
      <c r="BW960" s="185"/>
      <c r="BX960"/>
      <c r="BZ960"/>
    </row>
    <row r="961" spans="2:78" ht="18.75">
      <c r="B961" s="676" t="s">
        <v>1099</v>
      </c>
      <c r="C961" s="364">
        <v>31353372000125</v>
      </c>
      <c r="D961" s="838" t="s">
        <v>13</v>
      </c>
      <c r="E961" s="838" t="s">
        <v>616</v>
      </c>
      <c r="F961" s="365" t="s">
        <v>617</v>
      </c>
      <c r="G961" s="366" t="s">
        <v>34</v>
      </c>
      <c r="H961" s="366" t="s">
        <v>1337</v>
      </c>
      <c r="I961" s="840" t="s">
        <v>34</v>
      </c>
      <c r="J961" s="366" t="s">
        <v>608</v>
      </c>
      <c r="K961" s="367" t="s">
        <v>48</v>
      </c>
      <c r="L961" s="681" t="s">
        <v>1339</v>
      </c>
      <c r="M961" s="368" t="s">
        <v>34</v>
      </c>
      <c r="N961" s="682">
        <v>479561</v>
      </c>
      <c r="O961" s="683" t="s">
        <v>1321</v>
      </c>
      <c r="P961" s="684">
        <v>43427</v>
      </c>
      <c r="Q961" s="372">
        <v>51.609077110000001</v>
      </c>
      <c r="R961" s="372">
        <v>63.0267253434263</v>
      </c>
      <c r="S961" s="873">
        <v>1</v>
      </c>
      <c r="T961" s="369">
        <v>0.10084626550775844</v>
      </c>
      <c r="U961" s="685">
        <v>1.0372577205877946</v>
      </c>
      <c r="V961" s="369">
        <v>0.10384995959645105</v>
      </c>
      <c r="W961" s="685">
        <v>0.91311608109984932</v>
      </c>
      <c r="X961" s="369">
        <v>0.13767488342537115</v>
      </c>
      <c r="Y961" s="685">
        <v>0.92001049733980345</v>
      </c>
      <c r="Z961" s="369">
        <v>0.19413017341603456</v>
      </c>
      <c r="AA961" s="685">
        <v>1.0336694882583846</v>
      </c>
      <c r="AB961" s="369">
        <v>2.2586619669728969E-2</v>
      </c>
      <c r="AC961" s="373">
        <v>-0.43749037542016816</v>
      </c>
      <c r="AD961" s="686">
        <v>11403956000150</v>
      </c>
      <c r="AE961" s="687" t="s">
        <v>1856</v>
      </c>
      <c r="AF961" s="688" t="s">
        <v>1800</v>
      </c>
      <c r="AG961" s="689" t="s">
        <v>1438</v>
      </c>
      <c r="AH961" s="689" t="s">
        <v>1786</v>
      </c>
      <c r="AI961" s="689">
        <v>5000</v>
      </c>
      <c r="AJ961" s="689">
        <v>0</v>
      </c>
      <c r="AK961" s="689">
        <v>0</v>
      </c>
      <c r="AL961" s="673">
        <v>0</v>
      </c>
      <c r="AM961" s="673">
        <v>0</v>
      </c>
      <c r="AN961" s="685" t="s">
        <v>1782</v>
      </c>
      <c r="AO961" s="683" t="s">
        <v>1324</v>
      </c>
      <c r="AP961" s="687" t="s">
        <v>1802</v>
      </c>
      <c r="AQ961" s="376" t="s">
        <v>668</v>
      </c>
      <c r="AR961" s="369">
        <v>5.0000000000000001E-3</v>
      </c>
      <c r="AS961" s="369">
        <v>5.0000000000000001E-3</v>
      </c>
      <c r="AT961" s="369" t="s">
        <v>1419</v>
      </c>
      <c r="AW961" s="198"/>
      <c r="AX961" s="198"/>
      <c r="AY961" s="184"/>
      <c r="AZ961" s="184"/>
      <c r="BA961" s="184"/>
      <c r="BB961" s="186"/>
      <c r="BC961" s="184"/>
      <c r="BD961" s="184"/>
      <c r="BE961" s="184"/>
      <c r="BF961" s="184"/>
      <c r="BG961" s="186"/>
      <c r="BH961" s="186"/>
      <c r="BI961" s="199"/>
      <c r="BJ961" s="199"/>
      <c r="BK961" s="199"/>
      <c r="BL961" s="218"/>
      <c r="BM961" s="186"/>
      <c r="BN961" s="186"/>
      <c r="BO961" s="186"/>
      <c r="BP961" s="186"/>
      <c r="BQ961" s="186"/>
      <c r="BR961" s="186"/>
      <c r="BS961" s="186"/>
      <c r="BT961" s="187"/>
      <c r="BU961" s="188"/>
      <c r="BV961" s="189"/>
      <c r="BW961" s="185"/>
      <c r="BX961"/>
      <c r="BZ961"/>
    </row>
    <row r="962" spans="2:78" ht="18.75">
      <c r="B962" s="676" t="s">
        <v>317</v>
      </c>
      <c r="C962" s="364">
        <v>11628883000103</v>
      </c>
      <c r="D962" s="838" t="s">
        <v>14</v>
      </c>
      <c r="E962" s="838" t="s">
        <v>607</v>
      </c>
      <c r="F962" s="365" t="s">
        <v>1419</v>
      </c>
      <c r="G962" s="366" t="s">
        <v>1419</v>
      </c>
      <c r="H962" s="366" t="s">
        <v>34</v>
      </c>
      <c r="I962" s="840" t="s">
        <v>34</v>
      </c>
      <c r="J962" s="366" t="s">
        <v>608</v>
      </c>
      <c r="K962" s="367" t="s">
        <v>48</v>
      </c>
      <c r="L962" s="681" t="s">
        <v>1419</v>
      </c>
      <c r="M962" s="368" t="s">
        <v>34</v>
      </c>
      <c r="N962" s="682">
        <v>378100</v>
      </c>
      <c r="O962" s="683" t="s">
        <v>1321</v>
      </c>
      <c r="P962" s="684">
        <v>40271</v>
      </c>
      <c r="Q962" s="372">
        <v>1060.333304</v>
      </c>
      <c r="R962" s="372">
        <v>1009.3012560517923</v>
      </c>
      <c r="S962" s="873">
        <v>2</v>
      </c>
      <c r="T962" s="369">
        <v>0.13906121664651749</v>
      </c>
      <c r="U962" s="685">
        <v>1.4303189104194958</v>
      </c>
      <c r="V962" s="369">
        <v>0.11617459165189148</v>
      </c>
      <c r="W962" s="685">
        <v>1.0214822255566445</v>
      </c>
      <c r="X962" s="369">
        <v>0.14646338176577456</v>
      </c>
      <c r="Y962" s="685">
        <v>0.97873951550096605</v>
      </c>
      <c r="Z962" s="369">
        <v>0.13394928877579737</v>
      </c>
      <c r="AA962" s="685">
        <v>0.71322912015704576</v>
      </c>
      <c r="AB962" s="369">
        <v>0.19219556379267969</v>
      </c>
      <c r="AC962" s="373">
        <v>1.2712069355011861E-2</v>
      </c>
      <c r="AD962" s="686">
        <v>11616482000125</v>
      </c>
      <c r="AE962" s="687" t="s">
        <v>1885</v>
      </c>
      <c r="AF962" s="688" t="s">
        <v>1825</v>
      </c>
      <c r="AG962" s="689" t="s">
        <v>719</v>
      </c>
      <c r="AH962" s="689" t="s">
        <v>1786</v>
      </c>
      <c r="AI962" s="689">
        <v>5000</v>
      </c>
      <c r="AJ962" s="689">
        <v>0</v>
      </c>
      <c r="AK962" s="689">
        <v>0</v>
      </c>
      <c r="AL962" s="673">
        <v>2</v>
      </c>
      <c r="AM962" s="673">
        <v>20</v>
      </c>
      <c r="AN962" s="685" t="s">
        <v>666</v>
      </c>
      <c r="AO962" s="683" t="s">
        <v>1324</v>
      </c>
      <c r="AP962" s="687" t="s">
        <v>1783</v>
      </c>
      <c r="AQ962" s="376" t="s">
        <v>665</v>
      </c>
      <c r="AR962" s="369">
        <v>5.3333333333333297E-3</v>
      </c>
      <c r="AS962" s="369">
        <v>5.3333333333333297E-3</v>
      </c>
      <c r="AT962" s="369" t="s">
        <v>1419</v>
      </c>
      <c r="AW962" s="198"/>
      <c r="AX962" s="198"/>
      <c r="AY962" s="184"/>
      <c r="AZ962" s="184"/>
      <c r="BA962" s="184"/>
      <c r="BB962" s="186"/>
      <c r="BC962" s="184"/>
      <c r="BD962" s="184"/>
      <c r="BE962" s="184"/>
      <c r="BF962" s="184"/>
      <c r="BG962" s="186"/>
      <c r="BH962" s="186"/>
      <c r="BI962" s="199"/>
      <c r="BJ962" s="199"/>
      <c r="BK962" s="199"/>
      <c r="BL962" s="218"/>
      <c r="BM962" s="186"/>
      <c r="BN962" s="186"/>
      <c r="BO962" s="186"/>
      <c r="BP962" s="186"/>
      <c r="BQ962" s="186"/>
      <c r="BR962" s="186"/>
      <c r="BS962" s="186"/>
      <c r="BT962" s="187"/>
      <c r="BU962" s="188"/>
      <c r="BV962" s="189"/>
      <c r="BW962" s="185"/>
      <c r="BX962"/>
      <c r="BZ962"/>
    </row>
    <row r="963" spans="2:78" ht="18.75">
      <c r="B963" s="676" t="s">
        <v>693</v>
      </c>
      <c r="C963" s="364">
        <v>23711486000171</v>
      </c>
      <c r="D963" s="838" t="s">
        <v>14</v>
      </c>
      <c r="E963" s="838" t="s">
        <v>15</v>
      </c>
      <c r="F963" s="365" t="s">
        <v>17</v>
      </c>
      <c r="G963" s="366" t="s">
        <v>1419</v>
      </c>
      <c r="H963" s="366" t="s">
        <v>34</v>
      </c>
      <c r="I963" s="840" t="s">
        <v>34</v>
      </c>
      <c r="J963" s="366" t="s">
        <v>611</v>
      </c>
      <c r="K963" s="367" t="s">
        <v>49</v>
      </c>
      <c r="L963" s="681" t="s">
        <v>1419</v>
      </c>
      <c r="M963" s="368" t="s">
        <v>1416</v>
      </c>
      <c r="N963" s="682">
        <v>412831</v>
      </c>
      <c r="O963" s="683" t="s">
        <v>1321</v>
      </c>
      <c r="P963" s="684">
        <v>42417</v>
      </c>
      <c r="Q963" s="372">
        <v>64.283884</v>
      </c>
      <c r="R963" s="372">
        <v>72.645431860557721</v>
      </c>
      <c r="S963" s="873">
        <v>1</v>
      </c>
      <c r="T963" s="369">
        <v>-5.6281008645786446E-2</v>
      </c>
      <c r="U963" s="685">
        <v>-0.57888024357053858</v>
      </c>
      <c r="V963" s="369">
        <v>-7.0344768862436791E-2</v>
      </c>
      <c r="W963" s="685">
        <v>-0.61851675165926667</v>
      </c>
      <c r="X963" s="369">
        <v>-6.1816961213769561E-2</v>
      </c>
      <c r="Y963" s="685">
        <v>-0.41309098519152898</v>
      </c>
      <c r="Z963" s="369">
        <v>0.2947131931609186</v>
      </c>
      <c r="AA963" s="685">
        <v>1.5692358905216903</v>
      </c>
      <c r="AB963" s="369">
        <v>0.17314066299370012</v>
      </c>
      <c r="AC963" s="373">
        <v>-1.0631595951805262</v>
      </c>
      <c r="AD963" s="686">
        <v>0</v>
      </c>
      <c r="AE963" s="687" t="s">
        <v>1885</v>
      </c>
      <c r="AF963" s="688" t="s">
        <v>1779</v>
      </c>
      <c r="AG963" s="689" t="s">
        <v>1439</v>
      </c>
      <c r="AH963" s="689" t="s">
        <v>1786</v>
      </c>
      <c r="AI963" s="689">
        <v>5000</v>
      </c>
      <c r="AJ963" s="689">
        <v>0</v>
      </c>
      <c r="AK963" s="689">
        <v>0</v>
      </c>
      <c r="AL963" s="673">
        <v>0.75</v>
      </c>
      <c r="AM963" s="673">
        <v>0</v>
      </c>
      <c r="AN963" s="685" t="s">
        <v>1782</v>
      </c>
      <c r="AO963" s="683" t="s">
        <v>1324</v>
      </c>
      <c r="AP963" s="687" t="s">
        <v>1795</v>
      </c>
      <c r="AQ963" s="376" t="s">
        <v>17</v>
      </c>
      <c r="AR963" s="369">
        <v>1.75E-3</v>
      </c>
      <c r="AS963" s="369">
        <v>1.75E-3</v>
      </c>
      <c r="AT963" s="369" t="s">
        <v>1419</v>
      </c>
      <c r="AW963"/>
      <c r="AX963" s="198"/>
      <c r="AY963" s="184"/>
      <c r="AZ963" s="184"/>
      <c r="BA963" s="184"/>
      <c r="BB963" s="186"/>
      <c r="BC963" s="184"/>
      <c r="BD963" s="184"/>
      <c r="BE963" s="184"/>
      <c r="BF963" s="184"/>
      <c r="BG963" s="186"/>
      <c r="BH963" s="186"/>
      <c r="BI963" s="199"/>
      <c r="BJ963" s="199"/>
      <c r="BK963" s="199"/>
      <c r="BL963" s="186"/>
      <c r="BM963" s="186"/>
      <c r="BN963" s="186"/>
      <c r="BO963" s="186"/>
      <c r="BP963" s="186"/>
      <c r="BQ963" s="186"/>
      <c r="BR963" s="186"/>
      <c r="BS963" s="186"/>
      <c r="BT963" s="187"/>
      <c r="BU963" s="188"/>
      <c r="BV963" s="189"/>
      <c r="BW963" s="185"/>
      <c r="BX963"/>
      <c r="BZ963"/>
    </row>
    <row r="964" spans="2:78" ht="18.75">
      <c r="B964" s="676" t="s">
        <v>1100</v>
      </c>
      <c r="C964" s="364">
        <v>15578417000103</v>
      </c>
      <c r="D964" s="838" t="s">
        <v>13</v>
      </c>
      <c r="E964" s="838" t="s">
        <v>615</v>
      </c>
      <c r="F964" s="365" t="s">
        <v>619</v>
      </c>
      <c r="G964" s="366" t="s">
        <v>34</v>
      </c>
      <c r="H964" s="366" t="s">
        <v>1337</v>
      </c>
      <c r="I964" s="840" t="s">
        <v>34</v>
      </c>
      <c r="J964" s="366" t="s">
        <v>611</v>
      </c>
      <c r="K964" s="367" t="s">
        <v>48</v>
      </c>
      <c r="L964" s="681" t="s">
        <v>1419</v>
      </c>
      <c r="M964" s="368" t="s">
        <v>1416</v>
      </c>
      <c r="N964" s="682">
        <v>307998</v>
      </c>
      <c r="O964" s="683" t="s">
        <v>1321</v>
      </c>
      <c r="P964" s="684">
        <v>41098</v>
      </c>
      <c r="Q964" s="372">
        <v>546.06574999999998</v>
      </c>
      <c r="R964" s="372">
        <v>861.56213662948164</v>
      </c>
      <c r="S964" s="873">
        <v>1</v>
      </c>
      <c r="T964" s="369">
        <v>8.6655522180220101E-2</v>
      </c>
      <c r="U964" s="685">
        <v>0.8912983436762475</v>
      </c>
      <c r="V964" s="369">
        <v>9.7286769815315921E-2</v>
      </c>
      <c r="W964" s="685">
        <v>0.85540826729084429</v>
      </c>
      <c r="X964" s="369">
        <v>0.13283025041476004</v>
      </c>
      <c r="Y964" s="685">
        <v>0.887636304497743</v>
      </c>
      <c r="Z964" s="369">
        <v>0.16947731951658485</v>
      </c>
      <c r="AA964" s="685">
        <v>0.90240239862497007</v>
      </c>
      <c r="AB964" s="369">
        <v>9.072681118029894E-3</v>
      </c>
      <c r="AC964" s="373">
        <v>-1.8125423219424588</v>
      </c>
      <c r="AD964" s="686">
        <v>11616552000145</v>
      </c>
      <c r="AE964" s="687" t="s">
        <v>1885</v>
      </c>
      <c r="AF964" s="688" t="s">
        <v>1779</v>
      </c>
      <c r="AG964" s="689" t="s">
        <v>1439</v>
      </c>
      <c r="AH964" s="689" t="s">
        <v>1786</v>
      </c>
      <c r="AI964" s="689">
        <v>1000</v>
      </c>
      <c r="AJ964" s="689">
        <v>0</v>
      </c>
      <c r="AK964" s="689">
        <v>0</v>
      </c>
      <c r="AL964" s="673">
        <v>2</v>
      </c>
      <c r="AM964" s="673">
        <v>20</v>
      </c>
      <c r="AN964" s="685" t="s">
        <v>1787</v>
      </c>
      <c r="AO964" s="683" t="s">
        <v>1324</v>
      </c>
      <c r="AP964" s="687" t="s">
        <v>1802</v>
      </c>
      <c r="AQ964" s="376" t="s">
        <v>668</v>
      </c>
      <c r="AR964" s="369">
        <v>2.5000000000000001E-3</v>
      </c>
      <c r="AS964" s="369">
        <v>2.5000000000000001E-3</v>
      </c>
      <c r="AT964" s="369" t="s">
        <v>1419</v>
      </c>
      <c r="AW964"/>
      <c r="AX964" s="198"/>
      <c r="AY964" s="184"/>
      <c r="AZ964" s="184"/>
      <c r="BA964" s="184"/>
      <c r="BB964" s="186"/>
      <c r="BC964" s="184"/>
      <c r="BD964" s="184"/>
      <c r="BE964" s="184"/>
      <c r="BF964" s="184"/>
      <c r="BG964" s="186"/>
      <c r="BH964" s="186"/>
      <c r="BI964" s="199"/>
      <c r="BJ964" s="199"/>
      <c r="BK964" s="199"/>
      <c r="BL964" s="186"/>
      <c r="BM964" s="186"/>
      <c r="BN964" s="186"/>
      <c r="BO964" s="186"/>
      <c r="BP964" s="186"/>
      <c r="BQ964" s="186"/>
      <c r="BR964" s="186"/>
      <c r="BS964" s="186"/>
      <c r="BT964" s="187"/>
      <c r="BU964" s="188"/>
      <c r="BV964" s="189"/>
      <c r="BW964" s="185"/>
      <c r="BX964"/>
      <c r="BZ964"/>
    </row>
    <row r="965" spans="2:78" ht="18.75">
      <c r="B965" s="676" t="s">
        <v>1696</v>
      </c>
      <c r="C965" s="364">
        <v>11628865000113</v>
      </c>
      <c r="D965" s="838" t="s">
        <v>13</v>
      </c>
      <c r="E965" s="838" t="s">
        <v>615</v>
      </c>
      <c r="F965" s="365" t="s">
        <v>619</v>
      </c>
      <c r="G965" s="366" t="s">
        <v>34</v>
      </c>
      <c r="H965" s="366" t="s">
        <v>1338</v>
      </c>
      <c r="I965" s="840" t="s">
        <v>34</v>
      </c>
      <c r="J965" s="366" t="s">
        <v>611</v>
      </c>
      <c r="K965" s="367" t="s">
        <v>48</v>
      </c>
      <c r="L965" s="681" t="s">
        <v>1419</v>
      </c>
      <c r="M965" s="368" t="s">
        <v>1419</v>
      </c>
      <c r="N965" s="682">
        <v>246972</v>
      </c>
      <c r="O965" s="683" t="s">
        <v>1324</v>
      </c>
      <c r="P965" s="684">
        <v>40271</v>
      </c>
      <c r="Q965" s="372">
        <v>0</v>
      </c>
      <c r="R965" s="372">
        <v>7.1122556437768232</v>
      </c>
      <c r="S965" s="873">
        <v>1</v>
      </c>
      <c r="T965" s="369">
        <v>7.5449836677714766E-2</v>
      </c>
      <c r="U965" s="685">
        <v>0.7760418813429133</v>
      </c>
      <c r="V965" s="369">
        <v>8.5912209459616307E-2</v>
      </c>
      <c r="W965" s="685">
        <v>0.75539576832993882</v>
      </c>
      <c r="X965" s="369">
        <v>0.12252330485946472</v>
      </c>
      <c r="Y965" s="685">
        <v>0.81876028390157041</v>
      </c>
      <c r="Z965" s="369">
        <v>0.16068228279824148</v>
      </c>
      <c r="AA965" s="685">
        <v>0.855572166395276</v>
      </c>
      <c r="AB965" s="369">
        <v>9.2877661207193454E-3</v>
      </c>
      <c r="AC965" s="373">
        <v>-2.9952497181811468</v>
      </c>
      <c r="AD965" s="686">
        <v>11616552000145</v>
      </c>
      <c r="AE965" s="687" t="s">
        <v>1885</v>
      </c>
      <c r="AF965" s="688" t="s">
        <v>1779</v>
      </c>
      <c r="AG965" s="689" t="s">
        <v>1439</v>
      </c>
      <c r="AH965" s="689" t="s">
        <v>1786</v>
      </c>
      <c r="AI965" s="689">
        <v>30000</v>
      </c>
      <c r="AJ965" s="689">
        <v>0</v>
      </c>
      <c r="AK965" s="689">
        <v>0</v>
      </c>
      <c r="AL965" s="673">
        <v>0.75</v>
      </c>
      <c r="AM965" s="673">
        <v>20</v>
      </c>
      <c r="AN965" s="685" t="s">
        <v>1787</v>
      </c>
      <c r="AO965" s="683" t="s">
        <v>1324</v>
      </c>
      <c r="AP965" s="687" t="s">
        <v>1802</v>
      </c>
      <c r="AQ965" s="376" t="s">
        <v>668</v>
      </c>
      <c r="AR965" s="369">
        <v>1.8749999999999999E-3</v>
      </c>
      <c r="AS965" s="369">
        <v>1.8749999999999999E-3</v>
      </c>
      <c r="AT965" s="369" t="s">
        <v>1419</v>
      </c>
      <c r="AW965"/>
      <c r="AX965" s="198"/>
      <c r="AY965" s="184"/>
      <c r="AZ965" s="184"/>
      <c r="BA965" s="184"/>
      <c r="BB965" s="186"/>
      <c r="BC965" s="184"/>
      <c r="BD965" s="184"/>
      <c r="BE965" s="184"/>
      <c r="BF965" s="184"/>
      <c r="BG965" s="186"/>
      <c r="BH965" s="186"/>
      <c r="BI965" s="199"/>
      <c r="BJ965" s="199"/>
      <c r="BK965" s="199"/>
      <c r="BL965" s="186"/>
      <c r="BM965" s="186"/>
      <c r="BN965" s="186"/>
      <c r="BO965" s="186"/>
      <c r="BP965" s="186"/>
      <c r="BQ965" s="186"/>
      <c r="BR965" s="186"/>
      <c r="BS965" s="186"/>
      <c r="BT965" s="187"/>
      <c r="BU965" s="188"/>
      <c r="BV965" s="189"/>
      <c r="BW965" s="185"/>
      <c r="BX965"/>
      <c r="BZ965"/>
    </row>
    <row r="966" spans="2:78" ht="18.75">
      <c r="B966" s="676" t="s">
        <v>28</v>
      </c>
      <c r="C966" s="364">
        <v>18525868000170</v>
      </c>
      <c r="D966" s="838" t="s">
        <v>14</v>
      </c>
      <c r="E966" s="838" t="s">
        <v>614</v>
      </c>
      <c r="F966" s="365" t="s">
        <v>1419</v>
      </c>
      <c r="G966" s="366" t="s">
        <v>1419</v>
      </c>
      <c r="H966" s="366" t="s">
        <v>865</v>
      </c>
      <c r="I966" s="840" t="s">
        <v>34</v>
      </c>
      <c r="J966" s="366" t="s">
        <v>608</v>
      </c>
      <c r="K966" s="367" t="s">
        <v>48</v>
      </c>
      <c r="L966" s="681" t="s">
        <v>1419</v>
      </c>
      <c r="M966" s="368" t="s">
        <v>34</v>
      </c>
      <c r="N966" s="682">
        <v>368091</v>
      </c>
      <c r="O966" s="683" t="s">
        <v>1321</v>
      </c>
      <c r="P966" s="684">
        <v>41521</v>
      </c>
      <c r="Q966" s="372">
        <v>88.443563999999995</v>
      </c>
      <c r="R966" s="372">
        <v>142.246991131474</v>
      </c>
      <c r="S966" s="873">
        <v>2</v>
      </c>
      <c r="T966" s="369">
        <v>2.3872528791834435E-2</v>
      </c>
      <c r="U966" s="685">
        <v>0.24554171316715406</v>
      </c>
      <c r="V966" s="369">
        <v>6.4077530254325055E-3</v>
      </c>
      <c r="W966" s="685">
        <v>5.6341113217328438E-2</v>
      </c>
      <c r="X966" s="369">
        <v>-3.4268659463171924E-2</v>
      </c>
      <c r="Y966" s="685">
        <v>-0.22899984115818159</v>
      </c>
      <c r="Z966" s="369">
        <v>8.9154708681557837E-2</v>
      </c>
      <c r="AA966" s="685">
        <v>0.47471498364756215</v>
      </c>
      <c r="AB966" s="369">
        <v>0.14366510382855163</v>
      </c>
      <c r="AC966" s="373">
        <v>-0.74704039067051164</v>
      </c>
      <c r="AD966" s="686">
        <v>18525753000186</v>
      </c>
      <c r="AE966" s="687" t="s">
        <v>1885</v>
      </c>
      <c r="AF966" s="688" t="s">
        <v>1779</v>
      </c>
      <c r="AG966" s="689" t="s">
        <v>1439</v>
      </c>
      <c r="AH966" s="689" t="s">
        <v>1786</v>
      </c>
      <c r="AI966" s="689">
        <v>5000</v>
      </c>
      <c r="AJ966" s="689">
        <v>0</v>
      </c>
      <c r="AK966" s="689">
        <v>0</v>
      </c>
      <c r="AL966" s="673">
        <v>2</v>
      </c>
      <c r="AM966" s="673">
        <v>20</v>
      </c>
      <c r="AN966" s="685" t="s">
        <v>1781</v>
      </c>
      <c r="AO966" s="683" t="s">
        <v>1324</v>
      </c>
      <c r="AP966" s="687" t="s">
        <v>1802</v>
      </c>
      <c r="AQ966" s="376" t="s">
        <v>674</v>
      </c>
      <c r="AR966" s="369">
        <v>4.6666666666666697E-3</v>
      </c>
      <c r="AS966" s="369">
        <v>4.6666666666666697E-3</v>
      </c>
      <c r="AT966" s="369" t="s">
        <v>1419</v>
      </c>
      <c r="AW966"/>
      <c r="AX966" s="198"/>
      <c r="AY966" s="184"/>
      <c r="AZ966" s="184"/>
      <c r="BA966" s="184"/>
      <c r="BB966" s="186"/>
      <c r="BC966" s="184"/>
      <c r="BD966" s="184"/>
      <c r="BE966" s="184"/>
      <c r="BF966" s="184"/>
      <c r="BG966" s="186"/>
      <c r="BH966" s="186"/>
      <c r="BI966" s="199"/>
      <c r="BJ966" s="199"/>
      <c r="BK966" s="199"/>
      <c r="BL966" s="186"/>
      <c r="BM966" s="186"/>
      <c r="BN966" s="186"/>
      <c r="BO966" s="186"/>
      <c r="BP966" s="186"/>
      <c r="BQ966" s="186"/>
      <c r="BR966" s="186"/>
      <c r="BS966" s="186"/>
      <c r="BT966" s="187"/>
      <c r="BU966" s="188"/>
      <c r="BV966" s="189"/>
      <c r="BW966" s="185"/>
      <c r="BX966"/>
      <c r="BZ966"/>
    </row>
    <row r="967" spans="2:78" ht="18.75">
      <c r="B967" s="676" t="s">
        <v>1101</v>
      </c>
      <c r="C967" s="364">
        <v>17164789000119</v>
      </c>
      <c r="D967" s="838" t="s">
        <v>13</v>
      </c>
      <c r="E967" s="838" t="s">
        <v>616</v>
      </c>
      <c r="F967" s="365" t="s">
        <v>617</v>
      </c>
      <c r="G967" s="366" t="s">
        <v>34</v>
      </c>
      <c r="H967" s="366" t="s">
        <v>1337</v>
      </c>
      <c r="I967" s="840" t="s">
        <v>34</v>
      </c>
      <c r="J967" s="366" t="s">
        <v>608</v>
      </c>
      <c r="K967" s="367" t="s">
        <v>48</v>
      </c>
      <c r="L967" s="681" t="s">
        <v>1419</v>
      </c>
      <c r="M967" s="368" t="s">
        <v>34</v>
      </c>
      <c r="N967" s="682">
        <v>333077</v>
      </c>
      <c r="O967" s="683" t="s">
        <v>1324</v>
      </c>
      <c r="P967" s="684">
        <v>41264</v>
      </c>
      <c r="Q967" s="372">
        <v>122.797591</v>
      </c>
      <c r="R967" s="372">
        <v>191.57867310756976</v>
      </c>
      <c r="S967" s="873">
        <v>2</v>
      </c>
      <c r="T967" s="369">
        <v>4.7297168636175613E-2</v>
      </c>
      <c r="U967" s="685">
        <v>0.48647664921257544</v>
      </c>
      <c r="V967" s="369">
        <v>4.7283873823982692E-2</v>
      </c>
      <c r="W967" s="685">
        <v>0.41575043199968947</v>
      </c>
      <c r="X967" s="369">
        <v>4.054680962683288E-2</v>
      </c>
      <c r="Y967" s="685">
        <v>0.27095349247595907</v>
      </c>
      <c r="Z967" s="369">
        <v>0.11393585981227572</v>
      </c>
      <c r="AA967" s="685">
        <v>0.60666520734023355</v>
      </c>
      <c r="AB967" s="369">
        <v>4.4040365119343006E-2</v>
      </c>
      <c r="AC967" s="373">
        <v>-1.5087866395109919</v>
      </c>
      <c r="AD967" s="686">
        <v>17102710000125</v>
      </c>
      <c r="AE967" s="687" t="s">
        <v>1885</v>
      </c>
      <c r="AF967" s="688" t="s">
        <v>1779</v>
      </c>
      <c r="AG967" s="689" t="s">
        <v>1439</v>
      </c>
      <c r="AH967" s="689" t="s">
        <v>1786</v>
      </c>
      <c r="AI967" s="689">
        <v>5000</v>
      </c>
      <c r="AJ967" s="689">
        <v>0</v>
      </c>
      <c r="AK967" s="689">
        <v>0</v>
      </c>
      <c r="AL967" s="673">
        <v>2</v>
      </c>
      <c r="AM967" s="673">
        <v>0</v>
      </c>
      <c r="AN967" s="685" t="s">
        <v>1787</v>
      </c>
      <c r="AO967" s="683" t="s">
        <v>1324</v>
      </c>
      <c r="AP967" s="687" t="s">
        <v>1802</v>
      </c>
      <c r="AQ967" s="376" t="s">
        <v>674</v>
      </c>
      <c r="AR967" s="369">
        <v>4.6666666666666697E-3</v>
      </c>
      <c r="AS967" s="369">
        <v>4.6666666666666697E-3</v>
      </c>
      <c r="AT967" s="369" t="s">
        <v>1419</v>
      </c>
      <c r="AW967"/>
      <c r="AX967" s="198"/>
      <c r="AY967" s="184"/>
      <c r="AZ967" s="184"/>
      <c r="BA967" s="184"/>
      <c r="BB967" s="186"/>
      <c r="BC967" s="184"/>
      <c r="BD967" s="184"/>
      <c r="BE967" s="184"/>
      <c r="BF967" s="184"/>
      <c r="BG967" s="186"/>
      <c r="BH967" s="186"/>
      <c r="BI967" s="199"/>
      <c r="BJ967" s="199"/>
      <c r="BK967" s="199"/>
      <c r="BL967" s="186"/>
      <c r="BM967" s="186"/>
      <c r="BN967" s="186"/>
      <c r="BO967" s="186"/>
      <c r="BP967" s="186"/>
      <c r="BQ967" s="186"/>
      <c r="BR967" s="186"/>
      <c r="BS967" s="186"/>
      <c r="BT967" s="187"/>
      <c r="BU967" s="188"/>
      <c r="BV967" s="189"/>
      <c r="BW967" s="185"/>
      <c r="BX967"/>
      <c r="BZ967"/>
    </row>
    <row r="968" spans="2:78" ht="18.75">
      <c r="B968" s="676" t="s">
        <v>649</v>
      </c>
      <c r="C968" s="364">
        <v>17162002000180</v>
      </c>
      <c r="D968" s="838" t="s">
        <v>13</v>
      </c>
      <c r="E968" s="838" t="s">
        <v>615</v>
      </c>
      <c r="F968" s="365" t="s">
        <v>619</v>
      </c>
      <c r="G968" s="366" t="s">
        <v>34</v>
      </c>
      <c r="H968" s="366" t="s">
        <v>1337</v>
      </c>
      <c r="I968" s="840" t="s">
        <v>34</v>
      </c>
      <c r="J968" s="366" t="s">
        <v>611</v>
      </c>
      <c r="K968" s="367" t="s">
        <v>48</v>
      </c>
      <c r="L968" s="681" t="s">
        <v>1339</v>
      </c>
      <c r="M968" s="368" t="s">
        <v>34</v>
      </c>
      <c r="N968" s="682">
        <v>326860</v>
      </c>
      <c r="O968" s="683" t="s">
        <v>1321</v>
      </c>
      <c r="P968" s="684">
        <v>41286</v>
      </c>
      <c r="Q968" s="372">
        <v>1483.1591940000001</v>
      </c>
      <c r="R968" s="372">
        <v>1680.1176365697195</v>
      </c>
      <c r="S968" s="873">
        <v>2</v>
      </c>
      <c r="T968" s="369">
        <v>0.11539081380601712</v>
      </c>
      <c r="U968" s="685">
        <v>1.18685617065306</v>
      </c>
      <c r="V968" s="369">
        <v>0.11081418852797009</v>
      </c>
      <c r="W968" s="685">
        <v>0.97435009076669732</v>
      </c>
      <c r="X968" s="369">
        <v>0.15956511347904834</v>
      </c>
      <c r="Y968" s="685">
        <v>1.066291655801674</v>
      </c>
      <c r="Z968" s="369">
        <v>0.26037578206239309</v>
      </c>
      <c r="AA968" s="685">
        <v>1.3864022097302686</v>
      </c>
      <c r="AB968" s="369">
        <v>3.6972041255116224E-2</v>
      </c>
      <c r="AC968" s="373">
        <v>-7.8902859788937171E-2</v>
      </c>
      <c r="AD968" s="686">
        <v>17248340000139</v>
      </c>
      <c r="AE968" s="687" t="s">
        <v>1885</v>
      </c>
      <c r="AF968" s="688" t="s">
        <v>1779</v>
      </c>
      <c r="AG968" s="689" t="s">
        <v>1439</v>
      </c>
      <c r="AH968" s="689" t="s">
        <v>1786</v>
      </c>
      <c r="AI968" s="689">
        <v>10000</v>
      </c>
      <c r="AJ968" s="689">
        <v>1000</v>
      </c>
      <c r="AK968" s="689">
        <v>0</v>
      </c>
      <c r="AL968" s="673">
        <v>2</v>
      </c>
      <c r="AM968" s="673">
        <v>20</v>
      </c>
      <c r="AN968" s="685" t="s">
        <v>1787</v>
      </c>
      <c r="AO968" s="683" t="s">
        <v>1324</v>
      </c>
      <c r="AP968" s="687" t="s">
        <v>1802</v>
      </c>
      <c r="AQ968" s="376" t="s">
        <v>668</v>
      </c>
      <c r="AR968" s="369">
        <v>5.0000000000000001E-3</v>
      </c>
      <c r="AS968" s="369">
        <v>5.0000000000000001E-3</v>
      </c>
      <c r="AT968" s="369" t="s">
        <v>1419</v>
      </c>
      <c r="AW968" s="198"/>
      <c r="AX968" s="198"/>
      <c r="AY968" s="184"/>
      <c r="AZ968" s="184"/>
      <c r="BA968" s="184"/>
      <c r="BB968" s="186"/>
      <c r="BC968" s="184"/>
      <c r="BD968" s="184"/>
      <c r="BE968" s="184"/>
      <c r="BF968" s="184"/>
      <c r="BG968" s="186"/>
      <c r="BH968" s="186"/>
      <c r="BI968" s="199"/>
      <c r="BJ968" s="199"/>
      <c r="BK968" s="199"/>
      <c r="BL968" s="218"/>
      <c r="BM968" s="186"/>
      <c r="BN968" s="186"/>
      <c r="BO968" s="186"/>
      <c r="BP968" s="186"/>
      <c r="BQ968" s="186"/>
      <c r="BR968" s="186"/>
      <c r="BS968" s="186"/>
      <c r="BT968" s="187"/>
      <c r="BU968" s="188"/>
      <c r="BV968" s="189"/>
      <c r="BW968" s="185"/>
      <c r="BX968"/>
      <c r="BZ968"/>
    </row>
    <row r="969" spans="2:78" ht="18.75">
      <c r="B969" s="676" t="s">
        <v>1102</v>
      </c>
      <c r="C969" s="364">
        <v>35342982000184</v>
      </c>
      <c r="D969" s="838" t="s">
        <v>13</v>
      </c>
      <c r="E969" s="838" t="s">
        <v>615</v>
      </c>
      <c r="F969" s="365" t="s">
        <v>619</v>
      </c>
      <c r="G969" s="366" t="s">
        <v>34</v>
      </c>
      <c r="H969" s="366" t="s">
        <v>1337</v>
      </c>
      <c r="I969" s="840" t="s">
        <v>34</v>
      </c>
      <c r="J969" s="366" t="s">
        <v>608</v>
      </c>
      <c r="K969" s="367" t="s">
        <v>48</v>
      </c>
      <c r="L969" s="681" t="s">
        <v>1419</v>
      </c>
      <c r="M969" s="368" t="s">
        <v>34</v>
      </c>
      <c r="N969" s="682">
        <v>522643</v>
      </c>
      <c r="O969" s="683" t="s">
        <v>1321</v>
      </c>
      <c r="P969" s="684">
        <v>43846</v>
      </c>
      <c r="Q969" s="372">
        <v>235.70353881</v>
      </c>
      <c r="R969" s="372">
        <v>251.20139325063749</v>
      </c>
      <c r="S969" s="873">
        <v>2</v>
      </c>
      <c r="T969" s="369">
        <v>0.11506001640402297</v>
      </c>
      <c r="U969" s="685">
        <v>1.1834537426361056</v>
      </c>
      <c r="V969" s="369">
        <v>0.11032559254454877</v>
      </c>
      <c r="W969" s="685">
        <v>0.97005403854523786</v>
      </c>
      <c r="X969" s="369">
        <v>0.15891190618175099</v>
      </c>
      <c r="Y969" s="685">
        <v>1.061926607105059</v>
      </c>
      <c r="AB969" s="369">
        <v>3.6772371769849696E-2</v>
      </c>
      <c r="AC969" s="373">
        <v>-9.2618332915828716E-2</v>
      </c>
      <c r="AD969" s="686">
        <v>35618031000195</v>
      </c>
      <c r="AE969" s="687" t="s">
        <v>1856</v>
      </c>
      <c r="AF969" s="688" t="s">
        <v>1800</v>
      </c>
      <c r="AG969" s="689" t="s">
        <v>1438</v>
      </c>
      <c r="AH969" s="689" t="s">
        <v>1786</v>
      </c>
      <c r="AI969" s="689">
        <v>1000</v>
      </c>
      <c r="AJ969" s="689">
        <v>1000</v>
      </c>
      <c r="AK969" s="689">
        <v>0</v>
      </c>
      <c r="AL969" s="673">
        <v>0</v>
      </c>
      <c r="AM969" s="673">
        <v>0</v>
      </c>
      <c r="AN969" s="685" t="s">
        <v>1782</v>
      </c>
      <c r="AO969" s="683" t="s">
        <v>1324</v>
      </c>
      <c r="AP969" s="687" t="s">
        <v>1802</v>
      </c>
      <c r="AQ969" s="376" t="s">
        <v>668</v>
      </c>
      <c r="AR969" s="369">
        <v>5.0000000000000001E-3</v>
      </c>
      <c r="AS969" s="369">
        <v>5.0000000000000001E-3</v>
      </c>
      <c r="AT969" s="369" t="s">
        <v>1419</v>
      </c>
      <c r="AW969"/>
      <c r="AX969" s="198"/>
      <c r="AY969" s="184"/>
      <c r="AZ969" s="184"/>
      <c r="BA969" s="184"/>
      <c r="BB969" s="186"/>
      <c r="BC969" s="184"/>
      <c r="BD969" s="184"/>
      <c r="BE969" s="184"/>
      <c r="BF969" s="184"/>
      <c r="BG969" s="186"/>
      <c r="BH969" s="186"/>
      <c r="BI969" s="199"/>
      <c r="BJ969" s="199"/>
      <c r="BK969" s="199"/>
      <c r="BL969" s="186"/>
      <c r="BM969" s="186"/>
      <c r="BN969" s="186"/>
      <c r="BO969" s="186"/>
      <c r="BP969" s="186"/>
      <c r="BQ969" s="186"/>
      <c r="BR969" s="186"/>
      <c r="BS969" s="186"/>
      <c r="BT969" s="187"/>
      <c r="BU969" s="188"/>
      <c r="BV969" s="189"/>
      <c r="BW969" s="185"/>
      <c r="BX969"/>
      <c r="BZ969"/>
    </row>
    <row r="970" spans="2:78" ht="18.75">
      <c r="B970" s="676" t="s">
        <v>569</v>
      </c>
      <c r="C970" s="364">
        <v>12823624000198</v>
      </c>
      <c r="D970" s="838" t="s">
        <v>14</v>
      </c>
      <c r="E970" s="838" t="s">
        <v>614</v>
      </c>
      <c r="F970" s="365" t="s">
        <v>1419</v>
      </c>
      <c r="G970" s="366" t="s">
        <v>1419</v>
      </c>
      <c r="H970" s="366" t="s">
        <v>865</v>
      </c>
      <c r="I970" s="840" t="s">
        <v>34</v>
      </c>
      <c r="J970" s="366" t="s">
        <v>608</v>
      </c>
      <c r="K970" s="367" t="s">
        <v>48</v>
      </c>
      <c r="L970" s="681" t="s">
        <v>1419</v>
      </c>
      <c r="M970" s="368" t="s">
        <v>1416</v>
      </c>
      <c r="N970" s="682">
        <v>265519</v>
      </c>
      <c r="O970" s="683" t="s">
        <v>1321</v>
      </c>
      <c r="P970" s="684">
        <v>40534</v>
      </c>
      <c r="Q970" s="372">
        <v>349.30622399999999</v>
      </c>
      <c r="R970" s="372">
        <v>356.58242065338658</v>
      </c>
      <c r="S970" s="873">
        <v>2</v>
      </c>
      <c r="T970" s="369">
        <v>0.1072554816930873</v>
      </c>
      <c r="U970" s="685">
        <v>1.1031799333507171</v>
      </c>
      <c r="V970" s="369">
        <v>9.1758060541729858E-2</v>
      </c>
      <c r="W970" s="685">
        <v>0.80679627586538183</v>
      </c>
      <c r="X970" s="369">
        <v>0.14895988705734253</v>
      </c>
      <c r="Y970" s="685">
        <v>0.99542237745633444</v>
      </c>
      <c r="Z970" s="369">
        <v>0.16456282805082312</v>
      </c>
      <c r="AA970" s="685">
        <v>0.87623459694286165</v>
      </c>
      <c r="AB970" s="369">
        <v>0.16946661604249039</v>
      </c>
      <c r="AC970" s="373">
        <v>-0.12966168963917998</v>
      </c>
      <c r="AD970" s="686">
        <v>15174615000101</v>
      </c>
      <c r="AE970" s="687" t="s">
        <v>1897</v>
      </c>
      <c r="AF970" s="688" t="s">
        <v>1779</v>
      </c>
      <c r="AG970" s="689" t="s">
        <v>1439</v>
      </c>
      <c r="AH970" s="689" t="s">
        <v>1780</v>
      </c>
      <c r="AI970" s="689">
        <v>50000</v>
      </c>
      <c r="AJ970" s="689">
        <v>10000</v>
      </c>
      <c r="AK970" s="689">
        <v>10000</v>
      </c>
      <c r="AL970" s="673">
        <v>2</v>
      </c>
      <c r="AM970" s="673">
        <v>15</v>
      </c>
      <c r="AN970" s="685" t="s">
        <v>1801</v>
      </c>
      <c r="AO970" s="683" t="s">
        <v>1324</v>
      </c>
      <c r="AP970" s="687" t="s">
        <v>1783</v>
      </c>
      <c r="AQ970" s="376" t="s">
        <v>659</v>
      </c>
      <c r="AR970" s="369">
        <v>3.3333333333333301E-3</v>
      </c>
      <c r="AS970" s="369">
        <v>3.3333333333333301E-3</v>
      </c>
      <c r="AT970" s="369" t="s">
        <v>1419</v>
      </c>
      <c r="AW970"/>
      <c r="AX970" s="198"/>
      <c r="AY970" s="184"/>
      <c r="AZ970" s="184"/>
      <c r="BA970" s="184"/>
      <c r="BB970" s="186"/>
      <c r="BC970" s="184"/>
      <c r="BD970" s="184"/>
      <c r="BE970" s="184"/>
      <c r="BF970" s="184"/>
      <c r="BG970" s="186"/>
      <c r="BH970" s="186"/>
      <c r="BI970" s="199"/>
      <c r="BJ970" s="199"/>
      <c r="BK970" s="199"/>
      <c r="BL970" s="186"/>
      <c r="BM970" s="186"/>
      <c r="BN970" s="186"/>
      <c r="BO970" s="186"/>
      <c r="BP970" s="186"/>
      <c r="BQ970" s="186"/>
      <c r="BR970" s="186"/>
      <c r="BS970" s="186"/>
      <c r="BT970" s="187"/>
      <c r="BU970" s="188"/>
      <c r="BV970" s="189"/>
      <c r="BW970" s="185"/>
      <c r="BX970"/>
      <c r="BZ970"/>
    </row>
    <row r="971" spans="2:78" ht="18.75">
      <c r="B971" s="676" t="s">
        <v>318</v>
      </c>
      <c r="C971" s="364"/>
      <c r="D971" s="838" t="s">
        <v>14</v>
      </c>
      <c r="E971" s="838" t="s">
        <v>614</v>
      </c>
      <c r="F971" s="365" t="s">
        <v>1419</v>
      </c>
      <c r="G971" s="366" t="s">
        <v>1419</v>
      </c>
      <c r="H971" s="366" t="s">
        <v>865</v>
      </c>
      <c r="I971" s="840" t="s">
        <v>34</v>
      </c>
      <c r="J971" s="366" t="s">
        <v>608</v>
      </c>
      <c r="L971" s="681" t="s">
        <v>1419</v>
      </c>
      <c r="M971" s="368" t="s">
        <v>1416</v>
      </c>
      <c r="N971" s="682">
        <v>499374</v>
      </c>
      <c r="O971" s="683" t="s">
        <v>1321</v>
      </c>
      <c r="S971" s="873"/>
      <c r="AD971" s="686">
        <v>32786258000151</v>
      </c>
      <c r="AG971" s="689" t="s">
        <v>1438</v>
      </c>
      <c r="AI971" s="689">
        <v>5000</v>
      </c>
      <c r="AJ971" s="689">
        <v>5000</v>
      </c>
      <c r="AK971" s="689">
        <v>0</v>
      </c>
      <c r="AO971" s="683" t="s">
        <v>1324</v>
      </c>
      <c r="AR971" s="369">
        <v>3.3333333333333301E-3</v>
      </c>
      <c r="AS971" s="369">
        <v>3.3333333333333301E-3</v>
      </c>
      <c r="AT971" s="369" t="s">
        <v>1419</v>
      </c>
      <c r="AW971"/>
      <c r="AX971" s="198"/>
      <c r="AY971" s="184"/>
      <c r="AZ971" s="184"/>
      <c r="BA971" s="184"/>
      <c r="BB971" s="186"/>
      <c r="BC971" s="184"/>
      <c r="BD971" s="184"/>
      <c r="BE971" s="184"/>
      <c r="BF971" s="184"/>
      <c r="BG971" s="186"/>
      <c r="BH971" s="186"/>
      <c r="BI971" s="199"/>
      <c r="BJ971" s="199"/>
      <c r="BK971" s="199"/>
      <c r="BL971" s="186"/>
      <c r="BM971" s="186"/>
      <c r="BN971" s="186"/>
      <c r="BO971" s="186"/>
      <c r="BP971" s="186"/>
      <c r="BQ971" s="186"/>
      <c r="BR971" s="186"/>
      <c r="BS971" s="186"/>
      <c r="BT971" s="187"/>
      <c r="BU971" s="188"/>
      <c r="BV971" s="189"/>
      <c r="BW971" s="185"/>
      <c r="BX971"/>
      <c r="BZ971"/>
    </row>
    <row r="972" spans="2:78" ht="18.75">
      <c r="B972" s="676" t="s">
        <v>570</v>
      </c>
      <c r="C972" s="364">
        <v>19496576000110</v>
      </c>
      <c r="D972" s="838" t="s">
        <v>14</v>
      </c>
      <c r="E972" s="838" t="s">
        <v>614</v>
      </c>
      <c r="F972" s="365" t="s">
        <v>1419</v>
      </c>
      <c r="G972" s="366" t="s">
        <v>1419</v>
      </c>
      <c r="H972" s="366" t="s">
        <v>865</v>
      </c>
      <c r="I972" s="840" t="s">
        <v>34</v>
      </c>
      <c r="J972" s="366" t="s">
        <v>608</v>
      </c>
      <c r="K972" s="367" t="s">
        <v>48</v>
      </c>
      <c r="L972" s="681" t="s">
        <v>1419</v>
      </c>
      <c r="M972" s="368" t="s">
        <v>1416</v>
      </c>
      <c r="N972" s="682">
        <v>375756</v>
      </c>
      <c r="O972" s="683" t="s">
        <v>1321</v>
      </c>
      <c r="P972" s="684">
        <v>41707</v>
      </c>
      <c r="Q972" s="372">
        <v>198.990342</v>
      </c>
      <c r="R972" s="372">
        <v>210.41045850199211</v>
      </c>
      <c r="S972" s="873">
        <v>2</v>
      </c>
      <c r="T972" s="369">
        <v>0.10665170550313019</v>
      </c>
      <c r="U972" s="685">
        <v>1.096969772653275</v>
      </c>
      <c r="V972" s="369">
        <v>9.1122967723457737E-2</v>
      </c>
      <c r="W972" s="685">
        <v>0.8012121286244126</v>
      </c>
      <c r="X972" s="369">
        <v>0.14696002375209716</v>
      </c>
      <c r="Y972" s="685">
        <v>0.98205831868037219</v>
      </c>
      <c r="Z972" s="369">
        <v>0.159173972476224</v>
      </c>
      <c r="AA972" s="685">
        <v>0.84754098643360465</v>
      </c>
      <c r="AB972" s="369">
        <v>0.17035933514686455</v>
      </c>
      <c r="AC972" s="373">
        <v>-0.1327101950256214</v>
      </c>
      <c r="AD972" s="686">
        <v>19418024000193</v>
      </c>
      <c r="AE972" s="687" t="s">
        <v>1897</v>
      </c>
      <c r="AF972" s="688" t="s">
        <v>1779</v>
      </c>
      <c r="AG972" s="689" t="s">
        <v>1439</v>
      </c>
      <c r="AH972" s="689" t="s">
        <v>1786</v>
      </c>
      <c r="AI972" s="689">
        <v>50000</v>
      </c>
      <c r="AJ972" s="689">
        <v>10000</v>
      </c>
      <c r="AK972" s="689">
        <v>10000</v>
      </c>
      <c r="AL972" s="673">
        <v>2</v>
      </c>
      <c r="AM972" s="673">
        <v>15</v>
      </c>
      <c r="AN972" s="685" t="s">
        <v>1782</v>
      </c>
      <c r="AO972" s="683" t="s">
        <v>1324</v>
      </c>
      <c r="AP972" s="687" t="s">
        <v>1802</v>
      </c>
      <c r="AQ972" s="376" t="s">
        <v>668</v>
      </c>
      <c r="AR972" s="369">
        <v>3.3333333333333301E-3</v>
      </c>
      <c r="AS972" s="369">
        <v>3.3333333333333301E-3</v>
      </c>
      <c r="AT972" s="369" t="s">
        <v>1419</v>
      </c>
      <c r="AW972"/>
      <c r="AX972" s="198"/>
      <c r="AY972" s="184"/>
      <c r="AZ972" s="184"/>
      <c r="BA972" s="184"/>
      <c r="BB972" s="186"/>
      <c r="BC972" s="184"/>
      <c r="BD972" s="184"/>
      <c r="BE972" s="184"/>
      <c r="BF972" s="184"/>
      <c r="BG972" s="186"/>
      <c r="BH972" s="186"/>
      <c r="BI972" s="199"/>
      <c r="BJ972" s="199"/>
      <c r="BK972" s="199"/>
      <c r="BL972" s="186"/>
      <c r="BM972" s="186"/>
      <c r="BN972" s="186"/>
      <c r="BO972" s="186"/>
      <c r="BP972" s="186"/>
      <c r="BQ972" s="186"/>
      <c r="BR972" s="186"/>
      <c r="BS972" s="186"/>
      <c r="BT972" s="187"/>
      <c r="BU972" s="188"/>
      <c r="BV972" s="189"/>
      <c r="BW972" s="185"/>
      <c r="BX972"/>
      <c r="BZ972"/>
    </row>
    <row r="973" spans="2:78" ht="18.75">
      <c r="B973" s="676" t="s">
        <v>319</v>
      </c>
      <c r="C973" s="364">
        <v>36014054000153</v>
      </c>
      <c r="D973" s="838" t="s">
        <v>14</v>
      </c>
      <c r="E973" s="838" t="s">
        <v>607</v>
      </c>
      <c r="F973" s="365" t="s">
        <v>1419</v>
      </c>
      <c r="G973" s="366" t="s">
        <v>1419</v>
      </c>
      <c r="H973" s="366" t="s">
        <v>34</v>
      </c>
      <c r="I973" s="840" t="s">
        <v>34</v>
      </c>
      <c r="J973" s="366" t="s">
        <v>608</v>
      </c>
      <c r="K973" s="367" t="s">
        <v>48</v>
      </c>
      <c r="L973" s="681" t="s">
        <v>1419</v>
      </c>
      <c r="M973" s="368" t="s">
        <v>1416</v>
      </c>
      <c r="N973" s="683">
        <v>531162</v>
      </c>
      <c r="O973" s="683" t="s">
        <v>1321</v>
      </c>
      <c r="P973" s="684">
        <v>43873</v>
      </c>
      <c r="Q973" s="372">
        <v>14.84106403</v>
      </c>
      <c r="R973" s="372">
        <v>11.494906404143432</v>
      </c>
      <c r="S973" s="873">
        <v>2</v>
      </c>
      <c r="T973" s="369">
        <v>0.13189036079851557</v>
      </c>
      <c r="U973" s="685">
        <v>1.3565628267994245</v>
      </c>
      <c r="V973" s="369">
        <v>0.10588161443998856</v>
      </c>
      <c r="W973" s="685">
        <v>0.9309797058531698</v>
      </c>
      <c r="X973" s="369">
        <v>0.13709620543456413</v>
      </c>
      <c r="Y973" s="685">
        <v>0.91614348969922277</v>
      </c>
      <c r="AB973" s="369">
        <v>0.22601391377760174</v>
      </c>
      <c r="AC973" s="373">
        <v>-3.4731374471790116E-2</v>
      </c>
      <c r="AD973" s="686">
        <v>35916259000161</v>
      </c>
      <c r="AE973" s="687" t="s">
        <v>1856</v>
      </c>
      <c r="AF973" s="688" t="s">
        <v>1800</v>
      </c>
      <c r="AG973" s="689" t="s">
        <v>1438</v>
      </c>
      <c r="AH973" s="689" t="s">
        <v>1786</v>
      </c>
      <c r="AI973" s="689">
        <v>1000</v>
      </c>
      <c r="AJ973" s="689">
        <v>1000</v>
      </c>
      <c r="AK973" s="689">
        <v>0</v>
      </c>
      <c r="AL973" s="673">
        <v>0</v>
      </c>
      <c r="AM973" s="673">
        <v>0</v>
      </c>
      <c r="AN973" s="685" t="s">
        <v>1782</v>
      </c>
      <c r="AO973" s="683" t="s">
        <v>1324</v>
      </c>
      <c r="AP973" s="687" t="s">
        <v>1783</v>
      </c>
      <c r="AQ973" s="376" t="s">
        <v>659</v>
      </c>
      <c r="AR973" s="369">
        <v>3.3333333333333301E-3</v>
      </c>
      <c r="AS973" s="369">
        <v>3.3333333333333301E-3</v>
      </c>
      <c r="AT973" s="369" t="s">
        <v>1419</v>
      </c>
      <c r="AW973"/>
      <c r="AX973" s="198"/>
      <c r="AY973" s="184"/>
      <c r="AZ973" s="184"/>
      <c r="BA973" s="184"/>
      <c r="BB973" s="186"/>
      <c r="BC973" s="184"/>
      <c r="BD973" s="184"/>
      <c r="BE973" s="184"/>
      <c r="BF973" s="184"/>
      <c r="BG973" s="186"/>
      <c r="BH973" s="186"/>
      <c r="BI973" s="199"/>
      <c r="BJ973" s="199"/>
      <c r="BK973" s="199"/>
      <c r="BL973" s="186"/>
      <c r="BM973" s="186"/>
      <c r="BN973" s="186"/>
      <c r="BO973" s="186"/>
      <c r="BP973" s="186"/>
      <c r="BQ973" s="186"/>
      <c r="BR973" s="186"/>
      <c r="BS973" s="186"/>
      <c r="BT973" s="187"/>
      <c r="BU973" s="188"/>
      <c r="BV973" s="189"/>
      <c r="BW973" s="185"/>
      <c r="BX973"/>
      <c r="BZ973"/>
    </row>
    <row r="974" spans="2:78" ht="18.75">
      <c r="B974" s="676" t="s">
        <v>1697</v>
      </c>
      <c r="C974" s="364">
        <v>17157131000180</v>
      </c>
      <c r="D974" s="838" t="s">
        <v>14</v>
      </c>
      <c r="E974" s="838" t="s">
        <v>607</v>
      </c>
      <c r="F974" s="365" t="s">
        <v>1419</v>
      </c>
      <c r="G974" s="366" t="s">
        <v>1419</v>
      </c>
      <c r="H974" s="366" t="s">
        <v>34</v>
      </c>
      <c r="I974" s="840" t="s">
        <v>34</v>
      </c>
      <c r="J974" s="366" t="s">
        <v>608</v>
      </c>
      <c r="K974" s="367" t="s">
        <v>48</v>
      </c>
      <c r="L974" s="681" t="s">
        <v>1419</v>
      </c>
      <c r="M974" s="368" t="s">
        <v>1419</v>
      </c>
      <c r="N974" s="682">
        <v>321141</v>
      </c>
      <c r="O974" s="683" t="s">
        <v>1324</v>
      </c>
      <c r="P974" s="684">
        <v>41266</v>
      </c>
      <c r="Q974" s="372">
        <v>458.15686099999999</v>
      </c>
      <c r="R974" s="372">
        <v>445.6884891274899</v>
      </c>
      <c r="S974" s="873">
        <v>2</v>
      </c>
      <c r="T974" s="369">
        <v>0.13216221419493368</v>
      </c>
      <c r="U974" s="685">
        <v>1.3593589842266027</v>
      </c>
      <c r="V974" s="369">
        <v>0.11221702709952552</v>
      </c>
      <c r="W974" s="685">
        <v>0.9866847557377002</v>
      </c>
      <c r="X974" s="369">
        <v>0.14157675301560402</v>
      </c>
      <c r="Y974" s="685">
        <v>0.94608468671226853</v>
      </c>
      <c r="Z974" s="369">
        <v>0.13558011689459581</v>
      </c>
      <c r="AA974" s="685">
        <v>0.72191266088300554</v>
      </c>
      <c r="AB974" s="369">
        <v>0.22886212692084032</v>
      </c>
      <c r="AC974" s="373">
        <v>-6.6169148914341667E-3</v>
      </c>
      <c r="AD974" s="686">
        <v>27227810000131</v>
      </c>
      <c r="AE974" s="687" t="s">
        <v>1897</v>
      </c>
      <c r="AF974" s="688" t="s">
        <v>1779</v>
      </c>
      <c r="AG974" s="689" t="s">
        <v>1439</v>
      </c>
      <c r="AH974" s="689" t="s">
        <v>1786</v>
      </c>
      <c r="AI974" s="689">
        <v>50000</v>
      </c>
      <c r="AJ974" s="689">
        <v>10000</v>
      </c>
      <c r="AK974" s="689">
        <v>10000</v>
      </c>
      <c r="AL974" s="673">
        <v>2</v>
      </c>
      <c r="AM974" s="673">
        <v>20</v>
      </c>
      <c r="AN974" s="685" t="s">
        <v>1801</v>
      </c>
      <c r="AO974" s="683" t="s">
        <v>1324</v>
      </c>
      <c r="AP974" s="687" t="s">
        <v>1783</v>
      </c>
      <c r="AQ974" s="376" t="s">
        <v>1782</v>
      </c>
      <c r="AR974" s="369">
        <v>3.3333333333333301E-3</v>
      </c>
      <c r="AS974" s="369">
        <v>3.3333333333333301E-3</v>
      </c>
      <c r="AT974" s="369" t="s">
        <v>1419</v>
      </c>
      <c r="AW974"/>
      <c r="AX974" s="198"/>
      <c r="AY974" s="184"/>
      <c r="AZ974" s="184"/>
      <c r="BA974" s="184"/>
      <c r="BB974" s="186"/>
      <c r="BC974" s="184"/>
      <c r="BD974" s="184"/>
      <c r="BE974" s="184"/>
      <c r="BF974" s="184"/>
      <c r="BG974" s="186"/>
      <c r="BH974" s="186"/>
      <c r="BI974" s="199"/>
      <c r="BJ974" s="199"/>
      <c r="BK974" s="199"/>
      <c r="BL974" s="186"/>
      <c r="BM974" s="186"/>
      <c r="BN974" s="186"/>
      <c r="BO974" s="186"/>
      <c r="BP974" s="186"/>
      <c r="BQ974" s="186"/>
      <c r="BR974" s="186"/>
      <c r="BS974" s="186"/>
      <c r="BT974" s="187"/>
      <c r="BU974" s="188"/>
      <c r="BV974" s="189"/>
      <c r="BW974" s="185"/>
      <c r="BX974"/>
      <c r="BZ974"/>
    </row>
    <row r="975" spans="2:78" ht="18.75">
      <c r="B975" s="676" t="s">
        <v>1103</v>
      </c>
      <c r="C975" s="364">
        <v>39846732000132</v>
      </c>
      <c r="D975" s="838" t="s">
        <v>14</v>
      </c>
      <c r="E975" s="838" t="s">
        <v>607</v>
      </c>
      <c r="F975" s="365" t="s">
        <v>1419</v>
      </c>
      <c r="G975" s="366" t="s">
        <v>1419</v>
      </c>
      <c r="H975" s="366" t="s">
        <v>34</v>
      </c>
      <c r="I975" s="840" t="s">
        <v>34</v>
      </c>
      <c r="J975" s="366" t="s">
        <v>608</v>
      </c>
      <c r="K975" s="367" t="s">
        <v>48</v>
      </c>
      <c r="L975" s="681" t="s">
        <v>1419</v>
      </c>
      <c r="M975" s="368" t="s">
        <v>1416</v>
      </c>
      <c r="N975" s="683">
        <v>567795</v>
      </c>
      <c r="O975" s="683" t="s">
        <v>1321</v>
      </c>
      <c r="P975" s="684">
        <v>44164</v>
      </c>
      <c r="Q975" s="372">
        <v>17.563496780000001</v>
      </c>
      <c r="R975" s="372">
        <v>16.108092585199998</v>
      </c>
      <c r="S975" s="873">
        <v>2</v>
      </c>
      <c r="T975" s="369">
        <v>4.8436816355753143E-2</v>
      </c>
      <c r="U975" s="685">
        <v>0.49819853489599841</v>
      </c>
      <c r="V975" s="369">
        <v>-3.6684094118078048E-2</v>
      </c>
      <c r="W975" s="685">
        <v>-0.32255030613360175</v>
      </c>
      <c r="AB975" s="369">
        <v>0.2190774129001101</v>
      </c>
      <c r="AC975" s="373">
        <v>-0.68658599004861531</v>
      </c>
      <c r="AD975" s="686">
        <v>0</v>
      </c>
      <c r="AE975" s="687" t="s">
        <v>2103</v>
      </c>
      <c r="AF975" s="688" t="s">
        <v>1800</v>
      </c>
      <c r="AG975" s="689" t="s">
        <v>1438</v>
      </c>
      <c r="AH975" s="689" t="s">
        <v>1780</v>
      </c>
      <c r="AI975" s="689">
        <v>5000</v>
      </c>
      <c r="AJ975" s="689">
        <v>5000</v>
      </c>
      <c r="AK975" s="689">
        <v>5000</v>
      </c>
      <c r="AL975" s="673">
        <v>1</v>
      </c>
      <c r="AM975" s="673">
        <v>10</v>
      </c>
      <c r="AN975" s="685" t="s">
        <v>1782</v>
      </c>
      <c r="AO975" s="683" t="s">
        <v>1324</v>
      </c>
      <c r="AP975" s="687" t="s">
        <v>1783</v>
      </c>
      <c r="AQ975" s="376" t="s">
        <v>659</v>
      </c>
      <c r="AR975" s="369">
        <v>3.3333333333333301E-3</v>
      </c>
      <c r="AS975" s="369">
        <v>3.3333333333333301E-3</v>
      </c>
      <c r="AT975" s="369" t="s">
        <v>1419</v>
      </c>
      <c r="AW975"/>
      <c r="AX975" s="198"/>
      <c r="AY975" s="184"/>
      <c r="AZ975" s="184"/>
      <c r="BA975" s="184"/>
      <c r="BB975" s="186"/>
      <c r="BC975" s="184"/>
      <c r="BD975" s="184"/>
      <c r="BE975" s="184"/>
      <c r="BF975" s="184"/>
      <c r="BG975" s="186"/>
      <c r="BH975" s="186"/>
      <c r="BI975" s="199"/>
      <c r="BJ975" s="199"/>
      <c r="BK975" s="199"/>
      <c r="BL975" s="186"/>
      <c r="BM975" s="186"/>
      <c r="BN975" s="186"/>
      <c r="BO975" s="186"/>
      <c r="BP975" s="186"/>
      <c r="BQ975" s="186"/>
      <c r="BR975" s="186"/>
      <c r="BS975" s="186"/>
      <c r="BT975" s="187"/>
      <c r="BU975" s="188"/>
      <c r="BV975" s="189"/>
      <c r="BW975" s="185"/>
      <c r="BX975"/>
      <c r="BZ975"/>
    </row>
    <row r="976" spans="2:78" ht="18.75">
      <c r="B976" s="676" t="s">
        <v>1104</v>
      </c>
      <c r="C976" s="364">
        <v>27181717000133</v>
      </c>
      <c r="D976" s="838" t="s">
        <v>14</v>
      </c>
      <c r="E976" s="838" t="s">
        <v>607</v>
      </c>
      <c r="F976" s="365" t="s">
        <v>860</v>
      </c>
      <c r="G976" s="366" t="s">
        <v>1419</v>
      </c>
      <c r="H976" s="366" t="s">
        <v>34</v>
      </c>
      <c r="I976" s="840" t="s">
        <v>34</v>
      </c>
      <c r="J976" s="366" t="s">
        <v>611</v>
      </c>
      <c r="K976" s="367" t="s">
        <v>1782</v>
      </c>
      <c r="L976" s="681" t="s">
        <v>1419</v>
      </c>
      <c r="M976" s="368" t="s">
        <v>34</v>
      </c>
      <c r="N976" s="682">
        <v>480673</v>
      </c>
      <c r="O976" s="683" t="s">
        <v>1321</v>
      </c>
      <c r="P976" s="684">
        <v>42783</v>
      </c>
      <c r="Q976" s="372">
        <v>16.493809590000001</v>
      </c>
      <c r="R976" s="372">
        <v>27.433034176334683</v>
      </c>
      <c r="S976" s="873">
        <v>5</v>
      </c>
      <c r="T976" s="369">
        <v>-0.20562527794880836</v>
      </c>
      <c r="U976" s="685">
        <v>-2.1149658445607371</v>
      </c>
      <c r="V976" s="369">
        <v>-0.18430822402487157</v>
      </c>
      <c r="W976" s="685">
        <v>-1.6205572336285734</v>
      </c>
      <c r="X976" s="369">
        <v>-3.4989857834396454E-2</v>
      </c>
      <c r="Y976" s="685">
        <v>-0.23381923926248871</v>
      </c>
      <c r="Z976" s="369">
        <v>0.44770595328743767</v>
      </c>
      <c r="AA976" s="685">
        <v>2.3838642673701633</v>
      </c>
      <c r="AB976" s="369">
        <v>0.19250401016564042</v>
      </c>
      <c r="AC976" s="373">
        <v>-1.5482254737636696</v>
      </c>
      <c r="AD976" s="686">
        <v>0</v>
      </c>
      <c r="AE976" s="687" t="s">
        <v>2033</v>
      </c>
      <c r="AF976" s="688" t="s">
        <v>1800</v>
      </c>
      <c r="AG976" s="689" t="s">
        <v>1438</v>
      </c>
      <c r="AH976" s="689" t="s">
        <v>1780</v>
      </c>
      <c r="AI976" s="689">
        <v>5000</v>
      </c>
      <c r="AJ976" s="689">
        <v>200</v>
      </c>
      <c r="AK976" s="689">
        <v>200</v>
      </c>
      <c r="AL976" s="673">
        <v>0</v>
      </c>
      <c r="AM976" s="673">
        <v>0</v>
      </c>
      <c r="AN976" s="685" t="s">
        <v>1801</v>
      </c>
      <c r="AO976" s="683" t="s">
        <v>1324</v>
      </c>
      <c r="AP976" s="687" t="s">
        <v>1783</v>
      </c>
      <c r="AQ976" s="376" t="s">
        <v>687</v>
      </c>
      <c r="AR976" s="369">
        <v>5.8333333333333301E-3</v>
      </c>
      <c r="AS976" s="369">
        <v>5.8333333333333301E-3</v>
      </c>
      <c r="AT976" s="369" t="s">
        <v>1419</v>
      </c>
      <c r="AW976"/>
      <c r="AX976" s="198"/>
      <c r="AY976" s="184"/>
      <c r="AZ976" s="184"/>
      <c r="BA976" s="184"/>
      <c r="BB976" s="186"/>
      <c r="BC976" s="184"/>
      <c r="BD976" s="184"/>
      <c r="BE976" s="184"/>
      <c r="BF976" s="184"/>
      <c r="BG976" s="186"/>
      <c r="BH976" s="186"/>
      <c r="BI976" s="199"/>
      <c r="BJ976" s="199"/>
      <c r="BK976" s="199"/>
      <c r="BL976" s="186"/>
      <c r="BM976" s="186"/>
      <c r="BN976" s="186"/>
      <c r="BO976" s="186"/>
      <c r="BP976" s="186"/>
      <c r="BQ976" s="186"/>
      <c r="BR976" s="186"/>
      <c r="BS976" s="186"/>
      <c r="BT976" s="187"/>
      <c r="BU976" s="188"/>
      <c r="BV976" s="189"/>
      <c r="BW976" s="185"/>
      <c r="BX976"/>
      <c r="BZ976"/>
    </row>
    <row r="977" spans="2:78" ht="18.75">
      <c r="B977" s="676" t="s">
        <v>1105</v>
      </c>
      <c r="C977" s="364">
        <v>24597757000172</v>
      </c>
      <c r="D977" s="838" t="s">
        <v>14</v>
      </c>
      <c r="E977" s="838" t="s">
        <v>607</v>
      </c>
      <c r="F977" s="365" t="s">
        <v>1419</v>
      </c>
      <c r="G977" s="366" t="s">
        <v>1419</v>
      </c>
      <c r="H977" s="366" t="s">
        <v>34</v>
      </c>
      <c r="I977" s="840" t="s">
        <v>34</v>
      </c>
      <c r="J977" s="366" t="s">
        <v>611</v>
      </c>
      <c r="K977" s="367" t="s">
        <v>1782</v>
      </c>
      <c r="L977" s="681" t="s">
        <v>1419</v>
      </c>
      <c r="M977" s="368" t="s">
        <v>34</v>
      </c>
      <c r="N977" s="682">
        <v>480193</v>
      </c>
      <c r="O977" s="683" t="s">
        <v>1321</v>
      </c>
      <c r="P977" s="684">
        <v>42462</v>
      </c>
      <c r="Q977" s="372">
        <v>12.382158</v>
      </c>
      <c r="R977" s="372">
        <v>17.98511543902438</v>
      </c>
      <c r="S977" s="873">
        <v>5</v>
      </c>
      <c r="T977" s="369">
        <v>-0.19470604239512468</v>
      </c>
      <c r="U977" s="685">
        <v>-2.0026556729946541</v>
      </c>
      <c r="V977" s="369">
        <v>-0.19005837585296936</v>
      </c>
      <c r="W977" s="685">
        <v>-1.6711162913634521</v>
      </c>
      <c r="X977" s="369">
        <v>-4.9355243649957137E-2</v>
      </c>
      <c r="Y977" s="685">
        <v>-0.32981573056016428</v>
      </c>
      <c r="Z977" s="369">
        <v>0.28073205999588957</v>
      </c>
      <c r="AA977" s="685">
        <v>1.4947916631784401</v>
      </c>
      <c r="AB977" s="369">
        <v>0.16165877384157171</v>
      </c>
      <c r="AC977" s="373">
        <v>-1.879203689036524</v>
      </c>
      <c r="AD977" s="686">
        <v>0</v>
      </c>
      <c r="AE977" s="687" t="s">
        <v>2033</v>
      </c>
      <c r="AF977" s="688" t="s">
        <v>1800</v>
      </c>
      <c r="AG977" s="689" t="s">
        <v>1438</v>
      </c>
      <c r="AH977" s="689" t="s">
        <v>1780</v>
      </c>
      <c r="AI977" s="689">
        <v>5000</v>
      </c>
      <c r="AJ977" s="689">
        <v>200</v>
      </c>
      <c r="AK977" s="689">
        <v>200</v>
      </c>
      <c r="AL977" s="673">
        <v>0</v>
      </c>
      <c r="AM977" s="673">
        <v>0</v>
      </c>
      <c r="AN977" s="685" t="s">
        <v>1801</v>
      </c>
      <c r="AO977" s="683" t="s">
        <v>1324</v>
      </c>
      <c r="AP977" s="687" t="s">
        <v>1802</v>
      </c>
      <c r="AQ977" s="376" t="s">
        <v>679</v>
      </c>
      <c r="AR977" s="369">
        <v>5.8333333333333301E-3</v>
      </c>
      <c r="AS977" s="369">
        <v>5.8333333333333301E-3</v>
      </c>
      <c r="AT977" s="369" t="s">
        <v>1419</v>
      </c>
      <c r="AW977"/>
      <c r="AX977" s="198"/>
      <c r="AY977" s="184"/>
      <c r="AZ977" s="184"/>
      <c r="BA977" s="184"/>
      <c r="BB977" s="186"/>
      <c r="BC977" s="184"/>
      <c r="BD977" s="184"/>
      <c r="BE977" s="184"/>
      <c r="BF977" s="184"/>
      <c r="BG977" s="186"/>
      <c r="BH977" s="186"/>
      <c r="BI977" s="199"/>
      <c r="BJ977" s="199"/>
      <c r="BK977" s="199"/>
      <c r="BL977" s="186"/>
      <c r="BM977" s="186"/>
      <c r="BN977" s="186"/>
      <c r="BO977" s="186"/>
      <c r="BP977" s="186"/>
      <c r="BQ977" s="186"/>
      <c r="BR977" s="186"/>
      <c r="BS977" s="186"/>
      <c r="BT977" s="187"/>
      <c r="BU977" s="188"/>
      <c r="BV977" s="189"/>
      <c r="BW977" s="185"/>
      <c r="BX977"/>
      <c r="BZ977"/>
    </row>
    <row r="978" spans="2:78" ht="18.75">
      <c r="B978" s="676" t="s">
        <v>1106</v>
      </c>
      <c r="C978" s="364">
        <v>27181765000121</v>
      </c>
      <c r="D978" s="838" t="s">
        <v>14</v>
      </c>
      <c r="E978" s="838" t="s">
        <v>607</v>
      </c>
      <c r="F978" s="365" t="s">
        <v>1419</v>
      </c>
      <c r="G978" s="366" t="s">
        <v>1419</v>
      </c>
      <c r="H978" s="366" t="s">
        <v>34</v>
      </c>
      <c r="I978" s="840" t="s">
        <v>34</v>
      </c>
      <c r="J978" s="366" t="s">
        <v>611</v>
      </c>
      <c r="K978" s="367" t="s">
        <v>1782</v>
      </c>
      <c r="L978" s="681" t="s">
        <v>1419</v>
      </c>
      <c r="M978" s="368" t="s">
        <v>34</v>
      </c>
      <c r="N978" s="682">
        <v>480681</v>
      </c>
      <c r="O978" s="683" t="s">
        <v>1321</v>
      </c>
      <c r="P978" s="684">
        <v>42783</v>
      </c>
      <c r="Q978" s="372">
        <v>14.27562485</v>
      </c>
      <c r="R978" s="372">
        <v>31.937088889442236</v>
      </c>
      <c r="S978" s="873">
        <v>5</v>
      </c>
      <c r="T978" s="369">
        <v>-0.45468879854985034</v>
      </c>
      <c r="U978" s="685">
        <v>-4.6767172228537968</v>
      </c>
      <c r="V978" s="369">
        <v>-0.47382399060282954</v>
      </c>
      <c r="W978" s="685">
        <v>-4.1661672966614525</v>
      </c>
      <c r="X978" s="369">
        <v>-0.31945082617257925</v>
      </c>
      <c r="Y978" s="685">
        <v>-2.1347257114036915</v>
      </c>
      <c r="Z978" s="369">
        <v>0.16853327095456416</v>
      </c>
      <c r="AA978" s="685">
        <v>0.89737569836079378</v>
      </c>
      <c r="AB978" s="369">
        <v>0.29536502837046102</v>
      </c>
      <c r="AC978" s="373">
        <v>-1.989251680063906</v>
      </c>
      <c r="AD978" s="686">
        <v>0</v>
      </c>
      <c r="AE978" s="687" t="s">
        <v>2033</v>
      </c>
      <c r="AF978" s="688" t="s">
        <v>1800</v>
      </c>
      <c r="AG978" s="689" t="s">
        <v>1438</v>
      </c>
      <c r="AH978" s="689" t="s">
        <v>1780</v>
      </c>
      <c r="AI978" s="689">
        <v>5000</v>
      </c>
      <c r="AJ978" s="689">
        <v>200</v>
      </c>
      <c r="AK978" s="689">
        <v>200</v>
      </c>
      <c r="AL978" s="673">
        <v>0</v>
      </c>
      <c r="AM978" s="673">
        <v>0</v>
      </c>
      <c r="AN978" s="685" t="s">
        <v>1801</v>
      </c>
      <c r="AO978" s="683" t="s">
        <v>1324</v>
      </c>
      <c r="AP978" s="687" t="s">
        <v>1783</v>
      </c>
      <c r="AQ978" s="376" t="s">
        <v>687</v>
      </c>
      <c r="AR978" s="369">
        <v>5.8333333333333301E-3</v>
      </c>
      <c r="AS978" s="369">
        <v>5.8333333333333301E-3</v>
      </c>
      <c r="AT978" s="369" t="s">
        <v>1419</v>
      </c>
      <c r="AW978" s="198"/>
      <c r="AX978" s="198"/>
      <c r="AY978" s="184"/>
      <c r="AZ978" s="184"/>
      <c r="BA978" s="184"/>
      <c r="BB978" s="186"/>
      <c r="BC978" s="184"/>
      <c r="BD978" s="184"/>
      <c r="BE978" s="184"/>
      <c r="BF978" s="184"/>
      <c r="BG978" s="186"/>
      <c r="BH978" s="186"/>
      <c r="BI978" s="199"/>
      <c r="BJ978" s="199"/>
      <c r="BK978" s="199"/>
      <c r="BL978" s="218"/>
      <c r="BM978" s="186"/>
      <c r="BN978" s="186"/>
      <c r="BO978" s="186"/>
      <c r="BP978" s="186"/>
      <c r="BQ978" s="186"/>
      <c r="BR978" s="186"/>
      <c r="BS978" s="186"/>
      <c r="BT978" s="187"/>
      <c r="BU978" s="188"/>
      <c r="BV978" s="189"/>
      <c r="BW978" s="185"/>
      <c r="BX978"/>
      <c r="BZ978"/>
    </row>
    <row r="979" spans="2:78" ht="18.75">
      <c r="B979" s="676" t="s">
        <v>1107</v>
      </c>
      <c r="C979" s="364">
        <v>31392506000117</v>
      </c>
      <c r="D979" s="838" t="s">
        <v>14</v>
      </c>
      <c r="E979" s="838" t="s">
        <v>607</v>
      </c>
      <c r="F979" s="365" t="s">
        <v>1419</v>
      </c>
      <c r="G979" s="366" t="s">
        <v>1419</v>
      </c>
      <c r="H979" s="366" t="s">
        <v>34</v>
      </c>
      <c r="I979" s="840" t="s">
        <v>34</v>
      </c>
      <c r="J979" s="366" t="s">
        <v>611</v>
      </c>
      <c r="K979" s="367" t="s">
        <v>48</v>
      </c>
      <c r="L979" s="681" t="s">
        <v>1419</v>
      </c>
      <c r="M979" s="368" t="s">
        <v>34</v>
      </c>
      <c r="N979" s="682">
        <v>480861</v>
      </c>
      <c r="O979" s="683" t="s">
        <v>1321</v>
      </c>
      <c r="P979" s="684">
        <v>43376</v>
      </c>
      <c r="Q979" s="372">
        <v>142.17291671000001</v>
      </c>
      <c r="R979" s="372">
        <v>196.6375433769721</v>
      </c>
      <c r="S979" s="873">
        <v>3</v>
      </c>
      <c r="T979" s="369">
        <v>-0.27411893965971257</v>
      </c>
      <c r="U979" s="685">
        <v>-2.8194597498456906</v>
      </c>
      <c r="V979" s="369">
        <v>-0.29018358431153812</v>
      </c>
      <c r="W979" s="685">
        <v>-2.5514819489165643</v>
      </c>
      <c r="X979" s="369">
        <v>-0.11448380098424371</v>
      </c>
      <c r="Y979" s="685">
        <v>-0.76503641085673346</v>
      </c>
      <c r="Z979" s="369">
        <v>0.12243721368210392</v>
      </c>
      <c r="AA979" s="685">
        <v>0.65193168987356087</v>
      </c>
      <c r="AB979" s="369">
        <v>0.27657263611601585</v>
      </c>
      <c r="AC979" s="373">
        <v>-1.4604299915532439</v>
      </c>
      <c r="AD979" s="686">
        <v>0</v>
      </c>
      <c r="AE979" s="687" t="s">
        <v>1990</v>
      </c>
      <c r="AF979" s="688" t="s">
        <v>1779</v>
      </c>
      <c r="AG979" s="689" t="s">
        <v>1439</v>
      </c>
      <c r="AH979" s="689" t="s">
        <v>1780</v>
      </c>
      <c r="AI979" s="689">
        <v>50000</v>
      </c>
      <c r="AJ979" s="689">
        <v>5000</v>
      </c>
      <c r="AK979" s="689">
        <v>25000</v>
      </c>
      <c r="AL979" s="673">
        <v>1.5</v>
      </c>
      <c r="AM979" s="673">
        <v>20</v>
      </c>
      <c r="AN979" s="685" t="s">
        <v>1801</v>
      </c>
      <c r="AO979" s="683" t="s">
        <v>1324</v>
      </c>
      <c r="AP979" s="687" t="s">
        <v>1783</v>
      </c>
      <c r="AQ979" s="376" t="s">
        <v>716</v>
      </c>
      <c r="AR979" s="369">
        <v>4.0000000000000001E-3</v>
      </c>
      <c r="AS979" s="369">
        <v>4.0000000000000001E-3</v>
      </c>
      <c r="AT979" s="369" t="s">
        <v>1419</v>
      </c>
      <c r="AW979"/>
      <c r="AX979" s="198"/>
      <c r="AY979" s="184"/>
      <c r="AZ979" s="184"/>
      <c r="BA979" s="184"/>
      <c r="BB979" s="186"/>
      <c r="BC979" s="184"/>
      <c r="BD979" s="184"/>
      <c r="BE979" s="184"/>
      <c r="BF979" s="184"/>
      <c r="BG979" s="186"/>
      <c r="BH979" s="186"/>
      <c r="BI979" s="199"/>
      <c r="BJ979" s="199"/>
      <c r="BK979" s="199"/>
      <c r="BL979" s="186"/>
      <c r="BM979" s="186"/>
      <c r="BN979" s="186"/>
      <c r="BO979" s="186"/>
      <c r="BP979" s="186"/>
      <c r="BQ979" s="186"/>
      <c r="BR979" s="186"/>
      <c r="BS979" s="186"/>
      <c r="BT979" s="187"/>
      <c r="BU979" s="188"/>
      <c r="BV979" s="189"/>
      <c r="BW979" s="185"/>
      <c r="BX979"/>
      <c r="BZ979"/>
    </row>
    <row r="980" spans="2:78" ht="18.75">
      <c r="B980" s="676" t="s">
        <v>1108</v>
      </c>
      <c r="C980" s="364">
        <v>23915589000153</v>
      </c>
      <c r="D980" s="838" t="s">
        <v>14</v>
      </c>
      <c r="E980" s="838" t="s">
        <v>614</v>
      </c>
      <c r="F980" s="365" t="s">
        <v>1419</v>
      </c>
      <c r="G980" s="366" t="s">
        <v>1419</v>
      </c>
      <c r="H980" s="366" t="s">
        <v>1338</v>
      </c>
      <c r="I980" s="840" t="s">
        <v>34</v>
      </c>
      <c r="J980" s="366" t="s">
        <v>611</v>
      </c>
      <c r="K980" s="367" t="s">
        <v>49</v>
      </c>
      <c r="L980" s="681" t="s">
        <v>1419</v>
      </c>
      <c r="M980" s="368" t="s">
        <v>34</v>
      </c>
      <c r="N980" s="682">
        <v>416691</v>
      </c>
      <c r="O980" s="683" t="s">
        <v>1321</v>
      </c>
      <c r="P980" s="684">
        <v>42445</v>
      </c>
      <c r="Q980" s="372">
        <v>67.312201999999999</v>
      </c>
      <c r="R980" s="372">
        <v>102.41413131872507</v>
      </c>
      <c r="S980" s="873">
        <v>3</v>
      </c>
      <c r="T980" s="369">
        <v>-0.37800004622400463</v>
      </c>
      <c r="U980" s="685">
        <v>-3.8879324321457176</v>
      </c>
      <c r="V980" s="369">
        <v>-0.41041370429272372</v>
      </c>
      <c r="W980" s="685">
        <v>-3.6086230052442998</v>
      </c>
      <c r="X980" s="369">
        <v>-0.2783658273553109</v>
      </c>
      <c r="Y980" s="685">
        <v>-1.8601757771335845</v>
      </c>
      <c r="Z980" s="369">
        <v>0.31172729031265423</v>
      </c>
      <c r="AA980" s="685">
        <v>1.6598294998846355</v>
      </c>
      <c r="AB980" s="369">
        <v>0.27532107017516128</v>
      </c>
      <c r="AC980" s="373">
        <v>-1.9037594626320904</v>
      </c>
      <c r="AD980" s="686">
        <v>23729562000176</v>
      </c>
      <c r="AE980" s="687" t="s">
        <v>1990</v>
      </c>
      <c r="AF980" s="688" t="s">
        <v>1779</v>
      </c>
      <c r="AG980" s="689" t="s">
        <v>1439</v>
      </c>
      <c r="AH980" s="689" t="s">
        <v>1861</v>
      </c>
      <c r="AI980" s="689">
        <v>50000</v>
      </c>
      <c r="AJ980" s="689">
        <v>5000</v>
      </c>
      <c r="AK980" s="689">
        <v>25000</v>
      </c>
      <c r="AL980" s="673">
        <v>1.5</v>
      </c>
      <c r="AM980" s="673">
        <v>20</v>
      </c>
      <c r="AN980" s="685" t="s">
        <v>1791</v>
      </c>
      <c r="AO980" s="683" t="s">
        <v>1324</v>
      </c>
      <c r="AP980" s="687" t="s">
        <v>1783</v>
      </c>
      <c r="AQ980" s="376" t="s">
        <v>687</v>
      </c>
      <c r="AR980" s="369">
        <v>4.0000000000000001E-3</v>
      </c>
      <c r="AS980" s="369">
        <v>4.0000000000000001E-3</v>
      </c>
      <c r="AT980" s="369" t="s">
        <v>1419</v>
      </c>
      <c r="AW980"/>
      <c r="AX980" s="198"/>
      <c r="AY980" s="184"/>
      <c r="AZ980" s="184"/>
      <c r="BA980" s="184"/>
      <c r="BB980" s="186"/>
      <c r="BC980" s="184"/>
      <c r="BD980" s="184"/>
      <c r="BE980" s="184"/>
      <c r="BF980" s="184"/>
      <c r="BG980" s="186"/>
      <c r="BH980" s="186"/>
      <c r="BI980" s="199"/>
      <c r="BJ980" s="199"/>
      <c r="BK980" s="199"/>
      <c r="BL980" s="186"/>
      <c r="BM980" s="186"/>
      <c r="BN980" s="186"/>
      <c r="BO980" s="186"/>
      <c r="BP980" s="186"/>
      <c r="BQ980" s="186"/>
      <c r="BR980" s="186"/>
      <c r="BS980" s="186"/>
      <c r="BT980" s="187"/>
      <c r="BU980" s="188"/>
      <c r="BV980" s="189"/>
      <c r="BW980" s="185"/>
      <c r="BX980"/>
      <c r="BZ980"/>
    </row>
    <row r="981" spans="2:78" ht="18.75">
      <c r="B981" s="676" t="s">
        <v>27</v>
      </c>
      <c r="C981" s="364">
        <v>18471807000178</v>
      </c>
      <c r="D981" s="838" t="s">
        <v>14</v>
      </c>
      <c r="E981" s="838" t="s">
        <v>614</v>
      </c>
      <c r="F981" s="365" t="s">
        <v>1419</v>
      </c>
      <c r="G981" s="366" t="s">
        <v>1419</v>
      </c>
      <c r="H981" s="366" t="s">
        <v>1338</v>
      </c>
      <c r="I981" s="840" t="s">
        <v>34</v>
      </c>
      <c r="J981" s="366" t="s">
        <v>608</v>
      </c>
      <c r="K981" s="367" t="s">
        <v>48</v>
      </c>
      <c r="L981" s="681" t="s">
        <v>1419</v>
      </c>
      <c r="M981" s="368" t="s">
        <v>34</v>
      </c>
      <c r="N981" s="682">
        <v>351830</v>
      </c>
      <c r="O981" s="683" t="s">
        <v>1321</v>
      </c>
      <c r="P981" s="684">
        <v>41580</v>
      </c>
      <c r="Q981" s="372">
        <v>130.42131000000001</v>
      </c>
      <c r="R981" s="372">
        <v>219.46884728685254</v>
      </c>
      <c r="S981" s="873">
        <v>2</v>
      </c>
      <c r="T981" s="369">
        <v>-0.10608995506173191</v>
      </c>
      <c r="U981" s="685">
        <v>-1.0911918692331515</v>
      </c>
      <c r="V981" s="369">
        <v>-0.11288659577207061</v>
      </c>
      <c r="W981" s="685">
        <v>-0.99257203701038821</v>
      </c>
      <c r="X981" s="369">
        <v>-9.8002558949445095E-2</v>
      </c>
      <c r="Y981" s="685">
        <v>-0.65490073974550977</v>
      </c>
      <c r="Z981" s="369">
        <v>-2.7742689921364194E-2</v>
      </c>
      <c r="AA981" s="685">
        <v>-0.14771929365390943</v>
      </c>
      <c r="AB981" s="369">
        <v>0.19461324881441036</v>
      </c>
      <c r="AC981" s="373">
        <v>-1.1644530136969984</v>
      </c>
      <c r="AD981" s="686">
        <v>18543673000153</v>
      </c>
      <c r="AE981" s="687" t="s">
        <v>1806</v>
      </c>
      <c r="AF981" s="688" t="s">
        <v>1779</v>
      </c>
      <c r="AG981" s="689" t="s">
        <v>1439</v>
      </c>
      <c r="AH981" s="689" t="s">
        <v>1786</v>
      </c>
      <c r="AI981" s="689">
        <v>50000</v>
      </c>
      <c r="AJ981" s="689">
        <v>5000</v>
      </c>
      <c r="AK981" s="689">
        <v>25000</v>
      </c>
      <c r="AL981" s="673">
        <v>2</v>
      </c>
      <c r="AM981" s="673">
        <v>20</v>
      </c>
      <c r="AN981" s="685" t="s">
        <v>1782</v>
      </c>
      <c r="AO981" s="683" t="s">
        <v>1324</v>
      </c>
      <c r="AP981" s="687" t="s">
        <v>1802</v>
      </c>
      <c r="AQ981" s="376" t="s">
        <v>668</v>
      </c>
      <c r="AR981" s="369">
        <v>5.3333333333333297E-3</v>
      </c>
      <c r="AS981" s="369">
        <v>5.3333333333333297E-3</v>
      </c>
      <c r="AT981" s="369" t="s">
        <v>1419</v>
      </c>
      <c r="AW981"/>
      <c r="AX981" s="198"/>
      <c r="AY981" s="184"/>
      <c r="AZ981" s="184"/>
      <c r="BA981" s="184"/>
      <c r="BB981" s="186"/>
      <c r="BC981" s="184"/>
      <c r="BD981" s="184"/>
      <c r="BE981" s="184"/>
      <c r="BF981" s="184"/>
      <c r="BG981" s="186"/>
      <c r="BH981" s="186"/>
      <c r="BI981" s="199"/>
      <c r="BJ981" s="199"/>
      <c r="BK981" s="199"/>
      <c r="BL981" s="186"/>
      <c r="BM981" s="186"/>
      <c r="BN981" s="186"/>
      <c r="BO981" s="186"/>
      <c r="BP981" s="186"/>
      <c r="BQ981" s="186"/>
      <c r="BR981" s="186"/>
      <c r="BS981" s="186"/>
      <c r="BT981" s="187"/>
      <c r="BU981" s="188"/>
      <c r="BV981" s="189"/>
      <c r="BW981" s="185"/>
      <c r="BX981"/>
      <c r="BZ981"/>
    </row>
    <row r="982" spans="2:78" ht="18.75">
      <c r="B982" s="676" t="s">
        <v>320</v>
      </c>
      <c r="C982" s="364">
        <v>947958000194</v>
      </c>
      <c r="D982" s="838" t="s">
        <v>13</v>
      </c>
      <c r="E982" s="838" t="s">
        <v>615</v>
      </c>
      <c r="F982" s="365" t="s">
        <v>619</v>
      </c>
      <c r="G982" s="366" t="s">
        <v>34</v>
      </c>
      <c r="H982" s="366" t="s">
        <v>1337</v>
      </c>
      <c r="I982" s="840" t="s">
        <v>34</v>
      </c>
      <c r="J982" s="366" t="s">
        <v>611</v>
      </c>
      <c r="K982" s="367" t="s">
        <v>48</v>
      </c>
      <c r="L982" s="681" t="s">
        <v>1419</v>
      </c>
      <c r="M982" s="368" t="s">
        <v>34</v>
      </c>
      <c r="N982" s="682">
        <v>42651</v>
      </c>
      <c r="O982" s="683" t="s">
        <v>1321</v>
      </c>
      <c r="P982" s="684">
        <v>35221</v>
      </c>
      <c r="Q982" s="372">
        <v>83.002734000000004</v>
      </c>
      <c r="R982" s="372">
        <v>111.52978621513951</v>
      </c>
      <c r="S982" s="873">
        <v>1</v>
      </c>
      <c r="T982" s="369">
        <v>9.8832792369363709E-2</v>
      </c>
      <c r="U982" s="685">
        <v>1.0165480736070109</v>
      </c>
      <c r="V982" s="369">
        <v>0.11573929632581148</v>
      </c>
      <c r="W982" s="685">
        <v>1.0176548272233585</v>
      </c>
      <c r="X982" s="369">
        <v>0.15991479316557</v>
      </c>
      <c r="Y982" s="685">
        <v>1.0686283854527348</v>
      </c>
      <c r="Z982" s="369">
        <v>0.17948749528745322</v>
      </c>
      <c r="AA982" s="685">
        <v>0.9557027850840869</v>
      </c>
      <c r="AB982" s="369">
        <v>1.0951506678823922E-2</v>
      </c>
      <c r="AC982" s="373">
        <v>0.1833453669403031</v>
      </c>
      <c r="AD982" s="686">
        <v>0</v>
      </c>
      <c r="AE982" s="687" t="s">
        <v>1806</v>
      </c>
      <c r="AF982" s="688" t="s">
        <v>1779</v>
      </c>
      <c r="AG982" s="689" t="s">
        <v>1439</v>
      </c>
      <c r="AH982" s="689" t="s">
        <v>1786</v>
      </c>
      <c r="AI982" s="689">
        <v>50000</v>
      </c>
      <c r="AJ982" s="689">
        <v>5000</v>
      </c>
      <c r="AK982" s="689">
        <v>25000</v>
      </c>
      <c r="AL982" s="673">
        <v>1.5</v>
      </c>
      <c r="AM982" s="673">
        <v>20</v>
      </c>
      <c r="AN982" s="685" t="s">
        <v>1787</v>
      </c>
      <c r="AO982" s="683" t="s">
        <v>1324</v>
      </c>
      <c r="AP982" s="687" t="s">
        <v>1802</v>
      </c>
      <c r="AQ982" s="376" t="s">
        <v>664</v>
      </c>
      <c r="AR982" s="369">
        <v>4.0000000000000001E-3</v>
      </c>
      <c r="AS982" s="369">
        <v>4.0000000000000001E-3</v>
      </c>
      <c r="AT982" s="369" t="s">
        <v>1419</v>
      </c>
      <c r="AW982" s="198"/>
      <c r="AX982" s="198"/>
      <c r="AY982" s="184"/>
      <c r="AZ982" s="184"/>
      <c r="BA982" s="184"/>
      <c r="BB982" s="186"/>
      <c r="BC982" s="184"/>
      <c r="BD982" s="184"/>
      <c r="BE982" s="184"/>
      <c r="BF982" s="184"/>
      <c r="BG982" s="186"/>
      <c r="BH982" s="186"/>
      <c r="BI982" s="199"/>
      <c r="BJ982" s="199"/>
      <c r="BK982" s="199"/>
      <c r="BL982" s="218"/>
      <c r="BM982" s="186"/>
      <c r="BN982" s="186"/>
      <c r="BO982" s="186"/>
      <c r="BP982" s="186"/>
      <c r="BQ982" s="186"/>
      <c r="BR982" s="186"/>
      <c r="BS982" s="186"/>
      <c r="BT982" s="187"/>
      <c r="BU982" s="188"/>
      <c r="BV982" s="189"/>
      <c r="BW982" s="185"/>
      <c r="BX982"/>
      <c r="BZ982"/>
    </row>
    <row r="983" spans="2:78" ht="18.75">
      <c r="B983" s="676" t="s">
        <v>321</v>
      </c>
      <c r="C983" s="364">
        <v>3840166000104</v>
      </c>
      <c r="D983" s="838" t="s">
        <v>14</v>
      </c>
      <c r="E983" s="838" t="s">
        <v>607</v>
      </c>
      <c r="F983" s="365" t="s">
        <v>1419</v>
      </c>
      <c r="G983" s="366" t="s">
        <v>1419</v>
      </c>
      <c r="H983" s="366" t="s">
        <v>34</v>
      </c>
      <c r="I983" s="840" t="s">
        <v>34</v>
      </c>
      <c r="J983" s="366" t="s">
        <v>608</v>
      </c>
      <c r="K983" s="367" t="s">
        <v>48</v>
      </c>
      <c r="L983" s="681" t="s">
        <v>1419</v>
      </c>
      <c r="M983" s="368" t="s">
        <v>34</v>
      </c>
      <c r="N983" s="682">
        <v>110574</v>
      </c>
      <c r="O983" s="683" t="s">
        <v>1321</v>
      </c>
      <c r="P983" s="684">
        <v>36671</v>
      </c>
      <c r="Q983" s="372">
        <v>30.979561</v>
      </c>
      <c r="R983" s="372">
        <v>32.065274768924311</v>
      </c>
      <c r="S983" s="873">
        <v>2</v>
      </c>
      <c r="T983" s="369">
        <v>-4.0385390856733983E-2</v>
      </c>
      <c r="U983" s="685">
        <v>-0.41538532194710087</v>
      </c>
      <c r="V983" s="369">
        <v>-5.1825861004102358E-2</v>
      </c>
      <c r="W983" s="685">
        <v>-0.45568652393879849</v>
      </c>
      <c r="X983" s="369">
        <v>7.6410190255176813E-2</v>
      </c>
      <c r="Y983" s="685">
        <v>0.51061003568309149</v>
      </c>
      <c r="Z983" s="369">
        <v>8.4266891002970468E-2</v>
      </c>
      <c r="AA983" s="685">
        <v>0.44868920975769871</v>
      </c>
      <c r="AB983" s="369">
        <v>0.20356571255690872</v>
      </c>
      <c r="AC983" s="373">
        <v>-0.81328651686885922</v>
      </c>
      <c r="AD983" s="686">
        <v>9720835000190</v>
      </c>
      <c r="AE983" s="687" t="s">
        <v>1819</v>
      </c>
      <c r="AF983" s="688" t="s">
        <v>1779</v>
      </c>
      <c r="AG983" s="689" t="s">
        <v>1439</v>
      </c>
      <c r="AH983" s="689" t="s">
        <v>1780</v>
      </c>
      <c r="AI983" s="689">
        <v>0</v>
      </c>
      <c r="AJ983" s="689">
        <v>0</v>
      </c>
      <c r="AK983" s="689">
        <v>1000</v>
      </c>
      <c r="AL983" s="673">
        <v>1.99</v>
      </c>
      <c r="AM983" s="673">
        <v>20</v>
      </c>
      <c r="AN983" s="685" t="s">
        <v>1782</v>
      </c>
      <c r="AO983" s="683" t="s">
        <v>1324</v>
      </c>
      <c r="AP983" s="687" t="s">
        <v>1802</v>
      </c>
      <c r="AQ983" s="376" t="s">
        <v>668</v>
      </c>
      <c r="AR983" s="369">
        <v>4.0000000000000001E-3</v>
      </c>
      <c r="AS983" s="369">
        <v>4.0000000000000001E-3</v>
      </c>
      <c r="AT983" s="369" t="s">
        <v>1419</v>
      </c>
      <c r="AW983" s="198"/>
      <c r="AX983" s="198"/>
      <c r="AY983" s="184"/>
      <c r="AZ983" s="184"/>
      <c r="BA983" s="184"/>
      <c r="BB983" s="186"/>
      <c r="BC983" s="184"/>
      <c r="BD983" s="184"/>
      <c r="BE983" s="184"/>
      <c r="BF983" s="184"/>
      <c r="BG983" s="186"/>
      <c r="BH983" s="186"/>
      <c r="BI983" s="199"/>
      <c r="BJ983" s="199"/>
      <c r="BK983" s="199"/>
      <c r="BL983" s="218"/>
      <c r="BM983" s="186"/>
      <c r="BN983" s="186"/>
      <c r="BO983" s="186"/>
      <c r="BP983" s="186"/>
      <c r="BQ983" s="186"/>
      <c r="BR983" s="186"/>
      <c r="BS983" s="186"/>
      <c r="BT983" s="187"/>
      <c r="BU983" s="188"/>
      <c r="BV983" s="189"/>
      <c r="BW983" s="185"/>
      <c r="BX983"/>
      <c r="BZ983"/>
    </row>
    <row r="984" spans="2:78" ht="18.75">
      <c r="B984" s="676" t="s">
        <v>322</v>
      </c>
      <c r="C984" s="364">
        <v>13106983000197</v>
      </c>
      <c r="D984" s="838" t="s">
        <v>14</v>
      </c>
      <c r="E984" s="838" t="s">
        <v>607</v>
      </c>
      <c r="F984" s="365" t="s">
        <v>1419</v>
      </c>
      <c r="G984" s="366" t="s">
        <v>1419</v>
      </c>
      <c r="H984" s="366" t="s">
        <v>34</v>
      </c>
      <c r="I984" s="840" t="s">
        <v>34</v>
      </c>
      <c r="J984" s="366" t="s">
        <v>608</v>
      </c>
      <c r="K984" s="367" t="s">
        <v>48</v>
      </c>
      <c r="L984" s="681" t="s">
        <v>1419</v>
      </c>
      <c r="M984" s="368" t="s">
        <v>34</v>
      </c>
      <c r="N984" s="682">
        <v>271063</v>
      </c>
      <c r="O984" s="683" t="s">
        <v>1321</v>
      </c>
      <c r="P984" s="684">
        <v>40634</v>
      </c>
      <c r="Q984" s="372">
        <v>155.72137799999999</v>
      </c>
      <c r="R984" s="372">
        <v>194.86736871314741</v>
      </c>
      <c r="S984" s="873">
        <v>2</v>
      </c>
      <c r="T984" s="369">
        <v>-5.2839351588286565E-2</v>
      </c>
      <c r="U984" s="685">
        <v>-0.54348096193593431</v>
      </c>
      <c r="V984" s="369">
        <v>-7.0990036493184361E-2</v>
      </c>
      <c r="W984" s="685">
        <v>-0.62419036243907222</v>
      </c>
      <c r="X984" s="369">
        <v>-3.7733932999733821E-2</v>
      </c>
      <c r="Y984" s="685">
        <v>-0.25215648346265046</v>
      </c>
      <c r="Z984" s="369">
        <v>-3.3121545464966262E-2</v>
      </c>
      <c r="AA984" s="685">
        <v>-0.1763596577937773</v>
      </c>
      <c r="AB984" s="369">
        <v>0.22333865870358904</v>
      </c>
      <c r="AC984" s="373">
        <v>-0.82709113541143164</v>
      </c>
      <c r="AD984" s="686">
        <v>6964937000163</v>
      </c>
      <c r="AE984" s="687" t="s">
        <v>1819</v>
      </c>
      <c r="AF984" s="688" t="s">
        <v>1779</v>
      </c>
      <c r="AG984" s="689" t="s">
        <v>1439</v>
      </c>
      <c r="AH984" s="689" t="s">
        <v>1786</v>
      </c>
      <c r="AI984" s="689">
        <v>50000</v>
      </c>
      <c r="AJ984" s="689">
        <v>5000</v>
      </c>
      <c r="AK984" s="689">
        <v>25000</v>
      </c>
      <c r="AL984" s="673">
        <v>2</v>
      </c>
      <c r="AM984" s="673">
        <v>20</v>
      </c>
      <c r="AN984" s="685" t="s">
        <v>666</v>
      </c>
      <c r="AO984" s="683" t="s">
        <v>1324</v>
      </c>
      <c r="AP984" s="687" t="s">
        <v>1783</v>
      </c>
      <c r="AQ984" s="376" t="s">
        <v>716</v>
      </c>
      <c r="AR984" s="369">
        <v>5.3333333333333297E-3</v>
      </c>
      <c r="AS984" s="369">
        <v>5.3333333333333297E-3</v>
      </c>
      <c r="AT984" s="369" t="s">
        <v>1419</v>
      </c>
      <c r="AW984"/>
      <c r="AX984" s="198"/>
      <c r="AY984" s="184"/>
      <c r="AZ984" s="184"/>
      <c r="BA984" s="184"/>
      <c r="BB984" s="186"/>
      <c r="BC984" s="184"/>
      <c r="BD984" s="184"/>
      <c r="BE984" s="184"/>
      <c r="BF984" s="184"/>
      <c r="BG984" s="186"/>
      <c r="BH984" s="186"/>
      <c r="BI984" s="199"/>
      <c r="BJ984" s="199"/>
      <c r="BK984" s="199"/>
      <c r="BL984" s="186"/>
      <c r="BM984" s="186"/>
      <c r="BN984" s="186"/>
      <c r="BO984" s="186"/>
      <c r="BP984" s="186"/>
      <c r="BQ984" s="186"/>
      <c r="BR984" s="186"/>
      <c r="BS984" s="186"/>
      <c r="BT984" s="187"/>
      <c r="BU984" s="188"/>
      <c r="BV984" s="189"/>
      <c r="BW984" s="185"/>
      <c r="BX984"/>
      <c r="BZ984"/>
    </row>
    <row r="985" spans="2:78" ht="18.75">
      <c r="B985" s="676" t="s">
        <v>323</v>
      </c>
      <c r="C985" s="364">
        <v>5448587000110</v>
      </c>
      <c r="D985" s="838" t="s">
        <v>13</v>
      </c>
      <c r="E985" s="838" t="s">
        <v>615</v>
      </c>
      <c r="F985" s="365" t="s">
        <v>619</v>
      </c>
      <c r="G985" s="366" t="s">
        <v>1419</v>
      </c>
      <c r="H985" s="366" t="s">
        <v>1337</v>
      </c>
      <c r="I985" s="840" t="s">
        <v>34</v>
      </c>
      <c r="J985" s="366" t="s">
        <v>608</v>
      </c>
      <c r="K985" s="367" t="s">
        <v>48</v>
      </c>
      <c r="L985" s="681" t="s">
        <v>1419</v>
      </c>
      <c r="M985" s="368" t="s">
        <v>34</v>
      </c>
      <c r="N985" s="682">
        <v>114995</v>
      </c>
      <c r="O985" s="683" t="s">
        <v>1321</v>
      </c>
      <c r="P985" s="684">
        <v>37751</v>
      </c>
      <c r="Q985" s="372">
        <v>1221.828528</v>
      </c>
      <c r="R985" s="372">
        <v>1190.3058242669319</v>
      </c>
      <c r="S985" s="873">
        <v>2</v>
      </c>
      <c r="T985" s="369">
        <v>0.11456372624095734</v>
      </c>
      <c r="U985" s="685">
        <v>1.1783491331525546</v>
      </c>
      <c r="V985" s="369">
        <v>0.13541556747931982</v>
      </c>
      <c r="W985" s="685">
        <v>1.1906613423550558</v>
      </c>
      <c r="X985" s="369">
        <v>0.21086933904073923</v>
      </c>
      <c r="Y985" s="685">
        <v>1.4091314309319751</v>
      </c>
      <c r="Z985" s="369">
        <v>0.2349386229209991</v>
      </c>
      <c r="AA985" s="685">
        <v>1.2509589923789772</v>
      </c>
      <c r="AB985" s="369">
        <v>2.4516775395526925E-2</v>
      </c>
      <c r="AC985" s="373">
        <v>0.88446293667326092</v>
      </c>
      <c r="AD985" s="686">
        <v>0</v>
      </c>
      <c r="AE985" s="687" t="s">
        <v>1806</v>
      </c>
      <c r="AF985" s="688" t="s">
        <v>1779</v>
      </c>
      <c r="AG985" s="689" t="s">
        <v>1439</v>
      </c>
      <c r="AH985" s="689" t="s">
        <v>1786</v>
      </c>
      <c r="AI985" s="689">
        <v>50000</v>
      </c>
      <c r="AJ985" s="689">
        <v>5000</v>
      </c>
      <c r="AK985" s="689">
        <v>25000</v>
      </c>
      <c r="AL985" s="673">
        <v>2</v>
      </c>
      <c r="AM985" s="673">
        <v>20</v>
      </c>
      <c r="AN985" s="685" t="s">
        <v>1787</v>
      </c>
      <c r="AO985" s="683" t="s">
        <v>1324</v>
      </c>
      <c r="AP985" s="687" t="s">
        <v>1802</v>
      </c>
      <c r="AQ985" s="376" t="s">
        <v>664</v>
      </c>
      <c r="AR985" s="369">
        <v>5.3333333333333297E-3</v>
      </c>
      <c r="AS985" s="369">
        <v>5.3333333333333297E-3</v>
      </c>
      <c r="AT985" s="369" t="s">
        <v>1419</v>
      </c>
      <c r="AW985" s="198"/>
      <c r="AX985" s="198"/>
      <c r="AY985" s="184"/>
      <c r="AZ985" s="184"/>
      <c r="BA985" s="184"/>
      <c r="BB985" s="186"/>
      <c r="BC985" s="184"/>
      <c r="BD985" s="184"/>
      <c r="BE985" s="184"/>
      <c r="BF985" s="184"/>
      <c r="BG985" s="186"/>
      <c r="BH985" s="186"/>
      <c r="BI985" s="199"/>
      <c r="BJ985" s="199"/>
      <c r="BK985" s="199"/>
      <c r="BL985" s="218"/>
      <c r="BM985" s="186"/>
      <c r="BN985" s="186"/>
      <c r="BO985" s="186"/>
      <c r="BP985" s="186"/>
      <c r="BQ985" s="186"/>
      <c r="BR985" s="186"/>
      <c r="BS985" s="186"/>
      <c r="BT985" s="187"/>
      <c r="BU985" s="188"/>
      <c r="BV985" s="189"/>
      <c r="BW985" s="185"/>
      <c r="BX985"/>
      <c r="BZ985"/>
    </row>
    <row r="986" spans="2:78" ht="18.75">
      <c r="B986" s="676" t="s">
        <v>1109</v>
      </c>
      <c r="C986" s="364"/>
      <c r="D986" s="838" t="s">
        <v>11</v>
      </c>
      <c r="E986" s="838" t="s">
        <v>620</v>
      </c>
      <c r="F986" s="365" t="s">
        <v>663</v>
      </c>
      <c r="G986" s="366" t="s">
        <v>738</v>
      </c>
      <c r="H986" s="366" t="s">
        <v>34</v>
      </c>
      <c r="I986" s="840" t="s">
        <v>1419</v>
      </c>
      <c r="J986" s="366" t="s">
        <v>608</v>
      </c>
      <c r="L986" s="681" t="s">
        <v>1419</v>
      </c>
      <c r="M986" s="368" t="s">
        <v>1416</v>
      </c>
      <c r="N986" s="682">
        <v>488704</v>
      </c>
      <c r="O986" s="683" t="s">
        <v>1321</v>
      </c>
      <c r="S986" s="873"/>
      <c r="AD986" s="686">
        <v>0</v>
      </c>
      <c r="AG986" s="689" t="s">
        <v>1438</v>
      </c>
      <c r="AI986" s="689">
        <v>0</v>
      </c>
      <c r="AJ986" s="689">
        <v>0</v>
      </c>
      <c r="AK986" s="689">
        <v>0</v>
      </c>
      <c r="AO986" s="683" t="s">
        <v>1324</v>
      </c>
      <c r="AR986" s="369">
        <v>1E-3</v>
      </c>
      <c r="AS986" s="369">
        <v>1E-3</v>
      </c>
      <c r="AT986" s="369" t="s">
        <v>1419</v>
      </c>
      <c r="AW986" s="198"/>
      <c r="AX986" s="198"/>
      <c r="AY986" s="184"/>
      <c r="AZ986" s="184"/>
      <c r="BA986" s="184"/>
      <c r="BB986" s="186"/>
      <c r="BC986" s="184"/>
      <c r="BD986" s="184"/>
      <c r="BE986" s="184"/>
      <c r="BF986" s="184"/>
      <c r="BG986" s="186"/>
      <c r="BH986" s="186"/>
      <c r="BI986" s="199"/>
      <c r="BJ986" s="199"/>
      <c r="BK986" s="199"/>
      <c r="BL986" s="218"/>
      <c r="BM986" s="186"/>
      <c r="BN986" s="186"/>
      <c r="BO986" s="186"/>
      <c r="BP986" s="186"/>
      <c r="BQ986" s="186"/>
      <c r="BR986" s="186"/>
      <c r="BS986" s="186"/>
      <c r="BT986" s="187"/>
      <c r="BU986" s="188"/>
      <c r="BV986" s="189"/>
      <c r="BW986" s="185"/>
      <c r="BX986"/>
      <c r="BZ986"/>
    </row>
    <row r="987" spans="2:78" ht="18.75">
      <c r="B987" s="676" t="s">
        <v>1110</v>
      </c>
      <c r="C987" s="364">
        <v>24552346000160</v>
      </c>
      <c r="D987" s="838" t="s">
        <v>11</v>
      </c>
      <c r="E987" s="838" t="s">
        <v>621</v>
      </c>
      <c r="F987" s="365" t="s">
        <v>692</v>
      </c>
      <c r="G987" s="366" t="s">
        <v>738</v>
      </c>
      <c r="H987" s="366" t="s">
        <v>34</v>
      </c>
      <c r="I987" s="840" t="s">
        <v>1419</v>
      </c>
      <c r="J987" s="366" t="s">
        <v>608</v>
      </c>
      <c r="K987" s="367" t="s">
        <v>48</v>
      </c>
      <c r="L987" s="681" t="s">
        <v>1419</v>
      </c>
      <c r="M987" s="368" t="s">
        <v>34</v>
      </c>
      <c r="N987" s="682">
        <v>426911</v>
      </c>
      <c r="O987" s="683" t="s">
        <v>1321</v>
      </c>
      <c r="P987" s="684">
        <v>42641</v>
      </c>
      <c r="Q987" s="372">
        <v>39.766871000000002</v>
      </c>
      <c r="R987" s="372">
        <v>49.984973545816736</v>
      </c>
      <c r="S987" s="873">
        <v>1</v>
      </c>
      <c r="T987" s="369">
        <v>6.0260083448353763E-2</v>
      </c>
      <c r="U987" s="685">
        <v>0.6198071538431037</v>
      </c>
      <c r="V987" s="369">
        <v>9.0064257583086116E-2</v>
      </c>
      <c r="W987" s="685">
        <v>0.79190326362192831</v>
      </c>
      <c r="X987" s="369">
        <v>0.16018726069488753</v>
      </c>
      <c r="Y987" s="685">
        <v>1.0704491459351089</v>
      </c>
      <c r="Z987" s="369">
        <v>0.18762667689314139</v>
      </c>
      <c r="AA987" s="685">
        <v>0.99904083777908759</v>
      </c>
      <c r="AB987" s="369">
        <v>3.4828204295184281E-2</v>
      </c>
      <c r="AC987" s="373">
        <v>-0.67953921860449407</v>
      </c>
      <c r="AD987" s="686">
        <v>0</v>
      </c>
      <c r="AE987" s="687" t="s">
        <v>1912</v>
      </c>
      <c r="AF987" s="688" t="s">
        <v>1800</v>
      </c>
      <c r="AG987" s="689" t="s">
        <v>1438</v>
      </c>
      <c r="AH987" s="689" t="s">
        <v>1786</v>
      </c>
      <c r="AI987" s="689">
        <v>0</v>
      </c>
      <c r="AJ987" s="689">
        <v>0</v>
      </c>
      <c r="AK987" s="689">
        <v>0</v>
      </c>
      <c r="AL987" s="673">
        <v>0.9</v>
      </c>
      <c r="AM987" s="673">
        <v>20</v>
      </c>
      <c r="AN987" s="685" t="s">
        <v>1801</v>
      </c>
      <c r="AO987" s="683" t="s">
        <v>1324</v>
      </c>
      <c r="AP987" s="687" t="s">
        <v>1788</v>
      </c>
      <c r="AQ987" s="376" t="s">
        <v>11</v>
      </c>
      <c r="AR987" s="369">
        <v>1.8E-3</v>
      </c>
      <c r="AS987" s="369">
        <v>1.8E-3</v>
      </c>
      <c r="AT987" s="369" t="s">
        <v>1419</v>
      </c>
      <c r="AW987" s="198"/>
      <c r="AX987" s="198"/>
      <c r="AY987" s="184"/>
      <c r="AZ987" s="184"/>
      <c r="BA987" s="184"/>
      <c r="BB987" s="186"/>
      <c r="BC987" s="184"/>
      <c r="BD987" s="184"/>
      <c r="BE987" s="184"/>
      <c r="BF987" s="184"/>
      <c r="BG987" s="186"/>
      <c r="BH987" s="186"/>
      <c r="BI987" s="199"/>
      <c r="BJ987" s="199"/>
      <c r="BK987" s="199"/>
      <c r="BL987" s="218"/>
      <c r="BM987" s="186"/>
      <c r="BN987" s="186"/>
      <c r="BO987" s="186"/>
      <c r="BP987" s="186"/>
      <c r="BQ987" s="186"/>
      <c r="BR987" s="186"/>
      <c r="BS987" s="186"/>
      <c r="BT987" s="187"/>
      <c r="BU987" s="188"/>
      <c r="BV987" s="189"/>
      <c r="BW987" s="185"/>
      <c r="BX987"/>
      <c r="BZ987"/>
    </row>
    <row r="988" spans="2:78" ht="18.75">
      <c r="B988" s="676" t="s">
        <v>1385</v>
      </c>
      <c r="C988" s="364">
        <v>13966590000153</v>
      </c>
      <c r="D988" s="838" t="s">
        <v>11</v>
      </c>
      <c r="E988" s="838" t="s">
        <v>621</v>
      </c>
      <c r="F988" s="365" t="s">
        <v>672</v>
      </c>
      <c r="G988" s="366" t="s">
        <v>738</v>
      </c>
      <c r="H988" s="366" t="s">
        <v>34</v>
      </c>
      <c r="I988" s="840" t="s">
        <v>1419</v>
      </c>
      <c r="J988" s="366" t="s">
        <v>608</v>
      </c>
      <c r="K988" s="367" t="s">
        <v>48</v>
      </c>
      <c r="L988" s="681" t="s">
        <v>1419</v>
      </c>
      <c r="M988" s="368" t="s">
        <v>1416</v>
      </c>
      <c r="N988" s="682">
        <v>291854</v>
      </c>
      <c r="O988" s="683" t="s">
        <v>1321</v>
      </c>
      <c r="P988" s="684">
        <v>40876</v>
      </c>
      <c r="Q988" s="372">
        <v>35.205067999999997</v>
      </c>
      <c r="R988" s="372">
        <v>38.84141840637448</v>
      </c>
      <c r="S988" s="873">
        <v>1</v>
      </c>
      <c r="T988" s="369">
        <v>7.2524993209719613E-2</v>
      </c>
      <c r="U988" s="685">
        <v>0.74595830359798088</v>
      </c>
      <c r="V988" s="369">
        <v>0.10274543059767893</v>
      </c>
      <c r="W988" s="685">
        <v>0.90340434702947414</v>
      </c>
      <c r="X988" s="369">
        <v>0.14100540935150829</v>
      </c>
      <c r="Y988" s="685">
        <v>0.94226669060812385</v>
      </c>
      <c r="Z988" s="369">
        <v>0.20229227284351126</v>
      </c>
      <c r="AA988" s="685">
        <v>1.0771295696555871</v>
      </c>
      <c r="AB988" s="369">
        <v>3.0896791098319765E-2</v>
      </c>
      <c r="AC988" s="373">
        <v>-0.35556953738641928</v>
      </c>
      <c r="AD988" s="686">
        <v>0</v>
      </c>
      <c r="AE988" s="687" t="s">
        <v>1912</v>
      </c>
      <c r="AF988" s="688" t="s">
        <v>1800</v>
      </c>
      <c r="AG988" s="689" t="s">
        <v>1438</v>
      </c>
      <c r="AH988" s="689" t="s">
        <v>1786</v>
      </c>
      <c r="AI988" s="689">
        <v>0</v>
      </c>
      <c r="AJ988" s="689">
        <v>0</v>
      </c>
      <c r="AK988" s="689">
        <v>0</v>
      </c>
      <c r="AL988" s="673">
        <v>0.2</v>
      </c>
      <c r="AM988" s="673">
        <v>0</v>
      </c>
      <c r="AN988" s="685" t="s">
        <v>1781</v>
      </c>
      <c r="AO988" s="683" t="s">
        <v>1324</v>
      </c>
      <c r="AP988" s="687" t="s">
        <v>1788</v>
      </c>
      <c r="AQ988" s="376" t="s">
        <v>11</v>
      </c>
      <c r="AR988" s="369">
        <v>4.0000000000000002E-4</v>
      </c>
      <c r="AS988" s="369">
        <v>4.0000000000000002E-4</v>
      </c>
      <c r="AT988" s="369" t="s">
        <v>1419</v>
      </c>
      <c r="AW988"/>
      <c r="AX988" s="198"/>
      <c r="AY988" s="184"/>
      <c r="AZ988" s="184"/>
      <c r="BA988" s="184"/>
      <c r="BB988" s="186"/>
      <c r="BC988" s="184"/>
      <c r="BD988" s="184"/>
      <c r="BE988" s="184"/>
      <c r="BF988" s="184"/>
      <c r="BG988" s="186"/>
      <c r="BH988" s="186"/>
      <c r="BI988" s="199"/>
      <c r="BJ988" s="199"/>
      <c r="BK988" s="199"/>
      <c r="BL988" s="186"/>
      <c r="BM988" s="186"/>
      <c r="BN988" s="186"/>
      <c r="BO988" s="186"/>
      <c r="BP988" s="186"/>
      <c r="BQ988" s="186"/>
      <c r="BR988" s="186"/>
      <c r="BS988" s="186"/>
      <c r="BT988" s="187"/>
      <c r="BU988" s="188"/>
      <c r="BV988" s="189"/>
      <c r="BW988" s="185"/>
      <c r="BX988"/>
      <c r="BZ988"/>
    </row>
    <row r="989" spans="2:78" ht="18.75">
      <c r="B989" s="676" t="s">
        <v>1111</v>
      </c>
      <c r="C989" s="364"/>
      <c r="D989" s="838" t="s">
        <v>11</v>
      </c>
      <c r="E989" s="838" t="s">
        <v>620</v>
      </c>
      <c r="F989" s="365" t="s">
        <v>685</v>
      </c>
      <c r="G989" s="366" t="s">
        <v>738</v>
      </c>
      <c r="H989" s="366" t="s">
        <v>34</v>
      </c>
      <c r="I989" s="840" t="s">
        <v>1319</v>
      </c>
      <c r="J989" s="366" t="s">
        <v>608</v>
      </c>
      <c r="L989" s="681" t="s">
        <v>1419</v>
      </c>
      <c r="M989" s="368" t="s">
        <v>34</v>
      </c>
      <c r="N989" s="683">
        <v>535486</v>
      </c>
      <c r="O989" s="683" t="s">
        <v>1321</v>
      </c>
      <c r="S989" s="873"/>
      <c r="AD989" s="686">
        <v>0</v>
      </c>
      <c r="AG989" s="689" t="s">
        <v>1438</v>
      </c>
      <c r="AI989" s="689">
        <v>0</v>
      </c>
      <c r="AJ989" s="689">
        <v>0</v>
      </c>
      <c r="AK989" s="689">
        <v>0</v>
      </c>
      <c r="AO989" s="683" t="s">
        <v>1324</v>
      </c>
      <c r="AR989" s="369">
        <v>1.4E-3</v>
      </c>
      <c r="AS989" s="369">
        <v>1.4E-3</v>
      </c>
      <c r="AT989" s="369" t="s">
        <v>1419</v>
      </c>
      <c r="AW989"/>
      <c r="AX989" s="198"/>
      <c r="AY989" s="184"/>
      <c r="AZ989" s="184"/>
      <c r="BA989" s="184"/>
      <c r="BB989" s="186"/>
      <c r="BC989" s="184"/>
      <c r="BD989" s="184"/>
      <c r="BE989" s="184"/>
      <c r="BF989" s="184"/>
      <c r="BG989" s="186"/>
      <c r="BH989" s="186"/>
      <c r="BI989" s="199"/>
      <c r="BJ989" s="199"/>
      <c r="BK989" s="199"/>
      <c r="BL989" s="186"/>
      <c r="BM989" s="186"/>
      <c r="BN989" s="186"/>
      <c r="BO989" s="186"/>
      <c r="BP989" s="186"/>
      <c r="BQ989" s="186"/>
      <c r="BR989" s="186"/>
      <c r="BS989" s="186"/>
      <c r="BT989" s="187"/>
      <c r="BU989" s="188"/>
      <c r="BV989" s="189"/>
      <c r="BW989" s="185"/>
      <c r="BX989"/>
      <c r="BZ989"/>
    </row>
    <row r="990" spans="2:78" ht="18.75">
      <c r="B990" s="676" t="s">
        <v>1112</v>
      </c>
      <c r="C990" s="364">
        <v>9601190000177</v>
      </c>
      <c r="D990" s="838" t="s">
        <v>14</v>
      </c>
      <c r="E990" s="838" t="s">
        <v>15</v>
      </c>
      <c r="F990" s="365" t="s">
        <v>699</v>
      </c>
      <c r="G990" s="366" t="s">
        <v>1419</v>
      </c>
      <c r="H990" s="366" t="s">
        <v>34</v>
      </c>
      <c r="I990" s="840" t="s">
        <v>34</v>
      </c>
      <c r="J990" s="366" t="s">
        <v>611</v>
      </c>
      <c r="K990" s="367" t="s">
        <v>48</v>
      </c>
      <c r="L990" s="681" t="s">
        <v>1419</v>
      </c>
      <c r="M990" s="368" t="s">
        <v>1416</v>
      </c>
      <c r="N990" s="682">
        <v>318396</v>
      </c>
      <c r="O990" s="683" t="s">
        <v>1321</v>
      </c>
      <c r="P990" s="684">
        <v>39659</v>
      </c>
      <c r="Q990" s="372">
        <v>110.61232200000001</v>
      </c>
      <c r="R990" s="372">
        <v>158.26900424701182</v>
      </c>
      <c r="S990" s="873">
        <v>1</v>
      </c>
      <c r="T990" s="369">
        <v>-0.18294389574235681</v>
      </c>
      <c r="U990" s="685">
        <v>-1.8816757104264741</v>
      </c>
      <c r="V990" s="369">
        <v>-0.17215670998667632</v>
      </c>
      <c r="W990" s="685">
        <v>-1.5137132548624435</v>
      </c>
      <c r="X990" s="369">
        <v>-0.24925371863849322</v>
      </c>
      <c r="Y990" s="685">
        <v>-1.6656345147566438</v>
      </c>
      <c r="Z990" s="369">
        <v>0.2254894298098189</v>
      </c>
      <c r="AA990" s="685">
        <v>1.2006456256528466</v>
      </c>
      <c r="AB990" s="369">
        <v>0.16160985213671605</v>
      </c>
      <c r="AC990" s="373">
        <v>-1.7690016698985573</v>
      </c>
      <c r="AD990" s="686">
        <v>0</v>
      </c>
      <c r="AE990" s="687" t="s">
        <v>1912</v>
      </c>
      <c r="AF990" s="688" t="s">
        <v>1800</v>
      </c>
      <c r="AG990" s="689" t="s">
        <v>1438</v>
      </c>
      <c r="AH990" s="689" t="s">
        <v>1786</v>
      </c>
      <c r="AI990" s="689">
        <v>0</v>
      </c>
      <c r="AJ990" s="689">
        <v>0</v>
      </c>
      <c r="AK990" s="689">
        <v>0</v>
      </c>
      <c r="AL990" s="673">
        <v>0.6</v>
      </c>
      <c r="AM990" s="673">
        <v>0</v>
      </c>
      <c r="AN990" s="685" t="s">
        <v>1928</v>
      </c>
      <c r="AO990" s="683" t="s">
        <v>1324</v>
      </c>
      <c r="AP990" s="687" t="s">
        <v>1802</v>
      </c>
      <c r="AQ990" s="376" t="s">
        <v>1917</v>
      </c>
      <c r="AR990" s="369">
        <v>1.1999999999999999E-3</v>
      </c>
      <c r="AS990" s="369">
        <v>1.1999999999999999E-3</v>
      </c>
      <c r="AT990" s="369" t="s">
        <v>1419</v>
      </c>
      <c r="AW990"/>
      <c r="AX990" s="198"/>
      <c r="AY990" s="184"/>
      <c r="AZ990" s="184"/>
      <c r="BA990" s="184"/>
      <c r="BB990" s="186"/>
      <c r="BC990" s="184"/>
      <c r="BD990" s="184"/>
      <c r="BE990" s="184"/>
      <c r="BF990" s="184"/>
      <c r="BG990" s="186"/>
      <c r="BH990" s="186"/>
      <c r="BI990" s="199"/>
      <c r="BJ990" s="199"/>
      <c r="BK990" s="199"/>
      <c r="BL990" s="186"/>
      <c r="BM990" s="186"/>
      <c r="BN990" s="186"/>
      <c r="BO990" s="186"/>
      <c r="BP990" s="186"/>
      <c r="BQ990" s="186"/>
      <c r="BR990" s="186"/>
      <c r="BS990" s="186"/>
      <c r="BT990" s="187"/>
      <c r="BU990" s="188"/>
      <c r="BV990" s="189"/>
      <c r="BW990" s="185"/>
      <c r="BX990"/>
      <c r="BZ990"/>
    </row>
    <row r="991" spans="2:78" ht="18.75">
      <c r="B991" s="676" t="s">
        <v>324</v>
      </c>
      <c r="C991" s="364">
        <v>17400251000166</v>
      </c>
      <c r="D991" s="838" t="s">
        <v>14</v>
      </c>
      <c r="E991" s="838" t="s">
        <v>607</v>
      </c>
      <c r="F991" s="365" t="s">
        <v>1419</v>
      </c>
      <c r="G991" s="366" t="s">
        <v>1419</v>
      </c>
      <c r="H991" s="366" t="s">
        <v>34</v>
      </c>
      <c r="I991" s="840" t="s">
        <v>34</v>
      </c>
      <c r="J991" s="366" t="s">
        <v>608</v>
      </c>
      <c r="K991" s="367" t="s">
        <v>48</v>
      </c>
      <c r="L991" s="681" t="s">
        <v>1419</v>
      </c>
      <c r="M991" s="368" t="s">
        <v>1416</v>
      </c>
      <c r="N991" s="682">
        <v>327794</v>
      </c>
      <c r="O991" s="683" t="s">
        <v>1321</v>
      </c>
      <c r="P991" s="684">
        <v>41313</v>
      </c>
      <c r="Q991" s="372">
        <v>168.26905500000001</v>
      </c>
      <c r="R991" s="372">
        <v>125.25953268127493</v>
      </c>
      <c r="S991" s="873">
        <v>2</v>
      </c>
      <c r="T991" s="369">
        <v>0.18475335285375416</v>
      </c>
      <c r="U991" s="685">
        <v>1.9002869435685183</v>
      </c>
      <c r="V991" s="369">
        <v>0.20253647999738389</v>
      </c>
      <c r="W991" s="685">
        <v>1.780831861790048</v>
      </c>
      <c r="X991" s="369">
        <v>1.0437160407425563</v>
      </c>
      <c r="Y991" s="685">
        <v>6.9746179537940005</v>
      </c>
      <c r="Z991" s="369">
        <v>0.93881249904923991</v>
      </c>
      <c r="AA991" s="685">
        <v>4.9988202162840549</v>
      </c>
      <c r="AB991" s="369">
        <v>0.23722287705807774</v>
      </c>
      <c r="AC991" s="373">
        <v>0.37435298308269394</v>
      </c>
      <c r="AD991" s="686">
        <v>38251507000190</v>
      </c>
      <c r="AE991" s="687" t="s">
        <v>1934</v>
      </c>
      <c r="AF991" s="688" t="s">
        <v>1800</v>
      </c>
      <c r="AG991" s="689" t="s">
        <v>1438</v>
      </c>
      <c r="AH991" s="689" t="s">
        <v>1780</v>
      </c>
      <c r="AI991" s="689">
        <v>10000</v>
      </c>
      <c r="AJ991" s="689">
        <v>1000</v>
      </c>
      <c r="AK991" s="689">
        <v>5000</v>
      </c>
      <c r="AL991" s="673">
        <v>1.8</v>
      </c>
      <c r="AM991" s="673">
        <v>15</v>
      </c>
      <c r="AN991" s="685" t="s">
        <v>1782</v>
      </c>
      <c r="AO991" s="683" t="s">
        <v>1324</v>
      </c>
      <c r="AP991" s="687" t="s">
        <v>1783</v>
      </c>
      <c r="AQ991" s="376" t="s">
        <v>659</v>
      </c>
      <c r="AR991" s="369">
        <v>3.5999999999999999E-3</v>
      </c>
      <c r="AS991" s="369">
        <v>3.5999999999999999E-3</v>
      </c>
      <c r="AT991" s="369" t="s">
        <v>1419</v>
      </c>
      <c r="AW991"/>
      <c r="AX991" s="198"/>
      <c r="AY991" s="184"/>
      <c r="AZ991" s="184"/>
      <c r="BA991" s="184"/>
      <c r="BB991" s="186"/>
      <c r="BC991" s="184"/>
      <c r="BD991" s="184"/>
      <c r="BE991" s="184"/>
      <c r="BF991" s="184"/>
      <c r="BG991" s="186"/>
      <c r="BH991" s="186"/>
      <c r="BI991" s="199"/>
      <c r="BJ991" s="199"/>
      <c r="BK991" s="199"/>
      <c r="BL991" s="186"/>
      <c r="BM991" s="186"/>
      <c r="BN991" s="186"/>
      <c r="BO991" s="186"/>
      <c r="BP991" s="186"/>
      <c r="BQ991" s="186"/>
      <c r="BR991" s="186"/>
      <c r="BS991" s="186"/>
      <c r="BT991" s="187"/>
      <c r="BU991" s="188"/>
      <c r="BV991" s="189"/>
      <c r="BW991" s="185"/>
      <c r="BX991"/>
      <c r="BZ991"/>
    </row>
    <row r="992" spans="2:78" ht="18.75">
      <c r="B992" s="676" t="s">
        <v>1113</v>
      </c>
      <c r="C992" s="364">
        <v>20331359000159</v>
      </c>
      <c r="D992" s="838" t="s">
        <v>14</v>
      </c>
      <c r="E992" s="838" t="s">
        <v>607</v>
      </c>
      <c r="F992" s="365" t="s">
        <v>1419</v>
      </c>
      <c r="G992" s="366" t="s">
        <v>1419</v>
      </c>
      <c r="H992" s="366" t="s">
        <v>34</v>
      </c>
      <c r="I992" s="840" t="s">
        <v>34</v>
      </c>
      <c r="J992" s="366" t="s">
        <v>608</v>
      </c>
      <c r="K992" s="367" t="s">
        <v>48</v>
      </c>
      <c r="L992" s="681" t="s">
        <v>1419</v>
      </c>
      <c r="M992" s="368" t="s">
        <v>34</v>
      </c>
      <c r="N992" s="682">
        <v>387894</v>
      </c>
      <c r="O992" s="683" t="s">
        <v>1321</v>
      </c>
      <c r="P992" s="684">
        <v>41879</v>
      </c>
      <c r="Q992" s="372">
        <v>75.238018999999994</v>
      </c>
      <c r="R992" s="372">
        <v>76.690279578313209</v>
      </c>
      <c r="S992" s="873">
        <v>2</v>
      </c>
      <c r="T992" s="369">
        <v>-5.7464584605423363E-3</v>
      </c>
      <c r="U992" s="685">
        <v>-5.9105395467282086E-2</v>
      </c>
      <c r="V992" s="369">
        <v>-9.1082504516961538E-2</v>
      </c>
      <c r="W992" s="685">
        <v>-0.80085634991551258</v>
      </c>
      <c r="X992" s="369">
        <v>-0.20471216757089394</v>
      </c>
      <c r="Y992" s="685">
        <v>-1.3679862180562408</v>
      </c>
      <c r="Z992" s="369">
        <v>-0.12605527301959274</v>
      </c>
      <c r="AA992" s="685">
        <v>-0.67119648255396369</v>
      </c>
      <c r="AB992" s="369">
        <v>0.28446030790549703</v>
      </c>
      <c r="AC992" s="373">
        <v>-0.72000868711791532</v>
      </c>
      <c r="AD992" s="686">
        <v>43310020000171</v>
      </c>
      <c r="AE992" s="687" t="s">
        <v>1970</v>
      </c>
      <c r="AF992" s="688" t="s">
        <v>1825</v>
      </c>
      <c r="AG992" s="689" t="s">
        <v>719</v>
      </c>
      <c r="AH992" s="689" t="s">
        <v>1780</v>
      </c>
      <c r="AI992" s="689">
        <v>1000</v>
      </c>
      <c r="AJ992" s="689">
        <v>100</v>
      </c>
      <c r="AK992" s="689">
        <v>1000</v>
      </c>
      <c r="AL992" s="673">
        <v>1.97</v>
      </c>
      <c r="AM992" s="673">
        <v>20</v>
      </c>
      <c r="AN992" s="685" t="s">
        <v>1781</v>
      </c>
      <c r="AO992" s="683" t="s">
        <v>1324</v>
      </c>
      <c r="AP992" s="687" t="s">
        <v>1783</v>
      </c>
      <c r="AQ992" s="376" t="s">
        <v>659</v>
      </c>
      <c r="AR992" s="369">
        <v>4.0000000000000001E-3</v>
      </c>
      <c r="AS992" s="369">
        <v>4.0000000000000001E-3</v>
      </c>
      <c r="AT992" s="369" t="s">
        <v>1419</v>
      </c>
      <c r="AW992"/>
      <c r="AX992" s="198"/>
      <c r="AY992" s="184"/>
      <c r="AZ992" s="184"/>
      <c r="BA992" s="184"/>
      <c r="BB992" s="186"/>
      <c r="BC992" s="184"/>
      <c r="BD992" s="184"/>
      <c r="BE992" s="184"/>
      <c r="BF992" s="184"/>
      <c r="BG992" s="186"/>
      <c r="BH992" s="186"/>
      <c r="BI992" s="199"/>
      <c r="BJ992" s="199"/>
      <c r="BK992" s="199"/>
      <c r="BL992" s="186"/>
      <c r="BM992" s="186"/>
      <c r="BN992" s="186"/>
      <c r="BO992" s="186"/>
      <c r="BP992" s="186"/>
      <c r="BQ992" s="186"/>
      <c r="BR992" s="186"/>
      <c r="BS992" s="186"/>
      <c r="BT992" s="187"/>
      <c r="BU992" s="188"/>
      <c r="BV992" s="189"/>
      <c r="BW992" s="185"/>
      <c r="BX992"/>
      <c r="BZ992"/>
    </row>
    <row r="993" spans="2:78" ht="18.75">
      <c r="B993" s="676" t="s">
        <v>1114</v>
      </c>
      <c r="C993" s="364">
        <v>28788359000194</v>
      </c>
      <c r="D993" s="838" t="s">
        <v>14</v>
      </c>
      <c r="E993" s="838" t="s">
        <v>607</v>
      </c>
      <c r="F993" s="365" t="s">
        <v>1419</v>
      </c>
      <c r="G993" s="366" t="s">
        <v>1419</v>
      </c>
      <c r="H993" s="366" t="s">
        <v>34</v>
      </c>
      <c r="I993" s="840" t="s">
        <v>34</v>
      </c>
      <c r="J993" s="366" t="s">
        <v>608</v>
      </c>
      <c r="K993" s="367" t="s">
        <v>48</v>
      </c>
      <c r="L993" s="681" t="s">
        <v>1419</v>
      </c>
      <c r="M993" s="368" t="s">
        <v>34</v>
      </c>
      <c r="N993" s="682">
        <v>454109</v>
      </c>
      <c r="O993" s="683" t="s">
        <v>1321</v>
      </c>
      <c r="P993" s="684">
        <v>43071</v>
      </c>
      <c r="Q993" s="372">
        <v>9.1515122499999997</v>
      </c>
      <c r="R993" s="372">
        <v>10.690952666693228</v>
      </c>
      <c r="S993" s="873">
        <v>2</v>
      </c>
      <c r="T993" s="369">
        <v>-8.514802185511372E-3</v>
      </c>
      <c r="U993" s="685">
        <v>-8.757928974097727E-2</v>
      </c>
      <c r="V993" s="369">
        <v>-9.3706769664887779E-2</v>
      </c>
      <c r="W993" s="685">
        <v>-0.82393058814297948</v>
      </c>
      <c r="X993" s="369">
        <v>-0.21167531578572973</v>
      </c>
      <c r="Y993" s="685">
        <v>-1.4145173593421123</v>
      </c>
      <c r="Z993" s="369">
        <v>-0.23570383924120442</v>
      </c>
      <c r="AA993" s="685">
        <v>-1.2550334788340967</v>
      </c>
      <c r="AB993" s="369">
        <v>0.27966794284753316</v>
      </c>
      <c r="AC993" s="373">
        <v>-0.74173019570287457</v>
      </c>
      <c r="AD993" s="686">
        <v>28788379000165</v>
      </c>
      <c r="AE993" s="687" t="s">
        <v>1970</v>
      </c>
      <c r="AF993" s="688" t="s">
        <v>1825</v>
      </c>
      <c r="AG993" s="689" t="s">
        <v>719</v>
      </c>
      <c r="AH993" s="689" t="s">
        <v>1786</v>
      </c>
      <c r="AI993" s="689">
        <v>1000</v>
      </c>
      <c r="AJ993" s="689">
        <v>1000</v>
      </c>
      <c r="AK993" s="689">
        <v>1000</v>
      </c>
      <c r="AL993" s="673">
        <v>2.5</v>
      </c>
      <c r="AM993" s="673">
        <v>20</v>
      </c>
      <c r="AN993" s="685" t="s">
        <v>666</v>
      </c>
      <c r="AO993" s="683" t="s">
        <v>1324</v>
      </c>
      <c r="AP993" s="687" t="s">
        <v>1783</v>
      </c>
      <c r="AQ993" s="376" t="s">
        <v>659</v>
      </c>
      <c r="AR993" s="369">
        <v>3.9399999999999999E-3</v>
      </c>
      <c r="AS993" s="369">
        <v>3.9399999999999999E-3</v>
      </c>
      <c r="AT993" s="369" t="s">
        <v>1419</v>
      </c>
      <c r="AW993"/>
      <c r="AX993" s="198"/>
      <c r="AY993" s="184"/>
      <c r="AZ993" s="184"/>
      <c r="BA993" s="184"/>
      <c r="BB993" s="186"/>
      <c r="BC993" s="184"/>
      <c r="BD993" s="184"/>
      <c r="BE993" s="184"/>
      <c r="BF993" s="184"/>
      <c r="BG993" s="186"/>
      <c r="BH993" s="186"/>
      <c r="BI993" s="199"/>
      <c r="BJ993" s="199"/>
      <c r="BK993" s="199"/>
      <c r="BL993" s="186"/>
      <c r="BM993" s="186"/>
      <c r="BN993" s="186"/>
      <c r="BO993" s="186"/>
      <c r="BP993" s="186"/>
      <c r="BQ993" s="186"/>
      <c r="BR993" s="186"/>
      <c r="BS993" s="186"/>
      <c r="BT993" s="187"/>
      <c r="BU993" s="188"/>
      <c r="BV993" s="189"/>
      <c r="BW993" s="185"/>
      <c r="BX993"/>
      <c r="BZ993"/>
    </row>
    <row r="994" spans="2:78" ht="18.75">
      <c r="B994" s="676" t="s">
        <v>1698</v>
      </c>
      <c r="C994" s="364">
        <v>27599239000186</v>
      </c>
      <c r="D994" s="838" t="s">
        <v>11</v>
      </c>
      <c r="E994" s="838" t="s">
        <v>621</v>
      </c>
      <c r="F994" s="365" t="s">
        <v>692</v>
      </c>
      <c r="G994" s="366" t="s">
        <v>738</v>
      </c>
      <c r="H994" s="366" t="s">
        <v>34</v>
      </c>
      <c r="I994" s="840" t="s">
        <v>1419</v>
      </c>
      <c r="J994" s="366" t="s">
        <v>608</v>
      </c>
      <c r="K994" s="367" t="s">
        <v>48</v>
      </c>
      <c r="L994" s="681" t="s">
        <v>1419</v>
      </c>
      <c r="M994" s="368" t="s">
        <v>1419</v>
      </c>
      <c r="N994" s="682">
        <v>443387</v>
      </c>
      <c r="O994" s="683" t="s">
        <v>1321</v>
      </c>
      <c r="P994" s="684">
        <v>42890</v>
      </c>
      <c r="Q994" s="372">
        <v>10.390121000000001</v>
      </c>
      <c r="R994" s="372">
        <v>13.969302840637443</v>
      </c>
      <c r="S994" s="873">
        <v>1</v>
      </c>
      <c r="T994" s="369">
        <v>7.1393396448604429E-2</v>
      </c>
      <c r="U994" s="685">
        <v>0.73431922632378499</v>
      </c>
      <c r="V994" s="369">
        <v>9.3708406126537636E-2</v>
      </c>
      <c r="W994" s="685">
        <v>0.82394497697331115</v>
      </c>
      <c r="X994" s="369">
        <v>0.17019516262476797</v>
      </c>
      <c r="Y994" s="685">
        <v>1.1373268116556561</v>
      </c>
      <c r="Z994" s="369">
        <v>0.19769268163446818</v>
      </c>
      <c r="AA994" s="685">
        <v>1.0526384923151255</v>
      </c>
      <c r="AB994" s="369">
        <v>2.1130586450193452E-2</v>
      </c>
      <c r="AC994" s="373">
        <v>-0.94758289060701295</v>
      </c>
      <c r="AD994" s="686">
        <v>24601713000179</v>
      </c>
      <c r="AE994" s="687" t="s">
        <v>1886</v>
      </c>
      <c r="AF994" s="688" t="s">
        <v>1779</v>
      </c>
      <c r="AG994" s="689" t="s">
        <v>1439</v>
      </c>
      <c r="AH994" s="689" t="s">
        <v>1786</v>
      </c>
      <c r="AI994" s="689">
        <v>100</v>
      </c>
      <c r="AJ994" s="689">
        <v>100</v>
      </c>
      <c r="AK994" s="689">
        <v>100</v>
      </c>
      <c r="AL994" s="673">
        <v>1.1000000000000001</v>
      </c>
      <c r="AM994" s="673">
        <v>20</v>
      </c>
      <c r="AN994" s="685" t="s">
        <v>1781</v>
      </c>
      <c r="AO994" s="683" t="s">
        <v>1324</v>
      </c>
      <c r="AP994" s="687" t="s">
        <v>1802</v>
      </c>
      <c r="AQ994" s="376" t="s">
        <v>1782</v>
      </c>
      <c r="AR994" s="369">
        <v>0</v>
      </c>
      <c r="AS994" s="369">
        <v>0</v>
      </c>
      <c r="AT994" s="369" t="s">
        <v>1419</v>
      </c>
      <c r="AW994"/>
      <c r="AX994" s="198"/>
      <c r="AY994" s="184"/>
      <c r="AZ994" s="184"/>
      <c r="BA994" s="184"/>
      <c r="BB994" s="186"/>
      <c r="BC994" s="184"/>
      <c r="BD994" s="184"/>
      <c r="BE994" s="184"/>
      <c r="BF994" s="184"/>
      <c r="BG994" s="186"/>
      <c r="BH994" s="186"/>
      <c r="BI994" s="199"/>
      <c r="BJ994" s="199"/>
      <c r="BK994" s="199"/>
      <c r="BL994" s="186"/>
      <c r="BM994" s="186"/>
      <c r="BN994" s="186"/>
      <c r="BO994" s="186"/>
      <c r="BP994" s="186"/>
      <c r="BQ994" s="186"/>
      <c r="BR994" s="186"/>
      <c r="BS994" s="186"/>
      <c r="BT994" s="187"/>
      <c r="BU994" s="188"/>
      <c r="BV994" s="189"/>
      <c r="BW994" s="185"/>
      <c r="BX994"/>
      <c r="BZ994"/>
    </row>
    <row r="995" spans="2:78" ht="18.75">
      <c r="B995" s="676" t="s">
        <v>325</v>
      </c>
      <c r="C995" s="364">
        <v>18628896000113</v>
      </c>
      <c r="D995" s="838" t="s">
        <v>14</v>
      </c>
      <c r="E995" s="838" t="s">
        <v>607</v>
      </c>
      <c r="F995" s="365" t="s">
        <v>1419</v>
      </c>
      <c r="G995" s="366" t="s">
        <v>1419</v>
      </c>
      <c r="H995" s="366" t="s">
        <v>34</v>
      </c>
      <c r="I995" s="840" t="s">
        <v>34</v>
      </c>
      <c r="J995" s="366" t="s">
        <v>611</v>
      </c>
      <c r="K995" s="367" t="s">
        <v>48</v>
      </c>
      <c r="L995" s="681" t="s">
        <v>1419</v>
      </c>
      <c r="M995" s="368" t="s">
        <v>34</v>
      </c>
      <c r="N995" s="682">
        <v>487163</v>
      </c>
      <c r="O995" s="683" t="s">
        <v>1321</v>
      </c>
      <c r="P995" s="684">
        <v>42811</v>
      </c>
      <c r="Q995" s="372">
        <v>4.0336949999999998</v>
      </c>
      <c r="R995" s="372">
        <v>2.4002600637450184</v>
      </c>
      <c r="S995" s="873">
        <v>2</v>
      </c>
      <c r="T995" s="369">
        <v>2.2400968249222331E-2</v>
      </c>
      <c r="U995" s="685">
        <v>0.23040592676543215</v>
      </c>
      <c r="V995" s="369">
        <v>7.7370917708405873E-3</v>
      </c>
      <c r="W995" s="685">
        <v>6.8029520130321583E-2</v>
      </c>
      <c r="X995" s="369">
        <v>-0.21277829550437033</v>
      </c>
      <c r="Y995" s="685">
        <v>-1.4218880060007841</v>
      </c>
      <c r="Z995" s="369">
        <v>-9.446254660490383E-2</v>
      </c>
      <c r="AA995" s="685">
        <v>-0.50297720591542894</v>
      </c>
      <c r="AB995" s="369">
        <v>0.18756327583838125</v>
      </c>
      <c r="AC995" s="373">
        <v>-0.56511220584420518</v>
      </c>
      <c r="AD995" s="686">
        <v>0</v>
      </c>
      <c r="AE995" s="687" t="s">
        <v>1922</v>
      </c>
      <c r="AF995" s="688" t="s">
        <v>1797</v>
      </c>
      <c r="AG995" s="689" t="s">
        <v>741</v>
      </c>
      <c r="AH995" s="689" t="s">
        <v>1786</v>
      </c>
      <c r="AI995" s="689">
        <v>1000</v>
      </c>
      <c r="AJ995" s="689">
        <v>1000</v>
      </c>
      <c r="AK995" s="689">
        <v>1000</v>
      </c>
      <c r="AL995" s="673">
        <v>2</v>
      </c>
      <c r="AM995" s="673">
        <v>20</v>
      </c>
      <c r="AN995" s="685" t="s">
        <v>666</v>
      </c>
      <c r="AO995" s="683" t="s">
        <v>1324</v>
      </c>
      <c r="AP995" s="687" t="s">
        <v>1783</v>
      </c>
      <c r="AQ995" s="376" t="s">
        <v>659</v>
      </c>
      <c r="AR995" s="369">
        <v>6.6666666666666697E-3</v>
      </c>
      <c r="AS995" s="369">
        <v>6.6666666666666697E-3</v>
      </c>
      <c r="AT995" s="369" t="s">
        <v>1419</v>
      </c>
      <c r="AW995"/>
      <c r="AX995" s="198"/>
      <c r="AY995" s="184"/>
      <c r="AZ995" s="184"/>
      <c r="BA995" s="184"/>
      <c r="BB995" s="186"/>
      <c r="BC995" s="184"/>
      <c r="BD995" s="184"/>
      <c r="BE995" s="184"/>
      <c r="BF995" s="184"/>
      <c r="BG995" s="186"/>
      <c r="BH995" s="186"/>
      <c r="BI995" s="199"/>
      <c r="BJ995" s="199"/>
      <c r="BK995" s="199"/>
      <c r="BL995" s="186"/>
      <c r="BM995" s="186"/>
      <c r="BN995" s="186"/>
      <c r="BO995" s="186"/>
      <c r="BP995" s="186"/>
      <c r="BQ995" s="186"/>
      <c r="BR995" s="186"/>
      <c r="BS995" s="186"/>
      <c r="BT995" s="187"/>
      <c r="BU995" s="188"/>
      <c r="BV995" s="189"/>
      <c r="BW995" s="185"/>
      <c r="BX995"/>
      <c r="BZ995"/>
    </row>
    <row r="996" spans="2:78" ht="18.75">
      <c r="B996" s="676" t="s">
        <v>1115</v>
      </c>
      <c r="C996" s="364">
        <v>14171578000115</v>
      </c>
      <c r="D996" s="838" t="s">
        <v>11</v>
      </c>
      <c r="E996" s="838" t="s">
        <v>620</v>
      </c>
      <c r="F996" s="365" t="s">
        <v>685</v>
      </c>
      <c r="G996" s="366" t="s">
        <v>738</v>
      </c>
      <c r="H996" s="366" t="s">
        <v>34</v>
      </c>
      <c r="I996" s="840" t="s">
        <v>1319</v>
      </c>
      <c r="J996" s="366" t="s">
        <v>608</v>
      </c>
      <c r="K996" s="367" t="s">
        <v>48</v>
      </c>
      <c r="L996" s="681" t="s">
        <v>1419</v>
      </c>
      <c r="M996" s="368" t="s">
        <v>34</v>
      </c>
      <c r="N996" s="682">
        <v>308110</v>
      </c>
      <c r="O996" s="683" t="s">
        <v>1321</v>
      </c>
      <c r="P996" s="684">
        <v>41085</v>
      </c>
      <c r="Q996" s="372">
        <v>324.11037299999998</v>
      </c>
      <c r="R996" s="372">
        <v>216.90628721285134</v>
      </c>
      <c r="S996" s="873">
        <v>1</v>
      </c>
      <c r="T996" s="369">
        <v>0.12001381647558529</v>
      </c>
      <c r="U996" s="685">
        <v>1.2344062230735797</v>
      </c>
      <c r="V996" s="369">
        <v>0.14505566528838942</v>
      </c>
      <c r="W996" s="685">
        <v>1.2754233236504022</v>
      </c>
      <c r="X996" s="369">
        <v>0.22716776672853944</v>
      </c>
      <c r="Y996" s="685">
        <v>1.5180454477071412</v>
      </c>
      <c r="Z996" s="369">
        <v>0.29123676261703779</v>
      </c>
      <c r="AA996" s="685">
        <v>1.5507252174097985</v>
      </c>
      <c r="AB996" s="369">
        <v>1.5806473644724062E-3</v>
      </c>
      <c r="AC996" s="373">
        <v>19.817372095269093</v>
      </c>
      <c r="AD996" s="686">
        <v>0</v>
      </c>
      <c r="AE996" s="687" t="s">
        <v>1922</v>
      </c>
      <c r="AF996" s="688" t="s">
        <v>1923</v>
      </c>
      <c r="AG996" s="689" t="s">
        <v>761</v>
      </c>
      <c r="AH996" s="689" t="s">
        <v>1780</v>
      </c>
      <c r="AI996" s="689">
        <v>1000</v>
      </c>
      <c r="AJ996" s="689">
        <v>1000</v>
      </c>
      <c r="AK996" s="689">
        <v>1000</v>
      </c>
      <c r="AL996" s="673">
        <v>2</v>
      </c>
      <c r="AM996" s="673">
        <v>20</v>
      </c>
      <c r="AN996" s="685" t="s">
        <v>1787</v>
      </c>
      <c r="AO996" s="683" t="s">
        <v>1324</v>
      </c>
      <c r="AP996" s="687" t="s">
        <v>1802</v>
      </c>
      <c r="AQ996" s="376" t="s">
        <v>1917</v>
      </c>
      <c r="AR996" s="369">
        <v>4.6666666666666697E-3</v>
      </c>
      <c r="AS996" s="369">
        <v>4.6666666666666697E-3</v>
      </c>
      <c r="AT996" s="369" t="s">
        <v>1419</v>
      </c>
      <c r="AW996"/>
      <c r="AX996" s="198"/>
      <c r="AY996" s="184"/>
      <c r="AZ996" s="184"/>
      <c r="BA996" s="184"/>
      <c r="BB996" s="186"/>
      <c r="BC996" s="184"/>
      <c r="BD996" s="184"/>
      <c r="BE996" s="184"/>
      <c r="BF996" s="184"/>
      <c r="BG996" s="186"/>
      <c r="BH996" s="186"/>
      <c r="BI996" s="199"/>
      <c r="BJ996" s="199"/>
      <c r="BK996" s="199"/>
      <c r="BL996" s="186"/>
      <c r="BM996" s="186"/>
      <c r="BN996" s="186"/>
      <c r="BO996" s="186"/>
      <c r="BP996" s="186"/>
      <c r="BQ996" s="186"/>
      <c r="BR996" s="186"/>
      <c r="BS996" s="186"/>
      <c r="BT996" s="187"/>
      <c r="BU996" s="188"/>
      <c r="BV996" s="189"/>
      <c r="BW996" s="185"/>
      <c r="BX996"/>
      <c r="BZ996"/>
    </row>
    <row r="997" spans="2:78" ht="18.75">
      <c r="B997" s="676" t="s">
        <v>326</v>
      </c>
      <c r="C997" s="364">
        <v>23970201000117</v>
      </c>
      <c r="D997" s="838" t="s">
        <v>11</v>
      </c>
      <c r="E997" s="838" t="s">
        <v>620</v>
      </c>
      <c r="F997" s="365" t="s">
        <v>663</v>
      </c>
      <c r="G997" s="366" t="s">
        <v>738</v>
      </c>
      <c r="H997" s="366" t="s">
        <v>34</v>
      </c>
      <c r="I997" s="840" t="s">
        <v>1419</v>
      </c>
      <c r="J997" s="366" t="s">
        <v>608</v>
      </c>
      <c r="K997" s="367" t="s">
        <v>48</v>
      </c>
      <c r="L997" s="681" t="s">
        <v>1419</v>
      </c>
      <c r="M997" s="368" t="s">
        <v>1416</v>
      </c>
      <c r="N997" s="682">
        <v>422991</v>
      </c>
      <c r="O997" s="683" t="s">
        <v>1321</v>
      </c>
      <c r="P997" s="684">
        <v>42475</v>
      </c>
      <c r="Q997" s="372">
        <v>111.15235300000001</v>
      </c>
      <c r="R997" s="372">
        <v>108.47459442629484</v>
      </c>
      <c r="S997" s="873">
        <v>1</v>
      </c>
      <c r="T997" s="369">
        <v>0.10176666615732866</v>
      </c>
      <c r="U997" s="685">
        <v>1.046724533017525</v>
      </c>
      <c r="V997" s="369">
        <v>0.1204792725161401</v>
      </c>
      <c r="W997" s="685">
        <v>1.0593317667256767</v>
      </c>
      <c r="X997" s="369">
        <v>0.1666790471490458</v>
      </c>
      <c r="Y997" s="685">
        <v>1.1138304187985171</v>
      </c>
      <c r="Z997" s="369">
        <v>0.20967944880598832</v>
      </c>
      <c r="AA997" s="685">
        <v>1.1164634777361411</v>
      </c>
      <c r="AB997" s="369">
        <v>1.1776496987164836E-3</v>
      </c>
      <c r="AC997" s="373">
        <v>5.7299587545101645</v>
      </c>
      <c r="AD997" s="686">
        <v>0</v>
      </c>
      <c r="AE997" s="687" t="s">
        <v>1922</v>
      </c>
      <c r="AF997" s="688" t="s">
        <v>1797</v>
      </c>
      <c r="AG997" s="689" t="s">
        <v>741</v>
      </c>
      <c r="AH997" s="689" t="s">
        <v>1786</v>
      </c>
      <c r="AI997" s="689">
        <v>0</v>
      </c>
      <c r="AJ997" s="689">
        <v>0</v>
      </c>
      <c r="AK997" s="689">
        <v>0</v>
      </c>
      <c r="AL997" s="673">
        <v>1</v>
      </c>
      <c r="AM997" s="673">
        <v>0</v>
      </c>
      <c r="AN997" s="685" t="s">
        <v>1787</v>
      </c>
      <c r="AO997" s="683" t="s">
        <v>1324</v>
      </c>
      <c r="AP997" s="687" t="s">
        <v>1788</v>
      </c>
      <c r="AQ997" s="376" t="s">
        <v>11</v>
      </c>
      <c r="AR997" s="369">
        <v>1.6000000000000001E-3</v>
      </c>
      <c r="AS997" s="369">
        <v>1.6000000000000001E-3</v>
      </c>
      <c r="AT997" s="369" t="s">
        <v>1419</v>
      </c>
      <c r="AW997"/>
      <c r="AX997" s="198"/>
      <c r="AY997" s="184"/>
      <c r="AZ997" s="184"/>
      <c r="BA997" s="184"/>
      <c r="BB997" s="186"/>
      <c r="BC997" s="184"/>
      <c r="BD997" s="184"/>
      <c r="BE997" s="184"/>
      <c r="BF997" s="184"/>
      <c r="BG997" s="186"/>
      <c r="BH997" s="186"/>
      <c r="BI997" s="199"/>
      <c r="BJ997" s="199"/>
      <c r="BK997" s="199"/>
      <c r="BL997" s="186"/>
      <c r="BM997" s="186"/>
      <c r="BN997" s="186"/>
      <c r="BO997" s="186"/>
      <c r="BP997" s="186"/>
      <c r="BQ997" s="186"/>
      <c r="BR997" s="186"/>
      <c r="BS997" s="186"/>
      <c r="BT997" s="187"/>
      <c r="BU997" s="188"/>
      <c r="BV997" s="189"/>
      <c r="BW997" s="185"/>
      <c r="BX997"/>
      <c r="BZ997"/>
    </row>
    <row r="998" spans="2:78" ht="18.75">
      <c r="B998" s="676" t="s">
        <v>1116</v>
      </c>
      <c r="C998" s="364">
        <v>14083797000142</v>
      </c>
      <c r="D998" s="838" t="s">
        <v>14</v>
      </c>
      <c r="E998" s="838" t="s">
        <v>607</v>
      </c>
      <c r="F998" s="365" t="s">
        <v>1419</v>
      </c>
      <c r="G998" s="366" t="s">
        <v>1419</v>
      </c>
      <c r="H998" s="366" t="s">
        <v>34</v>
      </c>
      <c r="I998" s="840" t="s">
        <v>34</v>
      </c>
      <c r="J998" s="366" t="s">
        <v>608</v>
      </c>
      <c r="K998" s="367" t="s">
        <v>48</v>
      </c>
      <c r="L998" s="681" t="s">
        <v>1419</v>
      </c>
      <c r="M998" s="368" t="s">
        <v>34</v>
      </c>
      <c r="N998" s="682">
        <v>287962</v>
      </c>
      <c r="O998" s="683" t="s">
        <v>1321</v>
      </c>
      <c r="P998" s="684">
        <v>40818</v>
      </c>
      <c r="Q998" s="372">
        <v>152.309158</v>
      </c>
      <c r="R998" s="372">
        <v>183.57715710756978</v>
      </c>
      <c r="S998" s="873">
        <v>2</v>
      </c>
      <c r="T998" s="369">
        <v>0.12249244024138073</v>
      </c>
      <c r="U998" s="685">
        <v>1.259900192776463</v>
      </c>
      <c r="V998" s="369">
        <v>1.2302331131270439E-2</v>
      </c>
      <c r="W998" s="685">
        <v>0.10817006029304443</v>
      </c>
      <c r="X998" s="369">
        <v>-5.5327267257841983E-3</v>
      </c>
      <c r="Y998" s="685">
        <v>-3.6972369541850007E-2</v>
      </c>
      <c r="Z998" s="369">
        <v>6.3649712299632677E-2</v>
      </c>
      <c r="AA998" s="685">
        <v>0.33891055873914155</v>
      </c>
      <c r="AB998" s="369">
        <v>0.2278334218538505</v>
      </c>
      <c r="AC998" s="373">
        <v>-0.4451895440038956</v>
      </c>
      <c r="AD998" s="686">
        <v>14126355000136</v>
      </c>
      <c r="AE998" s="687" t="s">
        <v>1911</v>
      </c>
      <c r="AF998" s="688" t="s">
        <v>1779</v>
      </c>
      <c r="AG998" s="689" t="s">
        <v>1439</v>
      </c>
      <c r="AH998" s="689" t="s">
        <v>1786</v>
      </c>
      <c r="AI998" s="689">
        <v>25000</v>
      </c>
      <c r="AJ998" s="689">
        <v>5000</v>
      </c>
      <c r="AK998" s="689">
        <v>5000</v>
      </c>
      <c r="AL998" s="673">
        <v>2.93</v>
      </c>
      <c r="AM998" s="673">
        <v>0</v>
      </c>
      <c r="AN998" s="685" t="s">
        <v>1782</v>
      </c>
      <c r="AO998" s="683" t="s">
        <v>1324</v>
      </c>
      <c r="AP998" s="687" t="s">
        <v>1783</v>
      </c>
      <c r="AQ998" s="376" t="s">
        <v>659</v>
      </c>
      <c r="AR998" s="369">
        <v>4.8833333333333298E-3</v>
      </c>
      <c r="AS998" s="369">
        <v>4.8833333333333298E-3</v>
      </c>
      <c r="AT998" s="369" t="s">
        <v>1419</v>
      </c>
      <c r="AW998"/>
      <c r="AX998" s="198"/>
      <c r="AY998" s="184"/>
      <c r="AZ998" s="184"/>
      <c r="BA998" s="184"/>
      <c r="BB998" s="186"/>
      <c r="BC998" s="184"/>
      <c r="BD998" s="184"/>
      <c r="BE998" s="184"/>
      <c r="BF998" s="184"/>
      <c r="BG998" s="186"/>
      <c r="BH998" s="186"/>
      <c r="BI998" s="199"/>
      <c r="BJ998" s="199"/>
      <c r="BK998" s="199"/>
      <c r="BL998" s="186"/>
      <c r="BM998" s="186"/>
      <c r="BN998" s="186"/>
      <c r="BO998" s="186"/>
      <c r="BP998" s="186"/>
      <c r="BQ998" s="186"/>
      <c r="BR998" s="186"/>
      <c r="BS998" s="186"/>
      <c r="BT998" s="187"/>
      <c r="BU998" s="188"/>
      <c r="BV998" s="189"/>
      <c r="BW998" s="185"/>
      <c r="BX998"/>
      <c r="BZ998"/>
    </row>
    <row r="999" spans="2:78" ht="18.75">
      <c r="B999" s="676" t="s">
        <v>1117</v>
      </c>
      <c r="C999" s="364">
        <v>28235674000194</v>
      </c>
      <c r="D999" s="838" t="s">
        <v>14</v>
      </c>
      <c r="E999" s="838" t="s">
        <v>614</v>
      </c>
      <c r="F999" s="365" t="s">
        <v>1419</v>
      </c>
      <c r="G999" s="366" t="s">
        <v>1419</v>
      </c>
      <c r="H999" s="366" t="s">
        <v>1338</v>
      </c>
      <c r="I999" s="840" t="s">
        <v>34</v>
      </c>
      <c r="J999" s="366" t="s">
        <v>608</v>
      </c>
      <c r="K999" s="367" t="s">
        <v>48</v>
      </c>
      <c r="L999" s="681" t="s">
        <v>1419</v>
      </c>
      <c r="M999" s="368" t="s">
        <v>34</v>
      </c>
      <c r="N999" s="682">
        <v>451533</v>
      </c>
      <c r="O999" s="683" t="s">
        <v>1321</v>
      </c>
      <c r="P999" s="684">
        <v>43009</v>
      </c>
      <c r="Q999" s="372">
        <v>12.57907022</v>
      </c>
      <c r="R999" s="372">
        <v>13.64687030302788</v>
      </c>
      <c r="S999" s="873">
        <v>3</v>
      </c>
      <c r="T999" s="369">
        <v>0.19261056561928913</v>
      </c>
      <c r="U999" s="685">
        <v>1.9811025747901336</v>
      </c>
      <c r="V999" s="369">
        <v>9.0030345932878175E-2</v>
      </c>
      <c r="W999" s="685">
        <v>0.79160509043763594</v>
      </c>
      <c r="X999" s="369">
        <v>6.5578854498166805E-2</v>
      </c>
      <c r="Y999" s="685">
        <v>0.43822978484334529</v>
      </c>
      <c r="Z999" s="369">
        <v>0.16290657181350698</v>
      </c>
      <c r="AA999" s="685">
        <v>0.86741566113744029</v>
      </c>
      <c r="AB999" s="369">
        <v>0.20585737201045404</v>
      </c>
      <c r="AC999" s="373">
        <v>-0.11513331852478688</v>
      </c>
      <c r="AD999" s="686">
        <v>17002861000101</v>
      </c>
      <c r="AE999" s="687" t="s">
        <v>1856</v>
      </c>
      <c r="AF999" s="688" t="s">
        <v>1800</v>
      </c>
      <c r="AG999" s="689" t="s">
        <v>1438</v>
      </c>
      <c r="AH999" s="689" t="s">
        <v>1786</v>
      </c>
      <c r="AI999" s="689">
        <v>5000</v>
      </c>
      <c r="AJ999" s="689">
        <v>5000</v>
      </c>
      <c r="AK999" s="689">
        <v>5000</v>
      </c>
      <c r="AL999" s="673">
        <v>0</v>
      </c>
      <c r="AM999" s="673">
        <v>0</v>
      </c>
      <c r="AN999" s="685" t="s">
        <v>1782</v>
      </c>
      <c r="AO999" s="683" t="s">
        <v>1324</v>
      </c>
      <c r="AP999" s="687" t="s">
        <v>1802</v>
      </c>
      <c r="AQ999" s="376" t="s">
        <v>668</v>
      </c>
      <c r="AR999" s="369">
        <v>4.8250000000000003E-3</v>
      </c>
      <c r="AS999" s="369">
        <v>4.8250000000000003E-3</v>
      </c>
      <c r="AT999" s="369" t="s">
        <v>1419</v>
      </c>
      <c r="AW999"/>
      <c r="AX999" s="198"/>
      <c r="AY999" s="184"/>
      <c r="AZ999" s="184"/>
      <c r="BA999" s="184"/>
      <c r="BB999" s="186"/>
      <c r="BC999" s="184"/>
      <c r="BD999" s="184"/>
      <c r="BE999" s="184"/>
      <c r="BF999" s="184"/>
      <c r="BG999" s="186"/>
      <c r="BH999" s="186"/>
      <c r="BI999" s="199"/>
      <c r="BJ999" s="199"/>
      <c r="BK999" s="199"/>
      <c r="BL999" s="186"/>
      <c r="BM999" s="186"/>
      <c r="BN999" s="186"/>
      <c r="BO999" s="186"/>
      <c r="BP999" s="186"/>
      <c r="BQ999" s="186"/>
      <c r="BR999" s="186"/>
      <c r="BS999" s="186"/>
      <c r="BT999" s="187"/>
      <c r="BU999" s="188"/>
      <c r="BV999" s="189"/>
      <c r="BW999" s="185"/>
      <c r="BX999"/>
      <c r="BZ999"/>
    </row>
    <row r="1000" spans="2:78" ht="18.75">
      <c r="B1000" s="676" t="s">
        <v>1118</v>
      </c>
      <c r="C1000" s="364">
        <v>17002861000101</v>
      </c>
      <c r="D1000" s="838" t="s">
        <v>14</v>
      </c>
      <c r="E1000" s="838" t="s">
        <v>614</v>
      </c>
      <c r="F1000" s="365" t="s">
        <v>1419</v>
      </c>
      <c r="G1000" s="366" t="s">
        <v>1419</v>
      </c>
      <c r="H1000" s="366" t="s">
        <v>1338</v>
      </c>
      <c r="I1000" s="840" t="s">
        <v>34</v>
      </c>
      <c r="J1000" s="366" t="s">
        <v>608</v>
      </c>
      <c r="K1000" s="367" t="s">
        <v>48</v>
      </c>
      <c r="L1000" s="681" t="s">
        <v>1419</v>
      </c>
      <c r="M1000" s="368" t="s">
        <v>34</v>
      </c>
      <c r="N1000" s="682">
        <v>337625</v>
      </c>
      <c r="O1000" s="683" t="s">
        <v>1321</v>
      </c>
      <c r="P1000" s="684">
        <v>41259</v>
      </c>
      <c r="Q1000" s="372">
        <v>186.61649499999999</v>
      </c>
      <c r="R1000" s="372">
        <v>249.63971758167318</v>
      </c>
      <c r="S1000" s="873">
        <v>1</v>
      </c>
      <c r="T1000" s="369">
        <v>0.19752916103377283</v>
      </c>
      <c r="U1000" s="685">
        <v>2.0316929565205157</v>
      </c>
      <c r="V1000" s="369">
        <v>9.608962873702187E-2</v>
      </c>
      <c r="W1000" s="685">
        <v>0.84488222785680622</v>
      </c>
      <c r="X1000" s="369">
        <v>5.7558800702212753E-2</v>
      </c>
      <c r="Y1000" s="685">
        <v>0.3846358866832113</v>
      </c>
      <c r="Z1000" s="369">
        <v>0.15518854530640436</v>
      </c>
      <c r="AA1000" s="685">
        <v>0.82632009948631946</v>
      </c>
      <c r="AB1000" s="369">
        <v>0.20726884080856775</v>
      </c>
      <c r="AC1000" s="373">
        <v>-8.5115348305080163E-2</v>
      </c>
      <c r="AD1000" s="686">
        <v>17039320000158</v>
      </c>
      <c r="AE1000" s="687" t="s">
        <v>1911</v>
      </c>
      <c r="AF1000" s="688" t="s">
        <v>1779</v>
      </c>
      <c r="AG1000" s="689" t="s">
        <v>1439</v>
      </c>
      <c r="AH1000" s="689" t="s">
        <v>1786</v>
      </c>
      <c r="AI1000" s="689">
        <v>50000</v>
      </c>
      <c r="AJ1000" s="689">
        <v>5000</v>
      </c>
      <c r="AK1000" s="689">
        <v>5000</v>
      </c>
      <c r="AL1000" s="673">
        <v>1.93</v>
      </c>
      <c r="AM1000" s="673">
        <v>20</v>
      </c>
      <c r="AN1000" s="685" t="s">
        <v>1781</v>
      </c>
      <c r="AO1000" s="683" t="s">
        <v>1324</v>
      </c>
      <c r="AP1000" s="687" t="s">
        <v>1802</v>
      </c>
      <c r="AQ1000" s="376" t="s">
        <v>668</v>
      </c>
      <c r="AR1000" s="369">
        <v>4.8250000000000003E-3</v>
      </c>
      <c r="AS1000" s="369">
        <v>4.8250000000000003E-3</v>
      </c>
      <c r="AT1000" s="369" t="s">
        <v>1419</v>
      </c>
      <c r="AW1000"/>
      <c r="AX1000" s="198"/>
      <c r="AY1000" s="184"/>
      <c r="AZ1000" s="184"/>
      <c r="BA1000" s="184"/>
      <c r="BB1000" s="186"/>
      <c r="BC1000" s="184"/>
      <c r="BD1000" s="184"/>
      <c r="BE1000" s="184"/>
      <c r="BF1000" s="184"/>
      <c r="BG1000" s="186"/>
      <c r="BH1000" s="186"/>
      <c r="BI1000" s="199"/>
      <c r="BJ1000" s="199"/>
      <c r="BK1000" s="199"/>
      <c r="BL1000" s="186"/>
      <c r="BM1000" s="186"/>
      <c r="BN1000" s="186"/>
      <c r="BO1000" s="186"/>
      <c r="BP1000" s="186"/>
      <c r="BQ1000" s="186"/>
      <c r="BR1000" s="186"/>
      <c r="BS1000" s="186"/>
      <c r="BT1000" s="187"/>
      <c r="BU1000" s="188"/>
      <c r="BV1000" s="189"/>
      <c r="BW1000" s="185"/>
      <c r="BX1000"/>
      <c r="BZ1000"/>
    </row>
    <row r="1001" spans="2:78" ht="18.75">
      <c r="B1001" s="676" t="s">
        <v>1119</v>
      </c>
      <c r="C1001" s="364">
        <v>29177015000101</v>
      </c>
      <c r="D1001" s="838" t="s">
        <v>13</v>
      </c>
      <c r="E1001" s="838" t="s">
        <v>615</v>
      </c>
      <c r="F1001" s="365" t="s">
        <v>619</v>
      </c>
      <c r="G1001" s="366" t="s">
        <v>34</v>
      </c>
      <c r="H1001" s="366" t="s">
        <v>1337</v>
      </c>
      <c r="I1001" s="840" t="s">
        <v>34</v>
      </c>
      <c r="J1001" s="366" t="s">
        <v>611</v>
      </c>
      <c r="K1001" s="367" t="s">
        <v>48</v>
      </c>
      <c r="L1001" s="681" t="s">
        <v>1419</v>
      </c>
      <c r="M1001" s="368" t="s">
        <v>34</v>
      </c>
      <c r="N1001" s="682">
        <v>469777</v>
      </c>
      <c r="O1001" s="683" t="s">
        <v>1321</v>
      </c>
      <c r="P1001" s="684">
        <v>43217</v>
      </c>
      <c r="Q1001" s="372">
        <v>6.5870238199999998</v>
      </c>
      <c r="R1001" s="372">
        <v>8.6606875033067769</v>
      </c>
      <c r="S1001" s="873">
        <v>1</v>
      </c>
      <c r="T1001" s="369">
        <v>7.5385784921388144E-2</v>
      </c>
      <c r="U1001" s="685">
        <v>0.77538307480771362</v>
      </c>
      <c r="V1001" s="369">
        <v>9.1151522841681043E-2</v>
      </c>
      <c r="W1001" s="685">
        <v>0.80146320371147783</v>
      </c>
      <c r="X1001" s="369">
        <v>8.2676967632313358E-2</v>
      </c>
      <c r="Y1001" s="685">
        <v>0.55248768851279229</v>
      </c>
      <c r="Z1001" s="369">
        <v>0.10493606297183655</v>
      </c>
      <c r="AA1001" s="685">
        <v>0.5587447051803266</v>
      </c>
      <c r="AB1001" s="369">
        <v>4.8106505545447133E-2</v>
      </c>
      <c r="AC1001" s="373">
        <v>-0.46937238981577356</v>
      </c>
      <c r="AD1001" s="686">
        <v>22354046000141</v>
      </c>
      <c r="AE1001" s="687" t="s">
        <v>1856</v>
      </c>
      <c r="AF1001" s="688" t="s">
        <v>1800</v>
      </c>
      <c r="AG1001" s="689" t="s">
        <v>1438</v>
      </c>
      <c r="AH1001" s="689" t="s">
        <v>1786</v>
      </c>
      <c r="AI1001" s="689">
        <v>5000</v>
      </c>
      <c r="AJ1001" s="689">
        <v>5000</v>
      </c>
      <c r="AK1001" s="689">
        <v>5000</v>
      </c>
      <c r="AL1001" s="673">
        <v>0</v>
      </c>
      <c r="AM1001" s="673">
        <v>0</v>
      </c>
      <c r="AN1001" s="685" t="s">
        <v>1782</v>
      </c>
      <c r="AO1001" s="683" t="s">
        <v>1324</v>
      </c>
      <c r="AP1001" s="687" t="s">
        <v>1802</v>
      </c>
      <c r="AQ1001" s="376" t="s">
        <v>668</v>
      </c>
      <c r="AR1001" s="369">
        <v>4.8250000000000003E-3</v>
      </c>
      <c r="AS1001" s="369">
        <v>4.8250000000000003E-3</v>
      </c>
      <c r="AT1001" s="369" t="s">
        <v>1419</v>
      </c>
      <c r="AW1001"/>
      <c r="AX1001" s="198"/>
      <c r="AY1001" s="184"/>
      <c r="AZ1001" s="184"/>
      <c r="BA1001" s="184"/>
      <c r="BB1001" s="186"/>
      <c r="BC1001" s="184"/>
      <c r="BD1001" s="184"/>
      <c r="BE1001" s="184"/>
      <c r="BF1001" s="184"/>
      <c r="BG1001" s="186"/>
      <c r="BH1001" s="186"/>
      <c r="BI1001" s="199"/>
      <c r="BJ1001" s="199"/>
      <c r="BK1001" s="199"/>
      <c r="BL1001" s="186"/>
      <c r="BM1001" s="186"/>
      <c r="BN1001" s="186"/>
      <c r="BO1001" s="186"/>
      <c r="BP1001" s="186"/>
      <c r="BQ1001" s="186"/>
      <c r="BR1001" s="186"/>
      <c r="BS1001" s="186"/>
      <c r="BT1001" s="187"/>
      <c r="BU1001" s="188"/>
      <c r="BV1001" s="189"/>
      <c r="BW1001" s="185"/>
      <c r="BX1001"/>
      <c r="BZ1001"/>
    </row>
    <row r="1002" spans="2:78" ht="18.75">
      <c r="B1002" s="676" t="s">
        <v>327</v>
      </c>
      <c r="C1002" s="364">
        <v>22354046000141</v>
      </c>
      <c r="D1002" s="838" t="s">
        <v>13</v>
      </c>
      <c r="E1002" s="838" t="s">
        <v>615</v>
      </c>
      <c r="F1002" s="365" t="s">
        <v>619</v>
      </c>
      <c r="G1002" s="366" t="s">
        <v>34</v>
      </c>
      <c r="H1002" s="366" t="s">
        <v>1337</v>
      </c>
      <c r="I1002" s="840" t="s">
        <v>34</v>
      </c>
      <c r="J1002" s="366" t="s">
        <v>611</v>
      </c>
      <c r="K1002" s="367" t="s">
        <v>48</v>
      </c>
      <c r="L1002" s="681" t="s">
        <v>1419</v>
      </c>
      <c r="M1002" s="368" t="s">
        <v>34</v>
      </c>
      <c r="N1002" s="682">
        <v>403075</v>
      </c>
      <c r="O1002" s="683" t="s">
        <v>1321</v>
      </c>
      <c r="P1002" s="684">
        <v>42249</v>
      </c>
      <c r="Q1002" s="372">
        <v>122.016176</v>
      </c>
      <c r="R1002" s="372">
        <v>193.96901203187244</v>
      </c>
      <c r="S1002" s="873">
        <v>1</v>
      </c>
      <c r="T1002" s="369">
        <v>7.619658203529589E-2</v>
      </c>
      <c r="U1002" s="685">
        <v>0.78372255631450682</v>
      </c>
      <c r="V1002" s="369">
        <v>9.2047665436915782E-2</v>
      </c>
      <c r="W1002" s="685">
        <v>0.80934266960484114</v>
      </c>
      <c r="X1002" s="369">
        <v>8.3675880301792516E-2</v>
      </c>
      <c r="Y1002" s="685">
        <v>0.5591629085600619</v>
      </c>
      <c r="Z1002" s="369">
        <v>0.10629059465033119</v>
      </c>
      <c r="AA1002" s="685">
        <v>0.56595707223435865</v>
      </c>
      <c r="AB1002" s="369">
        <v>4.8729772174701348E-2</v>
      </c>
      <c r="AC1002" s="373">
        <v>-0.4449789504572097</v>
      </c>
      <c r="AD1002" s="686">
        <v>18237547000170</v>
      </c>
      <c r="AE1002" s="687" t="s">
        <v>1911</v>
      </c>
      <c r="AF1002" s="688" t="s">
        <v>1779</v>
      </c>
      <c r="AG1002" s="689" t="s">
        <v>1439</v>
      </c>
      <c r="AH1002" s="689" t="s">
        <v>1786</v>
      </c>
      <c r="AI1002" s="689">
        <v>50000</v>
      </c>
      <c r="AJ1002" s="689">
        <v>5000</v>
      </c>
      <c r="AK1002" s="689">
        <v>5000</v>
      </c>
      <c r="AL1002" s="673">
        <v>1.93</v>
      </c>
      <c r="AM1002" s="673">
        <v>20</v>
      </c>
      <c r="AN1002" s="685" t="s">
        <v>1787</v>
      </c>
      <c r="AO1002" s="683" t="s">
        <v>1324</v>
      </c>
      <c r="AP1002" s="687" t="s">
        <v>1802</v>
      </c>
      <c r="AQ1002" s="376" t="s">
        <v>664</v>
      </c>
      <c r="AR1002" s="369">
        <v>4.8250000000000003E-3</v>
      </c>
      <c r="AS1002" s="369">
        <v>4.8250000000000003E-3</v>
      </c>
      <c r="AT1002" s="369" t="s">
        <v>1419</v>
      </c>
      <c r="AW1002" s="198"/>
      <c r="AX1002" s="198"/>
      <c r="AY1002" s="184"/>
      <c r="AZ1002" s="184"/>
      <c r="BA1002" s="184"/>
      <c r="BB1002" s="186"/>
      <c r="BC1002" s="184"/>
      <c r="BD1002" s="184"/>
      <c r="BE1002" s="184"/>
      <c r="BF1002" s="184"/>
      <c r="BG1002" s="186"/>
      <c r="BH1002" s="186"/>
      <c r="BI1002" s="199"/>
      <c r="BJ1002" s="199"/>
      <c r="BK1002" s="199"/>
      <c r="BL1002" s="186"/>
      <c r="BM1002" s="186"/>
      <c r="BN1002" s="186"/>
      <c r="BO1002" s="186"/>
      <c r="BP1002" s="186"/>
      <c r="BQ1002" s="186"/>
      <c r="BR1002" s="186"/>
      <c r="BS1002" s="186"/>
      <c r="BT1002" s="187"/>
      <c r="BU1002" s="188"/>
      <c r="BV1002" s="189"/>
      <c r="BW1002" s="185"/>
      <c r="BX1002"/>
      <c r="BZ1002"/>
    </row>
    <row r="1003" spans="2:78" ht="18.75">
      <c r="B1003" s="676" t="s">
        <v>328</v>
      </c>
      <c r="C1003" s="364"/>
      <c r="D1003" s="838" t="s">
        <v>13</v>
      </c>
      <c r="E1003" s="838" t="s">
        <v>615</v>
      </c>
      <c r="F1003" s="365" t="s">
        <v>619</v>
      </c>
      <c r="G1003" s="366" t="s">
        <v>34</v>
      </c>
      <c r="H1003" s="366" t="s">
        <v>865</v>
      </c>
      <c r="I1003" s="840" t="s">
        <v>34</v>
      </c>
      <c r="J1003" s="366" t="s">
        <v>1419</v>
      </c>
      <c r="L1003" s="681" t="s">
        <v>1419</v>
      </c>
      <c r="M1003" s="368" t="s">
        <v>34</v>
      </c>
      <c r="N1003" s="682">
        <v>519057</v>
      </c>
      <c r="O1003" s="683" t="s">
        <v>1321</v>
      </c>
      <c r="S1003" s="873"/>
      <c r="AD1003" s="686">
        <v>34799086000186</v>
      </c>
      <c r="AG1003" s="689" t="s">
        <v>719</v>
      </c>
      <c r="AI1003" s="689">
        <v>5000</v>
      </c>
      <c r="AJ1003" s="689">
        <v>1000</v>
      </c>
      <c r="AK1003" s="689">
        <v>1000</v>
      </c>
      <c r="AO1003" s="683" t="s">
        <v>1324</v>
      </c>
      <c r="AR1003" s="369">
        <v>6.3333333333333297E-3</v>
      </c>
      <c r="AS1003" s="369">
        <v>6.3333333333333297E-3</v>
      </c>
      <c r="AT1003" s="369" t="s">
        <v>1419</v>
      </c>
      <c r="AW1003" s="198"/>
      <c r="AX1003" s="198"/>
      <c r="AY1003" s="184"/>
      <c r="AZ1003" s="184"/>
      <c r="BA1003" s="184"/>
      <c r="BB1003" s="186"/>
      <c r="BC1003" s="184"/>
      <c r="BD1003" s="184"/>
      <c r="BE1003" s="184"/>
      <c r="BF1003" s="184"/>
      <c r="BG1003" s="186"/>
      <c r="BH1003" s="186"/>
      <c r="BI1003" s="199"/>
      <c r="BJ1003" s="199"/>
      <c r="BK1003" s="199"/>
      <c r="BL1003" s="218"/>
      <c r="BM1003" s="186"/>
      <c r="BN1003" s="186"/>
      <c r="BO1003" s="186"/>
      <c r="BP1003" s="186"/>
      <c r="BQ1003" s="186"/>
      <c r="BR1003" s="186"/>
      <c r="BS1003" s="186"/>
      <c r="BT1003" s="187"/>
      <c r="BU1003" s="188"/>
      <c r="BV1003" s="189"/>
      <c r="BW1003" s="185"/>
      <c r="BX1003"/>
      <c r="BZ1003"/>
    </row>
    <row r="1004" spans="2:78" ht="18.75">
      <c r="B1004" s="676" t="s">
        <v>329</v>
      </c>
      <c r="C1004" s="364">
        <v>24140265000153</v>
      </c>
      <c r="D1004" s="838" t="s">
        <v>13</v>
      </c>
      <c r="E1004" s="838" t="s">
        <v>616</v>
      </c>
      <c r="F1004" s="365" t="s">
        <v>610</v>
      </c>
      <c r="G1004" s="366" t="s">
        <v>34</v>
      </c>
      <c r="H1004" s="366" t="s">
        <v>1337</v>
      </c>
      <c r="I1004" s="840" t="s">
        <v>34</v>
      </c>
      <c r="J1004" s="366" t="s">
        <v>1419</v>
      </c>
      <c r="K1004" s="367" t="s">
        <v>48</v>
      </c>
      <c r="L1004" s="681" t="s">
        <v>1419</v>
      </c>
      <c r="M1004" s="368" t="s">
        <v>34</v>
      </c>
      <c r="N1004" s="682">
        <v>418803</v>
      </c>
      <c r="O1004" s="683" t="s">
        <v>1321</v>
      </c>
      <c r="P1004" s="684">
        <v>42447</v>
      </c>
      <c r="Q1004" s="372">
        <v>136.01550700000001</v>
      </c>
      <c r="R1004" s="372">
        <v>184.92376240800002</v>
      </c>
      <c r="S1004" s="873">
        <v>1</v>
      </c>
      <c r="T1004" s="369">
        <v>6.1574194901715673E-2</v>
      </c>
      <c r="U1004" s="685">
        <v>0.63332349224045992</v>
      </c>
      <c r="V1004" s="369">
        <v>6.0288212591045776E-2</v>
      </c>
      <c r="W1004" s="685">
        <v>0.53009299793248632</v>
      </c>
      <c r="X1004" s="369">
        <v>0.10121855718881867</v>
      </c>
      <c r="Y1004" s="685">
        <v>0.67639160333686232</v>
      </c>
      <c r="Z1004" s="369">
        <v>0.17057159551728462</v>
      </c>
      <c r="AA1004" s="685">
        <v>0.90822900297890896</v>
      </c>
      <c r="AB1004" s="369">
        <v>4.3712589603661638E-2</v>
      </c>
      <c r="AC1004" s="373">
        <v>-1.2226037443389266</v>
      </c>
      <c r="AD1004" s="686">
        <v>28078762000120</v>
      </c>
      <c r="AE1004" s="687" t="s">
        <v>1992</v>
      </c>
      <c r="AF1004" s="688" t="s">
        <v>1800</v>
      </c>
      <c r="AG1004" s="689" t="s">
        <v>1438</v>
      </c>
      <c r="AH1004" s="689" t="s">
        <v>1786</v>
      </c>
      <c r="AI1004" s="689">
        <v>500</v>
      </c>
      <c r="AJ1004" s="689">
        <v>100</v>
      </c>
      <c r="AK1004" s="689">
        <v>500</v>
      </c>
      <c r="AL1004" s="673">
        <v>1.4</v>
      </c>
      <c r="AM1004" s="673">
        <v>20</v>
      </c>
      <c r="AN1004" s="685" t="s">
        <v>1801</v>
      </c>
      <c r="AO1004" s="683" t="s">
        <v>1324</v>
      </c>
      <c r="AP1004" s="687" t="s">
        <v>1802</v>
      </c>
      <c r="AQ1004" s="376" t="s">
        <v>664</v>
      </c>
      <c r="AR1004" s="369">
        <v>4.6666666666666697E-3</v>
      </c>
      <c r="AS1004" s="369">
        <v>4.6666666666666697E-3</v>
      </c>
      <c r="AT1004" s="369" t="s">
        <v>1419</v>
      </c>
      <c r="AW1004"/>
      <c r="AX1004" s="198"/>
      <c r="AY1004" s="184"/>
      <c r="AZ1004" s="184"/>
      <c r="BA1004" s="184"/>
      <c r="BB1004" s="186"/>
      <c r="BC1004" s="184"/>
      <c r="BD1004" s="184"/>
      <c r="BE1004" s="184"/>
      <c r="BF1004" s="184"/>
      <c r="BG1004" s="186"/>
      <c r="BH1004" s="186"/>
      <c r="BI1004" s="199"/>
      <c r="BJ1004" s="199"/>
      <c r="BK1004" s="199"/>
      <c r="BL1004" s="186"/>
      <c r="BM1004" s="186"/>
      <c r="BN1004" s="186"/>
      <c r="BO1004" s="186"/>
      <c r="BP1004" s="186"/>
      <c r="BQ1004" s="186"/>
      <c r="BR1004" s="186"/>
      <c r="BS1004" s="186"/>
      <c r="BT1004" s="187"/>
      <c r="BU1004" s="188"/>
      <c r="BV1004" s="189"/>
      <c r="BW1004" s="185"/>
      <c r="BX1004"/>
      <c r="BZ1004"/>
    </row>
    <row r="1005" spans="2:78" ht="18.75">
      <c r="B1005" s="676" t="s">
        <v>330</v>
      </c>
      <c r="C1005" s="364">
        <v>26344639000188</v>
      </c>
      <c r="D1005" s="838" t="s">
        <v>13</v>
      </c>
      <c r="E1005" s="838" t="s">
        <v>616</v>
      </c>
      <c r="F1005" s="365" t="s">
        <v>610</v>
      </c>
      <c r="G1005" s="366" t="s">
        <v>34</v>
      </c>
      <c r="H1005" s="366" t="s">
        <v>1337</v>
      </c>
      <c r="I1005" s="840" t="s">
        <v>34</v>
      </c>
      <c r="J1005" s="366" t="s">
        <v>1419</v>
      </c>
      <c r="K1005" s="367" t="s">
        <v>48</v>
      </c>
      <c r="L1005" s="681" t="s">
        <v>1419</v>
      </c>
      <c r="M1005" s="368" t="s">
        <v>1416</v>
      </c>
      <c r="N1005" s="682">
        <v>438448</v>
      </c>
      <c r="O1005" s="683" t="s">
        <v>1324</v>
      </c>
      <c r="P1005" s="684">
        <v>42834</v>
      </c>
      <c r="Q1005" s="372">
        <v>13.22993</v>
      </c>
      <c r="R1005" s="372">
        <v>29.001157071999998</v>
      </c>
      <c r="S1005" s="873">
        <v>1</v>
      </c>
      <c r="T1005" s="369">
        <v>6.4995938337426562E-2</v>
      </c>
      <c r="U1005" s="685">
        <v>0.66851795163557426</v>
      </c>
      <c r="V1005" s="369">
        <v>6.4696936405975736E-2</v>
      </c>
      <c r="W1005" s="685">
        <v>0.5688573520851864</v>
      </c>
      <c r="X1005" s="369">
        <v>0.11090050233938253</v>
      </c>
      <c r="Y1005" s="685">
        <v>0.7410910674044342</v>
      </c>
      <c r="Z1005" s="369">
        <v>0.18579995793504445</v>
      </c>
      <c r="AA1005" s="685">
        <v>0.98931425268733397</v>
      </c>
      <c r="AB1005" s="369">
        <v>4.4082204770646283E-2</v>
      </c>
      <c r="AC1005" s="373">
        <v>-1.1123411853916376</v>
      </c>
      <c r="AD1005" s="686">
        <v>28078762000120</v>
      </c>
      <c r="AE1005" s="687" t="s">
        <v>1992</v>
      </c>
      <c r="AF1005" s="688" t="s">
        <v>1800</v>
      </c>
      <c r="AG1005" s="689" t="s">
        <v>1438</v>
      </c>
      <c r="AH1005" s="689" t="s">
        <v>1786</v>
      </c>
      <c r="AI1005" s="689">
        <v>50000</v>
      </c>
      <c r="AJ1005" s="689">
        <v>10000</v>
      </c>
      <c r="AK1005" s="689">
        <v>50000</v>
      </c>
      <c r="AL1005" s="673">
        <v>0.9</v>
      </c>
      <c r="AM1005" s="673">
        <v>20</v>
      </c>
      <c r="AN1005" s="685" t="s">
        <v>1801</v>
      </c>
      <c r="AO1005" s="683" t="s">
        <v>1324</v>
      </c>
      <c r="AP1005" s="687" t="s">
        <v>1802</v>
      </c>
      <c r="AQ1005" s="376" t="s">
        <v>664</v>
      </c>
      <c r="AR1005" s="369">
        <v>0</v>
      </c>
      <c r="AS1005" s="369">
        <v>0</v>
      </c>
      <c r="AT1005" s="369" t="s">
        <v>1419</v>
      </c>
      <c r="AW1005"/>
      <c r="AX1005" s="198"/>
      <c r="AY1005" s="184"/>
      <c r="AZ1005" s="184"/>
      <c r="BA1005" s="184"/>
      <c r="BB1005" s="186"/>
      <c r="BC1005" s="184"/>
      <c r="BD1005" s="184"/>
      <c r="BE1005" s="184"/>
      <c r="BF1005" s="184"/>
      <c r="BG1005" s="186"/>
      <c r="BH1005" s="186"/>
      <c r="BI1005" s="199"/>
      <c r="BJ1005" s="199"/>
      <c r="BK1005" s="199"/>
      <c r="BL1005" s="186"/>
      <c r="BM1005" s="186"/>
      <c r="BN1005" s="186"/>
      <c r="BO1005" s="186"/>
      <c r="BP1005" s="186"/>
      <c r="BQ1005" s="186"/>
      <c r="BR1005" s="186"/>
      <c r="BS1005" s="186"/>
      <c r="BT1005" s="187"/>
      <c r="BU1005" s="188"/>
      <c r="BV1005" s="189"/>
      <c r="BW1005" s="185"/>
      <c r="BX1005"/>
      <c r="BZ1005"/>
    </row>
    <row r="1006" spans="2:78" ht="18.75">
      <c r="B1006" s="676" t="s">
        <v>331</v>
      </c>
      <c r="C1006" s="364"/>
      <c r="D1006" s="838" t="s">
        <v>14</v>
      </c>
      <c r="E1006" s="838" t="s">
        <v>614</v>
      </c>
      <c r="F1006" s="365" t="s">
        <v>1419</v>
      </c>
      <c r="G1006" s="366" t="s">
        <v>1419</v>
      </c>
      <c r="H1006" s="366" t="s">
        <v>865</v>
      </c>
      <c r="I1006" s="840" t="s">
        <v>34</v>
      </c>
      <c r="J1006" s="366" t="s">
        <v>608</v>
      </c>
      <c r="L1006" s="681" t="s">
        <v>1419</v>
      </c>
      <c r="M1006" s="368" t="s">
        <v>34</v>
      </c>
      <c r="N1006" s="682">
        <v>501883</v>
      </c>
      <c r="O1006" s="683" t="s">
        <v>1321</v>
      </c>
      <c r="S1006" s="873"/>
      <c r="AD1006" s="686">
        <v>33601025000108</v>
      </c>
      <c r="AG1006" s="689" t="s">
        <v>1438</v>
      </c>
      <c r="AI1006" s="689">
        <v>500</v>
      </c>
      <c r="AJ1006" s="689">
        <v>100</v>
      </c>
      <c r="AK1006" s="689">
        <v>500</v>
      </c>
      <c r="AO1006" s="683" t="s">
        <v>1324</v>
      </c>
      <c r="AR1006" s="369">
        <v>4.6666666666666697E-3</v>
      </c>
      <c r="AS1006" s="369">
        <v>4.6666666666666697E-3</v>
      </c>
      <c r="AT1006" s="369" t="s">
        <v>1419</v>
      </c>
      <c r="AW1006"/>
      <c r="AX1006" s="198"/>
      <c r="AY1006" s="184"/>
      <c r="AZ1006" s="184"/>
      <c r="BA1006" s="184"/>
      <c r="BB1006" s="186"/>
      <c r="BC1006" s="184"/>
      <c r="BD1006" s="184"/>
      <c r="BE1006" s="184"/>
      <c r="BF1006" s="184"/>
      <c r="BG1006" s="186"/>
      <c r="BH1006" s="186"/>
      <c r="BI1006" s="199"/>
      <c r="BJ1006" s="199"/>
      <c r="BK1006" s="199"/>
      <c r="BL1006" s="186"/>
      <c r="BM1006" s="186"/>
      <c r="BN1006" s="186"/>
      <c r="BO1006" s="186"/>
      <c r="BP1006" s="186"/>
      <c r="BQ1006" s="186"/>
      <c r="BR1006" s="186"/>
      <c r="BS1006" s="186"/>
      <c r="BT1006" s="187"/>
      <c r="BU1006" s="188"/>
      <c r="BV1006" s="189"/>
      <c r="BW1006" s="185"/>
      <c r="BX1006"/>
      <c r="BZ1006"/>
    </row>
    <row r="1007" spans="2:78" ht="18.75">
      <c r="B1007" s="676" t="s">
        <v>1699</v>
      </c>
      <c r="C1007" s="364">
        <v>23339998000159</v>
      </c>
      <c r="D1007" s="838" t="s">
        <v>13</v>
      </c>
      <c r="E1007" s="838" t="s">
        <v>615</v>
      </c>
      <c r="F1007" s="365" t="s">
        <v>619</v>
      </c>
      <c r="G1007" s="366" t="s">
        <v>34</v>
      </c>
      <c r="H1007" s="366" t="s">
        <v>1337</v>
      </c>
      <c r="I1007" s="840" t="s">
        <v>1419</v>
      </c>
      <c r="J1007" s="366" t="s">
        <v>608</v>
      </c>
      <c r="K1007" s="367" t="s">
        <v>48</v>
      </c>
      <c r="L1007" s="681" t="s">
        <v>1419</v>
      </c>
      <c r="M1007" s="368" t="s">
        <v>1419</v>
      </c>
      <c r="N1007" s="682">
        <v>410349</v>
      </c>
      <c r="O1007" s="683" t="s">
        <v>1321</v>
      </c>
      <c r="P1007" s="684">
        <v>42361</v>
      </c>
      <c r="Q1007" s="372">
        <v>24.030823999999999</v>
      </c>
      <c r="R1007" s="372">
        <v>22.651951167330683</v>
      </c>
      <c r="S1007" s="873">
        <v>1</v>
      </c>
      <c r="T1007" s="369">
        <v>0.14195429746312804</v>
      </c>
      <c r="U1007" s="685">
        <v>1.4600757923248833</v>
      </c>
      <c r="V1007" s="369">
        <v>0.14723055383501782</v>
      </c>
      <c r="W1007" s="685">
        <v>1.2945463518561267</v>
      </c>
      <c r="X1007" s="369">
        <v>0.16310819556796252</v>
      </c>
      <c r="Y1007" s="685">
        <v>1.0899682526771282</v>
      </c>
      <c r="Z1007" s="369">
        <v>0.18468742083524825</v>
      </c>
      <c r="AA1007" s="685">
        <v>0.98339041491199608</v>
      </c>
      <c r="AB1007" s="369">
        <v>3.5896094430878669E-2</v>
      </c>
      <c r="AC1007" s="373">
        <v>0.93322591359598484</v>
      </c>
      <c r="AD1007" s="686">
        <v>22918586000100</v>
      </c>
      <c r="AE1007" s="687" t="s">
        <v>1964</v>
      </c>
      <c r="AF1007" s="688" t="s">
        <v>1785</v>
      </c>
      <c r="AG1007" s="689" t="s">
        <v>59</v>
      </c>
      <c r="AH1007" s="689" t="s">
        <v>1786</v>
      </c>
      <c r="AI1007" s="689">
        <v>50000</v>
      </c>
      <c r="AJ1007" s="689">
        <v>50000</v>
      </c>
      <c r="AK1007" s="689">
        <v>50000</v>
      </c>
      <c r="AL1007" s="673">
        <v>1</v>
      </c>
      <c r="AM1007" s="673">
        <v>20</v>
      </c>
      <c r="AN1007" s="685" t="s">
        <v>1787</v>
      </c>
      <c r="AO1007" s="683" t="s">
        <v>1324</v>
      </c>
      <c r="AP1007" s="687" t="s">
        <v>1802</v>
      </c>
      <c r="AQ1007" s="376" t="s">
        <v>1782</v>
      </c>
      <c r="AR1007" s="369">
        <v>0</v>
      </c>
      <c r="AS1007" s="369">
        <v>0</v>
      </c>
      <c r="AT1007" s="369" t="s">
        <v>1419</v>
      </c>
      <c r="AW1007"/>
      <c r="AX1007" s="198"/>
      <c r="AY1007" s="184"/>
      <c r="AZ1007" s="184"/>
      <c r="BA1007" s="184"/>
      <c r="BB1007" s="186"/>
      <c r="BC1007" s="184"/>
      <c r="BD1007" s="184"/>
      <c r="BE1007" s="184"/>
      <c r="BF1007" s="184"/>
      <c r="BG1007" s="186"/>
      <c r="BH1007" s="186"/>
      <c r="BI1007" s="199"/>
      <c r="BJ1007" s="199"/>
      <c r="BK1007" s="199"/>
      <c r="BL1007" s="186"/>
      <c r="BM1007" s="186"/>
      <c r="BN1007" s="186"/>
      <c r="BO1007" s="186"/>
      <c r="BP1007" s="186"/>
      <c r="BQ1007" s="186"/>
      <c r="BR1007" s="186"/>
      <c r="BS1007" s="186"/>
      <c r="BT1007" s="187"/>
      <c r="BU1007" s="188"/>
      <c r="BV1007" s="189"/>
      <c r="BW1007" s="185"/>
      <c r="BX1007"/>
      <c r="BZ1007"/>
    </row>
    <row r="1008" spans="2:78" ht="18.75">
      <c r="B1008" s="676" t="s">
        <v>1120</v>
      </c>
      <c r="C1008" s="364"/>
      <c r="D1008" s="838" t="s">
        <v>11</v>
      </c>
      <c r="E1008" s="838" t="s">
        <v>620</v>
      </c>
      <c r="F1008" s="365" t="s">
        <v>663</v>
      </c>
      <c r="G1008" s="366" t="s">
        <v>738</v>
      </c>
      <c r="H1008" s="366" t="s">
        <v>34</v>
      </c>
      <c r="I1008" s="840" t="s">
        <v>1304</v>
      </c>
      <c r="J1008" s="366" t="s">
        <v>608</v>
      </c>
      <c r="L1008" s="681" t="s">
        <v>1419</v>
      </c>
      <c r="M1008" s="368" t="s">
        <v>34</v>
      </c>
      <c r="N1008" s="682">
        <v>518700</v>
      </c>
      <c r="O1008" s="683" t="s">
        <v>1321</v>
      </c>
      <c r="S1008" s="873"/>
      <c r="AD1008" s="686">
        <v>0</v>
      </c>
      <c r="AG1008" s="689" t="s">
        <v>928</v>
      </c>
      <c r="AI1008" s="689">
        <v>20000</v>
      </c>
      <c r="AJ1008" s="689">
        <v>10000</v>
      </c>
      <c r="AK1008" s="689">
        <v>1000</v>
      </c>
      <c r="AO1008" s="683" t="s">
        <v>1324</v>
      </c>
      <c r="AR1008" s="369">
        <v>3.2000000000000002E-3</v>
      </c>
      <c r="AS1008" s="369">
        <v>3.2000000000000002E-3</v>
      </c>
      <c r="AT1008" s="369" t="s">
        <v>1419</v>
      </c>
      <c r="AW1008"/>
      <c r="AX1008" s="198"/>
      <c r="AY1008" s="184"/>
      <c r="AZ1008" s="184"/>
      <c r="BA1008" s="184"/>
      <c r="BB1008" s="186"/>
      <c r="BC1008" s="184"/>
      <c r="BD1008" s="184"/>
      <c r="BE1008" s="184"/>
      <c r="BF1008" s="184"/>
      <c r="BG1008" s="186"/>
      <c r="BH1008" s="186"/>
      <c r="BI1008" s="199"/>
      <c r="BJ1008" s="199"/>
      <c r="BK1008" s="199"/>
      <c r="BL1008" s="186"/>
      <c r="BM1008" s="186"/>
      <c r="BN1008" s="186"/>
      <c r="BO1008" s="186"/>
      <c r="BP1008" s="186"/>
      <c r="BQ1008" s="186"/>
      <c r="BR1008" s="186"/>
      <c r="BS1008" s="186"/>
      <c r="BT1008" s="187"/>
      <c r="BU1008" s="188"/>
      <c r="BV1008" s="189"/>
      <c r="BW1008" s="185"/>
      <c r="BX1008"/>
      <c r="BZ1008"/>
    </row>
    <row r="1009" spans="2:78" ht="18.75">
      <c r="B1009" s="676" t="s">
        <v>1121</v>
      </c>
      <c r="C1009" s="364">
        <v>31594537000150</v>
      </c>
      <c r="D1009" s="838" t="s">
        <v>13</v>
      </c>
      <c r="E1009" s="838" t="s">
        <v>616</v>
      </c>
      <c r="F1009" s="365" t="s">
        <v>617</v>
      </c>
      <c r="G1009" s="366" t="s">
        <v>34</v>
      </c>
      <c r="H1009" s="366" t="s">
        <v>1338</v>
      </c>
      <c r="I1009" s="840" t="s">
        <v>34</v>
      </c>
      <c r="J1009" s="366" t="s">
        <v>608</v>
      </c>
      <c r="K1009" s="367" t="s">
        <v>48</v>
      </c>
      <c r="L1009" s="681" t="s">
        <v>1419</v>
      </c>
      <c r="M1009" s="368" t="s">
        <v>34</v>
      </c>
      <c r="N1009" s="682">
        <v>483877</v>
      </c>
      <c r="O1009" s="683" t="s">
        <v>1321</v>
      </c>
      <c r="P1009" s="684">
        <v>43351</v>
      </c>
      <c r="Q1009" s="372">
        <v>472.62366056000002</v>
      </c>
      <c r="R1009" s="372">
        <v>447.55997964745058</v>
      </c>
      <c r="S1009" s="873">
        <v>1</v>
      </c>
      <c r="T1009" s="369">
        <v>7.3082363873905098E-2</v>
      </c>
      <c r="U1009" s="685">
        <v>0.75169115866945657</v>
      </c>
      <c r="V1009" s="369">
        <v>8.6927329196798242E-2</v>
      </c>
      <c r="W1009" s="685">
        <v>0.76432135828553038</v>
      </c>
      <c r="X1009" s="369">
        <v>0.19450714725512985</v>
      </c>
      <c r="Y1009" s="685">
        <v>1.2997913114583484</v>
      </c>
      <c r="Z1009" s="369">
        <v>0.22707353967757049</v>
      </c>
      <c r="AA1009" s="685">
        <v>1.2090804094246341</v>
      </c>
      <c r="AB1009" s="369">
        <v>7.3735762432528065E-2</v>
      </c>
      <c r="AC1009" s="373">
        <v>-0.36351504662289413</v>
      </c>
      <c r="AD1009" s="686">
        <v>41054588000143</v>
      </c>
      <c r="AE1009" s="687" t="s">
        <v>2036</v>
      </c>
      <c r="AF1009" s="688" t="s">
        <v>1779</v>
      </c>
      <c r="AG1009" s="689" t="s">
        <v>1439</v>
      </c>
      <c r="AH1009" s="689" t="s">
        <v>1786</v>
      </c>
      <c r="AI1009" s="689">
        <v>500</v>
      </c>
      <c r="AJ1009" s="689">
        <v>100</v>
      </c>
      <c r="AK1009" s="689">
        <v>500</v>
      </c>
      <c r="AL1009" s="673">
        <v>2.5</v>
      </c>
      <c r="AM1009" s="673">
        <v>20</v>
      </c>
      <c r="AN1009" s="685" t="s">
        <v>1801</v>
      </c>
      <c r="AO1009" s="683" t="s">
        <v>1324</v>
      </c>
      <c r="AP1009" s="687" t="s">
        <v>1802</v>
      </c>
      <c r="AQ1009" s="376" t="s">
        <v>668</v>
      </c>
      <c r="AR1009" s="369">
        <v>5.0673000000000003E-3</v>
      </c>
      <c r="AS1009" s="369">
        <v>5.0673000000000003E-3</v>
      </c>
      <c r="AT1009" s="369" t="s">
        <v>1419</v>
      </c>
      <c r="AW1009"/>
      <c r="AX1009" s="198"/>
      <c r="AY1009" s="184"/>
      <c r="AZ1009" s="184"/>
      <c r="BA1009" s="184"/>
      <c r="BB1009" s="186"/>
      <c r="BC1009" s="184"/>
      <c r="BD1009" s="184"/>
      <c r="BE1009" s="184"/>
      <c r="BF1009" s="184"/>
      <c r="BG1009" s="186"/>
      <c r="BH1009" s="186"/>
      <c r="BI1009" s="199"/>
      <c r="BJ1009" s="199"/>
      <c r="BK1009" s="199"/>
      <c r="BL1009" s="186"/>
      <c r="BM1009" s="186"/>
      <c r="BN1009" s="186"/>
      <c r="BO1009" s="186"/>
      <c r="BP1009" s="186"/>
      <c r="BQ1009" s="186"/>
      <c r="BR1009" s="186"/>
      <c r="BS1009" s="186"/>
      <c r="BT1009" s="187"/>
      <c r="BU1009" s="188"/>
      <c r="BV1009" s="189"/>
      <c r="BW1009" s="185"/>
      <c r="BX1009"/>
      <c r="BZ1009"/>
    </row>
    <row r="1010" spans="2:78" ht="18.75">
      <c r="B1010" s="676" t="s">
        <v>1122</v>
      </c>
      <c r="C1010" s="364">
        <v>32320734000144</v>
      </c>
      <c r="D1010" s="838" t="s">
        <v>14</v>
      </c>
      <c r="E1010" s="838" t="s">
        <v>607</v>
      </c>
      <c r="F1010" s="365" t="s">
        <v>1419</v>
      </c>
      <c r="G1010" s="366" t="s">
        <v>1419</v>
      </c>
      <c r="H1010" s="366" t="s">
        <v>34</v>
      </c>
      <c r="I1010" s="840" t="s">
        <v>34</v>
      </c>
      <c r="J1010" s="366" t="s">
        <v>608</v>
      </c>
      <c r="K1010" s="367" t="s">
        <v>48</v>
      </c>
      <c r="L1010" s="681" t="s">
        <v>1419</v>
      </c>
      <c r="M1010" s="368" t="s">
        <v>34</v>
      </c>
      <c r="N1010" s="682">
        <v>512338</v>
      </c>
      <c r="O1010" s="683" t="s">
        <v>1321</v>
      </c>
      <c r="P1010" s="684">
        <v>43642</v>
      </c>
      <c r="Q1010" s="372">
        <v>38.252401290000002</v>
      </c>
      <c r="R1010" s="372">
        <v>42.62075107091632</v>
      </c>
      <c r="S1010" s="873">
        <v>2</v>
      </c>
      <c r="T1010" s="369">
        <v>-0.23175985002063304</v>
      </c>
      <c r="U1010" s="685">
        <v>-2.3837738814202956</v>
      </c>
      <c r="V1010" s="369">
        <v>-0.24953264942437869</v>
      </c>
      <c r="W1010" s="685">
        <v>-2.1940526104608886</v>
      </c>
      <c r="X1010" s="369">
        <v>-0.43234198065211349</v>
      </c>
      <c r="Y1010" s="685">
        <v>-2.8891192841012154</v>
      </c>
      <c r="Z1010" s="369">
        <v>-0.30590303407826958</v>
      </c>
      <c r="AA1010" s="685">
        <v>-1.6288175461252368</v>
      </c>
      <c r="AB1010" s="369">
        <v>0.3693666091340651</v>
      </c>
      <c r="AC1010" s="373">
        <v>-0.98347828080951927</v>
      </c>
      <c r="AD1010" s="686">
        <v>20030712000160</v>
      </c>
      <c r="AE1010" s="687" t="s">
        <v>2056</v>
      </c>
      <c r="AF1010" s="688" t="s">
        <v>1823</v>
      </c>
      <c r="AG1010" s="689" t="s">
        <v>59</v>
      </c>
      <c r="AH1010" s="689" t="s">
        <v>1780</v>
      </c>
      <c r="AI1010" s="689">
        <v>100000</v>
      </c>
      <c r="AJ1010" s="689">
        <v>0</v>
      </c>
      <c r="AK1010" s="689">
        <v>0</v>
      </c>
      <c r="AL1010" s="673">
        <v>0</v>
      </c>
      <c r="AM1010" s="673">
        <v>0</v>
      </c>
      <c r="AN1010" s="685" t="s">
        <v>1781</v>
      </c>
      <c r="AO1010" s="683" t="s">
        <v>1324</v>
      </c>
      <c r="AP1010" s="687" t="s">
        <v>1783</v>
      </c>
      <c r="AQ1010" s="376" t="s">
        <v>659</v>
      </c>
      <c r="AR1010" s="369">
        <v>5.3333333333333297E-3</v>
      </c>
      <c r="AS1010" s="369">
        <v>5.3333333333333297E-3</v>
      </c>
      <c r="AT1010" s="369" t="s">
        <v>1419</v>
      </c>
      <c r="AW1010"/>
      <c r="AX1010" s="198"/>
      <c r="AY1010" s="184"/>
      <c r="AZ1010" s="184"/>
      <c r="BA1010" s="184"/>
      <c r="BB1010" s="186"/>
      <c r="BC1010" s="184"/>
      <c r="BD1010" s="184"/>
      <c r="BE1010" s="184"/>
      <c r="BF1010" s="184"/>
      <c r="BG1010" s="186"/>
      <c r="BH1010" s="186"/>
      <c r="BI1010" s="199"/>
      <c r="BJ1010" s="199"/>
      <c r="BK1010" s="199"/>
      <c r="BL1010" s="186"/>
      <c r="BM1010" s="186"/>
      <c r="BN1010" s="186"/>
      <c r="BO1010" s="186"/>
      <c r="BP1010" s="186"/>
      <c r="BQ1010" s="186"/>
      <c r="BR1010" s="186"/>
      <c r="BS1010" s="186"/>
      <c r="BT1010" s="187"/>
      <c r="BU1010" s="188"/>
      <c r="BV1010" s="189"/>
      <c r="BW1010" s="185"/>
      <c r="BX1010"/>
      <c r="BZ1010"/>
    </row>
    <row r="1011" spans="2:78" ht="18.75">
      <c r="B1011" s="676" t="s">
        <v>332</v>
      </c>
      <c r="C1011" s="364">
        <v>1745808000160</v>
      </c>
      <c r="D1011" s="838" t="s">
        <v>14</v>
      </c>
      <c r="E1011" s="838" t="s">
        <v>607</v>
      </c>
      <c r="F1011" s="365" t="s">
        <v>1419</v>
      </c>
      <c r="G1011" s="366" t="s">
        <v>1419</v>
      </c>
      <c r="H1011" s="366" t="s">
        <v>34</v>
      </c>
      <c r="I1011" s="840" t="s">
        <v>34</v>
      </c>
      <c r="J1011" s="366" t="s">
        <v>608</v>
      </c>
      <c r="K1011" s="367" t="s">
        <v>48</v>
      </c>
      <c r="L1011" s="681" t="s">
        <v>1419</v>
      </c>
      <c r="M1011" s="368" t="s">
        <v>1416</v>
      </c>
      <c r="N1011" s="682">
        <v>44253</v>
      </c>
      <c r="O1011" s="683" t="s">
        <v>1321</v>
      </c>
      <c r="P1011" s="684">
        <v>35495</v>
      </c>
      <c r="Q1011" s="372">
        <v>151.74190100000001</v>
      </c>
      <c r="R1011" s="372">
        <v>155.56523085258965</v>
      </c>
      <c r="S1011" s="873">
        <v>2</v>
      </c>
      <c r="T1011" s="369">
        <v>-1.0269451757604076E-2</v>
      </c>
      <c r="U1011" s="685">
        <v>-0.10562679805886541</v>
      </c>
      <c r="V1011" s="369">
        <v>2.0687961518973452E-2</v>
      </c>
      <c r="W1011" s="685">
        <v>0.18190195183085162</v>
      </c>
      <c r="X1011" s="369">
        <v>6.6398285010959679E-2</v>
      </c>
      <c r="Y1011" s="685">
        <v>0.44370561787006174</v>
      </c>
      <c r="Z1011" s="369">
        <v>0.11344982273798321</v>
      </c>
      <c r="AA1011" s="685">
        <v>0.60407724440269539</v>
      </c>
      <c r="AB1011" s="369">
        <v>0.22862192912273829</v>
      </c>
      <c r="AC1011" s="373">
        <v>-0.40697507519634502</v>
      </c>
      <c r="AD1011" s="686">
        <v>0</v>
      </c>
      <c r="AE1011" s="687" t="s">
        <v>1807</v>
      </c>
      <c r="AF1011" s="688" t="s">
        <v>1800</v>
      </c>
      <c r="AG1011" s="689" t="s">
        <v>1438</v>
      </c>
      <c r="AH1011" s="689" t="s">
        <v>1786</v>
      </c>
      <c r="AI1011" s="689">
        <v>20000</v>
      </c>
      <c r="AJ1011" s="689">
        <v>5000</v>
      </c>
      <c r="AK1011" s="689">
        <v>5000</v>
      </c>
      <c r="AL1011" s="673">
        <v>2</v>
      </c>
      <c r="AM1011" s="673">
        <v>15</v>
      </c>
      <c r="AN1011" s="685" t="s">
        <v>1791</v>
      </c>
      <c r="AO1011" s="683" t="s">
        <v>1324</v>
      </c>
      <c r="AP1011" s="687" t="s">
        <v>1783</v>
      </c>
      <c r="AQ1011" s="376" t="s">
        <v>659</v>
      </c>
      <c r="AR1011" s="369">
        <v>0</v>
      </c>
      <c r="AS1011" s="369">
        <v>0</v>
      </c>
      <c r="AT1011" s="369" t="s">
        <v>1419</v>
      </c>
      <c r="AW1011"/>
      <c r="AX1011" s="198"/>
      <c r="AY1011" s="184"/>
      <c r="AZ1011" s="184"/>
      <c r="BA1011" s="184"/>
      <c r="BB1011" s="186"/>
      <c r="BC1011" s="184"/>
      <c r="BD1011" s="184"/>
      <c r="BE1011" s="184"/>
      <c r="BF1011" s="184"/>
      <c r="BG1011" s="186"/>
      <c r="BH1011" s="186"/>
      <c r="BI1011" s="199"/>
      <c r="BJ1011" s="199"/>
      <c r="BK1011" s="199"/>
      <c r="BL1011" s="186"/>
      <c r="BM1011" s="186"/>
      <c r="BN1011" s="186"/>
      <c r="BO1011" s="186"/>
      <c r="BP1011" s="186"/>
      <c r="BQ1011" s="186"/>
      <c r="BR1011" s="186"/>
      <c r="BS1011" s="186"/>
      <c r="BT1011" s="187"/>
      <c r="BU1011" s="188"/>
      <c r="BV1011" s="189"/>
      <c r="BW1011" s="185"/>
      <c r="BX1011"/>
      <c r="BZ1011"/>
    </row>
    <row r="1012" spans="2:78" ht="18.75">
      <c r="B1012" s="676" t="s">
        <v>333</v>
      </c>
      <c r="C1012" s="364">
        <v>9068336000160</v>
      </c>
      <c r="D1012" s="838" t="s">
        <v>13</v>
      </c>
      <c r="E1012" s="838" t="s">
        <v>616</v>
      </c>
      <c r="F1012" s="365" t="s">
        <v>617</v>
      </c>
      <c r="G1012" s="366" t="s">
        <v>34</v>
      </c>
      <c r="H1012" s="366" t="s">
        <v>1338</v>
      </c>
      <c r="I1012" s="840" t="s">
        <v>34</v>
      </c>
      <c r="J1012" s="366" t="s">
        <v>608</v>
      </c>
      <c r="K1012" s="367" t="s">
        <v>48</v>
      </c>
      <c r="L1012" s="681" t="s">
        <v>1419</v>
      </c>
      <c r="M1012" s="368" t="s">
        <v>34</v>
      </c>
      <c r="N1012" s="682">
        <v>196517</v>
      </c>
      <c r="O1012" s="683" t="s">
        <v>1321</v>
      </c>
      <c r="P1012" s="684">
        <v>39372</v>
      </c>
      <c r="Q1012" s="372">
        <v>23.870332999999999</v>
      </c>
      <c r="R1012" s="372">
        <v>34.06502741434263</v>
      </c>
      <c r="S1012" s="873">
        <v>1</v>
      </c>
      <c r="T1012" s="369">
        <v>8.2157887502303684E-2</v>
      </c>
      <c r="U1012" s="685">
        <v>0.84503776803110087</v>
      </c>
      <c r="V1012" s="369">
        <v>2.2426463680303543E-2</v>
      </c>
      <c r="W1012" s="685">
        <v>0.19718798840425053</v>
      </c>
      <c r="X1012" s="369">
        <v>-8.4976807826064871E-2</v>
      </c>
      <c r="Y1012" s="685">
        <v>-0.567856338682032</v>
      </c>
      <c r="Z1012" s="369">
        <v>-0.15466949160093091</v>
      </c>
      <c r="AA1012" s="685">
        <v>-0.82355633551972818</v>
      </c>
      <c r="AB1012" s="369">
        <v>0.10778735592086772</v>
      </c>
      <c r="AC1012" s="373">
        <v>-0.84708381474689354</v>
      </c>
      <c r="AD1012" s="686">
        <v>11695287000138</v>
      </c>
      <c r="AE1012" s="687" t="s">
        <v>1851</v>
      </c>
      <c r="AF1012" s="688" t="s">
        <v>1825</v>
      </c>
      <c r="AG1012" s="689" t="s">
        <v>719</v>
      </c>
      <c r="AH1012" s="689" t="s">
        <v>1786</v>
      </c>
      <c r="AI1012" s="689">
        <v>1000</v>
      </c>
      <c r="AJ1012" s="689">
        <v>1000</v>
      </c>
      <c r="AK1012" s="689">
        <v>1000</v>
      </c>
      <c r="AL1012" s="673">
        <v>1.35</v>
      </c>
      <c r="AM1012" s="673">
        <v>20</v>
      </c>
      <c r="AN1012" s="685" t="s">
        <v>1787</v>
      </c>
      <c r="AO1012" s="683" t="s">
        <v>1324</v>
      </c>
      <c r="AP1012" s="687" t="s">
        <v>1802</v>
      </c>
      <c r="AQ1012" s="376" t="s">
        <v>668</v>
      </c>
      <c r="AR1012" s="369">
        <v>4.0499999999999998E-3</v>
      </c>
      <c r="AS1012" s="369">
        <v>4.0499999999999998E-3</v>
      </c>
      <c r="AT1012" s="369" t="s">
        <v>1419</v>
      </c>
      <c r="AW1012"/>
      <c r="AX1012" s="198"/>
      <c r="AY1012" s="184"/>
      <c r="AZ1012" s="184"/>
      <c r="BA1012" s="184"/>
      <c r="BB1012" s="186"/>
      <c r="BC1012" s="184"/>
      <c r="BD1012" s="184"/>
      <c r="BE1012" s="184"/>
      <c r="BF1012" s="184"/>
      <c r="BG1012" s="186"/>
      <c r="BH1012" s="186"/>
      <c r="BI1012" s="199"/>
      <c r="BJ1012" s="199"/>
      <c r="BK1012" s="199"/>
      <c r="BL1012" s="186"/>
      <c r="BM1012" s="186"/>
      <c r="BN1012" s="186"/>
      <c r="BO1012" s="186"/>
      <c r="BP1012" s="186"/>
      <c r="BQ1012" s="186"/>
      <c r="BR1012" s="186"/>
      <c r="BS1012" s="186"/>
      <c r="BT1012" s="187"/>
      <c r="BU1012" s="188"/>
      <c r="BV1012" s="189"/>
      <c r="BW1012" s="185"/>
      <c r="BX1012"/>
      <c r="BZ1012"/>
    </row>
    <row r="1013" spans="2:78" ht="18.75">
      <c r="B1013" s="676" t="s">
        <v>334</v>
      </c>
      <c r="C1013" s="364">
        <v>9401978000130</v>
      </c>
      <c r="D1013" s="838" t="s">
        <v>14</v>
      </c>
      <c r="E1013" s="838" t="s">
        <v>607</v>
      </c>
      <c r="F1013" s="365" t="s">
        <v>1419</v>
      </c>
      <c r="G1013" s="366" t="s">
        <v>1419</v>
      </c>
      <c r="H1013" s="366" t="s">
        <v>34</v>
      </c>
      <c r="I1013" s="840" t="s">
        <v>34</v>
      </c>
      <c r="J1013" s="366" t="s">
        <v>608</v>
      </c>
      <c r="K1013" s="367" t="s">
        <v>48</v>
      </c>
      <c r="L1013" s="681" t="s">
        <v>1419</v>
      </c>
      <c r="M1013" s="368" t="s">
        <v>34</v>
      </c>
      <c r="N1013" s="682">
        <v>209376</v>
      </c>
      <c r="O1013" s="683" t="s">
        <v>1321</v>
      </c>
      <c r="P1013" s="684">
        <v>39589</v>
      </c>
      <c r="Q1013" s="372">
        <v>51.11401</v>
      </c>
      <c r="R1013" s="372">
        <v>45.970054203187289</v>
      </c>
      <c r="S1013" s="873">
        <v>3</v>
      </c>
      <c r="T1013" s="369">
        <v>6.1252719423361857E-2</v>
      </c>
      <c r="U1013" s="685">
        <v>0.63001694518863571</v>
      </c>
      <c r="V1013" s="369">
        <v>-2.0216026227737105E-2</v>
      </c>
      <c r="W1013" s="685">
        <v>-0.1777523912018345</v>
      </c>
      <c r="X1013" s="369">
        <v>-0.15097798934816442</v>
      </c>
      <c r="Y1013" s="685">
        <v>-1.0089083180002252</v>
      </c>
      <c r="Z1013" s="369">
        <v>-0.15180441391963539</v>
      </c>
      <c r="AA1013" s="685">
        <v>-0.8083008843524413</v>
      </c>
      <c r="AB1013" s="369">
        <v>0.20489882963006587</v>
      </c>
      <c r="AC1013" s="373">
        <v>-0.65372464442478995</v>
      </c>
      <c r="AD1013" s="686">
        <v>46171852000142</v>
      </c>
      <c r="AE1013" s="687" t="s">
        <v>1851</v>
      </c>
      <c r="AF1013" s="688" t="s">
        <v>1825</v>
      </c>
      <c r="AG1013" s="689" t="s">
        <v>719</v>
      </c>
      <c r="AH1013" s="689" t="s">
        <v>1780</v>
      </c>
      <c r="AI1013" s="689">
        <v>5000</v>
      </c>
      <c r="AJ1013" s="689">
        <v>5000</v>
      </c>
      <c r="AK1013" s="689">
        <v>5000</v>
      </c>
      <c r="AL1013" s="673">
        <v>1.85</v>
      </c>
      <c r="AM1013" s="673">
        <v>20</v>
      </c>
      <c r="AN1013" s="685" t="s">
        <v>1830</v>
      </c>
      <c r="AO1013" s="683" t="s">
        <v>1324</v>
      </c>
      <c r="AP1013" s="687" t="s">
        <v>1783</v>
      </c>
      <c r="AQ1013" s="376" t="s">
        <v>659</v>
      </c>
      <c r="AR1013" s="369">
        <v>4.4400000000000004E-3</v>
      </c>
      <c r="AS1013" s="369">
        <v>4.4400000000000004E-3</v>
      </c>
      <c r="AT1013" s="369" t="s">
        <v>1419</v>
      </c>
      <c r="AW1013"/>
      <c r="AX1013" s="198"/>
      <c r="AY1013" s="184"/>
      <c r="AZ1013" s="184"/>
      <c r="BA1013" s="184"/>
      <c r="BB1013" s="186"/>
      <c r="BC1013" s="184"/>
      <c r="BD1013" s="184"/>
      <c r="BE1013" s="184"/>
      <c r="BF1013" s="184"/>
      <c r="BG1013" s="186"/>
      <c r="BH1013" s="186"/>
      <c r="BI1013" s="199"/>
      <c r="BJ1013" s="199"/>
      <c r="BK1013" s="199"/>
      <c r="BL1013" s="186"/>
      <c r="BM1013" s="186"/>
      <c r="BN1013" s="186"/>
      <c r="BO1013" s="186"/>
      <c r="BP1013" s="186"/>
      <c r="BQ1013" s="186"/>
      <c r="BR1013" s="186"/>
      <c r="BS1013" s="186"/>
      <c r="BT1013" s="187"/>
      <c r="BU1013" s="188"/>
      <c r="BV1013" s="189"/>
      <c r="BW1013" s="185"/>
      <c r="BX1013"/>
      <c r="BZ1013"/>
    </row>
    <row r="1014" spans="2:78" ht="18.75">
      <c r="B1014" s="676" t="s">
        <v>335</v>
      </c>
      <c r="C1014" s="364">
        <v>10608762000129</v>
      </c>
      <c r="D1014" s="838" t="s">
        <v>14</v>
      </c>
      <c r="E1014" s="838" t="s">
        <v>607</v>
      </c>
      <c r="F1014" s="365" t="s">
        <v>1419</v>
      </c>
      <c r="G1014" s="366" t="s">
        <v>1419</v>
      </c>
      <c r="H1014" s="366" t="s">
        <v>34</v>
      </c>
      <c r="I1014" s="840" t="s">
        <v>34</v>
      </c>
      <c r="J1014" s="366" t="s">
        <v>608</v>
      </c>
      <c r="K1014" s="367" t="s">
        <v>48</v>
      </c>
      <c r="L1014" s="681" t="s">
        <v>1419</v>
      </c>
      <c r="M1014" s="368" t="s">
        <v>34</v>
      </c>
      <c r="N1014" s="682">
        <v>301116</v>
      </c>
      <c r="O1014" s="683" t="s">
        <v>1321</v>
      </c>
      <c r="P1014" s="684">
        <v>39954</v>
      </c>
      <c r="Q1014" s="372">
        <v>178.68114399999999</v>
      </c>
      <c r="R1014" s="372">
        <v>186.09424893625484</v>
      </c>
      <c r="S1014" s="873">
        <v>2</v>
      </c>
      <c r="T1014" s="369">
        <v>6.0566718137319286E-2</v>
      </c>
      <c r="U1014" s="685">
        <v>0.62296105544697677</v>
      </c>
      <c r="V1014" s="369">
        <v>-2.0770130411716714E-2</v>
      </c>
      <c r="W1014" s="685">
        <v>-0.18262443393504885</v>
      </c>
      <c r="X1014" s="369">
        <v>-0.15124886000639826</v>
      </c>
      <c r="Y1014" s="685">
        <v>-1.0107184074137496</v>
      </c>
      <c r="Z1014" s="369">
        <v>-0.14485335893973406</v>
      </c>
      <c r="AA1014" s="685">
        <v>-0.77128915496747674</v>
      </c>
      <c r="AB1014" s="369">
        <v>0.20562391128466898</v>
      </c>
      <c r="AC1014" s="373">
        <v>-0.65411419268619997</v>
      </c>
      <c r="AD1014" s="686">
        <v>11952800000129</v>
      </c>
      <c r="AE1014" s="687" t="s">
        <v>1851</v>
      </c>
      <c r="AF1014" s="688" t="s">
        <v>1825</v>
      </c>
      <c r="AG1014" s="689" t="s">
        <v>719</v>
      </c>
      <c r="AH1014" s="689" t="s">
        <v>1786</v>
      </c>
      <c r="AI1014" s="689">
        <v>5000</v>
      </c>
      <c r="AJ1014" s="689">
        <v>1000</v>
      </c>
      <c r="AK1014" s="689">
        <v>1000</v>
      </c>
      <c r="AL1014" s="673">
        <v>1.85</v>
      </c>
      <c r="AM1014" s="673">
        <v>20</v>
      </c>
      <c r="AN1014" s="685" t="s">
        <v>666</v>
      </c>
      <c r="AO1014" s="683" t="s">
        <v>1324</v>
      </c>
      <c r="AP1014" s="687" t="s">
        <v>1783</v>
      </c>
      <c r="AQ1014" s="376" t="s">
        <v>659</v>
      </c>
      <c r="AR1014" s="369">
        <v>4.4400000000000004E-3</v>
      </c>
      <c r="AS1014" s="369">
        <v>4.4400000000000004E-3</v>
      </c>
      <c r="AT1014" s="369" t="s">
        <v>1419</v>
      </c>
      <c r="AW1014"/>
      <c r="AX1014" s="198"/>
      <c r="AY1014" s="184"/>
      <c r="AZ1014" s="184"/>
      <c r="BA1014" s="184"/>
      <c r="BB1014" s="186"/>
      <c r="BC1014" s="184"/>
      <c r="BD1014" s="184"/>
      <c r="BE1014" s="184"/>
      <c r="BF1014" s="184"/>
      <c r="BG1014" s="186"/>
      <c r="BH1014" s="186"/>
      <c r="BI1014" s="199"/>
      <c r="BJ1014" s="199"/>
      <c r="BK1014" s="199"/>
      <c r="BL1014" s="186"/>
      <c r="BM1014" s="186"/>
      <c r="BN1014" s="186"/>
      <c r="BO1014" s="186"/>
      <c r="BP1014" s="186"/>
      <c r="BQ1014" s="186"/>
      <c r="BR1014" s="186"/>
      <c r="BS1014" s="186"/>
      <c r="BT1014" s="187"/>
      <c r="BU1014" s="188"/>
      <c r="BV1014" s="189"/>
      <c r="BW1014" s="185"/>
      <c r="BX1014"/>
      <c r="BZ1014"/>
    </row>
    <row r="1015" spans="2:78" ht="18.75">
      <c r="B1015" s="676" t="s">
        <v>1123</v>
      </c>
      <c r="C1015" s="364"/>
      <c r="D1015" s="838" t="s">
        <v>13</v>
      </c>
      <c r="E1015" s="838" t="s">
        <v>616</v>
      </c>
      <c r="F1015" s="365" t="s">
        <v>617</v>
      </c>
      <c r="G1015" s="366" t="s">
        <v>34</v>
      </c>
      <c r="H1015" s="366" t="s">
        <v>1338</v>
      </c>
      <c r="I1015" s="840" t="s">
        <v>34</v>
      </c>
      <c r="J1015" s="366" t="s">
        <v>608</v>
      </c>
      <c r="L1015" s="681" t="s">
        <v>1419</v>
      </c>
      <c r="M1015" s="368" t="s">
        <v>34</v>
      </c>
      <c r="N1015" s="682">
        <v>282553</v>
      </c>
      <c r="O1015" s="683" t="s">
        <v>1321</v>
      </c>
      <c r="S1015" s="873"/>
      <c r="AD1015" s="686">
        <v>13855024000174</v>
      </c>
      <c r="AG1015" s="689" t="s">
        <v>719</v>
      </c>
      <c r="AI1015" s="689">
        <v>5000</v>
      </c>
      <c r="AJ1015" s="689">
        <v>5000</v>
      </c>
      <c r="AK1015" s="689">
        <v>5000</v>
      </c>
      <c r="AO1015" s="683" t="s">
        <v>1324</v>
      </c>
      <c r="AR1015" s="369">
        <v>4.1999999999999997E-3</v>
      </c>
      <c r="AS1015" s="369">
        <v>4.1999999999999997E-3</v>
      </c>
      <c r="AT1015" s="369" t="s">
        <v>1419</v>
      </c>
      <c r="AW1015"/>
      <c r="AX1015" s="198"/>
      <c r="AY1015" s="184"/>
      <c r="AZ1015" s="184"/>
      <c r="BA1015" s="184"/>
      <c r="BB1015" s="186"/>
      <c r="BC1015" s="184"/>
      <c r="BD1015" s="184"/>
      <c r="BE1015" s="184"/>
      <c r="BF1015" s="184"/>
      <c r="BG1015" s="186"/>
      <c r="BH1015" s="186"/>
      <c r="BI1015" s="199"/>
      <c r="BJ1015" s="199"/>
      <c r="BK1015" s="199"/>
      <c r="BL1015" s="186"/>
      <c r="BM1015" s="186"/>
      <c r="BN1015" s="186"/>
      <c r="BO1015" s="186"/>
      <c r="BP1015" s="186"/>
      <c r="BQ1015" s="186"/>
      <c r="BR1015" s="186"/>
      <c r="BS1015" s="186"/>
      <c r="BT1015" s="187"/>
      <c r="BU1015" s="188"/>
      <c r="BV1015" s="189"/>
      <c r="BW1015" s="185"/>
      <c r="BX1015"/>
      <c r="BZ1015"/>
    </row>
    <row r="1016" spans="2:78" ht="18.75">
      <c r="B1016" s="676" t="s">
        <v>1302</v>
      </c>
      <c r="C1016" s="364"/>
      <c r="D1016" s="838" t="s">
        <v>14</v>
      </c>
      <c r="E1016" s="838" t="s">
        <v>607</v>
      </c>
      <c r="F1016" s="365" t="s">
        <v>1419</v>
      </c>
      <c r="G1016" s="366" t="s">
        <v>1419</v>
      </c>
      <c r="H1016" s="366" t="s">
        <v>34</v>
      </c>
      <c r="I1016" s="840" t="s">
        <v>34</v>
      </c>
      <c r="J1016" s="366" t="s">
        <v>608</v>
      </c>
      <c r="L1016" s="681" t="s">
        <v>1419</v>
      </c>
      <c r="M1016" s="368" t="s">
        <v>34</v>
      </c>
      <c r="N1016" s="683">
        <v>652271</v>
      </c>
      <c r="O1016" s="683" t="s">
        <v>1321</v>
      </c>
      <c r="S1016" s="873"/>
      <c r="AD1016" s="686">
        <v>39344972000139</v>
      </c>
      <c r="AG1016" s="689" t="s">
        <v>719</v>
      </c>
      <c r="AI1016" s="689">
        <v>5000</v>
      </c>
      <c r="AJ1016" s="689">
        <v>1000</v>
      </c>
      <c r="AK1016" s="689">
        <v>1000</v>
      </c>
      <c r="AO1016" s="683" t="s">
        <v>1324</v>
      </c>
      <c r="AR1016" s="369">
        <v>4.31666666666667E-3</v>
      </c>
      <c r="AS1016" s="369">
        <v>4.31666666666667E-3</v>
      </c>
      <c r="AT1016" s="369" t="s">
        <v>1419</v>
      </c>
      <c r="AW1016"/>
      <c r="AX1016" s="198"/>
      <c r="AY1016" s="184"/>
      <c r="AZ1016" s="184"/>
      <c r="BA1016" s="184"/>
      <c r="BB1016" s="186"/>
      <c r="BC1016" s="184"/>
      <c r="BD1016" s="184"/>
      <c r="BE1016" s="184"/>
      <c r="BF1016" s="184"/>
      <c r="BG1016" s="186"/>
      <c r="BH1016" s="186"/>
      <c r="BI1016" s="199"/>
      <c r="BJ1016" s="199"/>
      <c r="BK1016" s="199"/>
      <c r="BL1016" s="186"/>
      <c r="BM1016" s="186"/>
      <c r="BN1016" s="186"/>
      <c r="BO1016" s="186"/>
      <c r="BP1016" s="186"/>
      <c r="BQ1016" s="186"/>
      <c r="BR1016" s="186"/>
      <c r="BS1016" s="186"/>
      <c r="BT1016" s="187"/>
      <c r="BU1016" s="188"/>
      <c r="BV1016" s="189"/>
      <c r="BW1016" s="185"/>
      <c r="BX1016"/>
      <c r="BZ1016"/>
    </row>
    <row r="1017" spans="2:78" ht="18.75">
      <c r="B1017" s="676" t="s">
        <v>564</v>
      </c>
      <c r="C1017" s="364">
        <v>39703177000190</v>
      </c>
      <c r="D1017" s="838" t="s">
        <v>14</v>
      </c>
      <c r="E1017" s="838" t="s">
        <v>607</v>
      </c>
      <c r="F1017" s="365" t="s">
        <v>1419</v>
      </c>
      <c r="G1017" s="366" t="s">
        <v>1419</v>
      </c>
      <c r="H1017" s="366" t="s">
        <v>34</v>
      </c>
      <c r="I1017" s="840" t="s">
        <v>34</v>
      </c>
      <c r="J1017" s="366" t="s">
        <v>608</v>
      </c>
      <c r="K1017" s="367" t="s">
        <v>48</v>
      </c>
      <c r="L1017" s="681" t="s">
        <v>1419</v>
      </c>
      <c r="M1017" s="368" t="s">
        <v>1416</v>
      </c>
      <c r="N1017" s="683">
        <v>568546</v>
      </c>
      <c r="O1017" s="683" t="s">
        <v>1321</v>
      </c>
      <c r="P1017" s="684">
        <v>44168</v>
      </c>
      <c r="Q1017" s="372">
        <v>58.67252955</v>
      </c>
      <c r="R1017" s="372">
        <v>56.838057677670655</v>
      </c>
      <c r="S1017" s="873">
        <v>2</v>
      </c>
      <c r="T1017" s="369">
        <v>0.24297565852319503</v>
      </c>
      <c r="U1017" s="685">
        <v>2.4991344642176982</v>
      </c>
      <c r="V1017" s="369">
        <v>0.21897669019457955</v>
      </c>
      <c r="W1017" s="685">
        <v>1.925384833847575</v>
      </c>
      <c r="AB1017" s="369">
        <v>0.19577181007192032</v>
      </c>
      <c r="AC1017" s="373">
        <v>0.53759170863610273</v>
      </c>
      <c r="AD1017" s="686">
        <v>39344972000139</v>
      </c>
      <c r="AE1017" s="687" t="s">
        <v>1851</v>
      </c>
      <c r="AF1017" s="688" t="s">
        <v>1825</v>
      </c>
      <c r="AG1017" s="689" t="s">
        <v>719</v>
      </c>
      <c r="AH1017" s="689" t="s">
        <v>1780</v>
      </c>
      <c r="AI1017" s="689">
        <v>5000</v>
      </c>
      <c r="AJ1017" s="689">
        <v>1000</v>
      </c>
      <c r="AK1017" s="689">
        <v>1000</v>
      </c>
      <c r="AL1017" s="673">
        <v>0.7</v>
      </c>
      <c r="AM1017" s="673">
        <v>10</v>
      </c>
      <c r="AN1017" s="685" t="s">
        <v>1781</v>
      </c>
      <c r="AO1017" s="683" t="s">
        <v>1324</v>
      </c>
      <c r="AP1017" s="687" t="s">
        <v>1783</v>
      </c>
      <c r="AQ1017" s="376" t="s">
        <v>659</v>
      </c>
      <c r="AR1017" s="369">
        <v>1.98333333333333E-3</v>
      </c>
      <c r="AS1017" s="369">
        <v>1.98333333333333E-3</v>
      </c>
      <c r="AT1017" s="369" t="s">
        <v>1419</v>
      </c>
      <c r="AW1017"/>
      <c r="AX1017" s="198"/>
      <c r="AY1017" s="184"/>
      <c r="AZ1017" s="184"/>
      <c r="BA1017" s="184"/>
      <c r="BB1017" s="186"/>
      <c r="BC1017" s="184"/>
      <c r="BD1017" s="184"/>
      <c r="BE1017" s="184"/>
      <c r="BF1017" s="184"/>
      <c r="BG1017" s="186"/>
      <c r="BH1017" s="186"/>
      <c r="BI1017" s="199"/>
      <c r="BJ1017" s="199"/>
      <c r="BK1017" s="199"/>
      <c r="BL1017" s="186"/>
      <c r="BM1017" s="186"/>
      <c r="BN1017" s="186"/>
      <c r="BO1017" s="186"/>
      <c r="BP1017" s="186"/>
      <c r="BQ1017" s="186"/>
      <c r="BR1017" s="186"/>
      <c r="BS1017" s="186"/>
      <c r="BT1017" s="187"/>
      <c r="BU1017" s="188"/>
      <c r="BV1017" s="189"/>
      <c r="BW1017" s="185"/>
      <c r="BX1017"/>
      <c r="BZ1017"/>
    </row>
    <row r="1018" spans="2:78" ht="18.75">
      <c r="B1018" s="676" t="s">
        <v>336</v>
      </c>
      <c r="C1018" s="364">
        <v>31326427000108</v>
      </c>
      <c r="D1018" s="838" t="s">
        <v>13</v>
      </c>
      <c r="E1018" s="838" t="s">
        <v>615</v>
      </c>
      <c r="F1018" s="365" t="s">
        <v>619</v>
      </c>
      <c r="G1018" s="366" t="s">
        <v>34</v>
      </c>
      <c r="H1018" s="366" t="s">
        <v>1337</v>
      </c>
      <c r="I1018" s="840" t="s">
        <v>34</v>
      </c>
      <c r="J1018" s="366" t="s">
        <v>1419</v>
      </c>
      <c r="K1018" s="367" t="s">
        <v>48</v>
      </c>
      <c r="L1018" s="681" t="s">
        <v>1419</v>
      </c>
      <c r="M1018" s="368" t="s">
        <v>34</v>
      </c>
      <c r="N1018" s="682">
        <v>478288</v>
      </c>
      <c r="O1018" s="683" t="s">
        <v>1321</v>
      </c>
      <c r="P1018" s="684">
        <v>43397</v>
      </c>
      <c r="Q1018" s="372">
        <v>105.66282722</v>
      </c>
      <c r="R1018" s="372">
        <v>125.04170706505975</v>
      </c>
      <c r="S1018" s="873">
        <v>1</v>
      </c>
      <c r="T1018" s="369">
        <v>2.972771625947046E-2</v>
      </c>
      <c r="U1018" s="685">
        <v>0.30576544456380278</v>
      </c>
      <c r="V1018" s="369">
        <v>4.4679822507479594E-2</v>
      </c>
      <c r="W1018" s="685">
        <v>0.39285392686528142</v>
      </c>
      <c r="X1018" s="369">
        <v>3.4444084246010309E-3</v>
      </c>
      <c r="Y1018" s="685">
        <v>2.3017211483431915E-2</v>
      </c>
      <c r="Z1018" s="369">
        <v>3.2023448695771339E-2</v>
      </c>
      <c r="AA1018" s="685">
        <v>0.17051270929783499</v>
      </c>
      <c r="AB1018" s="369">
        <v>4.5837280434425552E-2</v>
      </c>
      <c r="AC1018" s="373">
        <v>-1.5064498843149814</v>
      </c>
      <c r="AD1018" s="686">
        <v>31120430000170</v>
      </c>
      <c r="AE1018" s="687" t="s">
        <v>2031</v>
      </c>
      <c r="AF1018" s="688" t="s">
        <v>1800</v>
      </c>
      <c r="AG1018" s="689" t="s">
        <v>1438</v>
      </c>
      <c r="AH1018" s="689" t="s">
        <v>1786</v>
      </c>
      <c r="AI1018" s="689">
        <v>500</v>
      </c>
      <c r="AJ1018" s="689">
        <v>100</v>
      </c>
      <c r="AK1018" s="689">
        <v>100</v>
      </c>
      <c r="AL1018" s="673">
        <v>1.84</v>
      </c>
      <c r="AM1018" s="673">
        <v>20</v>
      </c>
      <c r="AN1018" s="685" t="s">
        <v>1782</v>
      </c>
      <c r="AO1018" s="683" t="s">
        <v>1324</v>
      </c>
      <c r="AP1018" s="687" t="s">
        <v>1802</v>
      </c>
      <c r="AQ1018" s="376" t="s">
        <v>664</v>
      </c>
      <c r="AR1018" s="369">
        <v>4.9680000000000002E-3</v>
      </c>
      <c r="AS1018" s="369">
        <v>4.9680000000000002E-3</v>
      </c>
      <c r="AT1018" s="369" t="s">
        <v>1419</v>
      </c>
      <c r="AW1018"/>
      <c r="AX1018" s="198"/>
      <c r="AY1018" s="184"/>
      <c r="AZ1018" s="184"/>
      <c r="BA1018" s="184"/>
      <c r="BB1018" s="186"/>
      <c r="BC1018" s="184"/>
      <c r="BD1018" s="184"/>
      <c r="BE1018" s="184"/>
      <c r="BF1018" s="184"/>
      <c r="BG1018" s="186"/>
      <c r="BH1018" s="186"/>
      <c r="BI1018" s="199"/>
      <c r="BJ1018" s="199"/>
      <c r="BK1018" s="199"/>
      <c r="BL1018" s="186"/>
      <c r="BM1018" s="186"/>
      <c r="BN1018" s="186"/>
      <c r="BO1018" s="186"/>
      <c r="BP1018" s="186"/>
      <c r="BQ1018" s="186"/>
      <c r="BR1018" s="186"/>
      <c r="BS1018" s="186"/>
      <c r="BT1018" s="187"/>
      <c r="BU1018" s="188"/>
      <c r="BV1018" s="189"/>
      <c r="BW1018" s="185"/>
      <c r="BX1018"/>
      <c r="BZ1018"/>
    </row>
    <row r="1019" spans="2:78" ht="18.75">
      <c r="B1019" s="676" t="s">
        <v>1124</v>
      </c>
      <c r="C1019" s="364"/>
      <c r="D1019" s="838" t="s">
        <v>14</v>
      </c>
      <c r="E1019" s="838" t="s">
        <v>614</v>
      </c>
      <c r="F1019" s="365" t="s">
        <v>1419</v>
      </c>
      <c r="G1019" s="366" t="s">
        <v>1419</v>
      </c>
      <c r="H1019" s="366" t="s">
        <v>1338</v>
      </c>
      <c r="I1019" s="840" t="s">
        <v>34</v>
      </c>
      <c r="J1019" s="366" t="s">
        <v>608</v>
      </c>
      <c r="L1019" s="681" t="s">
        <v>1419</v>
      </c>
      <c r="M1019" s="368" t="s">
        <v>34</v>
      </c>
      <c r="N1019" s="683">
        <v>640581</v>
      </c>
      <c r="O1019" s="683" t="s">
        <v>1321</v>
      </c>
      <c r="S1019" s="873"/>
      <c r="AD1019" s="686">
        <v>44967401000190</v>
      </c>
      <c r="AG1019" s="689" t="s">
        <v>1438</v>
      </c>
      <c r="AI1019" s="689">
        <v>100</v>
      </c>
      <c r="AJ1019" s="689">
        <v>50</v>
      </c>
      <c r="AK1019" s="689">
        <v>100</v>
      </c>
      <c r="AO1019" s="683" t="s">
        <v>1324</v>
      </c>
      <c r="AR1019" s="369">
        <v>4.9680000000000002E-3</v>
      </c>
      <c r="AS1019" s="369">
        <v>4.9680000000000002E-3</v>
      </c>
      <c r="AT1019" s="369" t="s">
        <v>1419</v>
      </c>
      <c r="AW1019"/>
      <c r="AX1019" s="198"/>
      <c r="AY1019" s="184"/>
      <c r="AZ1019" s="184"/>
      <c r="BA1019" s="184"/>
      <c r="BB1019" s="186"/>
      <c r="BC1019" s="184"/>
      <c r="BD1019" s="184"/>
      <c r="BE1019" s="184"/>
      <c r="BF1019" s="184"/>
      <c r="BG1019" s="186"/>
      <c r="BH1019" s="186"/>
      <c r="BI1019" s="199"/>
      <c r="BJ1019" s="199"/>
      <c r="BK1019" s="199"/>
      <c r="BL1019" s="186"/>
      <c r="BM1019" s="186"/>
      <c r="BN1019" s="186"/>
      <c r="BO1019" s="186"/>
      <c r="BP1019" s="186"/>
      <c r="BQ1019" s="186"/>
      <c r="BR1019" s="186"/>
      <c r="BS1019" s="186"/>
      <c r="BT1019" s="187"/>
      <c r="BU1019" s="188"/>
      <c r="BV1019" s="189"/>
      <c r="BW1019" s="185"/>
      <c r="BX1019"/>
      <c r="BZ1019"/>
    </row>
    <row r="1020" spans="2:78" ht="18.75">
      <c r="B1020" s="676" t="s">
        <v>1125</v>
      </c>
      <c r="C1020" s="364">
        <v>38048878000170</v>
      </c>
      <c r="D1020" s="838" t="s">
        <v>14</v>
      </c>
      <c r="E1020" s="838" t="s">
        <v>607</v>
      </c>
      <c r="F1020" s="365" t="s">
        <v>1419</v>
      </c>
      <c r="G1020" s="366" t="s">
        <v>1419</v>
      </c>
      <c r="H1020" s="366" t="s">
        <v>34</v>
      </c>
      <c r="I1020" s="840" t="s">
        <v>34</v>
      </c>
      <c r="J1020" s="366" t="s">
        <v>611</v>
      </c>
      <c r="K1020" s="367" t="s">
        <v>1782</v>
      </c>
      <c r="L1020" s="681" t="s">
        <v>1419</v>
      </c>
      <c r="M1020" s="368" t="s">
        <v>34</v>
      </c>
      <c r="N1020" s="683">
        <v>548960</v>
      </c>
      <c r="O1020" s="683" t="s">
        <v>1321</v>
      </c>
      <c r="P1020" s="684">
        <v>44063</v>
      </c>
      <c r="Q1020" s="372">
        <v>32.607718259999999</v>
      </c>
      <c r="R1020" s="372">
        <v>51.754271470000035</v>
      </c>
      <c r="S1020" s="873">
        <v>2</v>
      </c>
      <c r="T1020" s="369">
        <v>-0.29061151282380093</v>
      </c>
      <c r="U1020" s="685">
        <v>-2.9890946764409012</v>
      </c>
      <c r="V1020" s="369">
        <v>-0.27444984215196677</v>
      </c>
      <c r="W1020" s="685">
        <v>-2.4131407012395241</v>
      </c>
      <c r="X1020" s="369">
        <v>-6.8002754818506927E-3</v>
      </c>
      <c r="Y1020" s="685">
        <v>-4.5442746508635813E-2</v>
      </c>
      <c r="AB1020" s="369">
        <v>0.29804126262942177</v>
      </c>
      <c r="AC1020" s="373">
        <v>-1.3024412359635467</v>
      </c>
      <c r="AD1020" s="686">
        <v>0</v>
      </c>
      <c r="AE1020" s="687" t="s">
        <v>1856</v>
      </c>
      <c r="AF1020" s="688" t="s">
        <v>1800</v>
      </c>
      <c r="AG1020" s="689" t="s">
        <v>1438</v>
      </c>
      <c r="AH1020" s="689" t="s">
        <v>1780</v>
      </c>
      <c r="AI1020" s="689">
        <v>10000</v>
      </c>
      <c r="AJ1020" s="689">
        <v>10000</v>
      </c>
      <c r="AK1020" s="689">
        <v>10000</v>
      </c>
      <c r="AL1020" s="673">
        <v>0.65</v>
      </c>
      <c r="AM1020" s="673">
        <v>0</v>
      </c>
      <c r="AN1020" s="685" t="s">
        <v>1782</v>
      </c>
      <c r="AO1020" s="683" t="s">
        <v>1324</v>
      </c>
      <c r="AP1020" s="687" t="s">
        <v>1783</v>
      </c>
      <c r="AQ1020" s="376" t="s">
        <v>687</v>
      </c>
      <c r="AR1020" s="369">
        <v>4.3335500000000002E-3</v>
      </c>
      <c r="AS1020" s="369">
        <v>4.3335500000000002E-3</v>
      </c>
      <c r="AT1020" s="369" t="s">
        <v>1419</v>
      </c>
      <c r="AW1020"/>
      <c r="AX1020" s="198"/>
      <c r="AY1020" s="184"/>
      <c r="AZ1020" s="184"/>
      <c r="BA1020" s="184"/>
      <c r="BB1020" s="186"/>
      <c r="BC1020" s="184"/>
      <c r="BD1020" s="184"/>
      <c r="BE1020" s="184"/>
      <c r="BF1020" s="184"/>
      <c r="BG1020" s="186"/>
      <c r="BH1020" s="186"/>
      <c r="BI1020" s="199"/>
      <c r="BJ1020" s="199"/>
      <c r="BK1020" s="199"/>
      <c r="BL1020" s="186"/>
      <c r="BM1020" s="186"/>
      <c r="BN1020" s="186"/>
      <c r="BO1020" s="186"/>
      <c r="BP1020" s="186"/>
      <c r="BQ1020" s="186"/>
      <c r="BR1020" s="186"/>
      <c r="BS1020" s="186"/>
      <c r="BT1020" s="187"/>
      <c r="BU1020" s="188"/>
      <c r="BV1020" s="189"/>
      <c r="BW1020" s="185"/>
      <c r="BX1020"/>
      <c r="BZ1020"/>
    </row>
    <row r="1021" spans="2:78" ht="18.75">
      <c r="B1021" s="676" t="s">
        <v>337</v>
      </c>
      <c r="C1021" s="364"/>
      <c r="D1021" s="838" t="s">
        <v>11</v>
      </c>
      <c r="E1021" s="838" t="s">
        <v>620</v>
      </c>
      <c r="F1021" s="365" t="s">
        <v>685</v>
      </c>
      <c r="G1021" s="366" t="s">
        <v>738</v>
      </c>
      <c r="H1021" s="366" t="s">
        <v>34</v>
      </c>
      <c r="I1021" s="840" t="s">
        <v>1319</v>
      </c>
      <c r="J1021" s="366" t="s">
        <v>608</v>
      </c>
      <c r="L1021" s="681" t="s">
        <v>1419</v>
      </c>
      <c r="M1021" s="368" t="s">
        <v>34</v>
      </c>
      <c r="N1021" s="682">
        <v>370797</v>
      </c>
      <c r="O1021" s="683" t="s">
        <v>1321</v>
      </c>
      <c r="S1021" s="873"/>
      <c r="AD1021" s="686">
        <v>0</v>
      </c>
      <c r="AG1021" s="689" t="s">
        <v>1438</v>
      </c>
      <c r="AI1021" s="689">
        <v>20000</v>
      </c>
      <c r="AJ1021" s="689">
        <v>10000</v>
      </c>
      <c r="AK1021" s="689">
        <v>20000</v>
      </c>
      <c r="AO1021" s="683" t="s">
        <v>1324</v>
      </c>
      <c r="AR1021" s="369">
        <v>5.3333333333333297E-3</v>
      </c>
      <c r="AS1021" s="369">
        <v>5.3333333333333297E-3</v>
      </c>
      <c r="AT1021" s="369" t="s">
        <v>1419</v>
      </c>
      <c r="AW1021"/>
      <c r="AX1021" s="198"/>
      <c r="AY1021" s="184"/>
      <c r="AZ1021" s="184"/>
      <c r="BA1021" s="184"/>
      <c r="BB1021" s="186"/>
      <c r="BC1021" s="184"/>
      <c r="BD1021" s="184"/>
      <c r="BE1021" s="184"/>
      <c r="BF1021" s="184"/>
      <c r="BG1021" s="186"/>
      <c r="BH1021" s="186"/>
      <c r="BI1021" s="199"/>
      <c r="BJ1021" s="199"/>
      <c r="BK1021" s="199"/>
      <c r="BL1021" s="186"/>
      <c r="BM1021" s="186"/>
      <c r="BN1021" s="186"/>
      <c r="BO1021" s="186"/>
      <c r="BP1021" s="186"/>
      <c r="BQ1021" s="186"/>
      <c r="BR1021" s="186"/>
      <c r="BS1021" s="186"/>
      <c r="BT1021" s="187"/>
      <c r="BU1021" s="188"/>
      <c r="BV1021" s="189"/>
      <c r="BW1021" s="185"/>
      <c r="BX1021"/>
      <c r="BZ1021"/>
    </row>
    <row r="1022" spans="2:78" ht="18.75">
      <c r="B1022" s="676" t="s">
        <v>1126</v>
      </c>
      <c r="C1022" s="364">
        <v>33158068000152</v>
      </c>
      <c r="D1022" s="838" t="s">
        <v>14</v>
      </c>
      <c r="E1022" s="838" t="s">
        <v>607</v>
      </c>
      <c r="F1022" s="365" t="s">
        <v>860</v>
      </c>
      <c r="G1022" s="366" t="s">
        <v>1419</v>
      </c>
      <c r="H1022" s="366" t="s">
        <v>34</v>
      </c>
      <c r="I1022" s="840" t="s">
        <v>34</v>
      </c>
      <c r="J1022" s="366" t="s">
        <v>611</v>
      </c>
      <c r="K1022" s="367" t="s">
        <v>1782</v>
      </c>
      <c r="L1022" s="681" t="s">
        <v>1419</v>
      </c>
      <c r="M1022" s="368" t="s">
        <v>34</v>
      </c>
      <c r="N1022" s="682">
        <v>502243</v>
      </c>
      <c r="O1022" s="683" t="s">
        <v>1321</v>
      </c>
      <c r="P1022" s="684">
        <v>43670</v>
      </c>
      <c r="Q1022" s="372">
        <v>17.18310254</v>
      </c>
      <c r="R1022" s="372">
        <v>37.162955448047839</v>
      </c>
      <c r="S1022" s="873">
        <v>3</v>
      </c>
      <c r="T1022" s="369">
        <v>-0.235608022856027</v>
      </c>
      <c r="U1022" s="685">
        <v>-2.4233543950225718</v>
      </c>
      <c r="V1022" s="369">
        <v>-0.21430233054051062</v>
      </c>
      <c r="W1022" s="685">
        <v>-1.884284837414639</v>
      </c>
      <c r="X1022" s="369">
        <v>-5.6313631895437921E-2</v>
      </c>
      <c r="Y1022" s="685">
        <v>-0.37631506341689708</v>
      </c>
      <c r="Z1022" s="369">
        <v>0.10446562256352787</v>
      </c>
      <c r="AA1022" s="685">
        <v>0.55623978856919076</v>
      </c>
      <c r="AB1022" s="369">
        <v>0.24934822269381898</v>
      </c>
      <c r="AC1022" s="373">
        <v>-1.3155646962783645</v>
      </c>
      <c r="AD1022" s="686">
        <v>33600794000183</v>
      </c>
      <c r="AE1022" s="687" t="s">
        <v>1803</v>
      </c>
      <c r="AF1022" s="688" t="s">
        <v>1800</v>
      </c>
      <c r="AG1022" s="689" t="s">
        <v>1438</v>
      </c>
      <c r="AH1022" s="689" t="s">
        <v>1780</v>
      </c>
      <c r="AI1022" s="689">
        <v>5000</v>
      </c>
      <c r="AJ1022" s="689">
        <v>5000</v>
      </c>
      <c r="AK1022" s="689">
        <v>5000</v>
      </c>
      <c r="AL1022" s="673">
        <v>1</v>
      </c>
      <c r="AM1022" s="673">
        <v>0</v>
      </c>
      <c r="AN1022" s="685" t="s">
        <v>1782</v>
      </c>
      <c r="AO1022" s="683" t="s">
        <v>1324</v>
      </c>
      <c r="AP1022" s="687" t="s">
        <v>1802</v>
      </c>
      <c r="AQ1022" s="376" t="s">
        <v>679</v>
      </c>
      <c r="AR1022" s="369">
        <v>8.0000000000000002E-3</v>
      </c>
      <c r="AS1022" s="369">
        <v>8.0000000000000002E-3</v>
      </c>
      <c r="AT1022" s="369" t="s">
        <v>1419</v>
      </c>
      <c r="AW1022"/>
      <c r="AX1022" s="198"/>
      <c r="AY1022" s="184"/>
      <c r="AZ1022" s="184"/>
      <c r="BA1022" s="184"/>
      <c r="BB1022" s="186"/>
      <c r="BC1022" s="184"/>
      <c r="BD1022" s="184"/>
      <c r="BE1022" s="184"/>
      <c r="BF1022" s="184"/>
      <c r="BG1022" s="186"/>
      <c r="BH1022" s="186"/>
      <c r="BI1022" s="199"/>
      <c r="BJ1022" s="199"/>
      <c r="BK1022" s="199"/>
      <c r="BL1022" s="186"/>
      <c r="BM1022" s="186"/>
      <c r="BN1022" s="186"/>
      <c r="BO1022" s="186"/>
      <c r="BP1022" s="186"/>
      <c r="BQ1022" s="186"/>
      <c r="BR1022" s="186"/>
      <c r="BS1022" s="186"/>
      <c r="BT1022" s="187"/>
      <c r="BU1022" s="188"/>
      <c r="BV1022" s="189"/>
      <c r="BW1022" s="185"/>
      <c r="BX1022"/>
      <c r="BZ1022"/>
    </row>
    <row r="1023" spans="2:78" ht="18.75">
      <c r="B1023" s="676" t="s">
        <v>338</v>
      </c>
      <c r="C1023" s="364">
        <v>39991941000170</v>
      </c>
      <c r="D1023" s="838" t="s">
        <v>14</v>
      </c>
      <c r="E1023" s="838" t="s">
        <v>607</v>
      </c>
      <c r="F1023" s="365" t="s">
        <v>1419</v>
      </c>
      <c r="G1023" s="366" t="s">
        <v>1419</v>
      </c>
      <c r="H1023" s="366" t="s">
        <v>34</v>
      </c>
      <c r="I1023" s="840" t="s">
        <v>34</v>
      </c>
      <c r="J1023" s="366" t="s">
        <v>611</v>
      </c>
      <c r="K1023" s="367" t="s">
        <v>49</v>
      </c>
      <c r="L1023" s="681" t="s">
        <v>1419</v>
      </c>
      <c r="M1023" s="368" t="s">
        <v>34</v>
      </c>
      <c r="N1023" s="683">
        <v>585424</v>
      </c>
      <c r="O1023" s="683" t="s">
        <v>1321</v>
      </c>
      <c r="P1023" s="684">
        <v>44303</v>
      </c>
      <c r="Q1023" s="372">
        <v>7.3920383799999998</v>
      </c>
      <c r="R1023" s="372">
        <v>14.822854121195222</v>
      </c>
      <c r="S1023" s="873">
        <v>5</v>
      </c>
      <c r="T1023" s="369">
        <v>-0.35290255876478571</v>
      </c>
      <c r="U1023" s="685">
        <v>-3.6297913646172684</v>
      </c>
      <c r="V1023" s="369">
        <v>-0.35659091106597485</v>
      </c>
      <c r="W1023" s="685">
        <v>-3.1353781603157711</v>
      </c>
      <c r="AB1023" s="369">
        <v>0.24723922893499922</v>
      </c>
      <c r="AC1023" s="373">
        <v>-1.9022964171468879</v>
      </c>
      <c r="AD1023" s="686">
        <v>39973671000174</v>
      </c>
      <c r="AE1023" s="687" t="s">
        <v>1803</v>
      </c>
      <c r="AF1023" s="688" t="s">
        <v>1800</v>
      </c>
      <c r="AG1023" s="689" t="s">
        <v>1438</v>
      </c>
      <c r="AH1023" s="689" t="s">
        <v>1780</v>
      </c>
      <c r="AI1023" s="689">
        <v>5000</v>
      </c>
      <c r="AJ1023" s="689">
        <v>5000</v>
      </c>
      <c r="AK1023" s="689">
        <v>5000</v>
      </c>
      <c r="AL1023" s="673">
        <v>1</v>
      </c>
      <c r="AM1023" s="673">
        <v>0</v>
      </c>
      <c r="AN1023" s="685" t="s">
        <v>1782</v>
      </c>
      <c r="AO1023" s="683" t="s">
        <v>1324</v>
      </c>
      <c r="AP1023" s="687" t="s">
        <v>1802</v>
      </c>
      <c r="AQ1023" s="376" t="s">
        <v>679</v>
      </c>
      <c r="AR1023" s="369">
        <v>6.6670000000000002E-3</v>
      </c>
      <c r="AS1023" s="369">
        <v>6.6670000000000002E-3</v>
      </c>
      <c r="AT1023" s="369" t="s">
        <v>1419</v>
      </c>
      <c r="AW1023"/>
      <c r="AX1023" s="198"/>
      <c r="AY1023" s="184"/>
      <c r="AZ1023" s="184"/>
      <c r="BA1023" s="184"/>
      <c r="BB1023" s="186"/>
      <c r="BC1023" s="184"/>
      <c r="BD1023" s="184"/>
      <c r="BE1023" s="184"/>
      <c r="BF1023" s="184"/>
      <c r="BG1023" s="186"/>
      <c r="BH1023" s="186"/>
      <c r="BI1023" s="199"/>
      <c r="BJ1023" s="199"/>
      <c r="BK1023" s="199"/>
      <c r="BL1023" s="186"/>
      <c r="BM1023" s="186"/>
      <c r="BN1023" s="186"/>
      <c r="BO1023" s="186"/>
      <c r="BP1023" s="186"/>
      <c r="BQ1023" s="186"/>
      <c r="BR1023" s="186"/>
      <c r="BS1023" s="186"/>
      <c r="BT1023" s="187"/>
      <c r="BU1023" s="188"/>
      <c r="BV1023" s="189"/>
      <c r="BW1023" s="185"/>
      <c r="BX1023"/>
      <c r="BZ1023"/>
    </row>
    <row r="1024" spans="2:78" ht="18.75">
      <c r="B1024" s="676" t="s">
        <v>1127</v>
      </c>
      <c r="C1024" s="364">
        <v>29066331000106</v>
      </c>
      <c r="D1024" s="838" t="s">
        <v>11</v>
      </c>
      <c r="E1024" s="838" t="s">
        <v>661</v>
      </c>
      <c r="F1024" s="365" t="s">
        <v>1419</v>
      </c>
      <c r="G1024" s="366" t="s">
        <v>738</v>
      </c>
      <c r="H1024" s="366" t="s">
        <v>34</v>
      </c>
      <c r="I1024" s="840" t="s">
        <v>34</v>
      </c>
      <c r="J1024" s="366" t="s">
        <v>611</v>
      </c>
      <c r="K1024" s="367" t="s">
        <v>48</v>
      </c>
      <c r="L1024" s="681" t="s">
        <v>1419</v>
      </c>
      <c r="M1024" s="368" t="s">
        <v>34</v>
      </c>
      <c r="N1024" s="682">
        <v>456330</v>
      </c>
      <c r="O1024" s="683" t="s">
        <v>1321</v>
      </c>
      <c r="P1024" s="684">
        <v>43099</v>
      </c>
      <c r="Q1024" s="372">
        <v>42.394856939999997</v>
      </c>
      <c r="R1024" s="372">
        <v>90.368183519482017</v>
      </c>
      <c r="S1024" s="873">
        <v>5</v>
      </c>
      <c r="T1024" s="369">
        <v>-0.11887894227596729</v>
      </c>
      <c r="U1024" s="685">
        <v>-1.2227334355933226</v>
      </c>
      <c r="V1024" s="369">
        <v>-0.10941942742492372</v>
      </c>
      <c r="W1024" s="685">
        <v>-0.96208644812847977</v>
      </c>
      <c r="X1024" s="369">
        <v>5.6224007806315868E-4</v>
      </c>
      <c r="Y1024" s="685">
        <v>3.7571615168546638E-3</v>
      </c>
      <c r="Z1024" s="369">
        <v>2.8433693077203337E-2</v>
      </c>
      <c r="AA1024" s="685">
        <v>0.15139862317756078</v>
      </c>
      <c r="AB1024" s="369">
        <v>6.9176725648249879E-2</v>
      </c>
      <c r="AC1024" s="373">
        <v>-3.2258077214413894</v>
      </c>
      <c r="AD1024" s="686">
        <v>29066638000107</v>
      </c>
      <c r="AE1024" s="687" t="s">
        <v>1986</v>
      </c>
      <c r="AF1024" s="688" t="s">
        <v>1779</v>
      </c>
      <c r="AG1024" s="689" t="s">
        <v>1439</v>
      </c>
      <c r="AH1024" s="689" t="s">
        <v>1861</v>
      </c>
      <c r="AI1024" s="689">
        <v>25000</v>
      </c>
      <c r="AJ1024" s="689">
        <v>0</v>
      </c>
      <c r="AK1024" s="689">
        <v>10000</v>
      </c>
      <c r="AL1024" s="673">
        <v>0.93</v>
      </c>
      <c r="AM1024" s="673">
        <v>0</v>
      </c>
      <c r="AN1024" s="685" t="s">
        <v>1782</v>
      </c>
      <c r="AO1024" s="683" t="s">
        <v>1324</v>
      </c>
      <c r="AP1024" s="687" t="s">
        <v>1802</v>
      </c>
      <c r="AQ1024" s="376" t="s">
        <v>679</v>
      </c>
      <c r="AR1024" s="369">
        <v>5.0697399999999997E-3</v>
      </c>
      <c r="AS1024" s="369">
        <v>5.0697399999999997E-3</v>
      </c>
      <c r="AT1024" s="369" t="s">
        <v>1419</v>
      </c>
      <c r="AW1024"/>
      <c r="AX1024" s="198"/>
      <c r="AY1024" s="184"/>
      <c r="AZ1024" s="184"/>
      <c r="BA1024" s="184"/>
      <c r="BB1024" s="186"/>
      <c r="BC1024" s="184"/>
      <c r="BD1024" s="184"/>
      <c r="BE1024" s="184"/>
      <c r="BF1024" s="184"/>
      <c r="BG1024" s="186"/>
      <c r="BH1024" s="186"/>
      <c r="BI1024" s="199"/>
      <c r="BJ1024" s="199"/>
      <c r="BK1024" s="199"/>
      <c r="BL1024" s="186"/>
      <c r="BM1024" s="186"/>
      <c r="BN1024" s="186"/>
      <c r="BO1024" s="186"/>
      <c r="BP1024" s="186"/>
      <c r="BQ1024" s="186"/>
      <c r="BR1024" s="186"/>
      <c r="BS1024" s="186"/>
      <c r="BT1024" s="187"/>
      <c r="BU1024" s="188"/>
      <c r="BV1024" s="189"/>
      <c r="BW1024" s="185"/>
      <c r="BX1024"/>
      <c r="BZ1024"/>
    </row>
    <row r="1025" spans="2:78" ht="18.75">
      <c r="B1025" s="676" t="s">
        <v>1128</v>
      </c>
      <c r="C1025" s="364">
        <v>32225478000106</v>
      </c>
      <c r="D1025" s="838" t="s">
        <v>11</v>
      </c>
      <c r="E1025" s="838" t="s">
        <v>661</v>
      </c>
      <c r="F1025" s="365" t="s">
        <v>1419</v>
      </c>
      <c r="G1025" s="366" t="s">
        <v>738</v>
      </c>
      <c r="H1025" s="366" t="s">
        <v>34</v>
      </c>
      <c r="I1025" s="840" t="s">
        <v>34</v>
      </c>
      <c r="J1025" s="366" t="s">
        <v>611</v>
      </c>
      <c r="K1025" s="367" t="s">
        <v>49</v>
      </c>
      <c r="L1025" s="681" t="s">
        <v>1339</v>
      </c>
      <c r="M1025" s="368" t="s">
        <v>34</v>
      </c>
      <c r="N1025" s="682">
        <v>488755</v>
      </c>
      <c r="O1025" s="683" t="s">
        <v>1321</v>
      </c>
      <c r="P1025" s="684">
        <v>43525</v>
      </c>
      <c r="Q1025" s="372">
        <v>191.64280812999999</v>
      </c>
      <c r="R1025" s="372">
        <v>237.60371002278879</v>
      </c>
      <c r="S1025" s="873">
        <v>5</v>
      </c>
      <c r="T1025" s="369">
        <v>-0.18382151875826414</v>
      </c>
      <c r="U1025" s="685">
        <v>-1.8907025320388755</v>
      </c>
      <c r="V1025" s="369">
        <v>-0.19446559311171829</v>
      </c>
      <c r="W1025" s="685">
        <v>-1.709867398898808</v>
      </c>
      <c r="X1025" s="369">
        <v>-0.14332776554638504</v>
      </c>
      <c r="Y1025" s="685">
        <v>-0.95778580364232446</v>
      </c>
      <c r="Z1025" s="369">
        <v>0.2055931926452601</v>
      </c>
      <c r="AA1025" s="685">
        <v>1.0947057146835082</v>
      </c>
      <c r="AB1025" s="369">
        <v>0.14826422976766804</v>
      </c>
      <c r="AC1025" s="373">
        <v>-2.0787008566388554</v>
      </c>
      <c r="AD1025" s="686">
        <v>32225606000111</v>
      </c>
      <c r="AE1025" s="687" t="s">
        <v>1986</v>
      </c>
      <c r="AF1025" s="688" t="s">
        <v>1779</v>
      </c>
      <c r="AG1025" s="689" t="s">
        <v>1439</v>
      </c>
      <c r="AH1025" s="689" t="s">
        <v>1780</v>
      </c>
      <c r="AI1025" s="689">
        <v>25000</v>
      </c>
      <c r="AJ1025" s="689">
        <v>0</v>
      </c>
      <c r="AK1025" s="689">
        <v>10000</v>
      </c>
      <c r="AL1025" s="673">
        <v>0.93</v>
      </c>
      <c r="AM1025" s="673">
        <v>0</v>
      </c>
      <c r="AN1025" s="685" t="s">
        <v>1782</v>
      </c>
      <c r="AO1025" s="683" t="s">
        <v>1324</v>
      </c>
      <c r="AP1025" s="687" t="s">
        <v>1802</v>
      </c>
      <c r="AQ1025" s="376" t="s">
        <v>679</v>
      </c>
      <c r="AR1025" s="369">
        <v>4.3499200000000002E-3</v>
      </c>
      <c r="AS1025" s="369">
        <v>4.3499200000000002E-3</v>
      </c>
      <c r="AT1025" s="369" t="s">
        <v>1419</v>
      </c>
      <c r="AW1025"/>
      <c r="AX1025" s="198"/>
      <c r="AY1025" s="184"/>
      <c r="AZ1025" s="184"/>
      <c r="BA1025" s="184"/>
      <c r="BB1025" s="186"/>
      <c r="BC1025" s="184"/>
      <c r="BD1025" s="184"/>
      <c r="BE1025" s="184"/>
      <c r="BF1025" s="184"/>
      <c r="BG1025" s="186"/>
      <c r="BH1025" s="186"/>
      <c r="BI1025" s="199"/>
      <c r="BJ1025" s="199"/>
      <c r="BK1025" s="199"/>
      <c r="BL1025" s="186"/>
      <c r="BM1025" s="186"/>
      <c r="BN1025" s="186"/>
      <c r="BO1025" s="186"/>
      <c r="BP1025" s="186"/>
      <c r="BQ1025" s="186"/>
      <c r="BR1025" s="186"/>
      <c r="BS1025" s="186"/>
      <c r="BT1025" s="187"/>
      <c r="BU1025" s="188"/>
      <c r="BV1025" s="189"/>
      <c r="BW1025" s="185"/>
      <c r="BX1025"/>
      <c r="BZ1025"/>
    </row>
    <row r="1026" spans="2:78" ht="18.75">
      <c r="B1026" s="676" t="s">
        <v>1129</v>
      </c>
      <c r="C1026" s="364">
        <v>23729512000199</v>
      </c>
      <c r="D1026" s="838" t="s">
        <v>11</v>
      </c>
      <c r="E1026" s="838" t="s">
        <v>661</v>
      </c>
      <c r="F1026" s="365" t="s">
        <v>1419</v>
      </c>
      <c r="G1026" s="366" t="s">
        <v>738</v>
      </c>
      <c r="H1026" s="366" t="s">
        <v>34</v>
      </c>
      <c r="I1026" s="840" t="s">
        <v>34</v>
      </c>
      <c r="J1026" s="366" t="s">
        <v>611</v>
      </c>
      <c r="K1026" s="367" t="s">
        <v>48</v>
      </c>
      <c r="L1026" s="681" t="s">
        <v>1339</v>
      </c>
      <c r="M1026" s="368" t="s">
        <v>34</v>
      </c>
      <c r="N1026" s="682">
        <v>414069</v>
      </c>
      <c r="O1026" s="683" t="s">
        <v>1321</v>
      </c>
      <c r="P1026" s="684">
        <v>42405</v>
      </c>
      <c r="Q1026" s="372">
        <v>343.39256599999999</v>
      </c>
      <c r="R1026" s="372">
        <v>619.25572947808769</v>
      </c>
      <c r="S1026" s="873">
        <v>5</v>
      </c>
      <c r="T1026" s="369">
        <v>-6.1124794194821086E-2</v>
      </c>
      <c r="U1026" s="685">
        <v>-0.62870116586558622</v>
      </c>
      <c r="V1026" s="369">
        <v>-5.0919424350153397E-2</v>
      </c>
      <c r="W1026" s="685">
        <v>-0.4477165460164631</v>
      </c>
      <c r="X1026" s="369">
        <v>2.7912863134128552E-2</v>
      </c>
      <c r="Y1026" s="685">
        <v>0.18652732041809059</v>
      </c>
      <c r="Z1026" s="369">
        <v>7.092882237226017E-2</v>
      </c>
      <c r="AA1026" s="685">
        <v>0.37766905697436665</v>
      </c>
      <c r="AB1026" s="369">
        <v>5.9232651303214791E-2</v>
      </c>
      <c r="AC1026" s="373">
        <v>-2.7797305884980785</v>
      </c>
      <c r="AD1026" s="686">
        <v>23720107000100</v>
      </c>
      <c r="AE1026" s="687" t="s">
        <v>1986</v>
      </c>
      <c r="AF1026" s="688" t="s">
        <v>1779</v>
      </c>
      <c r="AG1026" s="689" t="s">
        <v>1439</v>
      </c>
      <c r="AH1026" s="689" t="s">
        <v>1780</v>
      </c>
      <c r="AI1026" s="689">
        <v>25000</v>
      </c>
      <c r="AJ1026" s="689">
        <v>0</v>
      </c>
      <c r="AK1026" s="689">
        <v>10000</v>
      </c>
      <c r="AL1026" s="673">
        <v>0.93</v>
      </c>
      <c r="AM1026" s="673">
        <v>0</v>
      </c>
      <c r="AN1026" s="685" t="s">
        <v>1782</v>
      </c>
      <c r="AO1026" s="683" t="s">
        <v>1324</v>
      </c>
      <c r="AP1026" s="687" t="s">
        <v>1802</v>
      </c>
      <c r="AQ1026" s="376" t="s">
        <v>679</v>
      </c>
      <c r="AR1026" s="369">
        <v>4.3499200000000002E-3</v>
      </c>
      <c r="AS1026" s="369">
        <v>4.3499200000000002E-3</v>
      </c>
      <c r="AT1026" s="369" t="s">
        <v>1419</v>
      </c>
      <c r="AW1026"/>
      <c r="AX1026" s="198"/>
      <c r="AY1026" s="184"/>
      <c r="AZ1026" s="184"/>
      <c r="BA1026" s="184"/>
      <c r="BB1026" s="186"/>
      <c r="BC1026" s="184"/>
      <c r="BD1026" s="184"/>
      <c r="BE1026" s="184"/>
      <c r="BF1026" s="184"/>
      <c r="BG1026" s="186"/>
      <c r="BH1026" s="186"/>
      <c r="BI1026" s="199"/>
      <c r="BJ1026" s="199"/>
      <c r="BK1026" s="199"/>
      <c r="BL1026" s="186"/>
      <c r="BM1026" s="186"/>
      <c r="BN1026" s="186"/>
      <c r="BO1026" s="186"/>
      <c r="BP1026" s="186"/>
      <c r="BQ1026" s="186"/>
      <c r="BR1026" s="186"/>
      <c r="BS1026" s="186"/>
      <c r="BT1026" s="187"/>
      <c r="BU1026" s="188"/>
      <c r="BV1026" s="189"/>
      <c r="BW1026" s="185"/>
      <c r="BX1026"/>
      <c r="BZ1026"/>
    </row>
    <row r="1027" spans="2:78" ht="18.75">
      <c r="B1027" s="676" t="s">
        <v>1384</v>
      </c>
      <c r="C1027" s="364">
        <v>18316558000146</v>
      </c>
      <c r="D1027" s="838" t="s">
        <v>11</v>
      </c>
      <c r="E1027" s="838" t="s">
        <v>620</v>
      </c>
      <c r="F1027" s="365" t="s">
        <v>663</v>
      </c>
      <c r="G1027" s="366" t="s">
        <v>738</v>
      </c>
      <c r="H1027" s="366" t="s">
        <v>34</v>
      </c>
      <c r="I1027" s="840" t="s">
        <v>1419</v>
      </c>
      <c r="J1027" s="366" t="s">
        <v>608</v>
      </c>
      <c r="K1027" s="367" t="s">
        <v>48</v>
      </c>
      <c r="L1027" s="681" t="s">
        <v>1419</v>
      </c>
      <c r="M1027" s="368" t="s">
        <v>34</v>
      </c>
      <c r="N1027" s="682">
        <v>347582</v>
      </c>
      <c r="O1027" s="683" t="s">
        <v>1321</v>
      </c>
      <c r="P1027" s="684">
        <v>41539</v>
      </c>
      <c r="Q1027" s="372">
        <v>129.366266</v>
      </c>
      <c r="R1027" s="372">
        <v>125.5973488326693</v>
      </c>
      <c r="S1027" s="873">
        <v>1</v>
      </c>
      <c r="T1027" s="369">
        <v>0.10606800384758142</v>
      </c>
      <c r="U1027" s="685">
        <v>1.0909660892675845</v>
      </c>
      <c r="V1027" s="369">
        <v>0.12308785616308993</v>
      </c>
      <c r="W1027" s="685">
        <v>1.0822681230437716</v>
      </c>
      <c r="X1027" s="369">
        <v>0.18554379802320087</v>
      </c>
      <c r="Y1027" s="685">
        <v>1.2398938546417795</v>
      </c>
      <c r="Z1027" s="369">
        <v>0.16768090285461468</v>
      </c>
      <c r="AA1027" s="685">
        <v>0.89283716175837513</v>
      </c>
      <c r="AB1027" s="369">
        <v>1.7271422572907567E-3</v>
      </c>
      <c r="AC1027" s="373">
        <v>5.4173116362362723</v>
      </c>
      <c r="AD1027" s="686">
        <v>15487311000102</v>
      </c>
      <c r="AE1027" s="687" t="s">
        <v>1886</v>
      </c>
      <c r="AF1027" s="688" t="s">
        <v>1779</v>
      </c>
      <c r="AG1027" s="689" t="s">
        <v>1439</v>
      </c>
      <c r="AH1027" s="689" t="s">
        <v>1786</v>
      </c>
      <c r="AI1027" s="689">
        <v>3000</v>
      </c>
      <c r="AJ1027" s="689">
        <v>0</v>
      </c>
      <c r="AK1027" s="689">
        <v>100</v>
      </c>
      <c r="AL1027" s="673">
        <v>0.6</v>
      </c>
      <c r="AM1027" s="673">
        <v>20</v>
      </c>
      <c r="AN1027" s="685" t="s">
        <v>1787</v>
      </c>
      <c r="AO1027" s="683" t="s">
        <v>1324</v>
      </c>
      <c r="AP1027" s="687" t="s">
        <v>1788</v>
      </c>
      <c r="AQ1027" s="376" t="s">
        <v>675</v>
      </c>
      <c r="AR1027" s="369">
        <v>1.3500000000000001E-3</v>
      </c>
      <c r="AS1027" s="369">
        <v>1.3500000000000001E-3</v>
      </c>
      <c r="AT1027" s="369" t="s">
        <v>1419</v>
      </c>
      <c r="AW1027"/>
      <c r="AX1027" s="198"/>
      <c r="AY1027" s="184"/>
      <c r="AZ1027" s="184"/>
      <c r="BA1027" s="184"/>
      <c r="BB1027" s="186"/>
      <c r="BC1027" s="184"/>
      <c r="BD1027" s="184"/>
      <c r="BE1027" s="184"/>
      <c r="BF1027" s="184"/>
      <c r="BG1027" s="186"/>
      <c r="BH1027" s="186"/>
      <c r="BI1027" s="199"/>
      <c r="BJ1027" s="199"/>
      <c r="BK1027" s="199"/>
      <c r="BL1027" s="186"/>
      <c r="BM1027" s="186"/>
      <c r="BN1027" s="186"/>
      <c r="BO1027" s="186"/>
      <c r="BP1027" s="186"/>
      <c r="BQ1027" s="186"/>
      <c r="BR1027" s="186"/>
      <c r="BS1027" s="186"/>
      <c r="BT1027" s="187"/>
      <c r="BU1027" s="188"/>
      <c r="BV1027" s="189"/>
      <c r="BW1027" s="185"/>
      <c r="BX1027"/>
      <c r="BZ1027"/>
    </row>
    <row r="1028" spans="2:78" ht="18.75">
      <c r="B1028" s="676" t="s">
        <v>1130</v>
      </c>
      <c r="C1028" s="364">
        <v>38281169000130</v>
      </c>
      <c r="D1028" s="838" t="s">
        <v>11</v>
      </c>
      <c r="E1028" s="838" t="s">
        <v>620</v>
      </c>
      <c r="F1028" s="365" t="s">
        <v>663</v>
      </c>
      <c r="G1028" s="366" t="s">
        <v>738</v>
      </c>
      <c r="H1028" s="366" t="s">
        <v>34</v>
      </c>
      <c r="I1028" s="840" t="s">
        <v>1304</v>
      </c>
      <c r="J1028" s="366" t="s">
        <v>608</v>
      </c>
      <c r="K1028" s="367" t="s">
        <v>48</v>
      </c>
      <c r="L1028" s="681" t="s">
        <v>1419</v>
      </c>
      <c r="M1028" s="368" t="s">
        <v>34</v>
      </c>
      <c r="N1028" s="683">
        <v>567183</v>
      </c>
      <c r="O1028" s="683" t="s">
        <v>1321</v>
      </c>
      <c r="P1028" s="684">
        <v>44168</v>
      </c>
      <c r="Q1028" s="372">
        <v>10.21685211</v>
      </c>
      <c r="R1028" s="372">
        <v>11.775714202760005</v>
      </c>
      <c r="S1028" s="873">
        <v>1</v>
      </c>
      <c r="T1028" s="369">
        <v>9.9450744984796335E-2</v>
      </c>
      <c r="U1028" s="685">
        <v>1.0229040464146069</v>
      </c>
      <c r="V1028" s="369">
        <v>0.11512318891328466</v>
      </c>
      <c r="W1028" s="685">
        <v>1.0122376119615601</v>
      </c>
      <c r="AB1028" s="369">
        <v>2.7492723116164124E-3</v>
      </c>
      <c r="AC1028" s="373">
        <v>0.50624326741683556</v>
      </c>
      <c r="AD1028" s="686">
        <v>38306228000187</v>
      </c>
      <c r="AE1028" s="687" t="s">
        <v>1886</v>
      </c>
      <c r="AF1028" s="688" t="s">
        <v>1779</v>
      </c>
      <c r="AG1028" s="689" t="s">
        <v>1439</v>
      </c>
      <c r="AH1028" s="689" t="s">
        <v>1786</v>
      </c>
      <c r="AI1028" s="689">
        <v>10</v>
      </c>
      <c r="AJ1028" s="689">
        <v>10</v>
      </c>
      <c r="AK1028" s="689">
        <v>10</v>
      </c>
      <c r="AL1028" s="673">
        <v>0.85</v>
      </c>
      <c r="AM1028" s="673">
        <v>20</v>
      </c>
      <c r="AN1028" s="685" t="s">
        <v>1782</v>
      </c>
      <c r="AO1028" s="683" t="s">
        <v>1324</v>
      </c>
      <c r="AP1028" s="687" t="s">
        <v>1788</v>
      </c>
      <c r="AQ1028" s="376" t="s">
        <v>675</v>
      </c>
      <c r="AR1028" s="369">
        <v>1.5E-3</v>
      </c>
      <c r="AS1028" s="369">
        <v>1.5E-3</v>
      </c>
      <c r="AT1028" s="369" t="s">
        <v>1419</v>
      </c>
      <c r="AW1028"/>
      <c r="AX1028" s="198"/>
      <c r="AY1028" s="184"/>
      <c r="AZ1028" s="184"/>
      <c r="BA1028" s="184"/>
      <c r="BB1028" s="186"/>
      <c r="BC1028" s="184"/>
      <c r="BD1028" s="184"/>
      <c r="BE1028" s="184"/>
      <c r="BF1028" s="184"/>
      <c r="BG1028" s="186"/>
      <c r="BH1028" s="186"/>
      <c r="BI1028" s="199"/>
      <c r="BJ1028" s="199"/>
      <c r="BK1028" s="199"/>
      <c r="BL1028" s="186"/>
      <c r="BM1028" s="186"/>
      <c r="BN1028" s="186"/>
      <c r="BO1028" s="186"/>
      <c r="BP1028" s="186"/>
      <c r="BQ1028" s="186"/>
      <c r="BR1028" s="186"/>
      <c r="BS1028" s="186"/>
      <c r="BT1028" s="187"/>
      <c r="BU1028" s="188"/>
      <c r="BV1028" s="189"/>
      <c r="BW1028" s="185"/>
      <c r="BX1028"/>
      <c r="BZ1028"/>
    </row>
    <row r="1029" spans="2:78" ht="18.75">
      <c r="B1029" s="676" t="s">
        <v>588</v>
      </c>
      <c r="C1029" s="364">
        <v>37322097000169</v>
      </c>
      <c r="D1029" s="838" t="s">
        <v>14</v>
      </c>
      <c r="E1029" s="838" t="s">
        <v>607</v>
      </c>
      <c r="F1029" s="365" t="s">
        <v>1419</v>
      </c>
      <c r="G1029" s="366" t="s">
        <v>1419</v>
      </c>
      <c r="H1029" s="366" t="s">
        <v>34</v>
      </c>
      <c r="I1029" s="840" t="s">
        <v>34</v>
      </c>
      <c r="J1029" s="366" t="s">
        <v>611</v>
      </c>
      <c r="K1029" s="367" t="s">
        <v>1782</v>
      </c>
      <c r="L1029" s="681" t="s">
        <v>1419</v>
      </c>
      <c r="M1029" s="368" t="s">
        <v>1416</v>
      </c>
      <c r="N1029" s="683">
        <v>545333</v>
      </c>
      <c r="O1029" s="683" t="s">
        <v>1321</v>
      </c>
      <c r="P1029" s="684">
        <v>44044</v>
      </c>
      <c r="Q1029" s="372">
        <v>25.85284317</v>
      </c>
      <c r="R1029" s="372">
        <v>26.337461923132523</v>
      </c>
      <c r="S1029" s="873">
        <v>2</v>
      </c>
      <c r="T1029" s="369">
        <v>-0.29550887429944528</v>
      </c>
      <c r="U1029" s="685">
        <v>-3.0394666557655152</v>
      </c>
      <c r="V1029" s="369">
        <v>-0.29764470803941467</v>
      </c>
      <c r="W1029" s="685">
        <v>-2.617084979341167</v>
      </c>
      <c r="X1029" s="369">
        <v>-8.9000437387230291E-2</v>
      </c>
      <c r="Y1029" s="685">
        <v>-0.59474418737002854</v>
      </c>
      <c r="AB1029" s="369">
        <v>0.23899970268993215</v>
      </c>
      <c r="AC1029" s="373">
        <v>-1.7212410380625014</v>
      </c>
      <c r="AD1029" s="686">
        <v>0</v>
      </c>
      <c r="AE1029" s="687" t="s">
        <v>1844</v>
      </c>
      <c r="AF1029" s="688" t="s">
        <v>1825</v>
      </c>
      <c r="AG1029" s="689" t="s">
        <v>719</v>
      </c>
      <c r="AH1029" s="689" t="s">
        <v>1786</v>
      </c>
      <c r="AI1029" s="689">
        <v>100</v>
      </c>
      <c r="AJ1029" s="689">
        <v>100</v>
      </c>
      <c r="AK1029" s="689">
        <v>100</v>
      </c>
      <c r="AL1029" s="673">
        <v>1.95</v>
      </c>
      <c r="AM1029" s="673">
        <v>0</v>
      </c>
      <c r="AN1029" s="685" t="s">
        <v>1791</v>
      </c>
      <c r="AO1029" s="683" t="s">
        <v>1324</v>
      </c>
      <c r="AP1029" s="687" t="s">
        <v>1783</v>
      </c>
      <c r="AQ1029" s="376" t="s">
        <v>659</v>
      </c>
      <c r="AR1029" s="369">
        <v>0</v>
      </c>
      <c r="AS1029" s="369">
        <v>0</v>
      </c>
      <c r="AT1029" s="369" t="s">
        <v>1419</v>
      </c>
      <c r="AW1029"/>
      <c r="AX1029" s="198"/>
      <c r="AY1029" s="184"/>
      <c r="AZ1029" s="184"/>
      <c r="BA1029" s="184"/>
      <c r="BB1029" s="186"/>
      <c r="BC1029" s="184"/>
      <c r="BD1029" s="184"/>
      <c r="BE1029" s="184"/>
      <c r="BF1029" s="184"/>
      <c r="BG1029" s="186"/>
      <c r="BH1029" s="186"/>
      <c r="BI1029" s="199"/>
      <c r="BJ1029" s="199"/>
      <c r="BK1029" s="199"/>
      <c r="BL1029" s="186"/>
      <c r="BM1029" s="186"/>
      <c r="BN1029" s="186"/>
      <c r="BO1029" s="186"/>
      <c r="BP1029" s="186"/>
      <c r="BQ1029" s="186"/>
      <c r="BR1029" s="186"/>
      <c r="BS1029" s="186"/>
      <c r="BT1029" s="187"/>
      <c r="BU1029" s="188"/>
      <c r="BV1029" s="189"/>
      <c r="BW1029" s="185"/>
      <c r="BX1029"/>
      <c r="BZ1029"/>
    </row>
    <row r="1030" spans="2:78" ht="18.75">
      <c r="B1030" s="676" t="s">
        <v>339</v>
      </c>
      <c r="C1030" s="364">
        <v>37414101000119</v>
      </c>
      <c r="D1030" s="838" t="s">
        <v>14</v>
      </c>
      <c r="E1030" s="838" t="s">
        <v>607</v>
      </c>
      <c r="F1030" s="365" t="s">
        <v>1419</v>
      </c>
      <c r="G1030" s="366" t="s">
        <v>1419</v>
      </c>
      <c r="H1030" s="366" t="s">
        <v>34</v>
      </c>
      <c r="I1030" s="840" t="s">
        <v>34</v>
      </c>
      <c r="J1030" s="366" t="s">
        <v>608</v>
      </c>
      <c r="K1030" s="367" t="s">
        <v>48</v>
      </c>
      <c r="L1030" s="681" t="s">
        <v>1419</v>
      </c>
      <c r="M1030" s="368" t="s">
        <v>1416</v>
      </c>
      <c r="N1030" s="683">
        <v>544507</v>
      </c>
      <c r="O1030" s="683" t="s">
        <v>1321</v>
      </c>
      <c r="P1030" s="684">
        <v>43989</v>
      </c>
      <c r="Q1030" s="372">
        <v>2.0521326100000001</v>
      </c>
      <c r="R1030" s="372">
        <v>3.926757056733071</v>
      </c>
      <c r="S1030" s="873">
        <v>2</v>
      </c>
      <c r="T1030" s="369">
        <v>-7.1485064478613469E-2</v>
      </c>
      <c r="U1030" s="685">
        <v>-0.73526208098854839</v>
      </c>
      <c r="V1030" s="369">
        <v>-0.13867682304577367</v>
      </c>
      <c r="W1030" s="685">
        <v>-1.2193364127535153</v>
      </c>
      <c r="X1030" s="369">
        <v>2.6778918864482915E-2</v>
      </c>
      <c r="Y1030" s="685">
        <v>0.17894975357716561</v>
      </c>
      <c r="AB1030" s="369">
        <v>0.30791840732037101</v>
      </c>
      <c r="AC1030" s="373">
        <v>-0.81972433398043354</v>
      </c>
      <c r="AD1030" s="686">
        <v>0</v>
      </c>
      <c r="AE1030" s="687" t="s">
        <v>1844</v>
      </c>
      <c r="AF1030" s="688" t="s">
        <v>1923</v>
      </c>
      <c r="AG1030" s="689" t="s">
        <v>761</v>
      </c>
      <c r="AH1030" s="689" t="s">
        <v>1786</v>
      </c>
      <c r="AI1030" s="689">
        <v>0</v>
      </c>
      <c r="AJ1030" s="689">
        <v>0</v>
      </c>
      <c r="AK1030" s="689">
        <v>0</v>
      </c>
      <c r="AL1030" s="673">
        <v>2</v>
      </c>
      <c r="AM1030" s="673">
        <v>20</v>
      </c>
      <c r="AN1030" s="685" t="s">
        <v>1791</v>
      </c>
      <c r="AO1030" s="683" t="s">
        <v>1324</v>
      </c>
      <c r="AP1030" s="687" t="s">
        <v>1783</v>
      </c>
      <c r="AQ1030" s="376" t="s">
        <v>659</v>
      </c>
      <c r="AR1030" s="369">
        <v>3.3333333333333301E-3</v>
      </c>
      <c r="AS1030" s="369">
        <v>3.3333333333333301E-3</v>
      </c>
      <c r="AT1030" s="369" t="s">
        <v>1419</v>
      </c>
      <c r="AW1030"/>
      <c r="AX1030" s="198"/>
      <c r="AY1030" s="184"/>
      <c r="AZ1030" s="184"/>
      <c r="BA1030" s="184"/>
      <c r="BB1030" s="186"/>
      <c r="BC1030" s="184"/>
      <c r="BD1030" s="184"/>
      <c r="BE1030" s="184"/>
      <c r="BF1030" s="184"/>
      <c r="BG1030" s="186"/>
      <c r="BH1030" s="186"/>
      <c r="BI1030" s="199"/>
      <c r="BJ1030" s="199"/>
      <c r="BK1030" s="199"/>
      <c r="BL1030" s="186"/>
      <c r="BM1030" s="186"/>
      <c r="BN1030" s="186"/>
      <c r="BO1030" s="186"/>
      <c r="BP1030" s="186"/>
      <c r="BQ1030" s="186"/>
      <c r="BR1030" s="186"/>
      <c r="BS1030" s="186"/>
      <c r="BT1030" s="187"/>
      <c r="BU1030" s="188"/>
      <c r="BV1030" s="189"/>
      <c r="BW1030" s="185"/>
      <c r="BX1030"/>
      <c r="BZ1030"/>
    </row>
    <row r="1031" spans="2:78" ht="18.75">
      <c r="B1031" s="676" t="s">
        <v>1131</v>
      </c>
      <c r="C1031" s="364"/>
      <c r="D1031" s="838" t="s">
        <v>11</v>
      </c>
      <c r="E1031" s="838" t="s">
        <v>661</v>
      </c>
      <c r="F1031" s="365" t="s">
        <v>1419</v>
      </c>
      <c r="G1031" s="366" t="s">
        <v>1419</v>
      </c>
      <c r="H1031" s="366" t="s">
        <v>34</v>
      </c>
      <c r="I1031" s="840" t="s">
        <v>34</v>
      </c>
      <c r="J1031" s="366" t="s">
        <v>611</v>
      </c>
      <c r="L1031" s="681" t="s">
        <v>1419</v>
      </c>
      <c r="M1031" s="368" t="s">
        <v>34</v>
      </c>
      <c r="N1031" s="682">
        <v>444278</v>
      </c>
      <c r="O1031" s="683" t="s">
        <v>1321</v>
      </c>
      <c r="S1031" s="873"/>
      <c r="AD1031" s="686">
        <v>23729512000199</v>
      </c>
      <c r="AG1031" s="689" t="s">
        <v>1438</v>
      </c>
      <c r="AI1031" s="689">
        <v>5000</v>
      </c>
      <c r="AJ1031" s="689">
        <v>1000</v>
      </c>
      <c r="AK1031" s="689">
        <v>1000</v>
      </c>
      <c r="AO1031" s="683" t="s">
        <v>1324</v>
      </c>
      <c r="AR1031" s="369">
        <v>4.3499200000000002E-3</v>
      </c>
      <c r="AS1031" s="369">
        <v>4.3499200000000002E-3</v>
      </c>
      <c r="AT1031" s="369" t="s">
        <v>1419</v>
      </c>
      <c r="AW1031"/>
      <c r="AX1031" s="198"/>
      <c r="AY1031" s="184"/>
      <c r="AZ1031" s="184"/>
      <c r="BA1031" s="184"/>
      <c r="BB1031" s="186"/>
      <c r="BC1031" s="184"/>
      <c r="BD1031" s="184"/>
      <c r="BE1031" s="184"/>
      <c r="BF1031" s="184"/>
      <c r="BG1031" s="186"/>
      <c r="BH1031" s="186"/>
      <c r="BI1031" s="199"/>
      <c r="BJ1031" s="199"/>
      <c r="BK1031" s="199"/>
      <c r="BL1031" s="186"/>
      <c r="BM1031" s="186"/>
      <c r="BN1031" s="186"/>
      <c r="BO1031" s="186"/>
      <c r="BP1031" s="186"/>
      <c r="BQ1031" s="186"/>
      <c r="BR1031" s="186"/>
      <c r="BS1031" s="186"/>
      <c r="BT1031" s="187"/>
      <c r="BU1031" s="188"/>
      <c r="BV1031" s="189"/>
      <c r="BW1031" s="185"/>
      <c r="BX1031"/>
      <c r="BZ1031"/>
    </row>
    <row r="1032" spans="2:78" ht="18.75">
      <c r="B1032" s="676" t="s">
        <v>1132</v>
      </c>
      <c r="C1032" s="364">
        <v>27347332000101</v>
      </c>
      <c r="D1032" s="838" t="s">
        <v>14</v>
      </c>
      <c r="E1032" s="838" t="s">
        <v>614</v>
      </c>
      <c r="F1032" s="365" t="s">
        <v>1419</v>
      </c>
      <c r="G1032" s="366" t="s">
        <v>1419</v>
      </c>
      <c r="H1032" s="366" t="s">
        <v>1338</v>
      </c>
      <c r="I1032" s="840" t="s">
        <v>34</v>
      </c>
      <c r="J1032" s="366" t="s">
        <v>608</v>
      </c>
      <c r="K1032" s="367" t="s">
        <v>48</v>
      </c>
      <c r="L1032" s="681" t="s">
        <v>1419</v>
      </c>
      <c r="M1032" s="368" t="s">
        <v>34</v>
      </c>
      <c r="N1032" s="682">
        <v>451584</v>
      </c>
      <c r="O1032" s="683" t="s">
        <v>1321</v>
      </c>
      <c r="P1032" s="684">
        <v>43014</v>
      </c>
      <c r="Q1032" s="372">
        <v>51.560424900000001</v>
      </c>
      <c r="R1032" s="372">
        <v>66.024175768525907</v>
      </c>
      <c r="S1032" s="873">
        <v>2</v>
      </c>
      <c r="T1032" s="369">
        <v>2.73271733653635E-3</v>
      </c>
      <c r="U1032" s="685">
        <v>2.8107457834304968E-2</v>
      </c>
      <c r="V1032" s="369">
        <v>-7.7404848275224314E-3</v>
      </c>
      <c r="W1032" s="685">
        <v>-6.8059354081459508E-2</v>
      </c>
      <c r="X1032" s="369">
        <v>2.6691017780655857E-2</v>
      </c>
      <c r="Y1032" s="685">
        <v>0.17836235580470064</v>
      </c>
      <c r="Z1032" s="369">
        <v>0.11354388718699293</v>
      </c>
      <c r="AA1032" s="685">
        <v>0.6045781018900207</v>
      </c>
      <c r="AB1032" s="369">
        <v>0.241371549311795</v>
      </c>
      <c r="AC1032" s="373">
        <v>-0.50325679844662552</v>
      </c>
      <c r="AD1032" s="686">
        <v>32772397000126</v>
      </c>
      <c r="AE1032" s="687" t="s">
        <v>1821</v>
      </c>
      <c r="AF1032" s="688" t="s">
        <v>1779</v>
      </c>
      <c r="AG1032" s="689" t="s">
        <v>1439</v>
      </c>
      <c r="AH1032" s="689" t="s">
        <v>1786</v>
      </c>
      <c r="AI1032" s="689">
        <v>50000</v>
      </c>
      <c r="AJ1032" s="689">
        <v>25000</v>
      </c>
      <c r="AK1032" s="689">
        <v>25000</v>
      </c>
      <c r="AL1032" s="673">
        <v>1.8</v>
      </c>
      <c r="AM1032" s="673">
        <v>20</v>
      </c>
      <c r="AN1032" s="685" t="s">
        <v>1781</v>
      </c>
      <c r="AO1032" s="683" t="s">
        <v>1324</v>
      </c>
      <c r="AP1032" s="687" t="s">
        <v>1802</v>
      </c>
      <c r="AQ1032" s="376" t="s">
        <v>668</v>
      </c>
      <c r="AR1032" s="369">
        <v>4.7999999999999996E-3</v>
      </c>
      <c r="AS1032" s="369">
        <v>4.7999999999999996E-3</v>
      </c>
      <c r="AT1032" s="369" t="s">
        <v>1419</v>
      </c>
      <c r="AW1032"/>
      <c r="AX1032" s="198"/>
      <c r="AY1032" s="184"/>
      <c r="AZ1032" s="184"/>
      <c r="BA1032" s="184"/>
      <c r="BB1032" s="186"/>
      <c r="BC1032" s="184"/>
      <c r="BD1032" s="184"/>
      <c r="BE1032" s="184"/>
      <c r="BF1032" s="184"/>
      <c r="BG1032" s="186"/>
      <c r="BH1032" s="186"/>
      <c r="BI1032" s="199"/>
      <c r="BJ1032" s="199"/>
      <c r="BK1032" s="199"/>
      <c r="BL1032" s="186"/>
      <c r="BM1032" s="186"/>
      <c r="BN1032" s="186"/>
      <c r="BO1032" s="186"/>
      <c r="BP1032" s="186"/>
      <c r="BQ1032" s="186"/>
      <c r="BR1032" s="186"/>
      <c r="BS1032" s="186"/>
      <c r="BT1032" s="187"/>
      <c r="BU1032" s="188"/>
      <c r="BV1032" s="189"/>
      <c r="BW1032" s="185"/>
      <c r="BX1032"/>
      <c r="BZ1032"/>
    </row>
    <row r="1033" spans="2:78" ht="18.75">
      <c r="B1033" s="676" t="s">
        <v>1133</v>
      </c>
      <c r="C1033" s="364">
        <v>7013315000112</v>
      </c>
      <c r="D1033" s="838" t="s">
        <v>13</v>
      </c>
      <c r="E1033" s="838" t="s">
        <v>616</v>
      </c>
      <c r="F1033" s="365" t="s">
        <v>617</v>
      </c>
      <c r="G1033" s="366" t="s">
        <v>34</v>
      </c>
      <c r="H1033" s="366" t="s">
        <v>1338</v>
      </c>
      <c r="I1033" s="840" t="s">
        <v>34</v>
      </c>
      <c r="J1033" s="366" t="s">
        <v>608</v>
      </c>
      <c r="K1033" s="367" t="s">
        <v>48</v>
      </c>
      <c r="L1033" s="681" t="s">
        <v>1419</v>
      </c>
      <c r="M1033" s="368" t="s">
        <v>34</v>
      </c>
      <c r="N1033" s="682">
        <v>132691</v>
      </c>
      <c r="O1033" s="683" t="s">
        <v>1321</v>
      </c>
      <c r="P1033" s="684">
        <v>38267</v>
      </c>
      <c r="Q1033" s="372">
        <v>112.70220500000001</v>
      </c>
      <c r="R1033" s="372">
        <v>151.81154976095624</v>
      </c>
      <c r="S1033" s="873">
        <v>2</v>
      </c>
      <c r="T1033" s="369">
        <v>-7.9772652498802943E-3</v>
      </c>
      <c r="U1033" s="685">
        <v>-8.205043516438866E-2</v>
      </c>
      <c r="V1033" s="369">
        <v>5.2372024756395241E-3</v>
      </c>
      <c r="W1033" s="685">
        <v>4.6048874925569222E-2</v>
      </c>
      <c r="X1033" s="369">
        <v>4.3672213336058308E-2</v>
      </c>
      <c r="Y1033" s="685">
        <v>0.29183895937719534</v>
      </c>
      <c r="Z1033" s="369">
        <v>0.12538844281699202</v>
      </c>
      <c r="AA1033" s="685">
        <v>0.66764586483107968</v>
      </c>
      <c r="AB1033" s="369">
        <v>0.15461872391443124</v>
      </c>
      <c r="AC1033" s="373">
        <v>-0.70168853482218896</v>
      </c>
      <c r="AD1033" s="686">
        <v>17373839000178</v>
      </c>
      <c r="AE1033" s="687" t="s">
        <v>1821</v>
      </c>
      <c r="AF1033" s="688" t="s">
        <v>1779</v>
      </c>
      <c r="AG1033" s="689" t="s">
        <v>1439</v>
      </c>
      <c r="AH1033" s="689" t="s">
        <v>1786</v>
      </c>
      <c r="AI1033" s="689">
        <v>5000</v>
      </c>
      <c r="AJ1033" s="689">
        <v>5000</v>
      </c>
      <c r="AK1033" s="689">
        <v>5000</v>
      </c>
      <c r="AL1033" s="673">
        <v>1.3</v>
      </c>
      <c r="AM1033" s="673">
        <v>20</v>
      </c>
      <c r="AN1033" s="685" t="s">
        <v>1787</v>
      </c>
      <c r="AO1033" s="683" t="s">
        <v>1324</v>
      </c>
      <c r="AP1033" s="687" t="s">
        <v>1802</v>
      </c>
      <c r="AQ1033" s="376" t="s">
        <v>674</v>
      </c>
      <c r="AR1033" s="369">
        <v>4.7999999999999996E-3</v>
      </c>
      <c r="AS1033" s="369">
        <v>4.7999999999999996E-3</v>
      </c>
      <c r="AT1033" s="369" t="s">
        <v>1419</v>
      </c>
      <c r="AW1033"/>
      <c r="AX1033" s="198"/>
      <c r="AY1033" s="184"/>
      <c r="AZ1033" s="184"/>
      <c r="BA1033" s="184"/>
      <c r="BB1033" s="186"/>
      <c r="BC1033" s="184"/>
      <c r="BD1033" s="184"/>
      <c r="BE1033" s="184"/>
      <c r="BF1033" s="184"/>
      <c r="BG1033" s="186"/>
      <c r="BH1033" s="186"/>
      <c r="BI1033" s="199"/>
      <c r="BJ1033" s="199"/>
      <c r="BK1033" s="199"/>
      <c r="BL1033" s="186"/>
      <c r="BM1033" s="186"/>
      <c r="BN1033" s="186"/>
      <c r="BO1033" s="186"/>
      <c r="BP1033" s="186"/>
      <c r="BQ1033" s="186"/>
      <c r="BR1033" s="186"/>
      <c r="BS1033" s="186"/>
      <c r="BT1033" s="187"/>
      <c r="BU1033" s="188"/>
      <c r="BV1033" s="189"/>
      <c r="BW1033" s="185"/>
      <c r="BX1033"/>
      <c r="BZ1033"/>
    </row>
    <row r="1034" spans="2:78" ht="18.75">
      <c r="B1034" s="676" t="s">
        <v>1134</v>
      </c>
      <c r="C1034" s="364">
        <v>23601467000192</v>
      </c>
      <c r="D1034" s="838" t="s">
        <v>11</v>
      </c>
      <c r="E1034" s="838" t="s">
        <v>620</v>
      </c>
      <c r="F1034" s="365" t="s">
        <v>685</v>
      </c>
      <c r="G1034" s="366" t="s">
        <v>738</v>
      </c>
      <c r="H1034" s="366" t="s">
        <v>34</v>
      </c>
      <c r="I1034" s="840" t="s">
        <v>1319</v>
      </c>
      <c r="J1034" s="366" t="s">
        <v>608</v>
      </c>
      <c r="K1034" s="367" t="s">
        <v>48</v>
      </c>
      <c r="L1034" s="681" t="s">
        <v>1419</v>
      </c>
      <c r="M1034" s="368" t="s">
        <v>34</v>
      </c>
      <c r="N1034" s="682">
        <v>414972</v>
      </c>
      <c r="O1034" s="683" t="s">
        <v>1321</v>
      </c>
      <c r="P1034" s="684">
        <v>42434</v>
      </c>
      <c r="Q1034" s="372">
        <v>24.585592999999999</v>
      </c>
      <c r="R1034" s="372">
        <v>33.026373139442256</v>
      </c>
      <c r="S1034" s="873">
        <v>3</v>
      </c>
      <c r="T1034" s="369">
        <v>0.10094100502846692</v>
      </c>
      <c r="U1034" s="685">
        <v>1.0382321671754287</v>
      </c>
      <c r="V1034" s="369">
        <v>0.11379397037564609</v>
      </c>
      <c r="W1034" s="685">
        <v>1.0005502619931035</v>
      </c>
      <c r="X1034" s="369">
        <v>0.18871582738046144</v>
      </c>
      <c r="Y1034" s="685">
        <v>1.2610908967887711</v>
      </c>
      <c r="Z1034" s="369">
        <v>0.13199993051691483</v>
      </c>
      <c r="AA1034" s="685">
        <v>0.70284952733829786</v>
      </c>
      <c r="AB1034" s="369">
        <v>1.9024828662009177E-2</v>
      </c>
      <c r="AC1034" s="373">
        <v>3.2894940356406038E-3</v>
      </c>
      <c r="AD1034" s="686">
        <v>23376623000169</v>
      </c>
      <c r="AE1034" s="687" t="s">
        <v>1821</v>
      </c>
      <c r="AF1034" s="688" t="s">
        <v>1779</v>
      </c>
      <c r="AG1034" s="689" t="s">
        <v>1439</v>
      </c>
      <c r="AH1034" s="689" t="s">
        <v>1780</v>
      </c>
      <c r="AI1034" s="689">
        <v>50000</v>
      </c>
      <c r="AJ1034" s="689">
        <v>25000</v>
      </c>
      <c r="AK1034" s="689">
        <v>25000</v>
      </c>
      <c r="AL1034" s="673">
        <v>1</v>
      </c>
      <c r="AM1034" s="673">
        <v>20</v>
      </c>
      <c r="AN1034" s="685" t="s">
        <v>1787</v>
      </c>
      <c r="AO1034" s="683" t="s">
        <v>1324</v>
      </c>
      <c r="AP1034" s="687" t="s">
        <v>1802</v>
      </c>
      <c r="AQ1034" s="376" t="s">
        <v>668</v>
      </c>
      <c r="AR1034" s="369">
        <v>2.66666666666667E-3</v>
      </c>
      <c r="AS1034" s="369">
        <v>2.66666666666667E-3</v>
      </c>
      <c r="AT1034" s="369" t="s">
        <v>1419</v>
      </c>
      <c r="AW1034"/>
      <c r="AX1034" s="198"/>
      <c r="AY1034" s="184"/>
      <c r="AZ1034" s="184"/>
      <c r="BA1034" s="184"/>
      <c r="BB1034" s="186"/>
      <c r="BC1034" s="184"/>
      <c r="BD1034" s="184"/>
      <c r="BE1034" s="184"/>
      <c r="BF1034" s="184"/>
      <c r="BG1034" s="186"/>
      <c r="BH1034" s="186"/>
      <c r="BI1034" s="199"/>
      <c r="BJ1034" s="199"/>
      <c r="BK1034" s="199"/>
      <c r="BL1034" s="186"/>
      <c r="BM1034" s="186"/>
      <c r="BN1034" s="186"/>
      <c r="BO1034" s="186"/>
      <c r="BP1034" s="186"/>
      <c r="BQ1034" s="186"/>
      <c r="BR1034" s="186"/>
      <c r="BS1034" s="186"/>
      <c r="BT1034" s="187"/>
      <c r="BU1034" s="188"/>
      <c r="BV1034" s="189"/>
      <c r="BW1034" s="185"/>
      <c r="BX1034"/>
      <c r="BZ1034"/>
    </row>
    <row r="1035" spans="2:78" ht="18.75">
      <c r="B1035" s="676" t="s">
        <v>523</v>
      </c>
      <c r="C1035" s="364">
        <v>17092258000168</v>
      </c>
      <c r="D1035" s="838" t="s">
        <v>13</v>
      </c>
      <c r="E1035" s="838" t="s">
        <v>615</v>
      </c>
      <c r="F1035" s="365" t="s">
        <v>619</v>
      </c>
      <c r="G1035" s="366" t="s">
        <v>34</v>
      </c>
      <c r="H1035" s="366" t="s">
        <v>1337</v>
      </c>
      <c r="I1035" s="840" t="s">
        <v>34</v>
      </c>
      <c r="J1035" s="366" t="s">
        <v>1419</v>
      </c>
      <c r="K1035" s="367" t="s">
        <v>48</v>
      </c>
      <c r="L1035" s="681" t="s">
        <v>1419</v>
      </c>
      <c r="M1035" s="368" t="s">
        <v>1416</v>
      </c>
      <c r="N1035" s="682">
        <v>331066</v>
      </c>
      <c r="O1035" s="683" t="s">
        <v>1321</v>
      </c>
      <c r="P1035" s="684">
        <v>41363</v>
      </c>
      <c r="Q1035" s="372">
        <v>100.548226</v>
      </c>
      <c r="R1035" s="372">
        <v>98.076189714285718</v>
      </c>
      <c r="S1035" s="873">
        <v>2</v>
      </c>
      <c r="T1035" s="369">
        <v>0.1482290671188673</v>
      </c>
      <c r="U1035" s="685">
        <v>1.5246151506992878</v>
      </c>
      <c r="V1035" s="369">
        <v>0.15331471588697099</v>
      </c>
      <c r="W1035" s="685">
        <v>1.3480422437297885</v>
      </c>
      <c r="X1035" s="369">
        <v>0.21681427089981153</v>
      </c>
      <c r="Y1035" s="685">
        <v>1.4488583555549484</v>
      </c>
      <c r="Z1035" s="369">
        <v>0.30442610522534985</v>
      </c>
      <c r="AA1035" s="685">
        <v>1.6209534605751774</v>
      </c>
      <c r="AB1035" s="369">
        <v>2.7123482957827363E-2</v>
      </c>
      <c r="AC1035" s="373">
        <v>1.4593748020224151</v>
      </c>
      <c r="AD1035" s="686">
        <v>0</v>
      </c>
      <c r="AE1035" s="687" t="s">
        <v>1827</v>
      </c>
      <c r="AF1035" s="688" t="s">
        <v>1823</v>
      </c>
      <c r="AG1035" s="689" t="s">
        <v>59</v>
      </c>
      <c r="AH1035" s="689" t="s">
        <v>1786</v>
      </c>
      <c r="AI1035" s="689">
        <v>20000</v>
      </c>
      <c r="AJ1035" s="689">
        <v>1000</v>
      </c>
      <c r="AK1035" s="689">
        <v>1000</v>
      </c>
      <c r="AL1035" s="673">
        <v>2.35</v>
      </c>
      <c r="AM1035" s="673">
        <v>0</v>
      </c>
      <c r="AN1035" s="685" t="s">
        <v>1787</v>
      </c>
      <c r="AO1035" s="683" t="s">
        <v>1324</v>
      </c>
      <c r="AP1035" s="687" t="s">
        <v>1802</v>
      </c>
      <c r="AQ1035" s="376" t="s">
        <v>686</v>
      </c>
      <c r="AR1035" s="369">
        <v>1.33333333333333E-3</v>
      </c>
      <c r="AS1035" s="369">
        <v>1.33333333333333E-3</v>
      </c>
      <c r="AT1035" s="369" t="s">
        <v>1419</v>
      </c>
      <c r="AW1035" s="198"/>
      <c r="AX1035" s="198"/>
      <c r="AY1035" s="184"/>
      <c r="AZ1035" s="184"/>
      <c r="BA1035" s="184"/>
      <c r="BB1035" s="186"/>
      <c r="BC1035" s="184"/>
      <c r="BD1035" s="184"/>
      <c r="BE1035" s="184"/>
      <c r="BF1035" s="184"/>
      <c r="BG1035" s="186"/>
      <c r="BH1035" s="186"/>
      <c r="BI1035" s="199"/>
      <c r="BJ1035" s="199"/>
      <c r="BK1035" s="199"/>
      <c r="BL1035" s="218"/>
      <c r="BM1035" s="186"/>
      <c r="BN1035" s="186"/>
      <c r="BO1035" s="186"/>
      <c r="BP1035" s="186"/>
      <c r="BQ1035" s="186"/>
      <c r="BR1035" s="186"/>
      <c r="BS1035" s="186"/>
      <c r="BT1035" s="187"/>
      <c r="BU1035" s="188"/>
      <c r="BV1035" s="189"/>
      <c r="BW1035" s="185"/>
      <c r="BX1035"/>
      <c r="BZ1035"/>
    </row>
    <row r="1036" spans="2:78" ht="18.75">
      <c r="B1036" s="676" t="s">
        <v>1135</v>
      </c>
      <c r="C1036" s="364">
        <v>2603461000184</v>
      </c>
      <c r="D1036" s="838" t="s">
        <v>11</v>
      </c>
      <c r="E1036" s="838" t="s">
        <v>620</v>
      </c>
      <c r="F1036" s="365" t="s">
        <v>663</v>
      </c>
      <c r="G1036" s="366" t="s">
        <v>738</v>
      </c>
      <c r="H1036" s="366" t="s">
        <v>34</v>
      </c>
      <c r="I1036" s="840" t="s">
        <v>1419</v>
      </c>
      <c r="J1036" s="366" t="s">
        <v>608</v>
      </c>
      <c r="K1036" s="367" t="s">
        <v>48</v>
      </c>
      <c r="L1036" s="681" t="s">
        <v>1419</v>
      </c>
      <c r="M1036" s="368" t="s">
        <v>34</v>
      </c>
      <c r="N1036" s="682">
        <v>143367</v>
      </c>
      <c r="O1036" s="683" t="s">
        <v>1321</v>
      </c>
      <c r="P1036" s="684">
        <v>35973</v>
      </c>
      <c r="Q1036" s="372">
        <v>415.38740999999999</v>
      </c>
      <c r="R1036" s="372">
        <v>667.33736461354579</v>
      </c>
      <c r="S1036" s="873">
        <v>1</v>
      </c>
      <c r="T1036" s="369">
        <v>8.9422278830173285E-2</v>
      </c>
      <c r="U1036" s="685">
        <v>0.91975591403546697</v>
      </c>
      <c r="V1036" s="369">
        <v>0.1056180327495051</v>
      </c>
      <c r="W1036" s="685">
        <v>0.92866212497784562</v>
      </c>
      <c r="X1036" s="369">
        <v>0.1305026693380249</v>
      </c>
      <c r="Y1036" s="685">
        <v>0.87208227626305346</v>
      </c>
      <c r="Z1036" s="369">
        <v>0.16628798817652579</v>
      </c>
      <c r="AA1036" s="685">
        <v>0.88542041980037911</v>
      </c>
      <c r="AB1036" s="369">
        <v>1.0987020611565935E-2</v>
      </c>
      <c r="AC1036" s="373">
        <v>-0.73844910759404381</v>
      </c>
      <c r="AD1036" s="686">
        <v>14284014000199</v>
      </c>
      <c r="AE1036" s="687" t="s">
        <v>1827</v>
      </c>
      <c r="AF1036" s="688" t="s">
        <v>1823</v>
      </c>
      <c r="AG1036" s="689" t="s">
        <v>59</v>
      </c>
      <c r="AH1036" s="689" t="s">
        <v>1786</v>
      </c>
      <c r="AI1036" s="689">
        <v>20000</v>
      </c>
      <c r="AJ1036" s="689">
        <v>100</v>
      </c>
      <c r="AK1036" s="689">
        <v>1000</v>
      </c>
      <c r="AL1036" s="673">
        <v>0.5</v>
      </c>
      <c r="AM1036" s="673">
        <v>20</v>
      </c>
      <c r="AN1036" s="685" t="s">
        <v>1787</v>
      </c>
      <c r="AO1036" s="683" t="s">
        <v>1324</v>
      </c>
      <c r="AP1036" s="687" t="s">
        <v>1788</v>
      </c>
      <c r="AQ1036" s="376" t="s">
        <v>669</v>
      </c>
      <c r="AR1036" s="369">
        <v>1.33333333333333E-3</v>
      </c>
      <c r="AS1036" s="369">
        <v>1.33333333333333E-3</v>
      </c>
      <c r="AT1036" s="369" t="s">
        <v>1419</v>
      </c>
      <c r="AW1036" s="198"/>
      <c r="AX1036" s="198"/>
      <c r="AY1036" s="184"/>
      <c r="AZ1036" s="184"/>
      <c r="BA1036" s="184"/>
      <c r="BB1036" s="186"/>
      <c r="BC1036" s="184"/>
      <c r="BD1036" s="184"/>
      <c r="BE1036" s="184"/>
      <c r="BF1036" s="184"/>
      <c r="BG1036" s="186"/>
      <c r="BH1036" s="186"/>
      <c r="BI1036" s="199"/>
      <c r="BJ1036" s="199"/>
      <c r="BK1036" s="199"/>
      <c r="BL1036" s="218"/>
      <c r="BM1036" s="186"/>
      <c r="BN1036" s="186"/>
      <c r="BO1036" s="186"/>
      <c r="BP1036" s="186"/>
      <c r="BQ1036" s="186"/>
      <c r="BR1036" s="186"/>
      <c r="BS1036" s="186"/>
      <c r="BT1036" s="187"/>
      <c r="BU1036" s="188"/>
      <c r="BV1036" s="189"/>
      <c r="BW1036" s="185"/>
      <c r="BX1036"/>
      <c r="BZ1036"/>
    </row>
    <row r="1037" spans="2:78" ht="18.75">
      <c r="B1037" s="676" t="s">
        <v>1136</v>
      </c>
      <c r="C1037" s="364">
        <v>18719154000101</v>
      </c>
      <c r="D1037" s="838" t="s">
        <v>11</v>
      </c>
      <c r="E1037" s="838" t="s">
        <v>620</v>
      </c>
      <c r="F1037" s="365" t="s">
        <v>672</v>
      </c>
      <c r="G1037" s="366" t="s">
        <v>738</v>
      </c>
      <c r="H1037" s="366" t="s">
        <v>34</v>
      </c>
      <c r="I1037" s="840" t="s">
        <v>1419</v>
      </c>
      <c r="J1037" s="366" t="s">
        <v>608</v>
      </c>
      <c r="K1037" s="367" t="s">
        <v>48</v>
      </c>
      <c r="L1037" s="681" t="s">
        <v>1339</v>
      </c>
      <c r="M1037" s="368" t="s">
        <v>1416</v>
      </c>
      <c r="N1037" s="682">
        <v>361445</v>
      </c>
      <c r="O1037" s="683" t="s">
        <v>1321</v>
      </c>
      <c r="P1037" s="684">
        <v>41700</v>
      </c>
      <c r="Q1037" s="372">
        <v>4830.4038430000001</v>
      </c>
      <c r="R1037" s="372">
        <v>4177.620399191238</v>
      </c>
      <c r="S1037" s="873">
        <v>0</v>
      </c>
      <c r="T1037" s="369">
        <v>0.10271867275024005</v>
      </c>
      <c r="U1037" s="685">
        <v>1.056516429460848</v>
      </c>
      <c r="V1037" s="369">
        <v>0.1198640944574072</v>
      </c>
      <c r="W1037" s="685">
        <v>1.0539227229441324</v>
      </c>
      <c r="X1037" s="369">
        <v>0.19038405320675089</v>
      </c>
      <c r="Y1037" s="685">
        <v>1.2722387927152754</v>
      </c>
      <c r="Z1037" s="369">
        <v>0.20707357226131795</v>
      </c>
      <c r="AA1037" s="685">
        <v>1.1025881742374863</v>
      </c>
      <c r="AB1037" s="369">
        <v>1.4078818242314545E-3</v>
      </c>
      <c r="AC1037" s="373">
        <v>4.3559807624632425</v>
      </c>
      <c r="AD1037" s="686">
        <v>0</v>
      </c>
      <c r="AE1037" s="687" t="s">
        <v>1827</v>
      </c>
      <c r="AF1037" s="688" t="s">
        <v>1823</v>
      </c>
      <c r="AG1037" s="689" t="s">
        <v>59</v>
      </c>
      <c r="AH1037" s="689" t="s">
        <v>1786</v>
      </c>
      <c r="AI1037" s="689">
        <v>20000</v>
      </c>
      <c r="AJ1037" s="689">
        <v>100</v>
      </c>
      <c r="AK1037" s="689">
        <v>1000</v>
      </c>
      <c r="AL1037" s="673">
        <v>0.4</v>
      </c>
      <c r="AM1037" s="673">
        <v>0</v>
      </c>
      <c r="AN1037" s="685" t="s">
        <v>1787</v>
      </c>
      <c r="AO1037" s="683" t="s">
        <v>1324</v>
      </c>
      <c r="AP1037" s="687" t="s">
        <v>1788</v>
      </c>
      <c r="AQ1037" s="376" t="s">
        <v>677</v>
      </c>
      <c r="AR1037" s="369">
        <v>6.6666666666666697E-4</v>
      </c>
      <c r="AS1037" s="369">
        <v>6.6666666666666697E-4</v>
      </c>
      <c r="AT1037" s="369" t="s">
        <v>1419</v>
      </c>
      <c r="AW1037" s="198"/>
      <c r="AX1037" s="198"/>
      <c r="AY1037" s="184"/>
      <c r="AZ1037" s="184"/>
      <c r="BA1037" s="184"/>
      <c r="BB1037" s="186"/>
      <c r="BC1037" s="184"/>
      <c r="BD1037" s="184"/>
      <c r="BE1037" s="184"/>
      <c r="BF1037" s="184"/>
      <c r="BG1037" s="186"/>
      <c r="BH1037" s="186"/>
      <c r="BI1037" s="199"/>
      <c r="BJ1037" s="199"/>
      <c r="BK1037" s="199"/>
      <c r="BL1037" s="218"/>
      <c r="BM1037" s="186"/>
      <c r="BN1037" s="186"/>
      <c r="BO1037" s="186"/>
      <c r="BP1037" s="186"/>
      <c r="BQ1037" s="186"/>
      <c r="BR1037" s="186"/>
      <c r="BS1037" s="186"/>
      <c r="BT1037" s="187"/>
      <c r="BU1037" s="188"/>
      <c r="BV1037" s="189"/>
      <c r="BW1037" s="185"/>
      <c r="BX1037"/>
      <c r="BZ1037"/>
    </row>
    <row r="1038" spans="2:78" ht="18.75">
      <c r="B1038" s="676" t="s">
        <v>340</v>
      </c>
      <c r="C1038" s="364">
        <v>398561000190</v>
      </c>
      <c r="D1038" s="838" t="s">
        <v>14</v>
      </c>
      <c r="E1038" s="838" t="s">
        <v>607</v>
      </c>
      <c r="F1038" s="365" t="s">
        <v>1419</v>
      </c>
      <c r="G1038" s="366" t="s">
        <v>1419</v>
      </c>
      <c r="H1038" s="366" t="s">
        <v>34</v>
      </c>
      <c r="I1038" s="840" t="s">
        <v>34</v>
      </c>
      <c r="J1038" s="366" t="s">
        <v>608</v>
      </c>
      <c r="K1038" s="367" t="s">
        <v>48</v>
      </c>
      <c r="L1038" s="681" t="s">
        <v>1419</v>
      </c>
      <c r="M1038" s="368" t="s">
        <v>34</v>
      </c>
      <c r="N1038" s="682">
        <v>388211</v>
      </c>
      <c r="O1038" s="683" t="s">
        <v>1321</v>
      </c>
      <c r="P1038" s="684">
        <v>34725</v>
      </c>
      <c r="Q1038" s="372">
        <v>70.847606999999996</v>
      </c>
      <c r="R1038" s="372">
        <v>137.35786061354577</v>
      </c>
      <c r="S1038" s="873">
        <v>2</v>
      </c>
      <c r="T1038" s="369">
        <v>8.3105373015561979E-2</v>
      </c>
      <c r="U1038" s="685">
        <v>0.8547831627546828</v>
      </c>
      <c r="V1038" s="369">
        <v>4.9307010861618705E-2</v>
      </c>
      <c r="W1038" s="685">
        <v>0.43353916268877957</v>
      </c>
      <c r="X1038" s="369">
        <v>9.2377797315669863E-2</v>
      </c>
      <c r="Y1038" s="685">
        <v>0.61731334820860317</v>
      </c>
      <c r="Z1038" s="369">
        <v>-1.2901762953928531E-3</v>
      </c>
      <c r="AA1038" s="685">
        <v>-6.8696990661199107E-3</v>
      </c>
      <c r="AB1038" s="369">
        <v>0.24156684180967833</v>
      </c>
      <c r="AC1038" s="373">
        <v>-0.26669379361415929</v>
      </c>
      <c r="AD1038" s="686">
        <v>14172679000100</v>
      </c>
      <c r="AE1038" s="687" t="s">
        <v>1827</v>
      </c>
      <c r="AF1038" s="688" t="s">
        <v>1823</v>
      </c>
      <c r="AG1038" s="689" t="s">
        <v>59</v>
      </c>
      <c r="AH1038" s="689" t="s">
        <v>1786</v>
      </c>
      <c r="AI1038" s="689">
        <v>1000</v>
      </c>
      <c r="AJ1038" s="689">
        <v>100</v>
      </c>
      <c r="AK1038" s="689">
        <v>1000</v>
      </c>
      <c r="AL1038" s="673">
        <v>2</v>
      </c>
      <c r="AM1038" s="673">
        <v>20</v>
      </c>
      <c r="AN1038" s="685" t="s">
        <v>666</v>
      </c>
      <c r="AO1038" s="683" t="s">
        <v>1324</v>
      </c>
      <c r="AP1038" s="687" t="s">
        <v>1783</v>
      </c>
      <c r="AQ1038" s="376" t="s">
        <v>659</v>
      </c>
      <c r="AR1038" s="369">
        <v>6.0000000000000001E-3</v>
      </c>
      <c r="AS1038" s="369">
        <v>6.0000000000000001E-3</v>
      </c>
      <c r="AT1038" s="369" t="s">
        <v>1419</v>
      </c>
      <c r="AW1038" s="198"/>
      <c r="AX1038" s="198"/>
      <c r="AY1038" s="184"/>
      <c r="AZ1038" s="184"/>
      <c r="BA1038" s="184"/>
      <c r="BB1038" s="186"/>
      <c r="BC1038" s="184"/>
      <c r="BD1038" s="184"/>
      <c r="BE1038" s="184"/>
      <c r="BF1038" s="184"/>
      <c r="BG1038" s="186"/>
      <c r="BH1038" s="186"/>
      <c r="BI1038" s="199"/>
      <c r="BJ1038" s="199"/>
      <c r="BK1038" s="199"/>
      <c r="BL1038" s="218"/>
      <c r="BM1038" s="186"/>
      <c r="BN1038" s="186"/>
      <c r="BO1038" s="186"/>
      <c r="BP1038" s="186"/>
      <c r="BQ1038" s="186"/>
      <c r="BR1038" s="186"/>
      <c r="BS1038" s="186"/>
      <c r="BT1038" s="187"/>
      <c r="BU1038" s="188"/>
      <c r="BV1038" s="189"/>
      <c r="BW1038" s="185"/>
      <c r="BX1038"/>
      <c r="BZ1038"/>
    </row>
    <row r="1039" spans="2:78" ht="18.75">
      <c r="B1039" s="676" t="s">
        <v>341</v>
      </c>
      <c r="C1039" s="364">
        <v>24011864000177</v>
      </c>
      <c r="D1039" s="838" t="s">
        <v>11</v>
      </c>
      <c r="E1039" s="838" t="s">
        <v>621</v>
      </c>
      <c r="F1039" s="365" t="s">
        <v>672</v>
      </c>
      <c r="G1039" s="366" t="s">
        <v>738</v>
      </c>
      <c r="H1039" s="366" t="s">
        <v>34</v>
      </c>
      <c r="I1039" s="840" t="s">
        <v>1419</v>
      </c>
      <c r="J1039" s="366" t="s">
        <v>608</v>
      </c>
      <c r="K1039" s="367" t="s">
        <v>48</v>
      </c>
      <c r="L1039" s="681" t="s">
        <v>1419</v>
      </c>
      <c r="M1039" s="368" t="s">
        <v>34</v>
      </c>
      <c r="N1039" s="682">
        <v>427950</v>
      </c>
      <c r="O1039" s="683" t="s">
        <v>1321</v>
      </c>
      <c r="P1039" s="684">
        <v>42432</v>
      </c>
      <c r="Q1039" s="372">
        <v>190.21611200000001</v>
      </c>
      <c r="R1039" s="372">
        <v>153.82094035458167</v>
      </c>
      <c r="S1039" s="873">
        <v>1</v>
      </c>
      <c r="T1039" s="369">
        <v>7.9176792093458292E-2</v>
      </c>
      <c r="U1039" s="685">
        <v>0.81437560902040529</v>
      </c>
      <c r="V1039" s="369">
        <v>0.10617679135613356</v>
      </c>
      <c r="W1039" s="685">
        <v>0.93357509240843506</v>
      </c>
      <c r="X1039" s="369">
        <v>0.16258136759078168</v>
      </c>
      <c r="Y1039" s="685">
        <v>1.0864477320328423</v>
      </c>
      <c r="Z1039" s="369">
        <v>0.24004549132534736</v>
      </c>
      <c r="AA1039" s="685">
        <v>1.2781511282393452</v>
      </c>
      <c r="AB1039" s="369">
        <v>2.7708738827493841E-2</v>
      </c>
      <c r="AC1039" s="373">
        <v>-0.27264311833650695</v>
      </c>
      <c r="AD1039" s="686">
        <v>21624772000174</v>
      </c>
      <c r="AE1039" s="687" t="s">
        <v>1827</v>
      </c>
      <c r="AF1039" s="688" t="s">
        <v>1823</v>
      </c>
      <c r="AG1039" s="689" t="s">
        <v>59</v>
      </c>
      <c r="AH1039" s="689" t="s">
        <v>1786</v>
      </c>
      <c r="AI1039" s="689">
        <v>20000</v>
      </c>
      <c r="AJ1039" s="689">
        <v>100</v>
      </c>
      <c r="AK1039" s="689">
        <v>1000</v>
      </c>
      <c r="AL1039" s="673">
        <v>0</v>
      </c>
      <c r="AM1039" s="673">
        <v>0</v>
      </c>
      <c r="AN1039" s="685" t="s">
        <v>1895</v>
      </c>
      <c r="AO1039" s="683" t="s">
        <v>1324</v>
      </c>
      <c r="AP1039" s="687" t="s">
        <v>1788</v>
      </c>
      <c r="AQ1039" s="376" t="s">
        <v>1372</v>
      </c>
      <c r="AR1039" s="369">
        <v>1.33333333333333E-3</v>
      </c>
      <c r="AS1039" s="369">
        <v>1.33333333333333E-3</v>
      </c>
      <c r="AT1039" s="369" t="s">
        <v>1419</v>
      </c>
      <c r="AW1039"/>
      <c r="AX1039" s="198"/>
      <c r="AY1039" s="184"/>
      <c r="AZ1039" s="184"/>
      <c r="BA1039" s="184"/>
      <c r="BB1039" s="186"/>
      <c r="BC1039" s="184"/>
      <c r="BD1039" s="184"/>
      <c r="BE1039" s="184"/>
      <c r="BF1039" s="184"/>
      <c r="BG1039" s="186"/>
      <c r="BH1039" s="186"/>
      <c r="BI1039" s="199"/>
      <c r="BJ1039" s="199"/>
      <c r="BK1039" s="199"/>
      <c r="BL1039" s="186"/>
      <c r="BM1039" s="186"/>
      <c r="BN1039" s="186"/>
      <c r="BO1039" s="186"/>
      <c r="BP1039" s="186"/>
      <c r="BQ1039" s="186"/>
      <c r="BR1039" s="186"/>
      <c r="BS1039" s="186"/>
      <c r="BT1039" s="187"/>
      <c r="BU1039" s="188"/>
      <c r="BV1039" s="189"/>
      <c r="BW1039" s="185"/>
      <c r="BX1039"/>
      <c r="BZ1039"/>
    </row>
    <row r="1040" spans="2:78" ht="18.75">
      <c r="B1040" s="676" t="s">
        <v>1137</v>
      </c>
      <c r="C1040" s="364">
        <v>35378376000119</v>
      </c>
      <c r="D1040" s="838" t="s">
        <v>11</v>
      </c>
      <c r="E1040" s="838" t="s">
        <v>620</v>
      </c>
      <c r="F1040" s="365" t="s">
        <v>663</v>
      </c>
      <c r="G1040" s="366" t="s">
        <v>738</v>
      </c>
      <c r="H1040" s="366" t="s">
        <v>34</v>
      </c>
      <c r="I1040" s="840" t="s">
        <v>1419</v>
      </c>
      <c r="J1040" s="366" t="s">
        <v>608</v>
      </c>
      <c r="K1040" s="367" t="s">
        <v>48</v>
      </c>
      <c r="L1040" s="681" t="s">
        <v>1339</v>
      </c>
      <c r="M1040" s="368" t="s">
        <v>34</v>
      </c>
      <c r="N1040" s="682">
        <v>523666</v>
      </c>
      <c r="O1040" s="683" t="s">
        <v>1321</v>
      </c>
      <c r="P1040" s="684">
        <v>43800</v>
      </c>
      <c r="Q1040" s="372">
        <v>228.89151011000001</v>
      </c>
      <c r="R1040" s="372">
        <v>151.94858755988048</v>
      </c>
      <c r="S1040" s="873">
        <v>1</v>
      </c>
      <c r="T1040" s="369">
        <v>0.10883365847183435</v>
      </c>
      <c r="U1040" s="685">
        <v>1.11941232470369</v>
      </c>
      <c r="V1040" s="369">
        <v>0.12676642834787044</v>
      </c>
      <c r="W1040" s="685">
        <v>1.1146125113368652</v>
      </c>
      <c r="X1040" s="369">
        <v>0.20372250586358387</v>
      </c>
      <c r="Y1040" s="685">
        <v>1.3613728174352477</v>
      </c>
      <c r="AB1040" s="369">
        <v>1.7664121807283444E-3</v>
      </c>
      <c r="AC1040" s="373">
        <v>7.3793875375465188</v>
      </c>
      <c r="AD1040" s="686">
        <v>35377796000180</v>
      </c>
      <c r="AE1040" s="687" t="s">
        <v>1827</v>
      </c>
      <c r="AF1040" s="688" t="s">
        <v>1823</v>
      </c>
      <c r="AG1040" s="689" t="s">
        <v>59</v>
      </c>
      <c r="AH1040" s="689" t="s">
        <v>1786</v>
      </c>
      <c r="AI1040" s="689">
        <v>20000</v>
      </c>
      <c r="AJ1040" s="689">
        <v>0</v>
      </c>
      <c r="AK1040" s="689">
        <v>1000</v>
      </c>
      <c r="AL1040" s="673">
        <v>0</v>
      </c>
      <c r="AM1040" s="673">
        <v>0</v>
      </c>
      <c r="AN1040" s="685" t="s">
        <v>1787</v>
      </c>
      <c r="AO1040" s="683" t="s">
        <v>1324</v>
      </c>
      <c r="AP1040" s="687" t="s">
        <v>1788</v>
      </c>
      <c r="AQ1040" s="376" t="s">
        <v>675</v>
      </c>
      <c r="AR1040" s="369">
        <v>1.33333333333333E-3</v>
      </c>
      <c r="AS1040" s="369">
        <v>1.33333333333333E-3</v>
      </c>
      <c r="AT1040" s="369" t="s">
        <v>1419</v>
      </c>
      <c r="AW1040"/>
      <c r="AX1040" s="198"/>
      <c r="AY1040" s="184"/>
      <c r="AZ1040" s="184"/>
      <c r="BA1040" s="184"/>
      <c r="BB1040" s="186"/>
      <c r="BC1040" s="184"/>
      <c r="BD1040" s="184"/>
      <c r="BE1040" s="184"/>
      <c r="BF1040" s="184"/>
      <c r="BG1040" s="186"/>
      <c r="BH1040" s="186"/>
      <c r="BI1040" s="199"/>
      <c r="BJ1040" s="199"/>
      <c r="BK1040" s="199"/>
      <c r="BL1040" s="186"/>
      <c r="BM1040" s="186"/>
      <c r="BN1040" s="186"/>
      <c r="BO1040" s="186"/>
      <c r="BP1040" s="186"/>
      <c r="BQ1040" s="186"/>
      <c r="BR1040" s="186"/>
      <c r="BS1040" s="186"/>
      <c r="BT1040" s="187"/>
      <c r="BU1040" s="188"/>
      <c r="BV1040" s="189"/>
      <c r="BW1040" s="185"/>
      <c r="BX1040"/>
      <c r="BZ1040"/>
    </row>
    <row r="1041" spans="2:78" ht="18.75">
      <c r="B1041" s="676" t="s">
        <v>1138</v>
      </c>
      <c r="C1041" s="364">
        <v>21625026000103</v>
      </c>
      <c r="D1041" s="838" t="s">
        <v>11</v>
      </c>
      <c r="E1041" s="838" t="s">
        <v>621</v>
      </c>
      <c r="F1041" s="365" t="s">
        <v>663</v>
      </c>
      <c r="G1041" s="366" t="s">
        <v>865</v>
      </c>
      <c r="H1041" s="366" t="s">
        <v>34</v>
      </c>
      <c r="I1041" s="840" t="s">
        <v>1419</v>
      </c>
      <c r="J1041" s="366" t="s">
        <v>608</v>
      </c>
      <c r="K1041" s="367" t="s">
        <v>48</v>
      </c>
      <c r="L1041" s="681" t="s">
        <v>1419</v>
      </c>
      <c r="M1041" s="368" t="s">
        <v>34</v>
      </c>
      <c r="N1041" s="682">
        <v>392979</v>
      </c>
      <c r="O1041" s="683" t="s">
        <v>1321</v>
      </c>
      <c r="P1041" s="684">
        <v>42113</v>
      </c>
      <c r="Q1041" s="372">
        <v>29.868085000000001</v>
      </c>
      <c r="R1041" s="372">
        <v>49.345571346613546</v>
      </c>
      <c r="S1041" s="873">
        <v>1</v>
      </c>
      <c r="T1041" s="369">
        <v>6.2469432517863188E-2</v>
      </c>
      <c r="U1041" s="685">
        <v>0.64253148942740756</v>
      </c>
      <c r="V1041" s="369">
        <v>9.0748228781813545E-2</v>
      </c>
      <c r="W1041" s="685">
        <v>0.7979171812295428</v>
      </c>
      <c r="X1041" s="369">
        <v>0.10425075820375684</v>
      </c>
      <c r="Y1041" s="685">
        <v>0.69665424452732827</v>
      </c>
      <c r="Z1041" s="369">
        <v>0.11915680266487283</v>
      </c>
      <c r="AA1041" s="685">
        <v>0.63446474633876293</v>
      </c>
      <c r="AB1041" s="369">
        <v>5.7765198864899392E-2</v>
      </c>
      <c r="AC1041" s="373">
        <v>-0.39787207496978488</v>
      </c>
      <c r="AD1041" s="686">
        <v>0</v>
      </c>
      <c r="AE1041" s="687" t="s">
        <v>1827</v>
      </c>
      <c r="AF1041" s="688" t="s">
        <v>1823</v>
      </c>
      <c r="AG1041" s="689" t="s">
        <v>59</v>
      </c>
      <c r="AH1041" s="689" t="s">
        <v>1786</v>
      </c>
      <c r="AI1041" s="689">
        <v>20000</v>
      </c>
      <c r="AJ1041" s="689">
        <v>100</v>
      </c>
      <c r="AK1041" s="689">
        <v>1000</v>
      </c>
      <c r="AL1041" s="673">
        <v>0.5</v>
      </c>
      <c r="AM1041" s="673">
        <v>20</v>
      </c>
      <c r="AN1041" s="685" t="s">
        <v>1974</v>
      </c>
      <c r="AO1041" s="683" t="s">
        <v>1324</v>
      </c>
      <c r="AP1041" s="687" t="s">
        <v>1788</v>
      </c>
      <c r="AQ1041" s="376" t="s">
        <v>669</v>
      </c>
      <c r="AR1041" s="369">
        <v>1.33333333333333E-3</v>
      </c>
      <c r="AS1041" s="369">
        <v>1.33333333333333E-3</v>
      </c>
      <c r="AT1041" s="369" t="s">
        <v>1419</v>
      </c>
      <c r="AW1041"/>
      <c r="AX1041" s="198"/>
      <c r="AY1041" s="184"/>
      <c r="AZ1041" s="184"/>
      <c r="BA1041" s="184"/>
      <c r="BB1041" s="186"/>
      <c r="BC1041" s="184"/>
      <c r="BD1041" s="184"/>
      <c r="BE1041" s="184"/>
      <c r="BF1041" s="184"/>
      <c r="BG1041" s="186"/>
      <c r="BH1041" s="186"/>
      <c r="BI1041" s="199"/>
      <c r="BJ1041" s="199"/>
      <c r="BK1041" s="199"/>
      <c r="BL1041" s="186"/>
      <c r="BM1041" s="186"/>
      <c r="BN1041" s="186"/>
      <c r="BO1041" s="186"/>
      <c r="BP1041" s="186"/>
      <c r="BQ1041" s="186"/>
      <c r="BR1041" s="186"/>
      <c r="BS1041" s="186"/>
      <c r="BT1041" s="187"/>
      <c r="BU1041" s="188"/>
      <c r="BV1041" s="189"/>
      <c r="BW1041" s="185"/>
      <c r="BX1041"/>
      <c r="BZ1041"/>
    </row>
    <row r="1042" spans="2:78" ht="18.75">
      <c r="B1042" s="676" t="s">
        <v>342</v>
      </c>
      <c r="C1042" s="364"/>
      <c r="D1042" s="838" t="s">
        <v>13</v>
      </c>
      <c r="E1042" s="838" t="s">
        <v>615</v>
      </c>
      <c r="F1042" s="365" t="s">
        <v>619</v>
      </c>
      <c r="G1042" s="366" t="s">
        <v>34</v>
      </c>
      <c r="H1042" s="366" t="s">
        <v>1337</v>
      </c>
      <c r="I1042" s="840" t="s">
        <v>34</v>
      </c>
      <c r="J1042" s="366" t="s">
        <v>1419</v>
      </c>
      <c r="L1042" s="681" t="s">
        <v>1419</v>
      </c>
      <c r="M1042" s="368" t="s">
        <v>34</v>
      </c>
      <c r="N1042" s="682">
        <v>242918</v>
      </c>
      <c r="O1042" s="683" t="s">
        <v>1321</v>
      </c>
      <c r="S1042" s="873"/>
      <c r="AD1042" s="686">
        <v>0</v>
      </c>
      <c r="AG1042" s="689" t="s">
        <v>59</v>
      </c>
      <c r="AI1042" s="689">
        <v>10000</v>
      </c>
      <c r="AJ1042" s="689">
        <v>100</v>
      </c>
      <c r="AK1042" s="689">
        <v>10000</v>
      </c>
      <c r="AO1042" s="683" t="s">
        <v>1324</v>
      </c>
      <c r="AR1042" s="369">
        <v>4.4999999999999997E-3</v>
      </c>
      <c r="AS1042" s="369">
        <v>4.4999999999999997E-3</v>
      </c>
      <c r="AT1042" s="369" t="s">
        <v>1419</v>
      </c>
      <c r="AW1042"/>
      <c r="AX1042" s="198"/>
      <c r="AY1042" s="184"/>
      <c r="AZ1042" s="184"/>
      <c r="BA1042" s="184"/>
      <c r="BB1042" s="186"/>
      <c r="BC1042" s="184"/>
      <c r="BD1042" s="184"/>
      <c r="BE1042" s="184"/>
      <c r="BF1042" s="184"/>
      <c r="BG1042" s="186"/>
      <c r="BH1042" s="186"/>
      <c r="BI1042" s="199"/>
      <c r="BJ1042" s="199"/>
      <c r="BK1042" s="199"/>
      <c r="BL1042" s="186"/>
      <c r="BM1042" s="186"/>
      <c r="BN1042" s="186"/>
      <c r="BO1042" s="186"/>
      <c r="BP1042" s="186"/>
      <c r="BQ1042" s="186"/>
      <c r="BR1042" s="186"/>
      <c r="BS1042" s="186"/>
      <c r="BT1042" s="187"/>
      <c r="BU1042" s="188"/>
      <c r="BV1042" s="189"/>
      <c r="BW1042" s="185"/>
      <c r="BX1042"/>
      <c r="BZ1042"/>
    </row>
    <row r="1043" spans="2:78" ht="18.75">
      <c r="B1043" s="676" t="s">
        <v>343</v>
      </c>
      <c r="C1043" s="364">
        <v>17787909000134</v>
      </c>
      <c r="D1043" s="838" t="s">
        <v>14</v>
      </c>
      <c r="E1043" s="838" t="s">
        <v>607</v>
      </c>
      <c r="F1043" s="365" t="s">
        <v>1419</v>
      </c>
      <c r="G1043" s="366" t="s">
        <v>1419</v>
      </c>
      <c r="H1043" s="366" t="s">
        <v>34</v>
      </c>
      <c r="I1043" s="840" t="s">
        <v>34</v>
      </c>
      <c r="J1043" s="366" t="s">
        <v>608</v>
      </c>
      <c r="K1043" s="367" t="s">
        <v>48</v>
      </c>
      <c r="L1043" s="681" t="s">
        <v>1419</v>
      </c>
      <c r="M1043" s="368" t="s">
        <v>34</v>
      </c>
      <c r="N1043" s="682">
        <v>342106</v>
      </c>
      <c r="O1043" s="683" t="s">
        <v>1321</v>
      </c>
      <c r="P1043" s="684">
        <v>41488</v>
      </c>
      <c r="Q1043" s="372">
        <v>68.197019999999995</v>
      </c>
      <c r="R1043" s="372">
        <v>102.55918849003992</v>
      </c>
      <c r="S1043" s="873">
        <v>2</v>
      </c>
      <c r="T1043" s="369">
        <v>2.1861975541247691E-2</v>
      </c>
      <c r="U1043" s="685">
        <v>0.22486209879250432</v>
      </c>
      <c r="V1043" s="369">
        <v>-2.6906392260176215E-2</v>
      </c>
      <c r="W1043" s="685">
        <v>-0.23657842095094112</v>
      </c>
      <c r="X1043" s="369">
        <v>-6.9369323601467414E-2</v>
      </c>
      <c r="Y1043" s="685">
        <v>-0.46355954200830474</v>
      </c>
      <c r="Z1043" s="369">
        <v>-6.6912947390098676E-2</v>
      </c>
      <c r="AA1043" s="685">
        <v>-0.35628604698331051</v>
      </c>
      <c r="AB1043" s="369">
        <v>0.2416857614801482</v>
      </c>
      <c r="AC1043" s="373">
        <v>-0.58190345891336825</v>
      </c>
      <c r="AD1043" s="686">
        <v>26470606000184</v>
      </c>
      <c r="AE1043" s="687" t="s">
        <v>1827</v>
      </c>
      <c r="AF1043" s="688" t="s">
        <v>1823</v>
      </c>
      <c r="AG1043" s="689" t="s">
        <v>59</v>
      </c>
      <c r="AH1043" s="689" t="s">
        <v>1786</v>
      </c>
      <c r="AI1043" s="689">
        <v>20000</v>
      </c>
      <c r="AJ1043" s="689">
        <v>0</v>
      </c>
      <c r="AK1043" s="689">
        <v>0</v>
      </c>
      <c r="AL1043" s="673">
        <v>0</v>
      </c>
      <c r="AM1043" s="673">
        <v>10</v>
      </c>
      <c r="AN1043" s="685" t="s">
        <v>666</v>
      </c>
      <c r="AO1043" s="683" t="s">
        <v>1324</v>
      </c>
      <c r="AP1043" s="687" t="s">
        <v>1783</v>
      </c>
      <c r="AQ1043" s="376" t="s">
        <v>659</v>
      </c>
      <c r="AR1043" s="369">
        <v>5.3333333333333297E-3</v>
      </c>
      <c r="AS1043" s="369">
        <v>5.3333333333333297E-3</v>
      </c>
      <c r="AT1043" s="369" t="s">
        <v>1419</v>
      </c>
      <c r="AW1043"/>
      <c r="AX1043" s="198"/>
      <c r="AY1043" s="184"/>
      <c r="AZ1043" s="184"/>
      <c r="BA1043" s="184"/>
      <c r="BB1043" s="186"/>
      <c r="BC1043" s="184"/>
      <c r="BD1043" s="184"/>
      <c r="BE1043" s="184"/>
      <c r="BF1043" s="184"/>
      <c r="BG1043" s="186"/>
      <c r="BH1043" s="186"/>
      <c r="BI1043" s="199"/>
      <c r="BJ1043" s="199"/>
      <c r="BK1043" s="199"/>
      <c r="BL1043" s="186"/>
      <c r="BM1043" s="186"/>
      <c r="BN1043" s="186"/>
      <c r="BO1043" s="186"/>
      <c r="BP1043" s="186"/>
      <c r="BQ1043" s="186"/>
      <c r="BR1043" s="186"/>
      <c r="BS1043" s="186"/>
      <c r="BT1043" s="187"/>
      <c r="BU1043" s="188"/>
      <c r="BV1043" s="189"/>
      <c r="BW1043" s="185"/>
      <c r="BX1043"/>
      <c r="BZ1043"/>
    </row>
    <row r="1044" spans="2:78" ht="18.75">
      <c r="B1044" s="676" t="s">
        <v>1139</v>
      </c>
      <c r="C1044" s="364">
        <v>38120941000131</v>
      </c>
      <c r="D1044" s="838" t="s">
        <v>14</v>
      </c>
      <c r="E1044" s="838" t="s">
        <v>15</v>
      </c>
      <c r="F1044" s="365" t="s">
        <v>699</v>
      </c>
      <c r="G1044" s="366" t="s">
        <v>1419</v>
      </c>
      <c r="H1044" s="366" t="s">
        <v>34</v>
      </c>
      <c r="I1044" s="840" t="s">
        <v>34</v>
      </c>
      <c r="J1044" s="366" t="s">
        <v>611</v>
      </c>
      <c r="K1044" s="367" t="s">
        <v>1782</v>
      </c>
      <c r="L1044" s="681" t="s">
        <v>1419</v>
      </c>
      <c r="M1044" s="368" t="s">
        <v>1416</v>
      </c>
      <c r="N1044" s="683">
        <v>550752</v>
      </c>
      <c r="O1044" s="683" t="s">
        <v>1321</v>
      </c>
      <c r="P1044" s="684">
        <v>44076</v>
      </c>
      <c r="Q1044" s="372">
        <v>4.31607159</v>
      </c>
      <c r="R1044" s="372">
        <v>6.3783119438247011</v>
      </c>
      <c r="S1044" s="873">
        <v>1</v>
      </c>
      <c r="T1044" s="369">
        <v>-0.14451791938764991</v>
      </c>
      <c r="U1044" s="685">
        <v>-1.4864440135028294</v>
      </c>
      <c r="V1044" s="369">
        <v>-0.1671762634561732</v>
      </c>
      <c r="W1044" s="685">
        <v>-1.4699219444398657</v>
      </c>
      <c r="X1044" s="369">
        <v>-0.19442516224592643</v>
      </c>
      <c r="Y1044" s="685">
        <v>-1.2992434477724311</v>
      </c>
      <c r="AB1044" s="369">
        <v>0.2942522649846801</v>
      </c>
      <c r="AC1044" s="373">
        <v>-0.95464907223749551</v>
      </c>
      <c r="AD1044" s="686">
        <v>0</v>
      </c>
      <c r="AE1044" s="687" t="s">
        <v>1803</v>
      </c>
      <c r="AF1044" s="688" t="s">
        <v>1800</v>
      </c>
      <c r="AG1044" s="689" t="s">
        <v>1438</v>
      </c>
      <c r="AH1044" s="689" t="s">
        <v>1786</v>
      </c>
      <c r="AI1044" s="689">
        <v>500</v>
      </c>
      <c r="AJ1044" s="689">
        <v>500</v>
      </c>
      <c r="AK1044" s="689">
        <v>500</v>
      </c>
      <c r="AL1044" s="673">
        <v>0.1</v>
      </c>
      <c r="AM1044" s="673">
        <v>0</v>
      </c>
      <c r="AN1044" s="685" t="s">
        <v>1787</v>
      </c>
      <c r="AO1044" s="683" t="s">
        <v>1324</v>
      </c>
      <c r="AP1044" s="687" t="s">
        <v>1802</v>
      </c>
      <c r="AQ1044" s="376" t="s">
        <v>671</v>
      </c>
      <c r="AR1044" s="369">
        <v>3.5E-4</v>
      </c>
      <c r="AS1044" s="369">
        <v>3.5E-4</v>
      </c>
      <c r="AT1044" s="369" t="s">
        <v>1419</v>
      </c>
      <c r="AW1044"/>
      <c r="AX1044" s="198"/>
      <c r="AY1044" s="184"/>
      <c r="AZ1044" s="184"/>
      <c r="BA1044" s="184"/>
      <c r="BB1044" s="186"/>
      <c r="BC1044" s="184"/>
      <c r="BD1044" s="184"/>
      <c r="BE1044" s="184"/>
      <c r="BF1044" s="184"/>
      <c r="BG1044" s="186"/>
      <c r="BH1044" s="186"/>
      <c r="BI1044" s="199"/>
      <c r="BJ1044" s="199"/>
      <c r="BK1044" s="199"/>
      <c r="BL1044" s="186"/>
      <c r="BM1044" s="186"/>
      <c r="BN1044" s="186"/>
      <c r="BO1044" s="186"/>
      <c r="BP1044" s="186"/>
      <c r="BQ1044" s="186"/>
      <c r="BR1044" s="186"/>
      <c r="BS1044" s="186"/>
      <c r="BT1044" s="187"/>
      <c r="BU1044" s="188"/>
      <c r="BV1044" s="189"/>
      <c r="BW1044" s="185"/>
      <c r="BX1044"/>
      <c r="BZ1044"/>
    </row>
    <row r="1045" spans="2:78" ht="18.75">
      <c r="B1045" s="676" t="s">
        <v>1140</v>
      </c>
      <c r="C1045" s="364">
        <v>17302010000184</v>
      </c>
      <c r="D1045" s="838" t="s">
        <v>11</v>
      </c>
      <c r="E1045" s="838" t="s">
        <v>661</v>
      </c>
      <c r="F1045" s="365" t="s">
        <v>1419</v>
      </c>
      <c r="G1045" s="366" t="s">
        <v>1419</v>
      </c>
      <c r="H1045" s="366" t="s">
        <v>34</v>
      </c>
      <c r="I1045" s="840" t="s">
        <v>34</v>
      </c>
      <c r="J1045" s="366" t="s">
        <v>611</v>
      </c>
      <c r="K1045" s="367" t="s">
        <v>48</v>
      </c>
      <c r="L1045" s="681" t="s">
        <v>1419</v>
      </c>
      <c r="M1045" s="368" t="s">
        <v>34</v>
      </c>
      <c r="N1045" s="682">
        <v>331597</v>
      </c>
      <c r="O1045" s="683" t="s">
        <v>1321</v>
      </c>
      <c r="P1045" s="684">
        <v>41350</v>
      </c>
      <c r="Q1045" s="372">
        <v>14.865765</v>
      </c>
      <c r="R1045" s="372">
        <v>76251.923318297471</v>
      </c>
      <c r="S1045" s="873">
        <v>4</v>
      </c>
      <c r="T1045" s="369">
        <v>-7.2960773656503553E-2</v>
      </c>
      <c r="U1045" s="685">
        <v>-0.75044053832062474</v>
      </c>
      <c r="V1045" s="369">
        <v>-5.5280857036709929E-2</v>
      </c>
      <c r="W1045" s="685">
        <v>-0.48606508595046793</v>
      </c>
      <c r="X1045" s="369">
        <v>3.3257752463272894E-2</v>
      </c>
      <c r="Y1045" s="685">
        <v>0.22224446916438187</v>
      </c>
      <c r="Z1045" s="369">
        <v>4.7630607885024379E-2</v>
      </c>
      <c r="AA1045" s="685">
        <v>0.25361490803614728</v>
      </c>
      <c r="AB1045" s="369">
        <v>5.719011567572227E-2</v>
      </c>
      <c r="AC1045" s="373">
        <v>-2.9552702133052429</v>
      </c>
      <c r="AD1045" s="686">
        <v>0</v>
      </c>
      <c r="AE1045" s="687" t="s">
        <v>1818</v>
      </c>
      <c r="AF1045" s="688" t="s">
        <v>1842</v>
      </c>
      <c r="AG1045" s="689" t="s">
        <v>736</v>
      </c>
      <c r="AH1045" s="689" t="s">
        <v>1780</v>
      </c>
      <c r="AI1045" s="689">
        <v>25000</v>
      </c>
      <c r="AJ1045" s="689">
        <v>5000</v>
      </c>
      <c r="AK1045" s="689">
        <v>25000</v>
      </c>
      <c r="AL1045" s="673">
        <v>0.87</v>
      </c>
      <c r="AM1045" s="673">
        <v>0</v>
      </c>
      <c r="AN1045" s="685" t="s">
        <v>1787</v>
      </c>
      <c r="AO1045" s="683" t="s">
        <v>1324</v>
      </c>
      <c r="AP1045" s="687" t="s">
        <v>1802</v>
      </c>
      <c r="AQ1045" s="376" t="s">
        <v>679</v>
      </c>
      <c r="AR1045" s="369">
        <v>4.176E-3</v>
      </c>
      <c r="AS1045" s="369">
        <v>4.176E-3</v>
      </c>
      <c r="AT1045" s="369" t="s">
        <v>1419</v>
      </c>
      <c r="AW1045"/>
      <c r="AX1045" s="198"/>
      <c r="AY1045" s="184"/>
      <c r="AZ1045" s="184"/>
      <c r="BA1045" s="184"/>
      <c r="BB1045" s="186"/>
      <c r="BC1045" s="184"/>
      <c r="BD1045" s="184"/>
      <c r="BE1045" s="184"/>
      <c r="BF1045" s="184"/>
      <c r="BG1045" s="186"/>
      <c r="BH1045" s="186"/>
      <c r="BI1045" s="199"/>
      <c r="BJ1045" s="199"/>
      <c r="BK1045" s="199"/>
      <c r="BL1045" s="186"/>
      <c r="BM1045" s="186"/>
      <c r="BN1045" s="186"/>
      <c r="BO1045" s="186"/>
      <c r="BP1045" s="186"/>
      <c r="BQ1045" s="186"/>
      <c r="BR1045" s="186"/>
      <c r="BS1045" s="186"/>
      <c r="BT1045" s="187"/>
      <c r="BU1045" s="188"/>
      <c r="BV1045" s="189"/>
      <c r="BW1045" s="185"/>
      <c r="BX1045"/>
      <c r="BZ1045"/>
    </row>
    <row r="1046" spans="2:78" ht="18.75">
      <c r="B1046" s="676" t="s">
        <v>589</v>
      </c>
      <c r="C1046" s="364">
        <v>10756685000154</v>
      </c>
      <c r="D1046" s="838" t="s">
        <v>14</v>
      </c>
      <c r="E1046" s="838" t="s">
        <v>607</v>
      </c>
      <c r="F1046" s="365" t="s">
        <v>1419</v>
      </c>
      <c r="G1046" s="366" t="s">
        <v>1419</v>
      </c>
      <c r="H1046" s="366" t="s">
        <v>34</v>
      </c>
      <c r="I1046" s="840" t="s">
        <v>34</v>
      </c>
      <c r="J1046" s="366" t="s">
        <v>608</v>
      </c>
      <c r="K1046" s="367" t="s">
        <v>48</v>
      </c>
      <c r="L1046" s="681" t="s">
        <v>1419</v>
      </c>
      <c r="M1046" s="368" t="s">
        <v>34</v>
      </c>
      <c r="N1046" s="682">
        <v>342084</v>
      </c>
      <c r="O1046" s="683" t="s">
        <v>1321</v>
      </c>
      <c r="P1046" s="684">
        <v>41418</v>
      </c>
      <c r="Q1046" s="372">
        <v>82.581525999999997</v>
      </c>
      <c r="R1046" s="372">
        <v>81.812969533864589</v>
      </c>
      <c r="S1046" s="873">
        <v>2</v>
      </c>
      <c r="T1046" s="369">
        <v>6.9546638427736562E-2</v>
      </c>
      <c r="U1046" s="685">
        <v>0.7153243333988184</v>
      </c>
      <c r="V1046" s="369">
        <v>4.8616751875394382E-3</v>
      </c>
      <c r="W1046" s="685">
        <v>4.2746995878254472E-2</v>
      </c>
      <c r="X1046" s="369">
        <v>9.9849961778738283E-2</v>
      </c>
      <c r="Y1046" s="685">
        <v>0.66724598350731978</v>
      </c>
      <c r="Z1046" s="369">
        <v>8.7895130736158844E-2</v>
      </c>
      <c r="AA1046" s="685">
        <v>0.46800820918107117</v>
      </c>
      <c r="AB1046" s="369">
        <v>0.25637828001411989</v>
      </c>
      <c r="AC1046" s="373">
        <v>-0.42464483778305229</v>
      </c>
      <c r="AD1046" s="686">
        <v>0</v>
      </c>
      <c r="AE1046" s="687" t="s">
        <v>1938</v>
      </c>
      <c r="AF1046" s="688" t="s">
        <v>1797</v>
      </c>
      <c r="AG1046" s="689" t="s">
        <v>741</v>
      </c>
      <c r="AH1046" s="689" t="s">
        <v>1786</v>
      </c>
      <c r="AI1046" s="689">
        <v>5000</v>
      </c>
      <c r="AJ1046" s="689">
        <v>1000</v>
      </c>
      <c r="AK1046" s="689">
        <v>1000</v>
      </c>
      <c r="AL1046" s="673">
        <v>3</v>
      </c>
      <c r="AM1046" s="673">
        <v>20</v>
      </c>
      <c r="AN1046" s="685" t="s">
        <v>666</v>
      </c>
      <c r="AO1046" s="683" t="s">
        <v>1324</v>
      </c>
      <c r="AP1046" s="687" t="s">
        <v>1783</v>
      </c>
      <c r="AQ1046" s="376" t="s">
        <v>665</v>
      </c>
      <c r="AR1046" s="369">
        <v>0.01</v>
      </c>
      <c r="AS1046" s="369">
        <v>0.01</v>
      </c>
      <c r="AT1046" s="369" t="s">
        <v>1419</v>
      </c>
      <c r="AW1046"/>
      <c r="AX1046" s="198"/>
      <c r="AY1046" s="184"/>
      <c r="AZ1046" s="184"/>
      <c r="BA1046" s="184"/>
      <c r="BB1046" s="186"/>
      <c r="BC1046" s="184"/>
      <c r="BD1046" s="184"/>
      <c r="BE1046" s="184"/>
      <c r="BF1046" s="184"/>
      <c r="BG1046" s="186"/>
      <c r="BH1046" s="186"/>
      <c r="BI1046" s="199"/>
      <c r="BJ1046" s="199"/>
      <c r="BK1046" s="199"/>
      <c r="BL1046" s="186"/>
      <c r="BM1046" s="186"/>
      <c r="BN1046" s="186"/>
      <c r="BO1046" s="186"/>
      <c r="BP1046" s="186"/>
      <c r="BQ1046" s="186"/>
      <c r="BR1046" s="186"/>
      <c r="BS1046" s="186"/>
      <c r="BT1046" s="187"/>
      <c r="BU1046" s="188"/>
      <c r="BV1046" s="189"/>
      <c r="BW1046" s="185"/>
      <c r="BX1046"/>
      <c r="BZ1046"/>
    </row>
    <row r="1047" spans="2:78" ht="18.75">
      <c r="B1047" s="676" t="s">
        <v>1141</v>
      </c>
      <c r="C1047" s="364">
        <v>16987508000165</v>
      </c>
      <c r="D1047" s="838" t="s">
        <v>14</v>
      </c>
      <c r="E1047" s="838" t="s">
        <v>607</v>
      </c>
      <c r="F1047" s="365" t="s">
        <v>1419</v>
      </c>
      <c r="G1047" s="366" t="s">
        <v>1419</v>
      </c>
      <c r="H1047" s="366" t="s">
        <v>34</v>
      </c>
      <c r="I1047" s="840" t="s">
        <v>34</v>
      </c>
      <c r="J1047" s="366" t="s">
        <v>608</v>
      </c>
      <c r="K1047" s="367" t="s">
        <v>48</v>
      </c>
      <c r="L1047" s="681" t="s">
        <v>1419</v>
      </c>
      <c r="M1047" s="368" t="s">
        <v>34</v>
      </c>
      <c r="N1047" s="682">
        <v>345865</v>
      </c>
      <c r="O1047" s="683" t="s">
        <v>1321</v>
      </c>
      <c r="P1047" s="684">
        <v>41486</v>
      </c>
      <c r="Q1047" s="372">
        <v>138.11625599999999</v>
      </c>
      <c r="R1047" s="372">
        <v>148.58006399601601</v>
      </c>
      <c r="S1047" s="873">
        <v>2</v>
      </c>
      <c r="T1047" s="369">
        <v>-8.6128299947631382E-2</v>
      </c>
      <c r="U1047" s="685">
        <v>-0.88587558133135813</v>
      </c>
      <c r="V1047" s="369">
        <v>-0.1527628813162164</v>
      </c>
      <c r="W1047" s="685">
        <v>-1.3431901569054807</v>
      </c>
      <c r="X1047" s="369">
        <v>-0.25973235110246273</v>
      </c>
      <c r="Y1047" s="685">
        <v>-1.7356578307367394</v>
      </c>
      <c r="Z1047" s="369">
        <v>-0.25965584642576234</v>
      </c>
      <c r="AA1047" s="685">
        <v>-1.3825688257281832</v>
      </c>
      <c r="AB1047" s="369">
        <v>0.24162268414189747</v>
      </c>
      <c r="AC1047" s="373">
        <v>-1.1029356394159828</v>
      </c>
      <c r="AD1047" s="686">
        <v>0</v>
      </c>
      <c r="AE1047" s="687" t="s">
        <v>1941</v>
      </c>
      <c r="AF1047" s="688" t="s">
        <v>1779</v>
      </c>
      <c r="AG1047" s="689" t="s">
        <v>1439</v>
      </c>
      <c r="AH1047" s="689" t="s">
        <v>1780</v>
      </c>
      <c r="AI1047" s="689">
        <v>1000</v>
      </c>
      <c r="AJ1047" s="689">
        <v>100</v>
      </c>
      <c r="AK1047" s="689">
        <v>1000</v>
      </c>
      <c r="AL1047" s="673">
        <v>2</v>
      </c>
      <c r="AM1047" s="673">
        <v>20</v>
      </c>
      <c r="AN1047" s="685" t="s">
        <v>1801</v>
      </c>
      <c r="AO1047" s="683" t="s">
        <v>1324</v>
      </c>
      <c r="AP1047" s="687" t="s">
        <v>1783</v>
      </c>
      <c r="AQ1047" s="376" t="s">
        <v>665</v>
      </c>
      <c r="AR1047" s="369">
        <v>5.3333333333333297E-3</v>
      </c>
      <c r="AS1047" s="369">
        <v>5.3333333333333297E-3</v>
      </c>
      <c r="AT1047" s="369" t="s">
        <v>1419</v>
      </c>
      <c r="AW1047"/>
      <c r="AX1047" s="198"/>
      <c r="AY1047" s="184"/>
      <c r="AZ1047" s="184"/>
      <c r="BA1047" s="184"/>
      <c r="BB1047" s="186"/>
      <c r="BC1047" s="184"/>
      <c r="BD1047" s="184"/>
      <c r="BE1047" s="184"/>
      <c r="BF1047" s="184"/>
      <c r="BG1047" s="186"/>
      <c r="BH1047" s="186"/>
      <c r="BI1047" s="199"/>
      <c r="BJ1047" s="199"/>
      <c r="BK1047" s="199"/>
      <c r="BL1047" s="186"/>
      <c r="BM1047" s="186"/>
      <c r="BN1047" s="186"/>
      <c r="BO1047" s="186"/>
      <c r="BP1047" s="186"/>
      <c r="BQ1047" s="186"/>
      <c r="BR1047" s="186"/>
      <c r="BS1047" s="186"/>
      <c r="BT1047" s="187"/>
      <c r="BU1047" s="188"/>
      <c r="BV1047" s="189"/>
      <c r="BW1047" s="185"/>
      <c r="BX1047"/>
      <c r="BZ1047"/>
    </row>
    <row r="1048" spans="2:78" ht="18.75">
      <c r="B1048" s="676" t="s">
        <v>1142</v>
      </c>
      <c r="C1048" s="364">
        <v>42870843000199</v>
      </c>
      <c r="D1048" s="838" t="s">
        <v>14</v>
      </c>
      <c r="E1048" s="838" t="s">
        <v>607</v>
      </c>
      <c r="F1048" s="365" t="s">
        <v>1419</v>
      </c>
      <c r="G1048" s="366" t="s">
        <v>1419</v>
      </c>
      <c r="H1048" s="366" t="s">
        <v>34</v>
      </c>
      <c r="I1048" s="840" t="s">
        <v>34</v>
      </c>
      <c r="J1048" s="366" t="s">
        <v>608</v>
      </c>
      <c r="K1048" s="367" t="s">
        <v>48</v>
      </c>
      <c r="L1048" s="681" t="s">
        <v>1419</v>
      </c>
      <c r="M1048" s="368" t="s">
        <v>34</v>
      </c>
      <c r="N1048" s="683">
        <v>619922</v>
      </c>
      <c r="O1048" s="683" t="s">
        <v>1321</v>
      </c>
      <c r="P1048" s="684">
        <v>44476</v>
      </c>
      <c r="Q1048" s="372">
        <v>22.86</v>
      </c>
      <c r="R1048" s="372">
        <v>16.430534979423868</v>
      </c>
      <c r="S1048" s="873">
        <v>2</v>
      </c>
      <c r="T1048" s="369">
        <v>4.7849728126545976E-2</v>
      </c>
      <c r="U1048" s="685">
        <v>0.49216001879086313</v>
      </c>
      <c r="V1048" s="369">
        <v>4.9925705794948705E-2</v>
      </c>
      <c r="W1048" s="685">
        <v>0.43897912910873693</v>
      </c>
      <c r="AB1048" s="369">
        <v>0.24029088749788696</v>
      </c>
      <c r="AC1048" s="373">
        <v>-0.26553517357517648</v>
      </c>
      <c r="AD1048" s="686">
        <v>0</v>
      </c>
      <c r="AE1048" s="687" t="s">
        <v>1941</v>
      </c>
      <c r="AF1048" s="688" t="s">
        <v>1779</v>
      </c>
      <c r="AG1048" s="689" t="s">
        <v>1439</v>
      </c>
      <c r="AH1048" s="689" t="s">
        <v>1786</v>
      </c>
      <c r="AI1048" s="689">
        <v>1000</v>
      </c>
      <c r="AJ1048" s="689">
        <v>100</v>
      </c>
      <c r="AK1048" s="689">
        <v>1000</v>
      </c>
      <c r="AL1048" s="673">
        <v>0</v>
      </c>
      <c r="AM1048" s="673">
        <v>0</v>
      </c>
      <c r="AN1048" s="685" t="s">
        <v>1801</v>
      </c>
      <c r="AO1048" s="683" t="s">
        <v>1324</v>
      </c>
      <c r="AP1048" s="687" t="s">
        <v>1783</v>
      </c>
      <c r="AQ1048" s="376" t="s">
        <v>659</v>
      </c>
      <c r="AR1048" s="369">
        <v>6.0000000000000001E-3</v>
      </c>
      <c r="AS1048" s="369">
        <v>6.0000000000000001E-3</v>
      </c>
      <c r="AT1048" s="369" t="s">
        <v>1419</v>
      </c>
      <c r="AW1048"/>
      <c r="AX1048" s="198"/>
      <c r="AY1048" s="184"/>
      <c r="AZ1048" s="184"/>
      <c r="BA1048" s="184"/>
      <c r="BB1048" s="186"/>
      <c r="BC1048" s="184"/>
      <c r="BD1048" s="184"/>
      <c r="BE1048" s="184"/>
      <c r="BF1048" s="184"/>
      <c r="BG1048" s="186"/>
      <c r="BH1048" s="186"/>
      <c r="BI1048" s="199"/>
      <c r="BJ1048" s="199"/>
      <c r="BK1048" s="199"/>
      <c r="BL1048" s="186"/>
      <c r="BM1048" s="186"/>
      <c r="BN1048" s="186"/>
      <c r="BO1048" s="186"/>
      <c r="BP1048" s="186"/>
      <c r="BQ1048" s="186"/>
      <c r="BR1048" s="186"/>
      <c r="BS1048" s="186"/>
      <c r="BT1048" s="187"/>
      <c r="BU1048" s="188"/>
      <c r="BV1048" s="189"/>
      <c r="BW1048" s="185"/>
      <c r="BX1048"/>
      <c r="BZ1048"/>
    </row>
    <row r="1049" spans="2:78" ht="18.75">
      <c r="B1049" s="676" t="s">
        <v>1700</v>
      </c>
      <c r="C1049" s="364">
        <v>41544075000110</v>
      </c>
      <c r="D1049" s="838" t="s">
        <v>14</v>
      </c>
      <c r="E1049" s="838" t="s">
        <v>607</v>
      </c>
      <c r="F1049" s="365" t="s">
        <v>1419</v>
      </c>
      <c r="G1049" s="366" t="s">
        <v>1419</v>
      </c>
      <c r="H1049" s="366" t="s">
        <v>34</v>
      </c>
      <c r="I1049" s="840" t="s">
        <v>34</v>
      </c>
      <c r="J1049" s="366" t="s">
        <v>611</v>
      </c>
      <c r="K1049" s="367" t="s">
        <v>48</v>
      </c>
      <c r="L1049" s="681" t="s">
        <v>1419</v>
      </c>
      <c r="M1049" s="368" t="s">
        <v>1419</v>
      </c>
      <c r="N1049" s="683">
        <v>591521</v>
      </c>
      <c r="O1049" s="683" t="s">
        <v>1321</v>
      </c>
      <c r="P1049" s="684">
        <v>44316</v>
      </c>
      <c r="Q1049" s="372">
        <v>50.302225470000003</v>
      </c>
      <c r="R1049" s="372">
        <v>72.261525786135493</v>
      </c>
      <c r="S1049" s="873">
        <v>4</v>
      </c>
      <c r="T1049" s="369">
        <v>-0.33916920457234834</v>
      </c>
      <c r="U1049" s="685">
        <v>-3.4885364793327311</v>
      </c>
      <c r="V1049" s="369">
        <v>-0.31976170777801394</v>
      </c>
      <c r="W1049" s="685">
        <v>-2.8115519604114834</v>
      </c>
      <c r="AB1049" s="369">
        <v>0.26155196844238621</v>
      </c>
      <c r="AC1049" s="373">
        <v>-1.6573880084895467</v>
      </c>
      <c r="AD1049" s="686">
        <v>0</v>
      </c>
      <c r="AE1049" s="687" t="s">
        <v>1856</v>
      </c>
      <c r="AF1049" s="688" t="s">
        <v>1800</v>
      </c>
      <c r="AG1049" s="689" t="s">
        <v>1438</v>
      </c>
      <c r="AH1049" s="689" t="s">
        <v>1780</v>
      </c>
      <c r="AI1049" s="689">
        <v>1000</v>
      </c>
      <c r="AJ1049" s="689">
        <v>1000</v>
      </c>
      <c r="AK1049" s="689">
        <v>1000</v>
      </c>
      <c r="AL1049" s="673">
        <v>0.1</v>
      </c>
      <c r="AM1049" s="673">
        <v>0</v>
      </c>
      <c r="AN1049" s="685" t="s">
        <v>1782</v>
      </c>
      <c r="AO1049" s="683" t="s">
        <v>1324</v>
      </c>
      <c r="AP1049" s="687" t="s">
        <v>1783</v>
      </c>
      <c r="AQ1049" s="376" t="s">
        <v>1782</v>
      </c>
      <c r="AR1049" s="369">
        <v>0</v>
      </c>
      <c r="AS1049" s="369">
        <v>0</v>
      </c>
      <c r="AT1049" s="369" t="s">
        <v>1419</v>
      </c>
      <c r="AW1049"/>
      <c r="AX1049" s="198"/>
      <c r="AY1049" s="184"/>
      <c r="AZ1049" s="184"/>
      <c r="BA1049" s="184"/>
      <c r="BB1049" s="186"/>
      <c r="BC1049" s="184"/>
      <c r="BD1049" s="184"/>
      <c r="BE1049" s="184"/>
      <c r="BF1049" s="184"/>
      <c r="BG1049" s="186"/>
      <c r="BH1049" s="186"/>
      <c r="BI1049" s="199"/>
      <c r="BJ1049" s="199"/>
      <c r="BK1049" s="199"/>
      <c r="BL1049" s="186"/>
      <c r="BM1049" s="186"/>
      <c r="BN1049" s="186"/>
      <c r="BO1049" s="186"/>
      <c r="BP1049" s="186"/>
      <c r="BQ1049" s="186"/>
      <c r="BR1049" s="186"/>
      <c r="BS1049" s="186"/>
      <c r="BT1049" s="187"/>
      <c r="BU1049" s="188"/>
      <c r="BV1049" s="189"/>
      <c r="BW1049" s="185"/>
      <c r="BX1049"/>
      <c r="BZ1049"/>
    </row>
    <row r="1050" spans="2:78" ht="18.75">
      <c r="B1050" s="676" t="s">
        <v>1701</v>
      </c>
      <c r="C1050" s="364">
        <v>31964487000156</v>
      </c>
      <c r="D1050" s="838" t="s">
        <v>1419</v>
      </c>
      <c r="E1050" s="838" t="s">
        <v>1419</v>
      </c>
      <c r="F1050" s="365" t="s">
        <v>1419</v>
      </c>
      <c r="G1050" s="366" t="s">
        <v>1419</v>
      </c>
      <c r="H1050" s="366" t="s">
        <v>34</v>
      </c>
      <c r="I1050" s="840" t="s">
        <v>1419</v>
      </c>
      <c r="J1050" s="366" t="s">
        <v>1419</v>
      </c>
      <c r="K1050" s="367" t="s">
        <v>48</v>
      </c>
      <c r="L1050" s="681" t="s">
        <v>1419</v>
      </c>
      <c r="M1050" s="368" t="s">
        <v>1419</v>
      </c>
      <c r="N1050" s="682">
        <v>482765</v>
      </c>
      <c r="O1050" s="683" t="s">
        <v>1321</v>
      </c>
      <c r="P1050" s="684">
        <v>43463</v>
      </c>
      <c r="Q1050" s="372">
        <v>149.26303646</v>
      </c>
      <c r="R1050" s="372">
        <v>148.16777382900381</v>
      </c>
      <c r="S1050" s="873">
        <v>1</v>
      </c>
      <c r="T1050" s="369">
        <v>0.13008533623285401</v>
      </c>
      <c r="U1050" s="685">
        <v>1.3379971847584802</v>
      </c>
      <c r="V1050" s="369">
        <v>0.15522685389861213</v>
      </c>
      <c r="W1050" s="685">
        <v>1.3648549991174321</v>
      </c>
      <c r="X1050" s="369">
        <v>0.38075292174562048</v>
      </c>
      <c r="Y1050" s="685">
        <v>2.5443761140982217</v>
      </c>
      <c r="Z1050" s="369">
        <v>0.14351743559572139</v>
      </c>
      <c r="AA1050" s="685">
        <v>0.76417587023147315</v>
      </c>
      <c r="AB1050" s="369">
        <v>9.2697054890349864E-2</v>
      </c>
      <c r="AC1050" s="373">
        <v>0.44764599730232252</v>
      </c>
      <c r="AD1050" s="686">
        <v>0</v>
      </c>
      <c r="AE1050" s="687" t="s">
        <v>1856</v>
      </c>
      <c r="AF1050" s="688" t="s">
        <v>1800</v>
      </c>
      <c r="AG1050" s="689" t="s">
        <v>1438</v>
      </c>
      <c r="AH1050" s="689" t="s">
        <v>1786</v>
      </c>
      <c r="AI1050" s="689">
        <v>0</v>
      </c>
      <c r="AJ1050" s="689">
        <v>0</v>
      </c>
      <c r="AK1050" s="689">
        <v>0</v>
      </c>
      <c r="AL1050" s="673">
        <v>0.1</v>
      </c>
      <c r="AM1050" s="673">
        <v>10</v>
      </c>
      <c r="AN1050" s="685" t="s">
        <v>1782</v>
      </c>
      <c r="AO1050" s="683" t="s">
        <v>1324</v>
      </c>
      <c r="AP1050" s="687" t="s">
        <v>1802</v>
      </c>
      <c r="AQ1050" s="376" t="s">
        <v>1782</v>
      </c>
      <c r="AR1050" s="369">
        <v>0</v>
      </c>
      <c r="AS1050" s="369">
        <v>0</v>
      </c>
      <c r="AT1050" s="369" t="s">
        <v>1419</v>
      </c>
      <c r="AW1050"/>
      <c r="AX1050" s="198"/>
      <c r="AY1050" s="184"/>
      <c r="AZ1050" s="184"/>
      <c r="BA1050" s="184"/>
      <c r="BB1050" s="186"/>
      <c r="BC1050" s="184"/>
      <c r="BD1050" s="184"/>
      <c r="BE1050" s="184"/>
      <c r="BF1050" s="184"/>
      <c r="BG1050" s="186"/>
      <c r="BH1050" s="186"/>
      <c r="BI1050" s="199"/>
      <c r="BJ1050" s="199"/>
      <c r="BK1050" s="199"/>
      <c r="BL1050" s="186"/>
      <c r="BM1050" s="186"/>
      <c r="BN1050" s="186"/>
      <c r="BO1050" s="186"/>
      <c r="BP1050" s="186"/>
      <c r="BQ1050" s="186"/>
      <c r="BR1050" s="186"/>
      <c r="BS1050" s="186"/>
      <c r="BT1050" s="187"/>
      <c r="BU1050" s="188"/>
      <c r="BV1050" s="189"/>
      <c r="BW1050" s="185"/>
      <c r="BX1050"/>
      <c r="BZ1050"/>
    </row>
    <row r="1051" spans="2:78" ht="18.75">
      <c r="B1051" s="676" t="s">
        <v>344</v>
      </c>
      <c r="C1051" s="364">
        <v>35726581000128</v>
      </c>
      <c r="D1051" s="838" t="s">
        <v>14</v>
      </c>
      <c r="E1051" s="838" t="s">
        <v>607</v>
      </c>
      <c r="F1051" s="365" t="s">
        <v>1419</v>
      </c>
      <c r="G1051" s="366" t="s">
        <v>1419</v>
      </c>
      <c r="H1051" s="366" t="s">
        <v>34</v>
      </c>
      <c r="I1051" s="840" t="s">
        <v>34</v>
      </c>
      <c r="J1051" s="366" t="s">
        <v>608</v>
      </c>
      <c r="K1051" s="367" t="s">
        <v>48</v>
      </c>
      <c r="L1051" s="681" t="s">
        <v>1419</v>
      </c>
      <c r="M1051" s="368" t="s">
        <v>1416</v>
      </c>
      <c r="N1051" s="682">
        <v>520101</v>
      </c>
      <c r="O1051" s="683" t="s">
        <v>1321</v>
      </c>
      <c r="P1051" s="684">
        <v>43831</v>
      </c>
      <c r="Q1051" s="372">
        <v>8.6369314300000006</v>
      </c>
      <c r="R1051" s="372">
        <v>9.2660948780079622</v>
      </c>
      <c r="S1051" s="873">
        <v>2</v>
      </c>
      <c r="T1051" s="369">
        <v>3.3490062334805559E-2</v>
      </c>
      <c r="U1051" s="685">
        <v>0.34446318408360965</v>
      </c>
      <c r="V1051" s="369">
        <v>1.8791976718248726E-3</v>
      </c>
      <c r="W1051" s="685">
        <v>1.6523122593177477E-2</v>
      </c>
      <c r="X1051" s="369">
        <v>0.12800840679088532</v>
      </c>
      <c r="Y1051" s="685">
        <v>0.85541440141619485</v>
      </c>
      <c r="AB1051" s="369">
        <v>0.24804965413238145</v>
      </c>
      <c r="AC1051" s="373">
        <v>-0.45092661400654138</v>
      </c>
      <c r="AD1051" s="686">
        <v>41867101000141</v>
      </c>
      <c r="AE1051" s="687" t="s">
        <v>1875</v>
      </c>
      <c r="AF1051" s="688" t="s">
        <v>1823</v>
      </c>
      <c r="AG1051" s="689" t="s">
        <v>59</v>
      </c>
      <c r="AH1051" s="689" t="s">
        <v>1786</v>
      </c>
      <c r="AI1051" s="689">
        <v>100</v>
      </c>
      <c r="AJ1051" s="689">
        <v>100</v>
      </c>
      <c r="AK1051" s="689">
        <v>100</v>
      </c>
      <c r="AL1051" s="673">
        <v>2</v>
      </c>
      <c r="AM1051" s="673">
        <v>20</v>
      </c>
      <c r="AN1051" s="685" t="s">
        <v>1791</v>
      </c>
      <c r="AO1051" s="683" t="s">
        <v>1324</v>
      </c>
      <c r="AP1051" s="687" t="s">
        <v>1783</v>
      </c>
      <c r="AQ1051" s="376" t="s">
        <v>659</v>
      </c>
      <c r="AR1051" s="369">
        <v>3.3333333333333301E-3</v>
      </c>
      <c r="AS1051" s="369">
        <v>3.3333333333333301E-3</v>
      </c>
      <c r="AT1051" s="369" t="s">
        <v>1419</v>
      </c>
      <c r="AW1051" s="198"/>
      <c r="AX1051" s="198"/>
      <c r="AY1051" s="184"/>
      <c r="AZ1051" s="184"/>
      <c r="BA1051" s="184"/>
      <c r="BB1051" s="186"/>
      <c r="BC1051" s="184"/>
      <c r="BD1051" s="184"/>
      <c r="BE1051" s="184"/>
      <c r="BF1051" s="184"/>
      <c r="BG1051" s="186"/>
      <c r="BH1051" s="186"/>
      <c r="BI1051" s="199"/>
      <c r="BJ1051" s="199"/>
      <c r="BK1051" s="199"/>
      <c r="BL1051" s="218"/>
      <c r="BM1051" s="186"/>
      <c r="BN1051" s="186"/>
      <c r="BO1051" s="186"/>
      <c r="BP1051" s="186"/>
      <c r="BQ1051" s="186"/>
      <c r="BR1051" s="186"/>
      <c r="BS1051" s="186"/>
      <c r="BT1051" s="187"/>
      <c r="BU1051" s="188"/>
      <c r="BV1051" s="189"/>
      <c r="BW1051" s="185"/>
      <c r="BX1051"/>
      <c r="BZ1051"/>
    </row>
    <row r="1052" spans="2:78" ht="18.75">
      <c r="B1052" s="676" t="s">
        <v>345</v>
      </c>
      <c r="C1052" s="364">
        <v>35343836000173</v>
      </c>
      <c r="D1052" s="838" t="s">
        <v>13</v>
      </c>
      <c r="E1052" s="838" t="s">
        <v>616</v>
      </c>
      <c r="F1052" s="365" t="s">
        <v>617</v>
      </c>
      <c r="G1052" s="366" t="s">
        <v>34</v>
      </c>
      <c r="H1052" s="366" t="s">
        <v>865</v>
      </c>
      <c r="I1052" s="840" t="s">
        <v>34</v>
      </c>
      <c r="J1052" s="366" t="s">
        <v>608</v>
      </c>
      <c r="K1052" s="367" t="s">
        <v>48</v>
      </c>
      <c r="L1052" s="681" t="s">
        <v>1419</v>
      </c>
      <c r="M1052" s="368" t="s">
        <v>1416</v>
      </c>
      <c r="N1052" s="683">
        <v>551724</v>
      </c>
      <c r="O1052" s="683" t="s">
        <v>1321</v>
      </c>
      <c r="P1052" s="684">
        <v>43831</v>
      </c>
      <c r="Q1052" s="372">
        <v>17.323342029999999</v>
      </c>
      <c r="R1052" s="372">
        <v>21.630001162749</v>
      </c>
      <c r="S1052" s="873">
        <v>2</v>
      </c>
      <c r="T1052" s="369">
        <v>6.5969991061076261E-2</v>
      </c>
      <c r="U1052" s="685">
        <v>0.67853660431228136</v>
      </c>
      <c r="V1052" s="369">
        <v>6.4151567055637626E-2</v>
      </c>
      <c r="W1052" s="685">
        <v>0.5640621116646044</v>
      </c>
      <c r="X1052" s="369">
        <v>0.11471659746731167</v>
      </c>
      <c r="Y1052" s="685">
        <v>0.76659207012324304</v>
      </c>
      <c r="AB1052" s="369">
        <v>5.3312893444554192E-2</v>
      </c>
      <c r="AC1052" s="373">
        <v>-0.92997806076984146</v>
      </c>
      <c r="AD1052" s="686">
        <v>35726638000199</v>
      </c>
      <c r="AE1052" s="687" t="s">
        <v>1875</v>
      </c>
      <c r="AF1052" s="688" t="s">
        <v>1823</v>
      </c>
      <c r="AG1052" s="689" t="s">
        <v>59</v>
      </c>
      <c r="AH1052" s="689" t="s">
        <v>1786</v>
      </c>
      <c r="AI1052" s="689">
        <v>100</v>
      </c>
      <c r="AJ1052" s="689">
        <v>100</v>
      </c>
      <c r="AK1052" s="689">
        <v>100</v>
      </c>
      <c r="AL1052" s="673">
        <v>1.5</v>
      </c>
      <c r="AM1052" s="673">
        <v>20</v>
      </c>
      <c r="AN1052" s="685" t="s">
        <v>1787</v>
      </c>
      <c r="AO1052" s="683" t="s">
        <v>1324</v>
      </c>
      <c r="AP1052" s="687" t="s">
        <v>1802</v>
      </c>
      <c r="AQ1052" s="376" t="s">
        <v>674</v>
      </c>
      <c r="AR1052" s="369">
        <v>2.16666666666667E-3</v>
      </c>
      <c r="AS1052" s="369">
        <v>2.16666666666667E-3</v>
      </c>
      <c r="AT1052" s="369" t="s">
        <v>1419</v>
      </c>
      <c r="AW1052" s="198"/>
      <c r="AX1052" s="198"/>
      <c r="AY1052" s="184"/>
      <c r="AZ1052" s="184"/>
      <c r="BA1052" s="184"/>
      <c r="BB1052" s="186"/>
      <c r="BC1052" s="184"/>
      <c r="BD1052" s="184"/>
      <c r="BE1052" s="184"/>
      <c r="BF1052" s="184"/>
      <c r="BG1052" s="186"/>
      <c r="BH1052" s="186"/>
      <c r="BI1052" s="199"/>
      <c r="BJ1052" s="199"/>
      <c r="BK1052" s="199"/>
      <c r="BL1052" s="218"/>
      <c r="BM1052" s="186"/>
      <c r="BN1052" s="186"/>
      <c r="BO1052" s="186"/>
      <c r="BP1052" s="186"/>
      <c r="BQ1052" s="186"/>
      <c r="BR1052" s="186"/>
      <c r="BS1052" s="186"/>
      <c r="BT1052" s="187"/>
      <c r="BU1052" s="188"/>
      <c r="BV1052" s="189"/>
      <c r="BW1052" s="185"/>
      <c r="BX1052"/>
      <c r="BZ1052"/>
    </row>
    <row r="1053" spans="2:78" ht="18.75">
      <c r="B1053" s="676" t="s">
        <v>1143</v>
      </c>
      <c r="C1053" s="364">
        <v>11451917000129</v>
      </c>
      <c r="D1053" s="838" t="s">
        <v>14</v>
      </c>
      <c r="E1053" s="838" t="s">
        <v>607</v>
      </c>
      <c r="F1053" s="365" t="s">
        <v>1419</v>
      </c>
      <c r="G1053" s="366" t="s">
        <v>1419</v>
      </c>
      <c r="H1053" s="366" t="s">
        <v>34</v>
      </c>
      <c r="I1053" s="840" t="s">
        <v>34</v>
      </c>
      <c r="J1053" s="366" t="s">
        <v>608</v>
      </c>
      <c r="K1053" s="367" t="s">
        <v>48</v>
      </c>
      <c r="L1053" s="681" t="s">
        <v>1419</v>
      </c>
      <c r="M1053" s="368" t="s">
        <v>34</v>
      </c>
      <c r="N1053" s="682">
        <v>268755</v>
      </c>
      <c r="O1053" s="683" t="s">
        <v>1321</v>
      </c>
      <c r="P1053" s="684">
        <v>40601</v>
      </c>
      <c r="Q1053" s="372">
        <v>156.502137</v>
      </c>
      <c r="R1053" s="372">
        <v>159.63389549003992</v>
      </c>
      <c r="S1053" s="873">
        <v>4</v>
      </c>
      <c r="T1053" s="369">
        <v>1.6486123345778481E-2</v>
      </c>
      <c r="U1053" s="685">
        <v>0.16956858676790393</v>
      </c>
      <c r="V1053" s="369">
        <v>-4.2156195000456753E-3</v>
      </c>
      <c r="W1053" s="685">
        <v>-3.7066455993319036E-2</v>
      </c>
      <c r="X1053" s="369">
        <v>0.15694193988037841</v>
      </c>
      <c r="Y1053" s="685">
        <v>1.0487623346424577</v>
      </c>
      <c r="Z1053" s="369">
        <v>0.16158804819380213</v>
      </c>
      <c r="AA1053" s="685">
        <v>0.86039502332903484</v>
      </c>
      <c r="AB1053" s="369">
        <v>0.30994241011173146</v>
      </c>
      <c r="AC1053" s="373">
        <v>-0.3805449140463229</v>
      </c>
      <c r="AD1053" s="686">
        <v>0</v>
      </c>
      <c r="AE1053" s="687" t="s">
        <v>1899</v>
      </c>
      <c r="AF1053" s="688" t="s">
        <v>1823</v>
      </c>
      <c r="AG1053" s="689" t="s">
        <v>59</v>
      </c>
      <c r="AH1053" s="689" t="s">
        <v>1786</v>
      </c>
      <c r="AI1053" s="689">
        <v>1000</v>
      </c>
      <c r="AJ1053" s="689">
        <v>1000</v>
      </c>
      <c r="AK1053" s="689">
        <v>1000</v>
      </c>
      <c r="AL1053" s="673">
        <v>2</v>
      </c>
      <c r="AM1053" s="673">
        <v>20</v>
      </c>
      <c r="AN1053" s="685" t="s">
        <v>666</v>
      </c>
      <c r="AO1053" s="683" t="s">
        <v>1324</v>
      </c>
      <c r="AP1053" s="687" t="s">
        <v>1783</v>
      </c>
      <c r="AQ1053" s="376" t="s">
        <v>665</v>
      </c>
      <c r="AR1053" s="369">
        <v>5.5560000000000002E-3</v>
      </c>
      <c r="AS1053" s="369">
        <v>5.5560000000000002E-3</v>
      </c>
      <c r="AT1053" s="369" t="s">
        <v>1419</v>
      </c>
      <c r="AW1053"/>
      <c r="AX1053" s="198"/>
      <c r="AY1053" s="184"/>
      <c r="AZ1053" s="184"/>
      <c r="BA1053" s="184"/>
      <c r="BB1053" s="186"/>
      <c r="BC1053" s="184"/>
      <c r="BD1053" s="184"/>
      <c r="BE1053" s="184"/>
      <c r="BF1053" s="184"/>
      <c r="BG1053" s="186"/>
      <c r="BH1053" s="186"/>
      <c r="BI1053" s="199"/>
      <c r="BJ1053" s="199"/>
      <c r="BK1053" s="199"/>
      <c r="BL1053" s="186"/>
      <c r="BM1053" s="186"/>
      <c r="BN1053" s="186"/>
      <c r="BO1053" s="186"/>
      <c r="BP1053" s="186"/>
      <c r="BQ1053" s="186"/>
      <c r="BR1053" s="186"/>
      <c r="BS1053" s="186"/>
      <c r="BT1053" s="187"/>
      <c r="BU1053" s="188"/>
      <c r="BV1053" s="189"/>
      <c r="BW1053" s="185"/>
      <c r="BX1053"/>
      <c r="BZ1053"/>
    </row>
    <row r="1054" spans="2:78" ht="18.75">
      <c r="B1054" s="676" t="s">
        <v>1144</v>
      </c>
      <c r="C1054" s="364">
        <v>22918359000185</v>
      </c>
      <c r="D1054" s="838" t="s">
        <v>13</v>
      </c>
      <c r="E1054" s="838" t="s">
        <v>615</v>
      </c>
      <c r="F1054" s="365" t="s">
        <v>619</v>
      </c>
      <c r="G1054" s="366" t="s">
        <v>34</v>
      </c>
      <c r="H1054" s="366" t="s">
        <v>1337</v>
      </c>
      <c r="I1054" s="840" t="s">
        <v>34</v>
      </c>
      <c r="J1054" s="366" t="s">
        <v>611</v>
      </c>
      <c r="K1054" s="367" t="s">
        <v>48</v>
      </c>
      <c r="L1054" s="681" t="s">
        <v>1339</v>
      </c>
      <c r="M1054" s="368" t="s">
        <v>34</v>
      </c>
      <c r="N1054" s="682">
        <v>413259</v>
      </c>
      <c r="O1054" s="683" t="s">
        <v>1321</v>
      </c>
      <c r="P1054" s="684">
        <v>42424</v>
      </c>
      <c r="Q1054" s="372">
        <v>1263.5792750000001</v>
      </c>
      <c r="R1054" s="372">
        <v>1311.7356094621512</v>
      </c>
      <c r="S1054" s="873">
        <v>1</v>
      </c>
      <c r="T1054" s="369">
        <v>0.14336714060488864</v>
      </c>
      <c r="U1054" s="685">
        <v>1.4746076388874907</v>
      </c>
      <c r="V1054" s="369">
        <v>0.16412619734261136</v>
      </c>
      <c r="W1054" s="685">
        <v>1.4431037884431424</v>
      </c>
      <c r="X1054" s="369">
        <v>0.26783471583989504</v>
      </c>
      <c r="Y1054" s="685">
        <v>1.7898017706206928</v>
      </c>
      <c r="Z1054" s="369">
        <v>0.39479417044169351</v>
      </c>
      <c r="AA1054" s="685">
        <v>2.102129107221784</v>
      </c>
      <c r="AB1054" s="369">
        <v>4.4324110728084898E-2</v>
      </c>
      <c r="AC1054" s="373">
        <v>1.1369615362739038</v>
      </c>
      <c r="AD1054" s="686">
        <v>22918378000101</v>
      </c>
      <c r="AE1054" s="687" t="s">
        <v>1899</v>
      </c>
      <c r="AF1054" s="688" t="s">
        <v>1823</v>
      </c>
      <c r="AG1054" s="689" t="s">
        <v>59</v>
      </c>
      <c r="AH1054" s="689" t="s">
        <v>1786</v>
      </c>
      <c r="AI1054" s="689">
        <v>1000</v>
      </c>
      <c r="AJ1054" s="689">
        <v>1000</v>
      </c>
      <c r="AK1054" s="689">
        <v>1000</v>
      </c>
      <c r="AL1054" s="673">
        <v>1.8</v>
      </c>
      <c r="AM1054" s="673">
        <v>20</v>
      </c>
      <c r="AN1054" s="685" t="s">
        <v>1787</v>
      </c>
      <c r="AO1054" s="683" t="s">
        <v>1324</v>
      </c>
      <c r="AP1054" s="687" t="s">
        <v>1802</v>
      </c>
      <c r="AQ1054" s="376" t="s">
        <v>664</v>
      </c>
      <c r="AR1054" s="369">
        <v>5.0004000000000003E-3</v>
      </c>
      <c r="AS1054" s="369">
        <v>5.0004000000000003E-3</v>
      </c>
      <c r="AT1054" s="369" t="s">
        <v>1419</v>
      </c>
      <c r="AW1054"/>
      <c r="AX1054" s="198"/>
      <c r="AY1054" s="184"/>
      <c r="AZ1054" s="184"/>
      <c r="BA1054" s="184"/>
      <c r="BB1054" s="186"/>
      <c r="BC1054" s="184"/>
      <c r="BD1054" s="184"/>
      <c r="BE1054" s="184"/>
      <c r="BF1054" s="184"/>
      <c r="BG1054" s="186"/>
      <c r="BH1054" s="186"/>
      <c r="BI1054" s="199"/>
      <c r="BJ1054" s="199"/>
      <c r="BK1054" s="199"/>
      <c r="BL1054" s="186"/>
      <c r="BM1054" s="186"/>
      <c r="BN1054" s="186"/>
      <c r="BO1054" s="186"/>
      <c r="BP1054" s="186"/>
      <c r="BQ1054" s="186"/>
      <c r="BR1054" s="186"/>
      <c r="BS1054" s="186"/>
      <c r="BT1054" s="187"/>
      <c r="BU1054" s="188"/>
      <c r="BV1054" s="189"/>
      <c r="BW1054" s="185"/>
      <c r="BX1054"/>
      <c r="BZ1054"/>
    </row>
    <row r="1055" spans="2:78" ht="18.75">
      <c r="B1055" s="676" t="s">
        <v>1145</v>
      </c>
      <c r="C1055" s="364">
        <v>27928186000108</v>
      </c>
      <c r="D1055" s="838" t="s">
        <v>13</v>
      </c>
      <c r="E1055" s="838" t="s">
        <v>615</v>
      </c>
      <c r="F1055" s="365" t="s">
        <v>619</v>
      </c>
      <c r="G1055" s="366" t="s">
        <v>34</v>
      </c>
      <c r="H1055" s="366" t="s">
        <v>1337</v>
      </c>
      <c r="I1055" s="840" t="s">
        <v>34</v>
      </c>
      <c r="J1055" s="366" t="s">
        <v>608</v>
      </c>
      <c r="K1055" s="367" t="s">
        <v>48</v>
      </c>
      <c r="L1055" s="681" t="s">
        <v>715</v>
      </c>
      <c r="M1055" s="368" t="s">
        <v>34</v>
      </c>
      <c r="N1055" s="682">
        <v>447511</v>
      </c>
      <c r="O1055" s="683" t="s">
        <v>1321</v>
      </c>
      <c r="P1055" s="684">
        <v>42965</v>
      </c>
      <c r="Q1055" s="372">
        <v>373.59933437000001</v>
      </c>
      <c r="R1055" s="372">
        <v>201.57101912015943</v>
      </c>
      <c r="S1055" s="873">
        <v>1</v>
      </c>
      <c r="T1055" s="369">
        <v>0.15556009544373373</v>
      </c>
      <c r="U1055" s="685">
        <v>1.6000186938203813</v>
      </c>
      <c r="V1055" s="369">
        <v>0.16815217710218899</v>
      </c>
      <c r="W1055" s="685">
        <v>1.4785028090584424</v>
      </c>
      <c r="X1055" s="369">
        <v>0.25497668759156622</v>
      </c>
      <c r="Y1055" s="685">
        <v>1.7038781753414811</v>
      </c>
      <c r="Z1055" s="369">
        <v>0.45387519789804309</v>
      </c>
      <c r="AA1055" s="685">
        <v>2.4167131532871351</v>
      </c>
      <c r="AB1055" s="369">
        <v>2.7574632948339776E-2</v>
      </c>
      <c r="AC1055" s="373">
        <v>1.9735816207929706</v>
      </c>
      <c r="AD1055" s="686">
        <v>0</v>
      </c>
      <c r="AE1055" s="687" t="s">
        <v>1899</v>
      </c>
      <c r="AF1055" s="688" t="s">
        <v>1823</v>
      </c>
      <c r="AG1055" s="689" t="s">
        <v>59</v>
      </c>
      <c r="AH1055" s="689" t="s">
        <v>1786</v>
      </c>
      <c r="AI1055" s="689">
        <v>1000</v>
      </c>
      <c r="AJ1055" s="689">
        <v>1000</v>
      </c>
      <c r="AK1055" s="689">
        <v>1000</v>
      </c>
      <c r="AL1055" s="673">
        <v>1.8</v>
      </c>
      <c r="AM1055" s="673">
        <v>0</v>
      </c>
      <c r="AN1055" s="685" t="s">
        <v>1787</v>
      </c>
      <c r="AO1055" s="683" t="s">
        <v>1324</v>
      </c>
      <c r="AP1055" s="687" t="s">
        <v>1802</v>
      </c>
      <c r="AQ1055" s="376" t="s">
        <v>671</v>
      </c>
      <c r="AR1055" s="369">
        <v>5.0004000000000003E-3</v>
      </c>
      <c r="AS1055" s="369">
        <v>5.0004000000000003E-3</v>
      </c>
      <c r="AT1055" s="369" t="s">
        <v>1419</v>
      </c>
      <c r="AW1055"/>
      <c r="AX1055" s="198"/>
      <c r="AY1055" s="184"/>
      <c r="AZ1055" s="184"/>
      <c r="BA1055" s="184"/>
      <c r="BB1055" s="186"/>
      <c r="BC1055" s="184"/>
      <c r="BD1055" s="184"/>
      <c r="BE1055" s="184"/>
      <c r="BF1055" s="184"/>
      <c r="BG1055" s="186"/>
      <c r="BH1055" s="186"/>
      <c r="BI1055" s="199"/>
      <c r="BJ1055" s="199"/>
      <c r="BK1055" s="199"/>
      <c r="BL1055" s="186"/>
      <c r="BM1055" s="186"/>
      <c r="BN1055" s="186"/>
      <c r="BO1055" s="186"/>
      <c r="BP1055" s="186"/>
      <c r="BQ1055" s="186"/>
      <c r="BR1055" s="186"/>
      <c r="BS1055" s="186"/>
      <c r="BT1055" s="187"/>
      <c r="BU1055" s="188"/>
      <c r="BV1055" s="189"/>
      <c r="BW1055" s="185"/>
      <c r="BX1055"/>
      <c r="BZ1055"/>
    </row>
    <row r="1056" spans="2:78" ht="18.75">
      <c r="B1056" s="676" t="s">
        <v>346</v>
      </c>
      <c r="C1056" s="364">
        <v>29206196000157</v>
      </c>
      <c r="D1056" s="838" t="s">
        <v>11</v>
      </c>
      <c r="E1056" s="838" t="s">
        <v>620</v>
      </c>
      <c r="F1056" s="365" t="s">
        <v>663</v>
      </c>
      <c r="G1056" s="366" t="s">
        <v>738</v>
      </c>
      <c r="H1056" s="366" t="s">
        <v>34</v>
      </c>
      <c r="I1056" s="840" t="s">
        <v>1419</v>
      </c>
      <c r="J1056" s="366" t="s">
        <v>608</v>
      </c>
      <c r="K1056" s="367" t="s">
        <v>48</v>
      </c>
      <c r="L1056" s="681" t="s">
        <v>1419</v>
      </c>
      <c r="M1056" s="368" t="s">
        <v>34</v>
      </c>
      <c r="N1056" s="682">
        <v>471501</v>
      </c>
      <c r="O1056" s="683" t="s">
        <v>1321</v>
      </c>
      <c r="P1056" s="684">
        <v>43109</v>
      </c>
      <c r="Q1056" s="372">
        <v>1070.72231104</v>
      </c>
      <c r="R1056" s="372">
        <v>1022.7387983735456</v>
      </c>
      <c r="S1056" s="873">
        <v>1</v>
      </c>
      <c r="T1056" s="369">
        <v>0.10555372720685052</v>
      </c>
      <c r="U1056" s="685">
        <v>1.085676479251485</v>
      </c>
      <c r="V1056" s="369">
        <v>0.12325495897218119</v>
      </c>
      <c r="W1056" s="685">
        <v>1.0837373991298782</v>
      </c>
      <c r="X1056" s="369">
        <v>0.18453828165955422</v>
      </c>
      <c r="Y1056" s="685">
        <v>1.2331745054999055</v>
      </c>
      <c r="Z1056" s="369">
        <v>0.17352077064785654</v>
      </c>
      <c r="AA1056" s="685">
        <v>0.92393224114307382</v>
      </c>
      <c r="AB1056" s="369">
        <v>1.6372108507992876E-3</v>
      </c>
      <c r="AC1056" s="373">
        <v>5.81694816663257</v>
      </c>
      <c r="AD1056" s="686">
        <v>0</v>
      </c>
      <c r="AE1056" s="687" t="s">
        <v>1944</v>
      </c>
      <c r="AF1056" s="688" t="s">
        <v>1779</v>
      </c>
      <c r="AG1056" s="689" t="s">
        <v>1439</v>
      </c>
      <c r="AH1056" s="689" t="s">
        <v>1786</v>
      </c>
      <c r="AI1056" s="689">
        <v>500</v>
      </c>
      <c r="AJ1056" s="689">
        <v>100</v>
      </c>
      <c r="AK1056" s="689">
        <v>100</v>
      </c>
      <c r="AL1056" s="673">
        <v>0.6</v>
      </c>
      <c r="AM1056" s="673">
        <v>0</v>
      </c>
      <c r="AN1056" s="685" t="s">
        <v>1787</v>
      </c>
      <c r="AO1056" s="683" t="s">
        <v>1324</v>
      </c>
      <c r="AP1056" s="687" t="s">
        <v>1788</v>
      </c>
      <c r="AQ1056" s="376" t="s">
        <v>11</v>
      </c>
      <c r="AR1056" s="369">
        <v>1.1199999999999999E-3</v>
      </c>
      <c r="AS1056" s="369">
        <v>1.1199999999999999E-3</v>
      </c>
      <c r="AT1056" s="369" t="s">
        <v>1419</v>
      </c>
      <c r="AW1056"/>
      <c r="AX1056" s="198"/>
      <c r="AY1056" s="184"/>
      <c r="AZ1056" s="184"/>
      <c r="BA1056" s="184"/>
      <c r="BB1056" s="186"/>
      <c r="BC1056" s="184"/>
      <c r="BD1056" s="184"/>
      <c r="BE1056" s="184"/>
      <c r="BF1056" s="184"/>
      <c r="BG1056" s="186"/>
      <c r="BH1056" s="186"/>
      <c r="BI1056" s="199"/>
      <c r="BJ1056" s="199"/>
      <c r="BK1056" s="199"/>
      <c r="BL1056" s="186"/>
      <c r="BM1056" s="186"/>
      <c r="BN1056" s="186"/>
      <c r="BO1056" s="186"/>
      <c r="BP1056" s="186"/>
      <c r="BQ1056" s="186"/>
      <c r="BR1056" s="186"/>
      <c r="BS1056" s="186"/>
      <c r="BT1056" s="187"/>
      <c r="BU1056" s="188"/>
      <c r="BV1056" s="189"/>
      <c r="BW1056" s="185"/>
      <c r="BX1056"/>
      <c r="BZ1056"/>
    </row>
    <row r="1057" spans="2:78" ht="18.75">
      <c r="B1057" s="676" t="s">
        <v>347</v>
      </c>
      <c r="C1057" s="364">
        <v>29196922000106</v>
      </c>
      <c r="D1057" s="838" t="s">
        <v>11</v>
      </c>
      <c r="E1057" s="838" t="s">
        <v>620</v>
      </c>
      <c r="F1057" s="365" t="s">
        <v>663</v>
      </c>
      <c r="G1057" s="366" t="s">
        <v>738</v>
      </c>
      <c r="H1057" s="366" t="s">
        <v>34</v>
      </c>
      <c r="I1057" s="840" t="s">
        <v>1419</v>
      </c>
      <c r="J1057" s="366" t="s">
        <v>608</v>
      </c>
      <c r="K1057" s="367" t="s">
        <v>48</v>
      </c>
      <c r="L1057" s="681" t="s">
        <v>1419</v>
      </c>
      <c r="M1057" s="368" t="s">
        <v>34</v>
      </c>
      <c r="N1057" s="682">
        <v>472204</v>
      </c>
      <c r="O1057" s="683" t="s">
        <v>1321</v>
      </c>
      <c r="P1057" s="684">
        <v>43109</v>
      </c>
      <c r="Q1057" s="372">
        <v>413.91033871000002</v>
      </c>
      <c r="R1057" s="372">
        <v>321.19714867410363</v>
      </c>
      <c r="S1057" s="873">
        <v>1</v>
      </c>
      <c r="T1057" s="369">
        <v>0.10783604922827505</v>
      </c>
      <c r="U1057" s="685">
        <v>1.1091513806340059</v>
      </c>
      <c r="V1057" s="369">
        <v>0.12489718990189691</v>
      </c>
      <c r="W1057" s="685">
        <v>1.0981769567053463</v>
      </c>
      <c r="X1057" s="369">
        <v>0.18453383257412437</v>
      </c>
      <c r="Y1057" s="685">
        <v>1.2331447745482811</v>
      </c>
      <c r="Z1057" s="369">
        <v>0.17368259738825964</v>
      </c>
      <c r="AA1057" s="685">
        <v>0.92479390711181808</v>
      </c>
      <c r="AB1057" s="369">
        <v>2.6387278032686205E-3</v>
      </c>
      <c r="AC1057" s="373">
        <v>4.2315094314890622</v>
      </c>
      <c r="AD1057" s="686">
        <v>0</v>
      </c>
      <c r="AE1057" s="687" t="s">
        <v>1944</v>
      </c>
      <c r="AF1057" s="688" t="s">
        <v>1779</v>
      </c>
      <c r="AG1057" s="689" t="s">
        <v>1439</v>
      </c>
      <c r="AH1057" s="689" t="s">
        <v>1786</v>
      </c>
      <c r="AI1057" s="689">
        <v>500</v>
      </c>
      <c r="AJ1057" s="689">
        <v>100</v>
      </c>
      <c r="AK1057" s="689">
        <v>100</v>
      </c>
      <c r="AL1057" s="673">
        <v>1</v>
      </c>
      <c r="AM1057" s="673">
        <v>0</v>
      </c>
      <c r="AN1057" s="685" t="s">
        <v>1787</v>
      </c>
      <c r="AO1057" s="683" t="s">
        <v>1324</v>
      </c>
      <c r="AP1057" s="687" t="s">
        <v>1788</v>
      </c>
      <c r="AQ1057" s="376" t="s">
        <v>11</v>
      </c>
      <c r="AR1057" s="369">
        <v>2E-3</v>
      </c>
      <c r="AS1057" s="369">
        <v>2E-3</v>
      </c>
      <c r="AT1057" s="369" t="s">
        <v>1419</v>
      </c>
      <c r="AW1057"/>
      <c r="AX1057" s="198"/>
      <c r="AY1057" s="184"/>
      <c r="AZ1057" s="184"/>
      <c r="BA1057" s="184"/>
      <c r="BB1057" s="186"/>
      <c r="BC1057" s="184"/>
      <c r="BD1057" s="184"/>
      <c r="BE1057" s="184"/>
      <c r="BF1057" s="184"/>
      <c r="BG1057" s="186"/>
      <c r="BH1057" s="186"/>
      <c r="BI1057" s="199"/>
      <c r="BJ1057" s="199"/>
      <c r="BK1057" s="199"/>
      <c r="BL1057" s="186"/>
      <c r="BM1057" s="186"/>
      <c r="BN1057" s="186"/>
      <c r="BO1057" s="186"/>
      <c r="BP1057" s="186"/>
      <c r="BQ1057" s="186"/>
      <c r="BR1057" s="186"/>
      <c r="BS1057" s="186"/>
      <c r="BT1057" s="187"/>
      <c r="BU1057" s="188"/>
      <c r="BV1057" s="189"/>
      <c r="BW1057" s="185"/>
      <c r="BX1057"/>
      <c r="BZ1057"/>
    </row>
    <row r="1058" spans="2:78" ht="18.75">
      <c r="B1058" s="676" t="s">
        <v>1146</v>
      </c>
      <c r="C1058" s="364">
        <v>43985450000193</v>
      </c>
      <c r="D1058" s="838" t="s">
        <v>11</v>
      </c>
      <c r="E1058" s="838" t="s">
        <v>620</v>
      </c>
      <c r="F1058" s="365" t="s">
        <v>685</v>
      </c>
      <c r="G1058" s="366" t="s">
        <v>738</v>
      </c>
      <c r="H1058" s="366" t="s">
        <v>34</v>
      </c>
      <c r="I1058" s="840" t="s">
        <v>1319</v>
      </c>
      <c r="J1058" s="366" t="s">
        <v>608</v>
      </c>
      <c r="K1058" s="367" t="s">
        <v>48</v>
      </c>
      <c r="L1058" s="681" t="s">
        <v>1419</v>
      </c>
      <c r="M1058" s="368" t="s">
        <v>1416</v>
      </c>
      <c r="N1058" s="683">
        <v>623156</v>
      </c>
      <c r="O1058" s="683" t="s">
        <v>1321</v>
      </c>
      <c r="P1058" s="684">
        <v>44505</v>
      </c>
      <c r="Q1058" s="372">
        <v>53.821120669999999</v>
      </c>
      <c r="S1058" s="873">
        <v>2</v>
      </c>
      <c r="AD1058" s="686">
        <v>0</v>
      </c>
      <c r="AE1058" s="687" t="s">
        <v>1944</v>
      </c>
      <c r="AF1058" s="688" t="s">
        <v>1800</v>
      </c>
      <c r="AG1058" s="689" t="s">
        <v>1438</v>
      </c>
      <c r="AH1058" s="689" t="s">
        <v>1780</v>
      </c>
      <c r="AI1058" s="689">
        <v>25000</v>
      </c>
      <c r="AJ1058" s="689">
        <v>1000</v>
      </c>
      <c r="AK1058" s="689">
        <v>1000</v>
      </c>
      <c r="AL1058" s="673">
        <v>0</v>
      </c>
      <c r="AM1058" s="673">
        <v>0</v>
      </c>
      <c r="AN1058" s="685" t="s">
        <v>1801</v>
      </c>
      <c r="AO1058" s="683" t="s">
        <v>1324</v>
      </c>
      <c r="AP1058" s="687" t="s">
        <v>1802</v>
      </c>
      <c r="AQ1058" s="376" t="s">
        <v>1917</v>
      </c>
      <c r="AR1058" s="369">
        <v>0</v>
      </c>
      <c r="AS1058" s="369">
        <v>0</v>
      </c>
      <c r="AT1058" s="369" t="s">
        <v>1419</v>
      </c>
      <c r="AW1058" s="198"/>
      <c r="AX1058" s="198"/>
      <c r="AY1058" s="184"/>
      <c r="AZ1058" s="184"/>
      <c r="BA1058" s="184"/>
      <c r="BB1058" s="186"/>
      <c r="BC1058" s="184"/>
      <c r="BD1058" s="184"/>
      <c r="BE1058" s="184"/>
      <c r="BF1058" s="184"/>
      <c r="BG1058" s="186"/>
      <c r="BH1058" s="186"/>
      <c r="BI1058" s="199"/>
      <c r="BJ1058" s="199"/>
      <c r="BK1058" s="199"/>
      <c r="BL1058" s="218"/>
      <c r="BM1058" s="186"/>
      <c r="BN1058" s="186"/>
      <c r="BO1058" s="186"/>
      <c r="BP1058" s="186"/>
      <c r="BQ1058" s="186"/>
      <c r="BR1058" s="186"/>
      <c r="BS1058" s="186"/>
      <c r="BT1058" s="187"/>
      <c r="BU1058" s="188"/>
      <c r="BV1058" s="189"/>
      <c r="BW1058" s="185"/>
      <c r="BX1058"/>
      <c r="BZ1058"/>
    </row>
    <row r="1059" spans="2:78" ht="18.75">
      <c r="B1059" s="676" t="s">
        <v>1147</v>
      </c>
      <c r="C1059" s="364"/>
      <c r="D1059" s="838" t="s">
        <v>11</v>
      </c>
      <c r="E1059" s="838" t="s">
        <v>661</v>
      </c>
      <c r="F1059" s="365" t="s">
        <v>1419</v>
      </c>
      <c r="G1059" s="366" t="s">
        <v>1419</v>
      </c>
      <c r="H1059" s="366" t="s">
        <v>34</v>
      </c>
      <c r="I1059" s="840" t="s">
        <v>34</v>
      </c>
      <c r="J1059" s="366" t="s">
        <v>696</v>
      </c>
      <c r="L1059" s="681" t="s">
        <v>1419</v>
      </c>
      <c r="M1059" s="368" t="s">
        <v>34</v>
      </c>
      <c r="N1059" s="683">
        <v>570931</v>
      </c>
      <c r="O1059" s="683" t="s">
        <v>1321</v>
      </c>
      <c r="S1059" s="873"/>
      <c r="AD1059" s="686">
        <v>0</v>
      </c>
      <c r="AG1059" s="689" t="s">
        <v>1438</v>
      </c>
      <c r="AI1059" s="689">
        <v>1000</v>
      </c>
      <c r="AJ1059" s="689">
        <v>1000</v>
      </c>
      <c r="AK1059" s="689">
        <v>1000</v>
      </c>
      <c r="AO1059" s="683" t="s">
        <v>1324</v>
      </c>
      <c r="AR1059" s="369">
        <v>2.8002000000000001E-3</v>
      </c>
      <c r="AS1059" s="369">
        <v>2.8002000000000001E-3</v>
      </c>
      <c r="AT1059" s="369" t="s">
        <v>1419</v>
      </c>
      <c r="AW1059"/>
      <c r="AX1059" s="198"/>
      <c r="AY1059" s="184"/>
      <c r="AZ1059" s="184"/>
      <c r="BA1059" s="184"/>
      <c r="BB1059" s="186"/>
      <c r="BC1059" s="184"/>
      <c r="BD1059" s="184"/>
      <c r="BE1059" s="184"/>
      <c r="BF1059" s="184"/>
      <c r="BG1059" s="186"/>
      <c r="BH1059" s="186"/>
      <c r="BI1059" s="199"/>
      <c r="BJ1059" s="199"/>
      <c r="BK1059" s="199"/>
      <c r="BL1059" s="186"/>
      <c r="BM1059" s="186"/>
      <c r="BN1059" s="186"/>
      <c r="BO1059" s="186"/>
      <c r="BP1059" s="186"/>
      <c r="BQ1059" s="186"/>
      <c r="BR1059" s="186"/>
      <c r="BS1059" s="186"/>
      <c r="BT1059" s="187"/>
      <c r="BU1059" s="188"/>
      <c r="BV1059" s="189"/>
      <c r="BW1059" s="185"/>
      <c r="BX1059"/>
      <c r="BZ1059"/>
    </row>
    <row r="1060" spans="2:78" ht="18.75">
      <c r="B1060" s="676" t="s">
        <v>1148</v>
      </c>
      <c r="C1060" s="364">
        <v>21732619000160</v>
      </c>
      <c r="D1060" s="838" t="s">
        <v>11</v>
      </c>
      <c r="E1060" s="838" t="s">
        <v>620</v>
      </c>
      <c r="F1060" s="365" t="s">
        <v>1419</v>
      </c>
      <c r="G1060" s="366" t="s">
        <v>1419</v>
      </c>
      <c r="H1060" s="366" t="s">
        <v>34</v>
      </c>
      <c r="I1060" s="840" t="s">
        <v>34</v>
      </c>
      <c r="J1060" s="366" t="s">
        <v>700</v>
      </c>
      <c r="K1060" s="367" t="s">
        <v>48</v>
      </c>
      <c r="L1060" s="681" t="s">
        <v>1419</v>
      </c>
      <c r="M1060" s="368" t="s">
        <v>34</v>
      </c>
      <c r="N1060" s="682">
        <v>395102</v>
      </c>
      <c r="O1060" s="683" t="s">
        <v>1321</v>
      </c>
      <c r="P1060" s="684">
        <v>42118</v>
      </c>
      <c r="Q1060" s="372">
        <v>35792400</v>
      </c>
      <c r="R1060" s="372">
        <v>887568.28562060941</v>
      </c>
      <c r="S1060" s="873">
        <v>2</v>
      </c>
      <c r="T1060" s="369">
        <v>-3.153324981571648E-2</v>
      </c>
      <c r="U1060" s="685">
        <v>-0.32433632184485034</v>
      </c>
      <c r="V1060" s="369">
        <v>-4.9404336455394438E-2</v>
      </c>
      <c r="W1060" s="685">
        <v>-0.43439491232146649</v>
      </c>
      <c r="X1060" s="369">
        <v>0.11856450083862069</v>
      </c>
      <c r="Y1060" s="685">
        <v>0.79230563098688811</v>
      </c>
      <c r="Z1060" s="369">
        <v>0.11725887308093519</v>
      </c>
      <c r="AA1060" s="685">
        <v>0.62435899169352838</v>
      </c>
      <c r="AB1060" s="369">
        <v>3.8861036857245831E-2</v>
      </c>
      <c r="AC1060" s="373">
        <v>-4.1979251703936535</v>
      </c>
      <c r="AD1060" s="686">
        <v>0</v>
      </c>
      <c r="AE1060" s="687" t="s">
        <v>1977</v>
      </c>
      <c r="AF1060" s="688" t="s">
        <v>1800</v>
      </c>
      <c r="AG1060" s="689" t="s">
        <v>1438</v>
      </c>
      <c r="AH1060" s="689" t="s">
        <v>1780</v>
      </c>
      <c r="AI1060" s="689">
        <v>500</v>
      </c>
      <c r="AJ1060" s="689">
        <v>500</v>
      </c>
      <c r="AK1060" s="689">
        <v>500</v>
      </c>
      <c r="AL1060" s="673">
        <v>1</v>
      </c>
      <c r="AM1060" s="673">
        <v>20</v>
      </c>
      <c r="AN1060" s="685" t="s">
        <v>1782</v>
      </c>
      <c r="AO1060" s="683" t="s">
        <v>1324</v>
      </c>
      <c r="AP1060" s="687" t="s">
        <v>1802</v>
      </c>
      <c r="AQ1060" s="376" t="s">
        <v>679</v>
      </c>
      <c r="AR1060" s="369">
        <v>3.1113333333333301E-3</v>
      </c>
      <c r="AS1060" s="369">
        <v>3.1113333333333301E-3</v>
      </c>
      <c r="AT1060" s="369" t="s">
        <v>1419</v>
      </c>
      <c r="AW1060"/>
      <c r="AX1060" s="198"/>
      <c r="AY1060" s="184"/>
      <c r="AZ1060" s="184"/>
      <c r="BA1060" s="184"/>
      <c r="BB1060" s="186"/>
      <c r="BC1060" s="184"/>
      <c r="BD1060" s="184"/>
      <c r="BE1060" s="184"/>
      <c r="BF1060" s="184"/>
      <c r="BG1060" s="186"/>
      <c r="BH1060" s="186"/>
      <c r="BI1060" s="199"/>
      <c r="BJ1060" s="199"/>
      <c r="BK1060" s="199"/>
      <c r="BL1060" s="186"/>
      <c r="BM1060" s="186"/>
      <c r="BN1060" s="186"/>
      <c r="BO1060" s="186"/>
      <c r="BP1060" s="186"/>
      <c r="BQ1060" s="186"/>
      <c r="BR1060" s="186"/>
      <c r="BS1060" s="186"/>
      <c r="BT1060" s="187"/>
      <c r="BU1060" s="188"/>
      <c r="BV1060" s="189"/>
      <c r="BW1060" s="185"/>
      <c r="BX1060"/>
      <c r="BZ1060"/>
    </row>
    <row r="1061" spans="2:78" ht="18.75">
      <c r="B1061" s="676" t="s">
        <v>465</v>
      </c>
      <c r="C1061" s="364">
        <v>11741429000156</v>
      </c>
      <c r="D1061" s="838" t="s">
        <v>14</v>
      </c>
      <c r="E1061" s="838" t="s">
        <v>607</v>
      </c>
      <c r="F1061" s="365" t="s">
        <v>1317</v>
      </c>
      <c r="G1061" s="366" t="s">
        <v>1419</v>
      </c>
      <c r="H1061" s="366" t="s">
        <v>34</v>
      </c>
      <c r="I1061" s="840" t="s">
        <v>34</v>
      </c>
      <c r="J1061" s="366" t="s">
        <v>608</v>
      </c>
      <c r="K1061" s="367" t="s">
        <v>48</v>
      </c>
      <c r="L1061" s="681" t="s">
        <v>1339</v>
      </c>
      <c r="M1061" s="368" t="s">
        <v>34</v>
      </c>
      <c r="N1061" s="682">
        <v>349836</v>
      </c>
      <c r="O1061" s="683" t="s">
        <v>1321</v>
      </c>
      <c r="P1061" s="684">
        <v>41511</v>
      </c>
      <c r="Q1061" s="372">
        <v>25.734582</v>
      </c>
      <c r="R1061" s="372">
        <v>33.591787968127498</v>
      </c>
      <c r="S1061" s="873">
        <v>32</v>
      </c>
      <c r="T1061" s="369">
        <v>-2.3111385338415169E-2</v>
      </c>
      <c r="U1061" s="685">
        <v>-0.23771294608729379</v>
      </c>
      <c r="V1061" s="369">
        <v>-9.5287767973945559E-2</v>
      </c>
      <c r="W1061" s="685">
        <v>-0.83783174887334588</v>
      </c>
      <c r="X1061" s="369">
        <v>-7.7375248207560254E-2</v>
      </c>
      <c r="Y1061" s="685">
        <v>-0.51705902205332721</v>
      </c>
      <c r="Z1061" s="369">
        <v>-4.4220215403611873E-2</v>
      </c>
      <c r="AA1061" s="685">
        <v>-0.23545586254110662</v>
      </c>
      <c r="AB1061" s="369">
        <v>0.23113776541696374</v>
      </c>
      <c r="AC1061" s="373">
        <v>-0.90430551628859213</v>
      </c>
      <c r="AD1061" s="686">
        <v>0</v>
      </c>
      <c r="AE1061" s="687" t="s">
        <v>1944</v>
      </c>
      <c r="AF1061" s="688" t="s">
        <v>1800</v>
      </c>
      <c r="AG1061" s="689" t="s">
        <v>1438</v>
      </c>
      <c r="AH1061" s="689" t="s">
        <v>1786</v>
      </c>
      <c r="AI1061" s="689">
        <v>500</v>
      </c>
      <c r="AJ1061" s="689">
        <v>500</v>
      </c>
      <c r="AK1061" s="689">
        <v>500</v>
      </c>
      <c r="AL1061" s="673">
        <v>2</v>
      </c>
      <c r="AM1061" s="673">
        <v>20</v>
      </c>
      <c r="AN1061" s="685" t="s">
        <v>1782</v>
      </c>
      <c r="AO1061" s="683" t="s">
        <v>1324</v>
      </c>
      <c r="AP1061" s="687" t="s">
        <v>1783</v>
      </c>
      <c r="AQ1061" s="376" t="s">
        <v>659</v>
      </c>
      <c r="AR1061" s="369">
        <v>5.3340000000000002E-3</v>
      </c>
      <c r="AS1061" s="369">
        <v>5.3340000000000002E-3</v>
      </c>
      <c r="AT1061" s="369" t="s">
        <v>1419</v>
      </c>
      <c r="AW1061"/>
      <c r="AX1061" s="198"/>
      <c r="AY1061" s="184"/>
      <c r="AZ1061" s="184"/>
      <c r="BA1061" s="184"/>
      <c r="BB1061" s="186"/>
      <c r="BC1061" s="184"/>
      <c r="BD1061" s="184"/>
      <c r="BE1061" s="184"/>
      <c r="BF1061" s="184"/>
      <c r="BG1061" s="186"/>
      <c r="BH1061" s="186"/>
      <c r="BI1061" s="199"/>
      <c r="BJ1061" s="199"/>
      <c r="BK1061" s="199"/>
      <c r="BL1061" s="186"/>
      <c r="BM1061" s="186"/>
      <c r="BN1061" s="186"/>
      <c r="BO1061" s="186"/>
      <c r="BP1061" s="186"/>
      <c r="BQ1061" s="186"/>
      <c r="BR1061" s="186"/>
      <c r="BS1061" s="186"/>
      <c r="BT1061" s="187"/>
      <c r="BU1061" s="188"/>
      <c r="BV1061" s="189"/>
      <c r="BW1061" s="185"/>
      <c r="BX1061"/>
      <c r="BZ1061"/>
    </row>
    <row r="1062" spans="2:78" ht="18.75">
      <c r="B1062" s="676" t="s">
        <v>348</v>
      </c>
      <c r="C1062" s="364">
        <v>10237439000196</v>
      </c>
      <c r="D1062" s="838" t="s">
        <v>13</v>
      </c>
      <c r="E1062" s="838" t="s">
        <v>616</v>
      </c>
      <c r="F1062" s="365" t="s">
        <v>617</v>
      </c>
      <c r="G1062" s="366" t="s">
        <v>34</v>
      </c>
      <c r="H1062" s="366" t="s">
        <v>1338</v>
      </c>
      <c r="I1062" s="840" t="s">
        <v>34</v>
      </c>
      <c r="J1062" s="366" t="s">
        <v>608</v>
      </c>
      <c r="K1062" s="367" t="s">
        <v>48</v>
      </c>
      <c r="L1062" s="681" t="s">
        <v>1419</v>
      </c>
      <c r="M1062" s="368" t="s">
        <v>34</v>
      </c>
      <c r="N1062" s="682">
        <v>216569</v>
      </c>
      <c r="O1062" s="683" t="s">
        <v>1321</v>
      </c>
      <c r="P1062" s="684">
        <v>39660</v>
      </c>
      <c r="Q1062" s="372">
        <v>25.947489999999998</v>
      </c>
      <c r="R1062" s="372">
        <v>24.638794470119535</v>
      </c>
      <c r="S1062" s="873">
        <v>1</v>
      </c>
      <c r="T1062" s="369">
        <v>0.14546237941738416</v>
      </c>
      <c r="U1062" s="685">
        <v>1.4961582895119203</v>
      </c>
      <c r="V1062" s="369">
        <v>0.25399052913604758</v>
      </c>
      <c r="W1062" s="685">
        <v>2.2332491750830741</v>
      </c>
      <c r="X1062" s="369">
        <v>0.21946220765747082</v>
      </c>
      <c r="Y1062" s="685">
        <v>1.4665531561803582</v>
      </c>
      <c r="Z1062" s="369">
        <v>0.34145048431220193</v>
      </c>
      <c r="AA1062" s="685">
        <v>1.8180942260231814</v>
      </c>
      <c r="AB1062" s="369">
        <v>0.11997443741413705</v>
      </c>
      <c r="AC1062" s="373">
        <v>1.1690752117191172</v>
      </c>
      <c r="AD1062" s="686">
        <v>0</v>
      </c>
      <c r="AE1062" s="687" t="s">
        <v>1866</v>
      </c>
      <c r="AF1062" s="688" t="s">
        <v>1779</v>
      </c>
      <c r="AG1062" s="689" t="s">
        <v>1439</v>
      </c>
      <c r="AH1062" s="689" t="s">
        <v>1786</v>
      </c>
      <c r="AI1062" s="689">
        <v>10000</v>
      </c>
      <c r="AJ1062" s="689">
        <v>1000</v>
      </c>
      <c r="AK1062" s="689">
        <v>5000</v>
      </c>
      <c r="AL1062" s="673">
        <v>2</v>
      </c>
      <c r="AM1062" s="673">
        <v>10</v>
      </c>
      <c r="AN1062" s="685" t="s">
        <v>1787</v>
      </c>
      <c r="AO1062" s="683" t="s">
        <v>1324</v>
      </c>
      <c r="AP1062" s="687" t="s">
        <v>1802</v>
      </c>
      <c r="AQ1062" s="376" t="s">
        <v>664</v>
      </c>
      <c r="AR1062" s="369">
        <v>4.0000000000000001E-3</v>
      </c>
      <c r="AS1062" s="369">
        <v>4.0000000000000001E-3</v>
      </c>
      <c r="AT1062" s="369" t="s">
        <v>1419</v>
      </c>
      <c r="AW1062"/>
      <c r="AX1062" s="198"/>
      <c r="AY1062" s="184"/>
      <c r="AZ1062" s="184"/>
      <c r="BA1062" s="184"/>
      <c r="BB1062" s="186"/>
      <c r="BC1062" s="184"/>
      <c r="BD1062" s="184"/>
      <c r="BE1062" s="184"/>
      <c r="BF1062" s="184"/>
      <c r="BG1062" s="186"/>
      <c r="BH1062" s="186"/>
      <c r="BI1062" s="199"/>
      <c r="BJ1062" s="199"/>
      <c r="BK1062" s="199"/>
      <c r="BL1062" s="186"/>
      <c r="BM1062" s="186"/>
      <c r="BN1062" s="186"/>
      <c r="BO1062" s="186"/>
      <c r="BP1062" s="186"/>
      <c r="BQ1062" s="186"/>
      <c r="BR1062" s="186"/>
      <c r="BS1062" s="186"/>
      <c r="BT1062" s="187"/>
      <c r="BU1062" s="188"/>
      <c r="BV1062" s="189"/>
      <c r="BW1062" s="185"/>
      <c r="BX1062"/>
      <c r="BZ1062"/>
    </row>
    <row r="1063" spans="2:78" ht="18.75">
      <c r="B1063" s="676" t="s">
        <v>537</v>
      </c>
      <c r="C1063" s="364">
        <v>25108749000188</v>
      </c>
      <c r="D1063" s="838" t="s">
        <v>13</v>
      </c>
      <c r="E1063" s="838" t="s">
        <v>615</v>
      </c>
      <c r="F1063" s="365" t="s">
        <v>619</v>
      </c>
      <c r="G1063" s="366" t="s">
        <v>34</v>
      </c>
      <c r="H1063" s="366" t="s">
        <v>1338</v>
      </c>
      <c r="I1063" s="840" t="s">
        <v>34</v>
      </c>
      <c r="J1063" s="366" t="s">
        <v>1419</v>
      </c>
      <c r="K1063" s="367" t="s">
        <v>48</v>
      </c>
      <c r="L1063" s="681" t="s">
        <v>1419</v>
      </c>
      <c r="M1063" s="368" t="s">
        <v>1416</v>
      </c>
      <c r="N1063" s="682">
        <v>422754</v>
      </c>
      <c r="O1063" s="683" t="s">
        <v>1321</v>
      </c>
      <c r="P1063" s="684">
        <v>42539</v>
      </c>
      <c r="Q1063" s="372">
        <v>12.701784999999999</v>
      </c>
      <c r="R1063" s="372">
        <v>14.618489461538468</v>
      </c>
      <c r="S1063" s="873">
        <v>2</v>
      </c>
      <c r="T1063" s="369">
        <v>0.15427352292035312</v>
      </c>
      <c r="U1063" s="685">
        <v>1.5867856080312999</v>
      </c>
      <c r="V1063" s="369">
        <v>0.14545608476003546</v>
      </c>
      <c r="W1063" s="685">
        <v>1.2789440708915789</v>
      </c>
      <c r="X1063" s="369">
        <v>0.12858205324782279</v>
      </c>
      <c r="Y1063" s="685">
        <v>0.85924778590153816</v>
      </c>
      <c r="Z1063" s="369">
        <v>0.18579747533271052</v>
      </c>
      <c r="AA1063" s="685">
        <v>0.98930103377221679</v>
      </c>
      <c r="AB1063" s="369">
        <v>0.14752777403516926</v>
      </c>
      <c r="AC1063" s="373">
        <v>0.21504219562913801</v>
      </c>
      <c r="AD1063" s="686">
        <v>0</v>
      </c>
      <c r="AE1063" s="687" t="s">
        <v>1995</v>
      </c>
      <c r="AF1063" s="688" t="s">
        <v>1800</v>
      </c>
      <c r="AG1063" s="689" t="s">
        <v>741</v>
      </c>
      <c r="AH1063" s="689" t="s">
        <v>1786</v>
      </c>
      <c r="AI1063" s="689">
        <v>5000</v>
      </c>
      <c r="AJ1063" s="689">
        <v>5000</v>
      </c>
      <c r="AK1063" s="689">
        <v>5000</v>
      </c>
      <c r="AL1063" s="673">
        <v>0.75</v>
      </c>
      <c r="AM1063" s="673">
        <v>0</v>
      </c>
      <c r="AN1063" s="685" t="s">
        <v>1801</v>
      </c>
      <c r="AO1063" s="683" t="s">
        <v>1324</v>
      </c>
      <c r="AP1063" s="687" t="s">
        <v>1802</v>
      </c>
      <c r="AQ1063" s="376" t="s">
        <v>668</v>
      </c>
      <c r="AR1063" s="369">
        <v>0</v>
      </c>
      <c r="AS1063" s="369">
        <v>0</v>
      </c>
      <c r="AT1063" s="369" t="s">
        <v>1419</v>
      </c>
      <c r="AW1063"/>
      <c r="AX1063" s="198"/>
      <c r="AY1063" s="184"/>
      <c r="AZ1063" s="184"/>
      <c r="BA1063" s="184"/>
      <c r="BB1063" s="186"/>
      <c r="BC1063" s="184"/>
      <c r="BD1063" s="184"/>
      <c r="BE1063" s="184"/>
      <c r="BF1063" s="184"/>
      <c r="BG1063" s="186"/>
      <c r="BH1063" s="186"/>
      <c r="BI1063" s="199"/>
      <c r="BJ1063" s="199"/>
      <c r="BK1063" s="199"/>
      <c r="BL1063" s="186"/>
      <c r="BM1063" s="186"/>
      <c r="BN1063" s="186"/>
      <c r="BO1063" s="186"/>
      <c r="BP1063" s="186"/>
      <c r="BQ1063" s="186"/>
      <c r="BR1063" s="186"/>
      <c r="BS1063" s="186"/>
      <c r="BT1063" s="187"/>
      <c r="BU1063" s="188"/>
      <c r="BV1063" s="189"/>
      <c r="BW1063" s="185"/>
      <c r="BX1063"/>
      <c r="BZ1063"/>
    </row>
    <row r="1064" spans="2:78" ht="18.75">
      <c r="B1064" s="676" t="s">
        <v>1149</v>
      </c>
      <c r="C1064" s="364">
        <v>23565840000105</v>
      </c>
      <c r="D1064" s="838" t="s">
        <v>11</v>
      </c>
      <c r="E1064" s="838" t="s">
        <v>620</v>
      </c>
      <c r="F1064" s="365" t="s">
        <v>692</v>
      </c>
      <c r="G1064" s="366" t="s">
        <v>738</v>
      </c>
      <c r="H1064" s="366" t="s">
        <v>34</v>
      </c>
      <c r="I1064" s="840" t="s">
        <v>1419</v>
      </c>
      <c r="J1064" s="366" t="s">
        <v>608</v>
      </c>
      <c r="K1064" s="367" t="s">
        <v>48</v>
      </c>
      <c r="L1064" s="681" t="s">
        <v>1419</v>
      </c>
      <c r="M1064" s="368" t="s">
        <v>34</v>
      </c>
      <c r="N1064" s="682">
        <v>416517</v>
      </c>
      <c r="O1064" s="683" t="s">
        <v>1321</v>
      </c>
      <c r="P1064" s="684">
        <v>42366</v>
      </c>
      <c r="Q1064" s="372">
        <v>53.627896999999997</v>
      </c>
      <c r="R1064" s="372">
        <v>55.496015705179303</v>
      </c>
      <c r="S1064" s="873">
        <v>1</v>
      </c>
      <c r="T1064" s="369">
        <v>9.712774995720741E-2</v>
      </c>
      <c r="U1064" s="685">
        <v>0.99901080143303334</v>
      </c>
      <c r="V1064" s="369">
        <v>0.11416025916129935</v>
      </c>
      <c r="W1064" s="685">
        <v>1.0037709101455554</v>
      </c>
      <c r="X1064" s="369">
        <v>0.18487448942405593</v>
      </c>
      <c r="Y1064" s="685">
        <v>1.2354212092190802</v>
      </c>
      <c r="Z1064" s="369">
        <v>0.16596190828493351</v>
      </c>
      <c r="AA1064" s="685">
        <v>0.88368416814643769</v>
      </c>
      <c r="AB1064" s="369">
        <v>1.2448210875716962E-2</v>
      </c>
      <c r="AC1064" s="373">
        <v>3.4452408490494794E-2</v>
      </c>
      <c r="AD1064" s="686">
        <v>26171796000139</v>
      </c>
      <c r="AE1064" s="687" t="s">
        <v>1988</v>
      </c>
      <c r="AF1064" s="688" t="s">
        <v>1779</v>
      </c>
      <c r="AG1064" s="689" t="s">
        <v>1439</v>
      </c>
      <c r="AH1064" s="689" t="s">
        <v>1786</v>
      </c>
      <c r="AI1064" s="689">
        <v>1000</v>
      </c>
      <c r="AJ1064" s="689">
        <v>1000</v>
      </c>
      <c r="AK1064" s="689">
        <v>1000</v>
      </c>
      <c r="AL1064" s="673">
        <v>1.5</v>
      </c>
      <c r="AM1064" s="673">
        <v>0</v>
      </c>
      <c r="AN1064" s="685" t="s">
        <v>1787</v>
      </c>
      <c r="AO1064" s="683" t="s">
        <v>1324</v>
      </c>
      <c r="AP1064" s="687" t="s">
        <v>1788</v>
      </c>
      <c r="AQ1064" s="376" t="s">
        <v>11</v>
      </c>
      <c r="AR1064" s="369">
        <v>1.6000000000000001E-3</v>
      </c>
      <c r="AS1064" s="369">
        <v>1.6000000000000001E-3</v>
      </c>
      <c r="AT1064" s="369" t="s">
        <v>1419</v>
      </c>
      <c r="AW1064"/>
      <c r="AX1064" s="198"/>
      <c r="AY1064" s="184"/>
      <c r="AZ1064" s="184"/>
      <c r="BA1064" s="184"/>
      <c r="BB1064" s="186"/>
      <c r="BC1064" s="184"/>
      <c r="BD1064" s="184"/>
      <c r="BE1064" s="184"/>
      <c r="BF1064" s="184"/>
      <c r="BG1064" s="186"/>
      <c r="BH1064" s="186"/>
      <c r="BI1064" s="199"/>
      <c r="BJ1064" s="199"/>
      <c r="BK1064" s="199"/>
      <c r="BL1064" s="186"/>
      <c r="BM1064" s="186"/>
      <c r="BN1064" s="186"/>
      <c r="BO1064" s="186"/>
      <c r="BP1064" s="186"/>
      <c r="BQ1064" s="186"/>
      <c r="BR1064" s="186"/>
      <c r="BS1064" s="186"/>
      <c r="BT1064" s="187"/>
      <c r="BU1064" s="188"/>
      <c r="BV1064" s="189"/>
      <c r="BW1064" s="185"/>
      <c r="BX1064"/>
      <c r="BZ1064"/>
    </row>
    <row r="1065" spans="2:78" ht="18.75">
      <c r="B1065" s="676" t="s">
        <v>1150</v>
      </c>
      <c r="C1065" s="364">
        <v>27717045000138</v>
      </c>
      <c r="D1065" s="838" t="s">
        <v>11</v>
      </c>
      <c r="E1065" s="838" t="s">
        <v>620</v>
      </c>
      <c r="F1065" s="365" t="s">
        <v>692</v>
      </c>
      <c r="G1065" s="366" t="s">
        <v>738</v>
      </c>
      <c r="H1065" s="366" t="s">
        <v>34</v>
      </c>
      <c r="I1065" s="840" t="s">
        <v>1419</v>
      </c>
      <c r="J1065" s="366" t="s">
        <v>608</v>
      </c>
      <c r="K1065" s="367" t="s">
        <v>48</v>
      </c>
      <c r="L1065" s="681" t="s">
        <v>1419</v>
      </c>
      <c r="M1065" s="368" t="s">
        <v>1416</v>
      </c>
      <c r="N1065" s="682">
        <v>447137</v>
      </c>
      <c r="O1065" s="683" t="s">
        <v>1321</v>
      </c>
      <c r="P1065" s="684">
        <v>42894</v>
      </c>
      <c r="Q1065" s="372">
        <v>59.847572</v>
      </c>
      <c r="R1065" s="372">
        <v>51.536141756972093</v>
      </c>
      <c r="S1065" s="873">
        <v>1</v>
      </c>
      <c r="T1065" s="369">
        <v>9.6616893573621354E-2</v>
      </c>
      <c r="U1065" s="685">
        <v>0.99375637058903321</v>
      </c>
      <c r="V1065" s="369">
        <v>0.11397142974324392</v>
      </c>
      <c r="W1065" s="685">
        <v>1.0021105996468209</v>
      </c>
      <c r="X1065" s="369">
        <v>0.18543247612519864</v>
      </c>
      <c r="Y1065" s="685">
        <v>1.2391499476037078</v>
      </c>
      <c r="Z1065" s="369">
        <v>0.1627327161292409</v>
      </c>
      <c r="AA1065" s="685">
        <v>0.86648994560840187</v>
      </c>
      <c r="AB1065" s="369">
        <v>1.1141127378362672E-2</v>
      </c>
      <c r="AC1065" s="373">
        <v>2.1545524062204259E-2</v>
      </c>
      <c r="AD1065" s="686">
        <v>26751126000191</v>
      </c>
      <c r="AE1065" s="687" t="s">
        <v>1988</v>
      </c>
      <c r="AF1065" s="688" t="s">
        <v>1779</v>
      </c>
      <c r="AG1065" s="689" t="s">
        <v>1439</v>
      </c>
      <c r="AH1065" s="689" t="s">
        <v>1786</v>
      </c>
      <c r="AI1065" s="689">
        <v>100</v>
      </c>
      <c r="AJ1065" s="689">
        <v>100</v>
      </c>
      <c r="AK1065" s="689">
        <v>100</v>
      </c>
      <c r="AL1065" s="673">
        <v>0.3</v>
      </c>
      <c r="AM1065" s="673">
        <v>0</v>
      </c>
      <c r="AN1065" s="685" t="s">
        <v>1787</v>
      </c>
      <c r="AO1065" s="683" t="s">
        <v>1324</v>
      </c>
      <c r="AP1065" s="687" t="s">
        <v>1788</v>
      </c>
      <c r="AQ1065" s="376" t="s">
        <v>11</v>
      </c>
      <c r="AR1065" s="369">
        <v>4.0000000000000002E-4</v>
      </c>
      <c r="AS1065" s="369">
        <v>4.0000000000000002E-4</v>
      </c>
      <c r="AT1065" s="369" t="s">
        <v>1419</v>
      </c>
      <c r="AW1065" s="198"/>
      <c r="AX1065" s="198"/>
      <c r="AY1065" s="184"/>
      <c r="AZ1065" s="184"/>
      <c r="BA1065" s="184"/>
      <c r="BB1065" s="186"/>
      <c r="BC1065" s="184"/>
      <c r="BD1065" s="184"/>
      <c r="BE1065" s="184"/>
      <c r="BF1065" s="184"/>
      <c r="BG1065" s="186"/>
      <c r="BH1065" s="186"/>
      <c r="BI1065" s="199"/>
      <c r="BJ1065" s="199"/>
      <c r="BK1065" s="199"/>
      <c r="BL1065" s="186"/>
      <c r="BM1065" s="186"/>
      <c r="BN1065" s="186"/>
      <c r="BO1065" s="186"/>
      <c r="BP1065" s="186"/>
      <c r="BQ1065" s="186"/>
      <c r="BR1065" s="186"/>
      <c r="BS1065" s="186"/>
      <c r="BT1065" s="187"/>
      <c r="BU1065" s="188"/>
      <c r="BV1065" s="189"/>
      <c r="BW1065" s="185"/>
      <c r="BX1065"/>
      <c r="BZ1065"/>
    </row>
    <row r="1066" spans="2:78" ht="18.75">
      <c r="B1066" s="676" t="s">
        <v>1151</v>
      </c>
      <c r="C1066" s="364">
        <v>29178368000126</v>
      </c>
      <c r="D1066" s="838" t="s">
        <v>11</v>
      </c>
      <c r="E1066" s="838" t="s">
        <v>661</v>
      </c>
      <c r="F1066" s="365" t="s">
        <v>1419</v>
      </c>
      <c r="G1066" s="366" t="s">
        <v>1419</v>
      </c>
      <c r="H1066" s="366" t="s">
        <v>34</v>
      </c>
      <c r="I1066" s="840" t="s">
        <v>34</v>
      </c>
      <c r="J1066" s="366" t="s">
        <v>611</v>
      </c>
      <c r="K1066" s="367" t="s">
        <v>48</v>
      </c>
      <c r="L1066" s="681" t="s">
        <v>1419</v>
      </c>
      <c r="M1066" s="368" t="s">
        <v>34</v>
      </c>
      <c r="N1066" s="682">
        <v>466743</v>
      </c>
      <c r="O1066" s="683" t="s">
        <v>1321</v>
      </c>
      <c r="P1066" s="684">
        <v>43252</v>
      </c>
      <c r="Q1066" s="372">
        <v>21.347962949999999</v>
      </c>
      <c r="R1066" s="372">
        <v>38.974049683665349</v>
      </c>
      <c r="S1066" s="873">
        <v>3</v>
      </c>
      <c r="T1066" s="369">
        <v>-0.13257019205493004</v>
      </c>
      <c r="U1066" s="685">
        <v>-1.3635552544898535</v>
      </c>
      <c r="V1066" s="369">
        <v>-0.1147886429952093</v>
      </c>
      <c r="W1066" s="685">
        <v>-1.0092960676523666</v>
      </c>
      <c r="X1066" s="369">
        <v>-9.800795926738981E-2</v>
      </c>
      <c r="Y1066" s="685">
        <v>-0.65493682729521019</v>
      </c>
      <c r="Z1066" s="369">
        <v>-2.0447060025463148E-2</v>
      </c>
      <c r="AA1066" s="685">
        <v>-0.10887283363011326</v>
      </c>
      <c r="AB1066" s="369">
        <v>8.5735957417405584E-2</v>
      </c>
      <c r="AC1066" s="373">
        <v>-2.6653931231897565</v>
      </c>
      <c r="AD1066" s="686">
        <v>29599922000149</v>
      </c>
      <c r="AE1066" s="687" t="s">
        <v>1803</v>
      </c>
      <c r="AF1066" s="688" t="s">
        <v>1800</v>
      </c>
      <c r="AG1066" s="689" t="s">
        <v>1438</v>
      </c>
      <c r="AH1066" s="689" t="s">
        <v>1780</v>
      </c>
      <c r="AI1066" s="689">
        <v>5000</v>
      </c>
      <c r="AJ1066" s="689">
        <v>5000</v>
      </c>
      <c r="AK1066" s="689">
        <v>5000</v>
      </c>
      <c r="AL1066" s="673">
        <v>0.9</v>
      </c>
      <c r="AM1066" s="673">
        <v>0</v>
      </c>
      <c r="AN1066" s="685" t="s">
        <v>1782</v>
      </c>
      <c r="AO1066" s="683" t="s">
        <v>1324</v>
      </c>
      <c r="AP1066" s="687" t="s">
        <v>1802</v>
      </c>
      <c r="AQ1066" s="376" t="s">
        <v>679</v>
      </c>
      <c r="AR1066" s="369">
        <v>5.3328000000000004E-3</v>
      </c>
      <c r="AS1066" s="369">
        <v>5.3328000000000004E-3</v>
      </c>
      <c r="AT1066" s="369" t="s">
        <v>1419</v>
      </c>
      <c r="AW1066"/>
      <c r="AX1066" s="198"/>
      <c r="AY1066" s="184"/>
      <c r="AZ1066" s="184"/>
      <c r="BA1066" s="184"/>
      <c r="BB1066" s="186"/>
      <c r="BC1066" s="184"/>
      <c r="BD1066" s="184"/>
      <c r="BE1066" s="184"/>
      <c r="BF1066" s="184"/>
      <c r="BG1066" s="186"/>
      <c r="BH1066" s="186"/>
      <c r="BI1066" s="199"/>
      <c r="BJ1066" s="199"/>
      <c r="BK1066" s="199"/>
      <c r="BL1066" s="186"/>
      <c r="BM1066" s="186"/>
      <c r="BN1066" s="186"/>
      <c r="BO1066" s="186"/>
      <c r="BP1066" s="186"/>
      <c r="BQ1066" s="186"/>
      <c r="BR1066" s="186"/>
      <c r="BS1066" s="186"/>
      <c r="BT1066" s="187"/>
      <c r="BU1066" s="188"/>
      <c r="BV1066" s="189"/>
      <c r="BW1066" s="185"/>
      <c r="BX1066"/>
      <c r="BZ1066"/>
    </row>
    <row r="1067" spans="2:78" ht="18.75">
      <c r="B1067" s="676" t="s">
        <v>1152</v>
      </c>
      <c r="C1067" s="364">
        <v>45560944000151</v>
      </c>
      <c r="D1067" s="838" t="s">
        <v>14</v>
      </c>
      <c r="E1067" s="838" t="s">
        <v>607</v>
      </c>
      <c r="F1067" s="365" t="s">
        <v>1419</v>
      </c>
      <c r="G1067" s="366" t="s">
        <v>1419</v>
      </c>
      <c r="H1067" s="366" t="s">
        <v>34</v>
      </c>
      <c r="I1067" s="840" t="s">
        <v>34</v>
      </c>
      <c r="J1067" s="366" t="s">
        <v>611</v>
      </c>
      <c r="K1067" s="367" t="s">
        <v>48</v>
      </c>
      <c r="L1067" s="681" t="s">
        <v>1419</v>
      </c>
      <c r="M1067" s="368" t="s">
        <v>1416</v>
      </c>
      <c r="N1067" s="683">
        <v>646547</v>
      </c>
      <c r="O1067" s="683" t="s">
        <v>1321</v>
      </c>
      <c r="P1067" s="684">
        <v>44661</v>
      </c>
      <c r="Q1067" s="372">
        <v>8.78351522</v>
      </c>
      <c r="R1067" s="372">
        <v>6.7149891438842957</v>
      </c>
      <c r="S1067" s="873">
        <v>2</v>
      </c>
      <c r="AB1067" s="369">
        <v>0.21738076010665058</v>
      </c>
      <c r="AD1067" s="686">
        <v>0</v>
      </c>
      <c r="AE1067" s="687" t="s">
        <v>2104</v>
      </c>
      <c r="AF1067" s="688" t="s">
        <v>1800</v>
      </c>
      <c r="AG1067" s="689" t="s">
        <v>1438</v>
      </c>
      <c r="AH1067" s="689" t="s">
        <v>1780</v>
      </c>
      <c r="AI1067" s="689">
        <v>50000</v>
      </c>
      <c r="AJ1067" s="689">
        <v>0</v>
      </c>
      <c r="AK1067" s="689">
        <v>0</v>
      </c>
      <c r="AL1067" s="673">
        <v>1.63</v>
      </c>
      <c r="AM1067" s="673">
        <v>20</v>
      </c>
      <c r="AN1067" s="685" t="s">
        <v>1801</v>
      </c>
      <c r="AO1067" s="683" t="s">
        <v>1324</v>
      </c>
      <c r="AP1067" s="687" t="s">
        <v>1783</v>
      </c>
      <c r="AQ1067" s="376" t="s">
        <v>702</v>
      </c>
      <c r="AR1067" s="369">
        <v>0</v>
      </c>
      <c r="AS1067" s="369">
        <v>0</v>
      </c>
      <c r="AT1067" s="369" t="s">
        <v>1419</v>
      </c>
      <c r="AW1067"/>
      <c r="AX1067" s="198"/>
      <c r="AY1067" s="184"/>
      <c r="AZ1067" s="184"/>
      <c r="BA1067" s="184"/>
      <c r="BB1067" s="186"/>
      <c r="BC1067" s="184"/>
      <c r="BD1067" s="184"/>
      <c r="BE1067" s="184"/>
      <c r="BF1067" s="184"/>
      <c r="BG1067" s="186"/>
      <c r="BH1067" s="186"/>
      <c r="BI1067" s="199"/>
      <c r="BJ1067" s="199"/>
      <c r="BK1067" s="199"/>
      <c r="BL1067" s="186"/>
      <c r="BM1067" s="186"/>
      <c r="BN1067" s="186"/>
      <c r="BO1067" s="186"/>
      <c r="BP1067" s="186"/>
      <c r="BQ1067" s="186"/>
      <c r="BR1067" s="186"/>
      <c r="BS1067" s="186"/>
      <c r="BT1067" s="187"/>
      <c r="BU1067" s="188"/>
      <c r="BV1067" s="189"/>
      <c r="BW1067" s="185"/>
      <c r="BX1067"/>
      <c r="BZ1067"/>
    </row>
    <row r="1068" spans="2:78" ht="18.75">
      <c r="B1068" s="676" t="s">
        <v>349</v>
      </c>
      <c r="C1068" s="364">
        <v>40102306000173</v>
      </c>
      <c r="D1068" s="838" t="s">
        <v>14</v>
      </c>
      <c r="E1068" s="838" t="s">
        <v>15</v>
      </c>
      <c r="F1068" s="365" t="s">
        <v>16</v>
      </c>
      <c r="G1068" s="366" t="s">
        <v>1419</v>
      </c>
      <c r="H1068" s="366" t="s">
        <v>34</v>
      </c>
      <c r="I1068" s="840" t="s">
        <v>34</v>
      </c>
      <c r="J1068" s="366" t="s">
        <v>690</v>
      </c>
      <c r="K1068" s="367" t="s">
        <v>48</v>
      </c>
      <c r="L1068" s="681" t="s">
        <v>1419</v>
      </c>
      <c r="M1068" s="368" t="s">
        <v>1416</v>
      </c>
      <c r="N1068" s="683">
        <v>568767</v>
      </c>
      <c r="O1068" s="683" t="s">
        <v>1321</v>
      </c>
      <c r="P1068" s="684">
        <v>44186</v>
      </c>
      <c r="Q1068" s="372">
        <v>65.196053489999997</v>
      </c>
      <c r="R1068" s="372">
        <v>107.3795146437849</v>
      </c>
      <c r="S1068" s="873">
        <v>2</v>
      </c>
      <c r="T1068" s="369">
        <v>-0.33271506485059332</v>
      </c>
      <c r="U1068" s="685">
        <v>-3.4221522039960535</v>
      </c>
      <c r="V1068" s="369">
        <v>-0.29595990059419797</v>
      </c>
      <c r="W1068" s="685">
        <v>-2.6022710614757942</v>
      </c>
      <c r="AB1068" s="369">
        <v>0.20549062017597786</v>
      </c>
      <c r="AC1068" s="373">
        <v>-1.9937225775005218</v>
      </c>
      <c r="AD1068" s="686">
        <v>40102272000117</v>
      </c>
      <c r="AE1068" s="687" t="s">
        <v>2104</v>
      </c>
      <c r="AF1068" s="688" t="s">
        <v>1800</v>
      </c>
      <c r="AG1068" s="689" t="s">
        <v>1438</v>
      </c>
      <c r="AH1068" s="689" t="s">
        <v>1786</v>
      </c>
      <c r="AI1068" s="689">
        <v>1000</v>
      </c>
      <c r="AJ1068" s="689">
        <v>1000</v>
      </c>
      <c r="AK1068" s="689">
        <v>1000</v>
      </c>
      <c r="AL1068" s="673">
        <v>1.5</v>
      </c>
      <c r="AM1068" s="673">
        <v>20</v>
      </c>
      <c r="AN1068" s="685" t="s">
        <v>1782</v>
      </c>
      <c r="AO1068" s="683" t="s">
        <v>1324</v>
      </c>
      <c r="AP1068" s="687" t="s">
        <v>1783</v>
      </c>
      <c r="AQ1068" s="376" t="s">
        <v>716</v>
      </c>
      <c r="AR1068" s="369">
        <v>3.0000000000000001E-3</v>
      </c>
      <c r="AS1068" s="369">
        <v>3.0000000000000001E-3</v>
      </c>
      <c r="AT1068" s="369" t="s">
        <v>1419</v>
      </c>
      <c r="AW1068" s="198"/>
      <c r="AX1068" s="198"/>
      <c r="AY1068" s="184"/>
      <c r="AZ1068" s="184"/>
      <c r="BA1068" s="184"/>
      <c r="BB1068" s="186"/>
      <c r="BC1068" s="184"/>
      <c r="BD1068" s="184"/>
      <c r="BE1068" s="184"/>
      <c r="BF1068" s="184"/>
      <c r="BG1068" s="186"/>
      <c r="BH1068" s="186"/>
      <c r="BI1068" s="199"/>
      <c r="BJ1068" s="199"/>
      <c r="BK1068" s="199"/>
      <c r="BL1068" s="218"/>
      <c r="BM1068" s="186"/>
      <c r="BN1068" s="186"/>
      <c r="BO1068" s="186"/>
      <c r="BP1068" s="186"/>
      <c r="BQ1068" s="186"/>
      <c r="BR1068" s="186"/>
      <c r="BS1068" s="186"/>
      <c r="BT1068" s="187"/>
      <c r="BU1068" s="188"/>
      <c r="BV1068" s="189"/>
      <c r="BW1068" s="185"/>
      <c r="BX1068"/>
      <c r="BZ1068"/>
    </row>
    <row r="1069" spans="2:78" ht="18.75">
      <c r="B1069" s="676" t="s">
        <v>585</v>
      </c>
      <c r="C1069" s="364">
        <v>41088682000113</v>
      </c>
      <c r="D1069" s="838" t="s">
        <v>14</v>
      </c>
      <c r="E1069" s="838" t="s">
        <v>15</v>
      </c>
      <c r="F1069" s="365" t="s">
        <v>16</v>
      </c>
      <c r="G1069" s="366" t="s">
        <v>1419</v>
      </c>
      <c r="H1069" s="366" t="s">
        <v>34</v>
      </c>
      <c r="I1069" s="840" t="s">
        <v>34</v>
      </c>
      <c r="J1069" s="366" t="s">
        <v>690</v>
      </c>
      <c r="K1069" s="367" t="s">
        <v>48</v>
      </c>
      <c r="L1069" s="681" t="s">
        <v>1419</v>
      </c>
      <c r="M1069" s="368" t="s">
        <v>1416</v>
      </c>
      <c r="N1069" s="683">
        <v>634964</v>
      </c>
      <c r="O1069" s="683" t="s">
        <v>1321</v>
      </c>
      <c r="P1069" s="684">
        <v>44306</v>
      </c>
      <c r="Q1069" s="372">
        <v>21.44315508</v>
      </c>
      <c r="R1069" s="372">
        <v>14.273299413745018</v>
      </c>
      <c r="S1069" s="873">
        <v>2</v>
      </c>
      <c r="T1069" s="369">
        <v>-0.23491772617854445</v>
      </c>
      <c r="U1069" s="685">
        <v>-2.4162543248850237</v>
      </c>
      <c r="V1069" s="369">
        <v>-0.17368312521603435</v>
      </c>
      <c r="W1069" s="685">
        <v>-1.5271344858169731</v>
      </c>
      <c r="AB1069" s="369">
        <v>0.19372591627231445</v>
      </c>
      <c r="AC1069" s="373">
        <v>-1.4836141651138617</v>
      </c>
      <c r="AD1069" s="686">
        <v>41536017000145</v>
      </c>
      <c r="AE1069" s="687" t="s">
        <v>2104</v>
      </c>
      <c r="AF1069" s="688" t="s">
        <v>1800</v>
      </c>
      <c r="AG1069" s="689" t="s">
        <v>1438</v>
      </c>
      <c r="AH1069" s="689" t="s">
        <v>1786</v>
      </c>
      <c r="AI1069" s="689">
        <v>1000</v>
      </c>
      <c r="AJ1069" s="689">
        <v>1000</v>
      </c>
      <c r="AK1069" s="689">
        <v>1000</v>
      </c>
      <c r="AL1069" s="673">
        <v>1.5</v>
      </c>
      <c r="AM1069" s="673">
        <v>20</v>
      </c>
      <c r="AN1069" s="685" t="s">
        <v>1782</v>
      </c>
      <c r="AO1069" s="683" t="s">
        <v>1324</v>
      </c>
      <c r="AP1069" s="687" t="s">
        <v>1783</v>
      </c>
      <c r="AQ1069" s="376" t="s">
        <v>716</v>
      </c>
      <c r="AR1069" s="369">
        <v>3.0000000000000001E-3</v>
      </c>
      <c r="AS1069" s="369">
        <v>3.0000000000000001E-3</v>
      </c>
      <c r="AT1069" s="369" t="s">
        <v>1419</v>
      </c>
      <c r="AW1069"/>
      <c r="AX1069" s="198"/>
      <c r="AY1069" s="184"/>
      <c r="AZ1069" s="184"/>
      <c r="BA1069" s="184"/>
      <c r="BB1069" s="186"/>
      <c r="BC1069" s="184"/>
      <c r="BD1069" s="184"/>
      <c r="BE1069" s="184"/>
      <c r="BF1069" s="184"/>
      <c r="BG1069" s="186"/>
      <c r="BH1069" s="186"/>
      <c r="BI1069" s="199"/>
      <c r="BJ1069" s="199"/>
      <c r="BK1069" s="199"/>
      <c r="BL1069" s="186"/>
      <c r="BM1069" s="186"/>
      <c r="BN1069" s="186"/>
      <c r="BO1069" s="186"/>
      <c r="BP1069" s="186"/>
      <c r="BQ1069" s="186"/>
      <c r="BR1069" s="186"/>
      <c r="BS1069" s="186"/>
      <c r="BT1069" s="187"/>
      <c r="BU1069" s="188"/>
      <c r="BV1069" s="189"/>
      <c r="BW1069" s="185"/>
      <c r="BX1069"/>
      <c r="BZ1069"/>
    </row>
    <row r="1070" spans="2:78" ht="18.75">
      <c r="B1070" s="676" t="s">
        <v>350</v>
      </c>
      <c r="C1070" s="364">
        <v>20468028000165</v>
      </c>
      <c r="D1070" s="838" t="s">
        <v>14</v>
      </c>
      <c r="E1070" s="838" t="s">
        <v>607</v>
      </c>
      <c r="F1070" s="365" t="s">
        <v>1419</v>
      </c>
      <c r="G1070" s="366" t="s">
        <v>1419</v>
      </c>
      <c r="H1070" s="366" t="s">
        <v>34</v>
      </c>
      <c r="I1070" s="840" t="s">
        <v>34</v>
      </c>
      <c r="J1070" s="366" t="s">
        <v>608</v>
      </c>
      <c r="K1070" s="367" t="s">
        <v>48</v>
      </c>
      <c r="L1070" s="681" t="s">
        <v>1419</v>
      </c>
      <c r="M1070" s="368" t="s">
        <v>34</v>
      </c>
      <c r="N1070" s="682">
        <v>383872</v>
      </c>
      <c r="O1070" s="683" t="s">
        <v>1321</v>
      </c>
      <c r="P1070" s="684">
        <v>41801</v>
      </c>
      <c r="Q1070" s="372">
        <v>75.492671999999999</v>
      </c>
      <c r="R1070" s="372">
        <v>76.265310763999949</v>
      </c>
      <c r="S1070" s="873">
        <v>2</v>
      </c>
      <c r="T1070" s="369">
        <v>0.13278658708672619</v>
      </c>
      <c r="U1070" s="685">
        <v>1.3657809930067661</v>
      </c>
      <c r="V1070" s="369">
        <v>7.6186696950522714E-2</v>
      </c>
      <c r="W1070" s="685">
        <v>0.66988276569132643</v>
      </c>
      <c r="X1070" s="369">
        <v>6.1205960552313199E-2</v>
      </c>
      <c r="Y1070" s="685">
        <v>0.40900798175302505</v>
      </c>
      <c r="Z1070" s="369">
        <v>8.9586704802476991E-2</v>
      </c>
      <c r="AA1070" s="685">
        <v>0.47701519902048689</v>
      </c>
      <c r="AB1070" s="369">
        <v>0.23157999480633804</v>
      </c>
      <c r="AC1070" s="373">
        <v>-0.16212407032873405</v>
      </c>
      <c r="AD1070" s="686">
        <v>0</v>
      </c>
      <c r="AE1070" s="687" t="s">
        <v>1966</v>
      </c>
      <c r="AF1070" s="688" t="s">
        <v>1800</v>
      </c>
      <c r="AG1070" s="689" t="s">
        <v>1438</v>
      </c>
      <c r="AH1070" s="689" t="s">
        <v>1786</v>
      </c>
      <c r="AI1070" s="689">
        <v>1000</v>
      </c>
      <c r="AJ1070" s="689">
        <v>1000</v>
      </c>
      <c r="AK1070" s="689">
        <v>1000</v>
      </c>
      <c r="AL1070" s="673">
        <v>1.66</v>
      </c>
      <c r="AM1070" s="673">
        <v>20</v>
      </c>
      <c r="AN1070" s="685" t="s">
        <v>1801</v>
      </c>
      <c r="AO1070" s="683" t="s">
        <v>1324</v>
      </c>
      <c r="AP1070" s="687" t="s">
        <v>1783</v>
      </c>
      <c r="AQ1070" s="376" t="s">
        <v>659</v>
      </c>
      <c r="AR1070" s="369">
        <v>3.8733333333333302E-3</v>
      </c>
      <c r="AS1070" s="369">
        <v>3.8733333333333302E-3</v>
      </c>
      <c r="AT1070" s="369" t="s">
        <v>1419</v>
      </c>
      <c r="AW1070"/>
      <c r="AX1070" s="198"/>
      <c r="AY1070" s="184"/>
      <c r="AZ1070" s="184"/>
      <c r="BA1070" s="184"/>
      <c r="BB1070" s="186"/>
      <c r="BC1070" s="184"/>
      <c r="BD1070" s="184"/>
      <c r="BE1070" s="184"/>
      <c r="BF1070" s="184"/>
      <c r="BG1070" s="186"/>
      <c r="BH1070" s="186"/>
      <c r="BI1070" s="199"/>
      <c r="BJ1070" s="199"/>
      <c r="BK1070" s="199"/>
      <c r="BL1070" s="186"/>
      <c r="BM1070" s="186"/>
      <c r="BN1070" s="186"/>
      <c r="BO1070" s="186"/>
      <c r="BP1070" s="186"/>
      <c r="BQ1070" s="186"/>
      <c r="BR1070" s="186"/>
      <c r="BS1070" s="186"/>
      <c r="BT1070" s="187"/>
      <c r="BU1070" s="188"/>
      <c r="BV1070" s="189"/>
      <c r="BW1070" s="185"/>
      <c r="BX1070"/>
      <c r="BZ1070"/>
    </row>
    <row r="1071" spans="2:78" ht="18.75">
      <c r="B1071" s="676" t="s">
        <v>351</v>
      </c>
      <c r="C1071" s="364">
        <v>26362460000153</v>
      </c>
      <c r="D1071" s="838" t="s">
        <v>14</v>
      </c>
      <c r="E1071" s="838" t="s">
        <v>614</v>
      </c>
      <c r="F1071" s="365" t="s">
        <v>1419</v>
      </c>
      <c r="G1071" s="366" t="s">
        <v>1419</v>
      </c>
      <c r="H1071" s="366" t="s">
        <v>1338</v>
      </c>
      <c r="I1071" s="840" t="s">
        <v>34</v>
      </c>
      <c r="J1071" s="366" t="s">
        <v>608</v>
      </c>
      <c r="K1071" s="367" t="s">
        <v>48</v>
      </c>
      <c r="L1071" s="681" t="s">
        <v>1419</v>
      </c>
      <c r="M1071" s="368" t="s">
        <v>34</v>
      </c>
      <c r="N1071" s="682">
        <v>432369</v>
      </c>
      <c r="O1071" s="683" t="s">
        <v>1321</v>
      </c>
      <c r="P1071" s="684">
        <v>42732</v>
      </c>
      <c r="Q1071" s="372">
        <v>122.545112</v>
      </c>
      <c r="R1071" s="372">
        <v>121.95798947600008</v>
      </c>
      <c r="S1071" s="873">
        <v>2</v>
      </c>
      <c r="T1071" s="369">
        <v>0.22693193009669987</v>
      </c>
      <c r="U1071" s="685">
        <v>2.3341161455560551</v>
      </c>
      <c r="V1071" s="369">
        <v>0.17911895102146991</v>
      </c>
      <c r="W1071" s="685">
        <v>1.574929785654243</v>
      </c>
      <c r="X1071" s="369">
        <v>0.15272806634657332</v>
      </c>
      <c r="Y1071" s="685">
        <v>1.020603183248191</v>
      </c>
      <c r="Z1071" s="369">
        <v>0.34333781184209533</v>
      </c>
      <c r="AA1071" s="685">
        <v>1.828143528754808</v>
      </c>
      <c r="AB1071" s="369">
        <v>0.22180611461059765</v>
      </c>
      <c r="AC1071" s="373">
        <v>0.29479603310770242</v>
      </c>
      <c r="AD1071" s="686">
        <v>34719644000156</v>
      </c>
      <c r="AE1071" s="687" t="s">
        <v>1966</v>
      </c>
      <c r="AF1071" s="688" t="s">
        <v>1800</v>
      </c>
      <c r="AG1071" s="689" t="s">
        <v>1438</v>
      </c>
      <c r="AH1071" s="689" t="s">
        <v>1780</v>
      </c>
      <c r="AI1071" s="689">
        <v>10000</v>
      </c>
      <c r="AJ1071" s="689">
        <v>1000</v>
      </c>
      <c r="AK1071" s="689">
        <v>10000</v>
      </c>
      <c r="AL1071" s="673">
        <v>2</v>
      </c>
      <c r="AM1071" s="673">
        <v>20</v>
      </c>
      <c r="AN1071" s="685" t="s">
        <v>1801</v>
      </c>
      <c r="AO1071" s="683" t="s">
        <v>1324</v>
      </c>
      <c r="AP1071" s="687" t="s">
        <v>1783</v>
      </c>
      <c r="AQ1071" s="376" t="s">
        <v>659</v>
      </c>
      <c r="AR1071" s="369">
        <v>4.6666666666666697E-3</v>
      </c>
      <c r="AS1071" s="369">
        <v>4.6666666666666697E-3</v>
      </c>
      <c r="AT1071" s="369" t="s">
        <v>1419</v>
      </c>
      <c r="AW1071" s="198"/>
      <c r="AX1071" s="198"/>
      <c r="AY1071" s="184"/>
      <c r="AZ1071" s="184"/>
      <c r="BA1071" s="184"/>
      <c r="BB1071" s="186"/>
      <c r="BC1071" s="184"/>
      <c r="BD1071" s="184"/>
      <c r="BE1071" s="184"/>
      <c r="BF1071" s="184"/>
      <c r="BG1071" s="186"/>
      <c r="BH1071" s="186"/>
      <c r="BI1071" s="199"/>
      <c r="BJ1071" s="199"/>
      <c r="BK1071" s="199"/>
      <c r="BL1071" s="218"/>
      <c r="BM1071" s="186"/>
      <c r="BN1071" s="186"/>
      <c r="BO1071" s="186"/>
      <c r="BP1071" s="186"/>
      <c r="BQ1071" s="186"/>
      <c r="BR1071" s="186"/>
      <c r="BS1071" s="186"/>
      <c r="BT1071" s="187"/>
      <c r="BU1071" s="188"/>
      <c r="BV1071" s="189"/>
      <c r="BW1071" s="185"/>
      <c r="BX1071"/>
      <c r="BZ1071"/>
    </row>
    <row r="1072" spans="2:78" ht="18.75">
      <c r="B1072" s="676" t="s">
        <v>1153</v>
      </c>
      <c r="C1072" s="364">
        <v>10500884000105</v>
      </c>
      <c r="D1072" s="838" t="s">
        <v>14</v>
      </c>
      <c r="E1072" s="838" t="s">
        <v>607</v>
      </c>
      <c r="F1072" s="365" t="s">
        <v>1419</v>
      </c>
      <c r="G1072" s="366" t="s">
        <v>1419</v>
      </c>
      <c r="H1072" s="366" t="s">
        <v>34</v>
      </c>
      <c r="I1072" s="840" t="s">
        <v>34</v>
      </c>
      <c r="J1072" s="366" t="s">
        <v>608</v>
      </c>
      <c r="K1072" s="367" t="s">
        <v>48</v>
      </c>
      <c r="L1072" s="681" t="s">
        <v>715</v>
      </c>
      <c r="M1072" s="368" t="s">
        <v>34</v>
      </c>
      <c r="N1072" s="682">
        <v>298761</v>
      </c>
      <c r="O1072" s="683" t="s">
        <v>1321</v>
      </c>
      <c r="P1072" s="684">
        <v>40951</v>
      </c>
      <c r="Q1072" s="372">
        <v>1543746000</v>
      </c>
      <c r="R1072" s="372">
        <v>48078263.745152459</v>
      </c>
      <c r="S1072" s="873">
        <v>2</v>
      </c>
      <c r="T1072" s="369">
        <v>0.13336254299716432</v>
      </c>
      <c r="U1072" s="685">
        <v>1.3717050072656198</v>
      </c>
      <c r="V1072" s="369">
        <v>0.12456186403778013</v>
      </c>
      <c r="W1072" s="685">
        <v>1.0952285546055904</v>
      </c>
      <c r="X1072" s="369">
        <v>0.19899479045544655</v>
      </c>
      <c r="Y1072" s="685">
        <v>1.3297799248487128</v>
      </c>
      <c r="Z1072" s="369">
        <v>0.34561843826279781</v>
      </c>
      <c r="AA1072" s="685">
        <v>1.8402869987971695</v>
      </c>
      <c r="AB1072" s="369">
        <v>0.19223937841074618</v>
      </c>
      <c r="AC1072" s="373">
        <v>5.6338487005539457E-2</v>
      </c>
      <c r="AD1072" s="686">
        <v>36352539000157</v>
      </c>
      <c r="AE1072" s="687" t="s">
        <v>1915</v>
      </c>
      <c r="AF1072" s="688" t="s">
        <v>1779</v>
      </c>
      <c r="AG1072" s="689" t="s">
        <v>1439</v>
      </c>
      <c r="AH1072" s="689" t="s">
        <v>1786</v>
      </c>
      <c r="AI1072" s="689">
        <v>5000</v>
      </c>
      <c r="AJ1072" s="689">
        <v>1000</v>
      </c>
      <c r="AK1072" s="689">
        <v>5000</v>
      </c>
      <c r="AL1072" s="673">
        <v>2.2000000000000002</v>
      </c>
      <c r="AM1072" s="673">
        <v>15</v>
      </c>
      <c r="AN1072" s="685" t="s">
        <v>666</v>
      </c>
      <c r="AO1072" s="683" t="s">
        <v>1324</v>
      </c>
      <c r="AP1072" s="687" t="s">
        <v>1783</v>
      </c>
      <c r="AQ1072" s="376" t="s">
        <v>659</v>
      </c>
      <c r="AR1072" s="369">
        <v>5.3333333333333297E-3</v>
      </c>
      <c r="AS1072" s="369">
        <v>5.3333333333333297E-3</v>
      </c>
      <c r="AT1072" s="369" t="s">
        <v>1419</v>
      </c>
      <c r="AW1072"/>
      <c r="AX1072" s="198"/>
      <c r="AY1072" s="184"/>
      <c r="AZ1072" s="184"/>
      <c r="BA1072" s="184"/>
      <c r="BB1072" s="186"/>
      <c r="BC1072" s="184"/>
      <c r="BD1072" s="184"/>
      <c r="BE1072" s="184"/>
      <c r="BF1072" s="184"/>
      <c r="BG1072" s="186"/>
      <c r="BH1072" s="186"/>
      <c r="BI1072" s="199"/>
      <c r="BJ1072" s="199"/>
      <c r="BK1072" s="199"/>
      <c r="BL1072" s="186"/>
      <c r="BM1072" s="186"/>
      <c r="BN1072" s="186"/>
      <c r="BO1072" s="186"/>
      <c r="BP1072" s="186"/>
      <c r="BQ1072" s="186"/>
      <c r="BR1072" s="186"/>
      <c r="BS1072" s="186"/>
      <c r="BT1072" s="187"/>
      <c r="BU1072" s="188"/>
      <c r="BV1072" s="189"/>
      <c r="BW1072" s="185"/>
      <c r="BX1072"/>
      <c r="BZ1072"/>
    </row>
    <row r="1073" spans="2:78" ht="18.75">
      <c r="B1073" s="676" t="s">
        <v>1154</v>
      </c>
      <c r="C1073" s="364">
        <v>28911549000157</v>
      </c>
      <c r="D1073" s="838" t="s">
        <v>13</v>
      </c>
      <c r="E1073" s="838" t="s">
        <v>615</v>
      </c>
      <c r="F1073" s="365" t="s">
        <v>619</v>
      </c>
      <c r="G1073" s="366" t="s">
        <v>34</v>
      </c>
      <c r="H1073" s="366" t="s">
        <v>865</v>
      </c>
      <c r="I1073" s="840" t="s">
        <v>34</v>
      </c>
      <c r="J1073" s="366" t="s">
        <v>611</v>
      </c>
      <c r="K1073" s="367" t="s">
        <v>48</v>
      </c>
      <c r="L1073" s="681" t="s">
        <v>1419</v>
      </c>
      <c r="M1073" s="368" t="s">
        <v>34</v>
      </c>
      <c r="N1073" s="682">
        <v>456748</v>
      </c>
      <c r="O1073" s="683" t="s">
        <v>1321</v>
      </c>
      <c r="P1073" s="684">
        <v>43083</v>
      </c>
      <c r="Q1073" s="372">
        <v>217.29533656999999</v>
      </c>
      <c r="R1073" s="372">
        <v>223.41769386792839</v>
      </c>
      <c r="S1073" s="873">
        <v>3</v>
      </c>
      <c r="T1073" s="369">
        <v>9.3834407090651384E-2</v>
      </c>
      <c r="U1073" s="685">
        <v>0.96513701049314804</v>
      </c>
      <c r="V1073" s="369">
        <v>0.11604936498230312</v>
      </c>
      <c r="W1073" s="685">
        <v>1.0203811516012182</v>
      </c>
      <c r="X1073" s="369">
        <v>0.15662305995741121</v>
      </c>
      <c r="Y1073" s="685">
        <v>1.046631423983799</v>
      </c>
      <c r="Z1073" s="369">
        <v>0.40537277965827534</v>
      </c>
      <c r="AA1073" s="685">
        <v>2.1584561860214073</v>
      </c>
      <c r="AB1073" s="369">
        <v>6.349323839782306E-2</v>
      </c>
      <c r="AC1073" s="373">
        <v>3.6507456944411612E-2</v>
      </c>
      <c r="AD1073" s="686">
        <v>42870882000196</v>
      </c>
      <c r="AE1073" s="687" t="s">
        <v>1915</v>
      </c>
      <c r="AF1073" s="688" t="s">
        <v>1779</v>
      </c>
      <c r="AG1073" s="689" t="s">
        <v>1439</v>
      </c>
      <c r="AH1073" s="689" t="s">
        <v>1786</v>
      </c>
      <c r="AI1073" s="689">
        <v>5000</v>
      </c>
      <c r="AJ1073" s="689">
        <v>1000</v>
      </c>
      <c r="AK1073" s="689">
        <v>5000</v>
      </c>
      <c r="AL1073" s="673">
        <v>1.7</v>
      </c>
      <c r="AM1073" s="673">
        <v>15</v>
      </c>
      <c r="AN1073" s="685" t="s">
        <v>1787</v>
      </c>
      <c r="AO1073" s="683" t="s">
        <v>1324</v>
      </c>
      <c r="AP1073" s="687" t="s">
        <v>1802</v>
      </c>
      <c r="AQ1073" s="376" t="s">
        <v>668</v>
      </c>
      <c r="AR1073" s="369">
        <v>4.5333333333333302E-3</v>
      </c>
      <c r="AS1073" s="369">
        <v>4.5333333333333302E-3</v>
      </c>
      <c r="AT1073" s="369" t="s">
        <v>1419</v>
      </c>
      <c r="AW1073"/>
      <c r="AX1073" s="198"/>
      <c r="AY1073" s="184"/>
      <c r="AZ1073" s="184"/>
      <c r="BA1073" s="184"/>
      <c r="BB1073" s="186"/>
      <c r="BC1073" s="184"/>
      <c r="BD1073" s="184"/>
      <c r="BE1073" s="184"/>
      <c r="BF1073" s="184"/>
      <c r="BG1073" s="186"/>
      <c r="BH1073" s="186"/>
      <c r="BI1073" s="199"/>
      <c r="BJ1073" s="199"/>
      <c r="BK1073" s="199"/>
      <c r="BL1073" s="186"/>
      <c r="BM1073" s="186"/>
      <c r="BN1073" s="186"/>
      <c r="BO1073" s="186"/>
      <c r="BP1073" s="186"/>
      <c r="BQ1073" s="186"/>
      <c r="BR1073" s="186"/>
      <c r="BS1073" s="186"/>
      <c r="BT1073" s="187"/>
      <c r="BU1073" s="188"/>
      <c r="BV1073" s="189"/>
      <c r="BW1073" s="185"/>
      <c r="BX1073"/>
      <c r="BZ1073"/>
    </row>
    <row r="1074" spans="2:78" ht="18.75">
      <c r="B1074" s="676" t="s">
        <v>1155</v>
      </c>
      <c r="C1074" s="364">
        <v>13504068000150</v>
      </c>
      <c r="D1074" s="838" t="s">
        <v>14</v>
      </c>
      <c r="E1074" s="838" t="s">
        <v>607</v>
      </c>
      <c r="F1074" s="365" t="s">
        <v>1419</v>
      </c>
      <c r="G1074" s="366" t="s">
        <v>1419</v>
      </c>
      <c r="H1074" s="366" t="s">
        <v>34</v>
      </c>
      <c r="I1074" s="840" t="s">
        <v>34</v>
      </c>
      <c r="J1074" s="366" t="s">
        <v>608</v>
      </c>
      <c r="K1074" s="367" t="s">
        <v>48</v>
      </c>
      <c r="L1074" s="681" t="s">
        <v>1419</v>
      </c>
      <c r="M1074" s="368" t="s">
        <v>34</v>
      </c>
      <c r="N1074" s="682">
        <v>439924</v>
      </c>
      <c r="O1074" s="683" t="s">
        <v>1321</v>
      </c>
      <c r="P1074" s="684">
        <v>42811</v>
      </c>
      <c r="Q1074" s="372">
        <v>73.414249999999996</v>
      </c>
      <c r="R1074" s="372">
        <v>69.954377111553825</v>
      </c>
      <c r="S1074" s="873">
        <v>2</v>
      </c>
      <c r="T1074" s="369">
        <v>-3.8763257154329933E-2</v>
      </c>
      <c r="U1074" s="685">
        <v>-0.39870081014914227</v>
      </c>
      <c r="V1074" s="369">
        <v>-9.0878072644575147E-2</v>
      </c>
      <c r="W1074" s="685">
        <v>-0.79905885253669084</v>
      </c>
      <c r="X1074" s="369">
        <v>-7.3915096316162887E-2</v>
      </c>
      <c r="Y1074" s="685">
        <v>-0.49393660507157361</v>
      </c>
      <c r="Z1074" s="369">
        <v>3.0781662136794008E-3</v>
      </c>
      <c r="AA1074" s="685">
        <v>1.6390066721103685E-2</v>
      </c>
      <c r="AB1074" s="369">
        <v>0.25446007686455974</v>
      </c>
      <c r="AC1074" s="373">
        <v>-0.80409258489973257</v>
      </c>
      <c r="AD1074" s="686">
        <v>36327079000107</v>
      </c>
      <c r="AE1074" s="687" t="s">
        <v>2012</v>
      </c>
      <c r="AF1074" s="688" t="s">
        <v>1779</v>
      </c>
      <c r="AG1074" s="689" t="s">
        <v>1439</v>
      </c>
      <c r="AH1074" s="689" t="s">
        <v>1861</v>
      </c>
      <c r="AI1074" s="689">
        <v>500</v>
      </c>
      <c r="AJ1074" s="689">
        <v>100</v>
      </c>
      <c r="AK1074" s="689">
        <v>500</v>
      </c>
      <c r="AL1074" s="673">
        <v>1.9</v>
      </c>
      <c r="AM1074" s="673">
        <v>15</v>
      </c>
      <c r="AN1074" s="685" t="s">
        <v>1801</v>
      </c>
      <c r="AO1074" s="683" t="s">
        <v>1324</v>
      </c>
      <c r="AP1074" s="687" t="s">
        <v>1783</v>
      </c>
      <c r="AQ1074" s="376" t="s">
        <v>659</v>
      </c>
      <c r="AR1074" s="369">
        <v>4.7999999999999996E-3</v>
      </c>
      <c r="AS1074" s="369">
        <v>4.7999999999999996E-3</v>
      </c>
      <c r="AT1074" s="369" t="s">
        <v>1419</v>
      </c>
      <c r="AW1074"/>
      <c r="AX1074" s="198"/>
      <c r="AY1074" s="184"/>
      <c r="AZ1074" s="184"/>
      <c r="BA1074" s="184"/>
      <c r="BB1074" s="186"/>
      <c r="BC1074" s="184"/>
      <c r="BD1074" s="184"/>
      <c r="BE1074" s="184"/>
      <c r="BF1074" s="184"/>
      <c r="BG1074" s="186"/>
      <c r="BH1074" s="186"/>
      <c r="BI1074" s="199"/>
      <c r="BJ1074" s="199"/>
      <c r="BK1074" s="199"/>
      <c r="BL1074" s="186"/>
      <c r="BM1074" s="186"/>
      <c r="BN1074" s="186"/>
      <c r="BO1074" s="186"/>
      <c r="BP1074" s="186"/>
      <c r="BQ1074" s="186"/>
      <c r="BR1074" s="186"/>
      <c r="BS1074" s="186"/>
      <c r="BT1074" s="187"/>
      <c r="BU1074" s="188"/>
      <c r="BV1074" s="189"/>
      <c r="BW1074" s="185"/>
      <c r="BX1074"/>
      <c r="BZ1074"/>
    </row>
    <row r="1075" spans="2:78" ht="18.75">
      <c r="B1075" s="676" t="s">
        <v>352</v>
      </c>
      <c r="C1075" s="364">
        <v>17155131000140</v>
      </c>
      <c r="D1075" s="838" t="s">
        <v>13</v>
      </c>
      <c r="E1075" s="838" t="s">
        <v>615</v>
      </c>
      <c r="F1075" s="365" t="s">
        <v>619</v>
      </c>
      <c r="G1075" s="366" t="s">
        <v>34</v>
      </c>
      <c r="H1075" s="366" t="s">
        <v>1338</v>
      </c>
      <c r="I1075" s="840" t="s">
        <v>34</v>
      </c>
      <c r="J1075" s="366" t="s">
        <v>1419</v>
      </c>
      <c r="K1075" s="367" t="s">
        <v>48</v>
      </c>
      <c r="L1075" s="681" t="s">
        <v>1419</v>
      </c>
      <c r="M1075" s="368" t="s">
        <v>34</v>
      </c>
      <c r="N1075" s="682">
        <v>386278</v>
      </c>
      <c r="O1075" s="683" t="s">
        <v>1321</v>
      </c>
      <c r="P1075" s="684">
        <v>41271</v>
      </c>
      <c r="Q1075" s="372">
        <v>59.353706000000003</v>
      </c>
      <c r="R1075" s="372">
        <v>82.042811207171297</v>
      </c>
      <c r="S1075" s="873">
        <v>1</v>
      </c>
      <c r="T1075" s="369">
        <v>9.4844403474365624E-3</v>
      </c>
      <c r="U1075" s="685">
        <v>9.7552536291748995E-2</v>
      </c>
      <c r="V1075" s="369">
        <v>2.4832399250591664E-3</v>
      </c>
      <c r="W1075" s="685">
        <v>2.1834253163043101E-2</v>
      </c>
      <c r="X1075" s="369">
        <v>3.6794587715983207E-2</v>
      </c>
      <c r="Y1075" s="685">
        <v>0.24587932164362009</v>
      </c>
      <c r="Z1075" s="369">
        <v>0.13767053739615709</v>
      </c>
      <c r="AA1075" s="685">
        <v>0.73304335660160946</v>
      </c>
      <c r="AB1075" s="369">
        <v>9.0250282802451842E-2</v>
      </c>
      <c r="AC1075" s="373">
        <v>-1.2326626015531097</v>
      </c>
      <c r="AD1075" s="686">
        <v>0</v>
      </c>
      <c r="AE1075" s="687" t="s">
        <v>1839</v>
      </c>
      <c r="AF1075" s="688" t="s">
        <v>1825</v>
      </c>
      <c r="AG1075" s="689" t="s">
        <v>719</v>
      </c>
      <c r="AH1075" s="689" t="s">
        <v>1786</v>
      </c>
      <c r="AI1075" s="689">
        <v>10000</v>
      </c>
      <c r="AJ1075" s="689">
        <v>1000</v>
      </c>
      <c r="AK1075" s="689">
        <v>10000</v>
      </c>
      <c r="AL1075" s="673">
        <v>2</v>
      </c>
      <c r="AM1075" s="673">
        <v>0</v>
      </c>
      <c r="AN1075" s="685" t="s">
        <v>1787</v>
      </c>
      <c r="AO1075" s="683" t="s">
        <v>1324</v>
      </c>
      <c r="AP1075" s="687" t="s">
        <v>1802</v>
      </c>
      <c r="AQ1075" s="376" t="s">
        <v>678</v>
      </c>
      <c r="AR1075" s="369">
        <v>6.0000000000000001E-3</v>
      </c>
      <c r="AS1075" s="369">
        <v>6.0000000000000001E-3</v>
      </c>
      <c r="AT1075" s="369" t="s">
        <v>1419</v>
      </c>
      <c r="AW1075"/>
      <c r="AX1075" s="198"/>
      <c r="AY1075" s="184"/>
      <c r="AZ1075" s="184"/>
      <c r="BA1075" s="184"/>
      <c r="BB1075" s="186"/>
      <c r="BC1075" s="184"/>
      <c r="BD1075" s="184"/>
      <c r="BE1075" s="184"/>
      <c r="BF1075" s="184"/>
      <c r="BG1075" s="186"/>
      <c r="BH1075" s="186"/>
      <c r="BI1075" s="199"/>
      <c r="BJ1075" s="199"/>
      <c r="BK1075" s="199"/>
      <c r="BL1075" s="186"/>
      <c r="BM1075" s="186"/>
      <c r="BN1075" s="186"/>
      <c r="BO1075" s="186"/>
      <c r="BP1075" s="186"/>
      <c r="BQ1075" s="186"/>
      <c r="BR1075" s="186"/>
      <c r="BS1075" s="186"/>
      <c r="BT1075" s="187"/>
      <c r="BU1075" s="188"/>
      <c r="BV1075" s="189"/>
      <c r="BW1075" s="185"/>
      <c r="BX1075"/>
      <c r="BZ1075"/>
    </row>
    <row r="1076" spans="2:78" ht="18.75">
      <c r="B1076" s="676" t="s">
        <v>1156</v>
      </c>
      <c r="C1076" s="364">
        <v>27250923000158</v>
      </c>
      <c r="D1076" s="838" t="s">
        <v>14</v>
      </c>
      <c r="E1076" s="838" t="s">
        <v>607</v>
      </c>
      <c r="F1076" s="365" t="s">
        <v>1419</v>
      </c>
      <c r="G1076" s="366" t="s">
        <v>1419</v>
      </c>
      <c r="H1076" s="366" t="s">
        <v>34</v>
      </c>
      <c r="I1076" s="840" t="s">
        <v>34</v>
      </c>
      <c r="J1076" s="366" t="s">
        <v>608</v>
      </c>
      <c r="K1076" s="367" t="s">
        <v>48</v>
      </c>
      <c r="L1076" s="681" t="s">
        <v>1419</v>
      </c>
      <c r="M1076" s="368" t="s">
        <v>34</v>
      </c>
      <c r="N1076" s="682">
        <v>440582</v>
      </c>
      <c r="O1076" s="683" t="s">
        <v>1321</v>
      </c>
      <c r="P1076" s="684">
        <v>42880</v>
      </c>
      <c r="Q1076" s="372">
        <v>51.915394999999997</v>
      </c>
      <c r="R1076" s="372">
        <v>62.89893923599999</v>
      </c>
      <c r="S1076" s="873">
        <v>2</v>
      </c>
      <c r="T1076" s="369">
        <v>-5.2757279983629113E-2</v>
      </c>
      <c r="U1076" s="685">
        <v>-0.54263681163306143</v>
      </c>
      <c r="V1076" s="369">
        <v>-0.11140171086325279</v>
      </c>
      <c r="W1076" s="685">
        <v>-0.97951596752232295</v>
      </c>
      <c r="X1076" s="369">
        <v>-7.0609746296577347E-2</v>
      </c>
      <c r="Y1076" s="685">
        <v>-0.47184864944930199</v>
      </c>
      <c r="Z1076" s="369">
        <v>7.6477068096427736E-2</v>
      </c>
      <c r="AA1076" s="685">
        <v>0.40721135953101989</v>
      </c>
      <c r="AB1076" s="369">
        <v>0.2562460512912843</v>
      </c>
      <c r="AC1076" s="373">
        <v>-0.87858173050467436</v>
      </c>
      <c r="AD1076" s="686">
        <v>0</v>
      </c>
      <c r="AE1076" s="687" t="s">
        <v>1839</v>
      </c>
      <c r="AF1076" s="688" t="s">
        <v>1825</v>
      </c>
      <c r="AG1076" s="689" t="s">
        <v>719</v>
      </c>
      <c r="AH1076" s="689" t="s">
        <v>1786</v>
      </c>
      <c r="AI1076" s="689">
        <v>5000</v>
      </c>
      <c r="AJ1076" s="689">
        <v>1000</v>
      </c>
      <c r="AK1076" s="689">
        <v>5000</v>
      </c>
      <c r="AL1076" s="673">
        <v>2</v>
      </c>
      <c r="AM1076" s="673">
        <v>20</v>
      </c>
      <c r="AN1076" s="685" t="s">
        <v>666</v>
      </c>
      <c r="AO1076" s="683" t="s">
        <v>1324</v>
      </c>
      <c r="AP1076" s="687" t="s">
        <v>1783</v>
      </c>
      <c r="AQ1076" s="376" t="s">
        <v>659</v>
      </c>
      <c r="AR1076" s="369">
        <v>6.0000000000000001E-3</v>
      </c>
      <c r="AS1076" s="369">
        <v>6.0000000000000001E-3</v>
      </c>
      <c r="AT1076" s="369" t="s">
        <v>1419</v>
      </c>
      <c r="AW1076"/>
      <c r="AX1076" s="198"/>
      <c r="AY1076" s="184"/>
      <c r="AZ1076" s="184"/>
      <c r="BA1076" s="184"/>
      <c r="BB1076" s="186"/>
      <c r="BC1076" s="184"/>
      <c r="BD1076" s="184"/>
      <c r="BE1076" s="184"/>
      <c r="BF1076" s="184"/>
      <c r="BG1076" s="186"/>
      <c r="BH1076" s="186"/>
      <c r="BI1076" s="199"/>
      <c r="BJ1076" s="199"/>
      <c r="BK1076" s="199"/>
      <c r="BL1076" s="186"/>
      <c r="BM1076" s="186"/>
      <c r="BN1076" s="186"/>
      <c r="BO1076" s="186"/>
      <c r="BP1076" s="186"/>
      <c r="BQ1076" s="186"/>
      <c r="BR1076" s="186"/>
      <c r="BS1076" s="186"/>
      <c r="BT1076" s="187"/>
      <c r="BU1076" s="188"/>
      <c r="BV1076" s="189"/>
      <c r="BW1076" s="185"/>
      <c r="BX1076"/>
      <c r="BZ1076"/>
    </row>
    <row r="1077" spans="2:78" ht="18.75">
      <c r="B1077" s="676" t="s">
        <v>353</v>
      </c>
      <c r="C1077" s="364">
        <v>7967080000106</v>
      </c>
      <c r="D1077" s="838" t="s">
        <v>13</v>
      </c>
      <c r="E1077" s="838" t="s">
        <v>616</v>
      </c>
      <c r="F1077" s="365" t="s">
        <v>618</v>
      </c>
      <c r="G1077" s="366" t="s">
        <v>34</v>
      </c>
      <c r="H1077" s="366" t="s">
        <v>1337</v>
      </c>
      <c r="I1077" s="840" t="s">
        <v>34</v>
      </c>
      <c r="J1077" s="366" t="s">
        <v>1419</v>
      </c>
      <c r="K1077" s="367" t="s">
        <v>1782</v>
      </c>
      <c r="L1077" s="681" t="s">
        <v>1419</v>
      </c>
      <c r="M1077" s="368" t="s">
        <v>34</v>
      </c>
      <c r="N1077" s="682">
        <v>159824</v>
      </c>
      <c r="O1077" s="683" t="s">
        <v>1321</v>
      </c>
      <c r="P1077" s="684">
        <v>38863</v>
      </c>
      <c r="Q1077" s="372">
        <v>16.874542000000002</v>
      </c>
      <c r="R1077" s="372">
        <v>21.578047585657369</v>
      </c>
      <c r="S1077" s="873">
        <v>1</v>
      </c>
      <c r="T1077" s="369">
        <v>4.6207847091965792E-2</v>
      </c>
      <c r="U1077" s="685">
        <v>0.47527239513092751</v>
      </c>
      <c r="V1077" s="369">
        <v>4.8670746038532275E-2</v>
      </c>
      <c r="W1077" s="685">
        <v>0.42794471042268334</v>
      </c>
      <c r="X1077" s="369">
        <v>7.6266692367088051E-2</v>
      </c>
      <c r="Y1077" s="685">
        <v>0.50965111303792132</v>
      </c>
      <c r="Z1077" s="369">
        <v>0.13750455945922635</v>
      </c>
      <c r="AA1077" s="685">
        <v>0.73215958708700801</v>
      </c>
      <c r="AB1077" s="369">
        <v>4.5224454611171173E-2</v>
      </c>
      <c r="AC1077" s="373">
        <v>-1.4386164042458129</v>
      </c>
      <c r="AD1077" s="686">
        <v>0</v>
      </c>
      <c r="AE1077" s="687" t="s">
        <v>1839</v>
      </c>
      <c r="AF1077" s="688" t="s">
        <v>1825</v>
      </c>
      <c r="AG1077" s="689" t="s">
        <v>719</v>
      </c>
      <c r="AH1077" s="689" t="s">
        <v>1786</v>
      </c>
      <c r="AI1077" s="689">
        <v>10000</v>
      </c>
      <c r="AJ1077" s="689">
        <v>1000</v>
      </c>
      <c r="AK1077" s="689">
        <v>5000</v>
      </c>
      <c r="AL1077" s="673">
        <v>2</v>
      </c>
      <c r="AM1077" s="673">
        <v>20</v>
      </c>
      <c r="AN1077" s="685" t="s">
        <v>1787</v>
      </c>
      <c r="AO1077" s="683" t="s">
        <v>1324</v>
      </c>
      <c r="AP1077" s="687" t="s">
        <v>1802</v>
      </c>
      <c r="AQ1077" s="376" t="s">
        <v>678</v>
      </c>
      <c r="AR1077" s="369">
        <v>5.4000000000000003E-3</v>
      </c>
      <c r="AS1077" s="369">
        <v>5.4000000000000003E-3</v>
      </c>
      <c r="AT1077" s="369" t="s">
        <v>1419</v>
      </c>
      <c r="AW1077"/>
      <c r="AX1077" s="198"/>
      <c r="AY1077" s="184"/>
      <c r="AZ1077" s="184"/>
      <c r="BA1077" s="184"/>
      <c r="BB1077" s="186"/>
      <c r="BC1077" s="184"/>
      <c r="BD1077" s="184"/>
      <c r="BE1077" s="184"/>
      <c r="BF1077" s="184"/>
      <c r="BG1077" s="186"/>
      <c r="BH1077" s="186"/>
      <c r="BI1077" s="199"/>
      <c r="BJ1077" s="199"/>
      <c r="BK1077" s="199"/>
      <c r="BL1077" s="186"/>
      <c r="BM1077" s="186"/>
      <c r="BN1077" s="186"/>
      <c r="BO1077" s="186"/>
      <c r="BP1077" s="186"/>
      <c r="BQ1077" s="186"/>
      <c r="BR1077" s="186"/>
      <c r="BS1077" s="186"/>
      <c r="BT1077" s="187"/>
      <c r="BU1077" s="188"/>
      <c r="BV1077" s="189"/>
      <c r="BW1077" s="185"/>
      <c r="BX1077"/>
      <c r="BZ1077"/>
    </row>
    <row r="1078" spans="2:78" ht="18.75">
      <c r="B1078" s="676" t="s">
        <v>1157</v>
      </c>
      <c r="C1078" s="364">
        <v>9543255000175</v>
      </c>
      <c r="D1078" s="838" t="s">
        <v>11</v>
      </c>
      <c r="E1078" s="838" t="s">
        <v>620</v>
      </c>
      <c r="F1078" s="365" t="s">
        <v>663</v>
      </c>
      <c r="G1078" s="366" t="s">
        <v>738</v>
      </c>
      <c r="H1078" s="366" t="s">
        <v>34</v>
      </c>
      <c r="I1078" s="840" t="s">
        <v>1419</v>
      </c>
      <c r="J1078" s="366" t="s">
        <v>608</v>
      </c>
      <c r="K1078" s="367" t="s">
        <v>48</v>
      </c>
      <c r="L1078" s="681" t="s">
        <v>1419</v>
      </c>
      <c r="M1078" s="368" t="s">
        <v>34</v>
      </c>
      <c r="N1078" s="682">
        <v>215740</v>
      </c>
      <c r="O1078" s="683" t="s">
        <v>1321</v>
      </c>
      <c r="P1078" s="684">
        <v>39676</v>
      </c>
      <c r="Q1078" s="372">
        <v>337.18424299999998</v>
      </c>
      <c r="R1078" s="372">
        <v>221.20150373306777</v>
      </c>
      <c r="S1078" s="873">
        <v>1</v>
      </c>
      <c r="T1078" s="369">
        <v>0.10608103969050653</v>
      </c>
      <c r="U1078" s="685">
        <v>1.0911001698768206</v>
      </c>
      <c r="V1078" s="369">
        <v>0.12418701743877669</v>
      </c>
      <c r="W1078" s="685">
        <v>1.0919326606175168</v>
      </c>
      <c r="X1078" s="369">
        <v>0.1747447779489768</v>
      </c>
      <c r="Y1078" s="685">
        <v>1.1677295529036564</v>
      </c>
      <c r="Z1078" s="369">
        <v>0.17705042217106048</v>
      </c>
      <c r="AA1078" s="685">
        <v>0.9427262957689958</v>
      </c>
      <c r="AB1078" s="369">
        <v>2.1724144412572778E-3</v>
      </c>
      <c r="AC1078" s="373">
        <v>4.8129072082084869</v>
      </c>
      <c r="AD1078" s="686">
        <v>0</v>
      </c>
      <c r="AE1078" s="687" t="s">
        <v>1824</v>
      </c>
      <c r="AF1078" s="688" t="s">
        <v>1825</v>
      </c>
      <c r="AG1078" s="689" t="s">
        <v>719</v>
      </c>
      <c r="AH1078" s="689" t="s">
        <v>1786</v>
      </c>
      <c r="AI1078" s="689">
        <v>1000</v>
      </c>
      <c r="AJ1078" s="689">
        <v>100</v>
      </c>
      <c r="AK1078" s="689">
        <v>1000</v>
      </c>
      <c r="AL1078" s="673">
        <v>0.45</v>
      </c>
      <c r="AM1078" s="673">
        <v>0</v>
      </c>
      <c r="AN1078" s="685" t="s">
        <v>1787</v>
      </c>
      <c r="AO1078" s="683" t="s">
        <v>1324</v>
      </c>
      <c r="AP1078" s="687" t="s">
        <v>1788</v>
      </c>
      <c r="AQ1078" s="376" t="s">
        <v>669</v>
      </c>
      <c r="AR1078" s="369">
        <v>1.0399999999999999E-3</v>
      </c>
      <c r="AS1078" s="369">
        <v>1.0399999999999999E-3</v>
      </c>
      <c r="AT1078" s="369" t="s">
        <v>1419</v>
      </c>
      <c r="AW1078"/>
      <c r="AX1078" s="198"/>
      <c r="AY1078" s="184"/>
      <c r="AZ1078" s="184"/>
      <c r="BA1078" s="184"/>
      <c r="BB1078" s="186"/>
      <c r="BC1078" s="184"/>
      <c r="BD1078" s="184"/>
      <c r="BE1078" s="184"/>
      <c r="BF1078" s="184"/>
      <c r="BG1078" s="186"/>
      <c r="BH1078" s="186"/>
      <c r="BI1078" s="199"/>
      <c r="BJ1078" s="199"/>
      <c r="BK1078" s="199"/>
      <c r="BL1078" s="186"/>
      <c r="BM1078" s="186"/>
      <c r="BN1078" s="186"/>
      <c r="BO1078" s="186"/>
      <c r="BP1078" s="186"/>
      <c r="BQ1078" s="186"/>
      <c r="BR1078" s="186"/>
      <c r="BS1078" s="186"/>
      <c r="BT1078" s="187"/>
      <c r="BU1078" s="188"/>
      <c r="BV1078" s="189"/>
      <c r="BW1078" s="185"/>
      <c r="BX1078"/>
      <c r="BZ1078"/>
    </row>
    <row r="1079" spans="2:78" ht="18.75">
      <c r="B1079" s="676" t="s">
        <v>590</v>
      </c>
      <c r="C1079" s="364">
        <v>6940782000125</v>
      </c>
      <c r="D1079" s="838" t="s">
        <v>14</v>
      </c>
      <c r="E1079" s="838" t="s">
        <v>614</v>
      </c>
      <c r="F1079" s="365" t="s">
        <v>1419</v>
      </c>
      <c r="G1079" s="366" t="s">
        <v>1419</v>
      </c>
      <c r="H1079" s="366" t="s">
        <v>1338</v>
      </c>
      <c r="I1079" s="840" t="s">
        <v>34</v>
      </c>
      <c r="J1079" s="366" t="s">
        <v>608</v>
      </c>
      <c r="K1079" s="367" t="s">
        <v>48</v>
      </c>
      <c r="L1079" s="681" t="s">
        <v>1419</v>
      </c>
      <c r="M1079" s="368" t="s">
        <v>34</v>
      </c>
      <c r="N1079" s="682">
        <v>141690</v>
      </c>
      <c r="O1079" s="683" t="s">
        <v>1321</v>
      </c>
      <c r="P1079" s="684">
        <v>38240</v>
      </c>
      <c r="Q1079" s="372">
        <v>3.0734900000000001</v>
      </c>
      <c r="R1079" s="372">
        <v>6.2442901792828707</v>
      </c>
      <c r="S1079" s="873">
        <v>2</v>
      </c>
      <c r="T1079" s="369">
        <v>-1.6140398194254946E-2</v>
      </c>
      <c r="U1079" s="685">
        <v>-0.16601261887148655</v>
      </c>
      <c r="V1079" s="369">
        <v>-6.7313425786531433E-2</v>
      </c>
      <c r="W1079" s="685">
        <v>-0.59186322073161035</v>
      </c>
      <c r="X1079" s="369">
        <v>-1.7954580746780469E-2</v>
      </c>
      <c r="Y1079" s="685">
        <v>-0.11998123660171624</v>
      </c>
      <c r="Z1079" s="369">
        <v>3.9380574080470465E-2</v>
      </c>
      <c r="AA1079" s="685">
        <v>0.20968660945789419</v>
      </c>
      <c r="AB1079" s="369">
        <v>0.20669533410885313</v>
      </c>
      <c r="AC1079" s="373">
        <v>-0.87590179469856877</v>
      </c>
      <c r="AD1079" s="686">
        <v>0</v>
      </c>
      <c r="AE1079" s="687" t="s">
        <v>1824</v>
      </c>
      <c r="AF1079" s="688" t="s">
        <v>1825</v>
      </c>
      <c r="AG1079" s="689" t="s">
        <v>719</v>
      </c>
      <c r="AH1079" s="689" t="s">
        <v>1786</v>
      </c>
      <c r="AI1079" s="689">
        <v>1000</v>
      </c>
      <c r="AJ1079" s="689">
        <v>1000</v>
      </c>
      <c r="AK1079" s="689">
        <v>1000</v>
      </c>
      <c r="AL1079" s="673">
        <v>1.6</v>
      </c>
      <c r="AM1079" s="673">
        <v>20</v>
      </c>
      <c r="AN1079" s="685" t="s">
        <v>666</v>
      </c>
      <c r="AO1079" s="683" t="s">
        <v>1324</v>
      </c>
      <c r="AP1079" s="687" t="s">
        <v>1783</v>
      </c>
      <c r="AQ1079" s="376" t="s">
        <v>659</v>
      </c>
      <c r="AR1079" s="369">
        <v>8.0000000000000002E-3</v>
      </c>
      <c r="AS1079" s="369">
        <v>8.0000000000000002E-3</v>
      </c>
      <c r="AT1079" s="369" t="s">
        <v>1419</v>
      </c>
      <c r="AW1079"/>
      <c r="AX1079" s="198"/>
      <c r="AY1079" s="184"/>
      <c r="AZ1079" s="184"/>
      <c r="BA1079" s="184"/>
      <c r="BB1079" s="186"/>
      <c r="BC1079" s="184"/>
      <c r="BD1079" s="184"/>
      <c r="BE1079" s="184"/>
      <c r="BF1079" s="184"/>
      <c r="BG1079" s="186"/>
      <c r="BH1079" s="186"/>
      <c r="BI1079" s="199"/>
      <c r="BJ1079" s="199"/>
      <c r="BK1079" s="199"/>
      <c r="BL1079" s="186"/>
      <c r="BM1079" s="186"/>
      <c r="BN1079" s="186"/>
      <c r="BO1079" s="186"/>
      <c r="BP1079" s="186"/>
      <c r="BQ1079" s="186"/>
      <c r="BR1079" s="186"/>
      <c r="BS1079" s="186"/>
      <c r="BT1079" s="187"/>
      <c r="BU1079" s="188"/>
      <c r="BV1079" s="189"/>
      <c r="BW1079" s="185"/>
      <c r="BX1079"/>
      <c r="BZ1079"/>
    </row>
    <row r="1080" spans="2:78" ht="18.75">
      <c r="B1080" s="676" t="s">
        <v>1158</v>
      </c>
      <c r="C1080" s="364">
        <v>22407091000117</v>
      </c>
      <c r="D1080" s="838" t="s">
        <v>13</v>
      </c>
      <c r="E1080" s="838" t="s">
        <v>616</v>
      </c>
      <c r="F1080" s="365" t="s">
        <v>610</v>
      </c>
      <c r="G1080" s="366" t="s">
        <v>34</v>
      </c>
      <c r="H1080" s="366" t="s">
        <v>1338</v>
      </c>
      <c r="I1080" s="840" t="s">
        <v>34</v>
      </c>
      <c r="J1080" s="366" t="s">
        <v>1419</v>
      </c>
      <c r="K1080" s="367" t="s">
        <v>48</v>
      </c>
      <c r="L1080" s="681" t="s">
        <v>1419</v>
      </c>
      <c r="M1080" s="368" t="s">
        <v>34</v>
      </c>
      <c r="N1080" s="682">
        <v>402362</v>
      </c>
      <c r="O1080" s="683" t="s">
        <v>1321</v>
      </c>
      <c r="P1080" s="684">
        <v>42235</v>
      </c>
      <c r="Q1080" s="372">
        <v>6.819248</v>
      </c>
      <c r="R1080" s="372">
        <v>10.778054729838708</v>
      </c>
      <c r="S1080" s="873">
        <v>1</v>
      </c>
      <c r="T1080" s="369">
        <v>2.7213393481950066E-2</v>
      </c>
      <c r="U1080" s="685">
        <v>0.27990429145216739</v>
      </c>
      <c r="V1080" s="369">
        <v>5.7328454274599761E-2</v>
      </c>
      <c r="W1080" s="685">
        <v>0.50406888655663329</v>
      </c>
      <c r="X1080" s="369">
        <v>0.12405035126138775</v>
      </c>
      <c r="Y1080" s="685">
        <v>0.82896475028454508</v>
      </c>
      <c r="Z1080" s="369">
        <v>0.14997504511341897</v>
      </c>
      <c r="AA1080" s="685">
        <v>0.79856018982524313</v>
      </c>
      <c r="AB1080" s="369">
        <v>6.2787246275809991E-2</v>
      </c>
      <c r="AC1080" s="373">
        <v>-0.89831832714670112</v>
      </c>
      <c r="AD1080" s="686">
        <v>22407108000136</v>
      </c>
      <c r="AE1080" s="687" t="s">
        <v>1824</v>
      </c>
      <c r="AF1080" s="688" t="s">
        <v>1825</v>
      </c>
      <c r="AG1080" s="689" t="s">
        <v>719</v>
      </c>
      <c r="AH1080" s="689" t="s">
        <v>1786</v>
      </c>
      <c r="AI1080" s="689">
        <v>100</v>
      </c>
      <c r="AJ1080" s="689">
        <v>100</v>
      </c>
      <c r="AK1080" s="689">
        <v>100</v>
      </c>
      <c r="AL1080" s="673">
        <v>1.5</v>
      </c>
      <c r="AM1080" s="673">
        <v>20</v>
      </c>
      <c r="AN1080" s="685" t="s">
        <v>1787</v>
      </c>
      <c r="AO1080" s="683" t="s">
        <v>1324</v>
      </c>
      <c r="AP1080" s="687" t="s">
        <v>1802</v>
      </c>
      <c r="AQ1080" s="376" t="s">
        <v>668</v>
      </c>
      <c r="AR1080" s="369">
        <v>4.0000000000000001E-3</v>
      </c>
      <c r="AS1080" s="369">
        <v>4.0000000000000001E-3</v>
      </c>
      <c r="AT1080" s="369" t="s">
        <v>1419</v>
      </c>
      <c r="AW1080"/>
      <c r="AX1080" s="198"/>
      <c r="AY1080" s="184"/>
      <c r="AZ1080" s="184"/>
      <c r="BA1080" s="184"/>
      <c r="BB1080" s="186"/>
      <c r="BC1080" s="184"/>
      <c r="BD1080" s="184"/>
      <c r="BE1080" s="184"/>
      <c r="BF1080" s="184"/>
      <c r="BG1080" s="186"/>
      <c r="BH1080" s="186"/>
      <c r="BI1080" s="199"/>
      <c r="BJ1080" s="199"/>
      <c r="BK1080" s="199"/>
      <c r="BL1080" s="186"/>
      <c r="BM1080" s="186"/>
      <c r="BN1080" s="186"/>
      <c r="BO1080" s="186"/>
      <c r="BP1080" s="186"/>
      <c r="BQ1080" s="186"/>
      <c r="BR1080" s="186"/>
      <c r="BS1080" s="186"/>
      <c r="BT1080" s="187"/>
      <c r="BU1080" s="188"/>
      <c r="BV1080" s="189"/>
      <c r="BW1080" s="185"/>
      <c r="BX1080"/>
      <c r="BZ1080"/>
    </row>
    <row r="1081" spans="2:78" ht="18.75">
      <c r="B1081" s="676" t="s">
        <v>354</v>
      </c>
      <c r="C1081" s="364">
        <v>22504083000199</v>
      </c>
      <c r="D1081" s="838" t="s">
        <v>13</v>
      </c>
      <c r="E1081" s="838" t="s">
        <v>615</v>
      </c>
      <c r="F1081" s="365" t="s">
        <v>619</v>
      </c>
      <c r="G1081" s="366" t="s">
        <v>34</v>
      </c>
      <c r="H1081" s="366" t="s">
        <v>1337</v>
      </c>
      <c r="I1081" s="840" t="s">
        <v>34</v>
      </c>
      <c r="J1081" s="366" t="s">
        <v>1419</v>
      </c>
      <c r="K1081" s="367" t="s">
        <v>48</v>
      </c>
      <c r="L1081" s="681" t="s">
        <v>1419</v>
      </c>
      <c r="M1081" s="368" t="s">
        <v>34</v>
      </c>
      <c r="N1081" s="682">
        <v>402346</v>
      </c>
      <c r="O1081" s="683" t="s">
        <v>1321</v>
      </c>
      <c r="P1081" s="684">
        <v>42249</v>
      </c>
      <c r="Q1081" s="372">
        <v>7.2550619999999997</v>
      </c>
      <c r="R1081" s="372">
        <v>7.0961338446215159</v>
      </c>
      <c r="S1081" s="873">
        <v>1</v>
      </c>
      <c r="T1081" s="369">
        <v>0.10281505555595238</v>
      </c>
      <c r="U1081" s="685">
        <v>1.0575077781127158</v>
      </c>
      <c r="V1081" s="369">
        <v>0.11695418017384429</v>
      </c>
      <c r="W1081" s="685">
        <v>1.0283368725762692</v>
      </c>
      <c r="X1081" s="369">
        <v>0.13739538791530737</v>
      </c>
      <c r="Y1081" s="685">
        <v>0.91814277247365228</v>
      </c>
      <c r="Z1081" s="369">
        <v>0.12051373414414535</v>
      </c>
      <c r="AA1081" s="685">
        <v>0.6416898914210547</v>
      </c>
      <c r="AB1081" s="369">
        <v>1.8796139853924879E-2</v>
      </c>
      <c r="AC1081" s="373">
        <v>0.17146030427827455</v>
      </c>
      <c r="AD1081" s="686">
        <v>22504056000116</v>
      </c>
      <c r="AE1081" s="687" t="s">
        <v>1839</v>
      </c>
      <c r="AF1081" s="688" t="s">
        <v>1825</v>
      </c>
      <c r="AG1081" s="689" t="s">
        <v>719</v>
      </c>
      <c r="AH1081" s="689" t="s">
        <v>1786</v>
      </c>
      <c r="AI1081" s="689">
        <v>50000</v>
      </c>
      <c r="AJ1081" s="689">
        <v>10000</v>
      </c>
      <c r="AK1081" s="689">
        <v>50000</v>
      </c>
      <c r="AL1081" s="673">
        <v>2.5</v>
      </c>
      <c r="AM1081" s="673">
        <v>20</v>
      </c>
      <c r="AN1081" s="685" t="s">
        <v>1787</v>
      </c>
      <c r="AO1081" s="683" t="s">
        <v>1324</v>
      </c>
      <c r="AP1081" s="687" t="s">
        <v>1802</v>
      </c>
      <c r="AQ1081" s="376" t="s">
        <v>668</v>
      </c>
      <c r="AR1081" s="369">
        <v>6.0000000000000001E-3</v>
      </c>
      <c r="AS1081" s="369">
        <v>6.0000000000000001E-3</v>
      </c>
      <c r="AT1081" s="369" t="s">
        <v>1419</v>
      </c>
      <c r="AW1081"/>
      <c r="AX1081" s="198"/>
      <c r="AY1081" s="184"/>
      <c r="AZ1081" s="184"/>
      <c r="BA1081" s="184"/>
      <c r="BB1081" s="186"/>
      <c r="BC1081" s="184"/>
      <c r="BD1081" s="184"/>
      <c r="BE1081" s="184"/>
      <c r="BF1081" s="184"/>
      <c r="BG1081" s="186"/>
      <c r="BH1081" s="186"/>
      <c r="BI1081" s="199"/>
      <c r="BJ1081" s="199"/>
      <c r="BK1081" s="199"/>
      <c r="BL1081" s="186"/>
      <c r="BM1081" s="186"/>
      <c r="BN1081" s="186"/>
      <c r="BO1081" s="186"/>
      <c r="BP1081" s="186"/>
      <c r="BQ1081" s="186"/>
      <c r="BR1081" s="186"/>
      <c r="BS1081" s="186"/>
      <c r="BT1081" s="187"/>
      <c r="BU1081" s="188"/>
      <c r="BV1081" s="189"/>
      <c r="BW1081" s="185"/>
      <c r="BX1081"/>
      <c r="BZ1081"/>
    </row>
    <row r="1082" spans="2:78" ht="18.75">
      <c r="B1082" s="676" t="s">
        <v>355</v>
      </c>
      <c r="C1082" s="364">
        <v>7420595000183</v>
      </c>
      <c r="D1082" s="838" t="s">
        <v>14</v>
      </c>
      <c r="E1082" s="838" t="s">
        <v>607</v>
      </c>
      <c r="F1082" s="365" t="s">
        <v>1419</v>
      </c>
      <c r="G1082" s="366" t="s">
        <v>1419</v>
      </c>
      <c r="H1082" s="366" t="s">
        <v>34</v>
      </c>
      <c r="I1082" s="840" t="s">
        <v>34</v>
      </c>
      <c r="J1082" s="366" t="s">
        <v>608</v>
      </c>
      <c r="K1082" s="367" t="s">
        <v>48</v>
      </c>
      <c r="L1082" s="681" t="s">
        <v>1419</v>
      </c>
      <c r="M1082" s="368" t="s">
        <v>34</v>
      </c>
      <c r="N1082" s="682">
        <v>187933</v>
      </c>
      <c r="O1082" s="683" t="s">
        <v>1321</v>
      </c>
      <c r="P1082" s="684">
        <v>39238</v>
      </c>
      <c r="Q1082" s="372">
        <v>18.41865</v>
      </c>
      <c r="R1082" s="372">
        <v>20.700549649402401</v>
      </c>
      <c r="S1082" s="873">
        <v>3</v>
      </c>
      <c r="T1082" s="369">
        <v>9.6461765977647662E-2</v>
      </c>
      <c r="U1082" s="685">
        <v>0.99216080038333676</v>
      </c>
      <c r="V1082" s="369">
        <v>6.9344829807426844E-2</v>
      </c>
      <c r="W1082" s="685">
        <v>0.6097246400898696</v>
      </c>
      <c r="X1082" s="369">
        <v>-0.10630678546149264</v>
      </c>
      <c r="Y1082" s="685">
        <v>-0.7103936181361612</v>
      </c>
      <c r="Z1082" s="369">
        <v>-0.12560222008851407</v>
      </c>
      <c r="AA1082" s="685">
        <v>-0.66878414765938532</v>
      </c>
      <c r="AB1082" s="369">
        <v>0.2947758444497266</v>
      </c>
      <c r="AC1082" s="373">
        <v>-0.15057732627537776</v>
      </c>
      <c r="AD1082" s="686">
        <v>0</v>
      </c>
      <c r="AE1082" s="687" t="s">
        <v>1848</v>
      </c>
      <c r="AF1082" s="688" t="s">
        <v>1825</v>
      </c>
      <c r="AG1082" s="689" t="s">
        <v>719</v>
      </c>
      <c r="AH1082" s="689" t="s">
        <v>1786</v>
      </c>
      <c r="AI1082" s="689">
        <v>25000</v>
      </c>
      <c r="AJ1082" s="689">
        <v>1000</v>
      </c>
      <c r="AK1082" s="689">
        <v>25000</v>
      </c>
      <c r="AL1082" s="673">
        <v>2</v>
      </c>
      <c r="AM1082" s="673">
        <v>20</v>
      </c>
      <c r="AN1082" s="685" t="s">
        <v>666</v>
      </c>
      <c r="AO1082" s="683" t="s">
        <v>1324</v>
      </c>
      <c r="AP1082" s="687" t="s">
        <v>1783</v>
      </c>
      <c r="AQ1082" s="376" t="s">
        <v>681</v>
      </c>
      <c r="AR1082" s="369">
        <v>6.0000000000000001E-3</v>
      </c>
      <c r="AS1082" s="369">
        <v>6.0000000000000001E-3</v>
      </c>
      <c r="AT1082" s="369" t="s">
        <v>1419</v>
      </c>
      <c r="AW1082"/>
      <c r="AX1082" s="198"/>
      <c r="AY1082" s="184"/>
      <c r="AZ1082" s="184"/>
      <c r="BA1082" s="184"/>
      <c r="BB1082" s="186"/>
      <c r="BC1082" s="184"/>
      <c r="BD1082" s="184"/>
      <c r="BE1082" s="184"/>
      <c r="BF1082" s="184"/>
      <c r="BG1082" s="186"/>
      <c r="BH1082" s="186"/>
      <c r="BI1082" s="199"/>
      <c r="BJ1082" s="199"/>
      <c r="BK1082" s="199"/>
      <c r="BL1082" s="186"/>
      <c r="BM1082" s="186"/>
      <c r="BN1082" s="186"/>
      <c r="BO1082" s="186"/>
      <c r="BP1082" s="186"/>
      <c r="BQ1082" s="186"/>
      <c r="BR1082" s="186"/>
      <c r="BS1082" s="186"/>
      <c r="BT1082" s="187"/>
      <c r="BU1082" s="188"/>
      <c r="BV1082" s="189"/>
      <c r="BW1082" s="185"/>
      <c r="BX1082"/>
      <c r="BZ1082"/>
    </row>
    <row r="1083" spans="2:78" ht="18.75">
      <c r="B1083" s="676" t="s">
        <v>356</v>
      </c>
      <c r="C1083" s="364">
        <v>10265295000181</v>
      </c>
      <c r="D1083" s="838" t="s">
        <v>14</v>
      </c>
      <c r="E1083" s="838" t="s">
        <v>607</v>
      </c>
      <c r="F1083" s="365" t="s">
        <v>1419</v>
      </c>
      <c r="G1083" s="366" t="s">
        <v>1419</v>
      </c>
      <c r="H1083" s="366" t="s">
        <v>34</v>
      </c>
      <c r="I1083" s="840" t="s">
        <v>34</v>
      </c>
      <c r="J1083" s="366" t="s">
        <v>608</v>
      </c>
      <c r="K1083" s="367" t="s">
        <v>48</v>
      </c>
      <c r="L1083" s="681" t="s">
        <v>1419</v>
      </c>
      <c r="M1083" s="368" t="s">
        <v>34</v>
      </c>
      <c r="N1083" s="682">
        <v>220681</v>
      </c>
      <c r="O1083" s="683" t="s">
        <v>1321</v>
      </c>
      <c r="P1083" s="684">
        <v>39779</v>
      </c>
      <c r="Q1083" s="372">
        <v>4.7472859999999999</v>
      </c>
      <c r="R1083" s="372">
        <v>4.9398910717131495</v>
      </c>
      <c r="S1083" s="873">
        <v>3</v>
      </c>
      <c r="T1083" s="369">
        <v>4.8201644481309147E-2</v>
      </c>
      <c r="U1083" s="685">
        <v>0.49577966652041766</v>
      </c>
      <c r="V1083" s="369">
        <v>3.0082908003910447E-2</v>
      </c>
      <c r="W1083" s="685">
        <v>0.2645084039643355</v>
      </c>
      <c r="X1083" s="369">
        <v>-0.16004344803940462</v>
      </c>
      <c r="Y1083" s="685">
        <v>-1.0694881198611967</v>
      </c>
      <c r="Z1083" s="369">
        <v>-0.14470720881850552</v>
      </c>
      <c r="AA1083" s="685">
        <v>-0.77051096104552796</v>
      </c>
      <c r="AB1083" s="369">
        <v>0.28638924727398046</v>
      </c>
      <c r="AC1083" s="373">
        <v>-0.29207968213729324</v>
      </c>
      <c r="AD1083" s="686">
        <v>0</v>
      </c>
      <c r="AE1083" s="687" t="s">
        <v>1848</v>
      </c>
      <c r="AF1083" s="688" t="s">
        <v>1825</v>
      </c>
      <c r="AG1083" s="689" t="s">
        <v>719</v>
      </c>
      <c r="AH1083" s="689" t="s">
        <v>1780</v>
      </c>
      <c r="AI1083" s="689">
        <v>5000</v>
      </c>
      <c r="AJ1083" s="689">
        <v>5000</v>
      </c>
      <c r="AK1083" s="689">
        <v>5000</v>
      </c>
      <c r="AL1083" s="673">
        <v>2</v>
      </c>
      <c r="AM1083" s="673">
        <v>20</v>
      </c>
      <c r="AN1083" s="685" t="s">
        <v>1791</v>
      </c>
      <c r="AO1083" s="683" t="s">
        <v>1324</v>
      </c>
      <c r="AP1083" s="687" t="s">
        <v>1783</v>
      </c>
      <c r="AQ1083" s="376" t="s">
        <v>659</v>
      </c>
      <c r="AR1083" s="369">
        <v>6.0000000000000001E-3</v>
      </c>
      <c r="AS1083" s="369">
        <v>6.0000000000000001E-3</v>
      </c>
      <c r="AT1083" s="369" t="s">
        <v>1419</v>
      </c>
      <c r="AW1083"/>
      <c r="AX1083" s="198"/>
      <c r="AY1083" s="184"/>
      <c r="AZ1083" s="184"/>
      <c r="BA1083" s="184"/>
      <c r="BB1083" s="186"/>
      <c r="BC1083" s="184"/>
      <c r="BD1083" s="184"/>
      <c r="BE1083" s="184"/>
      <c r="BF1083" s="184"/>
      <c r="BG1083" s="186"/>
      <c r="BH1083" s="186"/>
      <c r="BI1083" s="199"/>
      <c r="BJ1083" s="199"/>
      <c r="BK1083" s="199"/>
      <c r="BL1083" s="186"/>
      <c r="BM1083" s="186"/>
      <c r="BN1083" s="186"/>
      <c r="BO1083" s="186"/>
      <c r="BP1083" s="186"/>
      <c r="BQ1083" s="186"/>
      <c r="BR1083" s="186"/>
      <c r="BS1083" s="186"/>
      <c r="BT1083" s="187"/>
      <c r="BU1083" s="188"/>
      <c r="BV1083" s="189"/>
      <c r="BW1083" s="185"/>
      <c r="BX1083"/>
      <c r="BZ1083"/>
    </row>
    <row r="1084" spans="2:78" ht="18.75">
      <c r="B1084" s="676" t="s">
        <v>357</v>
      </c>
      <c r="C1084" s="364">
        <v>36015100000139</v>
      </c>
      <c r="D1084" s="838" t="s">
        <v>11</v>
      </c>
      <c r="E1084" s="838" t="s">
        <v>620</v>
      </c>
      <c r="F1084" s="365" t="s">
        <v>663</v>
      </c>
      <c r="G1084" s="366" t="s">
        <v>738</v>
      </c>
      <c r="H1084" s="366" t="s">
        <v>34</v>
      </c>
      <c r="I1084" s="840" t="s">
        <v>1304</v>
      </c>
      <c r="J1084" s="366" t="s">
        <v>608</v>
      </c>
      <c r="K1084" s="367" t="s">
        <v>48</v>
      </c>
      <c r="L1084" s="681" t="s">
        <v>1419</v>
      </c>
      <c r="M1084" s="368" t="s">
        <v>34</v>
      </c>
      <c r="N1084" s="682">
        <v>526827</v>
      </c>
      <c r="O1084" s="683" t="s">
        <v>1321</v>
      </c>
      <c r="P1084" s="684">
        <v>43874</v>
      </c>
      <c r="Q1084" s="372">
        <v>31.09397895</v>
      </c>
      <c r="R1084" s="372">
        <v>26.212116221274869</v>
      </c>
      <c r="S1084" s="873">
        <v>1</v>
      </c>
      <c r="T1084" s="369">
        <v>0.1575623349319426</v>
      </c>
      <c r="U1084" s="685">
        <v>1.6206127967071227</v>
      </c>
      <c r="V1084" s="369">
        <v>0.18143600203658572</v>
      </c>
      <c r="W1084" s="685">
        <v>1.5953027983241803</v>
      </c>
      <c r="X1084" s="369">
        <v>0.2438235736535499</v>
      </c>
      <c r="Y1084" s="685">
        <v>1.6293476462739622</v>
      </c>
      <c r="AB1084" s="369">
        <v>2.9090399282944095E-2</v>
      </c>
      <c r="AC1084" s="373">
        <v>2.3273868833092326</v>
      </c>
      <c r="AD1084" s="686">
        <v>36247749000185</v>
      </c>
      <c r="AE1084" s="687" t="s">
        <v>2066</v>
      </c>
      <c r="AF1084" s="688" t="s">
        <v>1800</v>
      </c>
      <c r="AG1084" s="689" t="s">
        <v>1438</v>
      </c>
      <c r="AH1084" s="689" t="s">
        <v>1786</v>
      </c>
      <c r="AI1084" s="689">
        <v>500</v>
      </c>
      <c r="AJ1084" s="689">
        <v>100</v>
      </c>
      <c r="AK1084" s="689">
        <v>100</v>
      </c>
      <c r="AL1084" s="673">
        <v>0.8</v>
      </c>
      <c r="AM1084" s="673">
        <v>20</v>
      </c>
      <c r="AN1084" s="685" t="s">
        <v>1782</v>
      </c>
      <c r="AO1084" s="683" t="s">
        <v>1324</v>
      </c>
      <c r="AP1084" s="687" t="s">
        <v>1802</v>
      </c>
      <c r="AQ1084" s="376" t="s">
        <v>1917</v>
      </c>
      <c r="AR1084" s="369">
        <v>2.13333333333333E-3</v>
      </c>
      <c r="AS1084" s="369">
        <v>2.13333333333333E-3</v>
      </c>
      <c r="AT1084" s="369" t="s">
        <v>1419</v>
      </c>
      <c r="AW1084"/>
      <c r="AX1084" s="198"/>
      <c r="AY1084" s="184"/>
      <c r="AZ1084" s="184"/>
      <c r="BA1084" s="184"/>
      <c r="BB1084" s="186"/>
      <c r="BC1084" s="184"/>
      <c r="BD1084" s="184"/>
      <c r="BE1084" s="184"/>
      <c r="BF1084" s="184"/>
      <c r="BG1084" s="186"/>
      <c r="BH1084" s="186"/>
      <c r="BI1084" s="199"/>
      <c r="BJ1084" s="199"/>
      <c r="BK1084" s="199"/>
      <c r="BL1084" s="186"/>
      <c r="BM1084" s="186"/>
      <c r="BN1084" s="186"/>
      <c r="BO1084" s="186"/>
      <c r="BP1084" s="186"/>
      <c r="BQ1084" s="186"/>
      <c r="BR1084" s="186"/>
      <c r="BS1084" s="186"/>
      <c r="BT1084" s="187"/>
      <c r="BU1084" s="188"/>
      <c r="BV1084" s="189"/>
      <c r="BW1084" s="185"/>
      <c r="BX1084"/>
      <c r="BZ1084"/>
    </row>
    <row r="1085" spans="2:78" ht="18.75">
      <c r="B1085" s="676" t="s">
        <v>1159</v>
      </c>
      <c r="C1085" s="364">
        <v>36498670000127</v>
      </c>
      <c r="D1085" s="838" t="s">
        <v>11</v>
      </c>
      <c r="E1085" s="838" t="s">
        <v>620</v>
      </c>
      <c r="F1085" s="365" t="s">
        <v>663</v>
      </c>
      <c r="G1085" s="366" t="s">
        <v>738</v>
      </c>
      <c r="H1085" s="366" t="s">
        <v>34</v>
      </c>
      <c r="I1085" s="840" t="s">
        <v>1419</v>
      </c>
      <c r="J1085" s="366" t="s">
        <v>608</v>
      </c>
      <c r="K1085" s="367" t="s">
        <v>48</v>
      </c>
      <c r="L1085" s="681" t="s">
        <v>715</v>
      </c>
      <c r="M1085" s="368" t="s">
        <v>1416</v>
      </c>
      <c r="N1085" s="683">
        <v>531553</v>
      </c>
      <c r="O1085" s="683" t="s">
        <v>1321</v>
      </c>
      <c r="P1085" s="684">
        <v>43906</v>
      </c>
      <c r="Q1085" s="372">
        <v>5726.1668352099996</v>
      </c>
      <c r="R1085" s="372">
        <v>5568.5401306580425</v>
      </c>
      <c r="S1085" s="873">
        <v>0.01</v>
      </c>
      <c r="T1085" s="369">
        <v>0.10906049208815194</v>
      </c>
      <c r="U1085" s="685">
        <v>1.1217454296395011</v>
      </c>
      <c r="V1085" s="369">
        <v>0.1278117450438756</v>
      </c>
      <c r="W1085" s="685">
        <v>1.1238036125050654</v>
      </c>
      <c r="X1085" s="369">
        <v>0.18795982330360617</v>
      </c>
      <c r="Y1085" s="685">
        <v>1.256038910039746</v>
      </c>
      <c r="AB1085" s="369">
        <v>1.9475070618980247E-3</v>
      </c>
      <c r="AC1085" s="373">
        <v>7.2299387273695794</v>
      </c>
      <c r="AD1085" s="686">
        <v>0</v>
      </c>
      <c r="AE1085" s="687" t="s">
        <v>2066</v>
      </c>
      <c r="AF1085" s="688" t="s">
        <v>1800</v>
      </c>
      <c r="AG1085" s="689" t="s">
        <v>1438</v>
      </c>
      <c r="AH1085" s="689" t="s">
        <v>1786</v>
      </c>
      <c r="AI1085" s="689">
        <v>500</v>
      </c>
      <c r="AJ1085" s="689">
        <v>100</v>
      </c>
      <c r="AK1085" s="689">
        <v>100</v>
      </c>
      <c r="AL1085" s="673">
        <v>0.25</v>
      </c>
      <c r="AM1085" s="673">
        <v>0</v>
      </c>
      <c r="AN1085" s="685" t="s">
        <v>1787</v>
      </c>
      <c r="AO1085" s="683" t="s">
        <v>1324</v>
      </c>
      <c r="AP1085" s="687" t="s">
        <v>1788</v>
      </c>
      <c r="AQ1085" s="376" t="s">
        <v>11</v>
      </c>
      <c r="AR1085" s="369">
        <v>6.9999999999999999E-4</v>
      </c>
      <c r="AS1085" s="369">
        <v>6.9999999999999999E-4</v>
      </c>
      <c r="AT1085" s="369" t="s">
        <v>1419</v>
      </c>
      <c r="AW1085"/>
      <c r="AX1085" s="198"/>
      <c r="AY1085" s="184"/>
      <c r="AZ1085" s="184"/>
      <c r="BA1085" s="184"/>
      <c r="BB1085" s="186"/>
      <c r="BC1085" s="184"/>
      <c r="BD1085" s="184"/>
      <c r="BE1085" s="184"/>
      <c r="BF1085" s="184"/>
      <c r="BG1085" s="186"/>
      <c r="BH1085" s="186"/>
      <c r="BI1085" s="199"/>
      <c r="BJ1085" s="199"/>
      <c r="BK1085" s="199"/>
      <c r="BL1085" s="186"/>
      <c r="BM1085" s="186"/>
      <c r="BN1085" s="186"/>
      <c r="BO1085" s="186"/>
      <c r="BP1085" s="186"/>
      <c r="BQ1085" s="186"/>
      <c r="BR1085" s="186"/>
      <c r="BS1085" s="186"/>
      <c r="BT1085" s="187"/>
      <c r="BU1085" s="188"/>
      <c r="BV1085" s="189"/>
      <c r="BW1085" s="185"/>
      <c r="BX1085"/>
      <c r="BZ1085"/>
    </row>
    <row r="1086" spans="2:78" ht="18.75">
      <c r="B1086" s="676" t="s">
        <v>1160</v>
      </c>
      <c r="C1086" s="364">
        <v>40265199000102</v>
      </c>
      <c r="D1086" s="838" t="s">
        <v>11</v>
      </c>
      <c r="E1086" s="838" t="s">
        <v>620</v>
      </c>
      <c r="F1086" s="365" t="s">
        <v>685</v>
      </c>
      <c r="G1086" s="366" t="s">
        <v>738</v>
      </c>
      <c r="H1086" s="366" t="s">
        <v>34</v>
      </c>
      <c r="I1086" s="840" t="s">
        <v>1319</v>
      </c>
      <c r="J1086" s="366" t="s">
        <v>608</v>
      </c>
      <c r="K1086" s="367" t="s">
        <v>48</v>
      </c>
      <c r="L1086" s="681" t="s">
        <v>1419</v>
      </c>
      <c r="M1086" s="368" t="s">
        <v>34</v>
      </c>
      <c r="N1086" s="683">
        <v>573825</v>
      </c>
      <c r="O1086" s="683" t="s">
        <v>1321</v>
      </c>
      <c r="P1086" s="684">
        <v>44225</v>
      </c>
      <c r="Q1086" s="372">
        <v>90.662472800000003</v>
      </c>
      <c r="R1086" s="372">
        <v>72.739620997330675</v>
      </c>
      <c r="S1086" s="873">
        <v>1</v>
      </c>
      <c r="T1086" s="369">
        <v>0.14011760209949409</v>
      </c>
      <c r="U1086" s="685">
        <v>1.4411843992058138</v>
      </c>
      <c r="V1086" s="369">
        <v>0.17104750901808741</v>
      </c>
      <c r="W1086" s="685">
        <v>1.5039604418086321</v>
      </c>
      <c r="AB1086" s="369">
        <v>3.5931404513781531E-2</v>
      </c>
      <c r="AC1086" s="373">
        <v>1.5951539183743964</v>
      </c>
      <c r="AD1086" s="686">
        <v>36498197000188</v>
      </c>
      <c r="AE1086" s="687" t="s">
        <v>2066</v>
      </c>
      <c r="AF1086" s="688" t="s">
        <v>1800</v>
      </c>
      <c r="AG1086" s="689" t="s">
        <v>1438</v>
      </c>
      <c r="AH1086" s="689" t="s">
        <v>1780</v>
      </c>
      <c r="AI1086" s="689">
        <v>5000</v>
      </c>
      <c r="AJ1086" s="689">
        <v>1000</v>
      </c>
      <c r="AK1086" s="689">
        <v>1000</v>
      </c>
      <c r="AL1086" s="673">
        <v>1.18</v>
      </c>
      <c r="AM1086" s="673">
        <v>10</v>
      </c>
      <c r="AN1086" s="685" t="s">
        <v>1782</v>
      </c>
      <c r="AO1086" s="683" t="s">
        <v>1324</v>
      </c>
      <c r="AP1086" s="687" t="s">
        <v>1802</v>
      </c>
      <c r="AQ1086" s="376" t="s">
        <v>1917</v>
      </c>
      <c r="AR1086" s="369">
        <v>5.5066666666666701E-3</v>
      </c>
      <c r="AS1086" s="369">
        <v>5.5066666666666701E-3</v>
      </c>
      <c r="AT1086" s="369" t="s">
        <v>1419</v>
      </c>
      <c r="AW1086"/>
      <c r="AX1086" s="198"/>
      <c r="AY1086" s="184"/>
      <c r="AZ1086" s="184"/>
      <c r="BA1086" s="184"/>
      <c r="BB1086" s="186"/>
      <c r="BC1086" s="184"/>
      <c r="BD1086" s="184"/>
      <c r="BE1086" s="184"/>
      <c r="BF1086" s="184"/>
      <c r="BG1086" s="186"/>
      <c r="BH1086" s="186"/>
      <c r="BI1086" s="199"/>
      <c r="BJ1086" s="199"/>
      <c r="BK1086" s="199"/>
      <c r="BL1086" s="186"/>
      <c r="BM1086" s="186"/>
      <c r="BN1086" s="186"/>
      <c r="BO1086" s="186"/>
      <c r="BP1086" s="186"/>
      <c r="BQ1086" s="186"/>
      <c r="BR1086" s="186"/>
      <c r="BS1086" s="186"/>
      <c r="BT1086" s="187"/>
      <c r="BU1086" s="188"/>
      <c r="BV1086" s="189"/>
      <c r="BW1086" s="185"/>
      <c r="BX1086"/>
      <c r="BZ1086"/>
    </row>
    <row r="1087" spans="2:78" ht="18.75">
      <c r="B1087" s="676" t="s">
        <v>1161</v>
      </c>
      <c r="C1087" s="364">
        <v>36248893000136</v>
      </c>
      <c r="D1087" s="838" t="s">
        <v>11</v>
      </c>
      <c r="E1087" s="838" t="s">
        <v>620</v>
      </c>
      <c r="F1087" s="365" t="s">
        <v>663</v>
      </c>
      <c r="G1087" s="366" t="s">
        <v>738</v>
      </c>
      <c r="H1087" s="366" t="s">
        <v>34</v>
      </c>
      <c r="I1087" s="840" t="s">
        <v>1304</v>
      </c>
      <c r="J1087" s="366" t="s">
        <v>608</v>
      </c>
      <c r="K1087" s="367" t="s">
        <v>48</v>
      </c>
      <c r="L1087" s="681" t="s">
        <v>1419</v>
      </c>
      <c r="M1087" s="368" t="s">
        <v>34</v>
      </c>
      <c r="N1087" s="683">
        <v>531154</v>
      </c>
      <c r="O1087" s="683" t="s">
        <v>1321</v>
      </c>
      <c r="P1087" s="684">
        <v>43895</v>
      </c>
      <c r="Q1087" s="372">
        <v>12.45110495</v>
      </c>
      <c r="R1087" s="372">
        <v>13.532977180517921</v>
      </c>
      <c r="S1087" s="873">
        <v>1</v>
      </c>
      <c r="T1087" s="369">
        <v>0.27857273480681211</v>
      </c>
      <c r="U1087" s="685">
        <v>2.8652694124939324</v>
      </c>
      <c r="V1087" s="369">
        <v>0.30802329055445732</v>
      </c>
      <c r="W1087" s="685">
        <v>2.7083401962939044</v>
      </c>
      <c r="X1087" s="369">
        <v>0.37864498713026729</v>
      </c>
      <c r="Y1087" s="685">
        <v>2.5302898702926688</v>
      </c>
      <c r="AB1087" s="369">
        <v>0.11903107633832297</v>
      </c>
      <c r="AC1087" s="373">
        <v>1.6322787982441374</v>
      </c>
      <c r="AD1087" s="686">
        <v>0</v>
      </c>
      <c r="AE1087" s="687" t="s">
        <v>2066</v>
      </c>
      <c r="AF1087" s="688" t="s">
        <v>1800</v>
      </c>
      <c r="AG1087" s="689" t="s">
        <v>1438</v>
      </c>
      <c r="AH1087" s="689" t="s">
        <v>1861</v>
      </c>
      <c r="AI1087" s="689">
        <v>0</v>
      </c>
      <c r="AJ1087" s="689">
        <v>0</v>
      </c>
      <c r="AK1087" s="689">
        <v>0</v>
      </c>
      <c r="AL1087" s="673">
        <v>0.93</v>
      </c>
      <c r="AM1087" s="673">
        <v>20</v>
      </c>
      <c r="AN1087" s="685" t="s">
        <v>1782</v>
      </c>
      <c r="AO1087" s="683" t="s">
        <v>1324</v>
      </c>
      <c r="AP1087" s="687" t="s">
        <v>1802</v>
      </c>
      <c r="AQ1087" s="376" t="s">
        <v>1917</v>
      </c>
      <c r="AR1087" s="369">
        <v>2.48E-3</v>
      </c>
      <c r="AS1087" s="369">
        <v>2.48E-3</v>
      </c>
      <c r="AT1087" s="369" t="s">
        <v>1419</v>
      </c>
      <c r="AW1087"/>
      <c r="AX1087" s="198"/>
      <c r="AY1087" s="184"/>
      <c r="AZ1087" s="184"/>
      <c r="BA1087" s="184"/>
      <c r="BB1087" s="186"/>
      <c r="BC1087" s="184"/>
      <c r="BD1087" s="184"/>
      <c r="BE1087" s="184"/>
      <c r="BF1087" s="184"/>
      <c r="BG1087" s="186"/>
      <c r="BH1087" s="186"/>
      <c r="BI1087" s="199"/>
      <c r="BJ1087" s="199"/>
      <c r="BK1087" s="199"/>
      <c r="BL1087" s="186"/>
      <c r="BM1087" s="186"/>
      <c r="BN1087" s="186"/>
      <c r="BO1087" s="186"/>
      <c r="BP1087" s="186"/>
      <c r="BQ1087" s="186"/>
      <c r="BR1087" s="186"/>
      <c r="BS1087" s="186"/>
      <c r="BT1087" s="187"/>
      <c r="BU1087" s="188"/>
      <c r="BV1087" s="189"/>
      <c r="BW1087" s="185"/>
      <c r="BX1087"/>
      <c r="BZ1087"/>
    </row>
    <row r="1088" spans="2:78" ht="18.75">
      <c r="B1088" s="676" t="s">
        <v>1303</v>
      </c>
      <c r="C1088" s="364">
        <v>42405028000159</v>
      </c>
      <c r="D1088" s="838" t="s">
        <v>11</v>
      </c>
      <c r="E1088" s="838" t="s">
        <v>620</v>
      </c>
      <c r="F1088" s="365" t="s">
        <v>663</v>
      </c>
      <c r="G1088" s="366" t="s">
        <v>738</v>
      </c>
      <c r="H1088" s="366" t="s">
        <v>34</v>
      </c>
      <c r="I1088" s="840" t="s">
        <v>1304</v>
      </c>
      <c r="J1088" s="366" t="s">
        <v>608</v>
      </c>
      <c r="K1088" s="367" t="s">
        <v>48</v>
      </c>
      <c r="L1088" s="681" t="s">
        <v>1419</v>
      </c>
      <c r="M1088" s="368" t="s">
        <v>34</v>
      </c>
      <c r="N1088" s="683">
        <v>632260</v>
      </c>
      <c r="O1088" s="683" t="s">
        <v>1321</v>
      </c>
      <c r="P1088" s="684">
        <v>44480</v>
      </c>
      <c r="Q1088" s="372">
        <v>56.63</v>
      </c>
      <c r="R1088" s="372">
        <v>16.812696078431369</v>
      </c>
      <c r="S1088" s="873">
        <v>1</v>
      </c>
      <c r="T1088" s="369">
        <v>0.1100000000000001</v>
      </c>
      <c r="U1088" s="685">
        <v>1.1314087704703308</v>
      </c>
      <c r="V1088" s="369">
        <v>7.3529414609246002E-2</v>
      </c>
      <c r="W1088" s="685">
        <v>0.64651821892336281</v>
      </c>
      <c r="AB1088" s="369">
        <v>5.0502658155355373E-2</v>
      </c>
      <c r="AC1088" s="373">
        <v>-0.79603678646614473</v>
      </c>
      <c r="AD1088" s="686">
        <v>0</v>
      </c>
      <c r="AE1088" s="687" t="s">
        <v>2057</v>
      </c>
      <c r="AF1088" s="688" t="s">
        <v>1779</v>
      </c>
      <c r="AG1088" s="689" t="s">
        <v>1439</v>
      </c>
      <c r="AH1088" s="689" t="s">
        <v>1780</v>
      </c>
      <c r="AI1088" s="689">
        <v>5000</v>
      </c>
      <c r="AJ1088" s="689">
        <v>0</v>
      </c>
      <c r="AK1088" s="689">
        <v>50000</v>
      </c>
      <c r="AL1088" s="673">
        <v>0</v>
      </c>
      <c r="AM1088" s="673">
        <v>0</v>
      </c>
      <c r="AN1088" s="685" t="s">
        <v>1787</v>
      </c>
      <c r="AO1088" s="683" t="s">
        <v>1324</v>
      </c>
      <c r="AP1088" s="687" t="s">
        <v>1802</v>
      </c>
      <c r="AQ1088" s="376" t="s">
        <v>1917</v>
      </c>
      <c r="AR1088" s="369">
        <v>1.0666666666666701E-4</v>
      </c>
      <c r="AS1088" s="369">
        <v>1.0666666666666701E-4</v>
      </c>
      <c r="AT1088" s="369" t="s">
        <v>1419</v>
      </c>
      <c r="AW1088"/>
      <c r="AX1088" s="198"/>
      <c r="AY1088" s="184"/>
      <c r="AZ1088" s="184"/>
      <c r="BA1088" s="184"/>
      <c r="BB1088" s="186"/>
      <c r="BC1088" s="184"/>
      <c r="BD1088" s="184"/>
      <c r="BE1088" s="184"/>
      <c r="BF1088" s="184"/>
      <c r="BG1088" s="186"/>
      <c r="BH1088" s="186"/>
      <c r="BI1088" s="199"/>
      <c r="BJ1088" s="199"/>
      <c r="BK1088" s="199"/>
      <c r="BL1088" s="186"/>
      <c r="BM1088" s="186"/>
      <c r="BN1088" s="186"/>
      <c r="BO1088" s="186"/>
      <c r="BP1088" s="186"/>
      <c r="BQ1088" s="186"/>
      <c r="BR1088" s="186"/>
      <c r="BS1088" s="186"/>
      <c r="BT1088" s="187"/>
      <c r="BU1088" s="188"/>
      <c r="BV1088" s="189"/>
      <c r="BW1088" s="185"/>
      <c r="BX1088"/>
      <c r="BZ1088"/>
    </row>
    <row r="1089" spans="2:78" ht="18.75">
      <c r="B1089" s="676" t="s">
        <v>1702</v>
      </c>
      <c r="C1089" s="364">
        <v>27249854000162</v>
      </c>
      <c r="D1089" s="838" t="s">
        <v>13</v>
      </c>
      <c r="E1089" s="838" t="s">
        <v>1419</v>
      </c>
      <c r="F1089" s="365" t="s">
        <v>1419</v>
      </c>
      <c r="G1089" s="366" t="s">
        <v>1419</v>
      </c>
      <c r="H1089" s="366" t="s">
        <v>1338</v>
      </c>
      <c r="I1089" s="840" t="s">
        <v>1419</v>
      </c>
      <c r="J1089" s="366" t="s">
        <v>1419</v>
      </c>
      <c r="K1089" s="367" t="s">
        <v>48</v>
      </c>
      <c r="L1089" s="681" t="s">
        <v>1419</v>
      </c>
      <c r="M1089" s="368" t="s">
        <v>1419</v>
      </c>
      <c r="N1089" s="682">
        <v>446750</v>
      </c>
      <c r="O1089" s="683" t="s">
        <v>1321</v>
      </c>
      <c r="P1089" s="684">
        <v>42868</v>
      </c>
      <c r="Q1089" s="372">
        <v>22456693.789999999</v>
      </c>
      <c r="R1089" s="372">
        <v>5471927.8262701835</v>
      </c>
      <c r="S1089" s="873">
        <v>1</v>
      </c>
      <c r="T1089" s="369">
        <v>3.7506179359069414E-2</v>
      </c>
      <c r="U1089" s="685">
        <v>0.38577109339713084</v>
      </c>
      <c r="V1089" s="369">
        <v>-4.0161347265047498E-3</v>
      </c>
      <c r="W1089" s="685">
        <v>-3.5312456710482477E-2</v>
      </c>
      <c r="X1089" s="369">
        <v>-5.8189855492293829E-2</v>
      </c>
      <c r="Y1089" s="685">
        <v>-0.38885290155786606</v>
      </c>
      <c r="Z1089" s="369">
        <v>-3.5676586691782974E-3</v>
      </c>
      <c r="AA1089" s="685">
        <v>-1.8996428252021129E-2</v>
      </c>
      <c r="AB1089" s="369">
        <v>9.2152959333681492E-2</v>
      </c>
      <c r="AC1089" s="373">
        <v>-1.2777400084937032</v>
      </c>
      <c r="AD1089" s="686">
        <v>0</v>
      </c>
      <c r="AE1089" s="687" t="s">
        <v>1957</v>
      </c>
      <c r="AF1089" s="688" t="s">
        <v>1800</v>
      </c>
      <c r="AG1089" s="689" t="s">
        <v>1438</v>
      </c>
      <c r="AH1089" s="689" t="s">
        <v>1861</v>
      </c>
      <c r="AI1089" s="689">
        <v>0</v>
      </c>
      <c r="AJ1089" s="689">
        <v>0</v>
      </c>
      <c r="AK1089" s="689">
        <v>0</v>
      </c>
      <c r="AL1089" s="673">
        <v>0.55000000000000004</v>
      </c>
      <c r="AM1089" s="673">
        <v>15</v>
      </c>
      <c r="AN1089" s="685" t="s">
        <v>1801</v>
      </c>
      <c r="AO1089" s="683" t="s">
        <v>1324</v>
      </c>
      <c r="AP1089" s="687" t="s">
        <v>1802</v>
      </c>
      <c r="AQ1089" s="376" t="s">
        <v>1782</v>
      </c>
      <c r="AR1089" s="369">
        <v>0</v>
      </c>
      <c r="AS1089" s="369">
        <v>0</v>
      </c>
      <c r="AT1089" s="369" t="s">
        <v>1419</v>
      </c>
      <c r="AW1089"/>
      <c r="AX1089" s="198"/>
      <c r="AY1089" s="184"/>
      <c r="AZ1089" s="184"/>
      <c r="BA1089" s="184"/>
      <c r="BB1089" s="186"/>
      <c r="BC1089" s="184"/>
      <c r="BD1089" s="184"/>
      <c r="BE1089" s="184"/>
      <c r="BF1089" s="184"/>
      <c r="BG1089" s="186"/>
      <c r="BH1089" s="186"/>
      <c r="BI1089" s="199"/>
      <c r="BJ1089" s="199"/>
      <c r="BK1089" s="199"/>
      <c r="BL1089" s="186"/>
      <c r="BM1089" s="186"/>
      <c r="BN1089" s="186"/>
      <c r="BO1089" s="186"/>
      <c r="BP1089" s="186"/>
      <c r="BQ1089" s="186"/>
      <c r="BR1089" s="186"/>
      <c r="BS1089" s="186"/>
      <c r="BT1089" s="187"/>
      <c r="BU1089" s="188"/>
      <c r="BV1089" s="189"/>
      <c r="BW1089" s="185"/>
      <c r="BX1089"/>
      <c r="BZ1089"/>
    </row>
    <row r="1090" spans="2:78" ht="18.75">
      <c r="B1090" s="676" t="s">
        <v>358</v>
      </c>
      <c r="C1090" s="364">
        <v>37287622000152</v>
      </c>
      <c r="D1090" s="838" t="s">
        <v>13</v>
      </c>
      <c r="E1090" s="838" t="s">
        <v>616</v>
      </c>
      <c r="F1090" s="365" t="s">
        <v>617</v>
      </c>
      <c r="G1090" s="366" t="s">
        <v>34</v>
      </c>
      <c r="H1090" s="366" t="s">
        <v>865</v>
      </c>
      <c r="I1090" s="840" t="s">
        <v>34</v>
      </c>
      <c r="J1090" s="366" t="s">
        <v>608</v>
      </c>
      <c r="K1090" s="367" t="s">
        <v>48</v>
      </c>
      <c r="L1090" s="681" t="s">
        <v>1419</v>
      </c>
      <c r="M1090" s="368" t="s">
        <v>34</v>
      </c>
      <c r="N1090" s="683">
        <v>550183</v>
      </c>
      <c r="O1090" s="683" t="s">
        <v>1321</v>
      </c>
      <c r="P1090" s="684">
        <v>44063</v>
      </c>
      <c r="Q1090" s="372">
        <v>8.6861598299999994</v>
      </c>
      <c r="R1090" s="372">
        <v>13.720208100119516</v>
      </c>
      <c r="S1090" s="873">
        <v>2</v>
      </c>
      <c r="T1090" s="369">
        <v>7.1046926143297773E-2</v>
      </c>
      <c r="U1090" s="685">
        <v>0.73075559412258972</v>
      </c>
      <c r="V1090" s="369">
        <v>6.3069174354285051E-2</v>
      </c>
      <c r="W1090" s="685">
        <v>0.55454501425300451</v>
      </c>
      <c r="X1090" s="369">
        <v>0.13834079237922903</v>
      </c>
      <c r="Y1090" s="685">
        <v>0.92446042468006451</v>
      </c>
      <c r="AB1090" s="369">
        <v>6.1304962695981638E-2</v>
      </c>
      <c r="AC1090" s="373">
        <v>-0.82639661999613345</v>
      </c>
      <c r="AD1090" s="686">
        <v>25328809000178</v>
      </c>
      <c r="AE1090" s="687" t="s">
        <v>1953</v>
      </c>
      <c r="AF1090" s="688" t="s">
        <v>1800</v>
      </c>
      <c r="AG1090" s="689" t="s">
        <v>1438</v>
      </c>
      <c r="AH1090" s="689" t="s">
        <v>1780</v>
      </c>
      <c r="AI1090" s="689">
        <v>500</v>
      </c>
      <c r="AJ1090" s="689">
        <v>100</v>
      </c>
      <c r="AK1090" s="689">
        <v>100</v>
      </c>
      <c r="AL1090" s="673">
        <v>1.7</v>
      </c>
      <c r="AM1090" s="673">
        <v>20</v>
      </c>
      <c r="AN1090" s="685" t="s">
        <v>1782</v>
      </c>
      <c r="AO1090" s="683" t="s">
        <v>1324</v>
      </c>
      <c r="AP1090" s="687" t="s">
        <v>1802</v>
      </c>
      <c r="AQ1090" s="376" t="s">
        <v>1917</v>
      </c>
      <c r="AR1090" s="369">
        <v>4.5333333333333302E-3</v>
      </c>
      <c r="AS1090" s="369">
        <v>4.5333333333333302E-3</v>
      </c>
      <c r="AT1090" s="369" t="s">
        <v>1419</v>
      </c>
      <c r="AW1090"/>
      <c r="AX1090" s="198"/>
      <c r="AY1090" s="184"/>
      <c r="AZ1090" s="184"/>
      <c r="BA1090" s="184"/>
      <c r="BB1090" s="186"/>
      <c r="BC1090" s="184"/>
      <c r="BD1090" s="184"/>
      <c r="BE1090" s="184"/>
      <c r="BF1090" s="184"/>
      <c r="BG1090" s="186"/>
      <c r="BH1090" s="186"/>
      <c r="BI1090" s="199"/>
      <c r="BJ1090" s="199"/>
      <c r="BK1090" s="199"/>
      <c r="BL1090" s="186"/>
      <c r="BM1090" s="186"/>
      <c r="BN1090" s="186"/>
      <c r="BO1090" s="186"/>
      <c r="BP1090" s="186"/>
      <c r="BQ1090" s="186"/>
      <c r="BR1090" s="186"/>
      <c r="BS1090" s="186"/>
      <c r="BT1090" s="187"/>
      <c r="BU1090" s="188"/>
      <c r="BV1090" s="189"/>
      <c r="BW1090" s="185"/>
      <c r="BX1090"/>
      <c r="BZ1090"/>
    </row>
    <row r="1091" spans="2:78" ht="18.75">
      <c r="B1091" s="676" t="s">
        <v>1162</v>
      </c>
      <c r="C1091" s="364">
        <v>27783868000161</v>
      </c>
      <c r="D1091" s="838" t="s">
        <v>14</v>
      </c>
      <c r="E1091" s="838" t="s">
        <v>607</v>
      </c>
      <c r="F1091" s="365" t="s">
        <v>1419</v>
      </c>
      <c r="G1091" s="366" t="s">
        <v>1419</v>
      </c>
      <c r="H1091" s="366" t="s">
        <v>34</v>
      </c>
      <c r="I1091" s="840" t="s">
        <v>34</v>
      </c>
      <c r="J1091" s="366" t="s">
        <v>608</v>
      </c>
      <c r="K1091" s="367" t="s">
        <v>48</v>
      </c>
      <c r="L1091" s="681" t="s">
        <v>1419</v>
      </c>
      <c r="M1091" s="368" t="s">
        <v>34</v>
      </c>
      <c r="N1091" s="682">
        <v>450456</v>
      </c>
      <c r="O1091" s="683" t="s">
        <v>1321</v>
      </c>
      <c r="P1091" s="684">
        <v>43009</v>
      </c>
      <c r="Q1091" s="372">
        <v>95.375079999999997</v>
      </c>
      <c r="R1091" s="372">
        <v>73.701116694820712</v>
      </c>
      <c r="S1091" s="873">
        <v>2</v>
      </c>
      <c r="T1091" s="369">
        <v>0.2018038016636563</v>
      </c>
      <c r="U1091" s="685">
        <v>2.0756599192410516</v>
      </c>
      <c r="V1091" s="369">
        <v>0.14610587380631546</v>
      </c>
      <c r="W1091" s="685">
        <v>1.2846574368840782</v>
      </c>
      <c r="X1091" s="369">
        <v>0.26030771657324103</v>
      </c>
      <c r="Y1091" s="685">
        <v>1.7395027025082113</v>
      </c>
      <c r="Z1091" s="369">
        <v>0.15119150297817074</v>
      </c>
      <c r="AA1091" s="685">
        <v>0.80503736622919719</v>
      </c>
      <c r="AB1091" s="369">
        <v>0.21717784877777385</v>
      </c>
      <c r="AC1091" s="373">
        <v>0.14906900346088775</v>
      </c>
      <c r="AD1091" s="686">
        <v>28589709000193</v>
      </c>
      <c r="AE1091" s="687" t="s">
        <v>1953</v>
      </c>
      <c r="AF1091" s="688" t="s">
        <v>1800</v>
      </c>
      <c r="AG1091" s="689" t="s">
        <v>1438</v>
      </c>
      <c r="AH1091" s="689" t="s">
        <v>1786</v>
      </c>
      <c r="AI1091" s="689">
        <v>500</v>
      </c>
      <c r="AJ1091" s="689">
        <v>500</v>
      </c>
      <c r="AK1091" s="689">
        <v>500</v>
      </c>
      <c r="AL1091" s="673">
        <v>1.7</v>
      </c>
      <c r="AM1091" s="673">
        <v>20</v>
      </c>
      <c r="AN1091" s="685" t="s">
        <v>1836</v>
      </c>
      <c r="AO1091" s="683" t="s">
        <v>1324</v>
      </c>
      <c r="AP1091" s="687" t="s">
        <v>1783</v>
      </c>
      <c r="AQ1091" s="376" t="s">
        <v>670</v>
      </c>
      <c r="AR1091" s="369">
        <v>4.5333333333333302E-3</v>
      </c>
      <c r="AS1091" s="369">
        <v>4.5333333333333302E-3</v>
      </c>
      <c r="AT1091" s="369" t="s">
        <v>1419</v>
      </c>
      <c r="AW1091"/>
      <c r="AX1091" s="198"/>
      <c r="AY1091" s="184"/>
      <c r="AZ1091" s="184"/>
      <c r="BA1091" s="184"/>
      <c r="BB1091" s="186"/>
      <c r="BC1091" s="184"/>
      <c r="BD1091" s="184"/>
      <c r="BE1091" s="184"/>
      <c r="BF1091" s="184"/>
      <c r="BG1091" s="186"/>
      <c r="BH1091" s="186"/>
      <c r="BI1091" s="199"/>
      <c r="BJ1091" s="199"/>
      <c r="BK1091" s="199"/>
      <c r="BL1091" s="186"/>
      <c r="BM1091" s="186"/>
      <c r="BN1091" s="186"/>
      <c r="BO1091" s="186"/>
      <c r="BP1091" s="186"/>
      <c r="BQ1091" s="186"/>
      <c r="BR1091" s="186"/>
      <c r="BS1091" s="186"/>
      <c r="BT1091" s="187"/>
      <c r="BU1091" s="188"/>
      <c r="BV1091" s="189"/>
      <c r="BW1091" s="185"/>
      <c r="BX1091"/>
      <c r="BZ1091"/>
    </row>
    <row r="1092" spans="2:78" ht="18.75">
      <c r="B1092" s="676" t="s">
        <v>1163</v>
      </c>
      <c r="C1092" s="364">
        <v>38971869000156</v>
      </c>
      <c r="D1092" s="838" t="s">
        <v>13</v>
      </c>
      <c r="E1092" s="838" t="s">
        <v>615</v>
      </c>
      <c r="F1092" s="365" t="s">
        <v>619</v>
      </c>
      <c r="G1092" s="366" t="s">
        <v>34</v>
      </c>
      <c r="H1092" s="366" t="s">
        <v>1338</v>
      </c>
      <c r="I1092" s="840" t="s">
        <v>34</v>
      </c>
      <c r="J1092" s="366" t="s">
        <v>611</v>
      </c>
      <c r="K1092" s="367" t="s">
        <v>48</v>
      </c>
      <c r="L1092" s="681" t="s">
        <v>1419</v>
      </c>
      <c r="M1092" s="368" t="s">
        <v>1416</v>
      </c>
      <c r="N1092" s="683">
        <v>558524</v>
      </c>
      <c r="O1092" s="683" t="s">
        <v>1321</v>
      </c>
      <c r="P1092" s="684">
        <v>44115</v>
      </c>
      <c r="Q1092" s="372">
        <v>12.058343259999999</v>
      </c>
      <c r="R1092" s="372">
        <v>24.463118770199213</v>
      </c>
      <c r="S1092" s="873">
        <v>3</v>
      </c>
      <c r="T1092" s="369">
        <v>9.3302534305255813E-2</v>
      </c>
      <c r="U1092" s="685">
        <v>0.95966641472795688</v>
      </c>
      <c r="V1092" s="369">
        <v>0.14798160570944563</v>
      </c>
      <c r="W1092" s="685">
        <v>1.3011500861950243</v>
      </c>
      <c r="X1092" s="369">
        <v>0.24791880000000077</v>
      </c>
      <c r="Y1092" s="685">
        <v>1.6567139394857495</v>
      </c>
      <c r="AB1092" s="369">
        <v>7.4237576275293884E-2</v>
      </c>
      <c r="AC1092" s="373">
        <v>0.46135958516752795</v>
      </c>
      <c r="AD1092" s="686">
        <v>38537672000103</v>
      </c>
      <c r="AE1092" s="687" t="s">
        <v>1953</v>
      </c>
      <c r="AF1092" s="688" t="s">
        <v>1800</v>
      </c>
      <c r="AG1092" s="689" t="s">
        <v>1438</v>
      </c>
      <c r="AH1092" s="689" t="s">
        <v>1780</v>
      </c>
      <c r="AI1092" s="689">
        <v>500</v>
      </c>
      <c r="AJ1092" s="689">
        <v>100</v>
      </c>
      <c r="AK1092" s="689">
        <v>100</v>
      </c>
      <c r="AL1092" s="673">
        <v>1.7</v>
      </c>
      <c r="AM1092" s="673">
        <v>20</v>
      </c>
      <c r="AN1092" s="685" t="s">
        <v>1782</v>
      </c>
      <c r="AO1092" s="683" t="s">
        <v>1324</v>
      </c>
      <c r="AP1092" s="687" t="s">
        <v>1802</v>
      </c>
      <c r="AQ1092" s="376" t="s">
        <v>668</v>
      </c>
      <c r="AR1092" s="369">
        <v>0</v>
      </c>
      <c r="AS1092" s="369">
        <v>0</v>
      </c>
      <c r="AT1092" s="369" t="s">
        <v>1419</v>
      </c>
      <c r="AW1092"/>
      <c r="AX1092" s="198"/>
      <c r="AY1092" s="184"/>
      <c r="AZ1092" s="184"/>
      <c r="BA1092" s="184"/>
      <c r="BB1092" s="186"/>
      <c r="BC1092" s="184"/>
      <c r="BD1092" s="184"/>
      <c r="BE1092" s="184"/>
      <c r="BF1092" s="184"/>
      <c r="BG1092" s="186"/>
      <c r="BH1092" s="186"/>
      <c r="BI1092" s="199"/>
      <c r="BJ1092" s="199"/>
      <c r="BK1092" s="199"/>
      <c r="BL1092" s="186"/>
      <c r="BM1092" s="186"/>
      <c r="BN1092" s="186"/>
      <c r="BO1092" s="186"/>
      <c r="BP1092" s="186"/>
      <c r="BQ1092" s="186"/>
      <c r="BR1092" s="186"/>
      <c r="BS1092" s="186"/>
      <c r="BT1092" s="187"/>
      <c r="BU1092" s="188"/>
      <c r="BV1092" s="189"/>
      <c r="BW1092" s="185"/>
      <c r="BX1092"/>
      <c r="BZ1092"/>
    </row>
    <row r="1093" spans="2:78" ht="18.75">
      <c r="B1093" s="676" t="s">
        <v>359</v>
      </c>
      <c r="C1093" s="364">
        <v>32295829000155</v>
      </c>
      <c r="D1093" s="838" t="s">
        <v>14</v>
      </c>
      <c r="E1093" s="838" t="s">
        <v>614</v>
      </c>
      <c r="F1093" s="365" t="s">
        <v>1419</v>
      </c>
      <c r="G1093" s="366" t="s">
        <v>1419</v>
      </c>
      <c r="H1093" s="366" t="s">
        <v>1338</v>
      </c>
      <c r="I1093" s="840" t="s">
        <v>34</v>
      </c>
      <c r="J1093" s="366" t="s">
        <v>608</v>
      </c>
      <c r="K1093" s="367" t="s">
        <v>48</v>
      </c>
      <c r="L1093" s="681" t="s">
        <v>715</v>
      </c>
      <c r="M1093" s="368" t="s">
        <v>34</v>
      </c>
      <c r="N1093" s="682">
        <v>488720</v>
      </c>
      <c r="O1093" s="683" t="s">
        <v>1321</v>
      </c>
      <c r="P1093" s="684">
        <v>43523</v>
      </c>
      <c r="Q1093" s="372">
        <v>5.6370888299999997</v>
      </c>
      <c r="R1093" s="372">
        <v>5.2780021499203125</v>
      </c>
      <c r="S1093" s="873">
        <v>2</v>
      </c>
      <c r="T1093" s="369">
        <v>0.21974824943280091</v>
      </c>
      <c r="U1093" s="685">
        <v>2.2602281518524787</v>
      </c>
      <c r="V1093" s="369">
        <v>0.13779125887927912</v>
      </c>
      <c r="W1093" s="685">
        <v>1.211549959254504</v>
      </c>
      <c r="X1093" s="369">
        <v>0.31531244363679267</v>
      </c>
      <c r="Y1093" s="685">
        <v>2.107071027555746</v>
      </c>
      <c r="Z1093" s="369">
        <v>0.35062681055553835</v>
      </c>
      <c r="AA1093" s="685">
        <v>1.8669546802489854</v>
      </c>
      <c r="AB1093" s="369">
        <v>0.19094763808255111</v>
      </c>
      <c r="AC1093" s="373">
        <v>0.12600245180117992</v>
      </c>
      <c r="AD1093" s="686">
        <v>32041623000107</v>
      </c>
      <c r="AE1093" s="687" t="s">
        <v>1856</v>
      </c>
      <c r="AF1093" s="688" t="s">
        <v>1800</v>
      </c>
      <c r="AG1093" s="689" t="s">
        <v>1438</v>
      </c>
      <c r="AH1093" s="689" t="s">
        <v>1780</v>
      </c>
      <c r="AI1093" s="689">
        <v>500</v>
      </c>
      <c r="AJ1093" s="689">
        <v>100</v>
      </c>
      <c r="AK1093" s="689">
        <v>100</v>
      </c>
      <c r="AL1093" s="673">
        <v>0</v>
      </c>
      <c r="AM1093" s="673">
        <v>0</v>
      </c>
      <c r="AN1093" s="685" t="s">
        <v>1782</v>
      </c>
      <c r="AO1093" s="683" t="s">
        <v>1324</v>
      </c>
      <c r="AP1093" s="687" t="s">
        <v>1783</v>
      </c>
      <c r="AQ1093" s="376" t="s">
        <v>659</v>
      </c>
      <c r="AR1093" s="369">
        <v>7.9333333333333304E-3</v>
      </c>
      <c r="AS1093" s="369">
        <v>7.9333333333333304E-3</v>
      </c>
      <c r="AT1093" s="369" t="s">
        <v>1419</v>
      </c>
      <c r="AW1093"/>
      <c r="AX1093" s="198"/>
      <c r="AY1093" s="184"/>
      <c r="AZ1093" s="184"/>
      <c r="BA1093" s="184"/>
      <c r="BB1093" s="186"/>
      <c r="BC1093" s="184"/>
      <c r="BD1093" s="184"/>
      <c r="BE1093" s="184"/>
      <c r="BF1093" s="184"/>
      <c r="BG1093" s="186"/>
      <c r="BH1093" s="186"/>
      <c r="BI1093" s="199"/>
      <c r="BJ1093" s="199"/>
      <c r="BK1093" s="199"/>
      <c r="BL1093" s="186"/>
      <c r="BM1093" s="186"/>
      <c r="BN1093" s="186"/>
      <c r="BO1093" s="186"/>
      <c r="BP1093" s="186"/>
      <c r="BQ1093" s="186"/>
      <c r="BR1093" s="186"/>
      <c r="BS1093" s="186"/>
      <c r="BT1093" s="187"/>
      <c r="BU1093" s="188"/>
      <c r="BV1093" s="189"/>
      <c r="BW1093" s="185"/>
      <c r="BX1093"/>
      <c r="BZ1093"/>
    </row>
    <row r="1094" spans="2:78" ht="18.75">
      <c r="B1094" s="676" t="s">
        <v>1164</v>
      </c>
      <c r="C1094" s="364">
        <v>32041623000107</v>
      </c>
      <c r="D1094" s="838" t="s">
        <v>14</v>
      </c>
      <c r="E1094" s="838" t="s">
        <v>614</v>
      </c>
      <c r="F1094" s="365" t="s">
        <v>1419</v>
      </c>
      <c r="G1094" s="366" t="s">
        <v>1419</v>
      </c>
      <c r="H1094" s="366" t="s">
        <v>1338</v>
      </c>
      <c r="I1094" s="840" t="s">
        <v>34</v>
      </c>
      <c r="J1094" s="366" t="s">
        <v>608</v>
      </c>
      <c r="K1094" s="367" t="s">
        <v>48</v>
      </c>
      <c r="L1094" s="681" t="s">
        <v>1419</v>
      </c>
      <c r="M1094" s="368" t="s">
        <v>34</v>
      </c>
      <c r="N1094" s="682">
        <v>483303</v>
      </c>
      <c r="O1094" s="683" t="s">
        <v>1321</v>
      </c>
      <c r="P1094" s="684">
        <v>43464</v>
      </c>
      <c r="Q1094" s="372">
        <v>55.327609529999997</v>
      </c>
      <c r="R1094" s="372">
        <v>55.709330499721105</v>
      </c>
      <c r="S1094" s="873">
        <v>2</v>
      </c>
      <c r="T1094" s="369">
        <v>0.22040111552503538</v>
      </c>
      <c r="U1094" s="685">
        <v>2.2669432284224493</v>
      </c>
      <c r="V1094" s="369">
        <v>0.13781150606561399</v>
      </c>
      <c r="W1094" s="685">
        <v>1.2117279856255421</v>
      </c>
      <c r="X1094" s="369">
        <v>0.31741284879474652</v>
      </c>
      <c r="Y1094" s="685">
        <v>2.121106955866749</v>
      </c>
      <c r="Z1094" s="369">
        <v>0.34020726224429643</v>
      </c>
      <c r="AA1094" s="685">
        <v>1.8114745403962109</v>
      </c>
      <c r="AB1094" s="369">
        <v>0.19331825396835128</v>
      </c>
      <c r="AC1094" s="373">
        <v>0.12456204862228316</v>
      </c>
      <c r="AD1094" s="686">
        <v>32041557000167</v>
      </c>
      <c r="AE1094" s="687" t="s">
        <v>1953</v>
      </c>
      <c r="AF1094" s="688" t="s">
        <v>1800</v>
      </c>
      <c r="AG1094" s="689" t="s">
        <v>1438</v>
      </c>
      <c r="AH1094" s="689" t="s">
        <v>1780</v>
      </c>
      <c r="AI1094" s="689">
        <v>500</v>
      </c>
      <c r="AJ1094" s="689">
        <v>100</v>
      </c>
      <c r="AK1094" s="689">
        <v>100</v>
      </c>
      <c r="AL1094" s="673">
        <v>1.7</v>
      </c>
      <c r="AM1094" s="673">
        <v>20</v>
      </c>
      <c r="AN1094" s="685" t="s">
        <v>1782</v>
      </c>
      <c r="AO1094" s="683" t="s">
        <v>1324</v>
      </c>
      <c r="AP1094" s="687" t="s">
        <v>1783</v>
      </c>
      <c r="AQ1094" s="376" t="s">
        <v>659</v>
      </c>
      <c r="AR1094" s="369">
        <v>4.5333333333333302E-3</v>
      </c>
      <c r="AS1094" s="369">
        <v>7.9333333333333304E-3</v>
      </c>
      <c r="AT1094" s="369" t="s">
        <v>1419</v>
      </c>
      <c r="AW1094"/>
      <c r="AX1094" s="198"/>
      <c r="AY1094" s="184"/>
      <c r="AZ1094" s="184"/>
      <c r="BA1094" s="184"/>
      <c r="BB1094" s="186"/>
      <c r="BC1094" s="184"/>
      <c r="BD1094" s="184"/>
      <c r="BE1094" s="184"/>
      <c r="BF1094" s="184"/>
      <c r="BG1094" s="186"/>
      <c r="BH1094" s="186"/>
      <c r="BI1094" s="199"/>
      <c r="BJ1094" s="199"/>
      <c r="BK1094" s="199"/>
      <c r="BL1094" s="186"/>
      <c r="BM1094" s="186"/>
      <c r="BN1094" s="186"/>
      <c r="BO1094" s="186"/>
      <c r="BP1094" s="186"/>
      <c r="BQ1094" s="186"/>
      <c r="BR1094" s="186"/>
      <c r="BS1094" s="186"/>
      <c r="BT1094" s="187"/>
      <c r="BU1094" s="188"/>
      <c r="BV1094" s="189"/>
      <c r="BW1094" s="185"/>
      <c r="BX1094"/>
      <c r="BZ1094"/>
    </row>
    <row r="1095" spans="2:78" ht="18.75">
      <c r="B1095" s="676" t="s">
        <v>1165</v>
      </c>
      <c r="C1095" s="364">
        <v>41081041000137</v>
      </c>
      <c r="D1095" s="838" t="s">
        <v>14</v>
      </c>
      <c r="E1095" s="838" t="s">
        <v>614</v>
      </c>
      <c r="F1095" s="365" t="s">
        <v>1419</v>
      </c>
      <c r="G1095" s="366" t="s">
        <v>1419</v>
      </c>
      <c r="H1095" s="366" t="s">
        <v>1337</v>
      </c>
      <c r="I1095" s="840" t="s">
        <v>34</v>
      </c>
      <c r="J1095" s="366" t="s">
        <v>608</v>
      </c>
      <c r="K1095" s="367" t="s">
        <v>48</v>
      </c>
      <c r="L1095" s="681" t="s">
        <v>1419</v>
      </c>
      <c r="M1095" s="368" t="s">
        <v>1416</v>
      </c>
      <c r="N1095" s="683">
        <v>588741</v>
      </c>
      <c r="O1095" s="683" t="s">
        <v>1324</v>
      </c>
      <c r="P1095" s="684">
        <v>44294</v>
      </c>
      <c r="Q1095" s="372">
        <v>16.373087200000001</v>
      </c>
      <c r="R1095" s="372">
        <v>29.045221301035852</v>
      </c>
      <c r="S1095" s="873">
        <v>2</v>
      </c>
      <c r="T1095" s="369">
        <v>6.7426000256497698E-2</v>
      </c>
      <c r="U1095" s="685">
        <v>0.6935124367994201</v>
      </c>
      <c r="V1095" s="369">
        <v>4.9201756982125699E-2</v>
      </c>
      <c r="W1095" s="685">
        <v>0.43261370243499925</v>
      </c>
      <c r="AB1095" s="369">
        <v>0.1009272764242955</v>
      </c>
      <c r="AC1095" s="373">
        <v>-0.63936760823532812</v>
      </c>
      <c r="AD1095" s="686">
        <v>18611600000151</v>
      </c>
      <c r="AE1095" s="687" t="s">
        <v>1953</v>
      </c>
      <c r="AF1095" s="688" t="s">
        <v>1800</v>
      </c>
      <c r="AG1095" s="689" t="s">
        <v>1438</v>
      </c>
      <c r="AH1095" s="689" t="s">
        <v>1780</v>
      </c>
      <c r="AI1095" s="689">
        <v>500</v>
      </c>
      <c r="AJ1095" s="689">
        <v>100</v>
      </c>
      <c r="AK1095" s="689">
        <v>100</v>
      </c>
      <c r="AL1095" s="673">
        <v>1.7</v>
      </c>
      <c r="AM1095" s="673">
        <v>20</v>
      </c>
      <c r="AN1095" s="685" t="s">
        <v>1782</v>
      </c>
      <c r="AO1095" s="683" t="s">
        <v>1324</v>
      </c>
      <c r="AP1095" s="687" t="s">
        <v>1802</v>
      </c>
      <c r="AQ1095" s="376" t="s">
        <v>668</v>
      </c>
      <c r="AR1095" s="369">
        <v>2.8338999999999999E-3</v>
      </c>
      <c r="AS1095" s="369">
        <v>2.8338999999999999E-3</v>
      </c>
      <c r="AT1095" s="369" t="s">
        <v>1419</v>
      </c>
      <c r="AW1095"/>
      <c r="AX1095" s="198"/>
      <c r="AY1095" s="184"/>
      <c r="AZ1095" s="184"/>
      <c r="BA1095" s="184"/>
      <c r="BB1095" s="186"/>
      <c r="BC1095" s="184"/>
      <c r="BD1095" s="184"/>
      <c r="BE1095" s="184"/>
      <c r="BF1095" s="184"/>
      <c r="BG1095" s="186"/>
      <c r="BH1095" s="186"/>
      <c r="BI1095" s="199"/>
      <c r="BJ1095" s="199"/>
      <c r="BK1095" s="199"/>
      <c r="BL1095" s="186"/>
      <c r="BM1095" s="186"/>
      <c r="BN1095" s="186"/>
      <c r="BO1095" s="186"/>
      <c r="BP1095" s="186"/>
      <c r="BQ1095" s="186"/>
      <c r="BR1095" s="186"/>
      <c r="BS1095" s="186"/>
      <c r="BT1095" s="187"/>
      <c r="BU1095" s="188"/>
      <c r="BV1095" s="189"/>
      <c r="BW1095" s="185"/>
      <c r="BX1095"/>
      <c r="BZ1095"/>
    </row>
    <row r="1096" spans="2:78" ht="18.75">
      <c r="B1096" s="676" t="s">
        <v>1166</v>
      </c>
      <c r="C1096" s="364">
        <v>19211696000123</v>
      </c>
      <c r="D1096" s="838" t="s">
        <v>14</v>
      </c>
      <c r="E1096" s="838" t="s">
        <v>614</v>
      </c>
      <c r="F1096" s="365" t="s">
        <v>1419</v>
      </c>
      <c r="G1096" s="366" t="s">
        <v>1419</v>
      </c>
      <c r="H1096" s="366" t="s">
        <v>1337</v>
      </c>
      <c r="I1096" s="840" t="s">
        <v>34</v>
      </c>
      <c r="J1096" s="366" t="s">
        <v>608</v>
      </c>
      <c r="K1096" s="367" t="s">
        <v>48</v>
      </c>
      <c r="L1096" s="681" t="s">
        <v>1419</v>
      </c>
      <c r="M1096" s="368" t="s">
        <v>1416</v>
      </c>
      <c r="N1096" s="682">
        <v>364010</v>
      </c>
      <c r="O1096" s="683" t="s">
        <v>1321</v>
      </c>
      <c r="P1096" s="684">
        <v>41614</v>
      </c>
      <c r="Q1096" s="372">
        <v>456.96665899999999</v>
      </c>
      <c r="R1096" s="372">
        <v>356.64025027490055</v>
      </c>
      <c r="S1096" s="873">
        <v>2</v>
      </c>
      <c r="T1096" s="369">
        <v>6.6858889619048956E-2</v>
      </c>
      <c r="U1096" s="685">
        <v>0.68767940089908797</v>
      </c>
      <c r="V1096" s="369">
        <v>4.8581539831625165E-2</v>
      </c>
      <c r="W1096" s="685">
        <v>0.42716035169613847</v>
      </c>
      <c r="X1096" s="369">
        <v>0.16696188265274126</v>
      </c>
      <c r="Y1096" s="685">
        <v>1.1157204631257474</v>
      </c>
      <c r="Z1096" s="369">
        <v>0.25350791169732023</v>
      </c>
      <c r="AA1096" s="685">
        <v>1.3498334068452276</v>
      </c>
      <c r="AB1096" s="369">
        <v>0.10023781266843157</v>
      </c>
      <c r="AC1096" s="373">
        <v>-0.64995281470388822</v>
      </c>
      <c r="AD1096" s="686">
        <v>18611600000151</v>
      </c>
      <c r="AE1096" s="687" t="s">
        <v>1953</v>
      </c>
      <c r="AF1096" s="688" t="s">
        <v>1800</v>
      </c>
      <c r="AG1096" s="689" t="s">
        <v>1438</v>
      </c>
      <c r="AH1096" s="689" t="s">
        <v>1780</v>
      </c>
      <c r="AI1096" s="689">
        <v>50000500</v>
      </c>
      <c r="AJ1096" s="689">
        <v>100</v>
      </c>
      <c r="AK1096" s="689">
        <v>100</v>
      </c>
      <c r="AL1096" s="673">
        <v>1.7</v>
      </c>
      <c r="AM1096" s="673">
        <v>20</v>
      </c>
      <c r="AN1096" s="685" t="s">
        <v>1782</v>
      </c>
      <c r="AO1096" s="683" t="s">
        <v>1324</v>
      </c>
      <c r="AP1096" s="687" t="s">
        <v>1802</v>
      </c>
      <c r="AQ1096" s="376" t="s">
        <v>668</v>
      </c>
      <c r="AR1096" s="369">
        <v>1.1333333333333299E-3</v>
      </c>
      <c r="AS1096" s="369">
        <v>1.1333333333333299E-3</v>
      </c>
      <c r="AT1096" s="369" t="s">
        <v>1419</v>
      </c>
      <c r="AW1096"/>
      <c r="AX1096" s="198"/>
      <c r="AY1096" s="184"/>
      <c r="AZ1096" s="184"/>
      <c r="BA1096" s="184"/>
      <c r="BB1096" s="186"/>
      <c r="BC1096" s="184"/>
      <c r="BD1096" s="184"/>
      <c r="BE1096" s="184"/>
      <c r="BF1096" s="184"/>
      <c r="BG1096" s="186"/>
      <c r="BH1096" s="186"/>
      <c r="BI1096" s="199"/>
      <c r="BJ1096" s="199"/>
      <c r="BK1096" s="199"/>
      <c r="BL1096" s="186"/>
      <c r="BM1096" s="186"/>
      <c r="BN1096" s="186"/>
      <c r="BO1096" s="186"/>
      <c r="BP1096" s="186"/>
      <c r="BQ1096" s="186"/>
      <c r="BR1096" s="186"/>
      <c r="BS1096" s="186"/>
      <c r="BT1096" s="187"/>
      <c r="BU1096" s="188"/>
      <c r="BV1096" s="189"/>
      <c r="BW1096" s="185"/>
      <c r="BX1096"/>
      <c r="BZ1096"/>
    </row>
    <row r="1097" spans="2:78" ht="18.75">
      <c r="B1097" s="676" t="s">
        <v>547</v>
      </c>
      <c r="C1097" s="364"/>
      <c r="D1097" s="838" t="s">
        <v>14</v>
      </c>
      <c r="E1097" s="838" t="s">
        <v>614</v>
      </c>
      <c r="F1097" s="365" t="s">
        <v>1419</v>
      </c>
      <c r="G1097" s="366" t="s">
        <v>1419</v>
      </c>
      <c r="H1097" s="366" t="s">
        <v>1338</v>
      </c>
      <c r="I1097" s="840" t="s">
        <v>34</v>
      </c>
      <c r="J1097" s="366" t="s">
        <v>608</v>
      </c>
      <c r="L1097" s="681" t="s">
        <v>1419</v>
      </c>
      <c r="M1097" s="368" t="s">
        <v>1416</v>
      </c>
      <c r="N1097" s="683">
        <v>619868</v>
      </c>
      <c r="O1097" s="683" t="s">
        <v>1321</v>
      </c>
      <c r="S1097" s="873"/>
      <c r="AD1097" s="686">
        <v>43508900000157</v>
      </c>
      <c r="AG1097" s="689" t="s">
        <v>1438</v>
      </c>
      <c r="AI1097" s="689">
        <v>500</v>
      </c>
      <c r="AJ1097" s="689">
        <v>100</v>
      </c>
      <c r="AK1097" s="689">
        <v>100</v>
      </c>
      <c r="AO1097" s="683" t="s">
        <v>1324</v>
      </c>
      <c r="AR1097" s="369">
        <v>2.8338999999999999E-3</v>
      </c>
      <c r="AS1097" s="369">
        <v>2.8338999999999999E-3</v>
      </c>
      <c r="AT1097" s="369" t="s">
        <v>1419</v>
      </c>
      <c r="AW1097"/>
      <c r="AX1097" s="198"/>
      <c r="AY1097" s="184"/>
      <c r="AZ1097" s="184"/>
      <c r="BA1097" s="184"/>
      <c r="BB1097" s="186"/>
      <c r="BC1097" s="184"/>
      <c r="BD1097" s="184"/>
      <c r="BE1097" s="184"/>
      <c r="BF1097" s="184"/>
      <c r="BG1097" s="186"/>
      <c r="BH1097" s="186"/>
      <c r="BI1097" s="199"/>
      <c r="BJ1097" s="199"/>
      <c r="BK1097" s="199"/>
      <c r="BL1097" s="186"/>
      <c r="BM1097" s="186"/>
      <c r="BN1097" s="186"/>
      <c r="BO1097" s="186"/>
      <c r="BP1097" s="186"/>
      <c r="BQ1097" s="186"/>
      <c r="BR1097" s="186"/>
      <c r="BS1097" s="186"/>
      <c r="BT1097" s="187"/>
      <c r="BU1097" s="188"/>
      <c r="BV1097" s="189"/>
      <c r="BW1097" s="185"/>
      <c r="BX1097"/>
      <c r="BZ1097"/>
    </row>
    <row r="1098" spans="2:78" ht="18.75">
      <c r="B1098" s="676" t="s">
        <v>360</v>
      </c>
      <c r="C1098" s="364">
        <v>41514301000110</v>
      </c>
      <c r="D1098" s="838" t="s">
        <v>14</v>
      </c>
      <c r="E1098" s="838" t="s">
        <v>614</v>
      </c>
      <c r="F1098" s="365" t="s">
        <v>1419</v>
      </c>
      <c r="G1098" s="366" t="s">
        <v>1419</v>
      </c>
      <c r="H1098" s="366" t="s">
        <v>1338</v>
      </c>
      <c r="I1098" s="840" t="s">
        <v>34</v>
      </c>
      <c r="J1098" s="366" t="s">
        <v>611</v>
      </c>
      <c r="K1098" s="367" t="s">
        <v>48</v>
      </c>
      <c r="L1098" s="681" t="s">
        <v>1419</v>
      </c>
      <c r="M1098" s="368" t="s">
        <v>34</v>
      </c>
      <c r="N1098" s="683">
        <v>589268</v>
      </c>
      <c r="O1098" s="683" t="s">
        <v>1321</v>
      </c>
      <c r="P1098" s="684">
        <v>44316</v>
      </c>
      <c r="Q1098" s="372">
        <v>437.08363623000002</v>
      </c>
      <c r="R1098" s="372">
        <v>398.26972580852595</v>
      </c>
      <c r="S1098" s="873">
        <v>2</v>
      </c>
      <c r="T1098" s="369">
        <v>5.4406606792328116E-2</v>
      </c>
      <c r="U1098" s="685">
        <v>0.55960101905791504</v>
      </c>
      <c r="V1098" s="369">
        <v>4.1543740796382567E-2</v>
      </c>
      <c r="W1098" s="685">
        <v>0.36527946604533046</v>
      </c>
      <c r="AB1098" s="369">
        <v>0.17791230081697262</v>
      </c>
      <c r="AC1098" s="373">
        <v>-0.40574849061793566</v>
      </c>
      <c r="AD1098" s="686">
        <v>41673022000108</v>
      </c>
      <c r="AE1098" s="687" t="s">
        <v>2114</v>
      </c>
      <c r="AF1098" s="688" t="s">
        <v>1800</v>
      </c>
      <c r="AG1098" s="689" t="s">
        <v>1438</v>
      </c>
      <c r="AH1098" s="689" t="s">
        <v>1786</v>
      </c>
      <c r="AI1098" s="689">
        <v>5000</v>
      </c>
      <c r="AJ1098" s="689">
        <v>1000</v>
      </c>
      <c r="AK1098" s="689">
        <v>5000</v>
      </c>
      <c r="AL1098" s="673">
        <v>1.87</v>
      </c>
      <c r="AM1098" s="673">
        <v>20</v>
      </c>
      <c r="AN1098" s="685" t="s">
        <v>1782</v>
      </c>
      <c r="AO1098" s="683" t="s">
        <v>1324</v>
      </c>
      <c r="AP1098" s="687" t="s">
        <v>1802</v>
      </c>
      <c r="AQ1098" s="376" t="s">
        <v>668</v>
      </c>
      <c r="AR1098" s="369">
        <v>4.3633333333333302E-3</v>
      </c>
      <c r="AS1098" s="369">
        <v>4.3633333333333302E-3</v>
      </c>
      <c r="AT1098" s="369" t="s">
        <v>1419</v>
      </c>
      <c r="AW1098"/>
      <c r="AX1098" s="198"/>
      <c r="AY1098" s="184"/>
      <c r="AZ1098" s="184"/>
      <c r="BA1098" s="184"/>
      <c r="BB1098" s="186"/>
      <c r="BC1098" s="184"/>
      <c r="BD1098" s="184"/>
      <c r="BE1098" s="184"/>
      <c r="BF1098" s="184"/>
      <c r="BG1098" s="186"/>
      <c r="BH1098" s="186"/>
      <c r="BI1098" s="199"/>
      <c r="BJ1098" s="199"/>
      <c r="BK1098" s="199"/>
      <c r="BL1098" s="186"/>
      <c r="BM1098" s="186"/>
      <c r="BN1098" s="186"/>
      <c r="BO1098" s="186"/>
      <c r="BP1098" s="186"/>
      <c r="BQ1098" s="186"/>
      <c r="BR1098" s="186"/>
      <c r="BS1098" s="186"/>
      <c r="BT1098" s="187"/>
      <c r="BU1098" s="188"/>
      <c r="BV1098" s="189"/>
      <c r="BW1098" s="185"/>
      <c r="BX1098"/>
      <c r="BZ1098"/>
    </row>
    <row r="1099" spans="2:78" ht="18.75">
      <c r="B1099" s="676" t="s">
        <v>571</v>
      </c>
      <c r="C1099" s="364">
        <v>43214564000130</v>
      </c>
      <c r="D1099" s="838" t="s">
        <v>14</v>
      </c>
      <c r="E1099" s="838" t="s">
        <v>614</v>
      </c>
      <c r="F1099" s="365" t="s">
        <v>1419</v>
      </c>
      <c r="G1099" s="366" t="s">
        <v>1419</v>
      </c>
      <c r="H1099" s="366" t="s">
        <v>1338</v>
      </c>
      <c r="I1099" s="840" t="s">
        <v>34</v>
      </c>
      <c r="J1099" s="366" t="s">
        <v>608</v>
      </c>
      <c r="K1099" s="367" t="s">
        <v>48</v>
      </c>
      <c r="L1099" s="681" t="s">
        <v>1419</v>
      </c>
      <c r="M1099" s="368" t="s">
        <v>34</v>
      </c>
      <c r="N1099" s="683">
        <v>613509</v>
      </c>
      <c r="O1099" s="683" t="s">
        <v>1321</v>
      </c>
      <c r="P1099" s="684">
        <v>44455</v>
      </c>
      <c r="Q1099" s="372">
        <v>278.99834196</v>
      </c>
      <c r="R1099" s="372">
        <v>252.29079499320997</v>
      </c>
      <c r="S1099" s="873">
        <v>2</v>
      </c>
      <c r="T1099" s="369">
        <v>5.3790576028918125E-2</v>
      </c>
      <c r="U1099" s="685">
        <v>0.5532648135251732</v>
      </c>
      <c r="V1099" s="369">
        <v>5.4172905001581118E-2</v>
      </c>
      <c r="W1099" s="685">
        <v>0.47632325432824363</v>
      </c>
      <c r="AB1099" s="369">
        <v>0.17768251786120792</v>
      </c>
      <c r="AC1099" s="373">
        <v>-0.33519607911102867</v>
      </c>
      <c r="AD1099" s="686">
        <v>41514301000110</v>
      </c>
      <c r="AE1099" s="687" t="s">
        <v>1856</v>
      </c>
      <c r="AF1099" s="688" t="s">
        <v>1800</v>
      </c>
      <c r="AG1099" s="689" t="s">
        <v>1438</v>
      </c>
      <c r="AH1099" s="689" t="s">
        <v>1786</v>
      </c>
      <c r="AI1099" s="689">
        <v>5000</v>
      </c>
      <c r="AJ1099" s="689">
        <v>1000</v>
      </c>
      <c r="AK1099" s="689">
        <v>5000</v>
      </c>
      <c r="AL1099" s="673">
        <v>0</v>
      </c>
      <c r="AM1099" s="673">
        <v>0</v>
      </c>
      <c r="AN1099" s="685" t="s">
        <v>1801</v>
      </c>
      <c r="AO1099" s="683" t="s">
        <v>1324</v>
      </c>
      <c r="AP1099" s="687" t="s">
        <v>1802</v>
      </c>
      <c r="AQ1099" s="376" t="s">
        <v>668</v>
      </c>
      <c r="AR1099" s="369">
        <v>4.3627099999999997E-3</v>
      </c>
      <c r="AS1099" s="369">
        <v>4.3627099999999997E-3</v>
      </c>
      <c r="AT1099" s="369" t="s">
        <v>1419</v>
      </c>
      <c r="AW1099"/>
      <c r="AX1099" s="198"/>
      <c r="AY1099" s="184"/>
      <c r="AZ1099" s="184"/>
      <c r="BA1099" s="184"/>
      <c r="BB1099" s="186"/>
      <c r="BC1099" s="184"/>
      <c r="BD1099" s="184"/>
      <c r="BE1099" s="184"/>
      <c r="BF1099" s="184"/>
      <c r="BG1099" s="186"/>
      <c r="BH1099" s="186"/>
      <c r="BI1099" s="199"/>
      <c r="BJ1099" s="199"/>
      <c r="BK1099" s="199"/>
      <c r="BL1099" s="186"/>
      <c r="BM1099" s="186"/>
      <c r="BN1099" s="186"/>
      <c r="BO1099" s="186"/>
      <c r="BP1099" s="186"/>
      <c r="BQ1099" s="186"/>
      <c r="BR1099" s="186"/>
      <c r="BS1099" s="186"/>
      <c r="BT1099" s="187"/>
      <c r="BU1099" s="188"/>
      <c r="BV1099" s="189"/>
      <c r="BW1099" s="185"/>
      <c r="BX1099"/>
      <c r="BZ1099"/>
    </row>
    <row r="1100" spans="2:78" ht="18.75">
      <c r="B1100" s="676" t="s">
        <v>361</v>
      </c>
      <c r="C1100" s="364">
        <v>41574597000165</v>
      </c>
      <c r="D1100" s="838" t="s">
        <v>14</v>
      </c>
      <c r="E1100" s="838" t="s">
        <v>614</v>
      </c>
      <c r="F1100" s="365" t="s">
        <v>1419</v>
      </c>
      <c r="G1100" s="366" t="s">
        <v>1419</v>
      </c>
      <c r="H1100" s="366" t="s">
        <v>1338</v>
      </c>
      <c r="I1100" s="840" t="s">
        <v>34</v>
      </c>
      <c r="J1100" s="366" t="s">
        <v>608</v>
      </c>
      <c r="K1100" s="367" t="s">
        <v>48</v>
      </c>
      <c r="L1100" s="681" t="s">
        <v>1419</v>
      </c>
      <c r="M1100" s="368" t="s">
        <v>34</v>
      </c>
      <c r="N1100" s="683">
        <v>589403</v>
      </c>
      <c r="O1100" s="683" t="s">
        <v>1321</v>
      </c>
      <c r="P1100" s="684">
        <v>44316</v>
      </c>
      <c r="Q1100" s="372">
        <v>416.59406030000002</v>
      </c>
      <c r="R1100" s="372">
        <v>383.71331992378475</v>
      </c>
      <c r="S1100" s="873">
        <v>2</v>
      </c>
      <c r="T1100" s="369">
        <v>4.9713269767681423E-2</v>
      </c>
      <c r="U1100" s="685">
        <v>0.51132754021738425</v>
      </c>
      <c r="V1100" s="369">
        <v>1.2735797763945067E-2</v>
      </c>
      <c r="W1100" s="685">
        <v>0.11198137956994603</v>
      </c>
      <c r="AB1100" s="369">
        <v>0.23536538782372313</v>
      </c>
      <c r="AC1100" s="373">
        <v>-0.42910128581407603</v>
      </c>
      <c r="AD1100" s="686">
        <v>41673204000170</v>
      </c>
      <c r="AE1100" s="687" t="s">
        <v>2114</v>
      </c>
      <c r="AF1100" s="688" t="s">
        <v>1800</v>
      </c>
      <c r="AG1100" s="689" t="s">
        <v>1438</v>
      </c>
      <c r="AH1100" s="689" t="s">
        <v>1786</v>
      </c>
      <c r="AI1100" s="689">
        <v>5000</v>
      </c>
      <c r="AJ1100" s="689">
        <v>1000</v>
      </c>
      <c r="AK1100" s="689">
        <v>5000</v>
      </c>
      <c r="AL1100" s="673">
        <v>1.87</v>
      </c>
      <c r="AM1100" s="673">
        <v>20</v>
      </c>
      <c r="AN1100" s="685" t="s">
        <v>1782</v>
      </c>
      <c r="AO1100" s="683" t="s">
        <v>1324</v>
      </c>
      <c r="AP1100" s="687" t="s">
        <v>1783</v>
      </c>
      <c r="AQ1100" s="376" t="s">
        <v>659</v>
      </c>
      <c r="AR1100" s="369">
        <v>4.3633333333333302E-3</v>
      </c>
      <c r="AS1100" s="369">
        <v>4.3633333333333302E-3</v>
      </c>
      <c r="AT1100" s="369" t="s">
        <v>1419</v>
      </c>
      <c r="AW1100"/>
      <c r="AX1100" s="198"/>
      <c r="AY1100" s="184"/>
      <c r="AZ1100" s="184"/>
      <c r="BA1100" s="184"/>
      <c r="BB1100" s="186"/>
      <c r="BC1100" s="184"/>
      <c r="BD1100" s="184"/>
      <c r="BE1100" s="184"/>
      <c r="BF1100" s="184"/>
      <c r="BG1100" s="186"/>
      <c r="BH1100" s="186"/>
      <c r="BI1100" s="199"/>
      <c r="BJ1100" s="199"/>
      <c r="BK1100" s="199"/>
      <c r="BL1100" s="186"/>
      <c r="BM1100" s="186"/>
      <c r="BN1100" s="186"/>
      <c r="BO1100" s="186"/>
      <c r="BP1100" s="186"/>
      <c r="BQ1100" s="186"/>
      <c r="BR1100" s="186"/>
      <c r="BS1100" s="186"/>
      <c r="BT1100" s="187"/>
      <c r="BU1100" s="188"/>
      <c r="BV1100" s="189"/>
      <c r="BW1100" s="185"/>
      <c r="BX1100"/>
      <c r="BZ1100"/>
    </row>
    <row r="1101" spans="2:78" ht="18.75">
      <c r="B1101" s="676" t="s">
        <v>591</v>
      </c>
      <c r="C1101" s="364">
        <v>43214636000149</v>
      </c>
      <c r="D1101" s="838" t="s">
        <v>14</v>
      </c>
      <c r="E1101" s="838" t="s">
        <v>607</v>
      </c>
      <c r="F1101" s="365" t="s">
        <v>1419</v>
      </c>
      <c r="G1101" s="366" t="s">
        <v>1419</v>
      </c>
      <c r="H1101" s="366" t="s">
        <v>34</v>
      </c>
      <c r="I1101" s="840" t="s">
        <v>34</v>
      </c>
      <c r="J1101" s="366" t="s">
        <v>608</v>
      </c>
      <c r="K1101" s="367" t="s">
        <v>48</v>
      </c>
      <c r="L1101" s="681" t="s">
        <v>1419</v>
      </c>
      <c r="M1101" s="368" t="s">
        <v>34</v>
      </c>
      <c r="N1101" s="683">
        <v>613517</v>
      </c>
      <c r="O1101" s="683" t="s">
        <v>1321</v>
      </c>
      <c r="P1101" s="684">
        <v>44455</v>
      </c>
      <c r="Q1101" s="372">
        <v>100.47</v>
      </c>
      <c r="R1101" s="372">
        <v>95.843662551440389</v>
      </c>
      <c r="S1101" s="873">
        <v>2</v>
      </c>
      <c r="T1101" s="369">
        <v>5.8823529411766051E-2</v>
      </c>
      <c r="U1101" s="685">
        <v>0.60503142805901378</v>
      </c>
      <c r="V1101" s="369">
        <v>3.4482758620691056E-2</v>
      </c>
      <c r="W1101" s="685">
        <v>0.30319473921406787</v>
      </c>
      <c r="AB1101" s="369">
        <v>0.24012497911988021</v>
      </c>
      <c r="AC1101" s="373">
        <v>-0.33003076141852827</v>
      </c>
      <c r="AD1101" s="686">
        <v>41574597000165</v>
      </c>
      <c r="AE1101" s="687" t="s">
        <v>1856</v>
      </c>
      <c r="AF1101" s="688" t="s">
        <v>1800</v>
      </c>
      <c r="AG1101" s="689" t="s">
        <v>1438</v>
      </c>
      <c r="AH1101" s="689" t="s">
        <v>1786</v>
      </c>
      <c r="AI1101" s="689">
        <v>5000</v>
      </c>
      <c r="AJ1101" s="689">
        <v>1000</v>
      </c>
      <c r="AK1101" s="689">
        <v>5000</v>
      </c>
      <c r="AL1101" s="673">
        <v>0</v>
      </c>
      <c r="AM1101" s="673">
        <v>0</v>
      </c>
      <c r="AN1101" s="685" t="s">
        <v>1801</v>
      </c>
      <c r="AO1101" s="683" t="s">
        <v>1324</v>
      </c>
      <c r="AP1101" s="687" t="s">
        <v>1783</v>
      </c>
      <c r="AQ1101" s="376" t="s">
        <v>659</v>
      </c>
      <c r="AR1101" s="369">
        <v>4.3633333333333302E-3</v>
      </c>
      <c r="AS1101" s="369">
        <v>4.3633333333333302E-3</v>
      </c>
      <c r="AT1101" s="369" t="s">
        <v>1419</v>
      </c>
      <c r="AW1101"/>
      <c r="AX1101" s="198"/>
      <c r="AY1101" s="184"/>
      <c r="AZ1101" s="184"/>
      <c r="BA1101" s="184"/>
      <c r="BB1101" s="186"/>
      <c r="BC1101" s="184"/>
      <c r="BD1101" s="184"/>
      <c r="BE1101" s="184"/>
      <c r="BF1101" s="184"/>
      <c r="BG1101" s="186"/>
      <c r="BH1101" s="186"/>
      <c r="BI1101" s="199"/>
      <c r="BJ1101" s="199"/>
      <c r="BK1101" s="199"/>
      <c r="BL1101" s="186"/>
      <c r="BM1101" s="186"/>
      <c r="BN1101" s="186"/>
      <c r="BO1101" s="186"/>
      <c r="BP1101" s="186"/>
      <c r="BQ1101" s="186"/>
      <c r="BR1101" s="186"/>
      <c r="BS1101" s="186"/>
      <c r="BT1101" s="187"/>
      <c r="BU1101" s="188"/>
      <c r="BV1101" s="189"/>
      <c r="BW1101" s="185"/>
      <c r="BX1101"/>
      <c r="BZ1101"/>
    </row>
    <row r="1102" spans="2:78" ht="18.75">
      <c r="B1102" s="676" t="s">
        <v>1167</v>
      </c>
      <c r="C1102" s="364">
        <v>38075003000167</v>
      </c>
      <c r="D1102" s="838" t="s">
        <v>13</v>
      </c>
      <c r="E1102" s="838" t="s">
        <v>616</v>
      </c>
      <c r="F1102" s="365" t="s">
        <v>619</v>
      </c>
      <c r="G1102" s="366" t="s">
        <v>34</v>
      </c>
      <c r="H1102" s="366" t="s">
        <v>1338</v>
      </c>
      <c r="I1102" s="840" t="s">
        <v>34</v>
      </c>
      <c r="J1102" s="366" t="s">
        <v>611</v>
      </c>
      <c r="K1102" s="367" t="s">
        <v>48</v>
      </c>
      <c r="L1102" s="681" t="s">
        <v>1419</v>
      </c>
      <c r="M1102" s="368" t="s">
        <v>34</v>
      </c>
      <c r="N1102" s="683">
        <v>632309</v>
      </c>
      <c r="O1102" s="683" t="s">
        <v>1321</v>
      </c>
      <c r="P1102" s="684">
        <v>44399</v>
      </c>
      <c r="Q1102" s="372">
        <v>6.54</v>
      </c>
      <c r="R1102" s="372">
        <v>10.336915422885571</v>
      </c>
      <c r="S1102" s="873">
        <v>1</v>
      </c>
      <c r="T1102" s="369">
        <v>-8.9999999999998637E-2</v>
      </c>
      <c r="U1102" s="685">
        <v>-0.92569808493025585</v>
      </c>
      <c r="V1102" s="369">
        <v>-8.9999999999998637E-2</v>
      </c>
      <c r="W1102" s="685">
        <v>-0.79133826934867302</v>
      </c>
      <c r="AB1102" s="369">
        <v>0.13599012324415985</v>
      </c>
      <c r="AC1102" s="373">
        <v>-1.4981337133539314</v>
      </c>
      <c r="AD1102" s="686">
        <v>0</v>
      </c>
      <c r="AE1102" s="687" t="s">
        <v>1796</v>
      </c>
      <c r="AF1102" s="688" t="s">
        <v>1797</v>
      </c>
      <c r="AG1102" s="689" t="s">
        <v>741</v>
      </c>
      <c r="AH1102" s="689" t="s">
        <v>1780</v>
      </c>
      <c r="AI1102" s="689">
        <v>1000</v>
      </c>
      <c r="AJ1102" s="689">
        <v>1000</v>
      </c>
      <c r="AK1102" s="689">
        <v>1000</v>
      </c>
      <c r="AL1102" s="673">
        <v>0</v>
      </c>
      <c r="AM1102" s="673">
        <v>0</v>
      </c>
      <c r="AN1102" s="685" t="s">
        <v>1791</v>
      </c>
      <c r="AO1102" s="683" t="s">
        <v>1324</v>
      </c>
      <c r="AP1102" s="687" t="s">
        <v>1802</v>
      </c>
      <c r="AQ1102" s="376" t="s">
        <v>679</v>
      </c>
      <c r="AR1102" s="369">
        <v>4.6666800000000003E-3</v>
      </c>
      <c r="AS1102" s="369">
        <v>4.6666800000000003E-3</v>
      </c>
      <c r="AT1102" s="369" t="s">
        <v>1419</v>
      </c>
      <c r="AW1102"/>
      <c r="AX1102" s="198"/>
      <c r="AY1102" s="184"/>
      <c r="AZ1102" s="184"/>
      <c r="BA1102" s="184"/>
      <c r="BB1102" s="186"/>
      <c r="BC1102" s="184"/>
      <c r="BD1102" s="184"/>
      <c r="BE1102" s="184"/>
      <c r="BF1102" s="184"/>
      <c r="BG1102" s="186"/>
      <c r="BH1102" s="186"/>
      <c r="BI1102" s="199"/>
      <c r="BJ1102" s="199"/>
      <c r="BK1102" s="199"/>
      <c r="BL1102" s="186"/>
      <c r="BM1102" s="186"/>
      <c r="BN1102" s="186"/>
      <c r="BO1102" s="186"/>
      <c r="BP1102" s="186"/>
      <c r="BQ1102" s="186"/>
      <c r="BR1102" s="186"/>
      <c r="BS1102" s="186"/>
      <c r="BT1102" s="187"/>
      <c r="BU1102" s="188"/>
      <c r="BV1102" s="189"/>
      <c r="BW1102" s="185"/>
      <c r="BX1102"/>
      <c r="BZ1102"/>
    </row>
    <row r="1103" spans="2:78" ht="18.75">
      <c r="B1103" s="676" t="s">
        <v>1703</v>
      </c>
      <c r="C1103" s="364">
        <v>31533638000111</v>
      </c>
      <c r="D1103" s="838" t="s">
        <v>14</v>
      </c>
      <c r="E1103" s="838" t="s">
        <v>614</v>
      </c>
      <c r="F1103" s="365" t="s">
        <v>1419</v>
      </c>
      <c r="G1103" s="366" t="s">
        <v>1419</v>
      </c>
      <c r="H1103" s="366" t="s">
        <v>1338</v>
      </c>
      <c r="I1103" s="840" t="s">
        <v>34</v>
      </c>
      <c r="J1103" s="366" t="s">
        <v>608</v>
      </c>
      <c r="K1103" s="367" t="s">
        <v>48</v>
      </c>
      <c r="L1103" s="681" t="s">
        <v>1419</v>
      </c>
      <c r="M1103" s="368" t="s">
        <v>1419</v>
      </c>
      <c r="N1103" s="682">
        <v>483575</v>
      </c>
      <c r="O1103" s="683" t="s">
        <v>1321</v>
      </c>
      <c r="P1103" s="684">
        <v>43407</v>
      </c>
      <c r="Q1103" s="372">
        <v>0</v>
      </c>
      <c r="R1103" s="372">
        <v>410.81981233759035</v>
      </c>
      <c r="S1103" s="873">
        <v>2</v>
      </c>
      <c r="T1103" s="369">
        <v>-0.12024059098965911</v>
      </c>
      <c r="U1103" s="685">
        <v>-1.2367387201112368</v>
      </c>
      <c r="V1103" s="369">
        <v>-0.20562622169257327</v>
      </c>
      <c r="W1103" s="685">
        <v>-1.8079988711878885</v>
      </c>
      <c r="X1103" s="369">
        <v>-0.24640856389602928</v>
      </c>
      <c r="Y1103" s="685">
        <v>-1.6466218076854817</v>
      </c>
      <c r="Z1103" s="369">
        <v>-0.33651784618941705</v>
      </c>
      <c r="AA1103" s="685">
        <v>-1.7918298002802757</v>
      </c>
      <c r="AB1103" s="369">
        <v>0.2554110640049938</v>
      </c>
      <c r="AC1103" s="373">
        <v>-1.2503671728236585</v>
      </c>
      <c r="AD1103" s="686">
        <v>22899381000125</v>
      </c>
      <c r="AE1103" s="687" t="s">
        <v>1989</v>
      </c>
      <c r="AF1103" s="688" t="s">
        <v>1779</v>
      </c>
      <c r="AG1103" s="689" t="s">
        <v>1439</v>
      </c>
      <c r="AH1103" s="689" t="s">
        <v>1786</v>
      </c>
      <c r="AI1103" s="689">
        <v>25000</v>
      </c>
      <c r="AJ1103" s="689">
        <v>0</v>
      </c>
      <c r="AK1103" s="689">
        <v>25000</v>
      </c>
      <c r="AL1103" s="673">
        <v>2.5</v>
      </c>
      <c r="AM1103" s="673">
        <v>20</v>
      </c>
      <c r="AN1103" s="685" t="s">
        <v>1787</v>
      </c>
      <c r="AO1103" s="683" t="s">
        <v>1324</v>
      </c>
      <c r="AP1103" s="687" t="s">
        <v>1802</v>
      </c>
      <c r="AQ1103" s="376" t="s">
        <v>668</v>
      </c>
      <c r="AR1103" s="369">
        <v>4.7999999999999996E-3</v>
      </c>
      <c r="AS1103" s="369">
        <v>4.7999999999999996E-3</v>
      </c>
      <c r="AT1103" s="369" t="s">
        <v>1419</v>
      </c>
      <c r="AW1103"/>
      <c r="AX1103" s="198"/>
      <c r="AY1103" s="184"/>
      <c r="AZ1103" s="184"/>
      <c r="BA1103" s="184"/>
      <c r="BB1103" s="186"/>
      <c r="BC1103" s="184"/>
      <c r="BD1103" s="184"/>
      <c r="BE1103" s="184"/>
      <c r="BF1103" s="184"/>
      <c r="BG1103" s="186"/>
      <c r="BH1103" s="186"/>
      <c r="BI1103" s="199"/>
      <c r="BJ1103" s="199"/>
      <c r="BK1103" s="199"/>
      <c r="BL1103" s="186"/>
      <c r="BM1103" s="186"/>
      <c r="BN1103" s="186"/>
      <c r="BO1103" s="186"/>
      <c r="BP1103" s="186"/>
      <c r="BQ1103" s="186"/>
      <c r="BR1103" s="186"/>
      <c r="BS1103" s="186"/>
      <c r="BT1103" s="187"/>
      <c r="BU1103" s="188"/>
      <c r="BV1103" s="189"/>
      <c r="BW1103" s="185"/>
      <c r="BX1103"/>
      <c r="BZ1103"/>
    </row>
    <row r="1104" spans="2:78" ht="18.75">
      <c r="B1104" s="676" t="s">
        <v>572</v>
      </c>
      <c r="C1104" s="364">
        <v>31666885000196</v>
      </c>
      <c r="D1104" s="838" t="s">
        <v>14</v>
      </c>
      <c r="E1104" s="838" t="s">
        <v>614</v>
      </c>
      <c r="F1104" s="365" t="s">
        <v>1419</v>
      </c>
      <c r="G1104" s="366" t="s">
        <v>1419</v>
      </c>
      <c r="H1104" s="366" t="s">
        <v>1338</v>
      </c>
      <c r="I1104" s="840" t="s">
        <v>34</v>
      </c>
      <c r="J1104" s="366" t="s">
        <v>608</v>
      </c>
      <c r="K1104" s="367" t="s">
        <v>48</v>
      </c>
      <c r="L1104" s="681" t="s">
        <v>1419</v>
      </c>
      <c r="M1104" s="368" t="s">
        <v>34</v>
      </c>
      <c r="N1104" s="682">
        <v>513229</v>
      </c>
      <c r="O1104" s="683" t="s">
        <v>1321</v>
      </c>
      <c r="P1104" s="684">
        <v>43355</v>
      </c>
      <c r="Q1104" s="372">
        <v>87.616373809999999</v>
      </c>
      <c r="R1104" s="372">
        <v>53.701871098565753</v>
      </c>
      <c r="S1104" s="873">
        <v>2</v>
      </c>
      <c r="T1104" s="369">
        <v>2.1175739430347118E-2</v>
      </c>
      <c r="U1104" s="685">
        <v>0.21780379375171924</v>
      </c>
      <c r="V1104" s="369">
        <v>-7.7777033611266977E-2</v>
      </c>
      <c r="W1104" s="685">
        <v>-0.68386603525571688</v>
      </c>
      <c r="X1104" s="369">
        <v>-0.12216613126746778</v>
      </c>
      <c r="Y1104" s="685">
        <v>-0.8163734763311985</v>
      </c>
      <c r="Z1104" s="369">
        <v>-0.21464661968498144</v>
      </c>
      <c r="AA1104" s="685">
        <v>-1.142911777298401</v>
      </c>
      <c r="AB1104" s="369">
        <v>0.27439642523514329</v>
      </c>
      <c r="AC1104" s="373">
        <v>-0.69792608180805438</v>
      </c>
      <c r="AD1104" s="686">
        <v>22899381000125</v>
      </c>
      <c r="AE1104" s="687" t="s">
        <v>1989</v>
      </c>
      <c r="AF1104" s="688" t="s">
        <v>1800</v>
      </c>
      <c r="AG1104" s="689" t="s">
        <v>1438</v>
      </c>
      <c r="AH1104" s="689" t="s">
        <v>1786</v>
      </c>
      <c r="AI1104" s="689">
        <v>5000</v>
      </c>
      <c r="AJ1104" s="689">
        <v>1000</v>
      </c>
      <c r="AK1104" s="689">
        <v>1000</v>
      </c>
      <c r="AL1104" s="673">
        <v>1.8</v>
      </c>
      <c r="AM1104" s="673">
        <v>20</v>
      </c>
      <c r="AN1104" s="685" t="s">
        <v>1787</v>
      </c>
      <c r="AO1104" s="683" t="s">
        <v>1324</v>
      </c>
      <c r="AP1104" s="687" t="s">
        <v>1802</v>
      </c>
      <c r="AQ1104" s="376" t="s">
        <v>668</v>
      </c>
      <c r="AR1104" s="369">
        <v>4.8006000000000004E-3</v>
      </c>
      <c r="AS1104" s="369">
        <v>4.8006000000000004E-3</v>
      </c>
      <c r="AT1104" s="369" t="s">
        <v>1419</v>
      </c>
      <c r="AW1104"/>
      <c r="AX1104" s="198"/>
      <c r="AY1104" s="184"/>
      <c r="AZ1104" s="184"/>
      <c r="BA1104" s="184"/>
      <c r="BB1104" s="186"/>
      <c r="BC1104" s="184"/>
      <c r="BD1104" s="184"/>
      <c r="BE1104" s="184"/>
      <c r="BF1104" s="184"/>
      <c r="BG1104" s="186"/>
      <c r="BH1104" s="186"/>
      <c r="BI1104" s="199"/>
      <c r="BJ1104" s="199"/>
      <c r="BK1104" s="199"/>
      <c r="BL1104" s="186"/>
      <c r="BM1104" s="186"/>
      <c r="BN1104" s="186"/>
      <c r="BO1104" s="186"/>
      <c r="BP1104" s="186"/>
      <c r="BQ1104" s="186"/>
      <c r="BR1104" s="186"/>
      <c r="BS1104" s="186"/>
      <c r="BT1104" s="187"/>
      <c r="BU1104" s="188"/>
      <c r="BV1104" s="189"/>
      <c r="BW1104" s="185"/>
      <c r="BX1104"/>
      <c r="BZ1104"/>
    </row>
    <row r="1105" spans="2:78" ht="18.75">
      <c r="B1105" s="676" t="s">
        <v>1168</v>
      </c>
      <c r="C1105" s="364">
        <v>23960625000109</v>
      </c>
      <c r="D1105" s="838" t="s">
        <v>14</v>
      </c>
      <c r="E1105" s="838" t="s">
        <v>614</v>
      </c>
      <c r="F1105" s="365" t="s">
        <v>1419</v>
      </c>
      <c r="G1105" s="366" t="s">
        <v>1419</v>
      </c>
      <c r="H1105" s="366" t="s">
        <v>1338</v>
      </c>
      <c r="I1105" s="840" t="s">
        <v>34</v>
      </c>
      <c r="J1105" s="366" t="s">
        <v>608</v>
      </c>
      <c r="K1105" s="367" t="s">
        <v>48</v>
      </c>
      <c r="L1105" s="681" t="s">
        <v>1419</v>
      </c>
      <c r="M1105" s="368" t="s">
        <v>34</v>
      </c>
      <c r="N1105" s="682">
        <v>416681</v>
      </c>
      <c r="O1105" s="683" t="s">
        <v>1321</v>
      </c>
      <c r="P1105" s="684">
        <v>42481</v>
      </c>
      <c r="Q1105" s="372">
        <v>414.165052</v>
      </c>
      <c r="R1105" s="372">
        <v>238.56752619199997</v>
      </c>
      <c r="S1105" s="873">
        <v>2</v>
      </c>
      <c r="T1105" s="369">
        <v>1.3163478124343264E-2</v>
      </c>
      <c r="U1105" s="685">
        <v>0.1353934054525118</v>
      </c>
      <c r="V1105" s="369">
        <v>-8.5284017471515372E-2</v>
      </c>
      <c r="W1105" s="685">
        <v>-0.74987229765568875</v>
      </c>
      <c r="X1105" s="369">
        <v>-0.1274558887884949</v>
      </c>
      <c r="Y1105" s="685">
        <v>-0.85172220753506511</v>
      </c>
      <c r="Z1105" s="369">
        <v>-0.22979600032903214</v>
      </c>
      <c r="AA1105" s="685">
        <v>-1.2235764790406081</v>
      </c>
      <c r="AB1105" s="369">
        <v>0.27865825127692712</v>
      </c>
      <c r="AC1105" s="373">
        <v>-0.71419168416789369</v>
      </c>
      <c r="AD1105" s="686">
        <v>22899381000125</v>
      </c>
      <c r="AE1105" s="687" t="s">
        <v>1989</v>
      </c>
      <c r="AF1105" s="688" t="s">
        <v>1779</v>
      </c>
      <c r="AG1105" s="689" t="s">
        <v>1439</v>
      </c>
      <c r="AH1105" s="689" t="s">
        <v>1786</v>
      </c>
      <c r="AI1105" s="689">
        <v>100000</v>
      </c>
      <c r="AJ1105" s="689">
        <v>10000</v>
      </c>
      <c r="AK1105" s="689">
        <v>100000</v>
      </c>
      <c r="AL1105" s="673">
        <v>2.5</v>
      </c>
      <c r="AM1105" s="673">
        <v>20</v>
      </c>
      <c r="AN1105" s="685" t="s">
        <v>1801</v>
      </c>
      <c r="AO1105" s="683" t="s">
        <v>1324</v>
      </c>
      <c r="AP1105" s="687" t="s">
        <v>1802</v>
      </c>
      <c r="AQ1105" s="376" t="s">
        <v>668</v>
      </c>
      <c r="AR1105" s="369">
        <v>4.7999999999999996E-3</v>
      </c>
      <c r="AS1105" s="369">
        <v>4.7999999999999996E-3</v>
      </c>
      <c r="AT1105" s="369" t="s">
        <v>1419</v>
      </c>
      <c r="AW1105"/>
      <c r="AX1105" s="198"/>
      <c r="AY1105" s="184"/>
      <c r="AZ1105" s="184"/>
      <c r="BA1105" s="184"/>
      <c r="BB1105" s="186"/>
      <c r="BC1105" s="184"/>
      <c r="BD1105" s="184"/>
      <c r="BE1105" s="184"/>
      <c r="BF1105" s="184"/>
      <c r="BG1105" s="186"/>
      <c r="BH1105" s="186"/>
      <c r="BI1105" s="199"/>
      <c r="BJ1105" s="199"/>
      <c r="BK1105" s="199"/>
      <c r="BL1105" s="186"/>
      <c r="BM1105" s="186"/>
      <c r="BN1105" s="186"/>
      <c r="BO1105" s="186"/>
      <c r="BP1105" s="186"/>
      <c r="BQ1105" s="186"/>
      <c r="BR1105" s="186"/>
      <c r="BS1105" s="186"/>
      <c r="BT1105" s="187"/>
      <c r="BU1105" s="188"/>
      <c r="BV1105" s="189"/>
      <c r="BW1105" s="185"/>
      <c r="BX1105"/>
      <c r="BZ1105"/>
    </row>
    <row r="1106" spans="2:78" ht="18.75">
      <c r="B1106" s="676" t="s">
        <v>1169</v>
      </c>
      <c r="C1106" s="364">
        <v>17253801000161</v>
      </c>
      <c r="D1106" s="838" t="s">
        <v>14</v>
      </c>
      <c r="E1106" s="838" t="s">
        <v>607</v>
      </c>
      <c r="F1106" s="365" t="s">
        <v>1419</v>
      </c>
      <c r="G1106" s="366" t="s">
        <v>1419</v>
      </c>
      <c r="H1106" s="366" t="s">
        <v>34</v>
      </c>
      <c r="I1106" s="840" t="s">
        <v>34</v>
      </c>
      <c r="J1106" s="366" t="s">
        <v>608</v>
      </c>
      <c r="K1106" s="367" t="s">
        <v>48</v>
      </c>
      <c r="L1106" s="681" t="s">
        <v>1419</v>
      </c>
      <c r="M1106" s="368" t="s">
        <v>34</v>
      </c>
      <c r="N1106" s="682">
        <v>333956</v>
      </c>
      <c r="O1106" s="683" t="s">
        <v>1324</v>
      </c>
      <c r="P1106" s="684">
        <v>41391</v>
      </c>
      <c r="Q1106" s="372">
        <v>434.25084500000003</v>
      </c>
      <c r="R1106" s="372">
        <v>733.01861596414381</v>
      </c>
      <c r="S1106" s="873">
        <v>1</v>
      </c>
      <c r="T1106" s="369">
        <v>3.8140757391802005E-2</v>
      </c>
      <c r="U1106" s="685">
        <v>0.39229806750423502</v>
      </c>
      <c r="V1106" s="369">
        <v>-3.6175545192600578E-2</v>
      </c>
      <c r="W1106" s="685">
        <v>-0.31807881472730759</v>
      </c>
      <c r="X1106" s="369">
        <v>-7.4154314562327572E-2</v>
      </c>
      <c r="Y1106" s="685">
        <v>-0.49553517768083266</v>
      </c>
      <c r="Z1106" s="369">
        <v>5.207251342183028E-2</v>
      </c>
      <c r="AA1106" s="685">
        <v>0.27726636902404028</v>
      </c>
      <c r="AB1106" s="369">
        <v>0.23973673814664745</v>
      </c>
      <c r="AC1106" s="373">
        <v>-0.62529812771597626</v>
      </c>
      <c r="AD1106" s="686">
        <v>37388322000160</v>
      </c>
      <c r="AE1106" s="687" t="s">
        <v>1873</v>
      </c>
      <c r="AF1106" s="688" t="s">
        <v>1874</v>
      </c>
      <c r="AG1106" s="689" t="s">
        <v>1442</v>
      </c>
      <c r="AH1106" s="689" t="s">
        <v>1780</v>
      </c>
      <c r="AI1106" s="689">
        <v>15000</v>
      </c>
      <c r="AJ1106" s="689">
        <v>2000</v>
      </c>
      <c r="AK1106" s="689">
        <v>10000</v>
      </c>
      <c r="AL1106" s="673">
        <v>2</v>
      </c>
      <c r="AM1106" s="673">
        <v>20</v>
      </c>
      <c r="AN1106" s="685" t="s">
        <v>1781</v>
      </c>
      <c r="AO1106" s="683" t="s">
        <v>1324</v>
      </c>
      <c r="AP1106" s="687" t="s">
        <v>1783</v>
      </c>
      <c r="AQ1106" s="376" t="s">
        <v>659</v>
      </c>
      <c r="AR1106" s="369">
        <v>4.0000000000000001E-3</v>
      </c>
      <c r="AS1106" s="369">
        <v>4.0000000000000001E-3</v>
      </c>
      <c r="AT1106" s="369" t="s">
        <v>1419</v>
      </c>
      <c r="AW1106"/>
      <c r="AX1106" s="198"/>
      <c r="AY1106" s="184"/>
      <c r="AZ1106" s="184"/>
      <c r="BA1106" s="184"/>
      <c r="BB1106" s="186"/>
      <c r="BC1106" s="184"/>
      <c r="BD1106" s="184"/>
      <c r="BE1106" s="184"/>
      <c r="BF1106" s="184"/>
      <c r="BG1106" s="186"/>
      <c r="BH1106" s="186"/>
      <c r="BI1106" s="199"/>
      <c r="BJ1106" s="199"/>
      <c r="BK1106" s="199"/>
      <c r="BL1106" s="186"/>
      <c r="BM1106" s="186"/>
      <c r="BN1106" s="186"/>
      <c r="BO1106" s="186"/>
      <c r="BP1106" s="186"/>
      <c r="BQ1106" s="186"/>
      <c r="BR1106" s="186"/>
      <c r="BS1106" s="186"/>
      <c r="BT1106" s="187"/>
      <c r="BU1106" s="188"/>
      <c r="BV1106" s="189"/>
      <c r="BW1106" s="185"/>
      <c r="BX1106"/>
      <c r="BZ1106"/>
    </row>
    <row r="1107" spans="2:78" ht="18.75">
      <c r="B1107" s="676" t="s">
        <v>573</v>
      </c>
      <c r="C1107" s="364">
        <v>35535649000191</v>
      </c>
      <c r="D1107" s="838" t="s">
        <v>14</v>
      </c>
      <c r="E1107" s="838" t="s">
        <v>614</v>
      </c>
      <c r="F1107" s="365" t="s">
        <v>1419</v>
      </c>
      <c r="G1107" s="366" t="s">
        <v>1419</v>
      </c>
      <c r="H1107" s="366" t="s">
        <v>1338</v>
      </c>
      <c r="I1107" s="840" t="s">
        <v>34</v>
      </c>
      <c r="J1107" s="366" t="s">
        <v>608</v>
      </c>
      <c r="K1107" s="367" t="s">
        <v>48</v>
      </c>
      <c r="L1107" s="681" t="s">
        <v>1419</v>
      </c>
      <c r="M1107" s="368" t="s">
        <v>1416</v>
      </c>
      <c r="N1107" s="683">
        <v>563595</v>
      </c>
      <c r="O1107" s="683" t="s">
        <v>1321</v>
      </c>
      <c r="P1107" s="684">
        <v>44168</v>
      </c>
      <c r="Q1107" s="372">
        <v>205.27956449999999</v>
      </c>
      <c r="R1107" s="372">
        <v>321.36835727888462</v>
      </c>
      <c r="S1107" s="873">
        <v>2</v>
      </c>
      <c r="T1107" s="369">
        <v>3.8183332775616474E-2</v>
      </c>
      <c r="U1107" s="685">
        <v>0.39273597807381533</v>
      </c>
      <c r="V1107" s="369">
        <v>-3.606225342428826E-2</v>
      </c>
      <c r="W1107" s="685">
        <v>-0.31708268015099955</v>
      </c>
      <c r="AB1107" s="369">
        <v>0.23958598719274093</v>
      </c>
      <c r="AC1107" s="373">
        <v>-0.62521870955255976</v>
      </c>
      <c r="AD1107" s="686">
        <v>37388322000160</v>
      </c>
      <c r="AE1107" s="687" t="s">
        <v>1873</v>
      </c>
      <c r="AF1107" s="688" t="s">
        <v>1874</v>
      </c>
      <c r="AG1107" s="689" t="s">
        <v>1442</v>
      </c>
      <c r="AH1107" s="689" t="s">
        <v>1780</v>
      </c>
      <c r="AI1107" s="689">
        <v>5000</v>
      </c>
      <c r="AJ1107" s="689">
        <v>5000</v>
      </c>
      <c r="AK1107" s="689">
        <v>0</v>
      </c>
      <c r="AL1107" s="673">
        <v>2</v>
      </c>
      <c r="AM1107" s="673">
        <v>20</v>
      </c>
      <c r="AN1107" s="685" t="s">
        <v>666</v>
      </c>
      <c r="AO1107" s="683" t="s">
        <v>1324</v>
      </c>
      <c r="AP1107" s="687" t="s">
        <v>1783</v>
      </c>
      <c r="AQ1107" s="376" t="s">
        <v>659</v>
      </c>
      <c r="AR1107" s="369">
        <v>0</v>
      </c>
      <c r="AS1107" s="369">
        <v>0</v>
      </c>
      <c r="AT1107" s="369" t="s">
        <v>1419</v>
      </c>
      <c r="AW1107"/>
      <c r="AX1107" s="198"/>
      <c r="AY1107" s="184"/>
      <c r="AZ1107" s="184"/>
      <c r="BA1107" s="184"/>
      <c r="BB1107" s="186"/>
      <c r="BC1107" s="184"/>
      <c r="BD1107" s="184"/>
      <c r="BE1107" s="184"/>
      <c r="BF1107" s="184"/>
      <c r="BG1107" s="186"/>
      <c r="BH1107" s="186"/>
      <c r="BI1107" s="199"/>
      <c r="BJ1107" s="199"/>
      <c r="BK1107" s="199"/>
      <c r="BL1107" s="186"/>
      <c r="BM1107" s="186"/>
      <c r="BN1107" s="186"/>
      <c r="BO1107" s="186"/>
      <c r="BP1107" s="186"/>
      <c r="BQ1107" s="186"/>
      <c r="BR1107" s="186"/>
      <c r="BS1107" s="186"/>
      <c r="BT1107" s="187"/>
      <c r="BU1107" s="188"/>
      <c r="BV1107" s="189"/>
      <c r="BW1107" s="185"/>
      <c r="BX1107"/>
      <c r="BZ1107"/>
    </row>
    <row r="1108" spans="2:78" ht="18.75">
      <c r="B1108" s="676" t="s">
        <v>1170</v>
      </c>
      <c r="C1108" s="364"/>
      <c r="D1108" s="838" t="s">
        <v>11</v>
      </c>
      <c r="E1108" s="838" t="s">
        <v>620</v>
      </c>
      <c r="F1108" s="365" t="s">
        <v>672</v>
      </c>
      <c r="G1108" s="366" t="s">
        <v>738</v>
      </c>
      <c r="H1108" s="366" t="s">
        <v>34</v>
      </c>
      <c r="I1108" s="840" t="s">
        <v>1304</v>
      </c>
      <c r="J1108" s="366" t="s">
        <v>608</v>
      </c>
      <c r="L1108" s="681" t="s">
        <v>1419</v>
      </c>
      <c r="M1108" s="368" t="s">
        <v>34</v>
      </c>
      <c r="N1108" s="682">
        <v>137057</v>
      </c>
      <c r="O1108" s="683" t="s">
        <v>1321</v>
      </c>
      <c r="S1108" s="873"/>
      <c r="AD1108" s="686">
        <v>10347228000106</v>
      </c>
      <c r="AG1108" s="689" t="s">
        <v>1442</v>
      </c>
      <c r="AI1108" s="689">
        <v>1000</v>
      </c>
      <c r="AJ1108" s="689">
        <v>100</v>
      </c>
      <c r="AK1108" s="689">
        <v>100</v>
      </c>
      <c r="AO1108" s="683" t="s">
        <v>1324</v>
      </c>
      <c r="AR1108" s="369">
        <v>1.5E-3</v>
      </c>
      <c r="AS1108" s="369">
        <v>1.5E-3</v>
      </c>
      <c r="AT1108" s="369" t="s">
        <v>1419</v>
      </c>
      <c r="AW1108"/>
      <c r="AX1108" s="198"/>
      <c r="AY1108" s="184"/>
      <c r="AZ1108" s="184"/>
      <c r="BA1108" s="184"/>
      <c r="BB1108" s="186"/>
      <c r="BC1108" s="184"/>
      <c r="BD1108" s="184"/>
      <c r="BE1108" s="184"/>
      <c r="BF1108" s="184"/>
      <c r="BG1108" s="186"/>
      <c r="BH1108" s="186"/>
      <c r="BI1108" s="199"/>
      <c r="BJ1108" s="199"/>
      <c r="BK1108" s="199"/>
      <c r="BL1108" s="186"/>
      <c r="BM1108" s="186"/>
      <c r="BN1108" s="186"/>
      <c r="BO1108" s="186"/>
      <c r="BP1108" s="186"/>
      <c r="BQ1108" s="186"/>
      <c r="BR1108" s="186"/>
      <c r="BS1108" s="186"/>
      <c r="BT1108" s="187"/>
      <c r="BU1108" s="188"/>
      <c r="BV1108" s="189"/>
      <c r="BW1108" s="185"/>
      <c r="BX1108"/>
      <c r="BZ1108"/>
    </row>
    <row r="1109" spans="2:78" ht="18.75">
      <c r="B1109" s="676" t="s">
        <v>1171</v>
      </c>
      <c r="C1109" s="364">
        <v>19436818000180</v>
      </c>
      <c r="D1109" s="838" t="s">
        <v>14</v>
      </c>
      <c r="E1109" s="838" t="s">
        <v>607</v>
      </c>
      <c r="F1109" s="365" t="s">
        <v>860</v>
      </c>
      <c r="G1109" s="366" t="s">
        <v>1419</v>
      </c>
      <c r="H1109" s="366" t="s">
        <v>34</v>
      </c>
      <c r="I1109" s="840" t="s">
        <v>34</v>
      </c>
      <c r="J1109" s="366" t="s">
        <v>611</v>
      </c>
      <c r="K1109" s="367" t="s">
        <v>1782</v>
      </c>
      <c r="L1109" s="681" t="s">
        <v>1419</v>
      </c>
      <c r="M1109" s="368" t="s">
        <v>1416</v>
      </c>
      <c r="N1109" s="682">
        <v>359130</v>
      </c>
      <c r="O1109" s="683" t="s">
        <v>1321</v>
      </c>
      <c r="P1109" s="684">
        <v>41658</v>
      </c>
      <c r="Q1109" s="372">
        <v>1021.599721</v>
      </c>
      <c r="R1109" s="372">
        <v>2325.0188444860546</v>
      </c>
      <c r="S1109" s="873">
        <v>3</v>
      </c>
      <c r="T1109" s="369">
        <v>-0.33371687798972594</v>
      </c>
      <c r="U1109" s="685">
        <v>-3.4324563873777536</v>
      </c>
      <c r="V1109" s="369">
        <v>-0.30998631961060086</v>
      </c>
      <c r="W1109" s="685">
        <v>-2.7256004186935692</v>
      </c>
      <c r="X1109" s="369">
        <v>-0.11128346046362092</v>
      </c>
      <c r="Y1109" s="685">
        <v>-0.74365017975357861</v>
      </c>
      <c r="Z1109" s="369">
        <v>0.36242463234751021</v>
      </c>
      <c r="AA1109" s="685">
        <v>1.9297736032411177</v>
      </c>
      <c r="AB1109" s="369">
        <v>0.23651650610688676</v>
      </c>
      <c r="AC1109" s="373">
        <v>-1.7914931811750479</v>
      </c>
      <c r="AD1109" s="686">
        <v>0</v>
      </c>
      <c r="AE1109" s="687" t="s">
        <v>1951</v>
      </c>
      <c r="AF1109" s="688" t="s">
        <v>1874</v>
      </c>
      <c r="AG1109" s="689" t="s">
        <v>1442</v>
      </c>
      <c r="AH1109" s="689" t="s">
        <v>1786</v>
      </c>
      <c r="AI1109" s="689">
        <v>50000</v>
      </c>
      <c r="AJ1109" s="689">
        <v>1000</v>
      </c>
      <c r="AK1109" s="689">
        <v>1000</v>
      </c>
      <c r="AL1109" s="673">
        <v>1.5</v>
      </c>
      <c r="AM1109" s="673">
        <v>0</v>
      </c>
      <c r="AN1109" s="685" t="s">
        <v>1791</v>
      </c>
      <c r="AO1109" s="683" t="s">
        <v>1324</v>
      </c>
      <c r="AP1109" s="687" t="s">
        <v>1783</v>
      </c>
      <c r="AQ1109" s="376" t="s">
        <v>659</v>
      </c>
      <c r="AR1109" s="369">
        <v>2E-3</v>
      </c>
      <c r="AS1109" s="369">
        <v>2E-3</v>
      </c>
      <c r="AT1109" s="369" t="s">
        <v>1419</v>
      </c>
      <c r="AW1109"/>
      <c r="AX1109" s="198"/>
      <c r="AY1109" s="184"/>
      <c r="AZ1109" s="184"/>
      <c r="BA1109" s="184"/>
      <c r="BB1109" s="186"/>
      <c r="BC1109" s="184"/>
      <c r="BD1109" s="184"/>
      <c r="BE1109" s="184"/>
      <c r="BF1109" s="184"/>
      <c r="BG1109" s="186"/>
      <c r="BH1109" s="186"/>
      <c r="BI1109" s="199"/>
      <c r="BJ1109" s="199"/>
      <c r="BK1109" s="199"/>
      <c r="BL1109" s="186"/>
      <c r="BM1109" s="186"/>
      <c r="BN1109" s="186"/>
      <c r="BO1109" s="186"/>
      <c r="BP1109" s="186"/>
      <c r="BQ1109" s="186"/>
      <c r="BR1109" s="186"/>
      <c r="BS1109" s="186"/>
      <c r="BT1109" s="187"/>
      <c r="BU1109" s="188"/>
      <c r="BV1109" s="189"/>
      <c r="BW1109" s="185"/>
      <c r="BX1109"/>
      <c r="BZ1109"/>
    </row>
    <row r="1110" spans="2:78" ht="18.75">
      <c r="B1110" s="676" t="s">
        <v>1172</v>
      </c>
      <c r="C1110" s="364">
        <v>19436835000117</v>
      </c>
      <c r="D1110" s="838" t="s">
        <v>14</v>
      </c>
      <c r="E1110" s="838" t="s">
        <v>607</v>
      </c>
      <c r="F1110" s="365" t="s">
        <v>860</v>
      </c>
      <c r="G1110" s="366" t="s">
        <v>1419</v>
      </c>
      <c r="H1110" s="366" t="s">
        <v>34</v>
      </c>
      <c r="I1110" s="840" t="s">
        <v>34</v>
      </c>
      <c r="J1110" s="366" t="s">
        <v>611</v>
      </c>
      <c r="K1110" s="367" t="s">
        <v>1782</v>
      </c>
      <c r="L1110" s="681" t="s">
        <v>1419</v>
      </c>
      <c r="M1110" s="368" t="s">
        <v>1416</v>
      </c>
      <c r="N1110" s="682">
        <v>359149</v>
      </c>
      <c r="O1110" s="683" t="s">
        <v>1321</v>
      </c>
      <c r="P1110" s="684">
        <v>41655</v>
      </c>
      <c r="Q1110" s="372">
        <v>583.84313899999995</v>
      </c>
      <c r="R1110" s="372">
        <v>1436.4880201155381</v>
      </c>
      <c r="S1110" s="873">
        <v>3</v>
      </c>
      <c r="T1110" s="369">
        <v>-0.338899973877411</v>
      </c>
      <c r="U1110" s="685">
        <v>-3.4857672977915319</v>
      </c>
      <c r="V1110" s="369">
        <v>-0.31671026769793609</v>
      </c>
      <c r="W1110" s="685">
        <v>-2.7847217236115944</v>
      </c>
      <c r="X1110" s="369">
        <v>-0.1290712890767437</v>
      </c>
      <c r="Y1110" s="685">
        <v>-0.86251709753691685</v>
      </c>
      <c r="Z1110" s="369">
        <v>0.3214330204592033</v>
      </c>
      <c r="AA1110" s="685">
        <v>1.7115088289514104</v>
      </c>
      <c r="AB1110" s="369">
        <v>0.23605550581272711</v>
      </c>
      <c r="AC1110" s="373">
        <v>-1.823476451147287</v>
      </c>
      <c r="AD1110" s="686">
        <v>19436818000180</v>
      </c>
      <c r="AE1110" s="687" t="s">
        <v>1873</v>
      </c>
      <c r="AF1110" s="688" t="s">
        <v>1874</v>
      </c>
      <c r="AG1110" s="689" t="s">
        <v>1442</v>
      </c>
      <c r="AH1110" s="689" t="s">
        <v>1786</v>
      </c>
      <c r="AI1110" s="689">
        <v>1000</v>
      </c>
      <c r="AJ1110" s="689">
        <v>100</v>
      </c>
      <c r="AK1110" s="689">
        <v>100</v>
      </c>
      <c r="AL1110" s="673">
        <v>2.5</v>
      </c>
      <c r="AM1110" s="673">
        <v>0</v>
      </c>
      <c r="AN1110" s="685" t="s">
        <v>1791</v>
      </c>
      <c r="AO1110" s="683" t="s">
        <v>1324</v>
      </c>
      <c r="AP1110" s="687" t="s">
        <v>1783</v>
      </c>
      <c r="AQ1110" s="376" t="s">
        <v>659</v>
      </c>
      <c r="AR1110" s="369">
        <v>3.0000000000000001E-3</v>
      </c>
      <c r="AS1110" s="369">
        <v>3.0000000000000001E-3</v>
      </c>
      <c r="AT1110" s="369" t="s">
        <v>1419</v>
      </c>
      <c r="AW1110"/>
      <c r="AX1110" s="198"/>
      <c r="AY1110" s="184"/>
      <c r="AZ1110" s="184"/>
      <c r="BA1110" s="184"/>
      <c r="BB1110" s="186"/>
      <c r="BC1110" s="184"/>
      <c r="BD1110" s="184"/>
      <c r="BE1110" s="184"/>
      <c r="BF1110" s="184"/>
      <c r="BG1110" s="186"/>
      <c r="BH1110" s="186"/>
      <c r="BI1110" s="199"/>
      <c r="BJ1110" s="199"/>
      <c r="BK1110" s="199"/>
      <c r="BL1110" s="186"/>
      <c r="BM1110" s="186"/>
      <c r="BN1110" s="186"/>
      <c r="BO1110" s="186"/>
      <c r="BP1110" s="186"/>
      <c r="BQ1110" s="186"/>
      <c r="BR1110" s="186"/>
      <c r="BS1110" s="186"/>
      <c r="BT1110" s="187"/>
      <c r="BU1110" s="188"/>
      <c r="BV1110" s="189"/>
      <c r="BW1110" s="185"/>
      <c r="BX1110"/>
      <c r="BZ1110"/>
    </row>
    <row r="1111" spans="2:78" ht="18.75">
      <c r="B1111" s="676" t="s">
        <v>362</v>
      </c>
      <c r="C1111" s="364">
        <v>28289215000193</v>
      </c>
      <c r="D1111" s="838" t="s">
        <v>13</v>
      </c>
      <c r="E1111" s="838" t="s">
        <v>615</v>
      </c>
      <c r="F1111" s="365" t="s">
        <v>619</v>
      </c>
      <c r="G1111" s="366" t="s">
        <v>34</v>
      </c>
      <c r="H1111" s="366" t="s">
        <v>1337</v>
      </c>
      <c r="I1111" s="840" t="s">
        <v>34</v>
      </c>
      <c r="J1111" s="366" t="s">
        <v>1419</v>
      </c>
      <c r="K1111" s="367" t="s">
        <v>48</v>
      </c>
      <c r="L1111" s="681" t="s">
        <v>1419</v>
      </c>
      <c r="M1111" s="368" t="s">
        <v>34</v>
      </c>
      <c r="N1111" s="682">
        <v>472921</v>
      </c>
      <c r="O1111" s="683" t="s">
        <v>1321</v>
      </c>
      <c r="P1111" s="684">
        <v>43315</v>
      </c>
      <c r="Q1111" s="372">
        <v>281.95084462</v>
      </c>
      <c r="R1111" s="372">
        <v>408.80204713557782</v>
      </c>
      <c r="S1111" s="873">
        <v>1</v>
      </c>
      <c r="T1111" s="369">
        <v>0.13698750319266018</v>
      </c>
      <c r="U1111" s="685">
        <v>1.408989659609164</v>
      </c>
      <c r="V1111" s="369">
        <v>0.14036315944641564</v>
      </c>
      <c r="W1111" s="685">
        <v>1.2341637741848899</v>
      </c>
      <c r="X1111" s="369">
        <v>0.13518097673819929</v>
      </c>
      <c r="Y1111" s="685">
        <v>0.90334500052223921</v>
      </c>
      <c r="Z1111" s="369">
        <v>0.18994164336524144</v>
      </c>
      <c r="AA1111" s="685">
        <v>1.011367155560831</v>
      </c>
      <c r="AB1111" s="369">
        <v>3.278726977307353E-2</v>
      </c>
      <c r="AC1111" s="373">
        <v>0.81225949325776414</v>
      </c>
      <c r="AD1111" s="686">
        <v>29300722000143</v>
      </c>
      <c r="AE1111" s="687" t="s">
        <v>1873</v>
      </c>
      <c r="AF1111" s="688" t="s">
        <v>1874</v>
      </c>
      <c r="AG1111" s="689" t="s">
        <v>1442</v>
      </c>
      <c r="AH1111" s="689" t="s">
        <v>1786</v>
      </c>
      <c r="AI1111" s="689">
        <v>5000</v>
      </c>
      <c r="AJ1111" s="689">
        <v>500</v>
      </c>
      <c r="AK1111" s="689">
        <v>100</v>
      </c>
      <c r="AL1111" s="673">
        <v>2</v>
      </c>
      <c r="AM1111" s="673">
        <v>20</v>
      </c>
      <c r="AN1111" s="685" t="s">
        <v>1787</v>
      </c>
      <c r="AO1111" s="683" t="s">
        <v>1324</v>
      </c>
      <c r="AP1111" s="687" t="s">
        <v>1802</v>
      </c>
      <c r="AQ1111" s="376" t="s">
        <v>668</v>
      </c>
      <c r="AR1111" s="369">
        <v>4.0000000000000001E-3</v>
      </c>
      <c r="AS1111" s="369">
        <v>4.0000000000000001E-3</v>
      </c>
      <c r="AT1111" s="369" t="s">
        <v>1419</v>
      </c>
      <c r="AW1111"/>
      <c r="AX1111" s="198"/>
      <c r="AY1111" s="184"/>
      <c r="AZ1111" s="184"/>
      <c r="BA1111" s="184"/>
      <c r="BB1111" s="186"/>
      <c r="BC1111" s="184"/>
      <c r="BD1111" s="184"/>
      <c r="BE1111" s="184"/>
      <c r="BF1111" s="184"/>
      <c r="BG1111" s="186"/>
      <c r="BH1111" s="186"/>
      <c r="BI1111" s="199"/>
      <c r="BJ1111" s="199"/>
      <c r="BK1111" s="199"/>
      <c r="BL1111" s="186"/>
      <c r="BM1111" s="186"/>
      <c r="BN1111" s="186"/>
      <c r="BO1111" s="186"/>
      <c r="BP1111" s="186"/>
      <c r="BQ1111" s="186"/>
      <c r="BR1111" s="186"/>
      <c r="BS1111" s="186"/>
      <c r="BT1111" s="187"/>
      <c r="BU1111" s="188"/>
      <c r="BV1111" s="189"/>
      <c r="BW1111" s="185"/>
      <c r="BX1111"/>
      <c r="BZ1111"/>
    </row>
    <row r="1112" spans="2:78" ht="18.75">
      <c r="B1112" s="676" t="s">
        <v>1173</v>
      </c>
      <c r="C1112" s="364">
        <v>20391600000135</v>
      </c>
      <c r="D1112" s="838" t="s">
        <v>13</v>
      </c>
      <c r="E1112" s="838" t="s">
        <v>615</v>
      </c>
      <c r="F1112" s="365" t="s">
        <v>619</v>
      </c>
      <c r="G1112" s="366" t="s">
        <v>34</v>
      </c>
      <c r="H1112" s="366" t="s">
        <v>865</v>
      </c>
      <c r="I1112" s="840" t="s">
        <v>34</v>
      </c>
      <c r="J1112" s="366" t="s">
        <v>1419</v>
      </c>
      <c r="K1112" s="367" t="s">
        <v>48</v>
      </c>
      <c r="L1112" s="681" t="s">
        <v>1419</v>
      </c>
      <c r="M1112" s="368" t="s">
        <v>1416</v>
      </c>
      <c r="N1112" s="682">
        <v>383791</v>
      </c>
      <c r="O1112" s="683" t="s">
        <v>1321</v>
      </c>
      <c r="P1112" s="684">
        <v>41976</v>
      </c>
      <c r="Q1112" s="372">
        <v>11.98089</v>
      </c>
      <c r="R1112" s="372">
        <v>14.247586705179284</v>
      </c>
      <c r="S1112" s="873">
        <v>1</v>
      </c>
      <c r="T1112" s="369">
        <v>0.19893423673593058</v>
      </c>
      <c r="U1112" s="685">
        <v>2.0461449108168432</v>
      </c>
      <c r="V1112" s="369">
        <v>0.1893361843241661</v>
      </c>
      <c r="W1112" s="685">
        <v>1.6647663158685471</v>
      </c>
      <c r="X1112" s="369">
        <v>0.2009391096657811</v>
      </c>
      <c r="Y1112" s="685">
        <v>1.3427728109814754</v>
      </c>
      <c r="Z1112" s="369">
        <v>0.26264720280596698</v>
      </c>
      <c r="AA1112" s="685">
        <v>1.3984966630360809</v>
      </c>
      <c r="AB1112" s="369">
        <v>5.8793407230587319E-2</v>
      </c>
      <c r="AC1112" s="373">
        <v>1.2859400325688102</v>
      </c>
      <c r="AD1112" s="686">
        <v>10347249000121</v>
      </c>
      <c r="AE1112" s="687" t="s">
        <v>1873</v>
      </c>
      <c r="AF1112" s="688" t="s">
        <v>1874</v>
      </c>
      <c r="AG1112" s="689" t="s">
        <v>1442</v>
      </c>
      <c r="AH1112" s="689" t="s">
        <v>1786</v>
      </c>
      <c r="AI1112" s="689">
        <v>5000</v>
      </c>
      <c r="AJ1112" s="689">
        <v>500</v>
      </c>
      <c r="AK1112" s="689">
        <v>100</v>
      </c>
      <c r="AL1112" s="673">
        <v>2</v>
      </c>
      <c r="AM1112" s="673">
        <v>0</v>
      </c>
      <c r="AN1112" s="685" t="s">
        <v>1787</v>
      </c>
      <c r="AO1112" s="683" t="s">
        <v>1324</v>
      </c>
      <c r="AP1112" s="687" t="s">
        <v>1802</v>
      </c>
      <c r="AQ1112" s="376" t="s">
        <v>668</v>
      </c>
      <c r="AR1112" s="369">
        <v>0</v>
      </c>
      <c r="AS1112" s="369">
        <v>0</v>
      </c>
      <c r="AT1112" s="369" t="s">
        <v>1419</v>
      </c>
      <c r="AW1112"/>
      <c r="AX1112" s="198"/>
      <c r="AY1112" s="184"/>
      <c r="AZ1112" s="184"/>
      <c r="BA1112" s="184"/>
      <c r="BB1112" s="186"/>
      <c r="BC1112" s="184"/>
      <c r="BD1112" s="184"/>
      <c r="BE1112" s="184"/>
      <c r="BF1112" s="184"/>
      <c r="BG1112" s="186"/>
      <c r="BH1112" s="186"/>
      <c r="BI1112" s="199"/>
      <c r="BJ1112" s="199"/>
      <c r="BK1112" s="199"/>
      <c r="BL1112" s="186"/>
      <c r="BM1112" s="186"/>
      <c r="BN1112" s="186"/>
      <c r="BO1112" s="186"/>
      <c r="BP1112" s="186"/>
      <c r="BQ1112" s="186"/>
      <c r="BR1112" s="186"/>
      <c r="BS1112" s="186"/>
      <c r="BT1112" s="187"/>
      <c r="BU1112" s="188"/>
      <c r="BV1112" s="189"/>
      <c r="BW1112" s="185"/>
      <c r="BX1112"/>
      <c r="BZ1112"/>
    </row>
    <row r="1113" spans="2:78" ht="18.75">
      <c r="B1113" s="676" t="s">
        <v>363</v>
      </c>
      <c r="C1113" s="364">
        <v>10347249000121</v>
      </c>
      <c r="D1113" s="838" t="s">
        <v>13</v>
      </c>
      <c r="E1113" s="838" t="s">
        <v>615</v>
      </c>
      <c r="F1113" s="365" t="s">
        <v>619</v>
      </c>
      <c r="G1113" s="366" t="s">
        <v>34</v>
      </c>
      <c r="H1113" s="366" t="s">
        <v>865</v>
      </c>
      <c r="I1113" s="840" t="s">
        <v>34</v>
      </c>
      <c r="J1113" s="366" t="s">
        <v>1419</v>
      </c>
      <c r="K1113" s="367" t="s">
        <v>48</v>
      </c>
      <c r="L1113" s="681" t="s">
        <v>1419</v>
      </c>
      <c r="M1113" s="368" t="s">
        <v>34</v>
      </c>
      <c r="N1113" s="682">
        <v>222097</v>
      </c>
      <c r="O1113" s="683" t="s">
        <v>1321</v>
      </c>
      <c r="P1113" s="684">
        <v>39814</v>
      </c>
      <c r="Q1113" s="372">
        <v>1253.8549459999999</v>
      </c>
      <c r="R1113" s="372">
        <v>1198.6679443386454</v>
      </c>
      <c r="S1113" s="873">
        <v>1</v>
      </c>
      <c r="T1113" s="369">
        <v>0.20106806758144025</v>
      </c>
      <c r="U1113" s="685">
        <v>2.0680925011196591</v>
      </c>
      <c r="V1113" s="369">
        <v>0.19183884998231981</v>
      </c>
      <c r="W1113" s="685">
        <v>1.6867713726538998</v>
      </c>
      <c r="X1113" s="369">
        <v>0.20387664756375545</v>
      </c>
      <c r="Y1113" s="685">
        <v>1.362402867206908</v>
      </c>
      <c r="Z1113" s="369">
        <v>0.26996644480409793</v>
      </c>
      <c r="AA1113" s="685">
        <v>1.437468848541904</v>
      </c>
      <c r="AB1113" s="369">
        <v>5.8770027120239925E-2</v>
      </c>
      <c r="AC1113" s="373">
        <v>1.3290356580452709</v>
      </c>
      <c r="AD1113" s="686">
        <v>27249022000146</v>
      </c>
      <c r="AE1113" s="687" t="s">
        <v>1873</v>
      </c>
      <c r="AF1113" s="688" t="s">
        <v>1874</v>
      </c>
      <c r="AG1113" s="689" t="s">
        <v>1442</v>
      </c>
      <c r="AH1113" s="689" t="s">
        <v>1786</v>
      </c>
      <c r="AI1113" s="689">
        <v>5000</v>
      </c>
      <c r="AJ1113" s="689">
        <v>500</v>
      </c>
      <c r="AK1113" s="689">
        <v>100</v>
      </c>
      <c r="AL1113" s="673">
        <v>2</v>
      </c>
      <c r="AM1113" s="673">
        <v>20</v>
      </c>
      <c r="AN1113" s="685" t="s">
        <v>1787</v>
      </c>
      <c r="AO1113" s="683" t="s">
        <v>1324</v>
      </c>
      <c r="AP1113" s="687" t="s">
        <v>1802</v>
      </c>
      <c r="AQ1113" s="376" t="s">
        <v>668</v>
      </c>
      <c r="AR1113" s="369">
        <v>6.6666666666666697E-3</v>
      </c>
      <c r="AS1113" s="369">
        <v>6.6666666666666697E-3</v>
      </c>
      <c r="AT1113" s="369" t="s">
        <v>1419</v>
      </c>
      <c r="AW1113"/>
      <c r="AX1113" s="198"/>
      <c r="AY1113" s="184"/>
      <c r="AZ1113" s="184"/>
      <c r="BA1113" s="184"/>
      <c r="BB1113" s="186"/>
      <c r="BC1113" s="184"/>
      <c r="BD1113" s="184"/>
      <c r="BE1113" s="184"/>
      <c r="BF1113" s="184"/>
      <c r="BG1113" s="186"/>
      <c r="BH1113" s="186"/>
      <c r="BI1113" s="199"/>
      <c r="BJ1113" s="199"/>
      <c r="BK1113" s="199"/>
      <c r="BL1113" s="186"/>
      <c r="BM1113" s="186"/>
      <c r="BN1113" s="186"/>
      <c r="BO1113" s="186"/>
      <c r="BP1113" s="186"/>
      <c r="BQ1113" s="186"/>
      <c r="BR1113" s="186"/>
      <c r="BS1113" s="186"/>
      <c r="BT1113" s="187"/>
      <c r="BU1113" s="188"/>
      <c r="BV1113" s="189"/>
      <c r="BW1113" s="185"/>
      <c r="BX1113"/>
      <c r="BZ1113"/>
    </row>
    <row r="1114" spans="2:78" ht="18.75">
      <c r="B1114" s="676" t="s">
        <v>526</v>
      </c>
      <c r="C1114" s="364">
        <v>37093442000130</v>
      </c>
      <c r="D1114" s="838" t="s">
        <v>13</v>
      </c>
      <c r="E1114" s="838" t="s">
        <v>615</v>
      </c>
      <c r="F1114" s="365" t="s">
        <v>619</v>
      </c>
      <c r="G1114" s="366" t="s">
        <v>34</v>
      </c>
      <c r="H1114" s="366" t="s">
        <v>1337</v>
      </c>
      <c r="I1114" s="840" t="s">
        <v>34</v>
      </c>
      <c r="J1114" s="366" t="s">
        <v>1419</v>
      </c>
      <c r="K1114" s="367" t="s">
        <v>48</v>
      </c>
      <c r="L1114" s="681" t="s">
        <v>1419</v>
      </c>
      <c r="M1114" s="368" t="s">
        <v>34</v>
      </c>
      <c r="N1114" s="683">
        <v>559172</v>
      </c>
      <c r="O1114" s="683" t="s">
        <v>1321</v>
      </c>
      <c r="P1114" s="684">
        <v>44140</v>
      </c>
      <c r="Q1114" s="372">
        <v>215.53912192999999</v>
      </c>
      <c r="R1114" s="372">
        <v>354.23206696470118</v>
      </c>
      <c r="S1114" s="873">
        <v>1</v>
      </c>
      <c r="T1114" s="369">
        <v>0.11902704995931979</v>
      </c>
      <c r="U1114" s="685">
        <v>1.2242568022471321</v>
      </c>
      <c r="V1114" s="369">
        <v>0.10289879745908515</v>
      </c>
      <c r="W1114" s="685">
        <v>0.90475284777037013</v>
      </c>
      <c r="AB1114" s="369">
        <v>2.3979882279878878E-2</v>
      </c>
      <c r="AC1114" s="373">
        <v>-0.45173661528929315</v>
      </c>
      <c r="AD1114" s="686">
        <v>37092411000164</v>
      </c>
      <c r="AE1114" s="687" t="s">
        <v>1873</v>
      </c>
      <c r="AF1114" s="688" t="s">
        <v>1874</v>
      </c>
      <c r="AG1114" s="689" t="s">
        <v>1442</v>
      </c>
      <c r="AH1114" s="689" t="s">
        <v>1786</v>
      </c>
      <c r="AI1114" s="689">
        <v>5000</v>
      </c>
      <c r="AJ1114" s="689">
        <v>0</v>
      </c>
      <c r="AK1114" s="689">
        <v>0</v>
      </c>
      <c r="AL1114" s="673">
        <v>2</v>
      </c>
      <c r="AM1114" s="673">
        <v>20</v>
      </c>
      <c r="AN1114" s="685" t="s">
        <v>1787</v>
      </c>
      <c r="AO1114" s="683" t="s">
        <v>1324</v>
      </c>
      <c r="AP1114" s="687" t="s">
        <v>1802</v>
      </c>
      <c r="AQ1114" s="376" t="s">
        <v>668</v>
      </c>
      <c r="AR1114" s="369">
        <v>4.0000000000000001E-3</v>
      </c>
      <c r="AS1114" s="369">
        <v>4.0000000000000001E-3</v>
      </c>
      <c r="AT1114" s="369" t="s">
        <v>1419</v>
      </c>
      <c r="AW1114"/>
      <c r="AX1114" s="198"/>
      <c r="AY1114" s="184"/>
      <c r="AZ1114" s="184"/>
      <c r="BA1114" s="184"/>
      <c r="BB1114" s="186"/>
      <c r="BC1114" s="184"/>
      <c r="BD1114" s="184"/>
      <c r="BE1114" s="184"/>
      <c r="BF1114" s="184"/>
      <c r="BG1114" s="186"/>
      <c r="BH1114" s="186"/>
      <c r="BI1114" s="199"/>
      <c r="BJ1114" s="199"/>
      <c r="BK1114" s="199"/>
      <c r="BL1114" s="186"/>
      <c r="BM1114" s="186"/>
      <c r="BN1114" s="186"/>
      <c r="BO1114" s="186"/>
      <c r="BP1114" s="186"/>
      <c r="BQ1114" s="186"/>
      <c r="BR1114" s="186"/>
      <c r="BS1114" s="186"/>
      <c r="BT1114" s="187"/>
      <c r="BU1114" s="188"/>
      <c r="BV1114" s="189"/>
      <c r="BW1114" s="185"/>
      <c r="BX1114"/>
      <c r="BZ1114"/>
    </row>
    <row r="1115" spans="2:78" ht="18.75">
      <c r="B1115" s="676" t="s">
        <v>1174</v>
      </c>
      <c r="C1115" s="364">
        <v>25079578000106</v>
      </c>
      <c r="D1115" s="838" t="s">
        <v>13</v>
      </c>
      <c r="E1115" s="838" t="s">
        <v>616</v>
      </c>
      <c r="F1115" s="365" t="s">
        <v>617</v>
      </c>
      <c r="G1115" s="366" t="s">
        <v>34</v>
      </c>
      <c r="H1115" s="366" t="s">
        <v>1337</v>
      </c>
      <c r="I1115" s="840" t="s">
        <v>34</v>
      </c>
      <c r="J1115" s="366" t="s">
        <v>608</v>
      </c>
      <c r="K1115" s="367" t="s">
        <v>48</v>
      </c>
      <c r="L1115" s="681" t="s">
        <v>1419</v>
      </c>
      <c r="M1115" s="368" t="s">
        <v>1416</v>
      </c>
      <c r="N1115" s="682">
        <v>433454</v>
      </c>
      <c r="O1115" s="683" t="s">
        <v>1321</v>
      </c>
      <c r="P1115" s="684">
        <v>42735</v>
      </c>
      <c r="Q1115" s="372">
        <v>278.91084799999999</v>
      </c>
      <c r="R1115" s="372">
        <v>436.59128589243034</v>
      </c>
      <c r="S1115" s="873">
        <v>1</v>
      </c>
      <c r="T1115" s="369">
        <v>0.11185007677458358</v>
      </c>
      <c r="U1115" s="685">
        <v>1.1504377985503964</v>
      </c>
      <c r="V1115" s="369">
        <v>9.8265840291074991E-2</v>
      </c>
      <c r="W1115" s="685">
        <v>0.86401688880037297</v>
      </c>
      <c r="X1115" s="369">
        <v>0.1184946646068441</v>
      </c>
      <c r="Y1115" s="685">
        <v>0.79183895133748106</v>
      </c>
      <c r="Z1115" s="369">
        <v>0.18446455229003211</v>
      </c>
      <c r="AA1115" s="685">
        <v>0.98220372450200633</v>
      </c>
      <c r="AB1115" s="369">
        <v>2.0429589086890618E-2</v>
      </c>
      <c r="AC1115" s="373">
        <v>-0.75701708724442063</v>
      </c>
      <c r="AD1115" s="686">
        <v>0</v>
      </c>
      <c r="AE1115" s="687" t="s">
        <v>1873</v>
      </c>
      <c r="AF1115" s="688" t="s">
        <v>1874</v>
      </c>
      <c r="AG1115" s="689" t="s">
        <v>1442</v>
      </c>
      <c r="AH1115" s="689" t="s">
        <v>1786</v>
      </c>
      <c r="AI1115" s="689">
        <v>1000</v>
      </c>
      <c r="AJ1115" s="689">
        <v>100</v>
      </c>
      <c r="AK1115" s="689">
        <v>100</v>
      </c>
      <c r="AL1115" s="673">
        <v>1</v>
      </c>
      <c r="AM1115" s="673">
        <v>0</v>
      </c>
      <c r="AN1115" s="685" t="s">
        <v>1787</v>
      </c>
      <c r="AO1115" s="683" t="s">
        <v>1324</v>
      </c>
      <c r="AP1115" s="687" t="s">
        <v>1802</v>
      </c>
      <c r="AQ1115" s="376" t="s">
        <v>674</v>
      </c>
      <c r="AR1115" s="369">
        <v>0</v>
      </c>
      <c r="AS1115" s="369">
        <v>0</v>
      </c>
      <c r="AT1115" s="369" t="s">
        <v>1419</v>
      </c>
      <c r="AW1115"/>
      <c r="AX1115" s="198"/>
      <c r="AY1115" s="184"/>
      <c r="AZ1115" s="184"/>
      <c r="BA1115" s="184"/>
      <c r="BB1115" s="186"/>
      <c r="BC1115" s="184"/>
      <c r="BD1115" s="184"/>
      <c r="BE1115" s="184"/>
      <c r="BF1115" s="184"/>
      <c r="BG1115" s="186"/>
      <c r="BH1115" s="186"/>
      <c r="BI1115" s="199"/>
      <c r="BJ1115" s="199"/>
      <c r="BK1115" s="199"/>
      <c r="BL1115" s="186"/>
      <c r="BM1115" s="186"/>
      <c r="BN1115" s="186"/>
      <c r="BO1115" s="186"/>
      <c r="BP1115" s="186"/>
      <c r="BQ1115" s="186"/>
      <c r="BR1115" s="186"/>
      <c r="BS1115" s="186"/>
      <c r="BT1115" s="187"/>
      <c r="BU1115" s="188"/>
      <c r="BV1115" s="189"/>
      <c r="BW1115" s="185"/>
      <c r="BX1115"/>
      <c r="BZ1115"/>
    </row>
    <row r="1116" spans="2:78" ht="18.75">
      <c r="B1116" s="676" t="s">
        <v>1704</v>
      </c>
      <c r="C1116" s="364">
        <v>22654439000170</v>
      </c>
      <c r="D1116" s="838" t="s">
        <v>13</v>
      </c>
      <c r="E1116" s="838" t="s">
        <v>616</v>
      </c>
      <c r="F1116" s="365" t="s">
        <v>617</v>
      </c>
      <c r="G1116" s="366" t="s">
        <v>34</v>
      </c>
      <c r="H1116" s="366" t="s">
        <v>1337</v>
      </c>
      <c r="I1116" s="840" t="s">
        <v>34</v>
      </c>
      <c r="J1116" s="366" t="s">
        <v>608</v>
      </c>
      <c r="K1116" s="367" t="s">
        <v>48</v>
      </c>
      <c r="L1116" s="681" t="s">
        <v>1419</v>
      </c>
      <c r="M1116" s="368" t="s">
        <v>1419</v>
      </c>
      <c r="N1116" s="682">
        <v>418439</v>
      </c>
      <c r="O1116" s="683" t="s">
        <v>1321</v>
      </c>
      <c r="P1116" s="684">
        <v>42384</v>
      </c>
      <c r="Q1116" s="372">
        <v>18.584067999999998</v>
      </c>
      <c r="R1116" s="372">
        <v>27.584676364372466</v>
      </c>
      <c r="S1116" s="873">
        <v>1</v>
      </c>
      <c r="T1116" s="369">
        <v>0.12246534943761267</v>
      </c>
      <c r="U1116" s="685">
        <v>1.259621549385715</v>
      </c>
      <c r="V1116" s="369">
        <v>0.10624629843818045</v>
      </c>
      <c r="W1116" s="685">
        <v>0.93418624367526237</v>
      </c>
      <c r="X1116" s="369">
        <v>4.0815629450348334E-2</v>
      </c>
      <c r="Y1116" s="685">
        <v>0.27274987721494681</v>
      </c>
      <c r="Z1116" s="369">
        <v>0.11560687728574992</v>
      </c>
      <c r="AA1116" s="685">
        <v>0.6155627411253356</v>
      </c>
      <c r="AB1116" s="369">
        <v>4.6864155297535633E-2</v>
      </c>
      <c r="AC1116" s="373">
        <v>-0.1597188689208377</v>
      </c>
      <c r="AD1116" s="686">
        <v>13608337000128</v>
      </c>
      <c r="AE1116" s="687" t="s">
        <v>1873</v>
      </c>
      <c r="AF1116" s="688" t="s">
        <v>1874</v>
      </c>
      <c r="AG1116" s="689" t="s">
        <v>1442</v>
      </c>
      <c r="AH1116" s="689" t="s">
        <v>1786</v>
      </c>
      <c r="AI1116" s="689">
        <v>5000</v>
      </c>
      <c r="AJ1116" s="689">
        <v>5000</v>
      </c>
      <c r="AK1116" s="689">
        <v>0</v>
      </c>
      <c r="AL1116" s="673">
        <v>2.5</v>
      </c>
      <c r="AM1116" s="673">
        <v>0</v>
      </c>
      <c r="AN1116" s="685" t="s">
        <v>1787</v>
      </c>
      <c r="AO1116" s="683" t="s">
        <v>1324</v>
      </c>
      <c r="AP1116" s="687" t="s">
        <v>1802</v>
      </c>
      <c r="AQ1116" s="376" t="s">
        <v>1782</v>
      </c>
      <c r="AR1116" s="369">
        <v>0</v>
      </c>
      <c r="AS1116" s="369">
        <v>0</v>
      </c>
      <c r="AT1116" s="369" t="s">
        <v>1419</v>
      </c>
      <c r="AW1116"/>
      <c r="AX1116" s="198"/>
      <c r="AY1116" s="184"/>
      <c r="AZ1116" s="184"/>
      <c r="BA1116" s="184"/>
      <c r="BB1116" s="186"/>
      <c r="BC1116" s="184"/>
      <c r="BD1116" s="184"/>
      <c r="BE1116" s="184"/>
      <c r="BF1116" s="184"/>
      <c r="BG1116" s="186"/>
      <c r="BH1116" s="186"/>
      <c r="BI1116" s="199"/>
      <c r="BJ1116" s="199"/>
      <c r="BK1116" s="199"/>
      <c r="BL1116" s="186"/>
      <c r="BM1116" s="186"/>
      <c r="BN1116" s="186"/>
      <c r="BO1116" s="186"/>
      <c r="BP1116" s="186"/>
      <c r="BQ1116" s="186"/>
      <c r="BR1116" s="186"/>
      <c r="BS1116" s="186"/>
      <c r="BT1116" s="187"/>
      <c r="BU1116" s="188"/>
      <c r="BV1116" s="189"/>
      <c r="BW1116" s="185"/>
      <c r="BX1116"/>
      <c r="BZ1116"/>
    </row>
    <row r="1117" spans="2:78" ht="18.75">
      <c r="B1117" s="676" t="s">
        <v>364</v>
      </c>
      <c r="C1117" s="364">
        <v>26305892000122</v>
      </c>
      <c r="D1117" s="838" t="s">
        <v>13</v>
      </c>
      <c r="E1117" s="838" t="s">
        <v>615</v>
      </c>
      <c r="F1117" s="365" t="s">
        <v>619</v>
      </c>
      <c r="G1117" s="366" t="s">
        <v>34</v>
      </c>
      <c r="H1117" s="366" t="s">
        <v>1337</v>
      </c>
      <c r="I1117" s="840" t="s">
        <v>34</v>
      </c>
      <c r="J1117" s="366" t="s">
        <v>1419</v>
      </c>
      <c r="K1117" s="367" t="s">
        <v>48</v>
      </c>
      <c r="L1117" s="681" t="s">
        <v>1419</v>
      </c>
      <c r="M1117" s="368" t="s">
        <v>34</v>
      </c>
      <c r="N1117" s="682">
        <v>503746</v>
      </c>
      <c r="O1117" s="683" t="s">
        <v>1321</v>
      </c>
      <c r="P1117" s="684">
        <v>43680</v>
      </c>
      <c r="Q1117" s="372">
        <v>347.23305800000003</v>
      </c>
      <c r="R1117" s="372">
        <v>631.64013274502008</v>
      </c>
      <c r="S1117" s="873">
        <v>1</v>
      </c>
      <c r="T1117" s="369">
        <v>0.118046279070668</v>
      </c>
      <c r="U1117" s="685">
        <v>1.2141690496540174</v>
      </c>
      <c r="V1117" s="369">
        <v>0.10621337701534972</v>
      </c>
      <c r="W1117" s="685">
        <v>0.93389677721118047</v>
      </c>
      <c r="X1117" s="369">
        <v>0.12972061012632929</v>
      </c>
      <c r="Y1117" s="685">
        <v>0.8668561764371453</v>
      </c>
      <c r="Z1117" s="369">
        <v>0.19287584155230553</v>
      </c>
      <c r="AA1117" s="685">
        <v>1.0269906471855528</v>
      </c>
      <c r="AB1117" s="369">
        <v>4.6798108376268757E-2</v>
      </c>
      <c r="AC1117" s="373">
        <v>-0.16064776036323683</v>
      </c>
      <c r="AD1117" s="686">
        <v>32666303000134</v>
      </c>
      <c r="AE1117" s="687" t="s">
        <v>1873</v>
      </c>
      <c r="AF1117" s="688" t="s">
        <v>1874</v>
      </c>
      <c r="AG1117" s="689" t="s">
        <v>1442</v>
      </c>
      <c r="AH1117" s="689" t="s">
        <v>1786</v>
      </c>
      <c r="AI1117" s="689">
        <v>5000</v>
      </c>
      <c r="AJ1117" s="689">
        <v>500</v>
      </c>
      <c r="AK1117" s="689">
        <v>100</v>
      </c>
      <c r="AL1117" s="673">
        <v>2</v>
      </c>
      <c r="AM1117" s="673">
        <v>20</v>
      </c>
      <c r="AN1117" s="685" t="s">
        <v>1787</v>
      </c>
      <c r="AO1117" s="683" t="s">
        <v>1324</v>
      </c>
      <c r="AP1117" s="687" t="s">
        <v>1802</v>
      </c>
      <c r="AQ1117" s="376" t="s">
        <v>668</v>
      </c>
      <c r="AR1117" s="369">
        <v>4.0000000000000001E-3</v>
      </c>
      <c r="AS1117" s="369">
        <v>4.0000000000000001E-3</v>
      </c>
      <c r="AT1117" s="369" t="s">
        <v>1419</v>
      </c>
      <c r="AW1117"/>
      <c r="AX1117" s="198"/>
      <c r="AY1117" s="184"/>
      <c r="AZ1117" s="184"/>
      <c r="BA1117" s="184"/>
      <c r="BB1117" s="186"/>
      <c r="BC1117" s="184"/>
      <c r="BD1117" s="184"/>
      <c r="BE1117" s="184"/>
      <c r="BF1117" s="184"/>
      <c r="BG1117" s="186"/>
      <c r="BH1117" s="186"/>
      <c r="BI1117" s="199"/>
      <c r="BJ1117" s="199"/>
      <c r="BK1117" s="199"/>
      <c r="BL1117" s="186"/>
      <c r="BM1117" s="186"/>
      <c r="BN1117" s="186"/>
      <c r="BO1117" s="186"/>
      <c r="BP1117" s="186"/>
      <c r="BQ1117" s="186"/>
      <c r="BR1117" s="186"/>
      <c r="BS1117" s="186"/>
      <c r="BT1117" s="187"/>
      <c r="BU1117" s="188"/>
      <c r="BV1117" s="189"/>
      <c r="BW1117" s="185"/>
      <c r="BX1117"/>
      <c r="BZ1117"/>
    </row>
    <row r="1118" spans="2:78" ht="18.75">
      <c r="B1118" s="676" t="s">
        <v>365</v>
      </c>
      <c r="C1118" s="364"/>
      <c r="D1118" s="838" t="s">
        <v>11</v>
      </c>
      <c r="E1118" s="838" t="s">
        <v>620</v>
      </c>
      <c r="F1118" s="365" t="s">
        <v>1419</v>
      </c>
      <c r="G1118" s="366" t="s">
        <v>738</v>
      </c>
      <c r="H1118" s="366" t="s">
        <v>34</v>
      </c>
      <c r="I1118" s="840" t="s">
        <v>34</v>
      </c>
      <c r="J1118" s="366" t="s">
        <v>1419</v>
      </c>
      <c r="L1118" s="681" t="s">
        <v>1419</v>
      </c>
      <c r="M1118" s="368" t="s">
        <v>34</v>
      </c>
      <c r="N1118" s="683">
        <v>572314</v>
      </c>
      <c r="O1118" s="683" t="s">
        <v>1321</v>
      </c>
      <c r="S1118" s="873"/>
      <c r="AD1118" s="686">
        <v>0</v>
      </c>
      <c r="AG1118" s="689" t="s">
        <v>1438</v>
      </c>
      <c r="AI1118" s="689">
        <v>100</v>
      </c>
      <c r="AJ1118" s="689">
        <v>100</v>
      </c>
      <c r="AK1118" s="689">
        <v>100</v>
      </c>
      <c r="AO1118" s="683" t="s">
        <v>1324</v>
      </c>
      <c r="AR1118" s="369">
        <v>3.6666666666666701E-3</v>
      </c>
      <c r="AS1118" s="369">
        <v>3.6666666666666701E-3</v>
      </c>
      <c r="AT1118" s="369" t="s">
        <v>1419</v>
      </c>
      <c r="AW1118"/>
      <c r="AX1118" s="198"/>
      <c r="AY1118" s="184"/>
      <c r="AZ1118" s="184"/>
      <c r="BA1118" s="184"/>
      <c r="BB1118" s="186"/>
      <c r="BC1118" s="184"/>
      <c r="BD1118" s="184"/>
      <c r="BE1118" s="184"/>
      <c r="BF1118" s="184"/>
      <c r="BG1118" s="186"/>
      <c r="BH1118" s="186"/>
      <c r="BI1118" s="199"/>
      <c r="BJ1118" s="199"/>
      <c r="BK1118" s="199"/>
      <c r="BL1118" s="186"/>
      <c r="BM1118" s="186"/>
      <c r="BN1118" s="186"/>
      <c r="BO1118" s="186"/>
      <c r="BP1118" s="186"/>
      <c r="BQ1118" s="186"/>
      <c r="BR1118" s="186"/>
      <c r="BS1118" s="186"/>
      <c r="BT1118" s="187"/>
      <c r="BU1118" s="188"/>
      <c r="BV1118" s="189"/>
      <c r="BW1118" s="185"/>
      <c r="BX1118"/>
      <c r="BZ1118"/>
    </row>
    <row r="1119" spans="2:78" ht="18.75">
      <c r="B1119" s="676" t="s">
        <v>366</v>
      </c>
      <c r="C1119" s="364">
        <v>4621018000161</v>
      </c>
      <c r="D1119" s="838" t="s">
        <v>14</v>
      </c>
      <c r="E1119" s="838" t="s">
        <v>614</v>
      </c>
      <c r="F1119" s="365" t="s">
        <v>1419</v>
      </c>
      <c r="G1119" s="366" t="s">
        <v>1419</v>
      </c>
      <c r="H1119" s="366" t="s">
        <v>865</v>
      </c>
      <c r="I1119" s="840" t="s">
        <v>34</v>
      </c>
      <c r="J1119" s="366" t="s">
        <v>608</v>
      </c>
      <c r="K1119" s="367" t="s">
        <v>48</v>
      </c>
      <c r="L1119" s="681" t="s">
        <v>1419</v>
      </c>
      <c r="M1119" s="368" t="s">
        <v>1416</v>
      </c>
      <c r="N1119" s="682">
        <v>97101</v>
      </c>
      <c r="O1119" s="683" t="s">
        <v>1321</v>
      </c>
      <c r="P1119" s="684">
        <v>37140</v>
      </c>
      <c r="Q1119" s="372">
        <v>64.143612000000005</v>
      </c>
      <c r="R1119" s="372">
        <v>79.867900390438237</v>
      </c>
      <c r="S1119" s="873">
        <v>2</v>
      </c>
      <c r="T1119" s="369">
        <v>7.7692567791681988E-2</v>
      </c>
      <c r="U1119" s="685">
        <v>0.7991095690897243</v>
      </c>
      <c r="V1119" s="369">
        <v>6.7280341816891021E-2</v>
      </c>
      <c r="W1119" s="685">
        <v>0.59157232505073887</v>
      </c>
      <c r="X1119" s="369">
        <v>0.13286645505428174</v>
      </c>
      <c r="Y1119" s="685">
        <v>0.88787824149876771</v>
      </c>
      <c r="Z1119" s="369">
        <v>0.26310545527751983</v>
      </c>
      <c r="AA1119" s="685">
        <v>1.4009366835101165</v>
      </c>
      <c r="AB1119" s="369">
        <v>0.10758554092240412</v>
      </c>
      <c r="AC1119" s="373">
        <v>-0.43175919459144646</v>
      </c>
      <c r="AD1119" s="686">
        <v>0</v>
      </c>
      <c r="AE1119" s="687" t="s">
        <v>1813</v>
      </c>
      <c r="AF1119" s="688" t="s">
        <v>1797</v>
      </c>
      <c r="AG1119" s="689" t="s">
        <v>719</v>
      </c>
      <c r="AH1119" s="689" t="s">
        <v>1786</v>
      </c>
      <c r="AI1119" s="689">
        <v>100</v>
      </c>
      <c r="AJ1119" s="689">
        <v>100</v>
      </c>
      <c r="AK1119" s="689">
        <v>100</v>
      </c>
      <c r="AL1119" s="673">
        <v>2</v>
      </c>
      <c r="AM1119" s="673">
        <v>20</v>
      </c>
      <c r="AN1119" s="685" t="s">
        <v>1787</v>
      </c>
      <c r="AO1119" s="683" t="s">
        <v>1324</v>
      </c>
      <c r="AP1119" s="687" t="s">
        <v>1802</v>
      </c>
      <c r="AQ1119" s="376" t="s">
        <v>671</v>
      </c>
      <c r="AR1119" s="369">
        <v>3.3833333333333302E-3</v>
      </c>
      <c r="AS1119" s="369">
        <v>3.3833333333333302E-3</v>
      </c>
      <c r="AT1119" s="369" t="s">
        <v>1419</v>
      </c>
      <c r="AW1119"/>
      <c r="AX1119" s="198"/>
      <c r="AY1119" s="184"/>
      <c r="AZ1119" s="184"/>
      <c r="BA1119" s="184"/>
      <c r="BB1119" s="186"/>
      <c r="BC1119" s="184"/>
      <c r="BD1119" s="184"/>
      <c r="BE1119" s="184"/>
      <c r="BF1119" s="184"/>
      <c r="BG1119" s="186"/>
      <c r="BH1119" s="186"/>
      <c r="BI1119" s="199"/>
      <c r="BJ1119" s="199"/>
      <c r="BK1119" s="199"/>
      <c r="BL1119" s="186"/>
      <c r="BM1119" s="186"/>
      <c r="BN1119" s="186"/>
      <c r="BO1119" s="186"/>
      <c r="BP1119" s="186"/>
      <c r="BQ1119" s="186"/>
      <c r="BR1119" s="186"/>
      <c r="BS1119" s="186"/>
      <c r="BT1119" s="187"/>
      <c r="BU1119" s="188"/>
      <c r="BV1119" s="189"/>
      <c r="BW1119" s="185"/>
      <c r="BX1119"/>
      <c r="BZ1119"/>
    </row>
    <row r="1120" spans="2:78" ht="18.75">
      <c r="B1120" s="676" t="s">
        <v>1175</v>
      </c>
      <c r="C1120" s="364"/>
      <c r="D1120" s="838" t="s">
        <v>14</v>
      </c>
      <c r="E1120" s="838" t="s">
        <v>607</v>
      </c>
      <c r="F1120" s="365" t="s">
        <v>1419</v>
      </c>
      <c r="G1120" s="366" t="s">
        <v>1419</v>
      </c>
      <c r="H1120" s="366" t="s">
        <v>34</v>
      </c>
      <c r="I1120" s="840" t="s">
        <v>34</v>
      </c>
      <c r="J1120" s="366" t="s">
        <v>608</v>
      </c>
      <c r="L1120" s="681" t="s">
        <v>1419</v>
      </c>
      <c r="M1120" s="368" t="s">
        <v>34</v>
      </c>
      <c r="N1120" s="682">
        <v>524042</v>
      </c>
      <c r="O1120" s="683" t="s">
        <v>1321</v>
      </c>
      <c r="S1120" s="873"/>
      <c r="AD1120" s="686">
        <v>0</v>
      </c>
      <c r="AG1120" s="689" t="s">
        <v>719</v>
      </c>
      <c r="AI1120" s="689">
        <v>100</v>
      </c>
      <c r="AJ1120" s="689">
        <v>100</v>
      </c>
      <c r="AK1120" s="689">
        <v>100</v>
      </c>
      <c r="AO1120" s="683" t="s">
        <v>1324</v>
      </c>
      <c r="AR1120" s="369">
        <v>4.5500000000000002E-3</v>
      </c>
      <c r="AS1120" s="369">
        <v>4.5500000000000002E-3</v>
      </c>
      <c r="AT1120" s="369" t="s">
        <v>1419</v>
      </c>
      <c r="AW1120"/>
      <c r="AX1120" s="198"/>
      <c r="AY1120" s="184"/>
      <c r="AZ1120" s="184"/>
      <c r="BA1120" s="184"/>
      <c r="BB1120" s="186"/>
      <c r="BC1120" s="184"/>
      <c r="BD1120" s="184"/>
      <c r="BE1120" s="184"/>
      <c r="BF1120" s="184"/>
      <c r="BG1120" s="186"/>
      <c r="BH1120" s="186"/>
      <c r="BI1120" s="199"/>
      <c r="BJ1120" s="199"/>
      <c r="BK1120" s="199"/>
      <c r="BL1120" s="186"/>
      <c r="BM1120" s="186"/>
      <c r="BN1120" s="186"/>
      <c r="BO1120" s="186"/>
      <c r="BP1120" s="186"/>
      <c r="BQ1120" s="186"/>
      <c r="BR1120" s="186"/>
      <c r="BS1120" s="186"/>
      <c r="BT1120" s="187"/>
      <c r="BU1120" s="188"/>
      <c r="BV1120" s="189"/>
      <c r="BW1120" s="185"/>
      <c r="BX1120"/>
      <c r="BZ1120"/>
    </row>
    <row r="1121" spans="2:78" ht="18.75">
      <c r="B1121" s="676" t="s">
        <v>1176</v>
      </c>
      <c r="C1121" s="364"/>
      <c r="D1121" s="838" t="s">
        <v>14</v>
      </c>
      <c r="E1121" s="838" t="s">
        <v>614</v>
      </c>
      <c r="F1121" s="365" t="s">
        <v>1419</v>
      </c>
      <c r="G1121" s="366" t="s">
        <v>1419</v>
      </c>
      <c r="H1121" s="366" t="s">
        <v>1338</v>
      </c>
      <c r="I1121" s="840" t="s">
        <v>34</v>
      </c>
      <c r="J1121" s="366" t="s">
        <v>611</v>
      </c>
      <c r="L1121" s="681" t="s">
        <v>1419</v>
      </c>
      <c r="M1121" s="368" t="s">
        <v>34</v>
      </c>
      <c r="N1121" s="683">
        <v>618098</v>
      </c>
      <c r="O1121" s="683" t="s">
        <v>1321</v>
      </c>
      <c r="S1121" s="873"/>
      <c r="AD1121" s="686">
        <v>0</v>
      </c>
      <c r="AG1121" s="689" t="s">
        <v>719</v>
      </c>
      <c r="AI1121" s="689">
        <v>5000</v>
      </c>
      <c r="AJ1121" s="689">
        <v>500</v>
      </c>
      <c r="AK1121" s="689">
        <v>0</v>
      </c>
      <c r="AO1121" s="683" t="s">
        <v>1324</v>
      </c>
      <c r="AR1121" s="369">
        <v>4.0000000000000001E-3</v>
      </c>
      <c r="AS1121" s="369">
        <v>4.0000000000000001E-3</v>
      </c>
      <c r="AT1121" s="369" t="s">
        <v>1419</v>
      </c>
      <c r="AW1121"/>
      <c r="AX1121" s="198"/>
      <c r="AY1121" s="184"/>
      <c r="AZ1121" s="184"/>
      <c r="BA1121" s="184"/>
      <c r="BB1121" s="186"/>
      <c r="BC1121" s="184"/>
      <c r="BD1121" s="184"/>
      <c r="BE1121" s="184"/>
      <c r="BF1121" s="184"/>
      <c r="BG1121" s="186"/>
      <c r="BH1121" s="186"/>
      <c r="BI1121" s="199"/>
      <c r="BJ1121" s="199"/>
      <c r="BK1121" s="199"/>
      <c r="BL1121" s="186"/>
      <c r="BM1121" s="186"/>
      <c r="BN1121" s="186"/>
      <c r="BO1121" s="186"/>
      <c r="BP1121" s="186"/>
      <c r="BQ1121" s="186"/>
      <c r="BR1121" s="186"/>
      <c r="BS1121" s="186"/>
      <c r="BT1121" s="187"/>
      <c r="BU1121" s="188"/>
      <c r="BV1121" s="189"/>
      <c r="BW1121" s="185"/>
      <c r="BX1121"/>
      <c r="BZ1121"/>
    </row>
    <row r="1122" spans="2:78" ht="18.75">
      <c r="B1122" s="676" t="s">
        <v>367</v>
      </c>
      <c r="C1122" s="364">
        <v>31923988000194</v>
      </c>
      <c r="D1122" s="838" t="s">
        <v>14</v>
      </c>
      <c r="E1122" s="838" t="s">
        <v>614</v>
      </c>
      <c r="F1122" s="365" t="s">
        <v>1419</v>
      </c>
      <c r="G1122" s="366" t="s">
        <v>1419</v>
      </c>
      <c r="H1122" s="366" t="s">
        <v>1338</v>
      </c>
      <c r="I1122" s="840" t="s">
        <v>34</v>
      </c>
      <c r="J1122" s="366" t="s">
        <v>608</v>
      </c>
      <c r="K1122" s="367" t="s">
        <v>48</v>
      </c>
      <c r="L1122" s="681" t="s">
        <v>1419</v>
      </c>
      <c r="M1122" s="368" t="s">
        <v>1416</v>
      </c>
      <c r="N1122" s="682">
        <v>496065</v>
      </c>
      <c r="O1122" s="683" t="s">
        <v>1321</v>
      </c>
      <c r="P1122" s="684">
        <v>43608</v>
      </c>
      <c r="Q1122" s="372">
        <v>11.04124303</v>
      </c>
      <c r="R1122" s="372">
        <v>17.285840761235043</v>
      </c>
      <c r="S1122" s="873">
        <v>2</v>
      </c>
      <c r="T1122" s="369">
        <v>0.18294213738225884</v>
      </c>
      <c r="U1122" s="685">
        <v>1.8816576247534149</v>
      </c>
      <c r="V1122" s="369">
        <v>0.12531900402493235</v>
      </c>
      <c r="W1122" s="685">
        <v>1.1018858195732317</v>
      </c>
      <c r="X1122" s="369">
        <v>0.1682062164955993</v>
      </c>
      <c r="Y1122" s="685">
        <v>1.1240357067572784</v>
      </c>
      <c r="Z1122" s="369">
        <v>0.14171056880052557</v>
      </c>
      <c r="AA1122" s="685">
        <v>0.75455499037196505</v>
      </c>
      <c r="AB1122" s="369">
        <v>0.19425033106080056</v>
      </c>
      <c r="AC1122" s="373">
        <v>5.9653003659860336E-2</v>
      </c>
      <c r="AD1122" s="686">
        <v>32239786000190</v>
      </c>
      <c r="AE1122" s="687" t="s">
        <v>2040</v>
      </c>
      <c r="AF1122" s="688" t="s">
        <v>1779</v>
      </c>
      <c r="AG1122" s="689" t="s">
        <v>1439</v>
      </c>
      <c r="AH1122" s="689" t="s">
        <v>1786</v>
      </c>
      <c r="AI1122" s="689">
        <v>1000</v>
      </c>
      <c r="AJ1122" s="689">
        <v>0</v>
      </c>
      <c r="AK1122" s="689">
        <v>0</v>
      </c>
      <c r="AL1122" s="673">
        <v>0</v>
      </c>
      <c r="AM1122" s="673">
        <v>0</v>
      </c>
      <c r="AN1122" s="685" t="s">
        <v>666</v>
      </c>
      <c r="AO1122" s="683" t="s">
        <v>1324</v>
      </c>
      <c r="AP1122" s="687" t="s">
        <v>1783</v>
      </c>
      <c r="AQ1122" s="376" t="s">
        <v>670</v>
      </c>
      <c r="AR1122" s="369">
        <v>2.9333333333333299E-3</v>
      </c>
      <c r="AS1122" s="369">
        <v>2.9333333333333299E-3</v>
      </c>
      <c r="AT1122" s="369" t="s">
        <v>1419</v>
      </c>
      <c r="AW1122"/>
      <c r="AX1122" s="198"/>
      <c r="AY1122" s="184"/>
      <c r="AZ1122" s="184"/>
      <c r="BA1122" s="184"/>
      <c r="BB1122" s="186"/>
      <c r="BC1122" s="184"/>
      <c r="BD1122" s="184"/>
      <c r="BE1122" s="184"/>
      <c r="BF1122" s="184"/>
      <c r="BG1122" s="186"/>
      <c r="BH1122" s="186"/>
      <c r="BI1122" s="199"/>
      <c r="BJ1122" s="199"/>
      <c r="BK1122" s="199"/>
      <c r="BL1122" s="186"/>
      <c r="BM1122" s="186"/>
      <c r="BN1122" s="186"/>
      <c r="BO1122" s="186"/>
      <c r="BP1122" s="186"/>
      <c r="BQ1122" s="186"/>
      <c r="BR1122" s="186"/>
      <c r="BS1122" s="186"/>
      <c r="BT1122" s="187"/>
      <c r="BU1122" s="188"/>
      <c r="BV1122" s="189"/>
      <c r="BW1122" s="185"/>
      <c r="BX1122"/>
      <c r="BZ1122"/>
    </row>
    <row r="1123" spans="2:78" ht="18.75">
      <c r="B1123" s="676" t="s">
        <v>1177</v>
      </c>
      <c r="C1123" s="364">
        <v>37308394000150</v>
      </c>
      <c r="D1123" s="838" t="s">
        <v>14</v>
      </c>
      <c r="E1123" s="838" t="s">
        <v>607</v>
      </c>
      <c r="F1123" s="365" t="s">
        <v>1419</v>
      </c>
      <c r="G1123" s="366" t="s">
        <v>1419</v>
      </c>
      <c r="H1123" s="366" t="s">
        <v>34</v>
      </c>
      <c r="I1123" s="840" t="s">
        <v>34</v>
      </c>
      <c r="J1123" s="366" t="s">
        <v>611</v>
      </c>
      <c r="K1123" s="367" t="s">
        <v>1782</v>
      </c>
      <c r="L1123" s="681" t="s">
        <v>1419</v>
      </c>
      <c r="M1123" s="368" t="s">
        <v>34</v>
      </c>
      <c r="N1123" s="683">
        <v>548049</v>
      </c>
      <c r="O1123" s="683" t="s">
        <v>1321</v>
      </c>
      <c r="P1123" s="684">
        <v>44055</v>
      </c>
      <c r="Q1123" s="372">
        <v>295.25595471000003</v>
      </c>
      <c r="R1123" s="372">
        <v>358.15833062008011</v>
      </c>
      <c r="S1123" s="873">
        <v>3</v>
      </c>
      <c r="T1123" s="369">
        <v>-0.30035254838913672</v>
      </c>
      <c r="U1123" s="685">
        <v>-3.0892864316416677</v>
      </c>
      <c r="V1123" s="369">
        <v>-0.30141840216051041</v>
      </c>
      <c r="W1123" s="685">
        <v>-2.6502657412838251</v>
      </c>
      <c r="X1123" s="369">
        <v>-5.7557027174017228E-2</v>
      </c>
      <c r="Y1123" s="685">
        <v>-0.38462403510566412</v>
      </c>
      <c r="AB1123" s="369">
        <v>0.24597517643058539</v>
      </c>
      <c r="AC1123" s="373">
        <v>-1.6877710852781915</v>
      </c>
      <c r="AD1123" s="686">
        <v>37308317000108</v>
      </c>
      <c r="AE1123" s="687" t="s">
        <v>2040</v>
      </c>
      <c r="AF1123" s="688" t="s">
        <v>1825</v>
      </c>
      <c r="AG1123" s="689" t="s">
        <v>719</v>
      </c>
      <c r="AH1123" s="689" t="s">
        <v>1780</v>
      </c>
      <c r="AI1123" s="689">
        <v>5000</v>
      </c>
      <c r="AJ1123" s="689">
        <v>500</v>
      </c>
      <c r="AK1123" s="689">
        <v>500</v>
      </c>
      <c r="AL1123" s="673">
        <v>0.85</v>
      </c>
      <c r="AM1123" s="673">
        <v>20</v>
      </c>
      <c r="AN1123" s="685" t="s">
        <v>1791</v>
      </c>
      <c r="AO1123" s="683" t="s">
        <v>1324</v>
      </c>
      <c r="AP1123" s="687" t="s">
        <v>1783</v>
      </c>
      <c r="AQ1123" s="376" t="s">
        <v>687</v>
      </c>
      <c r="AR1123" s="369">
        <v>4.0233333333333302E-3</v>
      </c>
      <c r="AS1123" s="369">
        <v>4.0233333333333302E-3</v>
      </c>
      <c r="AT1123" s="369" t="s">
        <v>1419</v>
      </c>
      <c r="AW1123"/>
      <c r="AX1123" s="198"/>
      <c r="AY1123" s="184"/>
      <c r="AZ1123" s="184"/>
      <c r="BA1123" s="184"/>
      <c r="BB1123" s="186"/>
      <c r="BC1123" s="184"/>
      <c r="BD1123" s="184"/>
      <c r="BE1123" s="184"/>
      <c r="BF1123" s="184"/>
      <c r="BG1123" s="186"/>
      <c r="BH1123" s="186"/>
      <c r="BI1123" s="199"/>
      <c r="BJ1123" s="199"/>
      <c r="BK1123" s="199"/>
      <c r="BL1123" s="186"/>
      <c r="BM1123" s="186"/>
      <c r="BN1123" s="186"/>
      <c r="BO1123" s="186"/>
      <c r="BP1123" s="186"/>
      <c r="BQ1123" s="186"/>
      <c r="BR1123" s="186"/>
      <c r="BS1123" s="186"/>
      <c r="BT1123" s="187"/>
      <c r="BU1123" s="188"/>
      <c r="BV1123" s="189"/>
      <c r="BW1123" s="185"/>
      <c r="BX1123"/>
      <c r="BZ1123"/>
    </row>
    <row r="1124" spans="2:78" ht="18.75">
      <c r="B1124" s="676" t="s">
        <v>1705</v>
      </c>
      <c r="C1124" s="364">
        <v>37308317000108</v>
      </c>
      <c r="D1124" s="838" t="s">
        <v>14</v>
      </c>
      <c r="E1124" s="838" t="s">
        <v>607</v>
      </c>
      <c r="F1124" s="365" t="s">
        <v>1419</v>
      </c>
      <c r="G1124" s="366" t="s">
        <v>1419</v>
      </c>
      <c r="H1124" s="366" t="s">
        <v>34</v>
      </c>
      <c r="I1124" s="840" t="s">
        <v>34</v>
      </c>
      <c r="J1124" s="366" t="s">
        <v>611</v>
      </c>
      <c r="K1124" s="367" t="s">
        <v>48</v>
      </c>
      <c r="L1124" s="681" t="s">
        <v>1419</v>
      </c>
      <c r="M1124" s="368" t="s">
        <v>1419</v>
      </c>
      <c r="N1124" s="683">
        <v>549622</v>
      </c>
      <c r="O1124" s="683" t="s">
        <v>1321</v>
      </c>
      <c r="P1124" s="684">
        <v>44055</v>
      </c>
      <c r="Q1124" s="372">
        <v>295.25595471000003</v>
      </c>
      <c r="R1124" s="372">
        <v>358.15833062008011</v>
      </c>
      <c r="S1124" s="873">
        <v>3</v>
      </c>
      <c r="T1124" s="369">
        <v>-0.30035254838913672</v>
      </c>
      <c r="U1124" s="685">
        <v>-3.0892864316416677</v>
      </c>
      <c r="V1124" s="369">
        <v>-0.30141840216051041</v>
      </c>
      <c r="W1124" s="685">
        <v>-2.6502657412838251</v>
      </c>
      <c r="X1124" s="369">
        <v>-5.7557027174017228E-2</v>
      </c>
      <c r="Y1124" s="685">
        <v>-0.38462403510566412</v>
      </c>
      <c r="AB1124" s="369">
        <v>0.24597517643058539</v>
      </c>
      <c r="AC1124" s="373">
        <v>-1.6877710852781915</v>
      </c>
      <c r="AD1124" s="686">
        <v>0</v>
      </c>
      <c r="AE1124" s="687" t="s">
        <v>2040</v>
      </c>
      <c r="AF1124" s="688" t="s">
        <v>1825</v>
      </c>
      <c r="AG1124" s="689" t="s">
        <v>719</v>
      </c>
      <c r="AH1124" s="689" t="s">
        <v>1780</v>
      </c>
      <c r="AI1124" s="689">
        <v>5000</v>
      </c>
      <c r="AJ1124" s="689">
        <v>500</v>
      </c>
      <c r="AK1124" s="689">
        <v>500</v>
      </c>
      <c r="AL1124" s="673">
        <v>0.15</v>
      </c>
      <c r="AM1124" s="673">
        <v>0</v>
      </c>
      <c r="AN1124" s="685" t="s">
        <v>1791</v>
      </c>
      <c r="AO1124" s="683" t="s">
        <v>1324</v>
      </c>
      <c r="AP1124" s="687" t="s">
        <v>1783</v>
      </c>
      <c r="AQ1124" s="376" t="s">
        <v>1782</v>
      </c>
      <c r="AR1124" s="369">
        <v>0</v>
      </c>
      <c r="AS1124" s="369">
        <v>0</v>
      </c>
      <c r="AT1124" s="369" t="s">
        <v>1419</v>
      </c>
      <c r="AW1124"/>
      <c r="AX1124" s="198"/>
      <c r="AY1124" s="184"/>
      <c r="AZ1124" s="184"/>
      <c r="BA1124" s="184"/>
      <c r="BB1124" s="186"/>
      <c r="BC1124" s="184"/>
      <c r="BD1124" s="184"/>
      <c r="BE1124" s="184"/>
      <c r="BF1124" s="184"/>
      <c r="BG1124" s="186"/>
      <c r="BH1124" s="186"/>
      <c r="BI1124" s="199"/>
      <c r="BJ1124" s="199"/>
      <c r="BK1124" s="199"/>
      <c r="BL1124" s="186"/>
      <c r="BM1124" s="186"/>
      <c r="BN1124" s="186"/>
      <c r="BO1124" s="186"/>
      <c r="BP1124" s="186"/>
      <c r="BQ1124" s="186"/>
      <c r="BR1124" s="186"/>
      <c r="BS1124" s="186"/>
      <c r="BT1124" s="187"/>
      <c r="BU1124" s="188"/>
      <c r="BV1124" s="189"/>
      <c r="BW1124" s="185"/>
      <c r="BX1124"/>
      <c r="BZ1124"/>
    </row>
    <row r="1125" spans="2:78" ht="18.75">
      <c r="B1125" s="676" t="s">
        <v>1178</v>
      </c>
      <c r="C1125" s="364">
        <v>35744790000102</v>
      </c>
      <c r="D1125" s="838" t="s">
        <v>13</v>
      </c>
      <c r="E1125" s="838" t="s">
        <v>616</v>
      </c>
      <c r="F1125" s="365" t="s">
        <v>617</v>
      </c>
      <c r="G1125" s="366" t="s">
        <v>34</v>
      </c>
      <c r="H1125" s="366" t="s">
        <v>1338</v>
      </c>
      <c r="I1125" s="840" t="s">
        <v>34</v>
      </c>
      <c r="J1125" s="366" t="s">
        <v>608</v>
      </c>
      <c r="K1125" s="367" t="s">
        <v>1782</v>
      </c>
      <c r="L1125" s="681" t="s">
        <v>1419</v>
      </c>
      <c r="M1125" s="368" t="s">
        <v>34</v>
      </c>
      <c r="N1125" s="683">
        <v>534021</v>
      </c>
      <c r="O1125" s="683" t="s">
        <v>1321</v>
      </c>
      <c r="P1125" s="684">
        <v>43924</v>
      </c>
      <c r="Q1125" s="372">
        <v>41.896810729999999</v>
      </c>
      <c r="R1125" s="372">
        <v>106.30223816316003</v>
      </c>
      <c r="S1125" s="873">
        <v>3</v>
      </c>
      <c r="T1125" s="369">
        <v>-2.3432123836969687E-2</v>
      </c>
      <c r="U1125" s="685">
        <v>-0.24101191290813076</v>
      </c>
      <c r="V1125" s="369">
        <v>-7.4567958889714347E-2</v>
      </c>
      <c r="W1125" s="685">
        <v>-0.65564977262944935</v>
      </c>
      <c r="X1125" s="369">
        <v>-3.2227961793207527E-4</v>
      </c>
      <c r="Y1125" s="685">
        <v>-2.1536290730683151E-3</v>
      </c>
      <c r="AB1125" s="369">
        <v>0.10242486180539538</v>
      </c>
      <c r="AC1125" s="373">
        <v>-1.838414461937099</v>
      </c>
      <c r="AD1125" s="686">
        <v>35769107000183</v>
      </c>
      <c r="AE1125" s="687" t="s">
        <v>2040</v>
      </c>
      <c r="AF1125" s="688" t="s">
        <v>1779</v>
      </c>
      <c r="AG1125" s="689" t="s">
        <v>1439</v>
      </c>
      <c r="AH1125" s="689" t="s">
        <v>1780</v>
      </c>
      <c r="AI1125" s="689">
        <v>5000</v>
      </c>
      <c r="AJ1125" s="689">
        <v>0</v>
      </c>
      <c r="AK1125" s="689">
        <v>0</v>
      </c>
      <c r="AL1125" s="673">
        <v>0.75</v>
      </c>
      <c r="AM1125" s="673">
        <v>0</v>
      </c>
      <c r="AN1125" s="685" t="s">
        <v>1782</v>
      </c>
      <c r="AO1125" s="683" t="s">
        <v>1324</v>
      </c>
      <c r="AP1125" s="687" t="s">
        <v>1802</v>
      </c>
      <c r="AQ1125" s="376" t="s">
        <v>679</v>
      </c>
      <c r="AR1125" s="369">
        <v>4.3499999999999997E-3</v>
      </c>
      <c r="AS1125" s="369">
        <v>4.3499999999999997E-3</v>
      </c>
      <c r="AT1125" s="369" t="s">
        <v>1419</v>
      </c>
      <c r="AW1125" s="198"/>
      <c r="AX1125" s="198"/>
      <c r="AY1125" s="184"/>
      <c r="AZ1125" s="184"/>
      <c r="BA1125" s="184"/>
      <c r="BB1125" s="186"/>
      <c r="BC1125" s="184"/>
      <c r="BD1125" s="184"/>
      <c r="BE1125" s="184"/>
      <c r="BF1125" s="184"/>
      <c r="BG1125" s="186"/>
      <c r="BH1125" s="186"/>
      <c r="BI1125" s="199"/>
      <c r="BJ1125" s="199"/>
      <c r="BK1125" s="199"/>
      <c r="BL1125" s="218"/>
      <c r="BM1125" s="186"/>
      <c r="BN1125" s="186"/>
      <c r="BO1125" s="186"/>
      <c r="BP1125" s="186"/>
      <c r="BQ1125" s="186"/>
      <c r="BR1125" s="186"/>
      <c r="BS1125" s="186"/>
      <c r="BT1125" s="187"/>
      <c r="BU1125" s="188"/>
      <c r="BV1125" s="189"/>
      <c r="BW1125" s="185"/>
      <c r="BX1125"/>
      <c r="BZ1125"/>
    </row>
    <row r="1126" spans="2:78" ht="18.75">
      <c r="B1126" s="676" t="s">
        <v>368</v>
      </c>
      <c r="C1126" s="364">
        <v>11301137000100</v>
      </c>
      <c r="D1126" s="838" t="s">
        <v>13</v>
      </c>
      <c r="E1126" s="838" t="s">
        <v>615</v>
      </c>
      <c r="F1126" s="365" t="s">
        <v>619</v>
      </c>
      <c r="G1126" s="366" t="s">
        <v>34</v>
      </c>
      <c r="H1126" s="366" t="s">
        <v>1338</v>
      </c>
      <c r="I1126" s="840" t="s">
        <v>34</v>
      </c>
      <c r="J1126" s="366" t="s">
        <v>1419</v>
      </c>
      <c r="K1126" s="367" t="s">
        <v>48</v>
      </c>
      <c r="L1126" s="681" t="s">
        <v>1419</v>
      </c>
      <c r="M1126" s="368" t="s">
        <v>34</v>
      </c>
      <c r="N1126" s="682">
        <v>239372</v>
      </c>
      <c r="O1126" s="683" t="s">
        <v>1321</v>
      </c>
      <c r="P1126" s="684">
        <v>40125</v>
      </c>
      <c r="Q1126" s="372">
        <v>153.77692400000001</v>
      </c>
      <c r="R1126" s="372">
        <v>152.49212911200007</v>
      </c>
      <c r="S1126" s="873">
        <v>1</v>
      </c>
      <c r="T1126" s="369">
        <v>0.22714844548638968</v>
      </c>
      <c r="U1126" s="685">
        <v>2.3363431220182083</v>
      </c>
      <c r="V1126" s="369">
        <v>0.15766592581115257</v>
      </c>
      <c r="W1126" s="685">
        <v>1.386300898518396</v>
      </c>
      <c r="X1126" s="369">
        <v>0.48429273192983979</v>
      </c>
      <c r="Y1126" s="685">
        <v>3.2362794583541001</v>
      </c>
      <c r="Z1126" s="369">
        <v>0.80733052048227338</v>
      </c>
      <c r="AA1126" s="685">
        <v>4.2987285864823663</v>
      </c>
      <c r="AB1126" s="369">
        <v>0.18659896899697828</v>
      </c>
      <c r="AC1126" s="373">
        <v>0.23544898308966919</v>
      </c>
      <c r="AD1126" s="686">
        <v>11286399000135</v>
      </c>
      <c r="AE1126" s="687" t="s">
        <v>1882</v>
      </c>
      <c r="AF1126" s="688" t="s">
        <v>1883</v>
      </c>
      <c r="AG1126" s="689" t="s">
        <v>736</v>
      </c>
      <c r="AH1126" s="689" t="s">
        <v>1786</v>
      </c>
      <c r="AI1126" s="689">
        <v>500</v>
      </c>
      <c r="AJ1126" s="689">
        <v>0</v>
      </c>
      <c r="AK1126" s="689">
        <v>500</v>
      </c>
      <c r="AL1126" s="673">
        <v>2</v>
      </c>
      <c r="AM1126" s="673">
        <v>20</v>
      </c>
      <c r="AN1126" s="685" t="s">
        <v>1787</v>
      </c>
      <c r="AO1126" s="683" t="s">
        <v>1324</v>
      </c>
      <c r="AP1126" s="687" t="s">
        <v>1802</v>
      </c>
      <c r="AQ1126" s="376" t="s">
        <v>671</v>
      </c>
      <c r="AR1126" s="369">
        <v>4.6666666666666697E-3</v>
      </c>
      <c r="AS1126" s="369">
        <v>4.6666666666666697E-3</v>
      </c>
      <c r="AT1126" s="369" t="s">
        <v>1419</v>
      </c>
      <c r="AW1126" s="198"/>
      <c r="AX1126" s="198"/>
      <c r="AY1126" s="184"/>
      <c r="AZ1126" s="184"/>
      <c r="BA1126" s="184"/>
      <c r="BB1126" s="186"/>
      <c r="BC1126" s="184"/>
      <c r="BD1126" s="184"/>
      <c r="BE1126" s="184"/>
      <c r="BF1126" s="184"/>
      <c r="BG1126" s="186"/>
      <c r="BH1126" s="186"/>
      <c r="BI1126" s="199"/>
      <c r="BJ1126" s="199"/>
      <c r="BK1126" s="199"/>
      <c r="BL1126" s="218"/>
      <c r="BM1126" s="186"/>
      <c r="BN1126" s="186"/>
      <c r="BO1126" s="186"/>
      <c r="BP1126" s="186"/>
      <c r="BQ1126" s="186"/>
      <c r="BR1126" s="186"/>
      <c r="BS1126" s="186"/>
      <c r="BT1126" s="187"/>
      <c r="BU1126" s="188"/>
      <c r="BV1126" s="189"/>
      <c r="BW1126" s="185"/>
      <c r="BX1126"/>
      <c r="BZ1126"/>
    </row>
    <row r="1127" spans="2:78" ht="18.75">
      <c r="B1127" s="676" t="s">
        <v>1179</v>
      </c>
      <c r="C1127" s="364">
        <v>27880333000109</v>
      </c>
      <c r="D1127" s="838" t="s">
        <v>13</v>
      </c>
      <c r="E1127" s="838" t="s">
        <v>615</v>
      </c>
      <c r="F1127" s="365" t="s">
        <v>619</v>
      </c>
      <c r="G1127" s="366" t="s">
        <v>34</v>
      </c>
      <c r="H1127" s="366" t="s">
        <v>1337</v>
      </c>
      <c r="I1127" s="840" t="s">
        <v>34</v>
      </c>
      <c r="J1127" s="366" t="s">
        <v>1419</v>
      </c>
      <c r="K1127" s="367" t="s">
        <v>48</v>
      </c>
      <c r="L1127" s="681" t="s">
        <v>1419</v>
      </c>
      <c r="M1127" s="368" t="s">
        <v>1416</v>
      </c>
      <c r="N1127" s="682">
        <v>446270</v>
      </c>
      <c r="O1127" s="683" t="s">
        <v>1321</v>
      </c>
      <c r="P1127" s="684">
        <v>42932</v>
      </c>
      <c r="Q1127" s="372">
        <v>16.655476549999999</v>
      </c>
      <c r="R1127" s="372">
        <v>16.04709055561753</v>
      </c>
      <c r="S1127" s="873">
        <v>2</v>
      </c>
      <c r="T1127" s="369">
        <v>0.10804096838331811</v>
      </c>
      <c r="U1127" s="685">
        <v>1.1112590836272158</v>
      </c>
      <c r="V1127" s="369">
        <v>0.10306756824811436</v>
      </c>
      <c r="W1127" s="685">
        <v>0.90623678981600331</v>
      </c>
      <c r="X1127" s="369">
        <v>0.13744603307935299</v>
      </c>
      <c r="Y1127" s="685">
        <v>0.9184812080793503</v>
      </c>
      <c r="Z1127" s="369">
        <v>0.14354014496417644</v>
      </c>
      <c r="AA1127" s="685">
        <v>0.76429678899879583</v>
      </c>
      <c r="AB1127" s="369">
        <v>3.4594729290828456E-2</v>
      </c>
      <c r="AC1127" s="373">
        <v>-0.3082498486249492</v>
      </c>
      <c r="AD1127" s="686">
        <v>0</v>
      </c>
      <c r="AE1127" s="687" t="s">
        <v>2018</v>
      </c>
      <c r="AF1127" s="688" t="s">
        <v>1800</v>
      </c>
      <c r="AG1127" s="689" t="s">
        <v>1438</v>
      </c>
      <c r="AH1127" s="689" t="s">
        <v>1786</v>
      </c>
      <c r="AI1127" s="689">
        <v>1000</v>
      </c>
      <c r="AJ1127" s="689">
        <v>100</v>
      </c>
      <c r="AK1127" s="689">
        <v>500</v>
      </c>
      <c r="AL1127" s="673">
        <v>1</v>
      </c>
      <c r="AM1127" s="673">
        <v>20</v>
      </c>
      <c r="AN1127" s="685" t="s">
        <v>1801</v>
      </c>
      <c r="AO1127" s="683" t="s">
        <v>1324</v>
      </c>
      <c r="AP1127" s="687" t="s">
        <v>1802</v>
      </c>
      <c r="AQ1127" s="376" t="s">
        <v>668</v>
      </c>
      <c r="AR1127" s="369">
        <v>3.3333333333333301E-3</v>
      </c>
      <c r="AS1127" s="369">
        <v>3.3333333333333301E-3</v>
      </c>
      <c r="AT1127" s="369" t="s">
        <v>1419</v>
      </c>
      <c r="AW1127"/>
      <c r="AX1127" s="198"/>
      <c r="AY1127" s="184"/>
      <c r="AZ1127" s="184"/>
      <c r="BA1127" s="184"/>
      <c r="BB1127" s="186"/>
      <c r="BC1127" s="184"/>
      <c r="BD1127" s="184"/>
      <c r="BE1127" s="184"/>
      <c r="BF1127" s="184"/>
      <c r="BG1127" s="186"/>
      <c r="BH1127" s="186"/>
      <c r="BI1127" s="199"/>
      <c r="BJ1127" s="199"/>
      <c r="BK1127" s="199"/>
      <c r="BL1127" s="186"/>
      <c r="BM1127" s="186"/>
      <c r="BN1127" s="186"/>
      <c r="BO1127" s="186"/>
      <c r="BP1127" s="186"/>
      <c r="BQ1127" s="186"/>
      <c r="BR1127" s="186"/>
      <c r="BS1127" s="186"/>
      <c r="BT1127" s="187"/>
      <c r="BU1127" s="188"/>
      <c r="BV1127" s="189"/>
      <c r="BW1127" s="185"/>
      <c r="BX1127"/>
      <c r="BZ1127"/>
    </row>
    <row r="1128" spans="2:78" ht="18.75">
      <c r="B1128" s="676" t="s">
        <v>489</v>
      </c>
      <c r="C1128" s="364">
        <v>25274966000148</v>
      </c>
      <c r="D1128" s="838" t="s">
        <v>11</v>
      </c>
      <c r="E1128" s="838" t="s">
        <v>620</v>
      </c>
      <c r="F1128" s="365" t="s">
        <v>685</v>
      </c>
      <c r="G1128" s="366" t="s">
        <v>1419</v>
      </c>
      <c r="H1128" s="366" t="s">
        <v>34</v>
      </c>
      <c r="I1128" s="840" t="s">
        <v>1319</v>
      </c>
      <c r="J1128" s="366" t="s">
        <v>608</v>
      </c>
      <c r="K1128" s="367" t="s">
        <v>48</v>
      </c>
      <c r="L1128" s="681" t="s">
        <v>1419</v>
      </c>
      <c r="M1128" s="368" t="s">
        <v>34</v>
      </c>
      <c r="N1128" s="682">
        <v>427616</v>
      </c>
      <c r="O1128" s="683" t="s">
        <v>1321</v>
      </c>
      <c r="P1128" s="684">
        <v>42683</v>
      </c>
      <c r="Q1128" s="372">
        <v>2.6211090000000001</v>
      </c>
      <c r="R1128" s="372">
        <v>3.9682241821862378</v>
      </c>
      <c r="S1128" s="873">
        <v>1</v>
      </c>
      <c r="T1128" s="369">
        <v>0.10326764147025136</v>
      </c>
      <c r="U1128" s="685">
        <v>1.0621628660475266</v>
      </c>
      <c r="V1128" s="369">
        <v>0.13939891868523224</v>
      </c>
      <c r="W1128" s="685">
        <v>1.2256855451272195</v>
      </c>
      <c r="X1128" s="369">
        <v>8.6378852554308327E-2</v>
      </c>
      <c r="Y1128" s="685">
        <v>0.57722548311586863</v>
      </c>
      <c r="Z1128" s="369">
        <v>4.574776922373669E-2</v>
      </c>
      <c r="AA1128" s="685">
        <v>0.24358950682602507</v>
      </c>
      <c r="AB1128" s="369">
        <v>1.6028948040028523E-2</v>
      </c>
      <c r="AC1128" s="373">
        <v>1.601323449667458</v>
      </c>
      <c r="AD1128" s="686">
        <v>0</v>
      </c>
      <c r="AE1128" s="687" t="s">
        <v>2002</v>
      </c>
      <c r="AF1128" s="688" t="s">
        <v>2003</v>
      </c>
      <c r="AG1128" s="689" t="s">
        <v>1180</v>
      </c>
      <c r="AH1128" s="689" t="s">
        <v>1786</v>
      </c>
      <c r="AI1128" s="689">
        <v>1000</v>
      </c>
      <c r="AJ1128" s="689">
        <v>1000</v>
      </c>
      <c r="AK1128" s="689">
        <v>1000</v>
      </c>
      <c r="AL1128" s="673">
        <v>0.6</v>
      </c>
      <c r="AM1128" s="673">
        <v>20</v>
      </c>
      <c r="AN1128" s="685" t="s">
        <v>1787</v>
      </c>
      <c r="AO1128" s="683" t="s">
        <v>1324</v>
      </c>
      <c r="AP1128" s="687" t="s">
        <v>1788</v>
      </c>
      <c r="AQ1128" s="376" t="s">
        <v>1372</v>
      </c>
      <c r="AR1128" s="369">
        <v>8.8000000000000003E-4</v>
      </c>
      <c r="AS1128" s="369">
        <v>8.8000000000000003E-4</v>
      </c>
      <c r="AT1128" s="369" t="s">
        <v>1419</v>
      </c>
      <c r="AW1128" s="198"/>
      <c r="AX1128" s="198"/>
      <c r="AY1128" s="184"/>
      <c r="AZ1128" s="184"/>
      <c r="BA1128" s="184"/>
      <c r="BB1128" s="186"/>
      <c r="BC1128" s="184"/>
      <c r="BD1128" s="184"/>
      <c r="BE1128" s="184"/>
      <c r="BF1128" s="184"/>
      <c r="BG1128" s="186"/>
      <c r="BH1128" s="186"/>
      <c r="BI1128" s="199"/>
      <c r="BJ1128" s="199"/>
      <c r="BK1128" s="199"/>
      <c r="BL1128" s="218"/>
      <c r="BM1128" s="186"/>
      <c r="BN1128" s="186"/>
      <c r="BO1128" s="186"/>
      <c r="BP1128" s="186"/>
      <c r="BQ1128" s="186"/>
      <c r="BR1128" s="186"/>
      <c r="BS1128" s="186"/>
      <c r="BT1128" s="187"/>
      <c r="BU1128" s="188"/>
      <c r="BV1128" s="189"/>
      <c r="BW1128" s="185"/>
      <c r="BX1128"/>
      <c r="BZ1128"/>
    </row>
    <row r="1129" spans="2:78" ht="18.75">
      <c r="B1129" s="676" t="s">
        <v>369</v>
      </c>
      <c r="C1129" s="364">
        <v>2444266000159</v>
      </c>
      <c r="D1129" s="838" t="s">
        <v>14</v>
      </c>
      <c r="E1129" s="838" t="s">
        <v>607</v>
      </c>
      <c r="F1129" s="365" t="s">
        <v>1419</v>
      </c>
      <c r="G1129" s="366" t="s">
        <v>1419</v>
      </c>
      <c r="H1129" s="366" t="s">
        <v>34</v>
      </c>
      <c r="I1129" s="840" t="s">
        <v>34</v>
      </c>
      <c r="J1129" s="366" t="s">
        <v>608</v>
      </c>
      <c r="K1129" s="367" t="s">
        <v>48</v>
      </c>
      <c r="L1129" s="681" t="s">
        <v>1419</v>
      </c>
      <c r="M1129" s="368" t="s">
        <v>1416</v>
      </c>
      <c r="N1129" s="682">
        <v>202770</v>
      </c>
      <c r="O1129" s="683" t="s">
        <v>1321</v>
      </c>
      <c r="P1129" s="684">
        <v>39466</v>
      </c>
      <c r="Q1129" s="372">
        <v>317.921468</v>
      </c>
      <c r="R1129" s="372">
        <v>285.54692714741032</v>
      </c>
      <c r="S1129" s="873">
        <v>2</v>
      </c>
      <c r="T1129" s="369">
        <v>0.17945113335991758</v>
      </c>
      <c r="U1129" s="685">
        <v>1.8457507832204687</v>
      </c>
      <c r="V1129" s="369">
        <v>0.18921273015916862</v>
      </c>
      <c r="W1129" s="685">
        <v>1.6636808269210692</v>
      </c>
      <c r="X1129" s="369">
        <v>0.31244864954780027</v>
      </c>
      <c r="Y1129" s="685">
        <v>2.087933763310152</v>
      </c>
      <c r="Z1129" s="369">
        <v>0.33873135682920696</v>
      </c>
      <c r="AA1129" s="685">
        <v>1.8036159042641355</v>
      </c>
      <c r="AB1129" s="369">
        <v>0.22525461507317598</v>
      </c>
      <c r="AC1129" s="373">
        <v>0.33509343113531548</v>
      </c>
      <c r="AD1129" s="686">
        <v>0</v>
      </c>
      <c r="AE1129" s="687" t="s">
        <v>1854</v>
      </c>
      <c r="AF1129" s="688" t="s">
        <v>1823</v>
      </c>
      <c r="AG1129" s="689" t="s">
        <v>59</v>
      </c>
      <c r="AH1129" s="689" t="s">
        <v>1786</v>
      </c>
      <c r="AI1129" s="689">
        <v>5000</v>
      </c>
      <c r="AJ1129" s="689">
        <v>1000</v>
      </c>
      <c r="AK1129" s="689">
        <v>5000</v>
      </c>
      <c r="AL1129" s="673">
        <v>1.8</v>
      </c>
      <c r="AM1129" s="673">
        <v>20</v>
      </c>
      <c r="AN1129" s="685" t="s">
        <v>666</v>
      </c>
      <c r="AO1129" s="683" t="s">
        <v>1324</v>
      </c>
      <c r="AP1129" s="687" t="s">
        <v>1783</v>
      </c>
      <c r="AQ1129" s="376" t="s">
        <v>659</v>
      </c>
      <c r="AR1129" s="369">
        <v>3.5999999999999999E-3</v>
      </c>
      <c r="AS1129" s="369">
        <v>3.5999999999999999E-3</v>
      </c>
      <c r="AT1129" s="369" t="s">
        <v>1419</v>
      </c>
      <c r="AW1129" s="198"/>
      <c r="AX1129" s="198"/>
      <c r="AY1129" s="184"/>
      <c r="AZ1129" s="184"/>
      <c r="BA1129" s="184"/>
      <c r="BB1129" s="186"/>
      <c r="BC1129" s="184"/>
      <c r="BD1129" s="184"/>
      <c r="BE1129" s="184"/>
      <c r="BF1129" s="184"/>
      <c r="BG1129" s="186"/>
      <c r="BH1129" s="186"/>
      <c r="BI1129" s="199"/>
      <c r="BJ1129" s="199"/>
      <c r="BK1129" s="199"/>
      <c r="BL1129" s="218"/>
      <c r="BM1129" s="186"/>
      <c r="BN1129" s="186"/>
      <c r="BO1129" s="186"/>
      <c r="BP1129" s="186"/>
      <c r="BQ1129" s="186"/>
      <c r="BR1129" s="186"/>
      <c r="BS1129" s="186"/>
      <c r="BT1129" s="187"/>
      <c r="BU1129" s="188"/>
      <c r="BV1129" s="189"/>
      <c r="BW1129" s="185"/>
      <c r="BX1129"/>
      <c r="BZ1129"/>
    </row>
    <row r="1130" spans="2:78" ht="18.75">
      <c r="B1130" s="676" t="s">
        <v>1181</v>
      </c>
      <c r="C1130" s="364">
        <v>17899612000160</v>
      </c>
      <c r="D1130" s="838" t="s">
        <v>11</v>
      </c>
      <c r="E1130" s="838" t="s">
        <v>620</v>
      </c>
      <c r="F1130" s="365" t="s">
        <v>663</v>
      </c>
      <c r="G1130" s="366" t="s">
        <v>738</v>
      </c>
      <c r="H1130" s="366" t="s">
        <v>34</v>
      </c>
      <c r="I1130" s="840" t="s">
        <v>1304</v>
      </c>
      <c r="J1130" s="366" t="s">
        <v>608</v>
      </c>
      <c r="K1130" s="367" t="s">
        <v>48</v>
      </c>
      <c r="L1130" s="681" t="s">
        <v>1339</v>
      </c>
      <c r="M1130" s="368" t="s">
        <v>34</v>
      </c>
      <c r="N1130" s="682">
        <v>377856</v>
      </c>
      <c r="O1130" s="683" t="s">
        <v>1321</v>
      </c>
      <c r="P1130" s="684">
        <v>41915</v>
      </c>
      <c r="Q1130" s="372">
        <v>259.00971900000002</v>
      </c>
      <c r="R1130" s="372">
        <v>446.69565574193547</v>
      </c>
      <c r="S1130" s="873">
        <v>1</v>
      </c>
      <c r="T1130" s="369">
        <v>0.1000112741843513</v>
      </c>
      <c r="U1130" s="685">
        <v>1.0286693887098903</v>
      </c>
      <c r="V1130" s="369">
        <v>0.11741654282764635</v>
      </c>
      <c r="W1130" s="685">
        <v>1.0324022643792825</v>
      </c>
      <c r="X1130" s="369">
        <v>0.15881834528865446</v>
      </c>
      <c r="Y1130" s="685">
        <v>1.061301387735718</v>
      </c>
      <c r="Z1130" s="369">
        <v>0.20461847784789788</v>
      </c>
      <c r="AA1130" s="685">
        <v>1.0895157283559935</v>
      </c>
      <c r="AB1130" s="369">
        <v>2.1972237574085563E-3</v>
      </c>
      <c r="AC1130" s="373">
        <v>1.6771867225572692</v>
      </c>
      <c r="AD1130" s="686">
        <v>0</v>
      </c>
      <c r="AE1130" s="687" t="s">
        <v>1829</v>
      </c>
      <c r="AF1130" s="688" t="s">
        <v>1800</v>
      </c>
      <c r="AG1130" s="689" t="s">
        <v>1438</v>
      </c>
      <c r="AH1130" s="689" t="s">
        <v>1786</v>
      </c>
      <c r="AI1130" s="689">
        <v>100</v>
      </c>
      <c r="AJ1130" s="689">
        <v>100</v>
      </c>
      <c r="AK1130" s="689">
        <v>100</v>
      </c>
      <c r="AL1130" s="673">
        <v>0.8</v>
      </c>
      <c r="AM1130" s="673">
        <v>20</v>
      </c>
      <c r="AN1130" s="685" t="s">
        <v>1787</v>
      </c>
      <c r="AO1130" s="683" t="s">
        <v>1324</v>
      </c>
      <c r="AP1130" s="687" t="s">
        <v>1802</v>
      </c>
      <c r="AQ1130" s="376" t="s">
        <v>686</v>
      </c>
      <c r="AR1130" s="369">
        <v>1.6000000000000001E-3</v>
      </c>
      <c r="AS1130" s="369">
        <v>1.6000000000000001E-3</v>
      </c>
      <c r="AT1130" s="369" t="s">
        <v>1419</v>
      </c>
      <c r="AW1130" s="198"/>
      <c r="AX1130" s="198"/>
      <c r="AY1130" s="184"/>
      <c r="AZ1130" s="184"/>
      <c r="BA1130" s="184"/>
      <c r="BB1130" s="186"/>
      <c r="BC1130" s="184"/>
      <c r="BD1130" s="184"/>
      <c r="BE1130" s="184"/>
      <c r="BF1130" s="184"/>
      <c r="BG1130" s="186"/>
      <c r="BH1130" s="186"/>
      <c r="BI1130" s="199"/>
      <c r="BJ1130" s="199"/>
      <c r="BK1130" s="199"/>
      <c r="BL1130" s="218"/>
      <c r="BM1130" s="186"/>
      <c r="BN1130" s="186"/>
      <c r="BO1130" s="186"/>
      <c r="BP1130" s="186"/>
      <c r="BQ1130" s="186"/>
      <c r="BR1130" s="186"/>
      <c r="BS1130" s="186"/>
      <c r="BT1130" s="187"/>
      <c r="BU1130" s="188"/>
      <c r="BV1130" s="189"/>
      <c r="BW1130" s="185"/>
      <c r="BX1130"/>
      <c r="BZ1130"/>
    </row>
    <row r="1131" spans="2:78" ht="18.75">
      <c r="B1131" s="676" t="s">
        <v>1182</v>
      </c>
      <c r="C1131" s="364">
        <v>34507252000123</v>
      </c>
      <c r="D1131" s="838" t="s">
        <v>14</v>
      </c>
      <c r="E1131" s="838" t="s">
        <v>607</v>
      </c>
      <c r="F1131" s="365" t="s">
        <v>1419</v>
      </c>
      <c r="G1131" s="366" t="s">
        <v>1419</v>
      </c>
      <c r="H1131" s="366" t="s">
        <v>34</v>
      </c>
      <c r="I1131" s="840" t="s">
        <v>34</v>
      </c>
      <c r="J1131" s="366" t="s">
        <v>608</v>
      </c>
      <c r="K1131" s="367" t="s">
        <v>48</v>
      </c>
      <c r="L1131" s="681" t="s">
        <v>1419</v>
      </c>
      <c r="M1131" s="368" t="s">
        <v>1416</v>
      </c>
      <c r="N1131" s="683">
        <v>534374</v>
      </c>
      <c r="O1131" s="683" t="s">
        <v>1321</v>
      </c>
      <c r="P1131" s="684">
        <v>43925</v>
      </c>
      <c r="Q1131" s="372">
        <v>24.775247790000002</v>
      </c>
      <c r="R1131" s="372">
        <v>19.339115351513943</v>
      </c>
      <c r="S1131" s="873">
        <v>2</v>
      </c>
      <c r="T1131" s="369">
        <v>0.21736077758096251</v>
      </c>
      <c r="U1131" s="685">
        <v>2.2356717282850149</v>
      </c>
      <c r="V1131" s="369">
        <v>0.12817513848089845</v>
      </c>
      <c r="W1131" s="685">
        <v>1.1269988028778024</v>
      </c>
      <c r="X1131" s="369">
        <v>9.8533955595004219E-2</v>
      </c>
      <c r="Y1131" s="685">
        <v>0.65845179045281299</v>
      </c>
      <c r="AB1131" s="369">
        <v>0.25921025291393351</v>
      </c>
      <c r="AC1131" s="373">
        <v>5.5722140630220109E-2</v>
      </c>
      <c r="AD1131" s="686">
        <v>31713596000109</v>
      </c>
      <c r="AE1131" s="687" t="s">
        <v>2074</v>
      </c>
      <c r="AF1131" s="688" t="s">
        <v>1779</v>
      </c>
      <c r="AG1131" s="689" t="s">
        <v>1439</v>
      </c>
      <c r="AH1131" s="689" t="s">
        <v>1780</v>
      </c>
      <c r="AI1131" s="689">
        <v>1000</v>
      </c>
      <c r="AJ1131" s="689">
        <v>1000</v>
      </c>
      <c r="AK1131" s="689">
        <v>1000</v>
      </c>
      <c r="AL1131" s="673">
        <v>2</v>
      </c>
      <c r="AM1131" s="673">
        <v>20</v>
      </c>
      <c r="AN1131" s="685" t="s">
        <v>1782</v>
      </c>
      <c r="AO1131" s="683" t="s">
        <v>1324</v>
      </c>
      <c r="AP1131" s="687" t="s">
        <v>1783</v>
      </c>
      <c r="AQ1131" s="376" t="s">
        <v>659</v>
      </c>
      <c r="AR1131" s="369">
        <v>3.7000000000000002E-3</v>
      </c>
      <c r="AS1131" s="369">
        <v>3.7000000000000002E-3</v>
      </c>
      <c r="AT1131" s="369" t="s">
        <v>1419</v>
      </c>
      <c r="AW1131"/>
      <c r="AX1131" s="198"/>
      <c r="AY1131" s="184"/>
      <c r="AZ1131" s="184"/>
      <c r="BA1131" s="184"/>
      <c r="BB1131" s="186"/>
      <c r="BC1131" s="184"/>
      <c r="BD1131" s="184"/>
      <c r="BE1131" s="184"/>
      <c r="BF1131" s="184"/>
      <c r="BG1131" s="186"/>
      <c r="BH1131" s="186"/>
      <c r="BI1131" s="199"/>
      <c r="BJ1131" s="199"/>
      <c r="BK1131" s="199"/>
      <c r="BL1131" s="186"/>
      <c r="BM1131" s="186"/>
      <c r="BN1131" s="186"/>
      <c r="BO1131" s="186"/>
      <c r="BP1131" s="186"/>
      <c r="BQ1131" s="186"/>
      <c r="BR1131" s="186"/>
      <c r="BS1131" s="186"/>
      <c r="BT1131" s="187"/>
      <c r="BU1131" s="188"/>
      <c r="BV1131" s="189"/>
      <c r="BW1131" s="185"/>
      <c r="BX1131"/>
      <c r="BZ1131"/>
    </row>
    <row r="1132" spans="2:78" ht="18.75">
      <c r="B1132" s="676" t="s">
        <v>45</v>
      </c>
      <c r="C1132" s="364">
        <v>12565159000132</v>
      </c>
      <c r="D1132" s="838" t="s">
        <v>14</v>
      </c>
      <c r="E1132" s="838" t="s">
        <v>607</v>
      </c>
      <c r="F1132" s="365" t="s">
        <v>1419</v>
      </c>
      <c r="G1132" s="366" t="s">
        <v>1419</v>
      </c>
      <c r="H1132" s="366" t="s">
        <v>34</v>
      </c>
      <c r="I1132" s="840" t="s">
        <v>34</v>
      </c>
      <c r="J1132" s="366" t="s">
        <v>608</v>
      </c>
      <c r="K1132" s="367" t="s">
        <v>48</v>
      </c>
      <c r="L1132" s="681" t="s">
        <v>1419</v>
      </c>
      <c r="M1132" s="368" t="s">
        <v>34</v>
      </c>
      <c r="N1132" s="682">
        <v>263117</v>
      </c>
      <c r="O1132" s="683" t="s">
        <v>1321</v>
      </c>
      <c r="P1132" s="684">
        <v>40517</v>
      </c>
      <c r="Q1132" s="372">
        <v>711.09742400000005</v>
      </c>
      <c r="R1132" s="372">
        <v>710.15520938955865</v>
      </c>
      <c r="S1132" s="873">
        <v>2</v>
      </c>
      <c r="T1132" s="369">
        <v>5.1799524484813952E-2</v>
      </c>
      <c r="U1132" s="685">
        <v>0.53278578462101001</v>
      </c>
      <c r="V1132" s="369">
        <v>-2.9522460753906632E-2</v>
      </c>
      <c r="W1132" s="685">
        <v>-0.25958058888789942</v>
      </c>
      <c r="X1132" s="369">
        <v>-7.547717130901932E-2</v>
      </c>
      <c r="Y1132" s="685">
        <v>-0.5043751495272073</v>
      </c>
      <c r="Z1132" s="369">
        <v>8.8966314684642889E-2</v>
      </c>
      <c r="AA1132" s="685">
        <v>0.47371185712191538</v>
      </c>
      <c r="AB1132" s="369">
        <v>0.21756063170434015</v>
      </c>
      <c r="AC1132" s="373">
        <v>-0.65845483140450989</v>
      </c>
      <c r="AD1132" s="686">
        <v>13549298000135</v>
      </c>
      <c r="AE1132" s="687" t="s">
        <v>1831</v>
      </c>
      <c r="AF1132" s="688" t="s">
        <v>1800</v>
      </c>
      <c r="AG1132" s="689" t="s">
        <v>1438</v>
      </c>
      <c r="AH1132" s="689" t="s">
        <v>1780</v>
      </c>
      <c r="AI1132" s="689">
        <v>20000</v>
      </c>
      <c r="AJ1132" s="689">
        <v>5000</v>
      </c>
      <c r="AK1132" s="689">
        <v>5000</v>
      </c>
      <c r="AL1132" s="673">
        <v>0</v>
      </c>
      <c r="AM1132" s="673">
        <v>20</v>
      </c>
      <c r="AN1132" s="685" t="s">
        <v>1781</v>
      </c>
      <c r="AO1132" s="683" t="s">
        <v>1324</v>
      </c>
      <c r="AP1132" s="687" t="s">
        <v>1783</v>
      </c>
      <c r="AQ1132" s="376" t="s">
        <v>659</v>
      </c>
      <c r="AR1132" s="369">
        <v>3.8999999999999998E-3</v>
      </c>
      <c r="AS1132" s="369">
        <v>3.8999999999999998E-3</v>
      </c>
      <c r="AT1132" s="369" t="s">
        <v>1419</v>
      </c>
      <c r="AW1132"/>
      <c r="AX1132" s="198"/>
      <c r="AY1132" s="184"/>
      <c r="AZ1132" s="184"/>
      <c r="BA1132" s="184"/>
      <c r="BB1132" s="186"/>
      <c r="BC1132" s="184"/>
      <c r="BD1132" s="184"/>
      <c r="BE1132" s="184"/>
      <c r="BF1132" s="184"/>
      <c r="BG1132" s="186"/>
      <c r="BH1132" s="186"/>
      <c r="BI1132" s="199"/>
      <c r="BJ1132" s="199"/>
      <c r="BK1132" s="199"/>
      <c r="BL1132" s="186"/>
      <c r="BM1132" s="186"/>
      <c r="BN1132" s="186"/>
      <c r="BO1132" s="186"/>
      <c r="BP1132" s="186"/>
      <c r="BQ1132" s="186"/>
      <c r="BR1132" s="186"/>
      <c r="BS1132" s="186"/>
      <c r="BT1132" s="187"/>
      <c r="BU1132" s="188"/>
      <c r="BV1132" s="189"/>
      <c r="BW1132" s="185"/>
      <c r="BX1132"/>
      <c r="BZ1132"/>
    </row>
    <row r="1133" spans="2:78" ht="18.75">
      <c r="B1133" s="676" t="s">
        <v>370</v>
      </c>
      <c r="C1133" s="364">
        <v>17898650000107</v>
      </c>
      <c r="D1133" s="838" t="s">
        <v>14</v>
      </c>
      <c r="E1133" s="838" t="s">
        <v>607</v>
      </c>
      <c r="F1133" s="365" t="s">
        <v>1419</v>
      </c>
      <c r="G1133" s="366" t="s">
        <v>1419</v>
      </c>
      <c r="H1133" s="366" t="s">
        <v>34</v>
      </c>
      <c r="I1133" s="840" t="s">
        <v>34</v>
      </c>
      <c r="J1133" s="366" t="s">
        <v>608</v>
      </c>
      <c r="K1133" s="367" t="s">
        <v>48</v>
      </c>
      <c r="L1133" s="681" t="s">
        <v>1419</v>
      </c>
      <c r="M1133" s="368" t="s">
        <v>34</v>
      </c>
      <c r="N1133" s="682">
        <v>342191</v>
      </c>
      <c r="O1133" s="683" t="s">
        <v>1321</v>
      </c>
      <c r="P1133" s="684">
        <v>41481</v>
      </c>
      <c r="Q1133" s="372">
        <v>503.32423699999998</v>
      </c>
      <c r="R1133" s="372">
        <v>498.03866970119515</v>
      </c>
      <c r="S1133" s="873">
        <v>2</v>
      </c>
      <c r="T1133" s="369">
        <v>0.13297683780040015</v>
      </c>
      <c r="U1133" s="685">
        <v>1.3677378232434838</v>
      </c>
      <c r="V1133" s="369">
        <v>5.3740378222494778E-2</v>
      </c>
      <c r="W1133" s="685">
        <v>0.47252019885258645</v>
      </c>
      <c r="X1133" s="369">
        <v>1.372214017330986E-2</v>
      </c>
      <c r="Y1133" s="685">
        <v>9.1698011222625206E-2</v>
      </c>
      <c r="Z1133" s="369">
        <v>9.5779379028628764E-2</v>
      </c>
      <c r="AA1133" s="685">
        <v>0.5099888387471615</v>
      </c>
      <c r="AB1133" s="369">
        <v>0.20215690451241844</v>
      </c>
      <c r="AC1133" s="373">
        <v>-0.29675469278395744</v>
      </c>
      <c r="AD1133" s="686">
        <v>0</v>
      </c>
      <c r="AE1133" s="687" t="s">
        <v>1831</v>
      </c>
      <c r="AF1133" s="688" t="s">
        <v>1779</v>
      </c>
      <c r="AG1133" s="689" t="s">
        <v>1439</v>
      </c>
      <c r="AH1133" s="689" t="s">
        <v>1786</v>
      </c>
      <c r="AI1133" s="689">
        <v>20000</v>
      </c>
      <c r="AJ1133" s="689">
        <v>5000</v>
      </c>
      <c r="AK1133" s="689">
        <v>5000</v>
      </c>
      <c r="AL1133" s="673">
        <v>3</v>
      </c>
      <c r="AM1133" s="673">
        <v>0</v>
      </c>
      <c r="AN1133" s="685" t="s">
        <v>1830</v>
      </c>
      <c r="AO1133" s="683" t="s">
        <v>1324</v>
      </c>
      <c r="AP1133" s="687" t="s">
        <v>1783</v>
      </c>
      <c r="AQ1133" s="376" t="s">
        <v>659</v>
      </c>
      <c r="AR1133" s="369">
        <v>6.0000000000000001E-3</v>
      </c>
      <c r="AS1133" s="369">
        <v>6.0000000000000001E-3</v>
      </c>
      <c r="AT1133" s="369" t="s">
        <v>1419</v>
      </c>
      <c r="AW1133"/>
      <c r="AX1133" s="198"/>
      <c r="AY1133" s="184"/>
      <c r="AZ1133" s="184"/>
      <c r="BA1133" s="184"/>
      <c r="BB1133" s="186"/>
      <c r="BC1133" s="184"/>
      <c r="BD1133" s="184"/>
      <c r="BE1133" s="184"/>
      <c r="BF1133" s="184"/>
      <c r="BG1133" s="186"/>
      <c r="BH1133" s="186"/>
      <c r="BI1133" s="199"/>
      <c r="BJ1133" s="199"/>
      <c r="BK1133" s="199"/>
      <c r="BL1133" s="186"/>
      <c r="BM1133" s="186"/>
      <c r="BN1133" s="186"/>
      <c r="BO1133" s="186"/>
      <c r="BP1133" s="186"/>
      <c r="BQ1133" s="186"/>
      <c r="BR1133" s="186"/>
      <c r="BS1133" s="186"/>
      <c r="BT1133" s="187"/>
      <c r="BU1133" s="188"/>
      <c r="BV1133" s="189"/>
      <c r="BW1133" s="185"/>
      <c r="BX1133"/>
      <c r="BZ1133"/>
    </row>
    <row r="1134" spans="2:78" ht="18.75">
      <c r="B1134" s="676" t="s">
        <v>1183</v>
      </c>
      <c r="C1134" s="364">
        <v>8912569000135</v>
      </c>
      <c r="D1134" s="838" t="s">
        <v>14</v>
      </c>
      <c r="E1134" s="838" t="s">
        <v>607</v>
      </c>
      <c r="F1134" s="365" t="s">
        <v>1419</v>
      </c>
      <c r="G1134" s="366" t="s">
        <v>1419</v>
      </c>
      <c r="H1134" s="366" t="s">
        <v>34</v>
      </c>
      <c r="I1134" s="840" t="s">
        <v>34</v>
      </c>
      <c r="J1134" s="366" t="s">
        <v>608</v>
      </c>
      <c r="K1134" s="367" t="s">
        <v>48</v>
      </c>
      <c r="L1134" s="681" t="s">
        <v>1419</v>
      </c>
      <c r="M1134" s="368" t="s">
        <v>34</v>
      </c>
      <c r="N1134" s="682">
        <v>191876</v>
      </c>
      <c r="O1134" s="683" t="s">
        <v>1324</v>
      </c>
      <c r="P1134" s="684">
        <v>39260</v>
      </c>
      <c r="Q1134" s="372">
        <v>75.274949000000007</v>
      </c>
      <c r="R1134" s="372">
        <v>105.53608956972114</v>
      </c>
      <c r="S1134" s="873">
        <v>2</v>
      </c>
      <c r="T1134" s="369">
        <v>0.17651582372079244</v>
      </c>
      <c r="U1134" s="685">
        <v>1.8155595553136297</v>
      </c>
      <c r="V1134" s="369">
        <v>0.12817605515281061</v>
      </c>
      <c r="W1134" s="685">
        <v>1.1270068628507417</v>
      </c>
      <c r="X1134" s="369">
        <v>0.16868636841762008</v>
      </c>
      <c r="Y1134" s="685">
        <v>1.1272443153108962</v>
      </c>
      <c r="Z1134" s="369">
        <v>0.13130389424656141</v>
      </c>
      <c r="AA1134" s="685">
        <v>0.6991433983902563</v>
      </c>
      <c r="AB1134" s="369">
        <v>0.19740080198164042</v>
      </c>
      <c r="AC1134" s="373">
        <v>7.3174306753428134E-2</v>
      </c>
      <c r="AD1134" s="686">
        <v>32318881000180</v>
      </c>
      <c r="AE1134" s="687" t="s">
        <v>1831</v>
      </c>
      <c r="AF1134" s="688" t="s">
        <v>1779</v>
      </c>
      <c r="AG1134" s="689" t="s">
        <v>1439</v>
      </c>
      <c r="AH1134" s="689" t="s">
        <v>1786</v>
      </c>
      <c r="AI1134" s="689">
        <v>20000</v>
      </c>
      <c r="AJ1134" s="689">
        <v>5000</v>
      </c>
      <c r="AK1134" s="689">
        <v>5000</v>
      </c>
      <c r="AL1134" s="673">
        <v>3.5</v>
      </c>
      <c r="AM1134" s="673">
        <v>0</v>
      </c>
      <c r="AN1134" s="685" t="s">
        <v>666</v>
      </c>
      <c r="AO1134" s="683" t="s">
        <v>1324</v>
      </c>
      <c r="AP1134" s="687" t="s">
        <v>1783</v>
      </c>
      <c r="AQ1134" s="376" t="s">
        <v>670</v>
      </c>
      <c r="AR1134" s="369">
        <v>6.8900000000000003E-3</v>
      </c>
      <c r="AS1134" s="369">
        <v>6.8900000000000003E-3</v>
      </c>
      <c r="AT1134" s="369" t="s">
        <v>1419</v>
      </c>
      <c r="AW1134"/>
      <c r="AX1134" s="198"/>
      <c r="AY1134" s="184"/>
      <c r="AZ1134" s="184"/>
      <c r="BA1134" s="184"/>
      <c r="BB1134" s="186"/>
      <c r="BC1134" s="184"/>
      <c r="BD1134" s="184"/>
      <c r="BE1134" s="184"/>
      <c r="BF1134" s="184"/>
      <c r="BG1134" s="186"/>
      <c r="BH1134" s="186"/>
      <c r="BI1134" s="199"/>
      <c r="BJ1134" s="199"/>
      <c r="BK1134" s="199"/>
      <c r="BL1134" s="186"/>
      <c r="BM1134" s="186"/>
      <c r="BN1134" s="186"/>
      <c r="BO1134" s="186"/>
      <c r="BP1134" s="186"/>
      <c r="BQ1134" s="186"/>
      <c r="BR1134" s="186"/>
      <c r="BS1134" s="186"/>
      <c r="BT1134" s="187"/>
      <c r="BU1134" s="188"/>
      <c r="BV1134" s="189"/>
      <c r="BW1134" s="185"/>
      <c r="BX1134"/>
      <c r="BZ1134"/>
    </row>
    <row r="1135" spans="2:78" ht="18.75">
      <c r="B1135" s="676" t="s">
        <v>43</v>
      </c>
      <c r="C1135" s="364">
        <v>32068007000131</v>
      </c>
      <c r="D1135" s="838" t="s">
        <v>14</v>
      </c>
      <c r="E1135" s="838" t="s">
        <v>614</v>
      </c>
      <c r="F1135" s="365" t="s">
        <v>1419</v>
      </c>
      <c r="G1135" s="366" t="s">
        <v>1419</v>
      </c>
      <c r="H1135" s="366" t="s">
        <v>865</v>
      </c>
      <c r="I1135" s="840" t="s">
        <v>34</v>
      </c>
      <c r="J1135" s="366" t="s">
        <v>608</v>
      </c>
      <c r="K1135" s="367" t="s">
        <v>48</v>
      </c>
      <c r="L1135" s="681" t="s">
        <v>1339</v>
      </c>
      <c r="M1135" s="368" t="s">
        <v>34</v>
      </c>
      <c r="N1135" s="682">
        <v>482544</v>
      </c>
      <c r="O1135" s="683" t="s">
        <v>1324</v>
      </c>
      <c r="P1135" s="684">
        <v>43456</v>
      </c>
      <c r="Q1135" s="372">
        <v>904.35934884000005</v>
      </c>
      <c r="R1135" s="372">
        <v>997.51560750980047</v>
      </c>
      <c r="S1135" s="873">
        <v>2</v>
      </c>
      <c r="T1135" s="369">
        <v>0.13848559766274149</v>
      </c>
      <c r="U1135" s="685">
        <v>1.424398361631374</v>
      </c>
      <c r="V1135" s="369">
        <v>8.9217939849482342E-2</v>
      </c>
      <c r="W1135" s="685">
        <v>0.78446189017049373</v>
      </c>
      <c r="X1135" s="369">
        <v>0.13326073579529663</v>
      </c>
      <c r="Y1135" s="685">
        <v>0.89051301707734476</v>
      </c>
      <c r="Z1135" s="369">
        <v>0.58518026333702911</v>
      </c>
      <c r="AA1135" s="685">
        <v>3.1158627878325076</v>
      </c>
      <c r="AB1135" s="369">
        <v>0.16272596367467818</v>
      </c>
      <c r="AC1135" s="373">
        <v>-0.15064251525809541</v>
      </c>
      <c r="AD1135" s="686">
        <v>32064571000186</v>
      </c>
      <c r="AE1135" s="687" t="s">
        <v>1831</v>
      </c>
      <c r="AF1135" s="688" t="s">
        <v>1779</v>
      </c>
      <c r="AG1135" s="689" t="s">
        <v>1438</v>
      </c>
      <c r="AH1135" s="689" t="s">
        <v>1780</v>
      </c>
      <c r="AI1135" s="689">
        <v>50000</v>
      </c>
      <c r="AJ1135" s="689">
        <v>5000</v>
      </c>
      <c r="AK1135" s="689">
        <v>5000</v>
      </c>
      <c r="AL1135" s="673">
        <v>1.9450000000000001</v>
      </c>
      <c r="AM1135" s="673">
        <v>20</v>
      </c>
      <c r="AN1135" s="685" t="s">
        <v>1787</v>
      </c>
      <c r="AO1135" s="683" t="s">
        <v>1324</v>
      </c>
      <c r="AP1135" s="687" t="s">
        <v>1783</v>
      </c>
      <c r="AQ1135" s="376" t="s">
        <v>659</v>
      </c>
      <c r="AR1135" s="369">
        <v>3.8999999999999998E-3</v>
      </c>
      <c r="AS1135" s="369">
        <v>3.8999999999999998E-3</v>
      </c>
      <c r="AT1135" s="369" t="s">
        <v>1419</v>
      </c>
      <c r="AW1135"/>
      <c r="AX1135" s="198"/>
      <c r="AY1135" s="184"/>
      <c r="AZ1135" s="184"/>
      <c r="BA1135" s="184"/>
      <c r="BB1135" s="186"/>
      <c r="BC1135" s="184"/>
      <c r="BD1135" s="184"/>
      <c r="BE1135" s="184"/>
      <c r="BF1135" s="184"/>
      <c r="BG1135" s="186"/>
      <c r="BH1135" s="186"/>
      <c r="BI1135" s="199"/>
      <c r="BJ1135" s="199"/>
      <c r="BK1135" s="199"/>
      <c r="BL1135" s="186"/>
      <c r="BM1135" s="186"/>
      <c r="BN1135" s="186"/>
      <c r="BO1135" s="186"/>
      <c r="BP1135" s="186"/>
      <c r="BQ1135" s="186"/>
      <c r="BR1135" s="186"/>
      <c r="BS1135" s="186"/>
      <c r="BT1135" s="187"/>
      <c r="BU1135" s="188"/>
      <c r="BV1135" s="189"/>
      <c r="BW1135" s="185"/>
      <c r="BX1135"/>
      <c r="BZ1135"/>
    </row>
    <row r="1136" spans="2:78" ht="18.75">
      <c r="B1136" s="676" t="s">
        <v>371</v>
      </c>
      <c r="C1136" s="364">
        <v>40265128000100</v>
      </c>
      <c r="D1136" s="838" t="s">
        <v>14</v>
      </c>
      <c r="E1136" s="838" t="s">
        <v>614</v>
      </c>
      <c r="F1136" s="365" t="s">
        <v>1419</v>
      </c>
      <c r="G1136" s="366" t="s">
        <v>1419</v>
      </c>
      <c r="H1136" s="366" t="s">
        <v>865</v>
      </c>
      <c r="I1136" s="840" t="s">
        <v>34</v>
      </c>
      <c r="J1136" s="366" t="s">
        <v>608</v>
      </c>
      <c r="K1136" s="367" t="s">
        <v>48</v>
      </c>
      <c r="L1136" s="681" t="s">
        <v>1419</v>
      </c>
      <c r="M1136" s="368" t="s">
        <v>1416</v>
      </c>
      <c r="N1136" s="683">
        <v>576190</v>
      </c>
      <c r="O1136" s="683" t="s">
        <v>1321</v>
      </c>
      <c r="P1136" s="684">
        <v>44220</v>
      </c>
      <c r="Q1136" s="372">
        <v>117.35318669999999</v>
      </c>
      <c r="R1136" s="372">
        <v>86.625380512111548</v>
      </c>
      <c r="S1136" s="873">
        <v>2</v>
      </c>
      <c r="T1136" s="369">
        <v>0.13140762259823946</v>
      </c>
      <c r="U1136" s="685">
        <v>1.3515976064936659</v>
      </c>
      <c r="V1136" s="369">
        <v>8.2872744688069488E-2</v>
      </c>
      <c r="W1136" s="685">
        <v>0.72867082619591483</v>
      </c>
      <c r="AB1136" s="369">
        <v>0.15676954023536618</v>
      </c>
      <c r="AC1136" s="373">
        <v>-0.19684081219370911</v>
      </c>
      <c r="AD1136" s="686">
        <v>39959914000110</v>
      </c>
      <c r="AE1136" s="687" t="s">
        <v>1856</v>
      </c>
      <c r="AF1136" s="688" t="s">
        <v>1800</v>
      </c>
      <c r="AG1136" s="689" t="s">
        <v>1438</v>
      </c>
      <c r="AH1136" s="689" t="s">
        <v>1780</v>
      </c>
      <c r="AI1136" s="689">
        <v>5000</v>
      </c>
      <c r="AJ1136" s="689">
        <v>5000</v>
      </c>
      <c r="AK1136" s="689">
        <v>5000</v>
      </c>
      <c r="AL1136" s="673">
        <v>0</v>
      </c>
      <c r="AM1136" s="673">
        <v>0</v>
      </c>
      <c r="AN1136" s="685" t="s">
        <v>1782</v>
      </c>
      <c r="AO1136" s="683" t="s">
        <v>1324</v>
      </c>
      <c r="AP1136" s="687" t="s">
        <v>1783</v>
      </c>
      <c r="AQ1136" s="376" t="s">
        <v>659</v>
      </c>
      <c r="AR1136" s="369">
        <v>3.2506499999999999E-3</v>
      </c>
      <c r="AS1136" s="369">
        <v>3.2506499999999999E-3</v>
      </c>
      <c r="AT1136" s="369" t="s">
        <v>1419</v>
      </c>
      <c r="AW1136"/>
      <c r="AX1136" s="198"/>
      <c r="AY1136" s="184"/>
      <c r="AZ1136" s="184"/>
      <c r="BA1136" s="184"/>
      <c r="BB1136" s="186"/>
      <c r="BC1136" s="184"/>
      <c r="BD1136" s="184"/>
      <c r="BE1136" s="184"/>
      <c r="BF1136" s="184"/>
      <c r="BG1136" s="186"/>
      <c r="BH1136" s="186"/>
      <c r="BI1136" s="199"/>
      <c r="BJ1136" s="199"/>
      <c r="BK1136" s="199"/>
      <c r="BL1136" s="186"/>
      <c r="BM1136" s="186"/>
      <c r="BN1136" s="186"/>
      <c r="BO1136" s="186"/>
      <c r="BP1136" s="186"/>
      <c r="BQ1136" s="186"/>
      <c r="BR1136" s="186"/>
      <c r="BS1136" s="186"/>
      <c r="BT1136" s="187"/>
      <c r="BU1136" s="188"/>
      <c r="BV1136" s="189"/>
      <c r="BW1136" s="185"/>
      <c r="BX1136"/>
      <c r="BZ1136"/>
    </row>
    <row r="1137" spans="2:78" ht="18.75">
      <c r="B1137" s="676" t="s">
        <v>1184</v>
      </c>
      <c r="C1137" s="364">
        <v>19366052000104</v>
      </c>
      <c r="D1137" s="838" t="s">
        <v>13</v>
      </c>
      <c r="E1137" s="838" t="s">
        <v>616</v>
      </c>
      <c r="F1137" s="365" t="s">
        <v>617</v>
      </c>
      <c r="G1137" s="366" t="s">
        <v>34</v>
      </c>
      <c r="H1137" s="366" t="s">
        <v>1337</v>
      </c>
      <c r="I1137" s="840" t="s">
        <v>34</v>
      </c>
      <c r="J1137" s="366" t="s">
        <v>608</v>
      </c>
      <c r="K1137" s="367" t="s">
        <v>48</v>
      </c>
      <c r="L1137" s="681" t="s">
        <v>1339</v>
      </c>
      <c r="M1137" s="368" t="s">
        <v>34</v>
      </c>
      <c r="N1137" s="682">
        <v>396941</v>
      </c>
      <c r="O1137" s="683" t="s">
        <v>1324</v>
      </c>
      <c r="P1137" s="684">
        <v>42148</v>
      </c>
      <c r="Q1137" s="372">
        <v>1492.9482109999999</v>
      </c>
      <c r="R1137" s="372">
        <v>1466.4894219203184</v>
      </c>
      <c r="S1137" s="873">
        <v>1</v>
      </c>
      <c r="T1137" s="369">
        <v>0.12608663942068121</v>
      </c>
      <c r="U1137" s="685">
        <v>1.2968684516335343</v>
      </c>
      <c r="V1137" s="369">
        <v>0.14047299410904279</v>
      </c>
      <c r="W1137" s="685">
        <v>1.2351295116497549</v>
      </c>
      <c r="X1137" s="369">
        <v>0.20716243349037611</v>
      </c>
      <c r="Y1137" s="685">
        <v>1.3843600860495231</v>
      </c>
      <c r="Z1137" s="369">
        <v>0.45120001268296916</v>
      </c>
      <c r="AA1137" s="685">
        <v>2.4024688074257852</v>
      </c>
      <c r="AB1137" s="369">
        <v>2.8900944016976477E-2</v>
      </c>
      <c r="AC1137" s="373">
        <v>0.9252848549895597</v>
      </c>
      <c r="AD1137" s="686">
        <v>32318967000102</v>
      </c>
      <c r="AE1137" s="687" t="s">
        <v>1831</v>
      </c>
      <c r="AF1137" s="688" t="s">
        <v>1779</v>
      </c>
      <c r="AG1137" s="689" t="s">
        <v>1439</v>
      </c>
      <c r="AH1137" s="689" t="s">
        <v>1786</v>
      </c>
      <c r="AI1137" s="689">
        <v>50000</v>
      </c>
      <c r="AJ1137" s="689">
        <v>5000</v>
      </c>
      <c r="AK1137" s="689">
        <v>5000</v>
      </c>
      <c r="AL1137" s="673">
        <v>2</v>
      </c>
      <c r="AM1137" s="673">
        <v>25</v>
      </c>
      <c r="AN1137" s="685" t="s">
        <v>1787</v>
      </c>
      <c r="AO1137" s="683" t="s">
        <v>1324</v>
      </c>
      <c r="AP1137" s="687" t="s">
        <v>1802</v>
      </c>
      <c r="AQ1137" s="376" t="s">
        <v>668</v>
      </c>
      <c r="AR1137" s="369">
        <v>3.8899999999999998E-3</v>
      </c>
      <c r="AS1137" s="369">
        <v>3.8899999999999998E-3</v>
      </c>
      <c r="AT1137" s="369" t="s">
        <v>1419</v>
      </c>
      <c r="AW1137"/>
      <c r="AX1137" s="198"/>
      <c r="AY1137" s="184"/>
      <c r="AZ1137" s="184"/>
      <c r="BA1137" s="184"/>
      <c r="BB1137" s="186"/>
      <c r="BC1137" s="184"/>
      <c r="BD1137" s="184"/>
      <c r="BE1137" s="184"/>
      <c r="BF1137" s="184"/>
      <c r="BG1137" s="186"/>
      <c r="BH1137" s="186"/>
      <c r="BI1137" s="199"/>
      <c r="BJ1137" s="199"/>
      <c r="BK1137" s="199"/>
      <c r="BL1137" s="186"/>
      <c r="BM1137" s="186"/>
      <c r="BN1137" s="186"/>
      <c r="BO1137" s="186"/>
      <c r="BP1137" s="186"/>
      <c r="BQ1137" s="186"/>
      <c r="BR1137" s="186"/>
      <c r="BS1137" s="186"/>
      <c r="BT1137" s="187"/>
      <c r="BU1137" s="188"/>
      <c r="BV1137" s="189"/>
      <c r="BW1137" s="185"/>
      <c r="BX1137"/>
      <c r="BZ1137"/>
    </row>
    <row r="1138" spans="2:78" ht="18.75">
      <c r="B1138" s="676" t="s">
        <v>1185</v>
      </c>
      <c r="C1138" s="364">
        <v>20501983000157</v>
      </c>
      <c r="D1138" s="838" t="s">
        <v>13</v>
      </c>
      <c r="E1138" s="838" t="s">
        <v>616</v>
      </c>
      <c r="F1138" s="365" t="s">
        <v>617</v>
      </c>
      <c r="G1138" s="366" t="s">
        <v>34</v>
      </c>
      <c r="H1138" s="366" t="s">
        <v>1337</v>
      </c>
      <c r="I1138" s="840" t="s">
        <v>34</v>
      </c>
      <c r="J1138" s="366" t="s">
        <v>608</v>
      </c>
      <c r="K1138" s="367" t="s">
        <v>48</v>
      </c>
      <c r="L1138" s="681" t="s">
        <v>1419</v>
      </c>
      <c r="M1138" s="368" t="s">
        <v>34</v>
      </c>
      <c r="N1138" s="682">
        <v>378860</v>
      </c>
      <c r="O1138" s="683" t="s">
        <v>1324</v>
      </c>
      <c r="P1138" s="684">
        <v>41907</v>
      </c>
      <c r="Q1138" s="372">
        <v>25.365960000000001</v>
      </c>
      <c r="R1138" s="372">
        <v>24.035198672000014</v>
      </c>
      <c r="S1138" s="873">
        <v>1</v>
      </c>
      <c r="T1138" s="369">
        <v>0.10488870902061231</v>
      </c>
      <c r="U1138" s="685">
        <v>1.0788364119021017</v>
      </c>
      <c r="V1138" s="369">
        <v>0.1170133455466067</v>
      </c>
      <c r="W1138" s="685">
        <v>1.02885709283946</v>
      </c>
      <c r="X1138" s="369">
        <v>0.15771871372264279</v>
      </c>
      <c r="Y1138" s="685">
        <v>1.0539531150605113</v>
      </c>
      <c r="Z1138" s="369">
        <v>0.27691687473385573</v>
      </c>
      <c r="AA1138" s="685">
        <v>1.4744772497721019</v>
      </c>
      <c r="AB1138" s="369">
        <v>1.6517910090354224E-2</v>
      </c>
      <c r="AC1138" s="373">
        <v>0.19869082792077275</v>
      </c>
      <c r="AD1138" s="686">
        <v>7279819000189</v>
      </c>
      <c r="AE1138" s="687" t="s">
        <v>1856</v>
      </c>
      <c r="AF1138" s="688" t="s">
        <v>1800</v>
      </c>
      <c r="AG1138" s="689" t="s">
        <v>1438</v>
      </c>
      <c r="AH1138" s="689" t="s">
        <v>1780</v>
      </c>
      <c r="AI1138" s="689">
        <v>50000</v>
      </c>
      <c r="AJ1138" s="689">
        <v>5000</v>
      </c>
      <c r="AK1138" s="689">
        <v>5000</v>
      </c>
      <c r="AL1138" s="673">
        <v>0</v>
      </c>
      <c r="AM1138" s="673">
        <v>0</v>
      </c>
      <c r="AN1138" s="685" t="s">
        <v>1782</v>
      </c>
      <c r="AO1138" s="683" t="s">
        <v>1324</v>
      </c>
      <c r="AP1138" s="687" t="s">
        <v>1802</v>
      </c>
      <c r="AQ1138" s="376" t="s">
        <v>668</v>
      </c>
      <c r="AR1138" s="369">
        <v>4.0000000000000001E-3</v>
      </c>
      <c r="AS1138" s="369">
        <v>4.0000000000000001E-3</v>
      </c>
      <c r="AT1138" s="369" t="s">
        <v>1419</v>
      </c>
      <c r="AW1138"/>
      <c r="AX1138" s="198"/>
      <c r="AY1138" s="184"/>
      <c r="AZ1138" s="184"/>
      <c r="BA1138" s="184"/>
      <c r="BB1138" s="186"/>
      <c r="BC1138" s="184"/>
      <c r="BD1138" s="184"/>
      <c r="BE1138" s="184"/>
      <c r="BF1138" s="184"/>
      <c r="BG1138" s="186"/>
      <c r="BH1138" s="186"/>
      <c r="BI1138" s="199"/>
      <c r="BJ1138" s="199"/>
      <c r="BK1138" s="199"/>
      <c r="BL1138" s="186"/>
      <c r="BM1138" s="186"/>
      <c r="BN1138" s="186"/>
      <c r="BO1138" s="186"/>
      <c r="BP1138" s="186"/>
      <c r="BQ1138" s="186"/>
      <c r="BR1138" s="186"/>
      <c r="BS1138" s="186"/>
      <c r="BT1138" s="187"/>
      <c r="BU1138" s="188"/>
      <c r="BV1138" s="189"/>
      <c r="BW1138" s="185"/>
      <c r="BX1138"/>
      <c r="BZ1138"/>
    </row>
    <row r="1139" spans="2:78" ht="18.75">
      <c r="B1139" s="676" t="s">
        <v>372</v>
      </c>
      <c r="C1139" s="364">
        <v>7279819000189</v>
      </c>
      <c r="D1139" s="838" t="s">
        <v>13</v>
      </c>
      <c r="E1139" s="838" t="s">
        <v>616</v>
      </c>
      <c r="F1139" s="365" t="s">
        <v>617</v>
      </c>
      <c r="G1139" s="366" t="s">
        <v>34</v>
      </c>
      <c r="H1139" s="366" t="s">
        <v>1337</v>
      </c>
      <c r="I1139" s="840" t="s">
        <v>34</v>
      </c>
      <c r="J1139" s="366" t="s">
        <v>608</v>
      </c>
      <c r="K1139" s="367" t="s">
        <v>48</v>
      </c>
      <c r="L1139" s="681" t="s">
        <v>1339</v>
      </c>
      <c r="M1139" s="368" t="s">
        <v>34</v>
      </c>
      <c r="N1139" s="682">
        <v>148040</v>
      </c>
      <c r="O1139" s="683" t="s">
        <v>1324</v>
      </c>
      <c r="P1139" s="684">
        <v>38430</v>
      </c>
      <c r="Q1139" s="372">
        <v>127.59472599999999</v>
      </c>
      <c r="R1139" s="372">
        <v>150.52469139840645</v>
      </c>
      <c r="S1139" s="873">
        <v>1</v>
      </c>
      <c r="T1139" s="369">
        <v>0.10520035634133396</v>
      </c>
      <c r="U1139" s="685">
        <v>1.0820418711017201</v>
      </c>
      <c r="V1139" s="369">
        <v>0.11751927805701134</v>
      </c>
      <c r="W1139" s="685">
        <v>1.0333055790304695</v>
      </c>
      <c r="X1139" s="369">
        <v>0.15908486562433821</v>
      </c>
      <c r="Y1139" s="685">
        <v>1.063082406179191</v>
      </c>
      <c r="Z1139" s="369">
        <v>0.28038851946997179</v>
      </c>
      <c r="AA1139" s="685">
        <v>1.4929624402741757</v>
      </c>
      <c r="AB1139" s="369">
        <v>1.6627129120838975E-2</v>
      </c>
      <c r="AC1139" s="373">
        <v>0.22781381645918719</v>
      </c>
      <c r="AD1139" s="686">
        <v>0</v>
      </c>
      <c r="AE1139" s="687" t="s">
        <v>1831</v>
      </c>
      <c r="AF1139" s="688" t="s">
        <v>1779</v>
      </c>
      <c r="AG1139" s="689" t="s">
        <v>1438</v>
      </c>
      <c r="AH1139" s="689" t="s">
        <v>1786</v>
      </c>
      <c r="AI1139" s="689">
        <v>5000</v>
      </c>
      <c r="AJ1139" s="689">
        <v>5000</v>
      </c>
      <c r="AK1139" s="689">
        <v>5000</v>
      </c>
      <c r="AL1139" s="673">
        <v>2</v>
      </c>
      <c r="AM1139" s="673">
        <v>25</v>
      </c>
      <c r="AN1139" s="685" t="s">
        <v>1787</v>
      </c>
      <c r="AO1139" s="683" t="s">
        <v>1324</v>
      </c>
      <c r="AP1139" s="687" t="s">
        <v>1802</v>
      </c>
      <c r="AQ1139" s="376" t="s">
        <v>664</v>
      </c>
      <c r="AR1139" s="369">
        <v>4.0000000000000001E-3</v>
      </c>
      <c r="AS1139" s="369">
        <v>4.0000000000000001E-3</v>
      </c>
      <c r="AT1139" s="369" t="s">
        <v>1419</v>
      </c>
      <c r="AW1139"/>
      <c r="AX1139" s="198"/>
      <c r="AY1139" s="184"/>
      <c r="AZ1139" s="184"/>
      <c r="BA1139" s="184"/>
      <c r="BB1139" s="186"/>
      <c r="BC1139" s="184"/>
      <c r="BD1139" s="184"/>
      <c r="BE1139" s="184"/>
      <c r="BF1139" s="184"/>
      <c r="BG1139" s="186"/>
      <c r="BH1139" s="186"/>
      <c r="BI1139" s="199"/>
      <c r="BJ1139" s="199"/>
      <c r="BK1139" s="199"/>
      <c r="BL1139" s="186"/>
      <c r="BM1139" s="186"/>
      <c r="BN1139" s="186"/>
      <c r="BO1139" s="186"/>
      <c r="BP1139" s="186"/>
      <c r="BQ1139" s="186"/>
      <c r="BR1139" s="186"/>
      <c r="BS1139" s="186"/>
      <c r="BT1139" s="187"/>
      <c r="BU1139" s="188"/>
      <c r="BV1139" s="189"/>
      <c r="BW1139" s="185"/>
      <c r="BX1139"/>
      <c r="BZ1139"/>
    </row>
    <row r="1140" spans="2:78" ht="18.75">
      <c r="B1140" s="676" t="s">
        <v>1186</v>
      </c>
      <c r="C1140" s="364">
        <v>33270025000164</v>
      </c>
      <c r="D1140" s="838" t="s">
        <v>14</v>
      </c>
      <c r="E1140" s="838" t="s">
        <v>607</v>
      </c>
      <c r="F1140" s="365" t="s">
        <v>1419</v>
      </c>
      <c r="G1140" s="366" t="s">
        <v>1419</v>
      </c>
      <c r="H1140" s="366" t="s">
        <v>34</v>
      </c>
      <c r="I1140" s="840" t="s">
        <v>34</v>
      </c>
      <c r="J1140" s="366" t="s">
        <v>611</v>
      </c>
      <c r="K1140" s="367" t="s">
        <v>48</v>
      </c>
      <c r="L1140" s="681" t="s">
        <v>1419</v>
      </c>
      <c r="M1140" s="368" t="s">
        <v>34</v>
      </c>
      <c r="N1140" s="682">
        <v>509396</v>
      </c>
      <c r="O1140" s="683" t="s">
        <v>1321</v>
      </c>
      <c r="P1140" s="684">
        <v>43554</v>
      </c>
      <c r="Q1140" s="372">
        <v>14.49667341</v>
      </c>
      <c r="R1140" s="372">
        <v>16.59526305828685</v>
      </c>
      <c r="S1140" s="873">
        <v>2</v>
      </c>
      <c r="T1140" s="369">
        <v>-0.12072533700824473</v>
      </c>
      <c r="U1140" s="685">
        <v>-1.2417245919010398</v>
      </c>
      <c r="V1140" s="369">
        <v>-0.25091726132434866</v>
      </c>
      <c r="W1140" s="685">
        <v>-2.206227014734687</v>
      </c>
      <c r="X1140" s="369">
        <v>9.3902651633133827E-2</v>
      </c>
      <c r="Y1140" s="685">
        <v>0.6275031660176098</v>
      </c>
      <c r="Z1140" s="369">
        <v>3.6317502489219056E-2</v>
      </c>
      <c r="AA1140" s="685">
        <v>0.19337691587181655</v>
      </c>
      <c r="AB1140" s="369">
        <v>0.20239644334377221</v>
      </c>
      <c r="AC1140" s="373">
        <v>-1.8016554224731258</v>
      </c>
      <c r="AD1140" s="686">
        <v>0</v>
      </c>
      <c r="AE1140" s="687" t="s">
        <v>2053</v>
      </c>
      <c r="AF1140" s="688" t="s">
        <v>1923</v>
      </c>
      <c r="AG1140" s="689" t="s">
        <v>761</v>
      </c>
      <c r="AH1140" s="689" t="s">
        <v>1786</v>
      </c>
      <c r="AI1140" s="689">
        <v>10000</v>
      </c>
      <c r="AJ1140" s="689">
        <v>5000</v>
      </c>
      <c r="AK1140" s="689">
        <v>10000</v>
      </c>
      <c r="AL1140" s="673">
        <v>2</v>
      </c>
      <c r="AM1140" s="673">
        <v>20</v>
      </c>
      <c r="AN1140" s="685" t="s">
        <v>1782</v>
      </c>
      <c r="AO1140" s="683" t="s">
        <v>1324</v>
      </c>
      <c r="AP1140" s="687" t="s">
        <v>1783</v>
      </c>
      <c r="AQ1140" s="376" t="s">
        <v>659</v>
      </c>
      <c r="AR1140" s="369">
        <v>5.3333333333333297E-3</v>
      </c>
      <c r="AS1140" s="369">
        <v>5.3333333333333297E-3</v>
      </c>
      <c r="AT1140" s="369" t="s">
        <v>1419</v>
      </c>
      <c r="AW1140"/>
      <c r="AX1140" s="198"/>
      <c r="AY1140" s="184"/>
      <c r="AZ1140" s="184"/>
      <c r="BA1140" s="184"/>
      <c r="BB1140" s="186"/>
      <c r="BC1140" s="184"/>
      <c r="BD1140" s="184"/>
      <c r="BE1140" s="184"/>
      <c r="BF1140" s="184"/>
      <c r="BG1140" s="186"/>
      <c r="BH1140" s="186"/>
      <c r="BI1140" s="199"/>
      <c r="BJ1140" s="199"/>
      <c r="BK1140" s="199"/>
      <c r="BL1140" s="186"/>
      <c r="BM1140" s="186"/>
      <c r="BN1140" s="186"/>
      <c r="BO1140" s="186"/>
      <c r="BP1140" s="186"/>
      <c r="BQ1140" s="186"/>
      <c r="BR1140" s="186"/>
      <c r="BS1140" s="186"/>
      <c r="BT1140" s="187"/>
      <c r="BU1140" s="188"/>
      <c r="BV1140" s="189"/>
      <c r="BW1140" s="185"/>
      <c r="BX1140"/>
      <c r="BZ1140"/>
    </row>
    <row r="1141" spans="2:78" ht="18.75">
      <c r="B1141" s="676" t="s">
        <v>1305</v>
      </c>
      <c r="C1141" s="364"/>
      <c r="D1141" s="838" t="s">
        <v>14</v>
      </c>
      <c r="E1141" s="838" t="s">
        <v>607</v>
      </c>
      <c r="F1141" s="365" t="s">
        <v>1419</v>
      </c>
      <c r="G1141" s="366" t="s">
        <v>1419</v>
      </c>
      <c r="H1141" s="366" t="s">
        <v>34</v>
      </c>
      <c r="I1141" s="840" t="s">
        <v>34</v>
      </c>
      <c r="J1141" s="366" t="s">
        <v>608</v>
      </c>
      <c r="L1141" s="681" t="s">
        <v>1419</v>
      </c>
      <c r="M1141" s="368" t="s">
        <v>1416</v>
      </c>
      <c r="N1141" s="683">
        <v>630144</v>
      </c>
      <c r="O1141" s="683" t="s">
        <v>1321</v>
      </c>
      <c r="S1141" s="873"/>
      <c r="AD1141" s="686">
        <v>12123799000192</v>
      </c>
      <c r="AG1141" s="689" t="s">
        <v>1431</v>
      </c>
      <c r="AI1141" s="689">
        <v>0</v>
      </c>
      <c r="AJ1141" s="689">
        <v>0</v>
      </c>
      <c r="AK1141" s="689">
        <v>0</v>
      </c>
      <c r="AO1141" s="683" t="s">
        <v>1324</v>
      </c>
      <c r="AR1141" s="369">
        <v>2.66666666666667E-4</v>
      </c>
      <c r="AS1141" s="369">
        <v>2.66666666666667E-4</v>
      </c>
      <c r="AT1141" s="369" t="s">
        <v>1419</v>
      </c>
      <c r="AW1141"/>
      <c r="AX1141" s="198"/>
      <c r="AY1141" s="184"/>
      <c r="AZ1141" s="184"/>
      <c r="BA1141" s="184"/>
      <c r="BB1141" s="186"/>
      <c r="BC1141" s="184"/>
      <c r="BD1141" s="184"/>
      <c r="BE1141" s="184"/>
      <c r="BF1141" s="184"/>
      <c r="BG1141" s="186"/>
      <c r="BH1141" s="186"/>
      <c r="BI1141" s="199"/>
      <c r="BJ1141" s="199"/>
      <c r="BK1141" s="199"/>
      <c r="BL1141" s="186"/>
      <c r="BM1141" s="186"/>
      <c r="BN1141" s="186"/>
      <c r="BO1141" s="186"/>
      <c r="BP1141" s="186"/>
      <c r="BQ1141" s="186"/>
      <c r="BR1141" s="186"/>
      <c r="BS1141" s="186"/>
      <c r="BT1141" s="187"/>
      <c r="BU1141" s="188"/>
      <c r="BV1141" s="189"/>
      <c r="BW1141" s="185"/>
      <c r="BX1141"/>
      <c r="BZ1141"/>
    </row>
    <row r="1142" spans="2:78" ht="18.75">
      <c r="B1142" s="676" t="s">
        <v>373</v>
      </c>
      <c r="C1142" s="364">
        <v>5969595000101</v>
      </c>
      <c r="D1142" s="838" t="s">
        <v>14</v>
      </c>
      <c r="E1142" s="838" t="s">
        <v>607</v>
      </c>
      <c r="F1142" s="365" t="s">
        <v>1419</v>
      </c>
      <c r="G1142" s="366" t="s">
        <v>1419</v>
      </c>
      <c r="H1142" s="366" t="s">
        <v>34</v>
      </c>
      <c r="I1142" s="840" t="s">
        <v>34</v>
      </c>
      <c r="J1142" s="366" t="s">
        <v>608</v>
      </c>
      <c r="K1142" s="367" t="s">
        <v>48</v>
      </c>
      <c r="L1142" s="681" t="s">
        <v>1419</v>
      </c>
      <c r="M1142" s="368" t="s">
        <v>1416</v>
      </c>
      <c r="N1142" s="682">
        <v>321265</v>
      </c>
      <c r="O1142" s="683" t="s">
        <v>1321</v>
      </c>
      <c r="P1142" s="684">
        <v>41224</v>
      </c>
      <c r="Q1142" s="372">
        <v>33.074063000000002</v>
      </c>
      <c r="R1142" s="372">
        <v>37.410755382470093</v>
      </c>
      <c r="S1142" s="873">
        <v>2</v>
      </c>
      <c r="T1142" s="369">
        <v>-6.1221776195408917E-2</v>
      </c>
      <c r="U1142" s="685">
        <v>-0.62969867755688469</v>
      </c>
      <c r="V1142" s="369">
        <v>-6.6292885425781489E-2</v>
      </c>
      <c r="W1142" s="685">
        <v>-0.58288996914409541</v>
      </c>
      <c r="X1142" s="369">
        <v>-5.102071478337189E-2</v>
      </c>
      <c r="Y1142" s="685">
        <v>-0.34094521828977309</v>
      </c>
      <c r="Z1142" s="369">
        <v>9.2414654144310715E-2</v>
      </c>
      <c r="AA1142" s="685">
        <v>0.49207295587278904</v>
      </c>
      <c r="AB1142" s="369">
        <v>0.18093549111622903</v>
      </c>
      <c r="AC1142" s="373">
        <v>-0.99496385496514406</v>
      </c>
      <c r="AD1142" s="686">
        <v>0</v>
      </c>
      <c r="AE1142" s="687" t="s">
        <v>1931</v>
      </c>
      <c r="AF1142" s="688" t="s">
        <v>1800</v>
      </c>
      <c r="AG1142" s="689" t="s">
        <v>1438</v>
      </c>
      <c r="AH1142" s="689" t="s">
        <v>1786</v>
      </c>
      <c r="AI1142" s="689">
        <v>1000</v>
      </c>
      <c r="AJ1142" s="689">
        <v>100</v>
      </c>
      <c r="AK1142" s="689">
        <v>1000</v>
      </c>
      <c r="AL1142" s="673">
        <v>2</v>
      </c>
      <c r="AM1142" s="673">
        <v>20</v>
      </c>
      <c r="AN1142" s="685" t="s">
        <v>1801</v>
      </c>
      <c r="AO1142" s="683" t="s">
        <v>1324</v>
      </c>
      <c r="AP1142" s="687" t="s">
        <v>1783</v>
      </c>
      <c r="AQ1142" s="376" t="s">
        <v>665</v>
      </c>
      <c r="AR1142" s="369">
        <v>2.66666666666667E-3</v>
      </c>
      <c r="AS1142" s="369">
        <v>2.66666666666667E-3</v>
      </c>
      <c r="AT1142" s="369" t="s">
        <v>1419</v>
      </c>
      <c r="AW1142"/>
      <c r="AX1142" s="198"/>
      <c r="AY1142" s="184"/>
      <c r="AZ1142" s="184"/>
      <c r="BA1142" s="184"/>
      <c r="BB1142" s="186"/>
      <c r="BC1142" s="184"/>
      <c r="BD1142" s="184"/>
      <c r="BE1142" s="184"/>
      <c r="BF1142" s="184"/>
      <c r="BG1142" s="186"/>
      <c r="BH1142" s="186"/>
      <c r="BI1142" s="199"/>
      <c r="BJ1142" s="199"/>
      <c r="BK1142" s="199"/>
      <c r="BL1142" s="186"/>
      <c r="BM1142" s="186"/>
      <c r="BN1142" s="186"/>
      <c r="BO1142" s="186"/>
      <c r="BP1142" s="186"/>
      <c r="BQ1142" s="186"/>
      <c r="BR1142" s="186"/>
      <c r="BS1142" s="186"/>
      <c r="BT1142" s="187"/>
      <c r="BU1142" s="188"/>
      <c r="BV1142" s="189"/>
      <c r="BW1142" s="185"/>
      <c r="BX1142"/>
      <c r="BZ1142"/>
    </row>
    <row r="1143" spans="2:78" ht="18.75">
      <c r="B1143" s="676" t="s">
        <v>1187</v>
      </c>
      <c r="C1143" s="364">
        <v>35726822000139</v>
      </c>
      <c r="D1143" s="838" t="s">
        <v>14</v>
      </c>
      <c r="E1143" s="838" t="s">
        <v>607</v>
      </c>
      <c r="F1143" s="365" t="s">
        <v>1419</v>
      </c>
      <c r="G1143" s="366" t="s">
        <v>1419</v>
      </c>
      <c r="H1143" s="366" t="s">
        <v>34</v>
      </c>
      <c r="I1143" s="840" t="s">
        <v>34</v>
      </c>
      <c r="J1143" s="366" t="s">
        <v>608</v>
      </c>
      <c r="K1143" s="367" t="s">
        <v>48</v>
      </c>
      <c r="L1143" s="681" t="s">
        <v>1419</v>
      </c>
      <c r="M1143" s="368" t="s">
        <v>1416</v>
      </c>
      <c r="N1143" s="683">
        <v>528854</v>
      </c>
      <c r="O1143" s="683" t="s">
        <v>1321</v>
      </c>
      <c r="P1143" s="684">
        <v>43845</v>
      </c>
      <c r="Q1143" s="372">
        <v>9.0452822899999994</v>
      </c>
      <c r="R1143" s="372">
        <v>9.9122138922310743</v>
      </c>
      <c r="S1143" s="873">
        <v>2</v>
      </c>
      <c r="T1143" s="369">
        <v>0.13820012095184686</v>
      </c>
      <c r="U1143" s="685">
        <v>1.4214620811361811</v>
      </c>
      <c r="V1143" s="369">
        <v>0.10745774771154215</v>
      </c>
      <c r="W1143" s="685">
        <v>0.9448380900239931</v>
      </c>
      <c r="X1143" s="369">
        <v>0.18325976847336478</v>
      </c>
      <c r="Y1143" s="685">
        <v>1.2246308588810271</v>
      </c>
      <c r="AB1143" s="369">
        <v>0.19815198827435168</v>
      </c>
      <c r="AC1143" s="373">
        <v>-3.166075020657879E-2</v>
      </c>
      <c r="AD1143" s="686">
        <v>0</v>
      </c>
      <c r="AE1143" s="687" t="s">
        <v>1931</v>
      </c>
      <c r="AF1143" s="688" t="s">
        <v>1800</v>
      </c>
      <c r="AG1143" s="689" t="s">
        <v>1438</v>
      </c>
      <c r="AH1143" s="689" t="s">
        <v>1786</v>
      </c>
      <c r="AI1143" s="689">
        <v>500</v>
      </c>
      <c r="AJ1143" s="689">
        <v>100</v>
      </c>
      <c r="AK1143" s="689">
        <v>100</v>
      </c>
      <c r="AL1143" s="673">
        <v>1.5</v>
      </c>
      <c r="AM1143" s="673">
        <v>20</v>
      </c>
      <c r="AN1143" s="685" t="s">
        <v>1801</v>
      </c>
      <c r="AO1143" s="683" t="s">
        <v>1324</v>
      </c>
      <c r="AP1143" s="687" t="s">
        <v>1783</v>
      </c>
      <c r="AQ1143" s="376" t="s">
        <v>659</v>
      </c>
      <c r="AR1143" s="369">
        <v>1E-3</v>
      </c>
      <c r="AS1143" s="369">
        <v>1E-3</v>
      </c>
      <c r="AT1143" s="369" t="s">
        <v>1419</v>
      </c>
      <c r="AW1143" s="198"/>
      <c r="AX1143" s="198"/>
      <c r="AY1143" s="184"/>
      <c r="AZ1143" s="184"/>
      <c r="BA1143" s="184"/>
      <c r="BB1143" s="186"/>
      <c r="BC1143" s="184"/>
      <c r="BD1143" s="184"/>
      <c r="BE1143" s="184"/>
      <c r="BF1143" s="184"/>
      <c r="BG1143" s="186"/>
      <c r="BH1143" s="186"/>
      <c r="BI1143" s="199"/>
      <c r="BJ1143" s="199"/>
      <c r="BK1143" s="199"/>
      <c r="BL1143" s="218"/>
      <c r="BM1143" s="186"/>
      <c r="BN1143" s="186"/>
      <c r="BO1143" s="186"/>
      <c r="BP1143" s="186"/>
      <c r="BQ1143" s="186"/>
      <c r="BR1143" s="186"/>
      <c r="BS1143" s="186"/>
      <c r="BT1143" s="187"/>
      <c r="BU1143" s="188"/>
      <c r="BV1143" s="189"/>
      <c r="BW1143" s="185"/>
      <c r="BX1143"/>
      <c r="BZ1143"/>
    </row>
    <row r="1144" spans="2:78" ht="18.75">
      <c r="B1144" s="676" t="s">
        <v>374</v>
      </c>
      <c r="C1144" s="364"/>
      <c r="D1144" s="838" t="s">
        <v>11</v>
      </c>
      <c r="E1144" s="838" t="s">
        <v>620</v>
      </c>
      <c r="F1144" s="365" t="s">
        <v>663</v>
      </c>
      <c r="G1144" s="366" t="s">
        <v>738</v>
      </c>
      <c r="H1144" s="366" t="s">
        <v>34</v>
      </c>
      <c r="I1144" s="840" t="s">
        <v>1419</v>
      </c>
      <c r="J1144" s="366" t="s">
        <v>608</v>
      </c>
      <c r="L1144" s="681" t="s">
        <v>1419</v>
      </c>
      <c r="M1144" s="368" t="s">
        <v>1416</v>
      </c>
      <c r="N1144" s="682">
        <v>453791</v>
      </c>
      <c r="O1144" s="683" t="s">
        <v>1321</v>
      </c>
      <c r="S1144" s="873"/>
      <c r="AD1144" s="686">
        <v>0</v>
      </c>
      <c r="AG1144" s="689" t="s">
        <v>1438</v>
      </c>
      <c r="AI1144" s="689">
        <v>25000</v>
      </c>
      <c r="AJ1144" s="689">
        <v>1000</v>
      </c>
      <c r="AK1144" s="689">
        <v>1000</v>
      </c>
      <c r="AO1144" s="683" t="s">
        <v>1324</v>
      </c>
      <c r="AR1144" s="369">
        <v>1.6000000000000001E-3</v>
      </c>
      <c r="AS1144" s="369">
        <v>1.6000000000000001E-3</v>
      </c>
      <c r="AT1144" s="369" t="s">
        <v>1419</v>
      </c>
      <c r="AW1144"/>
      <c r="AX1144" s="198"/>
      <c r="AY1144" s="184"/>
      <c r="AZ1144" s="184"/>
      <c r="BA1144" s="184"/>
      <c r="BB1144" s="186"/>
      <c r="BC1144" s="184"/>
      <c r="BD1144" s="184"/>
      <c r="BE1144" s="184"/>
      <c r="BF1144" s="184"/>
      <c r="BG1144" s="186"/>
      <c r="BH1144" s="186"/>
      <c r="BI1144" s="199"/>
      <c r="BJ1144" s="199"/>
      <c r="BK1144" s="199"/>
      <c r="BL1144" s="186"/>
      <c r="BM1144" s="186"/>
      <c r="BN1144" s="186"/>
      <c r="BO1144" s="186"/>
      <c r="BP1144" s="186"/>
      <c r="BQ1144" s="186"/>
      <c r="BR1144" s="186"/>
      <c r="BS1144" s="186"/>
      <c r="BT1144" s="187"/>
      <c r="BU1144" s="188"/>
      <c r="BV1144" s="189"/>
      <c r="BW1144" s="185"/>
      <c r="BX1144"/>
      <c r="BZ1144"/>
    </row>
    <row r="1145" spans="2:78" ht="18.75">
      <c r="B1145" s="676" t="s">
        <v>592</v>
      </c>
      <c r="C1145" s="364">
        <v>38029012000111</v>
      </c>
      <c r="D1145" s="838" t="s">
        <v>14</v>
      </c>
      <c r="E1145" s="838" t="s">
        <v>607</v>
      </c>
      <c r="F1145" s="365" t="s">
        <v>1419</v>
      </c>
      <c r="G1145" s="366" t="s">
        <v>1419</v>
      </c>
      <c r="H1145" s="366" t="s">
        <v>34</v>
      </c>
      <c r="I1145" s="840" t="s">
        <v>34</v>
      </c>
      <c r="J1145" s="366" t="s">
        <v>608</v>
      </c>
      <c r="K1145" s="367" t="s">
        <v>48</v>
      </c>
      <c r="L1145" s="681" t="s">
        <v>1419</v>
      </c>
      <c r="M1145" s="368" t="s">
        <v>1416</v>
      </c>
      <c r="N1145" s="683">
        <v>550353</v>
      </c>
      <c r="O1145" s="683" t="s">
        <v>1321</v>
      </c>
      <c r="P1145" s="684">
        <v>44071</v>
      </c>
      <c r="Q1145" s="372">
        <v>42.397156809999998</v>
      </c>
      <c r="R1145" s="372">
        <v>50.777088233640001</v>
      </c>
      <c r="S1145" s="873">
        <v>2</v>
      </c>
      <c r="T1145" s="369">
        <v>-2.2171886583654543E-2</v>
      </c>
      <c r="U1145" s="685">
        <v>-0.22804969944200174</v>
      </c>
      <c r="V1145" s="369">
        <v>-2.145755163520624E-2</v>
      </c>
      <c r="W1145" s="685">
        <v>-0.18866868639404613</v>
      </c>
      <c r="X1145" s="369">
        <v>0.21828017880435557</v>
      </c>
      <c r="Y1145" s="685">
        <v>1.4586542647778893</v>
      </c>
      <c r="AB1145" s="369">
        <v>0.26362517354810383</v>
      </c>
      <c r="AC1145" s="373">
        <v>-0.51280740048814633</v>
      </c>
      <c r="AD1145" s="686">
        <v>38028983000147</v>
      </c>
      <c r="AE1145" s="687" t="s">
        <v>1949</v>
      </c>
      <c r="AF1145" s="688" t="s">
        <v>1825</v>
      </c>
      <c r="AG1145" s="689" t="s">
        <v>719</v>
      </c>
      <c r="AH1145" s="689" t="s">
        <v>1786</v>
      </c>
      <c r="AI1145" s="689">
        <v>10000</v>
      </c>
      <c r="AJ1145" s="689">
        <v>5000</v>
      </c>
      <c r="AK1145" s="689">
        <v>10000</v>
      </c>
      <c r="AL1145" s="673">
        <v>2.2999999999999998</v>
      </c>
      <c r="AM1145" s="673">
        <v>20</v>
      </c>
      <c r="AN1145" s="685" t="s">
        <v>666</v>
      </c>
      <c r="AO1145" s="683" t="s">
        <v>1324</v>
      </c>
      <c r="AP1145" s="687" t="s">
        <v>1783</v>
      </c>
      <c r="AQ1145" s="376" t="s">
        <v>659</v>
      </c>
      <c r="AR1145" s="369">
        <v>3.7000000000000002E-3</v>
      </c>
      <c r="AS1145" s="369">
        <v>3.7000000000000002E-3</v>
      </c>
      <c r="AT1145" s="369" t="s">
        <v>1419</v>
      </c>
      <c r="AW1145"/>
      <c r="AX1145" s="198"/>
      <c r="AY1145" s="184"/>
      <c r="AZ1145" s="184"/>
      <c r="BA1145" s="184"/>
      <c r="BB1145" s="186"/>
      <c r="BC1145" s="184"/>
      <c r="BD1145" s="184"/>
      <c r="BE1145" s="184"/>
      <c r="BF1145" s="184"/>
      <c r="BG1145" s="186"/>
      <c r="BH1145" s="186"/>
      <c r="BI1145" s="199"/>
      <c r="BJ1145" s="199"/>
      <c r="BK1145" s="199"/>
      <c r="BL1145" s="186"/>
      <c r="BM1145" s="186"/>
      <c r="BN1145" s="186"/>
      <c r="BO1145" s="186"/>
      <c r="BP1145" s="186"/>
      <c r="BQ1145" s="186"/>
      <c r="BR1145" s="186"/>
      <c r="BS1145" s="186"/>
      <c r="BT1145" s="187"/>
      <c r="BU1145" s="188"/>
      <c r="BV1145" s="189"/>
      <c r="BW1145" s="185"/>
      <c r="BX1145"/>
      <c r="BZ1145"/>
    </row>
    <row r="1146" spans="2:78" ht="18.75">
      <c r="B1146" s="676" t="s">
        <v>1188</v>
      </c>
      <c r="C1146" s="364">
        <v>30934725000118</v>
      </c>
      <c r="D1146" s="838" t="s">
        <v>13</v>
      </c>
      <c r="E1146" s="838" t="s">
        <v>616</v>
      </c>
      <c r="F1146" s="365" t="s">
        <v>617</v>
      </c>
      <c r="G1146" s="366" t="s">
        <v>34</v>
      </c>
      <c r="H1146" s="366" t="s">
        <v>1338</v>
      </c>
      <c r="I1146" s="840" t="s">
        <v>34</v>
      </c>
      <c r="J1146" s="366" t="s">
        <v>608</v>
      </c>
      <c r="K1146" s="367" t="s">
        <v>48</v>
      </c>
      <c r="L1146" s="681" t="s">
        <v>1419</v>
      </c>
      <c r="M1146" s="368" t="s">
        <v>34</v>
      </c>
      <c r="N1146" s="682">
        <v>476072</v>
      </c>
      <c r="O1146" s="683" t="s">
        <v>1321</v>
      </c>
      <c r="P1146" s="684">
        <v>43365</v>
      </c>
      <c r="Q1146" s="372">
        <v>10.954701529999999</v>
      </c>
      <c r="R1146" s="372">
        <v>13.828772402350589</v>
      </c>
      <c r="S1146" s="873">
        <v>2</v>
      </c>
      <c r="T1146" s="369">
        <v>0.1727907285163337</v>
      </c>
      <c r="U1146" s="685">
        <v>1.7772449609030698</v>
      </c>
      <c r="V1146" s="369">
        <v>0.18051491550466081</v>
      </c>
      <c r="W1146" s="685">
        <v>1.5872040091898043</v>
      </c>
      <c r="X1146" s="369">
        <v>0.31903320713637218</v>
      </c>
      <c r="Y1146" s="685">
        <v>2.1319349779914658</v>
      </c>
      <c r="Z1146" s="369">
        <v>0.45552992781751533</v>
      </c>
      <c r="AA1146" s="685">
        <v>2.4255239620293758</v>
      </c>
      <c r="AB1146" s="369">
        <v>9.8548874694442665E-2</v>
      </c>
      <c r="AC1146" s="373">
        <v>0.67766909968778688</v>
      </c>
      <c r="AD1146" s="686">
        <v>0</v>
      </c>
      <c r="AE1146" s="687" t="s">
        <v>1856</v>
      </c>
      <c r="AF1146" s="688" t="s">
        <v>1800</v>
      </c>
      <c r="AG1146" s="689" t="s">
        <v>1438</v>
      </c>
      <c r="AH1146" s="689" t="s">
        <v>1780</v>
      </c>
      <c r="AI1146" s="689">
        <v>5000</v>
      </c>
      <c r="AJ1146" s="689">
        <v>5000</v>
      </c>
      <c r="AK1146" s="689">
        <v>5000</v>
      </c>
      <c r="AL1146" s="673">
        <v>0.65</v>
      </c>
      <c r="AM1146" s="673">
        <v>0</v>
      </c>
      <c r="AN1146" s="685" t="s">
        <v>1782</v>
      </c>
      <c r="AO1146" s="683" t="s">
        <v>1324</v>
      </c>
      <c r="AP1146" s="687" t="s">
        <v>1802</v>
      </c>
      <c r="AQ1146" s="376" t="s">
        <v>668</v>
      </c>
      <c r="AR1146" s="369">
        <v>4.3333333333333297E-3</v>
      </c>
      <c r="AS1146" s="369">
        <v>4.3333333333333297E-3</v>
      </c>
      <c r="AT1146" s="369" t="s">
        <v>1419</v>
      </c>
      <c r="AW1146"/>
      <c r="AX1146" s="198"/>
      <c r="AY1146" s="184"/>
      <c r="AZ1146" s="184"/>
      <c r="BA1146" s="184"/>
      <c r="BB1146" s="186"/>
      <c r="BC1146" s="184"/>
      <c r="BD1146" s="184"/>
      <c r="BE1146" s="184"/>
      <c r="BF1146" s="184"/>
      <c r="BG1146" s="186"/>
      <c r="BH1146" s="186"/>
      <c r="BI1146" s="199"/>
      <c r="BJ1146" s="199"/>
      <c r="BK1146" s="199"/>
      <c r="BL1146" s="186"/>
      <c r="BM1146" s="186"/>
      <c r="BN1146" s="186"/>
      <c r="BO1146" s="186"/>
      <c r="BP1146" s="186"/>
      <c r="BQ1146" s="186"/>
      <c r="BR1146" s="186"/>
      <c r="BS1146" s="186"/>
      <c r="BT1146" s="187"/>
      <c r="BU1146" s="188"/>
      <c r="BV1146" s="189"/>
      <c r="BW1146" s="185"/>
      <c r="BX1146"/>
      <c r="BZ1146"/>
    </row>
    <row r="1147" spans="2:78" ht="18.75">
      <c r="B1147" s="676" t="s">
        <v>375</v>
      </c>
      <c r="C1147" s="364">
        <v>25423215000146</v>
      </c>
      <c r="D1147" s="838" t="s">
        <v>13</v>
      </c>
      <c r="E1147" s="838" t="s">
        <v>616</v>
      </c>
      <c r="F1147" s="365" t="s">
        <v>617</v>
      </c>
      <c r="G1147" s="366" t="s">
        <v>34</v>
      </c>
      <c r="H1147" s="366" t="s">
        <v>1338</v>
      </c>
      <c r="I1147" s="840" t="s">
        <v>34</v>
      </c>
      <c r="J1147" s="366" t="s">
        <v>608</v>
      </c>
      <c r="K1147" s="367" t="s">
        <v>48</v>
      </c>
      <c r="L1147" s="681" t="s">
        <v>1339</v>
      </c>
      <c r="M1147" s="368" t="s">
        <v>1416</v>
      </c>
      <c r="N1147" s="682">
        <v>428035</v>
      </c>
      <c r="O1147" s="683" t="s">
        <v>1321</v>
      </c>
      <c r="P1147" s="684">
        <v>42679</v>
      </c>
      <c r="Q1147" s="372">
        <v>262.25646399999999</v>
      </c>
      <c r="R1147" s="372">
        <v>269.59980626506024</v>
      </c>
      <c r="S1147" s="873">
        <v>2</v>
      </c>
      <c r="T1147" s="369">
        <v>0.18173479070872545</v>
      </c>
      <c r="U1147" s="685">
        <v>1.8692394191585617</v>
      </c>
      <c r="V1147" s="369">
        <v>0.1919834843670909</v>
      </c>
      <c r="W1147" s="685">
        <v>1.6880430918064893</v>
      </c>
      <c r="X1147" s="369">
        <v>0.34028915078338517</v>
      </c>
      <c r="Y1147" s="685">
        <v>2.2739775263457251</v>
      </c>
      <c r="Z1147" s="369">
        <v>0.48495033722723835</v>
      </c>
      <c r="AA1147" s="685">
        <v>2.5821764751537919</v>
      </c>
      <c r="AB1147" s="369">
        <v>0.10159234988761329</v>
      </c>
      <c r="AC1147" s="373">
        <v>0.77025579326026106</v>
      </c>
      <c r="AD1147" s="686">
        <v>25423226000126</v>
      </c>
      <c r="AE1147" s="687" t="s">
        <v>1949</v>
      </c>
      <c r="AF1147" s="688" t="s">
        <v>1825</v>
      </c>
      <c r="AG1147" s="689" t="s">
        <v>719</v>
      </c>
      <c r="AH1147" s="689" t="s">
        <v>1780</v>
      </c>
      <c r="AI1147" s="689">
        <v>100000</v>
      </c>
      <c r="AJ1147" s="689">
        <v>50000</v>
      </c>
      <c r="AK1147" s="689">
        <v>100000</v>
      </c>
      <c r="AL1147" s="673">
        <v>1.85</v>
      </c>
      <c r="AM1147" s="673">
        <v>20</v>
      </c>
      <c r="AN1147" s="685" t="s">
        <v>1787</v>
      </c>
      <c r="AO1147" s="683" t="s">
        <v>1324</v>
      </c>
      <c r="AP1147" s="687" t="s">
        <v>1802</v>
      </c>
      <c r="AQ1147" s="376" t="s">
        <v>668</v>
      </c>
      <c r="AR1147" s="369">
        <v>3.7000000000000002E-3</v>
      </c>
      <c r="AS1147" s="369">
        <v>3.7000000000000002E-3</v>
      </c>
      <c r="AT1147" s="369" t="s">
        <v>1419</v>
      </c>
      <c r="AW1147"/>
      <c r="AX1147" s="198"/>
      <c r="AY1147" s="184"/>
      <c r="AZ1147" s="184"/>
      <c r="BA1147" s="184"/>
      <c r="BB1147" s="186"/>
      <c r="BC1147" s="184"/>
      <c r="BD1147" s="184"/>
      <c r="BE1147" s="184"/>
      <c r="BF1147" s="184"/>
      <c r="BG1147" s="186"/>
      <c r="BH1147" s="186"/>
      <c r="BI1147" s="199"/>
      <c r="BJ1147" s="199"/>
      <c r="BK1147" s="199"/>
      <c r="BL1147" s="186"/>
      <c r="BM1147" s="186"/>
      <c r="BN1147" s="186"/>
      <c r="BO1147" s="186"/>
      <c r="BP1147" s="186"/>
      <c r="BQ1147" s="186"/>
      <c r="BR1147" s="186"/>
      <c r="BS1147" s="186"/>
      <c r="BT1147" s="187"/>
      <c r="BU1147" s="188"/>
      <c r="BV1147" s="189"/>
      <c r="BW1147" s="185"/>
      <c r="BX1147"/>
      <c r="BZ1147"/>
    </row>
    <row r="1148" spans="2:78" ht="18.75">
      <c r="B1148" s="676" t="s">
        <v>650</v>
      </c>
      <c r="C1148" s="364">
        <v>18772290000157</v>
      </c>
      <c r="D1148" s="838" t="s">
        <v>13</v>
      </c>
      <c r="E1148" s="838" t="s">
        <v>616</v>
      </c>
      <c r="F1148" s="365" t="s">
        <v>617</v>
      </c>
      <c r="G1148" s="366" t="s">
        <v>34</v>
      </c>
      <c r="H1148" s="366" t="s">
        <v>1337</v>
      </c>
      <c r="I1148" s="840" t="s">
        <v>34</v>
      </c>
      <c r="J1148" s="366" t="s">
        <v>608</v>
      </c>
      <c r="K1148" s="367" t="s">
        <v>48</v>
      </c>
      <c r="L1148" s="681" t="s">
        <v>715</v>
      </c>
      <c r="M1148" s="368" t="s">
        <v>34</v>
      </c>
      <c r="N1148" s="682">
        <v>355208</v>
      </c>
      <c r="O1148" s="683" t="s">
        <v>1321</v>
      </c>
      <c r="P1148" s="684">
        <v>41579</v>
      </c>
      <c r="Q1148" s="372">
        <v>474.49517700000001</v>
      </c>
      <c r="R1148" s="372">
        <v>543.5773725776894</v>
      </c>
      <c r="S1148" s="873">
        <v>3</v>
      </c>
      <c r="T1148" s="369">
        <v>0.13051497538778412</v>
      </c>
      <c r="U1148" s="685">
        <v>1.3424162530132564</v>
      </c>
      <c r="V1148" s="369">
        <v>0.13928348929586964</v>
      </c>
      <c r="W1148" s="685">
        <v>1.2246706152026621</v>
      </c>
      <c r="X1148" s="369">
        <v>0.22707684299030118</v>
      </c>
      <c r="Y1148" s="685">
        <v>1.5174378510885327</v>
      </c>
      <c r="Z1148" s="369">
        <v>0.3413736246239758</v>
      </c>
      <c r="AA1148" s="685">
        <v>1.8176849773566892</v>
      </c>
      <c r="AB1148" s="369">
        <v>4.7513970745217279E-2</v>
      </c>
      <c r="AC1148" s="373">
        <v>0.53778079541391244</v>
      </c>
      <c r="AD1148" s="686">
        <v>18816393000171</v>
      </c>
      <c r="AE1148" s="687" t="s">
        <v>1949</v>
      </c>
      <c r="AF1148" s="688" t="s">
        <v>1825</v>
      </c>
      <c r="AG1148" s="689" t="s">
        <v>719</v>
      </c>
      <c r="AH1148" s="689" t="s">
        <v>1786</v>
      </c>
      <c r="AI1148" s="689">
        <v>10000</v>
      </c>
      <c r="AJ1148" s="689">
        <v>5000</v>
      </c>
      <c r="AK1148" s="689">
        <v>10000</v>
      </c>
      <c r="AL1148" s="673">
        <v>2.2999999999999998</v>
      </c>
      <c r="AM1148" s="673">
        <v>20</v>
      </c>
      <c r="AN1148" s="685" t="s">
        <v>1787</v>
      </c>
      <c r="AO1148" s="683" t="s">
        <v>1324</v>
      </c>
      <c r="AP1148" s="687" t="s">
        <v>1802</v>
      </c>
      <c r="AQ1148" s="376" t="s">
        <v>674</v>
      </c>
      <c r="AR1148" s="369">
        <v>4.6249999999999998E-3</v>
      </c>
      <c r="AS1148" s="369">
        <v>4.6249999999999998E-3</v>
      </c>
      <c r="AT1148" s="369" t="s">
        <v>1419</v>
      </c>
      <c r="AW1148"/>
      <c r="AX1148" s="198"/>
      <c r="AY1148" s="184"/>
      <c r="AZ1148" s="184"/>
      <c r="BA1148" s="184"/>
      <c r="BB1148" s="186"/>
      <c r="BC1148" s="184"/>
      <c r="BD1148" s="184"/>
      <c r="BE1148" s="184"/>
      <c r="BF1148" s="184"/>
      <c r="BG1148" s="186"/>
      <c r="BH1148" s="186"/>
      <c r="BI1148" s="199"/>
      <c r="BJ1148" s="199"/>
      <c r="BK1148" s="199"/>
      <c r="BL1148" s="186"/>
      <c r="BM1148" s="186"/>
      <c r="BN1148" s="186"/>
      <c r="BO1148" s="186"/>
      <c r="BP1148" s="186"/>
      <c r="BQ1148" s="186"/>
      <c r="BR1148" s="186"/>
      <c r="BS1148" s="186"/>
      <c r="BT1148" s="187"/>
      <c r="BU1148" s="188"/>
      <c r="BV1148" s="189"/>
      <c r="BW1148" s="185"/>
      <c r="BX1148"/>
      <c r="BZ1148"/>
    </row>
    <row r="1149" spans="2:78" ht="18.75">
      <c r="B1149" s="676" t="s">
        <v>376</v>
      </c>
      <c r="C1149" s="364"/>
      <c r="D1149" s="838" t="s">
        <v>14</v>
      </c>
      <c r="E1149" s="838" t="s">
        <v>607</v>
      </c>
      <c r="F1149" s="365" t="s">
        <v>1419</v>
      </c>
      <c r="G1149" s="366" t="s">
        <v>1419</v>
      </c>
      <c r="H1149" s="366" t="s">
        <v>34</v>
      </c>
      <c r="I1149" s="840" t="s">
        <v>34</v>
      </c>
      <c r="J1149" s="366" t="s">
        <v>608</v>
      </c>
      <c r="L1149" s="681" t="s">
        <v>1419</v>
      </c>
      <c r="M1149" s="368" t="s">
        <v>34</v>
      </c>
      <c r="N1149" s="682">
        <v>251666</v>
      </c>
      <c r="O1149" s="683" t="s">
        <v>1321</v>
      </c>
      <c r="S1149" s="873"/>
      <c r="AD1149" s="686">
        <v>13003672000100</v>
      </c>
      <c r="AG1149" s="689" t="s">
        <v>1438</v>
      </c>
      <c r="AI1149" s="689">
        <v>10000</v>
      </c>
      <c r="AJ1149" s="689">
        <v>1000</v>
      </c>
      <c r="AK1149" s="689">
        <v>1000</v>
      </c>
      <c r="AO1149" s="683" t="s">
        <v>1324</v>
      </c>
      <c r="AR1149" s="369">
        <v>5.8666666666666702E-3</v>
      </c>
      <c r="AS1149" s="369">
        <v>5.8666666666666702E-3</v>
      </c>
      <c r="AT1149" s="369" t="s">
        <v>1419</v>
      </c>
      <c r="AW1149"/>
      <c r="AX1149" s="198"/>
      <c r="AY1149" s="184"/>
      <c r="AZ1149" s="184"/>
      <c r="BA1149" s="184"/>
      <c r="BB1149" s="186"/>
      <c r="BC1149" s="184"/>
      <c r="BD1149" s="184"/>
      <c r="BE1149" s="184"/>
      <c r="BF1149" s="184"/>
      <c r="BG1149" s="186"/>
      <c r="BH1149" s="186"/>
      <c r="BI1149" s="199"/>
      <c r="BJ1149" s="199"/>
      <c r="BK1149" s="199"/>
      <c r="BL1149" s="186"/>
      <c r="BM1149" s="186"/>
      <c r="BN1149" s="186"/>
      <c r="BO1149" s="186"/>
      <c r="BP1149" s="186"/>
      <c r="BQ1149" s="186"/>
      <c r="BR1149" s="186"/>
      <c r="BS1149" s="186"/>
      <c r="BT1149" s="187"/>
      <c r="BU1149" s="188"/>
      <c r="BV1149" s="189"/>
      <c r="BW1149" s="185"/>
      <c r="BX1149"/>
      <c r="BZ1149"/>
    </row>
    <row r="1150" spans="2:78" ht="18.75">
      <c r="B1150" s="676" t="s">
        <v>1189</v>
      </c>
      <c r="C1150" s="364">
        <v>13054728000148</v>
      </c>
      <c r="D1150" s="838" t="s">
        <v>11</v>
      </c>
      <c r="E1150" s="838" t="s">
        <v>620</v>
      </c>
      <c r="F1150" s="365" t="s">
        <v>685</v>
      </c>
      <c r="G1150" s="366" t="s">
        <v>738</v>
      </c>
      <c r="H1150" s="366" t="s">
        <v>34</v>
      </c>
      <c r="I1150" s="840" t="s">
        <v>1319</v>
      </c>
      <c r="J1150" s="366" t="s">
        <v>608</v>
      </c>
      <c r="K1150" s="367" t="s">
        <v>48</v>
      </c>
      <c r="L1150" s="681" t="s">
        <v>1419</v>
      </c>
      <c r="M1150" s="368" t="s">
        <v>34</v>
      </c>
      <c r="N1150" s="682">
        <v>301426</v>
      </c>
      <c r="O1150" s="683" t="s">
        <v>1321</v>
      </c>
      <c r="P1150" s="684">
        <v>40975</v>
      </c>
      <c r="Q1150" s="372">
        <v>178.93207100000001</v>
      </c>
      <c r="R1150" s="372">
        <v>85.752859003984</v>
      </c>
      <c r="S1150" s="873">
        <v>1</v>
      </c>
      <c r="T1150" s="369">
        <v>0.11589137921666293</v>
      </c>
      <c r="U1150" s="685">
        <v>1.1920047533421394</v>
      </c>
      <c r="V1150" s="369">
        <v>0.1387499936096166</v>
      </c>
      <c r="W1150" s="685">
        <v>1.2199797757241677</v>
      </c>
      <c r="X1150" s="369">
        <v>0.19925701518066052</v>
      </c>
      <c r="Y1150" s="685">
        <v>1.3315322379348515</v>
      </c>
      <c r="Z1150" s="369">
        <v>0.25340186185304758</v>
      </c>
      <c r="AA1150" s="685">
        <v>1.3492687316773737</v>
      </c>
      <c r="AB1150" s="369">
        <v>1.3044765617507149E-3</v>
      </c>
      <c r="AC1150" s="373">
        <v>19.179037805636185</v>
      </c>
      <c r="AD1150" s="686">
        <v>13054656000139</v>
      </c>
      <c r="AE1150" s="687" t="s">
        <v>1916</v>
      </c>
      <c r="AF1150" s="688" t="s">
        <v>1800</v>
      </c>
      <c r="AG1150" s="689" t="s">
        <v>1438</v>
      </c>
      <c r="AH1150" s="689" t="s">
        <v>1780</v>
      </c>
      <c r="AI1150" s="689">
        <v>10000</v>
      </c>
      <c r="AJ1150" s="689">
        <v>1000</v>
      </c>
      <c r="AK1150" s="689">
        <v>0</v>
      </c>
      <c r="AL1150" s="673">
        <v>0.4</v>
      </c>
      <c r="AM1150" s="673">
        <v>20</v>
      </c>
      <c r="AN1150" s="685" t="s">
        <v>1787</v>
      </c>
      <c r="AO1150" s="683" t="s">
        <v>1324</v>
      </c>
      <c r="AP1150" s="687" t="s">
        <v>1802</v>
      </c>
      <c r="AQ1150" s="376" t="s">
        <v>1917</v>
      </c>
      <c r="AR1150" s="369">
        <v>1.92E-3</v>
      </c>
      <c r="AS1150" s="369">
        <v>1.92E-3</v>
      </c>
      <c r="AT1150" s="369" t="s">
        <v>1419</v>
      </c>
      <c r="AW1150"/>
      <c r="AX1150" s="198"/>
      <c r="AY1150" s="184"/>
      <c r="AZ1150" s="184"/>
      <c r="BA1150" s="184"/>
      <c r="BB1150" s="186"/>
      <c r="BC1150" s="184"/>
      <c r="BD1150" s="184"/>
      <c r="BE1150" s="184"/>
      <c r="BF1150" s="184"/>
      <c r="BG1150" s="186"/>
      <c r="BH1150" s="186"/>
      <c r="BI1150" s="199"/>
      <c r="BJ1150" s="199"/>
      <c r="BK1150" s="199"/>
      <c r="BL1150" s="186"/>
      <c r="BM1150" s="186"/>
      <c r="BN1150" s="186"/>
      <c r="BO1150" s="186"/>
      <c r="BP1150" s="186"/>
      <c r="BQ1150" s="186"/>
      <c r="BR1150" s="186"/>
      <c r="BS1150" s="186"/>
      <c r="BT1150" s="187"/>
      <c r="BU1150" s="188"/>
      <c r="BV1150" s="189"/>
      <c r="BW1150" s="185"/>
      <c r="BX1150"/>
      <c r="BZ1150"/>
    </row>
    <row r="1151" spans="2:78" ht="18.75">
      <c r="B1151" s="676" t="s">
        <v>490</v>
      </c>
      <c r="C1151" s="364">
        <v>34780531000166</v>
      </c>
      <c r="D1151" s="838" t="s">
        <v>11</v>
      </c>
      <c r="E1151" s="838" t="s">
        <v>620</v>
      </c>
      <c r="F1151" s="365" t="s">
        <v>685</v>
      </c>
      <c r="G1151" s="366" t="s">
        <v>738</v>
      </c>
      <c r="H1151" s="366" t="s">
        <v>34</v>
      </c>
      <c r="I1151" s="840" t="s">
        <v>1319</v>
      </c>
      <c r="J1151" s="366" t="s">
        <v>608</v>
      </c>
      <c r="K1151" s="367" t="s">
        <v>48</v>
      </c>
      <c r="L1151" s="681" t="s">
        <v>1419</v>
      </c>
      <c r="M1151" s="368" t="s">
        <v>34</v>
      </c>
      <c r="N1151" s="682">
        <v>508926</v>
      </c>
      <c r="O1151" s="683" t="s">
        <v>1321</v>
      </c>
      <c r="P1151" s="684">
        <v>43728</v>
      </c>
      <c r="Q1151" s="372">
        <v>186.38587100000001</v>
      </c>
      <c r="R1151" s="372">
        <v>90.446446633426277</v>
      </c>
      <c r="S1151" s="873">
        <v>1</v>
      </c>
      <c r="T1151" s="369">
        <v>0.11649557767447849</v>
      </c>
      <c r="U1151" s="685">
        <v>1.1982192572901138</v>
      </c>
      <c r="V1151" s="369">
        <v>0.1393628560587632</v>
      </c>
      <c r="W1151" s="685">
        <v>1.2253684591670175</v>
      </c>
      <c r="X1151" s="369">
        <v>0.21019027807411472</v>
      </c>
      <c r="Y1151" s="685">
        <v>1.4045936154489724</v>
      </c>
      <c r="Z1151" s="369">
        <v>0.26696431125615261</v>
      </c>
      <c r="AA1151" s="685">
        <v>1.4214836269064317</v>
      </c>
      <c r="AB1151" s="369">
        <v>1.108258809542811E-3</v>
      </c>
      <c r="AC1151" s="373">
        <v>23.12769140459492</v>
      </c>
      <c r="AD1151" s="686">
        <v>34780492000105</v>
      </c>
      <c r="AE1151" s="687" t="s">
        <v>1916</v>
      </c>
      <c r="AF1151" s="688" t="s">
        <v>1800</v>
      </c>
      <c r="AG1151" s="689" t="s">
        <v>1438</v>
      </c>
      <c r="AH1151" s="689" t="s">
        <v>1780</v>
      </c>
      <c r="AI1151" s="689">
        <v>10000</v>
      </c>
      <c r="AJ1151" s="689">
        <v>1000</v>
      </c>
      <c r="AK1151" s="689">
        <v>1000</v>
      </c>
      <c r="AL1151" s="673">
        <v>0.91</v>
      </c>
      <c r="AM1151" s="673">
        <v>20</v>
      </c>
      <c r="AN1151" s="685" t="s">
        <v>1787</v>
      </c>
      <c r="AO1151" s="683" t="s">
        <v>1324</v>
      </c>
      <c r="AP1151" s="687" t="s">
        <v>1802</v>
      </c>
      <c r="AQ1151" s="376" t="s">
        <v>1917</v>
      </c>
      <c r="AR1151" s="369">
        <v>2.4269700000000001E-3</v>
      </c>
      <c r="AS1151" s="369">
        <v>2.4269700000000001E-3</v>
      </c>
      <c r="AT1151" s="369" t="s">
        <v>1419</v>
      </c>
      <c r="AW1151"/>
      <c r="AX1151" s="198"/>
      <c r="AY1151" s="184"/>
      <c r="AZ1151" s="184"/>
      <c r="BA1151" s="184"/>
      <c r="BB1151" s="186"/>
      <c r="BC1151" s="184"/>
      <c r="BD1151" s="184"/>
      <c r="BE1151" s="184"/>
      <c r="BF1151" s="184"/>
      <c r="BG1151" s="186"/>
      <c r="BH1151" s="186"/>
      <c r="BI1151" s="199"/>
      <c r="BJ1151" s="199"/>
      <c r="BK1151" s="199"/>
      <c r="BL1151" s="186"/>
      <c r="BM1151" s="186"/>
      <c r="BN1151" s="186"/>
      <c r="BO1151" s="186"/>
      <c r="BP1151" s="186"/>
      <c r="BQ1151" s="186"/>
      <c r="BR1151" s="186"/>
      <c r="BS1151" s="186"/>
      <c r="BT1151" s="187"/>
      <c r="BU1151" s="188"/>
      <c r="BV1151" s="189"/>
      <c r="BW1151" s="185"/>
      <c r="BX1151"/>
      <c r="BZ1151"/>
    </row>
    <row r="1152" spans="2:78" ht="18.75">
      <c r="B1152" s="676" t="s">
        <v>1190</v>
      </c>
      <c r="C1152" s="364">
        <v>14550994000124</v>
      </c>
      <c r="D1152" s="838" t="s">
        <v>14</v>
      </c>
      <c r="E1152" s="838" t="s">
        <v>607</v>
      </c>
      <c r="F1152" s="365" t="s">
        <v>1419</v>
      </c>
      <c r="G1152" s="366" t="s">
        <v>1419</v>
      </c>
      <c r="H1152" s="366" t="s">
        <v>34</v>
      </c>
      <c r="I1152" s="840" t="s">
        <v>34</v>
      </c>
      <c r="J1152" s="366" t="s">
        <v>608</v>
      </c>
      <c r="K1152" s="367" t="s">
        <v>48</v>
      </c>
      <c r="L1152" s="681" t="s">
        <v>1419</v>
      </c>
      <c r="M1152" s="368" t="s">
        <v>34</v>
      </c>
      <c r="N1152" s="682">
        <v>292966</v>
      </c>
      <c r="O1152" s="683" t="s">
        <v>1321</v>
      </c>
      <c r="P1152" s="684">
        <v>40885</v>
      </c>
      <c r="Q1152" s="372">
        <v>364.96382</v>
      </c>
      <c r="R1152" s="372">
        <v>342.36283915936281</v>
      </c>
      <c r="S1152" s="873">
        <v>2</v>
      </c>
      <c r="T1152" s="369">
        <v>8.1198856776045325E-2</v>
      </c>
      <c r="U1152" s="685">
        <v>0.83517362462347144</v>
      </c>
      <c r="V1152" s="369">
        <v>2.8265701665590059E-2</v>
      </c>
      <c r="W1152" s="685">
        <v>0.24853034931082535</v>
      </c>
      <c r="X1152" s="369">
        <v>0.10133595546690333</v>
      </c>
      <c r="Y1152" s="685">
        <v>0.67717611570048486</v>
      </c>
      <c r="Z1152" s="369">
        <v>-1.0799477648710809E-3</v>
      </c>
      <c r="AA1152" s="685">
        <v>-5.7503119366598826E-3</v>
      </c>
      <c r="AB1152" s="369">
        <v>0.20571248494114047</v>
      </c>
      <c r="AC1152" s="373">
        <v>-0.41546183584383395</v>
      </c>
      <c r="AD1152" s="686">
        <v>0</v>
      </c>
      <c r="AE1152" s="687" t="s">
        <v>1887</v>
      </c>
      <c r="AF1152" s="688" t="s">
        <v>1825</v>
      </c>
      <c r="AG1152" s="689" t="s">
        <v>719</v>
      </c>
      <c r="AH1152" s="689" t="s">
        <v>1786</v>
      </c>
      <c r="AI1152" s="689">
        <v>5000</v>
      </c>
      <c r="AJ1152" s="689">
        <v>300</v>
      </c>
      <c r="AK1152" s="689">
        <v>300</v>
      </c>
      <c r="AL1152" s="673">
        <v>2</v>
      </c>
      <c r="AM1152" s="673">
        <v>20</v>
      </c>
      <c r="AN1152" s="685" t="s">
        <v>666</v>
      </c>
      <c r="AO1152" s="683" t="s">
        <v>1324</v>
      </c>
      <c r="AP1152" s="687" t="s">
        <v>1783</v>
      </c>
      <c r="AQ1152" s="376" t="s">
        <v>716</v>
      </c>
      <c r="AR1152" s="369">
        <v>4.0000000000000001E-3</v>
      </c>
      <c r="AS1152" s="369">
        <v>4.0000000000000001E-3</v>
      </c>
      <c r="AT1152" s="369" t="s">
        <v>1419</v>
      </c>
      <c r="AW1152"/>
      <c r="AX1152" s="198"/>
      <c r="AY1152" s="184"/>
      <c r="AZ1152" s="184"/>
      <c r="BA1152" s="184"/>
      <c r="BB1152" s="186"/>
      <c r="BC1152" s="184"/>
      <c r="BD1152" s="184"/>
      <c r="BE1152" s="184"/>
      <c r="BF1152" s="184"/>
      <c r="BG1152" s="186"/>
      <c r="BH1152" s="186"/>
      <c r="BI1152" s="199"/>
      <c r="BJ1152" s="199"/>
      <c r="BK1152" s="199"/>
      <c r="BL1152" s="186"/>
      <c r="BM1152" s="186"/>
      <c r="BN1152" s="186"/>
      <c r="BO1152" s="186"/>
      <c r="BP1152" s="186"/>
      <c r="BQ1152" s="186"/>
      <c r="BR1152" s="186"/>
      <c r="BS1152" s="186"/>
      <c r="BT1152" s="187"/>
      <c r="BU1152" s="188"/>
      <c r="BV1152" s="189"/>
      <c r="BW1152" s="185"/>
      <c r="BX1152"/>
      <c r="BZ1152"/>
    </row>
    <row r="1153" spans="2:78" ht="18.75">
      <c r="B1153" s="676" t="s">
        <v>377</v>
      </c>
      <c r="C1153" s="364">
        <v>29722466000182</v>
      </c>
      <c r="D1153" s="838" t="s">
        <v>14</v>
      </c>
      <c r="E1153" s="838" t="s">
        <v>607</v>
      </c>
      <c r="F1153" s="365" t="s">
        <v>1419</v>
      </c>
      <c r="G1153" s="366" t="s">
        <v>1419</v>
      </c>
      <c r="H1153" s="366" t="s">
        <v>34</v>
      </c>
      <c r="I1153" s="840" t="s">
        <v>34</v>
      </c>
      <c r="J1153" s="366" t="s">
        <v>608</v>
      </c>
      <c r="K1153" s="367" t="s">
        <v>48</v>
      </c>
      <c r="L1153" s="681" t="s">
        <v>1419</v>
      </c>
      <c r="M1153" s="368" t="s">
        <v>34</v>
      </c>
      <c r="N1153" s="682">
        <v>466352</v>
      </c>
      <c r="O1153" s="683" t="s">
        <v>1321</v>
      </c>
      <c r="P1153" s="684">
        <v>43180</v>
      </c>
      <c r="Q1153" s="372">
        <v>14.864473240000001</v>
      </c>
      <c r="R1153" s="372">
        <v>13.714193806334656</v>
      </c>
      <c r="S1153" s="873">
        <v>2</v>
      </c>
      <c r="T1153" s="369">
        <v>0.18952098258930494</v>
      </c>
      <c r="U1153" s="685">
        <v>1.9493245626335847</v>
      </c>
      <c r="V1153" s="369">
        <v>0.14039750155320641</v>
      </c>
      <c r="W1153" s="685">
        <v>1.2344657322221519</v>
      </c>
      <c r="X1153" s="369">
        <v>0.20077379155229069</v>
      </c>
      <c r="Y1153" s="685">
        <v>1.3416680749829588</v>
      </c>
      <c r="Z1153" s="369">
        <v>2.74109172249557E-2</v>
      </c>
      <c r="AA1153" s="685">
        <v>0.14595272997511582</v>
      </c>
      <c r="AB1153" s="369">
        <v>0.20185035931063511</v>
      </c>
      <c r="AC1153" s="373">
        <v>0.13210832682708082</v>
      </c>
      <c r="AD1153" s="686">
        <v>0</v>
      </c>
      <c r="AE1153" s="687" t="s">
        <v>1887</v>
      </c>
      <c r="AF1153" s="688" t="s">
        <v>1825</v>
      </c>
      <c r="AG1153" s="689" t="s">
        <v>719</v>
      </c>
      <c r="AH1153" s="689" t="s">
        <v>1786</v>
      </c>
      <c r="AI1153" s="689">
        <v>1000</v>
      </c>
      <c r="AJ1153" s="689">
        <v>1000</v>
      </c>
      <c r="AK1153" s="689">
        <v>1000</v>
      </c>
      <c r="AL1153" s="673">
        <v>2.5</v>
      </c>
      <c r="AM1153" s="673">
        <v>20</v>
      </c>
      <c r="AN1153" s="685" t="s">
        <v>666</v>
      </c>
      <c r="AO1153" s="683" t="s">
        <v>1324</v>
      </c>
      <c r="AP1153" s="687" t="s">
        <v>1783</v>
      </c>
      <c r="AQ1153" s="376" t="s">
        <v>670</v>
      </c>
      <c r="AR1153" s="369">
        <v>3.8999999999999998E-3</v>
      </c>
      <c r="AS1153" s="369">
        <v>3.8999999999999998E-3</v>
      </c>
      <c r="AT1153" s="369" t="s">
        <v>1419</v>
      </c>
      <c r="AW1153"/>
      <c r="AX1153" s="198"/>
      <c r="AY1153" s="184"/>
      <c r="AZ1153" s="184"/>
      <c r="BA1153" s="184"/>
      <c r="BB1153" s="186"/>
      <c r="BC1153" s="184"/>
      <c r="BD1153" s="184"/>
      <c r="BE1153" s="184"/>
      <c r="BF1153" s="184"/>
      <c r="BG1153" s="186"/>
      <c r="BH1153" s="186"/>
      <c r="BI1153" s="199"/>
      <c r="BJ1153" s="199"/>
      <c r="BK1153" s="199"/>
      <c r="BL1153" s="186"/>
      <c r="BM1153" s="186"/>
      <c r="BN1153" s="186"/>
      <c r="BO1153" s="186"/>
      <c r="BP1153" s="186"/>
      <c r="BQ1153" s="186"/>
      <c r="BR1153" s="186"/>
      <c r="BS1153" s="186"/>
      <c r="BT1153" s="187"/>
      <c r="BU1153" s="188"/>
      <c r="BV1153" s="189"/>
      <c r="BW1153" s="185"/>
      <c r="BX1153"/>
      <c r="BZ1153"/>
    </row>
    <row r="1154" spans="2:78" ht="18.75">
      <c r="B1154" s="676" t="s">
        <v>1191</v>
      </c>
      <c r="C1154" s="364">
        <v>10462072000104</v>
      </c>
      <c r="D1154" s="838" t="s">
        <v>13</v>
      </c>
      <c r="E1154" s="838" t="s">
        <v>615</v>
      </c>
      <c r="F1154" s="365" t="s">
        <v>619</v>
      </c>
      <c r="G1154" s="366" t="s">
        <v>34</v>
      </c>
      <c r="H1154" s="366" t="s">
        <v>1337</v>
      </c>
      <c r="I1154" s="840" t="s">
        <v>34</v>
      </c>
      <c r="J1154" s="366" t="s">
        <v>1419</v>
      </c>
      <c r="K1154" s="367" t="s">
        <v>48</v>
      </c>
      <c r="L1154" s="681" t="s">
        <v>1419</v>
      </c>
      <c r="M1154" s="368" t="s">
        <v>1416</v>
      </c>
      <c r="N1154" s="682">
        <v>247995</v>
      </c>
      <c r="O1154" s="683" t="s">
        <v>1321</v>
      </c>
      <c r="P1154" s="684">
        <v>40201</v>
      </c>
      <c r="Q1154" s="372">
        <v>34.436320000000002</v>
      </c>
      <c r="R1154" s="372">
        <v>26.970745912350583</v>
      </c>
      <c r="S1154" s="873">
        <v>1</v>
      </c>
      <c r="T1154" s="369">
        <v>0.11646269886768135</v>
      </c>
      <c r="U1154" s="685">
        <v>1.1978810811958149</v>
      </c>
      <c r="V1154" s="369">
        <v>0.14469016523839806</v>
      </c>
      <c r="W1154" s="685">
        <v>1.2722096105725464</v>
      </c>
      <c r="X1154" s="369">
        <v>0.19047375538805533</v>
      </c>
      <c r="Y1154" s="685">
        <v>1.2728382262966309</v>
      </c>
      <c r="Z1154" s="369">
        <v>0.2079019188846376</v>
      </c>
      <c r="AA1154" s="685">
        <v>1.106998805594583</v>
      </c>
      <c r="AB1154" s="369">
        <v>3.4623433885776878E-2</v>
      </c>
      <c r="AC1154" s="373">
        <v>0.8941567443973959</v>
      </c>
      <c r="AD1154" s="686">
        <v>0</v>
      </c>
      <c r="AE1154" s="687" t="s">
        <v>1887</v>
      </c>
      <c r="AF1154" s="688" t="s">
        <v>1825</v>
      </c>
      <c r="AG1154" s="689" t="s">
        <v>719</v>
      </c>
      <c r="AH1154" s="689" t="s">
        <v>1786</v>
      </c>
      <c r="AI1154" s="689">
        <v>1000</v>
      </c>
      <c r="AJ1154" s="689">
        <v>1000</v>
      </c>
      <c r="AK1154" s="689">
        <v>1000</v>
      </c>
      <c r="AL1154" s="673">
        <v>0.8</v>
      </c>
      <c r="AM1154" s="673">
        <v>20</v>
      </c>
      <c r="AN1154" s="685" t="s">
        <v>1787</v>
      </c>
      <c r="AO1154" s="683" t="s">
        <v>1324</v>
      </c>
      <c r="AP1154" s="687" t="s">
        <v>1802</v>
      </c>
      <c r="AQ1154" s="376" t="s">
        <v>686</v>
      </c>
      <c r="AR1154" s="369">
        <v>2E-3</v>
      </c>
      <c r="AS1154" s="369">
        <v>2E-3</v>
      </c>
      <c r="AT1154" s="369" t="s">
        <v>1419</v>
      </c>
      <c r="AW1154"/>
      <c r="AX1154" s="198"/>
      <c r="AY1154" s="184"/>
      <c r="AZ1154" s="184"/>
      <c r="BA1154" s="184"/>
      <c r="BB1154" s="186"/>
      <c r="BC1154" s="184"/>
      <c r="BD1154" s="184"/>
      <c r="BE1154" s="184"/>
      <c r="BF1154" s="184"/>
      <c r="BG1154" s="186"/>
      <c r="BH1154" s="186"/>
      <c r="BI1154" s="199"/>
      <c r="BJ1154" s="199"/>
      <c r="BK1154" s="199"/>
      <c r="BL1154" s="186"/>
      <c r="BM1154" s="186"/>
      <c r="BN1154" s="186"/>
      <c r="BO1154" s="186"/>
      <c r="BP1154" s="186"/>
      <c r="BQ1154" s="186"/>
      <c r="BR1154" s="186"/>
      <c r="BS1154" s="186"/>
      <c r="BT1154" s="187"/>
      <c r="BU1154" s="188"/>
      <c r="BV1154" s="189"/>
      <c r="BW1154" s="185"/>
      <c r="BX1154"/>
      <c r="BZ1154"/>
    </row>
    <row r="1155" spans="2:78" ht="18.75">
      <c r="B1155" s="676" t="s">
        <v>378</v>
      </c>
      <c r="C1155" s="364">
        <v>21082291000184</v>
      </c>
      <c r="D1155" s="838" t="s">
        <v>14</v>
      </c>
      <c r="E1155" s="838" t="s">
        <v>607</v>
      </c>
      <c r="F1155" s="365" t="s">
        <v>1419</v>
      </c>
      <c r="G1155" s="366" t="s">
        <v>1419</v>
      </c>
      <c r="H1155" s="366" t="s">
        <v>34</v>
      </c>
      <c r="I1155" s="840" t="s">
        <v>34</v>
      </c>
      <c r="J1155" s="366" t="s">
        <v>608</v>
      </c>
      <c r="K1155" s="367" t="s">
        <v>48</v>
      </c>
      <c r="L1155" s="681" t="s">
        <v>1419</v>
      </c>
      <c r="M1155" s="368" t="s">
        <v>1416</v>
      </c>
      <c r="N1155" s="682">
        <v>462209</v>
      </c>
      <c r="O1155" s="683" t="s">
        <v>1321</v>
      </c>
      <c r="P1155" s="684">
        <v>41962</v>
      </c>
      <c r="Q1155" s="372">
        <v>18.116741000000001</v>
      </c>
      <c r="R1155" s="372">
        <v>18.579887215139429</v>
      </c>
      <c r="S1155" s="873">
        <v>2</v>
      </c>
      <c r="T1155" s="369">
        <v>4.3946495821785891E-2</v>
      </c>
      <c r="U1155" s="685">
        <v>0.45201318912914784</v>
      </c>
      <c r="V1155" s="369">
        <v>-3.7802707096760924E-2</v>
      </c>
      <c r="W1155" s="685">
        <v>-0.33238587567384492</v>
      </c>
      <c r="X1155" s="369">
        <v>-6.5561750374811822E-2</v>
      </c>
      <c r="Y1155" s="685">
        <v>-0.43811548677645856</v>
      </c>
      <c r="Z1155" s="369">
        <v>-0.10750944749934865</v>
      </c>
      <c r="AA1155" s="685">
        <v>-0.5724470010204733</v>
      </c>
      <c r="AB1155" s="369">
        <v>0.22290974709735245</v>
      </c>
      <c r="AC1155" s="373">
        <v>-0.6798002213237182</v>
      </c>
      <c r="AD1155" s="686">
        <v>0</v>
      </c>
      <c r="AE1155" s="687" t="s">
        <v>1887</v>
      </c>
      <c r="AF1155" s="688" t="s">
        <v>1825</v>
      </c>
      <c r="AG1155" s="689" t="s">
        <v>719</v>
      </c>
      <c r="AH1155" s="689" t="s">
        <v>1786</v>
      </c>
      <c r="AI1155" s="689">
        <v>1000</v>
      </c>
      <c r="AJ1155" s="689">
        <v>1000</v>
      </c>
      <c r="AK1155" s="689">
        <v>1000</v>
      </c>
      <c r="AL1155" s="673">
        <v>4.5</v>
      </c>
      <c r="AM1155" s="673">
        <v>10</v>
      </c>
      <c r="AN1155" s="685" t="s">
        <v>666</v>
      </c>
      <c r="AO1155" s="683" t="s">
        <v>1324</v>
      </c>
      <c r="AP1155" s="687" t="s">
        <v>1783</v>
      </c>
      <c r="AQ1155" s="376" t="s">
        <v>659</v>
      </c>
      <c r="AR1155" s="369">
        <v>2E-3</v>
      </c>
      <c r="AS1155" s="369">
        <v>2E-3</v>
      </c>
      <c r="AT1155" s="369" t="s">
        <v>1419</v>
      </c>
      <c r="AW1155"/>
      <c r="AX1155" s="198"/>
      <c r="AY1155" s="184"/>
      <c r="AZ1155" s="184"/>
      <c r="BA1155" s="184"/>
      <c r="BB1155" s="186"/>
      <c r="BC1155" s="184"/>
      <c r="BD1155" s="184"/>
      <c r="BE1155" s="184"/>
      <c r="BF1155" s="184"/>
      <c r="BG1155" s="186"/>
      <c r="BH1155" s="186"/>
      <c r="BI1155" s="199"/>
      <c r="BJ1155" s="199"/>
      <c r="BK1155" s="199"/>
      <c r="BL1155" s="186"/>
      <c r="BM1155" s="186"/>
      <c r="BN1155" s="186"/>
      <c r="BO1155" s="186"/>
      <c r="BP1155" s="186"/>
      <c r="BQ1155" s="186"/>
      <c r="BR1155" s="186"/>
      <c r="BS1155" s="186"/>
      <c r="BT1155" s="187"/>
      <c r="BU1155" s="188"/>
      <c r="BV1155" s="189"/>
      <c r="BW1155" s="185"/>
      <c r="BX1155"/>
      <c r="BZ1155"/>
    </row>
    <row r="1156" spans="2:78" ht="18.75">
      <c r="B1156" s="676" t="s">
        <v>1192</v>
      </c>
      <c r="C1156" s="364">
        <v>28206220000195</v>
      </c>
      <c r="D1156" s="838" t="s">
        <v>11</v>
      </c>
      <c r="E1156" s="838" t="s">
        <v>620</v>
      </c>
      <c r="F1156" s="365" t="s">
        <v>663</v>
      </c>
      <c r="G1156" s="366" t="s">
        <v>738</v>
      </c>
      <c r="H1156" s="366" t="s">
        <v>34</v>
      </c>
      <c r="I1156" s="840" t="s">
        <v>1419</v>
      </c>
      <c r="J1156" s="366" t="s">
        <v>608</v>
      </c>
      <c r="K1156" s="367" t="s">
        <v>48</v>
      </c>
      <c r="L1156" s="681" t="s">
        <v>715</v>
      </c>
      <c r="M1156" s="368" t="s">
        <v>34</v>
      </c>
      <c r="N1156" s="682">
        <v>476791</v>
      </c>
      <c r="O1156" s="683" t="s">
        <v>1321</v>
      </c>
      <c r="P1156" s="684">
        <v>42941</v>
      </c>
      <c r="Q1156" s="372">
        <v>234.92963187000001</v>
      </c>
      <c r="R1156" s="372">
        <v>171.13881996900415</v>
      </c>
      <c r="S1156" s="873">
        <v>1</v>
      </c>
      <c r="T1156" s="369">
        <v>0.10769274106878401</v>
      </c>
      <c r="U1156" s="685">
        <v>1.1076773796473867</v>
      </c>
      <c r="V1156" s="369">
        <v>0.125424102186944</v>
      </c>
      <c r="W1156" s="685">
        <v>1.1028099106580986</v>
      </c>
      <c r="X1156" s="369">
        <v>0.19150856599276134</v>
      </c>
      <c r="Y1156" s="685">
        <v>1.2797533337977325</v>
      </c>
      <c r="Z1156" s="369">
        <v>0.21412157673630827</v>
      </c>
      <c r="AA1156" s="685">
        <v>1.1401161228850833</v>
      </c>
      <c r="AB1156" s="369">
        <v>2.0123900985482509E-3</v>
      </c>
      <c r="AC1156" s="373">
        <v>5.8103614603082452</v>
      </c>
      <c r="AD1156" s="686">
        <v>0</v>
      </c>
      <c r="AE1156" s="687" t="s">
        <v>1887</v>
      </c>
      <c r="AF1156" s="688" t="s">
        <v>1825</v>
      </c>
      <c r="AG1156" s="689" t="s">
        <v>719</v>
      </c>
      <c r="AH1156" s="689" t="s">
        <v>1786</v>
      </c>
      <c r="AI1156" s="689">
        <v>1000</v>
      </c>
      <c r="AJ1156" s="689">
        <v>1000</v>
      </c>
      <c r="AK1156" s="689">
        <v>1000</v>
      </c>
      <c r="AL1156" s="673">
        <v>0.5</v>
      </c>
      <c r="AM1156" s="673">
        <v>0</v>
      </c>
      <c r="AN1156" s="685" t="s">
        <v>1791</v>
      </c>
      <c r="AO1156" s="683" t="s">
        <v>1324</v>
      </c>
      <c r="AP1156" s="687" t="s">
        <v>1788</v>
      </c>
      <c r="AQ1156" s="376" t="s">
        <v>11</v>
      </c>
      <c r="AR1156" s="369">
        <v>1.33333333333333E-3</v>
      </c>
      <c r="AS1156" s="369">
        <v>1.33333333333333E-3</v>
      </c>
      <c r="AT1156" s="369" t="s">
        <v>1419</v>
      </c>
      <c r="AW1156"/>
      <c r="AX1156" s="198"/>
      <c r="AY1156" s="184"/>
      <c r="AZ1156" s="184"/>
      <c r="BA1156" s="184"/>
      <c r="BB1156" s="186"/>
      <c r="BC1156" s="184"/>
      <c r="BD1156" s="184"/>
      <c r="BE1156" s="184"/>
      <c r="BF1156" s="184"/>
      <c r="BG1156" s="186"/>
      <c r="BH1156" s="186"/>
      <c r="BI1156" s="199"/>
      <c r="BJ1156" s="199"/>
      <c r="BK1156" s="199"/>
      <c r="BL1156" s="186"/>
      <c r="BM1156" s="186"/>
      <c r="BN1156" s="186"/>
      <c r="BO1156" s="186"/>
      <c r="BP1156" s="186"/>
      <c r="BQ1156" s="186"/>
      <c r="BR1156" s="186"/>
      <c r="BS1156" s="186"/>
      <c r="BT1156" s="187"/>
      <c r="BU1156" s="188"/>
      <c r="BV1156" s="189"/>
      <c r="BW1156" s="185"/>
      <c r="BX1156"/>
      <c r="BZ1156"/>
    </row>
    <row r="1157" spans="2:78" ht="18.75">
      <c r="B1157" s="676" t="s">
        <v>379</v>
      </c>
      <c r="C1157" s="364">
        <v>7552643000197</v>
      </c>
      <c r="D1157" s="838" t="s">
        <v>13</v>
      </c>
      <c r="E1157" s="838" t="s">
        <v>615</v>
      </c>
      <c r="F1157" s="365" t="s">
        <v>619</v>
      </c>
      <c r="G1157" s="366" t="s">
        <v>34</v>
      </c>
      <c r="H1157" s="366" t="s">
        <v>1338</v>
      </c>
      <c r="I1157" s="840" t="s">
        <v>34</v>
      </c>
      <c r="J1157" s="366" t="s">
        <v>1419</v>
      </c>
      <c r="K1157" s="367" t="s">
        <v>48</v>
      </c>
      <c r="L1157" s="681" t="s">
        <v>1419</v>
      </c>
      <c r="M1157" s="368" t="s">
        <v>34</v>
      </c>
      <c r="N1157" s="682">
        <v>160253</v>
      </c>
      <c r="O1157" s="683" t="s">
        <v>1321</v>
      </c>
      <c r="P1157" s="684">
        <v>38631</v>
      </c>
      <c r="Q1157" s="372">
        <v>62.164364999999997</v>
      </c>
      <c r="R1157" s="372">
        <v>64.210859549800816</v>
      </c>
      <c r="S1157" s="873">
        <v>3</v>
      </c>
      <c r="T1157" s="369">
        <v>0.13316714821640385</v>
      </c>
      <c r="U1157" s="685">
        <v>1.3696952675505607</v>
      </c>
      <c r="V1157" s="369">
        <v>0.19435303343426225</v>
      </c>
      <c r="W1157" s="685">
        <v>1.7088777013392911</v>
      </c>
      <c r="X1157" s="369">
        <v>0.59694886902430611</v>
      </c>
      <c r="Y1157" s="685">
        <v>3.9891025306383292</v>
      </c>
      <c r="Z1157" s="369">
        <v>0.48004924181444086</v>
      </c>
      <c r="AA1157" s="685">
        <v>2.556080002369034</v>
      </c>
      <c r="AB1157" s="369">
        <v>0.22436491006779427</v>
      </c>
      <c r="AC1157" s="373">
        <v>0.3593326830593439</v>
      </c>
      <c r="AD1157" s="686">
        <v>44836341000177</v>
      </c>
      <c r="AE1157" s="687" t="s">
        <v>1840</v>
      </c>
      <c r="AF1157" s="688" t="s">
        <v>1779</v>
      </c>
      <c r="AG1157" s="689" t="s">
        <v>1439</v>
      </c>
      <c r="AH1157" s="689" t="s">
        <v>1786</v>
      </c>
      <c r="AI1157" s="689">
        <v>1000</v>
      </c>
      <c r="AJ1157" s="689">
        <v>100</v>
      </c>
      <c r="AK1157" s="689">
        <v>100</v>
      </c>
      <c r="AL1157" s="673">
        <v>2.5</v>
      </c>
      <c r="AM1157" s="673">
        <v>20</v>
      </c>
      <c r="AN1157" s="685" t="s">
        <v>1787</v>
      </c>
      <c r="AO1157" s="683" t="s">
        <v>1324</v>
      </c>
      <c r="AP1157" s="687" t="s">
        <v>1802</v>
      </c>
      <c r="AQ1157" s="376" t="s">
        <v>664</v>
      </c>
      <c r="AR1157" s="369">
        <v>5.0000000000000001E-3</v>
      </c>
      <c r="AS1157" s="369">
        <v>5.0000000000000001E-3</v>
      </c>
      <c r="AT1157" s="369" t="s">
        <v>1419</v>
      </c>
      <c r="AW1157"/>
      <c r="AX1157" s="198"/>
      <c r="AY1157" s="184"/>
      <c r="AZ1157" s="184"/>
      <c r="BA1157" s="184"/>
      <c r="BB1157" s="186"/>
      <c r="BC1157" s="184"/>
      <c r="BD1157" s="184"/>
      <c r="BE1157" s="184"/>
      <c r="BF1157" s="184"/>
      <c r="BG1157" s="186"/>
      <c r="BH1157" s="186"/>
      <c r="BI1157" s="199"/>
      <c r="BJ1157" s="199"/>
      <c r="BK1157" s="199"/>
      <c r="BL1157" s="186"/>
      <c r="BM1157" s="186"/>
      <c r="BN1157" s="186"/>
      <c r="BO1157" s="186"/>
      <c r="BP1157" s="186"/>
      <c r="BQ1157" s="186"/>
      <c r="BR1157" s="186"/>
      <c r="BS1157" s="186"/>
      <c r="BT1157" s="187"/>
      <c r="BU1157" s="188"/>
      <c r="BV1157" s="189"/>
      <c r="BW1157" s="185"/>
      <c r="BX1157"/>
      <c r="BZ1157"/>
    </row>
    <row r="1158" spans="2:78" ht="18.75">
      <c r="B1158" s="676" t="s">
        <v>380</v>
      </c>
      <c r="C1158" s="364">
        <v>39959025000152</v>
      </c>
      <c r="D1158" s="838" t="s">
        <v>11</v>
      </c>
      <c r="E1158" s="838" t="s">
        <v>621</v>
      </c>
      <c r="F1158" s="365" t="s">
        <v>692</v>
      </c>
      <c r="G1158" s="366" t="s">
        <v>865</v>
      </c>
      <c r="H1158" s="366" t="s">
        <v>34</v>
      </c>
      <c r="I1158" s="840" t="s">
        <v>1419</v>
      </c>
      <c r="J1158" s="366" t="s">
        <v>608</v>
      </c>
      <c r="K1158" s="367" t="s">
        <v>48</v>
      </c>
      <c r="L1158" s="681" t="s">
        <v>1339</v>
      </c>
      <c r="M1158" s="368" t="s">
        <v>34</v>
      </c>
      <c r="N1158" s="683">
        <v>593141</v>
      </c>
      <c r="O1158" s="683" t="s">
        <v>1321</v>
      </c>
      <c r="P1158" s="684">
        <v>44201</v>
      </c>
      <c r="Q1158" s="372">
        <v>178.78516758999999</v>
      </c>
      <c r="R1158" s="372">
        <v>66.050192880559976</v>
      </c>
      <c r="S1158" s="873">
        <v>2</v>
      </c>
      <c r="T1158" s="369">
        <v>8.9838579195404167E-2</v>
      </c>
      <c r="U1158" s="685">
        <v>0.92403778571157802</v>
      </c>
      <c r="V1158" s="369">
        <v>0.12478749441780068</v>
      </c>
      <c r="W1158" s="685">
        <v>1.0972124429882342</v>
      </c>
      <c r="AB1158" s="369">
        <v>2.9471081983325518E-2</v>
      </c>
      <c r="AC1158" s="373">
        <v>0.37515100764955972</v>
      </c>
      <c r="AD1158" s="686">
        <v>39723106000159</v>
      </c>
      <c r="AE1158" s="687" t="s">
        <v>1840</v>
      </c>
      <c r="AF1158" s="688" t="s">
        <v>1779</v>
      </c>
      <c r="AG1158" s="689" t="s">
        <v>1439</v>
      </c>
      <c r="AH1158" s="689" t="s">
        <v>1786</v>
      </c>
      <c r="AI1158" s="689">
        <v>1000</v>
      </c>
      <c r="AJ1158" s="689">
        <v>100</v>
      </c>
      <c r="AK1158" s="689">
        <v>100</v>
      </c>
      <c r="AL1158" s="673">
        <v>0.85</v>
      </c>
      <c r="AM1158" s="673">
        <v>0</v>
      </c>
      <c r="AN1158" s="685" t="s">
        <v>1895</v>
      </c>
      <c r="AO1158" s="683" t="s">
        <v>1324</v>
      </c>
      <c r="AP1158" s="687" t="s">
        <v>1788</v>
      </c>
      <c r="AQ1158" s="376" t="s">
        <v>11</v>
      </c>
      <c r="AR1158" s="369">
        <v>1.6000000000000001E-3</v>
      </c>
      <c r="AS1158" s="369">
        <v>1.6000000000000001E-3</v>
      </c>
      <c r="AT1158" s="369" t="s">
        <v>1419</v>
      </c>
      <c r="AW1158"/>
      <c r="AX1158" s="198"/>
      <c r="AY1158" s="184"/>
      <c r="AZ1158" s="184"/>
      <c r="BA1158" s="184"/>
      <c r="BB1158" s="186"/>
      <c r="BC1158" s="184"/>
      <c r="BD1158" s="184"/>
      <c r="BE1158" s="184"/>
      <c r="BF1158" s="184"/>
      <c r="BG1158" s="186"/>
      <c r="BH1158" s="186"/>
      <c r="BI1158" s="199"/>
      <c r="BJ1158" s="199"/>
      <c r="BK1158" s="199"/>
      <c r="BL1158" s="186"/>
      <c r="BM1158" s="186"/>
      <c r="BN1158" s="186"/>
      <c r="BO1158" s="186"/>
      <c r="BP1158" s="186"/>
      <c r="BQ1158" s="186"/>
      <c r="BR1158" s="186"/>
      <c r="BS1158" s="186"/>
      <c r="BT1158" s="187"/>
      <c r="BU1158" s="188"/>
      <c r="BV1158" s="189"/>
      <c r="BW1158" s="185"/>
      <c r="BX1158"/>
      <c r="BZ1158"/>
    </row>
    <row r="1159" spans="2:78" ht="18.75">
      <c r="B1159" s="676" t="s">
        <v>1306</v>
      </c>
      <c r="C1159" s="364"/>
      <c r="D1159" s="838" t="s">
        <v>11</v>
      </c>
      <c r="E1159" s="838" t="s">
        <v>620</v>
      </c>
      <c r="F1159" s="365" t="s">
        <v>692</v>
      </c>
      <c r="G1159" s="366" t="s">
        <v>738</v>
      </c>
      <c r="H1159" s="366" t="s">
        <v>34</v>
      </c>
      <c r="I1159" s="840" t="s">
        <v>1419</v>
      </c>
      <c r="J1159" s="366" t="s">
        <v>608</v>
      </c>
      <c r="L1159" s="681" t="s">
        <v>1419</v>
      </c>
      <c r="M1159" s="368" t="s">
        <v>34</v>
      </c>
      <c r="N1159" s="683">
        <v>641812</v>
      </c>
      <c r="O1159" s="683" t="s">
        <v>1321</v>
      </c>
      <c r="S1159" s="873"/>
      <c r="AD1159" s="686">
        <v>30676315000114</v>
      </c>
      <c r="AG1159" s="689" t="s">
        <v>1439</v>
      </c>
      <c r="AI1159" s="689">
        <v>1000</v>
      </c>
      <c r="AJ1159" s="689">
        <v>100</v>
      </c>
      <c r="AK1159" s="689">
        <v>100</v>
      </c>
      <c r="AO1159" s="683" t="s">
        <v>1324</v>
      </c>
      <c r="AR1159" s="369">
        <v>1.6000000000000001E-3</v>
      </c>
      <c r="AS1159" s="369">
        <v>1.6000000000000001E-3</v>
      </c>
      <c r="AT1159" s="369" t="s">
        <v>1419</v>
      </c>
      <c r="AW1159"/>
      <c r="AX1159" s="198"/>
      <c r="AY1159" s="184"/>
      <c r="AZ1159" s="184"/>
      <c r="BA1159" s="184"/>
      <c r="BB1159" s="186"/>
      <c r="BC1159" s="184"/>
      <c r="BD1159" s="184"/>
      <c r="BE1159" s="184"/>
      <c r="BF1159" s="184"/>
      <c r="BG1159" s="186"/>
      <c r="BH1159" s="186"/>
      <c r="BI1159" s="199"/>
      <c r="BJ1159" s="199"/>
      <c r="BK1159" s="199"/>
      <c r="BL1159" s="186"/>
      <c r="BM1159" s="186"/>
      <c r="BN1159" s="186"/>
      <c r="BO1159" s="186"/>
      <c r="BP1159" s="186"/>
      <c r="BQ1159" s="186"/>
      <c r="BR1159" s="186"/>
      <c r="BS1159" s="186"/>
      <c r="BT1159" s="187"/>
      <c r="BU1159" s="188"/>
      <c r="BV1159" s="189"/>
      <c r="BW1159" s="185"/>
      <c r="BX1159"/>
      <c r="BZ1159"/>
    </row>
    <row r="1160" spans="2:78" ht="18.75">
      <c r="B1160" s="676" t="s">
        <v>1193</v>
      </c>
      <c r="C1160" s="364">
        <v>26759909000111</v>
      </c>
      <c r="D1160" s="838" t="s">
        <v>11</v>
      </c>
      <c r="E1160" s="838" t="s">
        <v>620</v>
      </c>
      <c r="F1160" s="365" t="s">
        <v>692</v>
      </c>
      <c r="G1160" s="366" t="s">
        <v>738</v>
      </c>
      <c r="H1160" s="366" t="s">
        <v>34</v>
      </c>
      <c r="I1160" s="840" t="s">
        <v>1419</v>
      </c>
      <c r="J1160" s="366" t="s">
        <v>608</v>
      </c>
      <c r="K1160" s="367" t="s">
        <v>48</v>
      </c>
      <c r="L1160" s="681" t="s">
        <v>1419</v>
      </c>
      <c r="M1160" s="368" t="s">
        <v>34</v>
      </c>
      <c r="N1160" s="682">
        <v>442976</v>
      </c>
      <c r="O1160" s="683" t="s">
        <v>1324</v>
      </c>
      <c r="P1160" s="684">
        <v>42906</v>
      </c>
      <c r="Q1160" s="372">
        <v>609.68689500000005</v>
      </c>
      <c r="R1160" s="372">
        <v>547.81245386055741</v>
      </c>
      <c r="S1160" s="873">
        <v>1</v>
      </c>
      <c r="T1160" s="369">
        <v>9.5264717308500169E-2</v>
      </c>
      <c r="U1160" s="685">
        <v>0.97984851526557937</v>
      </c>
      <c r="V1160" s="369">
        <v>0.1144834873777385</v>
      </c>
      <c r="W1160" s="685">
        <v>1.0066129418944623</v>
      </c>
      <c r="X1160" s="369">
        <v>0.20476475440594721</v>
      </c>
      <c r="Y1160" s="685">
        <v>1.3683376288514939</v>
      </c>
      <c r="Z1160" s="369">
        <v>0.22517828263639905</v>
      </c>
      <c r="AA1160" s="685">
        <v>1.1989888850552237</v>
      </c>
      <c r="AB1160" s="369">
        <v>1.3357162502070783E-2</v>
      </c>
      <c r="AC1160" s="373">
        <v>5.6306798872033985E-2</v>
      </c>
      <c r="AD1160" s="686">
        <v>30676315000114</v>
      </c>
      <c r="AE1160" s="687" t="s">
        <v>1840</v>
      </c>
      <c r="AF1160" s="688" t="s">
        <v>1779</v>
      </c>
      <c r="AG1160" s="689" t="s">
        <v>1439</v>
      </c>
      <c r="AH1160" s="689" t="s">
        <v>1786</v>
      </c>
      <c r="AI1160" s="689">
        <v>1000</v>
      </c>
      <c r="AJ1160" s="689">
        <v>100</v>
      </c>
      <c r="AK1160" s="689">
        <v>100</v>
      </c>
      <c r="AL1160" s="673">
        <v>1</v>
      </c>
      <c r="AM1160" s="673">
        <v>0</v>
      </c>
      <c r="AN1160" s="685" t="s">
        <v>1787</v>
      </c>
      <c r="AO1160" s="683" t="s">
        <v>1324</v>
      </c>
      <c r="AP1160" s="687" t="s">
        <v>1788</v>
      </c>
      <c r="AQ1160" s="376" t="s">
        <v>11</v>
      </c>
      <c r="AR1160" s="369">
        <v>2.3999999999999998E-3</v>
      </c>
      <c r="AS1160" s="369">
        <v>2.3999999999999998E-3</v>
      </c>
      <c r="AT1160" s="369" t="s">
        <v>1419</v>
      </c>
      <c r="AW1160"/>
      <c r="AX1160" s="198"/>
      <c r="AY1160" s="184"/>
      <c r="AZ1160" s="184"/>
      <c r="BA1160" s="184"/>
      <c r="BB1160" s="186"/>
      <c r="BC1160" s="184"/>
      <c r="BD1160" s="184"/>
      <c r="BE1160" s="184"/>
      <c r="BF1160" s="184"/>
      <c r="BG1160" s="186"/>
      <c r="BH1160" s="186"/>
      <c r="BI1160" s="199"/>
      <c r="BJ1160" s="199"/>
      <c r="BK1160" s="199"/>
      <c r="BL1160" s="186"/>
      <c r="BM1160" s="186"/>
      <c r="BN1160" s="186"/>
      <c r="BO1160" s="186"/>
      <c r="BP1160" s="186"/>
      <c r="BQ1160" s="186"/>
      <c r="BR1160" s="186"/>
      <c r="BS1160" s="186"/>
      <c r="BT1160" s="187"/>
      <c r="BU1160" s="188"/>
      <c r="BV1160" s="189"/>
      <c r="BW1160" s="185"/>
      <c r="BX1160"/>
      <c r="BZ1160"/>
    </row>
    <row r="1161" spans="2:78" ht="18.75">
      <c r="B1161" s="676" t="s">
        <v>1194</v>
      </c>
      <c r="C1161" s="364">
        <v>14180011000105</v>
      </c>
      <c r="D1161" s="838" t="s">
        <v>13</v>
      </c>
      <c r="E1161" s="838" t="s">
        <v>616</v>
      </c>
      <c r="F1161" s="365" t="s">
        <v>619</v>
      </c>
      <c r="G1161" s="366" t="s">
        <v>34</v>
      </c>
      <c r="H1161" s="366" t="s">
        <v>1337</v>
      </c>
      <c r="I1161" s="840" t="s">
        <v>34</v>
      </c>
      <c r="J1161" s="366" t="s">
        <v>1419</v>
      </c>
      <c r="K1161" s="367" t="s">
        <v>48</v>
      </c>
      <c r="L1161" s="681" t="s">
        <v>1419</v>
      </c>
      <c r="M1161" s="368" t="s">
        <v>1416</v>
      </c>
      <c r="N1161" s="682">
        <v>298875</v>
      </c>
      <c r="O1161" s="683" t="s">
        <v>1321</v>
      </c>
      <c r="P1161" s="684">
        <v>40968</v>
      </c>
      <c r="Q1161" s="372">
        <v>96.646632999999994</v>
      </c>
      <c r="R1161" s="372">
        <v>92.859604434262948</v>
      </c>
      <c r="S1161" s="873">
        <v>3</v>
      </c>
      <c r="T1161" s="369">
        <v>0.10104281303344731</v>
      </c>
      <c r="U1161" s="685">
        <v>1.0392793169003276</v>
      </c>
      <c r="V1161" s="369">
        <v>0.11887485225035688</v>
      </c>
      <c r="W1161" s="685">
        <v>1.0452246649875339</v>
      </c>
      <c r="X1161" s="369">
        <v>0.15879419185556354</v>
      </c>
      <c r="Y1161" s="685">
        <v>1.0611399827543768</v>
      </c>
      <c r="Z1161" s="369">
        <v>0.26175581200212106</v>
      </c>
      <c r="AA1161" s="685">
        <v>1.3937503453470992</v>
      </c>
      <c r="AB1161" s="369">
        <v>6.4030272014948706E-3</v>
      </c>
      <c r="AC1161" s="373">
        <v>0.8032862852624989</v>
      </c>
      <c r="AD1161" s="686">
        <v>14083541000135</v>
      </c>
      <c r="AE1161" s="687" t="s">
        <v>1840</v>
      </c>
      <c r="AF1161" s="688" t="s">
        <v>1779</v>
      </c>
      <c r="AG1161" s="689" t="s">
        <v>1439</v>
      </c>
      <c r="AH1161" s="689" t="s">
        <v>1786</v>
      </c>
      <c r="AI1161" s="689">
        <v>5000</v>
      </c>
      <c r="AJ1161" s="689">
        <v>3000</v>
      </c>
      <c r="AK1161" s="689">
        <v>5000</v>
      </c>
      <c r="AL1161" s="673">
        <v>2</v>
      </c>
      <c r="AM1161" s="673">
        <v>20</v>
      </c>
      <c r="AN1161" s="685" t="s">
        <v>1787</v>
      </c>
      <c r="AO1161" s="683" t="s">
        <v>1324</v>
      </c>
      <c r="AP1161" s="687" t="s">
        <v>1802</v>
      </c>
      <c r="AQ1161" s="376" t="s">
        <v>668</v>
      </c>
      <c r="AR1161" s="369">
        <v>0</v>
      </c>
      <c r="AS1161" s="369">
        <v>0</v>
      </c>
      <c r="AT1161" s="369" t="s">
        <v>1419</v>
      </c>
      <c r="AW1161"/>
      <c r="AX1161" s="198"/>
      <c r="AY1161" s="184"/>
      <c r="AZ1161" s="184"/>
      <c r="BA1161" s="184"/>
      <c r="BB1161" s="186"/>
      <c r="BC1161" s="184"/>
      <c r="BD1161" s="184"/>
      <c r="BE1161" s="184"/>
      <c r="BF1161" s="184"/>
      <c r="BG1161" s="186"/>
      <c r="BH1161" s="186"/>
      <c r="BI1161" s="199"/>
      <c r="BJ1161" s="199"/>
      <c r="BK1161" s="199"/>
      <c r="BL1161" s="186"/>
      <c r="BM1161" s="186"/>
      <c r="BN1161" s="186"/>
      <c r="BO1161" s="186"/>
      <c r="BP1161" s="186"/>
      <c r="BQ1161" s="186"/>
      <c r="BR1161" s="186"/>
      <c r="BS1161" s="186"/>
      <c r="BT1161" s="187"/>
      <c r="BU1161" s="188"/>
      <c r="BV1161" s="189"/>
      <c r="BW1161" s="185"/>
      <c r="BX1161"/>
      <c r="BZ1161"/>
    </row>
    <row r="1162" spans="2:78" ht="18.75">
      <c r="B1162" s="676" t="s">
        <v>1195</v>
      </c>
      <c r="C1162" s="364">
        <v>26773148000152</v>
      </c>
      <c r="D1162" s="838" t="s">
        <v>11</v>
      </c>
      <c r="E1162" s="838" t="s">
        <v>620</v>
      </c>
      <c r="F1162" s="365" t="s">
        <v>663</v>
      </c>
      <c r="G1162" s="366" t="s">
        <v>738</v>
      </c>
      <c r="H1162" s="366" t="s">
        <v>34</v>
      </c>
      <c r="I1162" s="840" t="s">
        <v>1419</v>
      </c>
      <c r="J1162" s="366" t="s">
        <v>608</v>
      </c>
      <c r="K1162" s="367" t="s">
        <v>48</v>
      </c>
      <c r="L1162" s="681" t="s">
        <v>715</v>
      </c>
      <c r="M1162" s="368" t="s">
        <v>34</v>
      </c>
      <c r="N1162" s="682">
        <v>439282</v>
      </c>
      <c r="O1162" s="683" t="s">
        <v>1321</v>
      </c>
      <c r="P1162" s="684">
        <v>42851</v>
      </c>
      <c r="Q1162" s="372">
        <v>318.78609499999999</v>
      </c>
      <c r="R1162" s="372">
        <v>169.66234609163342</v>
      </c>
      <c r="S1162" s="873">
        <v>1</v>
      </c>
      <c r="T1162" s="369">
        <v>0.11404777919892983</v>
      </c>
      <c r="U1162" s="685">
        <v>1.1730423421666625</v>
      </c>
      <c r="V1162" s="369">
        <v>0.13379779562660365</v>
      </c>
      <c r="W1162" s="685">
        <v>1.1764368448202844</v>
      </c>
      <c r="X1162" s="369">
        <v>0.2119338746904722</v>
      </c>
      <c r="Y1162" s="685">
        <v>1.4162451756338377</v>
      </c>
      <c r="Z1162" s="369">
        <v>0.25535168449317358</v>
      </c>
      <c r="AA1162" s="685">
        <v>1.3596507971499798</v>
      </c>
      <c r="AB1162" s="369">
        <v>2.4729023815691473E-3</v>
      </c>
      <c r="AC1162" s="373">
        <v>8.114516553879275</v>
      </c>
      <c r="AD1162" s="686">
        <v>24444154000130</v>
      </c>
      <c r="AE1162" s="687" t="s">
        <v>1840</v>
      </c>
      <c r="AF1162" s="688" t="s">
        <v>1779</v>
      </c>
      <c r="AG1162" s="689" t="s">
        <v>1439</v>
      </c>
      <c r="AH1162" s="689" t="s">
        <v>1780</v>
      </c>
      <c r="AI1162" s="689">
        <v>1000</v>
      </c>
      <c r="AJ1162" s="689">
        <v>100</v>
      </c>
      <c r="AK1162" s="689">
        <v>100</v>
      </c>
      <c r="AL1162" s="673">
        <v>0.8</v>
      </c>
      <c r="AM1162" s="673">
        <v>20</v>
      </c>
      <c r="AN1162" s="685" t="s">
        <v>1787</v>
      </c>
      <c r="AO1162" s="683" t="s">
        <v>1324</v>
      </c>
      <c r="AP1162" s="687" t="s">
        <v>1788</v>
      </c>
      <c r="AQ1162" s="376" t="s">
        <v>11</v>
      </c>
      <c r="AR1162" s="369">
        <v>1.5983333333333301E-3</v>
      </c>
      <c r="AS1162" s="369">
        <v>1.5983333333333301E-3</v>
      </c>
      <c r="AT1162" s="369" t="s">
        <v>1419</v>
      </c>
      <c r="AW1162"/>
      <c r="AX1162" s="198"/>
      <c r="AY1162" s="184"/>
      <c r="AZ1162" s="184"/>
      <c r="BA1162" s="184"/>
      <c r="BB1162" s="186"/>
      <c r="BC1162" s="184"/>
      <c r="BD1162" s="184"/>
      <c r="BE1162" s="184"/>
      <c r="BF1162" s="184"/>
      <c r="BG1162" s="186"/>
      <c r="BH1162" s="186"/>
      <c r="BI1162" s="199"/>
      <c r="BJ1162" s="199"/>
      <c r="BK1162" s="199"/>
      <c r="BL1162" s="186"/>
      <c r="BM1162" s="186"/>
      <c r="BN1162" s="186"/>
      <c r="BO1162" s="186"/>
      <c r="BP1162" s="186"/>
      <c r="BQ1162" s="186"/>
      <c r="BR1162" s="186"/>
      <c r="BS1162" s="186"/>
      <c r="BT1162" s="187"/>
      <c r="BU1162" s="188"/>
      <c r="BV1162" s="189"/>
      <c r="BW1162" s="185"/>
      <c r="BX1162"/>
      <c r="BZ1162"/>
    </row>
    <row r="1163" spans="2:78" ht="18.75">
      <c r="B1163" s="676" t="s">
        <v>1196</v>
      </c>
      <c r="C1163" s="364"/>
      <c r="D1163" s="838" t="s">
        <v>11</v>
      </c>
      <c r="E1163" s="838" t="s">
        <v>620</v>
      </c>
      <c r="F1163" s="365" t="s">
        <v>663</v>
      </c>
      <c r="G1163" s="366" t="s">
        <v>738</v>
      </c>
      <c r="H1163" s="366" t="s">
        <v>34</v>
      </c>
      <c r="I1163" s="840" t="s">
        <v>1304</v>
      </c>
      <c r="J1163" s="366" t="s">
        <v>608</v>
      </c>
      <c r="L1163" s="681" t="s">
        <v>1419</v>
      </c>
      <c r="M1163" s="368" t="s">
        <v>1416</v>
      </c>
      <c r="N1163" s="682">
        <v>389651</v>
      </c>
      <c r="O1163" s="683" t="s">
        <v>1321</v>
      </c>
      <c r="S1163" s="873"/>
      <c r="AD1163" s="686">
        <v>0</v>
      </c>
      <c r="AG1163" s="689" t="s">
        <v>1439</v>
      </c>
      <c r="AI1163" s="689">
        <v>500</v>
      </c>
      <c r="AJ1163" s="689">
        <v>100</v>
      </c>
      <c r="AK1163" s="689">
        <v>100</v>
      </c>
      <c r="AO1163" s="683" t="s">
        <v>1324</v>
      </c>
      <c r="AR1163" s="369">
        <v>7.5000000000000002E-4</v>
      </c>
      <c r="AS1163" s="369">
        <v>7.5000000000000002E-4</v>
      </c>
      <c r="AT1163" s="369" t="s">
        <v>1419</v>
      </c>
      <c r="AW1163"/>
      <c r="AX1163" s="198"/>
      <c r="AY1163" s="184"/>
      <c r="AZ1163" s="184"/>
      <c r="BA1163" s="184"/>
      <c r="BB1163" s="186"/>
      <c r="BC1163" s="184"/>
      <c r="BD1163" s="184"/>
      <c r="BE1163" s="184"/>
      <c r="BF1163" s="184"/>
      <c r="BG1163" s="186"/>
      <c r="BH1163" s="186"/>
      <c r="BI1163" s="199"/>
      <c r="BJ1163" s="199"/>
      <c r="BK1163" s="199"/>
      <c r="BL1163" s="186"/>
      <c r="BM1163" s="186"/>
      <c r="BN1163" s="186"/>
      <c r="BO1163" s="186"/>
      <c r="BP1163" s="186"/>
      <c r="BQ1163" s="186"/>
      <c r="BR1163" s="186"/>
      <c r="BS1163" s="186"/>
      <c r="BT1163" s="187"/>
      <c r="BU1163" s="188"/>
      <c r="BV1163" s="189"/>
      <c r="BW1163" s="185"/>
      <c r="BX1163"/>
      <c r="BZ1163"/>
    </row>
    <row r="1164" spans="2:78" ht="18.75">
      <c r="B1164" s="676" t="s">
        <v>381</v>
      </c>
      <c r="C1164" s="364">
        <v>14188162000100</v>
      </c>
      <c r="D1164" s="838" t="s">
        <v>11</v>
      </c>
      <c r="E1164" s="838" t="s">
        <v>620</v>
      </c>
      <c r="F1164" s="365" t="s">
        <v>663</v>
      </c>
      <c r="G1164" s="366" t="s">
        <v>738</v>
      </c>
      <c r="H1164" s="366" t="s">
        <v>34</v>
      </c>
      <c r="I1164" s="840" t="s">
        <v>1419</v>
      </c>
      <c r="J1164" s="366" t="s">
        <v>608</v>
      </c>
      <c r="K1164" s="367" t="s">
        <v>48</v>
      </c>
      <c r="L1164" s="681" t="s">
        <v>1339</v>
      </c>
      <c r="M1164" s="368" t="s">
        <v>34</v>
      </c>
      <c r="N1164" s="682">
        <v>296430</v>
      </c>
      <c r="O1164" s="683" t="s">
        <v>1321</v>
      </c>
      <c r="P1164" s="684">
        <v>40948</v>
      </c>
      <c r="Q1164" s="372">
        <v>2032.8067120000001</v>
      </c>
      <c r="R1164" s="372">
        <v>1686.3552682988047</v>
      </c>
      <c r="S1164" s="873">
        <v>1</v>
      </c>
      <c r="T1164" s="369">
        <v>0.11014496402651353</v>
      </c>
      <c r="U1164" s="685">
        <v>1.1328998029339672</v>
      </c>
      <c r="V1164" s="369">
        <v>0.12896832763404076</v>
      </c>
      <c r="W1164" s="685">
        <v>1.1339730354524</v>
      </c>
      <c r="X1164" s="369">
        <v>0.20359703163678877</v>
      </c>
      <c r="Y1164" s="685">
        <v>1.3605343376564749</v>
      </c>
      <c r="Z1164" s="369">
        <v>0.22038441808626819</v>
      </c>
      <c r="AA1164" s="685">
        <v>1.1734633759129931</v>
      </c>
      <c r="AB1164" s="369">
        <v>1.8011870125349324E-3</v>
      </c>
      <c r="AC1164" s="373">
        <v>8.4593877330724556</v>
      </c>
      <c r="AD1164" s="686">
        <v>14188164000107</v>
      </c>
      <c r="AE1164" s="687" t="s">
        <v>1840</v>
      </c>
      <c r="AF1164" s="688" t="s">
        <v>1779</v>
      </c>
      <c r="AG1164" s="689" t="s">
        <v>1439</v>
      </c>
      <c r="AH1164" s="689" t="s">
        <v>1786</v>
      </c>
      <c r="AI1164" s="689">
        <v>1000</v>
      </c>
      <c r="AJ1164" s="689">
        <v>100</v>
      </c>
      <c r="AK1164" s="689">
        <v>100</v>
      </c>
      <c r="AL1164" s="673">
        <v>0.7</v>
      </c>
      <c r="AM1164" s="673">
        <v>20</v>
      </c>
      <c r="AN1164" s="685" t="s">
        <v>1787</v>
      </c>
      <c r="AO1164" s="683" t="s">
        <v>1324</v>
      </c>
      <c r="AP1164" s="687" t="s">
        <v>1788</v>
      </c>
      <c r="AQ1164" s="376" t="s">
        <v>1372</v>
      </c>
      <c r="AR1164" s="369">
        <v>1.4E-3</v>
      </c>
      <c r="AS1164" s="369">
        <v>1.4E-3</v>
      </c>
      <c r="AT1164" s="369" t="s">
        <v>1419</v>
      </c>
      <c r="AW1164"/>
      <c r="AX1164" s="198"/>
      <c r="AY1164" s="184"/>
      <c r="AZ1164" s="184"/>
      <c r="BA1164" s="184"/>
      <c r="BB1164" s="186"/>
      <c r="BC1164" s="184"/>
      <c r="BD1164" s="184"/>
      <c r="BE1164" s="184"/>
      <c r="BF1164" s="184"/>
      <c r="BG1164" s="186"/>
      <c r="BH1164" s="186"/>
      <c r="BI1164" s="199"/>
      <c r="BJ1164" s="199"/>
      <c r="BK1164" s="199"/>
      <c r="BL1164" s="186"/>
      <c r="BM1164" s="186"/>
      <c r="BN1164" s="186"/>
      <c r="BO1164" s="186"/>
      <c r="BP1164" s="186"/>
      <c r="BQ1164" s="186"/>
      <c r="BR1164" s="186"/>
      <c r="BS1164" s="186"/>
      <c r="BT1164" s="187"/>
      <c r="BU1164" s="188"/>
      <c r="BV1164" s="189"/>
      <c r="BW1164" s="185"/>
      <c r="BX1164"/>
      <c r="BZ1164"/>
    </row>
    <row r="1165" spans="2:78" ht="18.75">
      <c r="B1165" s="676" t="s">
        <v>1197</v>
      </c>
      <c r="C1165" s="364">
        <v>38026926000129</v>
      </c>
      <c r="D1165" s="838" t="s">
        <v>11</v>
      </c>
      <c r="E1165" s="838" t="s">
        <v>621</v>
      </c>
      <c r="F1165" s="365" t="s">
        <v>663</v>
      </c>
      <c r="G1165" s="366" t="s">
        <v>738</v>
      </c>
      <c r="H1165" s="366" t="s">
        <v>34</v>
      </c>
      <c r="I1165" s="840" t="s">
        <v>1419</v>
      </c>
      <c r="J1165" s="366" t="s">
        <v>608</v>
      </c>
      <c r="K1165" s="367" t="s">
        <v>48</v>
      </c>
      <c r="L1165" s="681" t="s">
        <v>1419</v>
      </c>
      <c r="M1165" s="368" t="s">
        <v>34</v>
      </c>
      <c r="N1165" s="683">
        <v>553743</v>
      </c>
      <c r="O1165" s="683" t="s">
        <v>1321</v>
      </c>
      <c r="P1165" s="684">
        <v>44092</v>
      </c>
      <c r="Q1165" s="372">
        <v>173.71220170000001</v>
      </c>
      <c r="R1165" s="372">
        <v>114.51069365284</v>
      </c>
      <c r="S1165" s="873">
        <v>1</v>
      </c>
      <c r="T1165" s="369">
        <v>9.3207826864348586E-2</v>
      </c>
      <c r="U1165" s="685">
        <v>0.95869229809821832</v>
      </c>
      <c r="V1165" s="369">
        <v>0.12086483883526244</v>
      </c>
      <c r="W1165" s="685">
        <v>1.0627219154333813</v>
      </c>
      <c r="X1165" s="369">
        <v>0.21178886170286026</v>
      </c>
      <c r="Y1165" s="685">
        <v>1.415276128357136</v>
      </c>
      <c r="AB1165" s="369">
        <v>2.7614670721046237E-2</v>
      </c>
      <c r="AC1165" s="373">
        <v>0.25832104217677421</v>
      </c>
      <c r="AD1165" s="686">
        <v>38026869000188</v>
      </c>
      <c r="AE1165" s="687" t="s">
        <v>1840</v>
      </c>
      <c r="AF1165" s="688" t="s">
        <v>1779</v>
      </c>
      <c r="AG1165" s="689" t="s">
        <v>1439</v>
      </c>
      <c r="AH1165" s="689" t="s">
        <v>1786</v>
      </c>
      <c r="AI1165" s="689">
        <v>1000</v>
      </c>
      <c r="AJ1165" s="689">
        <v>100</v>
      </c>
      <c r="AK1165" s="689">
        <v>100</v>
      </c>
      <c r="AL1165" s="673">
        <v>0.75</v>
      </c>
      <c r="AM1165" s="673">
        <v>20</v>
      </c>
      <c r="AN1165" s="685" t="s">
        <v>1782</v>
      </c>
      <c r="AO1165" s="683" t="s">
        <v>1324</v>
      </c>
      <c r="AP1165" s="687" t="s">
        <v>1788</v>
      </c>
      <c r="AQ1165" s="376" t="s">
        <v>11</v>
      </c>
      <c r="AR1165" s="369">
        <v>1.4E-3</v>
      </c>
      <c r="AS1165" s="369">
        <v>1.4E-3</v>
      </c>
      <c r="AT1165" s="369" t="s">
        <v>1419</v>
      </c>
      <c r="AW1165"/>
      <c r="AX1165" s="198"/>
      <c r="AY1165" s="184"/>
      <c r="AZ1165" s="184"/>
      <c r="BA1165" s="184"/>
      <c r="BB1165" s="186"/>
      <c r="BC1165" s="184"/>
      <c r="BD1165" s="184"/>
      <c r="BE1165" s="184"/>
      <c r="BF1165" s="184"/>
      <c r="BG1165" s="186"/>
      <c r="BH1165" s="186"/>
      <c r="BI1165" s="199"/>
      <c r="BJ1165" s="199"/>
      <c r="BK1165" s="199"/>
      <c r="BL1165" s="186"/>
      <c r="BM1165" s="186"/>
      <c r="BN1165" s="186"/>
      <c r="BO1165" s="186"/>
      <c r="BP1165" s="186"/>
      <c r="BQ1165" s="186"/>
      <c r="BR1165" s="186"/>
      <c r="BS1165" s="186"/>
      <c r="BT1165" s="187"/>
      <c r="BU1165" s="188"/>
      <c r="BV1165" s="189"/>
      <c r="BW1165" s="185"/>
      <c r="BX1165"/>
      <c r="BZ1165"/>
    </row>
    <row r="1166" spans="2:78" ht="18.75">
      <c r="B1166" s="676" t="s">
        <v>1198</v>
      </c>
      <c r="C1166" s="364">
        <v>17447468000121</v>
      </c>
      <c r="D1166" s="838" t="s">
        <v>14</v>
      </c>
      <c r="E1166" s="838" t="s">
        <v>614</v>
      </c>
      <c r="F1166" s="365" t="s">
        <v>1419</v>
      </c>
      <c r="G1166" s="366" t="s">
        <v>1419</v>
      </c>
      <c r="H1166" s="366" t="s">
        <v>865</v>
      </c>
      <c r="I1166" s="840" t="s">
        <v>34</v>
      </c>
      <c r="J1166" s="366" t="s">
        <v>608</v>
      </c>
      <c r="K1166" s="367" t="s">
        <v>48</v>
      </c>
      <c r="L1166" s="681" t="s">
        <v>1339</v>
      </c>
      <c r="M1166" s="368" t="s">
        <v>1416</v>
      </c>
      <c r="N1166" s="682">
        <v>331155</v>
      </c>
      <c r="O1166" s="683" t="s">
        <v>1321</v>
      </c>
      <c r="P1166" s="684">
        <v>41355</v>
      </c>
      <c r="Q1166" s="372">
        <v>146.56163599999999</v>
      </c>
      <c r="R1166" s="372">
        <v>122.03014891633464</v>
      </c>
      <c r="S1166" s="873">
        <v>2</v>
      </c>
      <c r="T1166" s="369">
        <v>0.20952117783779611</v>
      </c>
      <c r="U1166" s="685">
        <v>2.155037256408693</v>
      </c>
      <c r="V1166" s="369">
        <v>0.194891594021809</v>
      </c>
      <c r="W1166" s="685">
        <v>1.7136130747091651</v>
      </c>
      <c r="X1166" s="369">
        <v>0.44830748270802756</v>
      </c>
      <c r="Y1166" s="685">
        <v>2.995808529962849</v>
      </c>
      <c r="Z1166" s="369">
        <v>0.37259266497714005</v>
      </c>
      <c r="AA1166" s="685">
        <v>1.9839145175560684</v>
      </c>
      <c r="AB1166" s="369">
        <v>0.16115386924173408</v>
      </c>
      <c r="AC1166" s="373">
        <v>0.50361934273407805</v>
      </c>
      <c r="AD1166" s="686">
        <v>17735052000109</v>
      </c>
      <c r="AE1166" s="687" t="s">
        <v>1856</v>
      </c>
      <c r="AF1166" s="688" t="s">
        <v>1800</v>
      </c>
      <c r="AG1166" s="689" t="s">
        <v>1438</v>
      </c>
      <c r="AH1166" s="689" t="s">
        <v>1780</v>
      </c>
      <c r="AI1166" s="689">
        <v>5000</v>
      </c>
      <c r="AJ1166" s="689">
        <v>5000</v>
      </c>
      <c r="AK1166" s="689">
        <v>5000</v>
      </c>
      <c r="AL1166" s="673">
        <v>0</v>
      </c>
      <c r="AM1166" s="673">
        <v>0</v>
      </c>
      <c r="AN1166" s="685" t="s">
        <v>1782</v>
      </c>
      <c r="AO1166" s="683" t="s">
        <v>1324</v>
      </c>
      <c r="AP1166" s="687" t="s">
        <v>1783</v>
      </c>
      <c r="AQ1166" s="376" t="s">
        <v>659</v>
      </c>
      <c r="AR1166" s="369">
        <v>3.3333333333333301E-3</v>
      </c>
      <c r="AS1166" s="369">
        <v>3.3333333333333301E-3</v>
      </c>
      <c r="AT1166" s="369" t="s">
        <v>1419</v>
      </c>
      <c r="AW1166"/>
      <c r="AX1166" s="198"/>
      <c r="AY1166" s="184"/>
      <c r="AZ1166" s="184"/>
      <c r="BA1166" s="184"/>
      <c r="BB1166" s="186"/>
      <c r="BC1166" s="184"/>
      <c r="BD1166" s="184"/>
      <c r="BE1166" s="184"/>
      <c r="BF1166" s="184"/>
      <c r="BG1166" s="186"/>
      <c r="BH1166" s="186"/>
      <c r="BI1166" s="199"/>
      <c r="BJ1166" s="199"/>
      <c r="BK1166" s="199"/>
      <c r="BL1166" s="186"/>
      <c r="BM1166" s="186"/>
      <c r="BN1166" s="186"/>
      <c r="BO1166" s="186"/>
      <c r="BP1166" s="186"/>
      <c r="BQ1166" s="186"/>
      <c r="BR1166" s="186"/>
      <c r="BS1166" s="186"/>
      <c r="BT1166" s="187"/>
      <c r="BU1166" s="188"/>
      <c r="BV1166" s="189"/>
      <c r="BW1166" s="185"/>
      <c r="BX1166"/>
      <c r="BZ1166"/>
    </row>
    <row r="1167" spans="2:78" ht="18.75">
      <c r="B1167" s="676" t="s">
        <v>382</v>
      </c>
      <c r="C1167" s="364">
        <v>16617768000149</v>
      </c>
      <c r="D1167" s="838" t="s">
        <v>14</v>
      </c>
      <c r="E1167" s="838" t="s">
        <v>614</v>
      </c>
      <c r="F1167" s="365" t="s">
        <v>1419</v>
      </c>
      <c r="G1167" s="366" t="s">
        <v>1419</v>
      </c>
      <c r="H1167" s="366" t="s">
        <v>865</v>
      </c>
      <c r="I1167" s="840" t="s">
        <v>34</v>
      </c>
      <c r="J1167" s="366" t="s">
        <v>608</v>
      </c>
      <c r="K1167" s="367" t="s">
        <v>48</v>
      </c>
      <c r="L1167" s="681" t="s">
        <v>1419</v>
      </c>
      <c r="M1167" s="368" t="s">
        <v>1416</v>
      </c>
      <c r="N1167" s="682">
        <v>313947</v>
      </c>
      <c r="O1167" s="683" t="s">
        <v>1324</v>
      </c>
      <c r="P1167" s="684">
        <v>41171</v>
      </c>
      <c r="Q1167" s="372">
        <v>439.24040509999998</v>
      </c>
      <c r="R1167" s="372">
        <v>438.32833637450187</v>
      </c>
      <c r="S1167" s="873">
        <v>1</v>
      </c>
      <c r="T1167" s="369">
        <v>0.21830777510469024</v>
      </c>
      <c r="U1167" s="685">
        <v>2.2454121037755534</v>
      </c>
      <c r="V1167" s="369">
        <v>0.20336025036449823</v>
      </c>
      <c r="W1167" s="685">
        <v>1.7880749841973036</v>
      </c>
      <c r="X1167" s="369">
        <v>0.46639726501894452</v>
      </c>
      <c r="Y1167" s="685">
        <v>3.1166932491400909</v>
      </c>
      <c r="Z1167" s="369">
        <v>0.39345929702501725</v>
      </c>
      <c r="AA1167" s="685">
        <v>2.09502141295033</v>
      </c>
      <c r="AB1167" s="369">
        <v>0.16555977730258431</v>
      </c>
      <c r="AC1167" s="373">
        <v>0.54136858305538349</v>
      </c>
      <c r="AD1167" s="686">
        <v>15831948000166</v>
      </c>
      <c r="AE1167" s="687" t="s">
        <v>1894</v>
      </c>
      <c r="AF1167" s="688" t="s">
        <v>1823</v>
      </c>
      <c r="AG1167" s="689" t="s">
        <v>59</v>
      </c>
      <c r="AH1167" s="689" t="s">
        <v>1780</v>
      </c>
      <c r="AI1167" s="689">
        <v>50000</v>
      </c>
      <c r="AJ1167" s="689">
        <v>10000</v>
      </c>
      <c r="AK1167" s="689">
        <v>50000</v>
      </c>
      <c r="AL1167" s="673">
        <v>0</v>
      </c>
      <c r="AM1167" s="673">
        <v>0</v>
      </c>
      <c r="AN1167" s="685" t="s">
        <v>1781</v>
      </c>
      <c r="AO1167" s="683" t="s">
        <v>1324</v>
      </c>
      <c r="AP1167" s="687" t="s">
        <v>1783</v>
      </c>
      <c r="AQ1167" s="376" t="s">
        <v>659</v>
      </c>
      <c r="AR1167" s="369">
        <v>3.16666E-3</v>
      </c>
      <c r="AS1167" s="369">
        <v>3.16666E-3</v>
      </c>
      <c r="AT1167" s="369" t="s">
        <v>1419</v>
      </c>
      <c r="AW1167"/>
      <c r="AX1167" s="198"/>
      <c r="AY1167" s="184"/>
      <c r="AZ1167" s="184"/>
      <c r="BA1167" s="184"/>
      <c r="BB1167" s="186"/>
      <c r="BC1167" s="184"/>
      <c r="BD1167" s="184"/>
      <c r="BE1167" s="184"/>
      <c r="BF1167" s="184"/>
      <c r="BG1167" s="186"/>
      <c r="BH1167" s="186"/>
      <c r="BI1167" s="199"/>
      <c r="BJ1167" s="199"/>
      <c r="BK1167" s="199"/>
      <c r="BL1167" s="186"/>
      <c r="BM1167" s="186"/>
      <c r="BN1167" s="186"/>
      <c r="BO1167" s="186"/>
      <c r="BP1167" s="186"/>
      <c r="BQ1167" s="186"/>
      <c r="BR1167" s="186"/>
      <c r="BS1167" s="186"/>
      <c r="BT1167" s="187"/>
      <c r="BU1167" s="188"/>
      <c r="BV1167" s="189"/>
      <c r="BW1167" s="185"/>
      <c r="BX1167"/>
      <c r="BZ1167"/>
    </row>
    <row r="1168" spans="2:78" ht="18.75">
      <c r="B1168" s="676" t="s">
        <v>1706</v>
      </c>
      <c r="C1168" s="364">
        <v>29127763000180</v>
      </c>
      <c r="D1168" s="838" t="s">
        <v>13</v>
      </c>
      <c r="E1168" s="838" t="s">
        <v>615</v>
      </c>
      <c r="F1168" s="365" t="s">
        <v>619</v>
      </c>
      <c r="G1168" s="366" t="s">
        <v>34</v>
      </c>
      <c r="H1168" s="366" t="s">
        <v>1338</v>
      </c>
      <c r="I1168" s="840" t="s">
        <v>34</v>
      </c>
      <c r="J1168" s="366" t="s">
        <v>611</v>
      </c>
      <c r="K1168" s="367" t="s">
        <v>48</v>
      </c>
      <c r="L1168" s="681" t="s">
        <v>1419</v>
      </c>
      <c r="M1168" s="368" t="s">
        <v>1419</v>
      </c>
      <c r="N1168" s="682">
        <v>459542</v>
      </c>
      <c r="O1168" s="683" t="s">
        <v>1321</v>
      </c>
      <c r="P1168" s="684">
        <v>43161</v>
      </c>
      <c r="Q1168" s="372">
        <v>1061814070.7</v>
      </c>
      <c r="R1168" s="372">
        <v>24462880.82454586</v>
      </c>
      <c r="S1168" s="873">
        <v>1</v>
      </c>
      <c r="T1168" s="369">
        <v>0.20707434962321747</v>
      </c>
      <c r="U1168" s="685">
        <v>2.1298703209377061</v>
      </c>
      <c r="V1168" s="369">
        <v>0.2218186104353812</v>
      </c>
      <c r="W1168" s="685">
        <v>1.950372836569608</v>
      </c>
      <c r="X1168" s="369">
        <v>0.35925060037373813</v>
      </c>
      <c r="Y1168" s="685">
        <v>2.400687150017645</v>
      </c>
      <c r="Z1168" s="369">
        <v>0.45037250090721748</v>
      </c>
      <c r="AA1168" s="685">
        <v>2.3980626213151082</v>
      </c>
      <c r="AB1168" s="369">
        <v>7.6224064751498649E-2</v>
      </c>
      <c r="AC1168" s="373">
        <v>1.418019656555022</v>
      </c>
      <c r="AD1168" s="686">
        <v>17417026000132</v>
      </c>
      <c r="AE1168" s="687" t="s">
        <v>1856</v>
      </c>
      <c r="AF1168" s="688" t="s">
        <v>1800</v>
      </c>
      <c r="AG1168" s="689" t="s">
        <v>1438</v>
      </c>
      <c r="AH1168" s="689" t="s">
        <v>1780</v>
      </c>
      <c r="AI1168" s="689">
        <v>5000</v>
      </c>
      <c r="AJ1168" s="689">
        <v>5000</v>
      </c>
      <c r="AK1168" s="689">
        <v>5000</v>
      </c>
      <c r="AL1168" s="673">
        <v>0</v>
      </c>
      <c r="AM1168" s="673">
        <v>0</v>
      </c>
      <c r="AN1168" s="685" t="s">
        <v>1782</v>
      </c>
      <c r="AO1168" s="683" t="s">
        <v>1324</v>
      </c>
      <c r="AP1168" s="687" t="s">
        <v>1802</v>
      </c>
      <c r="AQ1168" s="376" t="s">
        <v>664</v>
      </c>
      <c r="AR1168" s="369">
        <v>3.3333333333333301E-3</v>
      </c>
      <c r="AS1168" s="369">
        <v>3.3333333333333301E-3</v>
      </c>
      <c r="AT1168" s="369" t="s">
        <v>1419</v>
      </c>
      <c r="AW1168"/>
      <c r="AX1168" s="198"/>
      <c r="AY1168" s="184"/>
      <c r="AZ1168" s="184"/>
      <c r="BA1168" s="184"/>
      <c r="BB1168" s="186"/>
      <c r="BC1168" s="184"/>
      <c r="BD1168" s="184"/>
      <c r="BE1168" s="184"/>
      <c r="BF1168" s="184"/>
      <c r="BG1168" s="186"/>
      <c r="BH1168" s="186"/>
      <c r="BI1168" s="199"/>
      <c r="BJ1168" s="199"/>
      <c r="BK1168" s="199"/>
      <c r="BL1168" s="186"/>
      <c r="BM1168" s="186"/>
      <c r="BN1168" s="186"/>
      <c r="BO1168" s="186"/>
      <c r="BP1168" s="186"/>
      <c r="BQ1168" s="186"/>
      <c r="BR1168" s="186"/>
      <c r="BS1168" s="186"/>
      <c r="BT1168" s="187"/>
      <c r="BU1168" s="188"/>
      <c r="BV1168" s="189"/>
      <c r="BW1168" s="185"/>
      <c r="BX1168"/>
      <c r="BZ1168"/>
    </row>
    <row r="1169" spans="2:78" ht="18.75">
      <c r="B1169" s="676" t="s">
        <v>538</v>
      </c>
      <c r="C1169" s="364">
        <v>12831360000114</v>
      </c>
      <c r="D1169" s="838" t="s">
        <v>13</v>
      </c>
      <c r="E1169" s="838" t="s">
        <v>615</v>
      </c>
      <c r="F1169" s="365" t="s">
        <v>619</v>
      </c>
      <c r="G1169" s="366" t="s">
        <v>34</v>
      </c>
      <c r="H1169" s="366" t="s">
        <v>1338</v>
      </c>
      <c r="I1169" s="840" t="s">
        <v>34</v>
      </c>
      <c r="J1169" s="366" t="s">
        <v>611</v>
      </c>
      <c r="K1169" s="367" t="s">
        <v>48</v>
      </c>
      <c r="L1169" s="681" t="s">
        <v>715</v>
      </c>
      <c r="M1169" s="368" t="s">
        <v>1416</v>
      </c>
      <c r="N1169" s="682">
        <v>262773</v>
      </c>
      <c r="O1169" s="683" t="s">
        <v>1321</v>
      </c>
      <c r="P1169" s="684">
        <v>40515</v>
      </c>
      <c r="Q1169" s="372">
        <v>970.97586000000001</v>
      </c>
      <c r="R1169" s="372">
        <v>963.20240136454129</v>
      </c>
      <c r="S1169" s="873">
        <v>1</v>
      </c>
      <c r="T1169" s="369">
        <v>0.28363349627120482</v>
      </c>
      <c r="U1169" s="685">
        <v>2.9173220480036797</v>
      </c>
      <c r="V1169" s="369">
        <v>0.29943584607701323</v>
      </c>
      <c r="W1169" s="685">
        <v>2.6328338246171432</v>
      </c>
      <c r="X1169" s="369">
        <v>0.44749115250738125</v>
      </c>
      <c r="Y1169" s="685">
        <v>2.9903534147290145</v>
      </c>
      <c r="Z1169" s="369">
        <v>0.54794637542680213</v>
      </c>
      <c r="AA1169" s="685">
        <v>2.9176064674224245</v>
      </c>
      <c r="AB1169" s="369">
        <v>7.7531415976363885E-2</v>
      </c>
      <c r="AC1169" s="373">
        <v>2.395215609352388</v>
      </c>
      <c r="AD1169" s="686">
        <v>12798221000136</v>
      </c>
      <c r="AE1169" s="687" t="s">
        <v>1894</v>
      </c>
      <c r="AF1169" s="688" t="s">
        <v>1823</v>
      </c>
      <c r="AG1169" s="689" t="s">
        <v>59</v>
      </c>
      <c r="AH1169" s="689" t="s">
        <v>1780</v>
      </c>
      <c r="AI1169" s="689">
        <v>50000</v>
      </c>
      <c r="AJ1169" s="689">
        <v>10000</v>
      </c>
      <c r="AK1169" s="689">
        <v>50000</v>
      </c>
      <c r="AL1169" s="673">
        <v>2.2999999999999998</v>
      </c>
      <c r="AM1169" s="673">
        <v>20</v>
      </c>
      <c r="AN1169" s="685" t="s">
        <v>1787</v>
      </c>
      <c r="AO1169" s="683" t="s">
        <v>1324</v>
      </c>
      <c r="AP1169" s="687" t="s">
        <v>1802</v>
      </c>
      <c r="AQ1169" s="376" t="s">
        <v>664</v>
      </c>
      <c r="AR1169" s="369">
        <v>3.16666E-3</v>
      </c>
      <c r="AS1169" s="369">
        <v>3.16666E-3</v>
      </c>
      <c r="AT1169" s="369" t="s">
        <v>1419</v>
      </c>
      <c r="AW1169"/>
      <c r="AX1169" s="198"/>
      <c r="AY1169" s="184"/>
      <c r="AZ1169" s="184"/>
      <c r="BA1169" s="184"/>
      <c r="BB1169" s="186"/>
      <c r="BC1169" s="184"/>
      <c r="BD1169" s="184"/>
      <c r="BE1169" s="184"/>
      <c r="BF1169" s="184"/>
      <c r="BG1169" s="186"/>
      <c r="BH1169" s="186"/>
      <c r="BI1169" s="199"/>
      <c r="BJ1169" s="199"/>
      <c r="BK1169" s="199"/>
      <c r="BL1169" s="186"/>
      <c r="BM1169" s="186"/>
      <c r="BN1169" s="186"/>
      <c r="BO1169" s="186"/>
      <c r="BP1169" s="186"/>
      <c r="BQ1169" s="186"/>
      <c r="BR1169" s="186"/>
      <c r="BS1169" s="186"/>
      <c r="BT1169" s="187"/>
      <c r="BU1169" s="188"/>
      <c r="BV1169" s="189"/>
      <c r="BW1169" s="185"/>
      <c r="BX1169"/>
      <c r="BZ1169"/>
    </row>
    <row r="1170" spans="2:78" ht="18.75">
      <c r="B1170" s="676" t="s">
        <v>1307</v>
      </c>
      <c r="C1170" s="364">
        <v>15334585000153</v>
      </c>
      <c r="D1170" s="838" t="s">
        <v>14</v>
      </c>
      <c r="E1170" s="838" t="s">
        <v>607</v>
      </c>
      <c r="F1170" s="365" t="s">
        <v>1419</v>
      </c>
      <c r="G1170" s="366" t="s">
        <v>1419</v>
      </c>
      <c r="H1170" s="366" t="s">
        <v>34</v>
      </c>
      <c r="I1170" s="840" t="s">
        <v>34</v>
      </c>
      <c r="J1170" s="366" t="s">
        <v>608</v>
      </c>
      <c r="K1170" s="367" t="s">
        <v>48</v>
      </c>
      <c r="L1170" s="681" t="s">
        <v>1339</v>
      </c>
      <c r="M1170" s="368" t="s">
        <v>1416</v>
      </c>
      <c r="N1170" s="682">
        <v>320021</v>
      </c>
      <c r="O1170" s="683" t="s">
        <v>1321</v>
      </c>
      <c r="P1170" s="684">
        <v>41096</v>
      </c>
      <c r="Q1170" s="372">
        <v>58.123913000000002</v>
      </c>
      <c r="R1170" s="372">
        <v>56.826509239043787</v>
      </c>
      <c r="S1170" s="873">
        <v>2</v>
      </c>
      <c r="T1170" s="369">
        <v>0.13020379645465563</v>
      </c>
      <c r="U1170" s="685">
        <v>1.339215611430282</v>
      </c>
      <c r="V1170" s="369">
        <v>0.10511114616741946</v>
      </c>
      <c r="W1170" s="685">
        <v>0.92420524997091535</v>
      </c>
      <c r="X1170" s="369">
        <v>0.24632403184469909</v>
      </c>
      <c r="Y1170" s="685">
        <v>1.6460569234259095</v>
      </c>
      <c r="Z1170" s="369">
        <v>0.17681048979114689</v>
      </c>
      <c r="AA1170" s="685">
        <v>0.94144874691609082</v>
      </c>
      <c r="AB1170" s="369">
        <v>0.21633927543665057</v>
      </c>
      <c r="AC1170" s="373">
        <v>-3.9845941659992709E-2</v>
      </c>
      <c r="AD1170" s="686">
        <v>15350712000108</v>
      </c>
      <c r="AE1170" s="687" t="s">
        <v>1929</v>
      </c>
      <c r="AF1170" s="688" t="s">
        <v>1823</v>
      </c>
      <c r="AG1170" s="689" t="s">
        <v>59</v>
      </c>
      <c r="AH1170" s="689" t="s">
        <v>1786</v>
      </c>
      <c r="AI1170" s="689">
        <v>5000</v>
      </c>
      <c r="AJ1170" s="689">
        <v>5000</v>
      </c>
      <c r="AK1170" s="689">
        <v>5000</v>
      </c>
      <c r="AL1170" s="673">
        <v>2.2000000000000002</v>
      </c>
      <c r="AM1170" s="673">
        <v>20</v>
      </c>
      <c r="AN1170" s="685" t="s">
        <v>1836</v>
      </c>
      <c r="AO1170" s="683" t="s">
        <v>1324</v>
      </c>
      <c r="AP1170" s="687" t="s">
        <v>1783</v>
      </c>
      <c r="AQ1170" s="376" t="s">
        <v>716</v>
      </c>
      <c r="AR1170" s="369">
        <v>3.16666E-3</v>
      </c>
      <c r="AS1170" s="369">
        <v>3.16666E-3</v>
      </c>
      <c r="AT1170" s="369" t="s">
        <v>1419</v>
      </c>
      <c r="AW1170"/>
      <c r="AX1170" s="198"/>
      <c r="AY1170" s="184"/>
      <c r="AZ1170" s="184"/>
      <c r="BA1170" s="184"/>
      <c r="BB1170" s="186"/>
      <c r="BC1170" s="184"/>
      <c r="BD1170" s="184"/>
      <c r="BE1170" s="184"/>
      <c r="BF1170" s="184"/>
      <c r="BG1170" s="186"/>
      <c r="BH1170" s="186"/>
      <c r="BI1170" s="199"/>
      <c r="BJ1170" s="199"/>
      <c r="BK1170" s="199"/>
      <c r="BL1170" s="186"/>
      <c r="BM1170" s="186"/>
      <c r="BN1170" s="186"/>
      <c r="BO1170" s="186"/>
      <c r="BP1170" s="186"/>
      <c r="BQ1170" s="186"/>
      <c r="BR1170" s="186"/>
      <c r="BS1170" s="186"/>
      <c r="BT1170" s="187"/>
      <c r="BU1170" s="188"/>
      <c r="BV1170" s="189"/>
      <c r="BW1170" s="185"/>
      <c r="BX1170"/>
      <c r="BZ1170"/>
    </row>
    <row r="1171" spans="2:78" ht="18.75">
      <c r="B1171" s="676" t="s">
        <v>1707</v>
      </c>
      <c r="C1171" s="364">
        <v>40386490000120</v>
      </c>
      <c r="D1171" s="838" t="s">
        <v>14</v>
      </c>
      <c r="E1171" s="838" t="s">
        <v>614</v>
      </c>
      <c r="F1171" s="365" t="s">
        <v>1419</v>
      </c>
      <c r="G1171" s="366" t="s">
        <v>1419</v>
      </c>
      <c r="H1171" s="366" t="s">
        <v>865</v>
      </c>
      <c r="I1171" s="840" t="s">
        <v>34</v>
      </c>
      <c r="J1171" s="366" t="s">
        <v>608</v>
      </c>
      <c r="K1171" s="367" t="s">
        <v>48</v>
      </c>
      <c r="L1171" s="681" t="s">
        <v>1419</v>
      </c>
      <c r="M1171" s="368" t="s">
        <v>1419</v>
      </c>
      <c r="N1171" s="683">
        <v>595446</v>
      </c>
      <c r="O1171" s="683" t="s">
        <v>1321</v>
      </c>
      <c r="P1171" s="684">
        <v>44301</v>
      </c>
      <c r="Q1171" s="372">
        <v>13.23658185</v>
      </c>
      <c r="R1171" s="372">
        <v>8.6225165998406421</v>
      </c>
      <c r="S1171" s="873">
        <v>2</v>
      </c>
      <c r="T1171" s="369">
        <v>0.18914379592704234</v>
      </c>
      <c r="U1171" s="685">
        <v>1.9454449962900542</v>
      </c>
      <c r="V1171" s="369">
        <v>0.18314973756418129</v>
      </c>
      <c r="W1171" s="685">
        <v>1.6103710706189451</v>
      </c>
      <c r="AB1171" s="369">
        <v>0.15021224341781914</v>
      </c>
      <c r="AC1171" s="373">
        <v>0.46213509411386045</v>
      </c>
      <c r="AD1171" s="686">
        <v>40386431000152</v>
      </c>
      <c r="AE1171" s="687" t="s">
        <v>1894</v>
      </c>
      <c r="AF1171" s="688" t="s">
        <v>1823</v>
      </c>
      <c r="AG1171" s="689" t="s">
        <v>59</v>
      </c>
      <c r="AH1171" s="689" t="s">
        <v>1861</v>
      </c>
      <c r="AI1171" s="689">
        <v>0</v>
      </c>
      <c r="AJ1171" s="689">
        <v>0</v>
      </c>
      <c r="AK1171" s="689">
        <v>0</v>
      </c>
      <c r="AL1171" s="673">
        <v>2</v>
      </c>
      <c r="AM1171" s="673">
        <v>0</v>
      </c>
      <c r="AN1171" s="685" t="s">
        <v>1787</v>
      </c>
      <c r="AO1171" s="683" t="s">
        <v>1321</v>
      </c>
      <c r="AP1171" s="687" t="s">
        <v>1802</v>
      </c>
      <c r="AQ1171" s="376" t="s">
        <v>1782</v>
      </c>
      <c r="AR1171" s="369">
        <v>0</v>
      </c>
      <c r="AS1171" s="369">
        <v>0</v>
      </c>
      <c r="AT1171" s="369" t="s">
        <v>1419</v>
      </c>
      <c r="AW1171"/>
      <c r="AX1171" s="198"/>
      <c r="AY1171" s="184"/>
      <c r="AZ1171" s="184"/>
      <c r="BA1171" s="184"/>
      <c r="BB1171" s="186"/>
      <c r="BC1171" s="184"/>
      <c r="BD1171" s="184"/>
      <c r="BE1171" s="184"/>
      <c r="BF1171" s="184"/>
      <c r="BG1171" s="186"/>
      <c r="BH1171" s="186"/>
      <c r="BI1171" s="199"/>
      <c r="BJ1171" s="199"/>
      <c r="BK1171" s="199"/>
      <c r="BL1171" s="186"/>
      <c r="BM1171" s="186"/>
      <c r="BN1171" s="186"/>
      <c r="BO1171" s="186"/>
      <c r="BP1171" s="186"/>
      <c r="BQ1171" s="186"/>
      <c r="BR1171" s="186"/>
      <c r="BS1171" s="186"/>
      <c r="BT1171" s="187"/>
      <c r="BU1171" s="188"/>
      <c r="BV1171" s="189"/>
      <c r="BW1171" s="185"/>
      <c r="BX1171"/>
      <c r="BZ1171"/>
    </row>
    <row r="1172" spans="2:78" ht="18.75">
      <c r="B1172" s="676" t="s">
        <v>1432</v>
      </c>
      <c r="C1172" s="364">
        <v>12809201000113</v>
      </c>
      <c r="D1172" s="838" t="s">
        <v>13</v>
      </c>
      <c r="E1172" s="838" t="s">
        <v>615</v>
      </c>
      <c r="F1172" s="365" t="s">
        <v>619</v>
      </c>
      <c r="G1172" s="366" t="s">
        <v>34</v>
      </c>
      <c r="H1172" s="366" t="s">
        <v>1338</v>
      </c>
      <c r="I1172" s="840" t="s">
        <v>34</v>
      </c>
      <c r="J1172" s="366" t="s">
        <v>611</v>
      </c>
      <c r="K1172" s="367" t="s">
        <v>48</v>
      </c>
      <c r="L1172" s="681" t="s">
        <v>1419</v>
      </c>
      <c r="M1172" s="368" t="s">
        <v>1416</v>
      </c>
      <c r="N1172" s="682">
        <v>263486</v>
      </c>
      <c r="O1172" s="683" t="s">
        <v>1324</v>
      </c>
      <c r="P1172" s="684">
        <v>40515</v>
      </c>
      <c r="Q1172" s="372">
        <v>3192.6179063</v>
      </c>
      <c r="R1172" s="372">
        <v>2657.3126303159329</v>
      </c>
      <c r="S1172" s="873">
        <v>1</v>
      </c>
      <c r="T1172" s="369">
        <v>0.53746839668714941</v>
      </c>
      <c r="U1172" s="685">
        <v>5.5281496169315201</v>
      </c>
      <c r="V1172" s="369">
        <v>0.62588582642455548</v>
      </c>
      <c r="W1172" s="685">
        <v>5.5031934076964353</v>
      </c>
      <c r="X1172" s="369">
        <v>0.93099863975330921</v>
      </c>
      <c r="Y1172" s="685">
        <v>6.2213854863833413</v>
      </c>
      <c r="Z1172" s="369">
        <v>1.1387998754054016</v>
      </c>
      <c r="AA1172" s="685">
        <v>6.0636770870044732</v>
      </c>
      <c r="AB1172" s="369">
        <v>0.20711674715200096</v>
      </c>
      <c r="AC1172" s="373">
        <v>2.4727813909391743</v>
      </c>
      <c r="AD1172" s="686">
        <v>12808980000132</v>
      </c>
      <c r="AE1172" s="687" t="s">
        <v>1894</v>
      </c>
      <c r="AF1172" s="688" t="s">
        <v>1823</v>
      </c>
      <c r="AG1172" s="689" t="s">
        <v>59</v>
      </c>
      <c r="AH1172" s="689" t="s">
        <v>1861</v>
      </c>
      <c r="AI1172" s="689">
        <v>1000000</v>
      </c>
      <c r="AJ1172" s="689">
        <v>0</v>
      </c>
      <c r="AK1172" s="689">
        <v>0</v>
      </c>
      <c r="AL1172" s="673">
        <v>0</v>
      </c>
      <c r="AM1172" s="673">
        <v>20</v>
      </c>
      <c r="AN1172" s="685" t="s">
        <v>1787</v>
      </c>
      <c r="AO1172" s="683" t="s">
        <v>1324</v>
      </c>
      <c r="AP1172" s="687" t="s">
        <v>1802</v>
      </c>
      <c r="AQ1172" s="376" t="s">
        <v>1782</v>
      </c>
      <c r="AR1172" s="369">
        <v>0</v>
      </c>
      <c r="AS1172" s="369">
        <v>0</v>
      </c>
      <c r="AT1172" s="369" t="s">
        <v>1419</v>
      </c>
      <c r="AW1172"/>
      <c r="AX1172" s="198"/>
      <c r="AY1172" s="184"/>
      <c r="AZ1172" s="184"/>
      <c r="BA1172" s="184"/>
      <c r="BB1172" s="186"/>
      <c r="BC1172" s="184"/>
      <c r="BD1172" s="184"/>
      <c r="BE1172" s="184"/>
      <c r="BF1172" s="184"/>
      <c r="BG1172" s="186"/>
      <c r="BH1172" s="186"/>
      <c r="BI1172" s="199"/>
      <c r="BJ1172" s="199"/>
      <c r="BK1172" s="199"/>
      <c r="BL1172" s="186"/>
      <c r="BM1172" s="186"/>
      <c r="BN1172" s="186"/>
      <c r="BO1172" s="186"/>
      <c r="BP1172" s="186"/>
      <c r="BQ1172" s="186"/>
      <c r="BR1172" s="186"/>
      <c r="BS1172" s="186"/>
      <c r="BT1172" s="187"/>
      <c r="BU1172" s="188"/>
      <c r="BV1172" s="189"/>
      <c r="BW1172" s="185"/>
      <c r="BX1172"/>
      <c r="BZ1172"/>
    </row>
    <row r="1173" spans="2:78" ht="18.75">
      <c r="B1173" s="676" t="s">
        <v>1708</v>
      </c>
      <c r="C1173" s="364">
        <v>12808980000132</v>
      </c>
      <c r="D1173" s="838" t="s">
        <v>13</v>
      </c>
      <c r="E1173" s="838" t="s">
        <v>615</v>
      </c>
      <c r="F1173" s="365" t="s">
        <v>619</v>
      </c>
      <c r="G1173" s="366" t="s">
        <v>34</v>
      </c>
      <c r="H1173" s="366" t="s">
        <v>1338</v>
      </c>
      <c r="I1173" s="840" t="s">
        <v>34</v>
      </c>
      <c r="J1173" s="366" t="s">
        <v>611</v>
      </c>
      <c r="K1173" s="367" t="s">
        <v>48</v>
      </c>
      <c r="L1173" s="681" t="s">
        <v>1419</v>
      </c>
      <c r="M1173" s="368" t="s">
        <v>1419</v>
      </c>
      <c r="N1173" s="682">
        <v>262821</v>
      </c>
      <c r="O1173" s="683" t="s">
        <v>1321</v>
      </c>
      <c r="P1173" s="684">
        <v>40515</v>
      </c>
      <c r="Q1173" s="372">
        <v>20177.141172</v>
      </c>
      <c r="R1173" s="372">
        <v>15883.388066099562</v>
      </c>
      <c r="S1173" s="873">
        <v>1</v>
      </c>
      <c r="T1173" s="369">
        <v>0.65763905782619125</v>
      </c>
      <c r="U1173" s="685">
        <v>6.7641690711672471</v>
      </c>
      <c r="V1173" s="369">
        <v>0.77012909505915639</v>
      </c>
      <c r="W1173" s="685">
        <v>6.7714736139909082</v>
      </c>
      <c r="X1173" s="369">
        <v>1.1875241072833207</v>
      </c>
      <c r="Y1173" s="685">
        <v>7.9356133621639104</v>
      </c>
      <c r="Z1173" s="369">
        <v>1.4401089002970799</v>
      </c>
      <c r="AA1173" s="685">
        <v>7.6680332779400597</v>
      </c>
      <c r="AB1173" s="369">
        <v>0.24797914168327059</v>
      </c>
      <c r="AC1173" s="373">
        <v>2.6469875743916473</v>
      </c>
      <c r="AD1173" s="686">
        <v>0</v>
      </c>
      <c r="AE1173" s="687" t="s">
        <v>1894</v>
      </c>
      <c r="AF1173" s="688" t="s">
        <v>1823</v>
      </c>
      <c r="AG1173" s="689" t="s">
        <v>59</v>
      </c>
      <c r="AH1173" s="689" t="s">
        <v>1861</v>
      </c>
      <c r="AI1173" s="689">
        <v>1000000</v>
      </c>
      <c r="AJ1173" s="689">
        <v>0</v>
      </c>
      <c r="AK1173" s="689">
        <v>0</v>
      </c>
      <c r="AL1173" s="673">
        <v>1.3</v>
      </c>
      <c r="AM1173" s="673">
        <v>0</v>
      </c>
      <c r="AN1173" s="685" t="s">
        <v>1787</v>
      </c>
      <c r="AO1173" s="683" t="s">
        <v>1324</v>
      </c>
      <c r="AP1173" s="687" t="s">
        <v>1802</v>
      </c>
      <c r="AQ1173" s="376" t="s">
        <v>1782</v>
      </c>
      <c r="AR1173" s="369">
        <v>0</v>
      </c>
      <c r="AS1173" s="369">
        <v>0</v>
      </c>
      <c r="AT1173" s="369" t="s">
        <v>1419</v>
      </c>
      <c r="AW1173"/>
      <c r="AX1173" s="198"/>
      <c r="AY1173" s="184"/>
      <c r="AZ1173" s="184"/>
      <c r="BA1173" s="184"/>
      <c r="BB1173" s="186"/>
      <c r="BC1173" s="184"/>
      <c r="BD1173" s="184"/>
      <c r="BE1173" s="184"/>
      <c r="BF1173" s="184"/>
      <c r="BG1173" s="186"/>
      <c r="BH1173" s="186"/>
      <c r="BI1173" s="199"/>
      <c r="BJ1173" s="199"/>
      <c r="BK1173" s="199"/>
      <c r="BL1173" s="186"/>
      <c r="BM1173" s="186"/>
      <c r="BN1173" s="186"/>
      <c r="BO1173" s="186"/>
      <c r="BP1173" s="186"/>
      <c r="BQ1173" s="186"/>
      <c r="BR1173" s="186"/>
      <c r="BS1173" s="186"/>
      <c r="BT1173" s="187"/>
      <c r="BU1173" s="188"/>
      <c r="BV1173" s="189"/>
      <c r="BW1173" s="185"/>
      <c r="BX1173"/>
      <c r="BZ1173"/>
    </row>
    <row r="1174" spans="2:78" ht="18.75">
      <c r="B1174" s="676" t="s">
        <v>383</v>
      </c>
      <c r="C1174" s="364">
        <v>35343590000130</v>
      </c>
      <c r="D1174" s="838" t="s">
        <v>11</v>
      </c>
      <c r="E1174" s="838" t="s">
        <v>620</v>
      </c>
      <c r="F1174" s="365" t="s">
        <v>663</v>
      </c>
      <c r="G1174" s="366" t="s">
        <v>738</v>
      </c>
      <c r="H1174" s="366" t="s">
        <v>34</v>
      </c>
      <c r="I1174" s="840" t="s">
        <v>1419</v>
      </c>
      <c r="J1174" s="366" t="s">
        <v>608</v>
      </c>
      <c r="K1174" s="367" t="s">
        <v>48</v>
      </c>
      <c r="L1174" s="681" t="s">
        <v>1339</v>
      </c>
      <c r="M1174" s="368" t="s">
        <v>34</v>
      </c>
      <c r="N1174" s="682">
        <v>519421</v>
      </c>
      <c r="O1174" s="683" t="s">
        <v>1321</v>
      </c>
      <c r="P1174" s="684">
        <v>43818</v>
      </c>
      <c r="Q1174" s="372">
        <v>355.18087403999999</v>
      </c>
      <c r="R1174" s="372">
        <v>238.33322683772897</v>
      </c>
      <c r="S1174" s="873">
        <v>1</v>
      </c>
      <c r="T1174" s="369">
        <v>0.11015188090691286</v>
      </c>
      <c r="U1174" s="685">
        <v>1.1329709467444045</v>
      </c>
      <c r="V1174" s="369">
        <v>0.12719232448734652</v>
      </c>
      <c r="W1174" s="685">
        <v>1.1183572659361463</v>
      </c>
      <c r="X1174" s="369">
        <v>0.20365724653068873</v>
      </c>
      <c r="Y1174" s="685">
        <v>1.3609367228490812</v>
      </c>
      <c r="AB1174" s="369">
        <v>2.2281776292325823E-3</v>
      </c>
      <c r="AC1174" s="373">
        <v>6.0412311817120878</v>
      </c>
      <c r="AD1174" s="686">
        <v>35505971000178</v>
      </c>
      <c r="AE1174" s="687" t="s">
        <v>1856</v>
      </c>
      <c r="AF1174" s="688" t="s">
        <v>1800</v>
      </c>
      <c r="AG1174" s="689" t="s">
        <v>1438</v>
      </c>
      <c r="AH1174" s="689" t="s">
        <v>1786</v>
      </c>
      <c r="AI1174" s="689">
        <v>1000</v>
      </c>
      <c r="AJ1174" s="689">
        <v>500</v>
      </c>
      <c r="AK1174" s="689">
        <v>1000</v>
      </c>
      <c r="AL1174" s="673">
        <v>0</v>
      </c>
      <c r="AM1174" s="673">
        <v>0</v>
      </c>
      <c r="AN1174" s="685" t="s">
        <v>1787</v>
      </c>
      <c r="AO1174" s="683" t="s">
        <v>1324</v>
      </c>
      <c r="AP1174" s="687" t="s">
        <v>1788</v>
      </c>
      <c r="AQ1174" s="376" t="s">
        <v>11</v>
      </c>
      <c r="AR1174" s="369">
        <v>1.3998000000000001E-3</v>
      </c>
      <c r="AS1174" s="369">
        <v>1.3998000000000001E-3</v>
      </c>
      <c r="AT1174" s="369" t="s">
        <v>1419</v>
      </c>
      <c r="AW1174"/>
      <c r="AX1174" s="198"/>
      <c r="AY1174" s="184"/>
      <c r="AZ1174" s="184"/>
      <c r="BA1174" s="184"/>
      <c r="BB1174" s="186"/>
      <c r="BC1174" s="184"/>
      <c r="BD1174" s="184"/>
      <c r="BE1174" s="184"/>
      <c r="BF1174" s="184"/>
      <c r="BG1174" s="186"/>
      <c r="BH1174" s="186"/>
      <c r="BI1174" s="199"/>
      <c r="BJ1174" s="199"/>
      <c r="BK1174" s="199"/>
      <c r="BL1174" s="186"/>
      <c r="BM1174" s="186"/>
      <c r="BN1174" s="186"/>
      <c r="BO1174" s="186"/>
      <c r="BP1174" s="186"/>
      <c r="BQ1174" s="186"/>
      <c r="BR1174" s="186"/>
      <c r="BS1174" s="186"/>
      <c r="BT1174" s="187"/>
      <c r="BU1174" s="188"/>
      <c r="BV1174" s="189"/>
      <c r="BW1174" s="185"/>
      <c r="BX1174"/>
      <c r="BZ1174"/>
    </row>
    <row r="1175" spans="2:78" ht="18.75">
      <c r="B1175" s="676" t="s">
        <v>491</v>
      </c>
      <c r="C1175" s="364">
        <v>35505971000178</v>
      </c>
      <c r="D1175" s="838" t="s">
        <v>11</v>
      </c>
      <c r="E1175" s="838" t="s">
        <v>620</v>
      </c>
      <c r="F1175" s="365" t="s">
        <v>663</v>
      </c>
      <c r="G1175" s="366" t="s">
        <v>738</v>
      </c>
      <c r="H1175" s="366" t="s">
        <v>34</v>
      </c>
      <c r="I1175" s="840" t="s">
        <v>1419</v>
      </c>
      <c r="J1175" s="366" t="s">
        <v>611</v>
      </c>
      <c r="K1175" s="367" t="s">
        <v>48</v>
      </c>
      <c r="L1175" s="681" t="s">
        <v>1419</v>
      </c>
      <c r="M1175" s="368" t="s">
        <v>34</v>
      </c>
      <c r="N1175" s="682">
        <v>523879</v>
      </c>
      <c r="O1175" s="683" t="s">
        <v>1321</v>
      </c>
      <c r="P1175" s="684">
        <v>43812</v>
      </c>
      <c r="Q1175" s="372">
        <v>1877.7878362700001</v>
      </c>
      <c r="R1175" s="372">
        <v>1009.7079568801194</v>
      </c>
      <c r="S1175" s="873">
        <v>1</v>
      </c>
      <c r="T1175" s="369">
        <v>0.11035745443182288</v>
      </c>
      <c r="U1175" s="685">
        <v>1.1350853802813108</v>
      </c>
      <c r="V1175" s="369">
        <v>0.12743680195140583</v>
      </c>
      <c r="W1175" s="685">
        <v>1.1205068700839624</v>
      </c>
      <c r="X1175" s="369">
        <v>0.2044495110047182</v>
      </c>
      <c r="Y1175" s="685">
        <v>1.3662310191988698</v>
      </c>
      <c r="AB1175" s="369">
        <v>2.236722020275013E-3</v>
      </c>
      <c r="AC1175" s="373">
        <v>6.127455048923502</v>
      </c>
      <c r="AD1175" s="686">
        <v>35491217000126</v>
      </c>
      <c r="AE1175" s="687" t="s">
        <v>2063</v>
      </c>
      <c r="AF1175" s="688" t="s">
        <v>1823</v>
      </c>
      <c r="AG1175" s="689" t="s">
        <v>59</v>
      </c>
      <c r="AH1175" s="689" t="s">
        <v>1786</v>
      </c>
      <c r="AI1175" s="689">
        <v>1000</v>
      </c>
      <c r="AJ1175" s="689">
        <v>500</v>
      </c>
      <c r="AK1175" s="689">
        <v>1000</v>
      </c>
      <c r="AL1175" s="673">
        <v>0</v>
      </c>
      <c r="AM1175" s="673">
        <v>0</v>
      </c>
      <c r="AN1175" s="685" t="s">
        <v>1787</v>
      </c>
      <c r="AO1175" s="683" t="s">
        <v>1324</v>
      </c>
      <c r="AP1175" s="687" t="s">
        <v>1788</v>
      </c>
      <c r="AQ1175" s="376" t="s">
        <v>11</v>
      </c>
      <c r="AR1175" s="369">
        <v>1.4E-3</v>
      </c>
      <c r="AS1175" s="369">
        <v>1.4E-3</v>
      </c>
      <c r="AT1175" s="369" t="s">
        <v>1419</v>
      </c>
      <c r="AW1175"/>
      <c r="AX1175" s="198"/>
      <c r="AY1175" s="184"/>
      <c r="AZ1175" s="184"/>
      <c r="BA1175" s="184"/>
      <c r="BB1175" s="186"/>
      <c r="BC1175" s="184"/>
      <c r="BD1175" s="184"/>
      <c r="BE1175" s="184"/>
      <c r="BF1175" s="184"/>
      <c r="BG1175" s="186"/>
      <c r="BH1175" s="186"/>
      <c r="BI1175" s="199"/>
      <c r="BJ1175" s="199"/>
      <c r="BK1175" s="199"/>
      <c r="BL1175" s="186"/>
      <c r="BM1175" s="186"/>
      <c r="BN1175" s="186"/>
      <c r="BO1175" s="186"/>
      <c r="BP1175" s="186"/>
      <c r="BQ1175" s="186"/>
      <c r="BR1175" s="186"/>
      <c r="BS1175" s="186"/>
      <c r="BT1175" s="187"/>
      <c r="BU1175" s="188"/>
      <c r="BV1175" s="189"/>
      <c r="BW1175" s="185"/>
      <c r="BX1175"/>
      <c r="BZ1175"/>
    </row>
    <row r="1176" spans="2:78" ht="18.75">
      <c r="B1176" s="676" t="s">
        <v>492</v>
      </c>
      <c r="C1176" s="364">
        <v>34781162000126</v>
      </c>
      <c r="D1176" s="838" t="s">
        <v>11</v>
      </c>
      <c r="E1176" s="838" t="s">
        <v>620</v>
      </c>
      <c r="F1176" s="365" t="s">
        <v>663</v>
      </c>
      <c r="G1176" s="366" t="s">
        <v>738</v>
      </c>
      <c r="H1176" s="366" t="s">
        <v>34</v>
      </c>
      <c r="I1176" s="840" t="s">
        <v>1419</v>
      </c>
      <c r="J1176" s="366" t="s">
        <v>611</v>
      </c>
      <c r="K1176" s="367" t="s">
        <v>48</v>
      </c>
      <c r="L1176" s="681" t="s">
        <v>1339</v>
      </c>
      <c r="M1176" s="368" t="s">
        <v>34</v>
      </c>
      <c r="N1176" s="683">
        <v>599743</v>
      </c>
      <c r="O1176" s="683" t="s">
        <v>1321</v>
      </c>
      <c r="P1176" s="684">
        <v>43740</v>
      </c>
      <c r="Q1176" s="372">
        <v>294.80267527000001</v>
      </c>
      <c r="R1176" s="372">
        <v>264.36851338007955</v>
      </c>
      <c r="S1176" s="873">
        <v>1</v>
      </c>
      <c r="T1176" s="369">
        <v>6.5420495362725095E-2</v>
      </c>
      <c r="U1176" s="685">
        <v>0.6728847474718247</v>
      </c>
      <c r="V1176" s="369">
        <v>8.277899132334654E-2</v>
      </c>
      <c r="W1176" s="685">
        <v>0.72784648591385404</v>
      </c>
      <c r="X1176" s="369">
        <v>0.11168669999999969</v>
      </c>
      <c r="Y1176" s="685">
        <v>0.74634482235781219</v>
      </c>
      <c r="Z1176" s="369">
        <v>0.11168669999999969</v>
      </c>
      <c r="AA1176" s="685">
        <v>0.59468928504409313</v>
      </c>
      <c r="AB1176" s="369">
        <v>2.1877524529495769E-2</v>
      </c>
      <c r="AC1176" s="373">
        <v>-1.414803441319701</v>
      </c>
      <c r="AD1176" s="686">
        <v>35646238000173</v>
      </c>
      <c r="AE1176" s="687" t="s">
        <v>2063</v>
      </c>
      <c r="AF1176" s="688" t="s">
        <v>1823</v>
      </c>
      <c r="AG1176" s="689" t="s">
        <v>59</v>
      </c>
      <c r="AH1176" s="689" t="s">
        <v>1780</v>
      </c>
      <c r="AI1176" s="689">
        <v>1000</v>
      </c>
      <c r="AJ1176" s="689">
        <v>500</v>
      </c>
      <c r="AK1176" s="689">
        <v>1000</v>
      </c>
      <c r="AL1176" s="673">
        <v>0.83</v>
      </c>
      <c r="AM1176" s="673">
        <v>0</v>
      </c>
      <c r="AN1176" s="685" t="s">
        <v>1787</v>
      </c>
      <c r="AO1176" s="683" t="s">
        <v>1324</v>
      </c>
      <c r="AP1176" s="687" t="s">
        <v>1802</v>
      </c>
      <c r="AQ1176" s="376" t="s">
        <v>1917</v>
      </c>
      <c r="AR1176" s="369">
        <v>1.33333333333333E-3</v>
      </c>
      <c r="AS1176" s="369">
        <v>1.33333333333333E-3</v>
      </c>
      <c r="AT1176" s="369" t="s">
        <v>1419</v>
      </c>
      <c r="AW1176"/>
      <c r="AX1176" s="198"/>
      <c r="AY1176" s="184"/>
      <c r="AZ1176" s="184"/>
      <c r="BA1176" s="184"/>
      <c r="BB1176" s="186"/>
      <c r="BC1176" s="184"/>
      <c r="BD1176" s="184"/>
      <c r="BE1176" s="184"/>
      <c r="BF1176" s="184"/>
      <c r="BG1176" s="186"/>
      <c r="BH1176" s="186"/>
      <c r="BI1176" s="199"/>
      <c r="BJ1176" s="199"/>
      <c r="BK1176" s="199"/>
      <c r="BL1176" s="186"/>
      <c r="BM1176" s="186"/>
      <c r="BN1176" s="186"/>
      <c r="BO1176" s="186"/>
      <c r="BP1176" s="186"/>
      <c r="BQ1176" s="186"/>
      <c r="BR1176" s="186"/>
      <c r="BS1176" s="186"/>
      <c r="BT1176" s="187"/>
      <c r="BU1176" s="188"/>
      <c r="BV1176" s="189"/>
      <c r="BW1176" s="185"/>
      <c r="BX1176"/>
      <c r="BZ1176"/>
    </row>
    <row r="1177" spans="2:78" ht="18.75">
      <c r="B1177" s="676" t="s">
        <v>384</v>
      </c>
      <c r="C1177" s="364">
        <v>32300293000119</v>
      </c>
      <c r="D1177" s="838" t="s">
        <v>14</v>
      </c>
      <c r="E1177" s="838" t="s">
        <v>614</v>
      </c>
      <c r="F1177" s="365" t="s">
        <v>1419</v>
      </c>
      <c r="G1177" s="366" t="s">
        <v>1419</v>
      </c>
      <c r="H1177" s="366" t="s">
        <v>1338</v>
      </c>
      <c r="I1177" s="840" t="s">
        <v>34</v>
      </c>
      <c r="J1177" s="366" t="s">
        <v>608</v>
      </c>
      <c r="K1177" s="367" t="s">
        <v>48</v>
      </c>
      <c r="L1177" s="681" t="s">
        <v>1419</v>
      </c>
      <c r="M1177" s="368" t="s">
        <v>1416</v>
      </c>
      <c r="N1177" s="682">
        <v>496286</v>
      </c>
      <c r="O1177" s="683" t="s">
        <v>1324</v>
      </c>
      <c r="P1177" s="684">
        <v>43491</v>
      </c>
      <c r="Q1177" s="372">
        <v>164.24676744000001</v>
      </c>
      <c r="R1177" s="372">
        <v>157.02480313310753</v>
      </c>
      <c r="S1177" s="873">
        <v>3</v>
      </c>
      <c r="T1177" s="369">
        <v>0.16167514734879451</v>
      </c>
      <c r="U1177" s="685">
        <v>1.6629152697955365</v>
      </c>
      <c r="V1177" s="369">
        <v>6.6711514572217911E-2</v>
      </c>
      <c r="W1177" s="685">
        <v>0.58657082763565005</v>
      </c>
      <c r="X1177" s="369">
        <v>0.17297828490688261</v>
      </c>
      <c r="Y1177" s="685">
        <v>1.1559249876716446</v>
      </c>
      <c r="Z1177" s="369">
        <v>0.30494000466440507</v>
      </c>
      <c r="AA1177" s="685">
        <v>1.6236897800294752</v>
      </c>
      <c r="AB1177" s="369">
        <v>0.21606292267504057</v>
      </c>
      <c r="AC1177" s="373">
        <v>-0.21762120571576957</v>
      </c>
      <c r="AD1177" s="686">
        <v>9285146000103</v>
      </c>
      <c r="AE1177" s="687" t="s">
        <v>1856</v>
      </c>
      <c r="AF1177" s="688" t="s">
        <v>1800</v>
      </c>
      <c r="AG1177" s="689" t="s">
        <v>1438</v>
      </c>
      <c r="AH1177" s="689" t="s">
        <v>1780</v>
      </c>
      <c r="AI1177" s="689">
        <v>10000</v>
      </c>
      <c r="AJ1177" s="689">
        <v>10000</v>
      </c>
      <c r="AK1177" s="689">
        <v>10000</v>
      </c>
      <c r="AL1177" s="673">
        <v>0</v>
      </c>
      <c r="AM1177" s="673">
        <v>0</v>
      </c>
      <c r="AN1177" s="685" t="s">
        <v>1782</v>
      </c>
      <c r="AO1177" s="683" t="s">
        <v>1324</v>
      </c>
      <c r="AP1177" s="687" t="s">
        <v>1783</v>
      </c>
      <c r="AQ1177" s="376" t="s">
        <v>659</v>
      </c>
      <c r="AR1177" s="369">
        <v>0</v>
      </c>
      <c r="AS1177" s="369">
        <v>0</v>
      </c>
      <c r="AT1177" s="369" t="s">
        <v>1419</v>
      </c>
      <c r="AW1177"/>
      <c r="AX1177" s="198"/>
      <c r="AY1177" s="184"/>
      <c r="AZ1177" s="184"/>
      <c r="BA1177" s="184"/>
      <c r="BB1177" s="186"/>
      <c r="BC1177" s="184"/>
      <c r="BD1177" s="184"/>
      <c r="BE1177" s="184"/>
      <c r="BF1177" s="184"/>
      <c r="BG1177" s="186"/>
      <c r="BH1177" s="186"/>
      <c r="BI1177" s="199"/>
      <c r="BJ1177" s="199"/>
      <c r="BK1177" s="199"/>
      <c r="BL1177" s="186"/>
      <c r="BM1177" s="186"/>
      <c r="BN1177" s="186"/>
      <c r="BO1177" s="186"/>
      <c r="BP1177" s="186"/>
      <c r="BQ1177" s="186"/>
      <c r="BR1177" s="186"/>
      <c r="BS1177" s="186"/>
      <c r="BT1177" s="187"/>
      <c r="BU1177" s="188"/>
      <c r="BV1177" s="189"/>
      <c r="BW1177" s="185"/>
      <c r="BX1177"/>
      <c r="BZ1177"/>
    </row>
    <row r="1178" spans="2:78" ht="18.75">
      <c r="B1178" s="676" t="s">
        <v>1709</v>
      </c>
      <c r="C1178" s="364">
        <v>9285146000103</v>
      </c>
      <c r="D1178" s="838" t="s">
        <v>14</v>
      </c>
      <c r="E1178" s="838" t="s">
        <v>614</v>
      </c>
      <c r="F1178" s="365" t="s">
        <v>1419</v>
      </c>
      <c r="G1178" s="366" t="s">
        <v>1419</v>
      </c>
      <c r="H1178" s="366" t="s">
        <v>1338</v>
      </c>
      <c r="I1178" s="840" t="s">
        <v>34</v>
      </c>
      <c r="J1178" s="366" t="s">
        <v>608</v>
      </c>
      <c r="K1178" s="367" t="s">
        <v>48</v>
      </c>
      <c r="L1178" s="681" t="s">
        <v>1419</v>
      </c>
      <c r="M1178" s="368" t="s">
        <v>1419</v>
      </c>
      <c r="N1178" s="682">
        <v>206891</v>
      </c>
      <c r="O1178" s="683" t="s">
        <v>1324</v>
      </c>
      <c r="P1178" s="684">
        <v>39540</v>
      </c>
      <c r="Q1178" s="372">
        <v>1084.0467232999999</v>
      </c>
      <c r="R1178" s="372">
        <v>1048.7353836960156</v>
      </c>
      <c r="S1178" s="873">
        <v>2</v>
      </c>
      <c r="T1178" s="369">
        <v>0.16143246298558456</v>
      </c>
      <c r="U1178" s="685">
        <v>1.6604191314592478</v>
      </c>
      <c r="V1178" s="369">
        <v>6.5662261596815874E-2</v>
      </c>
      <c r="W1178" s="685">
        <v>0.57734511615049888</v>
      </c>
      <c r="X1178" s="369">
        <v>0.17304814556363013</v>
      </c>
      <c r="Y1178" s="685">
        <v>1.1563918305405811</v>
      </c>
      <c r="Z1178" s="369">
        <v>0.30787819406655159</v>
      </c>
      <c r="AA1178" s="685">
        <v>1.639334523359582</v>
      </c>
      <c r="AB1178" s="369">
        <v>0.21652628218507552</v>
      </c>
      <c r="AC1178" s="373">
        <v>-0.22200134890475068</v>
      </c>
      <c r="AD1178" s="686">
        <v>9412648000140</v>
      </c>
      <c r="AE1178" s="687" t="s">
        <v>1855</v>
      </c>
      <c r="AF1178" s="688" t="s">
        <v>1800</v>
      </c>
      <c r="AG1178" s="689" t="s">
        <v>1438</v>
      </c>
      <c r="AH1178" s="689" t="s">
        <v>1780</v>
      </c>
      <c r="AI1178" s="689">
        <v>100000</v>
      </c>
      <c r="AJ1178" s="689">
        <v>5000</v>
      </c>
      <c r="AK1178" s="689">
        <v>100000</v>
      </c>
      <c r="AL1178" s="673">
        <v>1.8</v>
      </c>
      <c r="AM1178" s="673">
        <v>20</v>
      </c>
      <c r="AN1178" s="685" t="s">
        <v>1801</v>
      </c>
      <c r="AO1178" s="683" t="s">
        <v>1324</v>
      </c>
      <c r="AP1178" s="687" t="s">
        <v>1783</v>
      </c>
      <c r="AQ1178" s="376" t="s">
        <v>1782</v>
      </c>
      <c r="AR1178" s="369">
        <v>0</v>
      </c>
      <c r="AS1178" s="369">
        <v>0</v>
      </c>
      <c r="AT1178" s="369" t="s">
        <v>1419</v>
      </c>
      <c r="AW1178"/>
      <c r="AX1178" s="198"/>
      <c r="AY1178" s="184"/>
      <c r="AZ1178" s="184"/>
      <c r="BA1178" s="184"/>
      <c r="BB1178" s="186"/>
      <c r="BC1178" s="184"/>
      <c r="BD1178" s="184"/>
      <c r="BE1178" s="184"/>
      <c r="BF1178" s="184"/>
      <c r="BG1178" s="186"/>
      <c r="BH1178" s="186"/>
      <c r="BI1178" s="199"/>
      <c r="BJ1178" s="199"/>
      <c r="BK1178" s="199"/>
      <c r="BL1178" s="186"/>
      <c r="BM1178" s="186"/>
      <c r="BN1178" s="186"/>
      <c r="BO1178" s="186"/>
      <c r="BP1178" s="186"/>
      <c r="BQ1178" s="186"/>
      <c r="BR1178" s="186"/>
      <c r="BS1178" s="186"/>
      <c r="BT1178" s="187"/>
      <c r="BU1178" s="188"/>
      <c r="BV1178" s="189"/>
      <c r="BW1178" s="185"/>
      <c r="BX1178"/>
      <c r="BZ1178"/>
    </row>
    <row r="1179" spans="2:78" ht="18.75">
      <c r="B1179" s="676" t="s">
        <v>1710</v>
      </c>
      <c r="C1179" s="364">
        <v>9412822000154</v>
      </c>
      <c r="D1179" s="838" t="s">
        <v>14</v>
      </c>
      <c r="E1179" s="838" t="s">
        <v>607</v>
      </c>
      <c r="F1179" s="365" t="s">
        <v>1419</v>
      </c>
      <c r="G1179" s="366" t="s">
        <v>1419</v>
      </c>
      <c r="H1179" s="366" t="s">
        <v>34</v>
      </c>
      <c r="I1179" s="840" t="s">
        <v>34</v>
      </c>
      <c r="J1179" s="366" t="s">
        <v>608</v>
      </c>
      <c r="K1179" s="367" t="s">
        <v>48</v>
      </c>
      <c r="L1179" s="681" t="s">
        <v>1419</v>
      </c>
      <c r="M1179" s="368" t="s">
        <v>1419</v>
      </c>
      <c r="N1179" s="682">
        <v>206881</v>
      </c>
      <c r="O1179" s="683" t="s">
        <v>1321</v>
      </c>
      <c r="P1179" s="684">
        <v>39540</v>
      </c>
      <c r="Q1179" s="372">
        <v>283.12879770000001</v>
      </c>
      <c r="R1179" s="372">
        <v>258.20593619681279</v>
      </c>
      <c r="S1179" s="873">
        <v>2</v>
      </c>
      <c r="T1179" s="369">
        <v>2.3512174711273204E-2</v>
      </c>
      <c r="U1179" s="685">
        <v>0.24183527891968362</v>
      </c>
      <c r="V1179" s="369">
        <v>-8.2415046998820629E-2</v>
      </c>
      <c r="W1179" s="685">
        <v>-0.72464645178152509</v>
      </c>
      <c r="X1179" s="369">
        <v>-1.2392924098149072E-2</v>
      </c>
      <c r="Y1179" s="685">
        <v>-8.2815543252033996E-2</v>
      </c>
      <c r="Z1179" s="369">
        <v>1.5905524488826206E-2</v>
      </c>
      <c r="AA1179" s="685">
        <v>8.469088070926438E-2</v>
      </c>
      <c r="AB1179" s="369">
        <v>0.24316899322806976</v>
      </c>
      <c r="AC1179" s="373">
        <v>-0.80662601226500519</v>
      </c>
      <c r="AD1179" s="686">
        <v>9288254000121</v>
      </c>
      <c r="AE1179" s="687" t="s">
        <v>1855</v>
      </c>
      <c r="AF1179" s="688" t="s">
        <v>1800</v>
      </c>
      <c r="AG1179" s="689" t="s">
        <v>1438</v>
      </c>
      <c r="AH1179" s="689" t="s">
        <v>1786</v>
      </c>
      <c r="AI1179" s="689">
        <v>100000</v>
      </c>
      <c r="AJ1179" s="689">
        <v>5000</v>
      </c>
      <c r="AK1179" s="689">
        <v>100000</v>
      </c>
      <c r="AL1179" s="673">
        <v>2.8</v>
      </c>
      <c r="AM1179" s="673">
        <v>0</v>
      </c>
      <c r="AN1179" s="685" t="s">
        <v>1782</v>
      </c>
      <c r="AO1179" s="683" t="s">
        <v>1324</v>
      </c>
      <c r="AP1179" s="687" t="s">
        <v>1783</v>
      </c>
      <c r="AQ1179" s="376" t="s">
        <v>1782</v>
      </c>
      <c r="AR1179" s="369">
        <v>0</v>
      </c>
      <c r="AS1179" s="369">
        <v>0</v>
      </c>
      <c r="AT1179" s="369" t="s">
        <v>1419</v>
      </c>
      <c r="AW1179"/>
      <c r="AX1179" s="198"/>
      <c r="AY1179" s="184"/>
      <c r="AZ1179" s="184"/>
      <c r="BA1179" s="184"/>
      <c r="BB1179" s="186"/>
      <c r="BC1179" s="184"/>
      <c r="BD1179" s="184"/>
      <c r="BE1179" s="184"/>
      <c r="BF1179" s="184"/>
      <c r="BG1179" s="186"/>
      <c r="BH1179" s="186"/>
      <c r="BI1179" s="199"/>
      <c r="BJ1179" s="199"/>
      <c r="BK1179" s="199"/>
      <c r="BL1179" s="186"/>
      <c r="BM1179" s="186"/>
      <c r="BN1179" s="186"/>
      <c r="BO1179" s="186"/>
      <c r="BP1179" s="186"/>
      <c r="BQ1179" s="186"/>
      <c r="BR1179" s="186"/>
      <c r="BS1179" s="186"/>
      <c r="BT1179" s="187"/>
      <c r="BU1179" s="188"/>
      <c r="BV1179" s="189"/>
      <c r="BW1179" s="185"/>
      <c r="BX1179"/>
      <c r="BZ1179"/>
    </row>
    <row r="1180" spans="2:78" ht="18.75">
      <c r="B1180" s="676" t="s">
        <v>539</v>
      </c>
      <c r="C1180" s="364"/>
      <c r="D1180" s="838" t="s">
        <v>13</v>
      </c>
      <c r="E1180" s="838" t="s">
        <v>615</v>
      </c>
      <c r="F1180" s="365" t="s">
        <v>619</v>
      </c>
      <c r="G1180" s="366" t="s">
        <v>34</v>
      </c>
      <c r="H1180" s="366" t="s">
        <v>865</v>
      </c>
      <c r="I1180" s="840" t="s">
        <v>34</v>
      </c>
      <c r="J1180" s="366" t="s">
        <v>608</v>
      </c>
      <c r="L1180" s="681" t="s">
        <v>1419</v>
      </c>
      <c r="M1180" s="368" t="s">
        <v>34</v>
      </c>
      <c r="N1180" s="683">
        <v>604951</v>
      </c>
      <c r="O1180" s="683" t="s">
        <v>1321</v>
      </c>
      <c r="S1180" s="873"/>
      <c r="AD1180" s="686">
        <v>42747269000186</v>
      </c>
      <c r="AG1180" s="689" t="s">
        <v>1438</v>
      </c>
      <c r="AI1180" s="689">
        <v>5000</v>
      </c>
      <c r="AJ1180" s="689">
        <v>1000</v>
      </c>
      <c r="AK1180" s="689">
        <v>5000</v>
      </c>
      <c r="AO1180" s="683" t="s">
        <v>1324</v>
      </c>
      <c r="AR1180" s="369">
        <v>6.3333333333333297E-3</v>
      </c>
      <c r="AS1180" s="369">
        <v>6.3333333333333297E-3</v>
      </c>
      <c r="AT1180" s="369" t="s">
        <v>1419</v>
      </c>
      <c r="AW1180"/>
      <c r="AX1180" s="198"/>
      <c r="AY1180" s="184"/>
      <c r="AZ1180" s="184"/>
      <c r="BA1180" s="184"/>
      <c r="BB1180" s="186"/>
      <c r="BC1180" s="184"/>
      <c r="BD1180" s="184"/>
      <c r="BE1180" s="184"/>
      <c r="BF1180" s="184"/>
      <c r="BG1180" s="186"/>
      <c r="BH1180" s="186"/>
      <c r="BI1180" s="199"/>
      <c r="BJ1180" s="199"/>
      <c r="BK1180" s="199"/>
      <c r="BL1180" s="186"/>
      <c r="BM1180" s="186"/>
      <c r="BN1180" s="186"/>
      <c r="BO1180" s="186"/>
      <c r="BP1180" s="186"/>
      <c r="BQ1180" s="186"/>
      <c r="BR1180" s="186"/>
      <c r="BS1180" s="186"/>
      <c r="BT1180" s="187"/>
      <c r="BU1180" s="188"/>
      <c r="BV1180" s="189"/>
      <c r="BW1180" s="185"/>
      <c r="BX1180"/>
      <c r="BZ1180"/>
    </row>
    <row r="1181" spans="2:78" ht="18.75">
      <c r="B1181" s="676" t="s">
        <v>385</v>
      </c>
      <c r="C1181" s="364">
        <v>12282747000169</v>
      </c>
      <c r="D1181" s="838" t="s">
        <v>14</v>
      </c>
      <c r="E1181" s="838" t="s">
        <v>614</v>
      </c>
      <c r="F1181" s="365" t="s">
        <v>1419</v>
      </c>
      <c r="G1181" s="366" t="s">
        <v>1419</v>
      </c>
      <c r="H1181" s="366" t="s">
        <v>1338</v>
      </c>
      <c r="I1181" s="840" t="s">
        <v>34</v>
      </c>
      <c r="J1181" s="366" t="s">
        <v>608</v>
      </c>
      <c r="K1181" s="367" t="s">
        <v>48</v>
      </c>
      <c r="L1181" s="681" t="s">
        <v>1419</v>
      </c>
      <c r="M1181" s="368" t="s">
        <v>34</v>
      </c>
      <c r="N1181" s="682">
        <v>257982</v>
      </c>
      <c r="O1181" s="683" t="s">
        <v>1321</v>
      </c>
      <c r="P1181" s="684">
        <v>40438</v>
      </c>
      <c r="Q1181" s="372">
        <v>197.90862730000001</v>
      </c>
      <c r="R1181" s="372">
        <v>261.98115985697217</v>
      </c>
      <c r="S1181" s="873">
        <v>2</v>
      </c>
      <c r="T1181" s="369">
        <v>-8.6724148083527353E-2</v>
      </c>
      <c r="U1181" s="685">
        <v>-0.89200419775700457</v>
      </c>
      <c r="V1181" s="369">
        <v>-0.13493772353311984</v>
      </c>
      <c r="W1181" s="685">
        <v>-1.1864598290061152</v>
      </c>
      <c r="X1181" s="369">
        <v>-0.13887398606257972</v>
      </c>
      <c r="Y1181" s="685">
        <v>-0.92802348406746404</v>
      </c>
      <c r="Z1181" s="369">
        <v>5.5264358639826705E-2</v>
      </c>
      <c r="AA1181" s="685">
        <v>0.29426173329446553</v>
      </c>
      <c r="AB1181" s="369">
        <v>0.18882058964094015</v>
      </c>
      <c r="AC1181" s="373">
        <v>-1.3169597252143981</v>
      </c>
      <c r="AD1181" s="686">
        <v>12297830000101</v>
      </c>
      <c r="AE1181" s="687" t="s">
        <v>1892</v>
      </c>
      <c r="AF1181" s="688" t="s">
        <v>1779</v>
      </c>
      <c r="AG1181" s="689" t="s">
        <v>1439</v>
      </c>
      <c r="AH1181" s="689" t="s">
        <v>1780</v>
      </c>
      <c r="AI1181" s="689">
        <v>50000</v>
      </c>
      <c r="AJ1181" s="689">
        <v>10000</v>
      </c>
      <c r="AK1181" s="689">
        <v>50000</v>
      </c>
      <c r="AL1181" s="673">
        <v>2</v>
      </c>
      <c r="AM1181" s="673">
        <v>20</v>
      </c>
      <c r="AN1181" s="685" t="s">
        <v>1781</v>
      </c>
      <c r="AO1181" s="683" t="s">
        <v>1324</v>
      </c>
      <c r="AP1181" s="687" t="s">
        <v>1783</v>
      </c>
      <c r="AQ1181" s="376" t="s">
        <v>665</v>
      </c>
      <c r="AR1181" s="369">
        <v>4.6666666666666697E-3</v>
      </c>
      <c r="AS1181" s="369">
        <v>4.6666666666666697E-3</v>
      </c>
      <c r="AT1181" s="369" t="s">
        <v>1419</v>
      </c>
      <c r="AW1181"/>
      <c r="AX1181" s="198"/>
      <c r="AY1181" s="184"/>
      <c r="AZ1181" s="184"/>
      <c r="BA1181" s="184"/>
      <c r="BB1181" s="186"/>
      <c r="BC1181" s="184"/>
      <c r="BD1181" s="184"/>
      <c r="BE1181" s="184"/>
      <c r="BF1181" s="184"/>
      <c r="BG1181" s="186"/>
      <c r="BH1181" s="186"/>
      <c r="BI1181" s="199"/>
      <c r="BJ1181" s="199"/>
      <c r="BK1181" s="199"/>
      <c r="BL1181" s="186"/>
      <c r="BM1181" s="186"/>
      <c r="BN1181" s="186"/>
      <c r="BO1181" s="186"/>
      <c r="BP1181" s="186"/>
      <c r="BQ1181" s="186"/>
      <c r="BR1181" s="186"/>
      <c r="BS1181" s="186"/>
      <c r="BT1181" s="187"/>
      <c r="BU1181" s="188"/>
      <c r="BV1181" s="189"/>
      <c r="BW1181" s="185"/>
      <c r="BX1181"/>
      <c r="BZ1181"/>
    </row>
    <row r="1182" spans="2:78" ht="18.75">
      <c r="B1182" s="676" t="s">
        <v>386</v>
      </c>
      <c r="C1182" s="364">
        <v>17164804000129</v>
      </c>
      <c r="D1182" s="838" t="s">
        <v>14</v>
      </c>
      <c r="E1182" s="838" t="s">
        <v>607</v>
      </c>
      <c r="F1182" s="365" t="s">
        <v>1419</v>
      </c>
      <c r="G1182" s="366" t="s">
        <v>1419</v>
      </c>
      <c r="H1182" s="366" t="s">
        <v>34</v>
      </c>
      <c r="I1182" s="840" t="s">
        <v>34</v>
      </c>
      <c r="J1182" s="366" t="s">
        <v>608</v>
      </c>
      <c r="K1182" s="367" t="s">
        <v>48</v>
      </c>
      <c r="L1182" s="681" t="s">
        <v>1419</v>
      </c>
      <c r="M1182" s="368" t="s">
        <v>34</v>
      </c>
      <c r="N1182" s="682">
        <v>321771</v>
      </c>
      <c r="O1182" s="683" t="s">
        <v>1321</v>
      </c>
      <c r="P1182" s="684">
        <v>41248</v>
      </c>
      <c r="Q1182" s="372">
        <v>69.272476999999995</v>
      </c>
      <c r="R1182" s="372">
        <v>73.02689140239049</v>
      </c>
      <c r="S1182" s="873">
        <v>2</v>
      </c>
      <c r="T1182" s="369">
        <v>-4.8711757719102078E-2</v>
      </c>
      <c r="U1182" s="685">
        <v>-0.5010264537128899</v>
      </c>
      <c r="V1182" s="369">
        <v>-0.10549371527840956</v>
      </c>
      <c r="W1182" s="685">
        <v>-0.92756904528421724</v>
      </c>
      <c r="X1182" s="369">
        <v>-0.14954516829059683</v>
      </c>
      <c r="Y1182" s="685">
        <v>-0.99933351117290536</v>
      </c>
      <c r="Z1182" s="369">
        <v>-4.963959286951436E-2</v>
      </c>
      <c r="AA1182" s="685">
        <v>-0.2643119905364868</v>
      </c>
      <c r="AB1182" s="369">
        <v>0.21706081167055599</v>
      </c>
      <c r="AC1182" s="373">
        <v>-1.0099709012715374</v>
      </c>
      <c r="AD1182" s="686">
        <v>0</v>
      </c>
      <c r="AE1182" s="687" t="s">
        <v>1892</v>
      </c>
      <c r="AF1182" s="688" t="s">
        <v>1779</v>
      </c>
      <c r="AG1182" s="689" t="s">
        <v>1439</v>
      </c>
      <c r="AH1182" s="689" t="s">
        <v>1786</v>
      </c>
      <c r="AI1182" s="689">
        <v>50000</v>
      </c>
      <c r="AJ1182" s="689">
        <v>10000</v>
      </c>
      <c r="AK1182" s="689">
        <v>50000</v>
      </c>
      <c r="AL1182" s="673">
        <v>2</v>
      </c>
      <c r="AM1182" s="673">
        <v>20</v>
      </c>
      <c r="AN1182" s="685" t="s">
        <v>666</v>
      </c>
      <c r="AO1182" s="683" t="s">
        <v>1324</v>
      </c>
      <c r="AP1182" s="687" t="s">
        <v>1783</v>
      </c>
      <c r="AQ1182" s="376" t="s">
        <v>665</v>
      </c>
      <c r="AR1182" s="369">
        <v>4.7999999999999996E-3</v>
      </c>
      <c r="AS1182" s="369">
        <v>4.7999999999999996E-3</v>
      </c>
      <c r="AT1182" s="369" t="s">
        <v>1419</v>
      </c>
      <c r="AW1182"/>
      <c r="AX1182" s="198"/>
      <c r="AY1182" s="184"/>
      <c r="AZ1182" s="184"/>
      <c r="BA1182" s="184"/>
      <c r="BB1182" s="186"/>
      <c r="BC1182" s="184"/>
      <c r="BD1182" s="184"/>
      <c r="BE1182" s="184"/>
      <c r="BF1182" s="184"/>
      <c r="BG1182" s="186"/>
      <c r="BH1182" s="186"/>
      <c r="BI1182" s="199"/>
      <c r="BJ1182" s="199"/>
      <c r="BK1182" s="199"/>
      <c r="BL1182" s="186"/>
      <c r="BM1182" s="186"/>
      <c r="BN1182" s="186"/>
      <c r="BO1182" s="186"/>
      <c r="BP1182" s="186"/>
      <c r="BQ1182" s="186"/>
      <c r="BR1182" s="186"/>
      <c r="BS1182" s="186"/>
      <c r="BT1182" s="187"/>
      <c r="BU1182" s="188"/>
      <c r="BV1182" s="189"/>
      <c r="BW1182" s="185"/>
      <c r="BX1182"/>
      <c r="BZ1182"/>
    </row>
    <row r="1183" spans="2:78" ht="18.75">
      <c r="B1183" s="676" t="s">
        <v>387</v>
      </c>
      <c r="C1183" s="364"/>
      <c r="D1183" s="838" t="s">
        <v>14</v>
      </c>
      <c r="E1183" s="838" t="s">
        <v>607</v>
      </c>
      <c r="F1183" s="365" t="s">
        <v>1419</v>
      </c>
      <c r="G1183" s="366" t="s">
        <v>1419</v>
      </c>
      <c r="H1183" s="366" t="s">
        <v>34</v>
      </c>
      <c r="I1183" s="840" t="s">
        <v>34</v>
      </c>
      <c r="J1183" s="366" t="s">
        <v>608</v>
      </c>
      <c r="L1183" s="681" t="s">
        <v>1419</v>
      </c>
      <c r="M1183" s="368" t="s">
        <v>1416</v>
      </c>
      <c r="N1183" s="683">
        <v>569666</v>
      </c>
      <c r="O1183" s="683" t="s">
        <v>1321</v>
      </c>
      <c r="S1183" s="873"/>
      <c r="AD1183" s="686">
        <v>0</v>
      </c>
      <c r="AG1183" s="689" t="s">
        <v>1438</v>
      </c>
      <c r="AI1183" s="689">
        <v>5000</v>
      </c>
      <c r="AJ1183" s="689">
        <v>100</v>
      </c>
      <c r="AK1183" s="689">
        <v>5000</v>
      </c>
      <c r="AO1183" s="683" t="s">
        <v>1324</v>
      </c>
      <c r="AR1183" s="369">
        <v>2E-3</v>
      </c>
      <c r="AS1183" s="369">
        <v>2E-3</v>
      </c>
      <c r="AT1183" s="369" t="s">
        <v>1419</v>
      </c>
      <c r="AW1183"/>
      <c r="AX1183" s="198"/>
      <c r="AY1183" s="184"/>
      <c r="AZ1183" s="184"/>
      <c r="BA1183" s="184"/>
      <c r="BB1183" s="186"/>
      <c r="BC1183" s="184"/>
      <c r="BD1183" s="184"/>
      <c r="BE1183" s="184"/>
      <c r="BF1183" s="184"/>
      <c r="BG1183" s="186"/>
      <c r="BH1183" s="186"/>
      <c r="BI1183" s="199"/>
      <c r="BJ1183" s="199"/>
      <c r="BK1183" s="199"/>
      <c r="BL1183" s="186"/>
      <c r="BM1183" s="186"/>
      <c r="BN1183" s="186"/>
      <c r="BO1183" s="186"/>
      <c r="BP1183" s="186"/>
      <c r="BQ1183" s="186"/>
      <c r="BR1183" s="186"/>
      <c r="BS1183" s="186"/>
      <c r="BT1183" s="187"/>
      <c r="BU1183" s="188"/>
      <c r="BV1183" s="189"/>
      <c r="BW1183" s="185"/>
      <c r="BX1183"/>
      <c r="BZ1183"/>
    </row>
    <row r="1184" spans="2:78" ht="18.75">
      <c r="B1184" s="676" t="s">
        <v>388</v>
      </c>
      <c r="C1184" s="364">
        <v>17033928000175</v>
      </c>
      <c r="D1184" s="838" t="s">
        <v>14</v>
      </c>
      <c r="E1184" s="838" t="s">
        <v>607</v>
      </c>
      <c r="F1184" s="365" t="s">
        <v>1419</v>
      </c>
      <c r="G1184" s="366" t="s">
        <v>1419</v>
      </c>
      <c r="H1184" s="366" t="s">
        <v>34</v>
      </c>
      <c r="I1184" s="840" t="s">
        <v>34</v>
      </c>
      <c r="J1184" s="366" t="s">
        <v>608</v>
      </c>
      <c r="K1184" s="367" t="s">
        <v>48</v>
      </c>
      <c r="L1184" s="681" t="s">
        <v>1419</v>
      </c>
      <c r="M1184" s="368" t="s">
        <v>34</v>
      </c>
      <c r="N1184" s="682">
        <v>336106</v>
      </c>
      <c r="O1184" s="683" t="s">
        <v>1321</v>
      </c>
      <c r="P1184" s="684">
        <v>41284</v>
      </c>
      <c r="Q1184" s="372">
        <v>27.067544999999999</v>
      </c>
      <c r="R1184" s="372">
        <v>32.231580999999977</v>
      </c>
      <c r="S1184" s="873">
        <v>2</v>
      </c>
      <c r="T1184" s="369">
        <v>9.5403464292773021E-2</v>
      </c>
      <c r="U1184" s="685">
        <v>0.98127560212814857</v>
      </c>
      <c r="V1184" s="369">
        <v>1.5117387819636452E-3</v>
      </c>
      <c r="W1184" s="685">
        <v>1.3292186126960001E-2</v>
      </c>
      <c r="X1184" s="369">
        <v>-2.2807439915838335E-2</v>
      </c>
      <c r="Y1184" s="685">
        <v>-0.15241040063340475</v>
      </c>
      <c r="Z1184" s="369">
        <v>-1.2533371139324068E-2</v>
      </c>
      <c r="AA1184" s="685">
        <v>-6.6735444077378248E-2</v>
      </c>
      <c r="AB1184" s="369">
        <v>0.27656698037037308</v>
      </c>
      <c r="AC1184" s="373">
        <v>-0.40575939102703917</v>
      </c>
      <c r="AD1184" s="686">
        <v>17034032000100</v>
      </c>
      <c r="AE1184" s="687" t="s">
        <v>1881</v>
      </c>
      <c r="AF1184" s="688" t="s">
        <v>1779</v>
      </c>
      <c r="AG1184" s="689" t="s">
        <v>1439</v>
      </c>
      <c r="AH1184" s="689" t="s">
        <v>1786</v>
      </c>
      <c r="AI1184" s="689">
        <v>500</v>
      </c>
      <c r="AJ1184" s="689">
        <v>500</v>
      </c>
      <c r="AK1184" s="689">
        <v>500</v>
      </c>
      <c r="AL1184" s="673">
        <v>2</v>
      </c>
      <c r="AM1184" s="673">
        <v>20</v>
      </c>
      <c r="AN1184" s="685" t="s">
        <v>666</v>
      </c>
      <c r="AO1184" s="683" t="s">
        <v>1324</v>
      </c>
      <c r="AP1184" s="687" t="s">
        <v>1783</v>
      </c>
      <c r="AQ1184" s="376" t="s">
        <v>659</v>
      </c>
      <c r="AR1184" s="369">
        <v>4.9333333333333304E-3</v>
      </c>
      <c r="AS1184" s="369">
        <v>4.9333333333333304E-3</v>
      </c>
      <c r="AT1184" s="369" t="s">
        <v>1419</v>
      </c>
      <c r="AW1184"/>
      <c r="AX1184" s="198"/>
      <c r="AY1184" s="184"/>
      <c r="AZ1184" s="184"/>
      <c r="BA1184" s="184"/>
      <c r="BB1184" s="186"/>
      <c r="BC1184" s="184"/>
      <c r="BD1184" s="184"/>
      <c r="BE1184" s="184"/>
      <c r="BF1184" s="184"/>
      <c r="BG1184" s="186"/>
      <c r="BH1184" s="186"/>
      <c r="BI1184" s="199"/>
      <c r="BJ1184" s="199"/>
      <c r="BK1184" s="199"/>
      <c r="BL1184" s="186"/>
      <c r="BM1184" s="186"/>
      <c r="BN1184" s="186"/>
      <c r="BO1184" s="186"/>
      <c r="BP1184" s="186"/>
      <c r="BQ1184" s="186"/>
      <c r="BR1184" s="186"/>
      <c r="BS1184" s="186"/>
      <c r="BT1184" s="187"/>
      <c r="BU1184" s="188"/>
      <c r="BV1184" s="189"/>
      <c r="BW1184" s="185"/>
      <c r="BX1184"/>
      <c r="BZ1184"/>
    </row>
    <row r="1185" spans="2:78" ht="18.75">
      <c r="B1185" s="676" t="s">
        <v>389</v>
      </c>
      <c r="C1185" s="364"/>
      <c r="D1185" s="838" t="s">
        <v>14</v>
      </c>
      <c r="E1185" s="838" t="s">
        <v>607</v>
      </c>
      <c r="F1185" s="365" t="s">
        <v>1419</v>
      </c>
      <c r="G1185" s="366" t="s">
        <v>1419</v>
      </c>
      <c r="H1185" s="366" t="s">
        <v>34</v>
      </c>
      <c r="I1185" s="840" t="s">
        <v>34</v>
      </c>
      <c r="J1185" s="366" t="s">
        <v>608</v>
      </c>
      <c r="L1185" s="681" t="s">
        <v>1419</v>
      </c>
      <c r="M1185" s="368" t="s">
        <v>34</v>
      </c>
      <c r="N1185" s="682">
        <v>329169</v>
      </c>
      <c r="O1185" s="683" t="s">
        <v>1321</v>
      </c>
      <c r="S1185" s="873"/>
      <c r="AD1185" s="686">
        <v>17301225000180</v>
      </c>
      <c r="AG1185" s="689" t="s">
        <v>1439</v>
      </c>
      <c r="AI1185" s="689">
        <v>30000</v>
      </c>
      <c r="AJ1185" s="689">
        <v>5000</v>
      </c>
      <c r="AK1185" s="689">
        <v>30000</v>
      </c>
      <c r="AO1185" s="683" t="s">
        <v>1324</v>
      </c>
      <c r="AR1185" s="369">
        <v>4.9333333333333304E-3</v>
      </c>
      <c r="AS1185" s="369">
        <v>4.9333333333333304E-3</v>
      </c>
      <c r="AT1185" s="369" t="s">
        <v>1419</v>
      </c>
      <c r="AW1185"/>
      <c r="AX1185" s="198"/>
      <c r="AY1185" s="184"/>
      <c r="AZ1185" s="184"/>
      <c r="BA1185" s="184"/>
      <c r="BB1185" s="186"/>
      <c r="BC1185" s="184"/>
      <c r="BD1185" s="184"/>
      <c r="BE1185" s="184"/>
      <c r="BF1185" s="184"/>
      <c r="BG1185" s="186"/>
      <c r="BH1185" s="186"/>
      <c r="BI1185" s="199"/>
      <c r="BJ1185" s="199"/>
      <c r="BK1185" s="199"/>
      <c r="BL1185" s="186"/>
      <c r="BM1185" s="186"/>
      <c r="BN1185" s="186"/>
      <c r="BO1185" s="186"/>
      <c r="BP1185" s="186"/>
      <c r="BQ1185" s="186"/>
      <c r="BR1185" s="186"/>
      <c r="BS1185" s="186"/>
      <c r="BT1185" s="187"/>
      <c r="BU1185" s="188"/>
      <c r="BV1185" s="189"/>
      <c r="BW1185" s="185"/>
      <c r="BX1185"/>
      <c r="BZ1185"/>
    </row>
    <row r="1186" spans="2:78" ht="18.75">
      <c r="B1186" s="676" t="s">
        <v>1711</v>
      </c>
      <c r="C1186" s="364">
        <v>23711497000151</v>
      </c>
      <c r="D1186" s="838" t="s">
        <v>13</v>
      </c>
      <c r="E1186" s="838" t="s">
        <v>615</v>
      </c>
      <c r="F1186" s="365" t="s">
        <v>619</v>
      </c>
      <c r="G1186" s="366" t="s">
        <v>1419</v>
      </c>
      <c r="H1186" s="366" t="s">
        <v>1338</v>
      </c>
      <c r="I1186" s="840" t="s">
        <v>1419</v>
      </c>
      <c r="J1186" s="366" t="s">
        <v>608</v>
      </c>
      <c r="K1186" s="367" t="s">
        <v>48</v>
      </c>
      <c r="L1186" s="681" t="s">
        <v>1419</v>
      </c>
      <c r="M1186" s="368" t="s">
        <v>1419</v>
      </c>
      <c r="N1186" s="682">
        <v>416630</v>
      </c>
      <c r="O1186" s="683" t="s">
        <v>1321</v>
      </c>
      <c r="P1186" s="684">
        <v>42426</v>
      </c>
      <c r="Q1186" s="372">
        <v>12.082401000000001</v>
      </c>
      <c r="R1186" s="372">
        <v>16.197112494897961</v>
      </c>
      <c r="S1186" s="873">
        <v>1</v>
      </c>
      <c r="T1186" s="369">
        <v>0.16302864082110724</v>
      </c>
      <c r="U1186" s="685">
        <v>1.6768366732987088</v>
      </c>
      <c r="V1186" s="369">
        <v>0.12038112221623143</v>
      </c>
      <c r="W1186" s="685">
        <v>1.0584687657427234</v>
      </c>
      <c r="X1186" s="369">
        <v>6.7206908659964926E-2</v>
      </c>
      <c r="Y1186" s="685">
        <v>0.44910923417953413</v>
      </c>
      <c r="Z1186" s="369">
        <v>0.13496519777083726</v>
      </c>
      <c r="AA1186" s="685">
        <v>0.7186384499512839</v>
      </c>
      <c r="AB1186" s="369">
        <v>0.26194890547496891</v>
      </c>
      <c r="AC1186" s="373">
        <v>2.5385614377508938E-2</v>
      </c>
      <c r="AD1186" s="686">
        <v>44643074000111</v>
      </c>
      <c r="AE1186" s="687" t="s">
        <v>1881</v>
      </c>
      <c r="AF1186" s="688" t="s">
        <v>1779</v>
      </c>
      <c r="AG1186" s="689" t="s">
        <v>1439</v>
      </c>
      <c r="AH1186" s="689" t="s">
        <v>1786</v>
      </c>
      <c r="AI1186" s="689">
        <v>1000</v>
      </c>
      <c r="AJ1186" s="689">
        <v>500</v>
      </c>
      <c r="AK1186" s="689">
        <v>500</v>
      </c>
      <c r="AL1186" s="673">
        <v>2</v>
      </c>
      <c r="AM1186" s="673">
        <v>20</v>
      </c>
      <c r="AN1186" s="685" t="s">
        <v>1787</v>
      </c>
      <c r="AO1186" s="683" t="s">
        <v>1324</v>
      </c>
      <c r="AP1186" s="687" t="s">
        <v>1802</v>
      </c>
      <c r="AQ1186" s="376" t="s">
        <v>668</v>
      </c>
      <c r="AR1186" s="369">
        <v>4.9333333333333304E-3</v>
      </c>
      <c r="AS1186" s="369">
        <v>4.9333333333333304E-3</v>
      </c>
      <c r="AT1186" s="369" t="s">
        <v>1419</v>
      </c>
      <c r="AW1186"/>
      <c r="AX1186" s="198"/>
      <c r="AY1186" s="184"/>
      <c r="AZ1186" s="184"/>
      <c r="BA1186" s="184"/>
      <c r="BB1186" s="186"/>
      <c r="BC1186" s="184"/>
      <c r="BD1186" s="184"/>
      <c r="BE1186" s="184"/>
      <c r="BF1186" s="184"/>
      <c r="BG1186" s="186"/>
      <c r="BH1186" s="186"/>
      <c r="BI1186" s="199"/>
      <c r="BJ1186" s="199"/>
      <c r="BK1186" s="199"/>
      <c r="BL1186" s="186"/>
      <c r="BM1186" s="186"/>
      <c r="BN1186" s="186"/>
      <c r="BO1186" s="186"/>
      <c r="BP1186" s="186"/>
      <c r="BQ1186" s="186"/>
      <c r="BR1186" s="186"/>
      <c r="BS1186" s="186"/>
      <c r="BT1186" s="187"/>
      <c r="BU1186" s="188"/>
      <c r="BV1186" s="189"/>
      <c r="BW1186" s="185"/>
      <c r="BX1186"/>
      <c r="BZ1186"/>
    </row>
    <row r="1187" spans="2:78" ht="18.75">
      <c r="B1187" s="676" t="s">
        <v>390</v>
      </c>
      <c r="C1187" s="364">
        <v>11225767000135</v>
      </c>
      <c r="D1187" s="838" t="s">
        <v>14</v>
      </c>
      <c r="E1187" s="838" t="s">
        <v>607</v>
      </c>
      <c r="F1187" s="365" t="s">
        <v>1419</v>
      </c>
      <c r="G1187" s="366" t="s">
        <v>1419</v>
      </c>
      <c r="H1187" s="366" t="s">
        <v>34</v>
      </c>
      <c r="I1187" s="840" t="s">
        <v>34</v>
      </c>
      <c r="J1187" s="366" t="s">
        <v>608</v>
      </c>
      <c r="K1187" s="367" t="s">
        <v>48</v>
      </c>
      <c r="L1187" s="681" t="s">
        <v>1419</v>
      </c>
      <c r="M1187" s="368" t="s">
        <v>1416</v>
      </c>
      <c r="N1187" s="682">
        <v>238341</v>
      </c>
      <c r="O1187" s="683" t="s">
        <v>1321</v>
      </c>
      <c r="P1187" s="684">
        <v>40116</v>
      </c>
      <c r="Q1187" s="372">
        <v>82.326894100000004</v>
      </c>
      <c r="R1187" s="372">
        <v>87.799954327710864</v>
      </c>
      <c r="S1187" s="873">
        <v>1</v>
      </c>
      <c r="T1187" s="369">
        <v>6.8874207486421035E-2</v>
      </c>
      <c r="U1187" s="685">
        <v>0.70840802190300012</v>
      </c>
      <c r="V1187" s="369">
        <v>-2.3599437730388528E-2</v>
      </c>
      <c r="W1187" s="685">
        <v>-0.2075015356796413</v>
      </c>
      <c r="X1187" s="369">
        <v>-2.2507279260679636E-2</v>
      </c>
      <c r="Y1187" s="685">
        <v>-0.15040458122202249</v>
      </c>
      <c r="Z1187" s="369">
        <v>-5.0696592671743868E-2</v>
      </c>
      <c r="AA1187" s="685">
        <v>-0.26994011328234296</v>
      </c>
      <c r="AB1187" s="369">
        <v>0.27531454320289434</v>
      </c>
      <c r="AC1187" s="373">
        <v>-0.49881428146865187</v>
      </c>
      <c r="AD1187" s="686">
        <v>11286540000108</v>
      </c>
      <c r="AE1187" s="687" t="s">
        <v>1881</v>
      </c>
      <c r="AF1187" s="688" t="s">
        <v>1825</v>
      </c>
      <c r="AG1187" s="689" t="s">
        <v>719</v>
      </c>
      <c r="AH1187" s="689" t="s">
        <v>1786</v>
      </c>
      <c r="AI1187" s="689">
        <v>30000</v>
      </c>
      <c r="AJ1187" s="689">
        <v>5000</v>
      </c>
      <c r="AK1187" s="689">
        <v>30000</v>
      </c>
      <c r="AL1187" s="673">
        <v>1.85</v>
      </c>
      <c r="AM1187" s="673">
        <v>0</v>
      </c>
      <c r="AN1187" s="685" t="s">
        <v>666</v>
      </c>
      <c r="AO1187" s="683" t="s">
        <v>1324</v>
      </c>
      <c r="AP1187" s="687" t="s">
        <v>1783</v>
      </c>
      <c r="AQ1187" s="376" t="s">
        <v>659</v>
      </c>
      <c r="AR1187" s="369">
        <v>3.7000000000000002E-3</v>
      </c>
      <c r="AS1187" s="369">
        <v>3.7000000000000002E-3</v>
      </c>
      <c r="AT1187" s="369" t="s">
        <v>1419</v>
      </c>
      <c r="AW1187"/>
      <c r="AX1187" s="198"/>
      <c r="AY1187" s="184"/>
      <c r="AZ1187" s="184"/>
      <c r="BA1187" s="184"/>
      <c r="BB1187" s="186"/>
      <c r="BC1187" s="184"/>
      <c r="BD1187" s="184"/>
      <c r="BE1187" s="184"/>
      <c r="BF1187" s="184"/>
      <c r="BG1187" s="186"/>
      <c r="BH1187" s="186"/>
      <c r="BI1187" s="199"/>
      <c r="BJ1187" s="199"/>
      <c r="BK1187" s="199"/>
      <c r="BL1187" s="186"/>
      <c r="BM1187" s="186"/>
      <c r="BN1187" s="186"/>
      <c r="BO1187" s="186"/>
      <c r="BP1187" s="186"/>
      <c r="BQ1187" s="186"/>
      <c r="BR1187" s="186"/>
      <c r="BS1187" s="186"/>
      <c r="BT1187" s="187"/>
      <c r="BU1187" s="188"/>
      <c r="BV1187" s="189"/>
      <c r="BW1187" s="185"/>
      <c r="BX1187"/>
      <c r="BZ1187"/>
    </row>
    <row r="1188" spans="2:78" ht="18.75">
      <c r="B1188" s="676" t="s">
        <v>695</v>
      </c>
      <c r="C1188" s="364">
        <v>17797493000135</v>
      </c>
      <c r="D1188" s="838" t="s">
        <v>13</v>
      </c>
      <c r="E1188" s="838" t="s">
        <v>615</v>
      </c>
      <c r="F1188" s="365" t="s">
        <v>619</v>
      </c>
      <c r="G1188" s="366" t="s">
        <v>34</v>
      </c>
      <c r="H1188" s="366" t="s">
        <v>1337</v>
      </c>
      <c r="I1188" s="840" t="s">
        <v>34</v>
      </c>
      <c r="J1188" s="366" t="s">
        <v>1419</v>
      </c>
      <c r="K1188" s="367" t="s">
        <v>48</v>
      </c>
      <c r="L1188" s="681" t="s">
        <v>1419</v>
      </c>
      <c r="M1188" s="368" t="s">
        <v>34</v>
      </c>
      <c r="N1188" s="682">
        <v>473596</v>
      </c>
      <c r="O1188" s="683" t="s">
        <v>1321</v>
      </c>
      <c r="P1188" s="684">
        <v>43320</v>
      </c>
      <c r="Q1188" s="372">
        <v>22.235658999999998</v>
      </c>
      <c r="R1188" s="372">
        <v>30.056419641434243</v>
      </c>
      <c r="S1188" s="873">
        <v>1</v>
      </c>
      <c r="T1188" s="369">
        <v>0.11742072590815278</v>
      </c>
      <c r="U1188" s="685">
        <v>1.2077349011588796</v>
      </c>
      <c r="V1188" s="369">
        <v>9.6356568861703407E-2</v>
      </c>
      <c r="W1188" s="685">
        <v>0.84722933825997515</v>
      </c>
      <c r="X1188" s="369">
        <v>4.595946952776897E-2</v>
      </c>
      <c r="Y1188" s="685">
        <v>0.30712351712748348</v>
      </c>
      <c r="Z1188" s="369">
        <v>9.140242877562188E-2</v>
      </c>
      <c r="AA1188" s="685">
        <v>0.48668323999069157</v>
      </c>
      <c r="AB1188" s="369">
        <v>3.0354691246820442E-2</v>
      </c>
      <c r="AC1188" s="373">
        <v>-0.57239321962630341</v>
      </c>
      <c r="AD1188" s="686">
        <v>0</v>
      </c>
      <c r="AE1188" s="687" t="s">
        <v>1815</v>
      </c>
      <c r="AF1188" s="688" t="s">
        <v>1816</v>
      </c>
      <c r="AG1188" s="689" t="s">
        <v>719</v>
      </c>
      <c r="AH1188" s="689" t="s">
        <v>1786</v>
      </c>
      <c r="AI1188" s="689">
        <v>1000</v>
      </c>
      <c r="AJ1188" s="689">
        <v>1000</v>
      </c>
      <c r="AK1188" s="689">
        <v>1000</v>
      </c>
      <c r="AL1188" s="673">
        <v>2</v>
      </c>
      <c r="AM1188" s="673">
        <v>20</v>
      </c>
      <c r="AN1188" s="685" t="s">
        <v>1787</v>
      </c>
      <c r="AO1188" s="683" t="s">
        <v>1324</v>
      </c>
      <c r="AP1188" s="687" t="s">
        <v>1802</v>
      </c>
      <c r="AQ1188" s="376" t="s">
        <v>664</v>
      </c>
      <c r="AR1188" s="369">
        <v>7.1999999999999998E-3</v>
      </c>
      <c r="AS1188" s="369">
        <v>7.1999999999999998E-3</v>
      </c>
      <c r="AT1188" s="369" t="s">
        <v>1419</v>
      </c>
      <c r="AW1188"/>
      <c r="AX1188" s="198"/>
      <c r="AY1188" s="184"/>
      <c r="AZ1188" s="184"/>
      <c r="BA1188" s="184"/>
      <c r="BB1188" s="186"/>
      <c r="BC1188" s="184"/>
      <c r="BD1188" s="184"/>
      <c r="BE1188" s="184"/>
      <c r="BF1188" s="184"/>
      <c r="BG1188" s="186"/>
      <c r="BH1188" s="186"/>
      <c r="BI1188" s="199"/>
      <c r="BJ1188" s="199"/>
      <c r="BK1188" s="199"/>
      <c r="BL1188" s="186"/>
      <c r="BM1188" s="186"/>
      <c r="BN1188" s="186"/>
      <c r="BO1188" s="186"/>
      <c r="BP1188" s="186"/>
      <c r="BQ1188" s="186"/>
      <c r="BR1188" s="186"/>
      <c r="BS1188" s="186"/>
      <c r="BT1188" s="187"/>
      <c r="BU1188" s="188"/>
      <c r="BV1188" s="189"/>
      <c r="BW1188" s="185"/>
      <c r="BX1188"/>
      <c r="BZ1188"/>
    </row>
    <row r="1189" spans="2:78" ht="18.75">
      <c r="B1189" s="676" t="s">
        <v>1199</v>
      </c>
      <c r="C1189" s="364">
        <v>13823084000105</v>
      </c>
      <c r="D1189" s="838" t="s">
        <v>11</v>
      </c>
      <c r="E1189" s="838" t="s">
        <v>620</v>
      </c>
      <c r="F1189" s="365" t="s">
        <v>663</v>
      </c>
      <c r="G1189" s="366" t="s">
        <v>738</v>
      </c>
      <c r="H1189" s="366" t="s">
        <v>34</v>
      </c>
      <c r="I1189" s="840" t="s">
        <v>1419</v>
      </c>
      <c r="J1189" s="366" t="s">
        <v>608</v>
      </c>
      <c r="K1189" s="367" t="s">
        <v>48</v>
      </c>
      <c r="L1189" s="681" t="s">
        <v>1419</v>
      </c>
      <c r="M1189" s="368" t="s">
        <v>34</v>
      </c>
      <c r="N1189" s="682">
        <v>299588</v>
      </c>
      <c r="O1189" s="683" t="s">
        <v>1321</v>
      </c>
      <c r="P1189" s="684">
        <v>40996</v>
      </c>
      <c r="Q1189" s="372">
        <v>1243.8355770000001</v>
      </c>
      <c r="R1189" s="372">
        <v>945.59671105577661</v>
      </c>
      <c r="S1189" s="873">
        <v>1</v>
      </c>
      <c r="T1189" s="369">
        <v>0.10917827017848669</v>
      </c>
      <c r="U1189" s="685">
        <v>1.1229568402247192</v>
      </c>
      <c r="V1189" s="369">
        <v>0.12879205525713289</v>
      </c>
      <c r="W1189" s="685">
        <v>1.1324231345893305</v>
      </c>
      <c r="X1189" s="369">
        <v>0.20575886835038593</v>
      </c>
      <c r="Y1189" s="685">
        <v>1.3749807814852948</v>
      </c>
      <c r="Z1189" s="369">
        <v>0.20257588424294615</v>
      </c>
      <c r="AA1189" s="685">
        <v>1.0786396927083792</v>
      </c>
      <c r="AB1189" s="369">
        <v>1.7413476086595293E-3</v>
      </c>
      <c r="AC1189" s="373">
        <v>8.6488572798472436</v>
      </c>
      <c r="AD1189" s="686">
        <v>0</v>
      </c>
      <c r="AE1189" s="687" t="s">
        <v>1815</v>
      </c>
      <c r="AF1189" s="688" t="s">
        <v>1816</v>
      </c>
      <c r="AG1189" s="689" t="s">
        <v>719</v>
      </c>
      <c r="AH1189" s="689" t="s">
        <v>1786</v>
      </c>
      <c r="AI1189" s="689">
        <v>1000</v>
      </c>
      <c r="AJ1189" s="689">
        <v>1000</v>
      </c>
      <c r="AK1189" s="689">
        <v>1000</v>
      </c>
      <c r="AL1189" s="673">
        <v>0.6</v>
      </c>
      <c r="AM1189" s="673">
        <v>20</v>
      </c>
      <c r="AN1189" s="685" t="s">
        <v>1787</v>
      </c>
      <c r="AO1189" s="683" t="s">
        <v>1324</v>
      </c>
      <c r="AP1189" s="687" t="s">
        <v>1788</v>
      </c>
      <c r="AQ1189" s="376" t="s">
        <v>675</v>
      </c>
      <c r="AR1189" s="369">
        <v>2.3999999999999998E-3</v>
      </c>
      <c r="AS1189" s="369">
        <v>2.3999999999999998E-3</v>
      </c>
      <c r="AT1189" s="369" t="s">
        <v>1419</v>
      </c>
      <c r="AW1189"/>
      <c r="AX1189" s="198"/>
      <c r="AY1189" s="184"/>
      <c r="AZ1189" s="184"/>
      <c r="BA1189" s="184"/>
      <c r="BB1189" s="186"/>
      <c r="BC1189" s="184"/>
      <c r="BD1189" s="184"/>
      <c r="BE1189" s="184"/>
      <c r="BF1189" s="184"/>
      <c r="BG1189" s="186"/>
      <c r="BH1189" s="186"/>
      <c r="BI1189" s="199"/>
      <c r="BJ1189" s="199"/>
      <c r="BK1189" s="199"/>
      <c r="BL1189" s="186"/>
      <c r="BM1189" s="186"/>
      <c r="BN1189" s="186"/>
      <c r="BO1189" s="186"/>
      <c r="BP1189" s="186"/>
      <c r="BQ1189" s="186"/>
      <c r="BR1189" s="186"/>
      <c r="BS1189" s="186"/>
      <c r="BT1189" s="187"/>
      <c r="BU1189" s="188"/>
      <c r="BV1189" s="189"/>
      <c r="BW1189" s="185"/>
      <c r="BX1189"/>
      <c r="BZ1189"/>
    </row>
    <row r="1190" spans="2:78" ht="18.75">
      <c r="B1190" s="676" t="s">
        <v>593</v>
      </c>
      <c r="C1190" s="364">
        <v>35847495000173</v>
      </c>
      <c r="D1190" s="838" t="s">
        <v>14</v>
      </c>
      <c r="E1190" s="838" t="s">
        <v>607</v>
      </c>
      <c r="F1190" s="365" t="s">
        <v>1419</v>
      </c>
      <c r="G1190" s="366" t="s">
        <v>1419</v>
      </c>
      <c r="H1190" s="366" t="s">
        <v>34</v>
      </c>
      <c r="I1190" s="840" t="s">
        <v>34</v>
      </c>
      <c r="J1190" s="366" t="s">
        <v>608</v>
      </c>
      <c r="K1190" s="367" t="s">
        <v>48</v>
      </c>
      <c r="L1190" s="681" t="s">
        <v>1419</v>
      </c>
      <c r="M1190" s="368" t="s">
        <v>34</v>
      </c>
      <c r="N1190" s="683">
        <v>541771</v>
      </c>
      <c r="O1190" s="683" t="s">
        <v>1321</v>
      </c>
      <c r="P1190" s="684">
        <v>44015</v>
      </c>
      <c r="Q1190" s="372">
        <v>1.8956178400000001</v>
      </c>
      <c r="R1190" s="372">
        <v>1.8131568381451604</v>
      </c>
      <c r="S1190" s="873">
        <v>2</v>
      </c>
      <c r="T1190" s="369">
        <v>2.9107862408469742E-2</v>
      </c>
      <c r="U1190" s="685">
        <v>0.29938991653260261</v>
      </c>
      <c r="V1190" s="369">
        <v>-3.6596619075204395E-2</v>
      </c>
      <c r="W1190" s="685">
        <v>-0.3217811689220591</v>
      </c>
      <c r="X1190" s="369">
        <v>-9.4585976130296068E-2</v>
      </c>
      <c r="Y1190" s="685">
        <v>-0.63206947248424639</v>
      </c>
      <c r="AB1190" s="369">
        <v>0.21596282136227896</v>
      </c>
      <c r="AC1190" s="373">
        <v>-0.69608280926401478</v>
      </c>
      <c r="AD1190" s="686">
        <v>0</v>
      </c>
      <c r="AE1190" s="687" t="s">
        <v>1815</v>
      </c>
      <c r="AF1190" s="688" t="s">
        <v>1825</v>
      </c>
      <c r="AG1190" s="689" t="s">
        <v>719</v>
      </c>
      <c r="AH1190" s="689" t="s">
        <v>1786</v>
      </c>
      <c r="AI1190" s="689">
        <v>1000</v>
      </c>
      <c r="AJ1190" s="689">
        <v>1000</v>
      </c>
      <c r="AK1190" s="689">
        <v>1000</v>
      </c>
      <c r="AL1190" s="673">
        <v>1.5</v>
      </c>
      <c r="AM1190" s="673">
        <v>20</v>
      </c>
      <c r="AN1190" s="685" t="s">
        <v>666</v>
      </c>
      <c r="AO1190" s="683" t="s">
        <v>1324</v>
      </c>
      <c r="AP1190" s="687" t="s">
        <v>1783</v>
      </c>
      <c r="AQ1190" s="376" t="s">
        <v>665</v>
      </c>
      <c r="AR1190" s="369">
        <v>5.0000000000000001E-3</v>
      </c>
      <c r="AS1190" s="369">
        <v>5.0000000000000001E-3</v>
      </c>
      <c r="AT1190" s="369" t="s">
        <v>1419</v>
      </c>
      <c r="AW1190"/>
      <c r="AX1190" s="198"/>
      <c r="AY1190" s="184"/>
      <c r="AZ1190" s="184"/>
      <c r="BA1190" s="184"/>
      <c r="BB1190" s="186"/>
      <c r="BC1190" s="184"/>
      <c r="BD1190" s="184"/>
      <c r="BE1190" s="184"/>
      <c r="BF1190" s="184"/>
      <c r="BG1190" s="186"/>
      <c r="BH1190" s="186"/>
      <c r="BI1190" s="199"/>
      <c r="BJ1190" s="199"/>
      <c r="BK1190" s="199"/>
      <c r="BL1190" s="186"/>
      <c r="BM1190" s="186"/>
      <c r="BN1190" s="186"/>
      <c r="BO1190" s="186"/>
      <c r="BP1190" s="186"/>
      <c r="BQ1190" s="186"/>
      <c r="BR1190" s="186"/>
      <c r="BS1190" s="186"/>
      <c r="BT1190" s="187"/>
      <c r="BU1190" s="188"/>
      <c r="BV1190" s="189"/>
      <c r="BW1190" s="185"/>
      <c r="BX1190"/>
      <c r="BZ1190"/>
    </row>
    <row r="1191" spans="2:78" ht="18.75">
      <c r="B1191" s="676" t="s">
        <v>391</v>
      </c>
      <c r="C1191" s="364">
        <v>11458144000102</v>
      </c>
      <c r="D1191" s="838" t="s">
        <v>14</v>
      </c>
      <c r="E1191" s="838" t="s">
        <v>607</v>
      </c>
      <c r="F1191" s="365" t="s">
        <v>1419</v>
      </c>
      <c r="G1191" s="366" t="s">
        <v>1419</v>
      </c>
      <c r="H1191" s="366" t="s">
        <v>34</v>
      </c>
      <c r="I1191" s="840" t="s">
        <v>34</v>
      </c>
      <c r="J1191" s="366" t="s">
        <v>608</v>
      </c>
      <c r="K1191" s="367" t="s">
        <v>48</v>
      </c>
      <c r="L1191" s="681" t="s">
        <v>1419</v>
      </c>
      <c r="M1191" s="368" t="s">
        <v>34</v>
      </c>
      <c r="N1191" s="682">
        <v>255173</v>
      </c>
      <c r="O1191" s="683" t="s">
        <v>1321</v>
      </c>
      <c r="P1191" s="684">
        <v>40417</v>
      </c>
      <c r="Q1191" s="372">
        <v>194.30645799999999</v>
      </c>
      <c r="R1191" s="372">
        <v>278.7527142851406</v>
      </c>
      <c r="S1191" s="873">
        <v>2</v>
      </c>
      <c r="T1191" s="369">
        <v>3.9781394151373384E-2</v>
      </c>
      <c r="U1191" s="685">
        <v>0.40917289313091759</v>
      </c>
      <c r="V1191" s="369">
        <v>-2.5701879052326237E-2</v>
      </c>
      <c r="W1191" s="685">
        <v>-0.22598756098085629</v>
      </c>
      <c r="X1191" s="369">
        <v>-7.9878993154576916E-2</v>
      </c>
      <c r="Y1191" s="685">
        <v>-0.53379026290573339</v>
      </c>
      <c r="Z1191" s="369">
        <v>-0.20010711449429619</v>
      </c>
      <c r="AA1191" s="685">
        <v>-1.0654944308574774</v>
      </c>
      <c r="AB1191" s="369">
        <v>0.21482846829956664</v>
      </c>
      <c r="AC1191" s="373">
        <v>-0.64904464697447561</v>
      </c>
      <c r="AD1191" s="686">
        <v>0</v>
      </c>
      <c r="AE1191" s="687" t="s">
        <v>1815</v>
      </c>
      <c r="AF1191" s="688" t="s">
        <v>1825</v>
      </c>
      <c r="AG1191" s="689" t="s">
        <v>719</v>
      </c>
      <c r="AH1191" s="689" t="s">
        <v>1786</v>
      </c>
      <c r="AI1191" s="689">
        <v>2500</v>
      </c>
      <c r="AJ1191" s="689">
        <v>2500</v>
      </c>
      <c r="AK1191" s="689">
        <v>2500</v>
      </c>
      <c r="AL1191" s="673">
        <v>1.5</v>
      </c>
      <c r="AM1191" s="673">
        <v>20</v>
      </c>
      <c r="AN1191" s="685" t="s">
        <v>666</v>
      </c>
      <c r="AO1191" s="683" t="s">
        <v>1324</v>
      </c>
      <c r="AP1191" s="687" t="s">
        <v>1783</v>
      </c>
      <c r="AQ1191" s="376" t="s">
        <v>665</v>
      </c>
      <c r="AR1191" s="369">
        <v>5.8500000000000002E-3</v>
      </c>
      <c r="AS1191" s="369">
        <v>5.8500000000000002E-3</v>
      </c>
      <c r="AT1191" s="369" t="s">
        <v>1419</v>
      </c>
      <c r="AW1191"/>
      <c r="AX1191" s="198"/>
      <c r="AY1191" s="184"/>
      <c r="AZ1191" s="184"/>
      <c r="BA1191" s="184"/>
      <c r="BB1191" s="186"/>
      <c r="BC1191" s="184"/>
      <c r="BD1191" s="184"/>
      <c r="BE1191" s="184"/>
      <c r="BF1191" s="184"/>
      <c r="BG1191" s="186"/>
      <c r="BH1191" s="186"/>
      <c r="BI1191" s="199"/>
      <c r="BJ1191" s="199"/>
      <c r="BK1191" s="199"/>
      <c r="BL1191" s="186"/>
      <c r="BM1191" s="186"/>
      <c r="BN1191" s="186"/>
      <c r="BO1191" s="186"/>
      <c r="BP1191" s="186"/>
      <c r="BQ1191" s="186"/>
      <c r="BR1191" s="186"/>
      <c r="BS1191" s="186"/>
      <c r="BT1191" s="187"/>
      <c r="BU1191" s="188"/>
      <c r="BV1191" s="189"/>
      <c r="BW1191" s="185"/>
      <c r="BX1191"/>
      <c r="BZ1191"/>
    </row>
    <row r="1192" spans="2:78" ht="18.75">
      <c r="B1192" s="676" t="s">
        <v>1200</v>
      </c>
      <c r="C1192" s="364">
        <v>12839769000187</v>
      </c>
      <c r="D1192" s="838" t="s">
        <v>13</v>
      </c>
      <c r="E1192" s="838" t="s">
        <v>615</v>
      </c>
      <c r="F1192" s="365" t="s">
        <v>619</v>
      </c>
      <c r="G1192" s="366" t="s">
        <v>34</v>
      </c>
      <c r="H1192" s="366" t="s">
        <v>1337</v>
      </c>
      <c r="I1192" s="840" t="s">
        <v>34</v>
      </c>
      <c r="J1192" s="366" t="s">
        <v>1419</v>
      </c>
      <c r="K1192" s="367" t="s">
        <v>48</v>
      </c>
      <c r="L1192" s="681" t="s">
        <v>1419</v>
      </c>
      <c r="M1192" s="368" t="s">
        <v>1416</v>
      </c>
      <c r="N1192" s="682">
        <v>268471</v>
      </c>
      <c r="O1192" s="683" t="s">
        <v>1321</v>
      </c>
      <c r="P1192" s="684">
        <v>40599</v>
      </c>
      <c r="Q1192" s="372">
        <v>22.645136000000001</v>
      </c>
      <c r="R1192" s="372">
        <v>24.966922683999979</v>
      </c>
      <c r="S1192" s="873">
        <v>1</v>
      </c>
      <c r="T1192" s="369">
        <v>9.6663980436894281E-2</v>
      </c>
      <c r="U1192" s="685">
        <v>0.99424068413522348</v>
      </c>
      <c r="V1192" s="369">
        <v>0.10058758713054017</v>
      </c>
      <c r="W1192" s="685">
        <v>0.88443119019824135</v>
      </c>
      <c r="X1192" s="369">
        <v>0.11687938263969033</v>
      </c>
      <c r="Y1192" s="685">
        <v>0.78104485201470442</v>
      </c>
      <c r="Z1192" s="369">
        <v>9.0651933271302498E-2</v>
      </c>
      <c r="AA1192" s="685">
        <v>0.48268713629264604</v>
      </c>
      <c r="AB1192" s="369">
        <v>1.3613836374285078E-2</v>
      </c>
      <c r="AC1192" s="373">
        <v>-0.96547371536800908</v>
      </c>
      <c r="AD1192" s="686">
        <v>0</v>
      </c>
      <c r="AE1192" s="687" t="s">
        <v>1815</v>
      </c>
      <c r="AF1192" s="688" t="s">
        <v>1825</v>
      </c>
      <c r="AG1192" s="689" t="s">
        <v>719</v>
      </c>
      <c r="AH1192" s="689" t="s">
        <v>1786</v>
      </c>
      <c r="AI1192" s="689">
        <v>5000</v>
      </c>
      <c r="AJ1192" s="689">
        <v>2500</v>
      </c>
      <c r="AK1192" s="689">
        <v>2500</v>
      </c>
      <c r="AL1192" s="673">
        <v>1</v>
      </c>
      <c r="AM1192" s="673">
        <v>20</v>
      </c>
      <c r="AN1192" s="685" t="s">
        <v>1787</v>
      </c>
      <c r="AO1192" s="683" t="s">
        <v>1324</v>
      </c>
      <c r="AP1192" s="687" t="s">
        <v>1802</v>
      </c>
      <c r="AQ1192" s="376" t="s">
        <v>664</v>
      </c>
      <c r="AR1192" s="369">
        <v>3.5999999999999999E-3</v>
      </c>
      <c r="AS1192" s="369">
        <v>3.5999999999999999E-3</v>
      </c>
      <c r="AT1192" s="369" t="s">
        <v>1419</v>
      </c>
      <c r="AW1192"/>
      <c r="AX1192" s="198"/>
      <c r="AY1192" s="184"/>
      <c r="AZ1192" s="184"/>
      <c r="BA1192" s="184"/>
      <c r="BB1192" s="186"/>
      <c r="BC1192" s="184"/>
      <c r="BD1192" s="184"/>
      <c r="BE1192" s="184"/>
      <c r="BF1192" s="184"/>
      <c r="BG1192" s="186"/>
      <c r="BH1192" s="186"/>
      <c r="BI1192" s="199"/>
      <c r="BJ1192" s="199"/>
      <c r="BK1192" s="199"/>
      <c r="BL1192" s="186"/>
      <c r="BM1192" s="186"/>
      <c r="BN1192" s="186"/>
      <c r="BO1192" s="186"/>
      <c r="BP1192" s="186"/>
      <c r="BQ1192" s="186"/>
      <c r="BR1192" s="186"/>
      <c r="BS1192" s="186"/>
      <c r="BT1192" s="187"/>
      <c r="BU1192" s="188"/>
      <c r="BV1192" s="189"/>
      <c r="BW1192" s="185"/>
      <c r="BX1192"/>
      <c r="BZ1192"/>
    </row>
    <row r="1193" spans="2:78" ht="18.75">
      <c r="B1193" s="676" t="s">
        <v>1201</v>
      </c>
      <c r="C1193" s="364">
        <v>4899128000190</v>
      </c>
      <c r="D1193" s="838" t="s">
        <v>11</v>
      </c>
      <c r="E1193" s="838" t="s">
        <v>620</v>
      </c>
      <c r="F1193" s="365" t="s">
        <v>663</v>
      </c>
      <c r="G1193" s="366" t="s">
        <v>738</v>
      </c>
      <c r="H1193" s="366" t="s">
        <v>34</v>
      </c>
      <c r="I1193" s="840" t="s">
        <v>1419</v>
      </c>
      <c r="J1193" s="366" t="s">
        <v>608</v>
      </c>
      <c r="K1193" s="367" t="s">
        <v>48</v>
      </c>
      <c r="L1193" s="681" t="s">
        <v>1339</v>
      </c>
      <c r="M1193" s="368" t="s">
        <v>34</v>
      </c>
      <c r="N1193" s="682">
        <v>109215</v>
      </c>
      <c r="O1193" s="683" t="s">
        <v>1321</v>
      </c>
      <c r="P1193" s="684">
        <v>37430</v>
      </c>
      <c r="Q1193" s="372">
        <v>4359208000</v>
      </c>
      <c r="R1193" s="372">
        <v>112674457.42188345</v>
      </c>
      <c r="S1193" s="873">
        <v>0</v>
      </c>
      <c r="T1193" s="369">
        <v>0.10676222821347126</v>
      </c>
      <c r="U1193" s="685">
        <v>1.0981065577788753</v>
      </c>
      <c r="V1193" s="369">
        <v>0.12593882998081818</v>
      </c>
      <c r="W1193" s="685">
        <v>1.1073357306757661</v>
      </c>
      <c r="X1193" s="369">
        <v>0.19737155076336554</v>
      </c>
      <c r="Y1193" s="685">
        <v>1.318932648139576</v>
      </c>
      <c r="Z1193" s="369">
        <v>0.18223847063172682</v>
      </c>
      <c r="AA1193" s="685">
        <v>0.97035068461608132</v>
      </c>
      <c r="AB1193" s="369">
        <v>1.6318274143071289E-3</v>
      </c>
      <c r="AC1193" s="373">
        <v>7.4808411468979452</v>
      </c>
      <c r="AD1193" s="686">
        <v>0</v>
      </c>
      <c r="AE1193" s="687" t="s">
        <v>1815</v>
      </c>
      <c r="AF1193" s="688" t="s">
        <v>1816</v>
      </c>
      <c r="AG1193" s="689" t="s">
        <v>719</v>
      </c>
      <c r="AH1193" s="689" t="s">
        <v>1786</v>
      </c>
      <c r="AI1193" s="689">
        <v>1000</v>
      </c>
      <c r="AJ1193" s="689">
        <v>1000</v>
      </c>
      <c r="AK1193" s="689">
        <v>1000</v>
      </c>
      <c r="AL1193" s="673">
        <v>0.3</v>
      </c>
      <c r="AM1193" s="673">
        <v>0</v>
      </c>
      <c r="AN1193" s="685" t="s">
        <v>1787</v>
      </c>
      <c r="AO1193" s="683" t="s">
        <v>1324</v>
      </c>
      <c r="AP1193" s="687" t="s">
        <v>1788</v>
      </c>
      <c r="AQ1193" s="376" t="s">
        <v>669</v>
      </c>
      <c r="AR1193" s="369">
        <v>1E-3</v>
      </c>
      <c r="AS1193" s="369">
        <v>1E-3</v>
      </c>
      <c r="AT1193" s="369" t="s">
        <v>1419</v>
      </c>
      <c r="AW1193"/>
      <c r="AX1193" s="198"/>
      <c r="AY1193" s="184"/>
      <c r="AZ1193" s="184"/>
      <c r="BA1193" s="184"/>
      <c r="BB1193" s="186"/>
      <c r="BC1193" s="184"/>
      <c r="BD1193" s="184"/>
      <c r="BE1193" s="184"/>
      <c r="BF1193" s="184"/>
      <c r="BG1193" s="186"/>
      <c r="BH1193" s="186"/>
      <c r="BI1193" s="199"/>
      <c r="BJ1193" s="199"/>
      <c r="BK1193" s="199"/>
      <c r="BL1193" s="186"/>
      <c r="BM1193" s="186"/>
      <c r="BN1193" s="186"/>
      <c r="BO1193" s="186"/>
      <c r="BP1193" s="186"/>
      <c r="BQ1193" s="186"/>
      <c r="BR1193" s="186"/>
      <c r="BS1193" s="186"/>
      <c r="BT1193" s="187"/>
      <c r="BU1193" s="188"/>
      <c r="BV1193" s="189"/>
      <c r="BW1193" s="185"/>
      <c r="BX1193"/>
      <c r="BZ1193"/>
    </row>
    <row r="1194" spans="2:78" ht="18.75">
      <c r="B1194" s="676" t="s">
        <v>1202</v>
      </c>
      <c r="C1194" s="364"/>
      <c r="D1194" s="838" t="s">
        <v>13</v>
      </c>
      <c r="E1194" s="838" t="s">
        <v>615</v>
      </c>
      <c r="F1194" s="365" t="s">
        <v>619</v>
      </c>
      <c r="G1194" s="366" t="s">
        <v>34</v>
      </c>
      <c r="H1194" s="366" t="s">
        <v>1337</v>
      </c>
      <c r="I1194" s="840" t="s">
        <v>34</v>
      </c>
      <c r="J1194" s="366" t="s">
        <v>1419</v>
      </c>
      <c r="L1194" s="681" t="s">
        <v>1419</v>
      </c>
      <c r="M1194" s="368" t="s">
        <v>1416</v>
      </c>
      <c r="N1194" s="682">
        <v>95141</v>
      </c>
      <c r="O1194" s="683" t="s">
        <v>1321</v>
      </c>
      <c r="S1194" s="873"/>
      <c r="AD1194" s="686">
        <v>0</v>
      </c>
      <c r="AG1194" s="689" t="s">
        <v>719</v>
      </c>
      <c r="AI1194" s="689">
        <v>1000</v>
      </c>
      <c r="AJ1194" s="689">
        <v>1000</v>
      </c>
      <c r="AK1194" s="689">
        <v>1000</v>
      </c>
      <c r="AO1194" s="683" t="s">
        <v>1324</v>
      </c>
      <c r="AR1194" s="369">
        <v>1E-3</v>
      </c>
      <c r="AS1194" s="369">
        <v>1E-3</v>
      </c>
      <c r="AT1194" s="369" t="s">
        <v>1419</v>
      </c>
      <c r="AW1194"/>
      <c r="AX1194" s="198"/>
      <c r="AY1194" s="184"/>
      <c r="AZ1194" s="184"/>
      <c r="BA1194" s="184"/>
      <c r="BB1194" s="186"/>
      <c r="BC1194" s="184"/>
      <c r="BD1194" s="184"/>
      <c r="BE1194" s="184"/>
      <c r="BF1194" s="184"/>
      <c r="BG1194" s="186"/>
      <c r="BH1194" s="186"/>
      <c r="BI1194" s="199"/>
      <c r="BJ1194" s="199"/>
      <c r="BK1194" s="199"/>
      <c r="BL1194" s="186"/>
      <c r="BM1194" s="186"/>
      <c r="BN1194" s="186"/>
      <c r="BO1194" s="186"/>
      <c r="BP1194" s="186"/>
      <c r="BQ1194" s="186"/>
      <c r="BR1194" s="186"/>
      <c r="BS1194" s="186"/>
      <c r="BT1194" s="187"/>
      <c r="BU1194" s="188"/>
      <c r="BV1194" s="189"/>
      <c r="BW1194" s="185"/>
      <c r="BX1194"/>
      <c r="BZ1194"/>
    </row>
    <row r="1195" spans="2:78" ht="18.75">
      <c r="B1195" s="676" t="s">
        <v>551</v>
      </c>
      <c r="C1195" s="364">
        <v>13001237000139</v>
      </c>
      <c r="D1195" s="838" t="s">
        <v>14</v>
      </c>
      <c r="E1195" s="838" t="s">
        <v>607</v>
      </c>
      <c r="F1195" s="365" t="s">
        <v>1419</v>
      </c>
      <c r="G1195" s="366" t="s">
        <v>1419</v>
      </c>
      <c r="H1195" s="366" t="s">
        <v>34</v>
      </c>
      <c r="I1195" s="840" t="s">
        <v>34</v>
      </c>
      <c r="J1195" s="366" t="s">
        <v>608</v>
      </c>
      <c r="K1195" s="367" t="s">
        <v>48</v>
      </c>
      <c r="L1195" s="681" t="s">
        <v>1419</v>
      </c>
      <c r="M1195" s="368" t="s">
        <v>1416</v>
      </c>
      <c r="N1195" s="682">
        <v>372994</v>
      </c>
      <c r="O1195" s="683" t="s">
        <v>1321</v>
      </c>
      <c r="P1195" s="684">
        <v>40583</v>
      </c>
      <c r="Q1195" s="372">
        <v>26.106273999999999</v>
      </c>
      <c r="R1195" s="372">
        <v>26.244885908366548</v>
      </c>
      <c r="S1195" s="873">
        <v>2</v>
      </c>
      <c r="T1195" s="369">
        <v>5.7164952422701809E-2</v>
      </c>
      <c r="U1195" s="685">
        <v>0.58797207758694514</v>
      </c>
      <c r="V1195" s="369">
        <v>4.6521186149922622E-2</v>
      </c>
      <c r="W1195" s="685">
        <v>0.40904438817697536</v>
      </c>
      <c r="X1195" s="369">
        <v>0.17453045674809364</v>
      </c>
      <c r="Y1195" s="685">
        <v>1.1662973544538797</v>
      </c>
      <c r="Z1195" s="369">
        <v>0.14323853232664896</v>
      </c>
      <c r="AA1195" s="685">
        <v>0.76269081618581558</v>
      </c>
      <c r="AB1195" s="369">
        <v>0.20414128798222314</v>
      </c>
      <c r="AC1195" s="373">
        <v>-0.32923375192559501</v>
      </c>
      <c r="AD1195" s="686">
        <v>0</v>
      </c>
      <c r="AE1195" s="687" t="s">
        <v>1815</v>
      </c>
      <c r="AF1195" s="688" t="s">
        <v>1816</v>
      </c>
      <c r="AG1195" s="689" t="s">
        <v>719</v>
      </c>
      <c r="AH1195" s="689" t="s">
        <v>1786</v>
      </c>
      <c r="AI1195" s="689">
        <v>1000</v>
      </c>
      <c r="AJ1195" s="689">
        <v>1000</v>
      </c>
      <c r="AK1195" s="689">
        <v>1000</v>
      </c>
      <c r="AL1195" s="673">
        <v>1</v>
      </c>
      <c r="AM1195" s="673">
        <v>0</v>
      </c>
      <c r="AN1195" s="685" t="s">
        <v>666</v>
      </c>
      <c r="AO1195" s="683" t="s">
        <v>1324</v>
      </c>
      <c r="AP1195" s="687" t="s">
        <v>1783</v>
      </c>
      <c r="AQ1195" s="376" t="s">
        <v>659</v>
      </c>
      <c r="AR1195" s="369">
        <v>3.3333333333333301E-3</v>
      </c>
      <c r="AS1195" s="369">
        <v>3.3333333333333301E-3</v>
      </c>
      <c r="AT1195" s="369" t="s">
        <v>1419</v>
      </c>
      <c r="AW1195"/>
      <c r="AX1195" s="198"/>
      <c r="AY1195" s="184"/>
      <c r="AZ1195" s="184"/>
      <c r="BA1195" s="184"/>
      <c r="BB1195" s="186"/>
      <c r="BC1195" s="184"/>
      <c r="BD1195" s="184"/>
      <c r="BE1195" s="184"/>
      <c r="BF1195" s="184"/>
      <c r="BG1195" s="186"/>
      <c r="BH1195" s="186"/>
      <c r="BI1195" s="199"/>
      <c r="BJ1195" s="199"/>
      <c r="BK1195" s="199"/>
      <c r="BL1195" s="186"/>
      <c r="BM1195" s="186"/>
      <c r="BN1195" s="186"/>
      <c r="BO1195" s="186"/>
      <c r="BP1195" s="186"/>
      <c r="BQ1195" s="186"/>
      <c r="BR1195" s="186"/>
      <c r="BS1195" s="186"/>
      <c r="BT1195" s="187"/>
      <c r="BU1195" s="188"/>
      <c r="BV1195" s="189"/>
      <c r="BW1195" s="185"/>
      <c r="BX1195"/>
      <c r="BZ1195"/>
    </row>
    <row r="1196" spans="2:78" ht="18.75">
      <c r="B1196" s="676" t="s">
        <v>1203</v>
      </c>
      <c r="C1196" s="364">
        <v>9326708000101</v>
      </c>
      <c r="D1196" s="838" t="s">
        <v>11</v>
      </c>
      <c r="E1196" s="838" t="s">
        <v>621</v>
      </c>
      <c r="F1196" s="365" t="s">
        <v>663</v>
      </c>
      <c r="G1196" s="366" t="s">
        <v>865</v>
      </c>
      <c r="H1196" s="366" t="s">
        <v>34</v>
      </c>
      <c r="I1196" s="840" t="s">
        <v>1419</v>
      </c>
      <c r="J1196" s="366" t="s">
        <v>608</v>
      </c>
      <c r="K1196" s="367" t="s">
        <v>48</v>
      </c>
      <c r="L1196" s="681" t="s">
        <v>1419</v>
      </c>
      <c r="M1196" s="368" t="s">
        <v>34</v>
      </c>
      <c r="N1196" s="682">
        <v>212873</v>
      </c>
      <c r="O1196" s="683" t="s">
        <v>1321</v>
      </c>
      <c r="P1196" s="684">
        <v>39642</v>
      </c>
      <c r="Q1196" s="372">
        <v>255.13252399999999</v>
      </c>
      <c r="R1196" s="372">
        <v>411.26767318473918</v>
      </c>
      <c r="S1196" s="873">
        <v>1</v>
      </c>
      <c r="T1196" s="369">
        <v>7.1530539302035567E-2</v>
      </c>
      <c r="U1196" s="685">
        <v>0.73572981384359704</v>
      </c>
      <c r="V1196" s="369">
        <v>8.2110547256923683E-2</v>
      </c>
      <c r="W1196" s="685">
        <v>0.72196909290630451</v>
      </c>
      <c r="X1196" s="369">
        <v>6.9659900674385433E-2</v>
      </c>
      <c r="Y1196" s="685">
        <v>0.4655013192643993</v>
      </c>
      <c r="Z1196" s="369">
        <v>7.7737618249281271E-2</v>
      </c>
      <c r="AA1196" s="685">
        <v>0.41392331063318955</v>
      </c>
      <c r="AB1196" s="369">
        <v>5.6408820495730878E-2</v>
      </c>
      <c r="AC1196" s="373">
        <v>-0.56056554241730272</v>
      </c>
      <c r="AD1196" s="686">
        <v>0</v>
      </c>
      <c r="AE1196" s="687" t="s">
        <v>1815</v>
      </c>
      <c r="AF1196" s="688" t="s">
        <v>1825</v>
      </c>
      <c r="AG1196" s="689" t="s">
        <v>719</v>
      </c>
      <c r="AH1196" s="689" t="s">
        <v>1786</v>
      </c>
      <c r="AI1196" s="689">
        <v>5000</v>
      </c>
      <c r="AJ1196" s="689">
        <v>2500</v>
      </c>
      <c r="AK1196" s="689">
        <v>2500</v>
      </c>
      <c r="AL1196" s="673">
        <v>0.4</v>
      </c>
      <c r="AM1196" s="673">
        <v>20</v>
      </c>
      <c r="AN1196" s="685" t="s">
        <v>1791</v>
      </c>
      <c r="AO1196" s="683" t="s">
        <v>1324</v>
      </c>
      <c r="AP1196" s="687" t="s">
        <v>1788</v>
      </c>
      <c r="AQ1196" s="376" t="s">
        <v>683</v>
      </c>
      <c r="AR1196" s="369">
        <v>1.4400000000000001E-3</v>
      </c>
      <c r="AS1196" s="369">
        <v>1.4400000000000001E-3</v>
      </c>
      <c r="AT1196" s="369" t="s">
        <v>1419</v>
      </c>
      <c r="AW1196"/>
      <c r="AX1196" s="198"/>
      <c r="AY1196" s="184"/>
      <c r="AZ1196" s="184"/>
      <c r="BA1196" s="184"/>
      <c r="BB1196" s="186"/>
      <c r="BC1196" s="184"/>
      <c r="BD1196" s="184"/>
      <c r="BE1196" s="184"/>
      <c r="BF1196" s="184"/>
      <c r="BG1196" s="186"/>
      <c r="BH1196" s="186"/>
      <c r="BI1196" s="199"/>
      <c r="BJ1196" s="199"/>
      <c r="BK1196" s="199"/>
      <c r="BL1196" s="186"/>
      <c r="BM1196" s="186"/>
      <c r="BN1196" s="186"/>
      <c r="BO1196" s="186"/>
      <c r="BP1196" s="186"/>
      <c r="BQ1196" s="186"/>
      <c r="BR1196" s="186"/>
      <c r="BS1196" s="186"/>
      <c r="BT1196" s="187"/>
      <c r="BU1196" s="188"/>
      <c r="BV1196" s="189"/>
      <c r="BW1196" s="185"/>
      <c r="BX1196"/>
      <c r="BZ1196"/>
    </row>
    <row r="1197" spans="2:78" ht="18.75">
      <c r="B1197" s="676" t="s">
        <v>1386</v>
      </c>
      <c r="C1197" s="364">
        <v>16892116000112</v>
      </c>
      <c r="D1197" s="838" t="s">
        <v>11</v>
      </c>
      <c r="E1197" s="838" t="s">
        <v>621</v>
      </c>
      <c r="F1197" s="365" t="s">
        <v>672</v>
      </c>
      <c r="G1197" s="366" t="s">
        <v>738</v>
      </c>
      <c r="H1197" s="366" t="s">
        <v>34</v>
      </c>
      <c r="I1197" s="840" t="s">
        <v>1419</v>
      </c>
      <c r="J1197" s="366" t="s">
        <v>608</v>
      </c>
      <c r="K1197" s="367" t="s">
        <v>48</v>
      </c>
      <c r="L1197" s="681" t="s">
        <v>1419</v>
      </c>
      <c r="M1197" s="368" t="s">
        <v>1416</v>
      </c>
      <c r="N1197" s="682">
        <v>329355</v>
      </c>
      <c r="O1197" s="683" t="s">
        <v>1321</v>
      </c>
      <c r="P1197" s="684">
        <v>41334</v>
      </c>
      <c r="Q1197" s="372">
        <v>23.961870999999999</v>
      </c>
      <c r="R1197" s="372">
        <v>70.739477912350566</v>
      </c>
      <c r="S1197" s="873">
        <v>1</v>
      </c>
      <c r="T1197" s="369">
        <v>8.9165395792607294E-2</v>
      </c>
      <c r="U1197" s="685">
        <v>0.91711373474740132</v>
      </c>
      <c r="V1197" s="369">
        <v>9.3953748309862473E-2</v>
      </c>
      <c r="W1197" s="685">
        <v>0.82610218429276117</v>
      </c>
      <c r="X1197" s="369">
        <v>0.11460928517375102</v>
      </c>
      <c r="Y1197" s="685">
        <v>0.76587495721119236</v>
      </c>
      <c r="Z1197" s="369">
        <v>0.17595635791824371</v>
      </c>
      <c r="AA1197" s="685">
        <v>0.9369008188921617</v>
      </c>
      <c r="AB1197" s="369">
        <v>3.5154369339770931E-2</v>
      </c>
      <c r="AC1197" s="373">
        <v>-0.5625940779712969</v>
      </c>
      <c r="AD1197" s="686">
        <v>0</v>
      </c>
      <c r="AE1197" s="687" t="s">
        <v>1815</v>
      </c>
      <c r="AF1197" s="688" t="s">
        <v>1825</v>
      </c>
      <c r="AG1197" s="689" t="s">
        <v>719</v>
      </c>
      <c r="AH1197" s="689" t="s">
        <v>1786</v>
      </c>
      <c r="AI1197" s="689">
        <v>5000</v>
      </c>
      <c r="AJ1197" s="689">
        <v>2500</v>
      </c>
      <c r="AK1197" s="689">
        <v>2500</v>
      </c>
      <c r="AL1197" s="673">
        <v>0.25</v>
      </c>
      <c r="AM1197" s="673">
        <v>20</v>
      </c>
      <c r="AN1197" s="685" t="s">
        <v>1895</v>
      </c>
      <c r="AO1197" s="683" t="s">
        <v>1324</v>
      </c>
      <c r="AP1197" s="687" t="s">
        <v>1788</v>
      </c>
      <c r="AQ1197" s="376" t="s">
        <v>680</v>
      </c>
      <c r="AR1197" s="369">
        <v>8.3333333333333295E-4</v>
      </c>
      <c r="AS1197" s="369">
        <v>8.3333333333333295E-4</v>
      </c>
      <c r="AT1197" s="369" t="s">
        <v>1419</v>
      </c>
      <c r="AW1197"/>
      <c r="AX1197" s="198"/>
      <c r="AY1197" s="184"/>
      <c r="AZ1197" s="184"/>
      <c r="BA1197" s="184"/>
      <c r="BB1197" s="186"/>
      <c r="BC1197" s="184"/>
      <c r="BD1197" s="184"/>
      <c r="BE1197" s="184"/>
      <c r="BF1197" s="184"/>
      <c r="BG1197" s="186"/>
      <c r="BH1197" s="186"/>
      <c r="BI1197" s="199"/>
      <c r="BJ1197" s="199"/>
      <c r="BK1197" s="199"/>
      <c r="BL1197" s="186"/>
      <c r="BM1197" s="186"/>
      <c r="BN1197" s="186"/>
      <c r="BO1197" s="186"/>
      <c r="BP1197" s="186"/>
      <c r="BQ1197" s="186"/>
      <c r="BR1197" s="186"/>
      <c r="BS1197" s="186"/>
      <c r="BT1197" s="187"/>
      <c r="BU1197" s="188"/>
      <c r="BV1197" s="189"/>
      <c r="BW1197" s="185"/>
      <c r="BX1197"/>
      <c r="BZ1197"/>
    </row>
    <row r="1198" spans="2:78" ht="18.75">
      <c r="B1198" s="676" t="s">
        <v>1204</v>
      </c>
      <c r="C1198" s="364">
        <v>7381653000107</v>
      </c>
      <c r="D1198" s="838" t="s">
        <v>11</v>
      </c>
      <c r="E1198" s="838" t="s">
        <v>620</v>
      </c>
      <c r="F1198" s="365" t="s">
        <v>619</v>
      </c>
      <c r="G1198" s="366" t="s">
        <v>738</v>
      </c>
      <c r="H1198" s="366" t="s">
        <v>34</v>
      </c>
      <c r="I1198" s="840" t="s">
        <v>34</v>
      </c>
      <c r="J1198" s="366" t="s">
        <v>608</v>
      </c>
      <c r="K1198" s="367" t="s">
        <v>48</v>
      </c>
      <c r="L1198" s="681" t="s">
        <v>1419</v>
      </c>
      <c r="M1198" s="368" t="s">
        <v>34</v>
      </c>
      <c r="N1198" s="682">
        <v>284701</v>
      </c>
      <c r="O1198" s="683" t="s">
        <v>1321</v>
      </c>
      <c r="P1198" s="684">
        <v>38499</v>
      </c>
      <c r="Q1198" s="372">
        <v>70.912086000000002</v>
      </c>
      <c r="R1198" s="372">
        <v>78.849738701612949</v>
      </c>
      <c r="S1198" s="873">
        <v>1</v>
      </c>
      <c r="T1198" s="369">
        <v>9.9430392210607232E-2</v>
      </c>
      <c r="U1198" s="685">
        <v>1.0226947072580528</v>
      </c>
      <c r="V1198" s="369">
        <v>0.10822206972444115</v>
      </c>
      <c r="W1198" s="685">
        <v>0.95155850401191089</v>
      </c>
      <c r="X1198" s="369">
        <v>0.12325967145143957</v>
      </c>
      <c r="Y1198" s="685">
        <v>0.82368104343048199</v>
      </c>
      <c r="Z1198" s="369">
        <v>0.13163158779038087</v>
      </c>
      <c r="AA1198" s="685">
        <v>0.70088824212982026</v>
      </c>
      <c r="AB1198" s="369">
        <v>7.0786291916171574E-3</v>
      </c>
      <c r="AC1198" s="373">
        <v>-0.77830303603366735</v>
      </c>
      <c r="AD1198" s="686">
        <v>0</v>
      </c>
      <c r="AE1198" s="687" t="s">
        <v>1815</v>
      </c>
      <c r="AF1198" s="688" t="s">
        <v>1825</v>
      </c>
      <c r="AG1198" s="689" t="s">
        <v>719</v>
      </c>
      <c r="AH1198" s="689" t="s">
        <v>1786</v>
      </c>
      <c r="AI1198" s="689">
        <v>500</v>
      </c>
      <c r="AJ1198" s="689">
        <v>500</v>
      </c>
      <c r="AK1198" s="689">
        <v>500</v>
      </c>
      <c r="AL1198" s="673">
        <v>0.5</v>
      </c>
      <c r="AM1198" s="673">
        <v>20</v>
      </c>
      <c r="AN1198" s="685" t="s">
        <v>1787</v>
      </c>
      <c r="AO1198" s="683" t="s">
        <v>1324</v>
      </c>
      <c r="AP1198" s="687" t="s">
        <v>1788</v>
      </c>
      <c r="AQ1198" s="376" t="s">
        <v>669</v>
      </c>
      <c r="AR1198" s="369">
        <v>1.8E-3</v>
      </c>
      <c r="AS1198" s="369">
        <v>1.8E-3</v>
      </c>
      <c r="AT1198" s="369" t="s">
        <v>1419</v>
      </c>
      <c r="AW1198"/>
      <c r="AX1198" s="198"/>
      <c r="AY1198" s="184"/>
      <c r="AZ1198" s="184"/>
      <c r="BA1198" s="184"/>
      <c r="BB1198" s="186"/>
      <c r="BC1198" s="184"/>
      <c r="BD1198" s="184"/>
      <c r="BE1198" s="184"/>
      <c r="BF1198" s="184"/>
      <c r="BG1198" s="186"/>
      <c r="BH1198" s="186"/>
      <c r="BI1198" s="199"/>
      <c r="BJ1198" s="199"/>
      <c r="BK1198" s="199"/>
      <c r="BL1198" s="186"/>
      <c r="BM1198" s="186"/>
      <c r="BN1198" s="186"/>
      <c r="BO1198" s="186"/>
      <c r="BP1198" s="186"/>
      <c r="BQ1198" s="186"/>
      <c r="BR1198" s="186"/>
      <c r="BS1198" s="186"/>
      <c r="BT1198" s="187"/>
      <c r="BU1198" s="188"/>
      <c r="BV1198" s="189"/>
      <c r="BW1198" s="185"/>
      <c r="BX1198"/>
      <c r="BZ1198"/>
    </row>
    <row r="1199" spans="2:78" ht="18.75">
      <c r="B1199" s="676" t="s">
        <v>594</v>
      </c>
      <c r="C1199" s="364">
        <v>34525068000106</v>
      </c>
      <c r="D1199" s="838" t="s">
        <v>14</v>
      </c>
      <c r="E1199" s="838" t="s">
        <v>607</v>
      </c>
      <c r="F1199" s="365" t="s">
        <v>1419</v>
      </c>
      <c r="G1199" s="366" t="s">
        <v>1419</v>
      </c>
      <c r="H1199" s="366" t="s">
        <v>34</v>
      </c>
      <c r="I1199" s="840" t="s">
        <v>34</v>
      </c>
      <c r="J1199" s="366" t="s">
        <v>608</v>
      </c>
      <c r="K1199" s="367" t="s">
        <v>48</v>
      </c>
      <c r="L1199" s="681" t="s">
        <v>1419</v>
      </c>
      <c r="M1199" s="368" t="s">
        <v>34</v>
      </c>
      <c r="N1199" s="682">
        <v>520470</v>
      </c>
      <c r="O1199" s="683" t="s">
        <v>1321</v>
      </c>
      <c r="P1199" s="684">
        <v>43831</v>
      </c>
      <c r="Q1199" s="372">
        <v>368.76109428000001</v>
      </c>
      <c r="R1199" s="372">
        <v>360.34924592419981</v>
      </c>
      <c r="S1199" s="873">
        <v>2</v>
      </c>
      <c r="T1199" s="369">
        <v>-3.9974200045009178E-2</v>
      </c>
      <c r="U1199" s="685">
        <v>-0.41115600475871672</v>
      </c>
      <c r="V1199" s="369">
        <v>-6.7109605265200933E-2</v>
      </c>
      <c r="W1199" s="685">
        <v>-0.59007109874708341</v>
      </c>
      <c r="X1199" s="369">
        <v>8.6529173812917248E-2</v>
      </c>
      <c r="Y1199" s="685">
        <v>0.57823000283982029</v>
      </c>
      <c r="AB1199" s="369">
        <v>0.26958818683057267</v>
      </c>
      <c r="AC1199" s="373">
        <v>-0.67080459164958472</v>
      </c>
      <c r="AD1199" s="686">
        <v>35587562000168</v>
      </c>
      <c r="AE1199" s="687" t="s">
        <v>1815</v>
      </c>
      <c r="AF1199" s="688" t="s">
        <v>1825</v>
      </c>
      <c r="AG1199" s="689" t="s">
        <v>719</v>
      </c>
      <c r="AH1199" s="689" t="s">
        <v>1786</v>
      </c>
      <c r="AI1199" s="689">
        <v>1000</v>
      </c>
      <c r="AJ1199" s="689">
        <v>1000</v>
      </c>
      <c r="AK1199" s="689">
        <v>1000</v>
      </c>
      <c r="AL1199" s="673">
        <v>2</v>
      </c>
      <c r="AM1199" s="673">
        <v>20</v>
      </c>
      <c r="AN1199" s="685" t="s">
        <v>1791</v>
      </c>
      <c r="AO1199" s="683" t="s">
        <v>1324</v>
      </c>
      <c r="AP1199" s="687" t="s">
        <v>1783</v>
      </c>
      <c r="AQ1199" s="376" t="s">
        <v>659</v>
      </c>
      <c r="AR1199" s="369">
        <v>6.6666666666666697E-3</v>
      </c>
      <c r="AS1199" s="369">
        <v>6.6666666666666697E-3</v>
      </c>
      <c r="AT1199" s="369" t="s">
        <v>1419</v>
      </c>
      <c r="AW1199"/>
      <c r="AX1199" s="198"/>
      <c r="AY1199" s="184"/>
      <c r="AZ1199" s="184"/>
      <c r="BA1199" s="184"/>
      <c r="BB1199" s="186"/>
      <c r="BC1199" s="184"/>
      <c r="BD1199" s="184"/>
      <c r="BE1199" s="184"/>
      <c r="BF1199" s="184"/>
      <c r="BG1199" s="186"/>
      <c r="BH1199" s="186"/>
      <c r="BI1199" s="199"/>
      <c r="BJ1199" s="199"/>
      <c r="BK1199" s="199"/>
      <c r="BL1199" s="186"/>
      <c r="BM1199" s="186"/>
      <c r="BN1199" s="186"/>
      <c r="BO1199" s="186"/>
      <c r="BP1199" s="186"/>
      <c r="BQ1199" s="186"/>
      <c r="BR1199" s="186"/>
      <c r="BS1199" s="186"/>
      <c r="BT1199" s="187"/>
      <c r="BU1199" s="188"/>
      <c r="BV1199" s="189"/>
      <c r="BW1199" s="185"/>
      <c r="BX1199"/>
      <c r="BZ1199"/>
    </row>
    <row r="1200" spans="2:78" ht="18.75">
      <c r="B1200" s="676" t="s">
        <v>1205</v>
      </c>
      <c r="C1200" s="364">
        <v>17797426000110</v>
      </c>
      <c r="D1200" s="838" t="s">
        <v>14</v>
      </c>
      <c r="E1200" s="838" t="s">
        <v>607</v>
      </c>
      <c r="F1200" s="365" t="s">
        <v>1419</v>
      </c>
      <c r="G1200" s="366" t="s">
        <v>1419</v>
      </c>
      <c r="H1200" s="366" t="s">
        <v>34</v>
      </c>
      <c r="I1200" s="840" t="s">
        <v>34</v>
      </c>
      <c r="J1200" s="366" t="s">
        <v>608</v>
      </c>
      <c r="K1200" s="367" t="s">
        <v>48</v>
      </c>
      <c r="L1200" s="681" t="s">
        <v>1419</v>
      </c>
      <c r="M1200" s="368" t="s">
        <v>1416</v>
      </c>
      <c r="N1200" s="682">
        <v>435430</v>
      </c>
      <c r="O1200" s="683" t="s">
        <v>1321</v>
      </c>
      <c r="P1200" s="684">
        <v>42768</v>
      </c>
      <c r="Q1200" s="372">
        <v>15.005176000000001</v>
      </c>
      <c r="R1200" s="372">
        <v>14.671175298804783</v>
      </c>
      <c r="S1200" s="873">
        <v>2</v>
      </c>
      <c r="T1200" s="369">
        <v>9.0444191302639698E-2</v>
      </c>
      <c r="U1200" s="685">
        <v>0.93026682979911712</v>
      </c>
      <c r="V1200" s="369">
        <v>7.8263903032832705E-2</v>
      </c>
      <c r="W1200" s="685">
        <v>0.68814690642750154</v>
      </c>
      <c r="X1200" s="369">
        <v>9.3765286061181508E-2</v>
      </c>
      <c r="Y1200" s="685">
        <v>0.62658522248989501</v>
      </c>
      <c r="Z1200" s="369">
        <v>0.1150605320106266</v>
      </c>
      <c r="AA1200" s="685">
        <v>0.6126536599093062</v>
      </c>
      <c r="AB1200" s="369">
        <v>0.18250441660388403</v>
      </c>
      <c r="AC1200" s="373">
        <v>-0.19433768202651711</v>
      </c>
      <c r="AD1200" s="686">
        <v>0</v>
      </c>
      <c r="AE1200" s="687" t="s">
        <v>1815</v>
      </c>
      <c r="AF1200" s="688" t="s">
        <v>1816</v>
      </c>
      <c r="AG1200" s="689" t="s">
        <v>719</v>
      </c>
      <c r="AH1200" s="689" t="s">
        <v>1786</v>
      </c>
      <c r="AI1200" s="689">
        <v>100</v>
      </c>
      <c r="AJ1200" s="689">
        <v>100</v>
      </c>
      <c r="AK1200" s="689">
        <v>100</v>
      </c>
      <c r="AL1200" s="673">
        <v>1.2</v>
      </c>
      <c r="AM1200" s="673">
        <v>0</v>
      </c>
      <c r="AN1200" s="685" t="s">
        <v>1791</v>
      </c>
      <c r="AO1200" s="683" t="s">
        <v>1324</v>
      </c>
      <c r="AP1200" s="687" t="s">
        <v>1783</v>
      </c>
      <c r="AQ1200" s="376" t="s">
        <v>659</v>
      </c>
      <c r="AR1200" s="369">
        <v>0</v>
      </c>
      <c r="AS1200" s="369">
        <v>0</v>
      </c>
      <c r="AT1200" s="369" t="s">
        <v>1419</v>
      </c>
      <c r="AW1200"/>
      <c r="AX1200" s="198"/>
      <c r="AY1200" s="184"/>
      <c r="AZ1200" s="184"/>
      <c r="BA1200" s="184"/>
      <c r="BB1200" s="186"/>
      <c r="BC1200" s="184"/>
      <c r="BD1200" s="184"/>
      <c r="BE1200" s="184"/>
      <c r="BF1200" s="184"/>
      <c r="BG1200" s="186"/>
      <c r="BH1200" s="186"/>
      <c r="BI1200" s="199"/>
      <c r="BJ1200" s="199"/>
      <c r="BK1200" s="199"/>
      <c r="BL1200" s="186"/>
      <c r="BM1200" s="186"/>
      <c r="BN1200" s="186"/>
      <c r="BO1200" s="186"/>
      <c r="BP1200" s="186"/>
      <c r="BQ1200" s="186"/>
      <c r="BR1200" s="186"/>
      <c r="BS1200" s="186"/>
      <c r="BT1200" s="187"/>
      <c r="BU1200" s="188"/>
      <c r="BV1200" s="189"/>
      <c r="BW1200" s="185"/>
      <c r="BX1200"/>
      <c r="BZ1200"/>
    </row>
    <row r="1201" spans="2:78" ht="18.75">
      <c r="B1201" s="676" t="s">
        <v>392</v>
      </c>
      <c r="C1201" s="364">
        <v>33701828000126</v>
      </c>
      <c r="D1201" s="838" t="s">
        <v>11</v>
      </c>
      <c r="E1201" s="838" t="s">
        <v>620</v>
      </c>
      <c r="F1201" s="365" t="s">
        <v>663</v>
      </c>
      <c r="G1201" s="366" t="s">
        <v>738</v>
      </c>
      <c r="H1201" s="366" t="s">
        <v>34</v>
      </c>
      <c r="I1201" s="840" t="s">
        <v>1419</v>
      </c>
      <c r="J1201" s="366" t="s">
        <v>611</v>
      </c>
      <c r="K1201" s="367" t="s">
        <v>48</v>
      </c>
      <c r="L1201" s="681" t="s">
        <v>1419</v>
      </c>
      <c r="M1201" s="368" t="s">
        <v>34</v>
      </c>
      <c r="N1201" s="683">
        <v>563341</v>
      </c>
      <c r="O1201" s="683" t="s">
        <v>1321</v>
      </c>
      <c r="P1201" s="684">
        <v>44174</v>
      </c>
      <c r="Q1201" s="372">
        <v>601.17571211999996</v>
      </c>
      <c r="R1201" s="372">
        <v>447.23814859649423</v>
      </c>
      <c r="S1201" s="873">
        <v>1</v>
      </c>
      <c r="T1201" s="369">
        <v>0.11468914353180493</v>
      </c>
      <c r="U1201" s="685">
        <v>1.1796391169964964</v>
      </c>
      <c r="V1201" s="369">
        <v>0.13644083736333612</v>
      </c>
      <c r="W1201" s="685">
        <v>1.1996761789731978</v>
      </c>
      <c r="AB1201" s="369">
        <v>3.4184844704568721E-3</v>
      </c>
      <c r="AC1201" s="373">
        <v>6.6431336003898034</v>
      </c>
      <c r="AD1201" s="686">
        <v>0</v>
      </c>
      <c r="AE1201" s="687" t="s">
        <v>1815</v>
      </c>
      <c r="AF1201" s="688" t="s">
        <v>1816</v>
      </c>
      <c r="AG1201" s="689" t="s">
        <v>719</v>
      </c>
      <c r="AH1201" s="689" t="s">
        <v>1780</v>
      </c>
      <c r="AI1201" s="689">
        <v>0</v>
      </c>
      <c r="AJ1201" s="689">
        <v>0</v>
      </c>
      <c r="AK1201" s="689">
        <v>0</v>
      </c>
      <c r="AL1201" s="673">
        <v>0.6</v>
      </c>
      <c r="AM1201" s="673">
        <v>20</v>
      </c>
      <c r="AN1201" s="685" t="s">
        <v>1787</v>
      </c>
      <c r="AO1201" s="683" t="s">
        <v>1321</v>
      </c>
      <c r="AP1201" s="687" t="s">
        <v>1788</v>
      </c>
      <c r="AQ1201" s="376" t="s">
        <v>675</v>
      </c>
      <c r="AR1201" s="369">
        <v>1.9997999999999999E-3</v>
      </c>
      <c r="AS1201" s="369">
        <v>1.9997999999999999E-3</v>
      </c>
      <c r="AT1201" s="369" t="s">
        <v>1419</v>
      </c>
      <c r="AW1201"/>
      <c r="AX1201" s="198"/>
      <c r="AY1201" s="184"/>
      <c r="AZ1201" s="184"/>
      <c r="BA1201" s="184"/>
      <c r="BB1201" s="186"/>
      <c r="BC1201" s="184"/>
      <c r="BD1201" s="184"/>
      <c r="BE1201" s="184"/>
      <c r="BF1201" s="184"/>
      <c r="BG1201" s="186"/>
      <c r="BH1201" s="186"/>
      <c r="BI1201" s="199"/>
      <c r="BJ1201" s="199"/>
      <c r="BK1201" s="199"/>
      <c r="BL1201" s="186"/>
      <c r="BM1201" s="186"/>
      <c r="BN1201" s="186"/>
      <c r="BO1201" s="186"/>
      <c r="BP1201" s="186"/>
      <c r="BQ1201" s="186"/>
      <c r="BR1201" s="186"/>
      <c r="BS1201" s="186"/>
      <c r="BT1201" s="187"/>
      <c r="BU1201" s="188"/>
      <c r="BV1201" s="189"/>
      <c r="BW1201" s="185"/>
      <c r="BX1201"/>
      <c r="BZ1201"/>
    </row>
    <row r="1202" spans="2:78" ht="18.75">
      <c r="B1202" s="676" t="s">
        <v>1712</v>
      </c>
      <c r="C1202" s="364">
        <v>4839017000198</v>
      </c>
      <c r="D1202" s="838" t="s">
        <v>11</v>
      </c>
      <c r="E1202" s="838" t="s">
        <v>620</v>
      </c>
      <c r="F1202" s="365" t="s">
        <v>672</v>
      </c>
      <c r="G1202" s="366" t="s">
        <v>738</v>
      </c>
      <c r="H1202" s="366" t="s">
        <v>34</v>
      </c>
      <c r="I1202" s="840" t="s">
        <v>1304</v>
      </c>
      <c r="J1202" s="366" t="s">
        <v>608</v>
      </c>
      <c r="K1202" s="367" t="s">
        <v>48</v>
      </c>
      <c r="L1202" s="681" t="s">
        <v>1419</v>
      </c>
      <c r="M1202" s="368" t="s">
        <v>1419</v>
      </c>
      <c r="N1202" s="682">
        <v>104019</v>
      </c>
      <c r="O1202" s="683" t="s">
        <v>1324</v>
      </c>
      <c r="P1202" s="684">
        <v>37295</v>
      </c>
      <c r="Q1202" s="372">
        <v>2115.4005910000001</v>
      </c>
      <c r="R1202" s="372">
        <v>1548.2643523629033</v>
      </c>
      <c r="S1202" s="873">
        <v>0</v>
      </c>
      <c r="T1202" s="369">
        <v>9.6820763237950969E-2</v>
      </c>
      <c r="U1202" s="685">
        <v>0.99585327900953657</v>
      </c>
      <c r="V1202" s="369">
        <v>0.11328792684362199</v>
      </c>
      <c r="W1202" s="685">
        <v>0.99610079962813625</v>
      </c>
      <c r="X1202" s="369">
        <v>0.14972366040615404</v>
      </c>
      <c r="Y1202" s="685">
        <v>1.0005262822573568</v>
      </c>
      <c r="Z1202" s="369">
        <v>0.18180439823714822</v>
      </c>
      <c r="AA1202" s="685">
        <v>0.9680394138740025</v>
      </c>
      <c r="AB1202" s="369">
        <v>1.9053317549707789E-3</v>
      </c>
      <c r="AC1202" s="373">
        <v>-0.23274764116768765</v>
      </c>
      <c r="AD1202" s="686">
        <v>0</v>
      </c>
      <c r="AE1202" s="687" t="s">
        <v>1815</v>
      </c>
      <c r="AF1202" s="688" t="s">
        <v>1816</v>
      </c>
      <c r="AG1202" s="689" t="s">
        <v>719</v>
      </c>
      <c r="AH1202" s="689" t="s">
        <v>1786</v>
      </c>
      <c r="AI1202" s="689">
        <v>1000</v>
      </c>
      <c r="AJ1202" s="689">
        <v>1000</v>
      </c>
      <c r="AK1202" s="689">
        <v>1000</v>
      </c>
      <c r="AL1202" s="673">
        <v>0.15</v>
      </c>
      <c r="AM1202" s="673">
        <v>0</v>
      </c>
      <c r="AN1202" s="685" t="s">
        <v>1787</v>
      </c>
      <c r="AO1202" s="683" t="s">
        <v>1324</v>
      </c>
      <c r="AP1202" s="687" t="s">
        <v>1788</v>
      </c>
      <c r="AQ1202" s="376" t="s">
        <v>1519</v>
      </c>
      <c r="AR1202" s="369">
        <v>0</v>
      </c>
      <c r="AS1202" s="369">
        <v>0</v>
      </c>
      <c r="AT1202" s="369" t="s">
        <v>1419</v>
      </c>
      <c r="AW1202"/>
      <c r="AX1202" s="198"/>
      <c r="AY1202" s="184"/>
      <c r="AZ1202" s="184"/>
      <c r="BA1202" s="184"/>
      <c r="BB1202" s="186"/>
      <c r="BC1202" s="184"/>
      <c r="BD1202" s="184"/>
      <c r="BE1202" s="184"/>
      <c r="BF1202" s="184"/>
      <c r="BG1202" s="186"/>
      <c r="BH1202" s="186"/>
      <c r="BI1202" s="199"/>
      <c r="BJ1202" s="199"/>
      <c r="BK1202" s="199"/>
      <c r="BL1202" s="186"/>
      <c r="BM1202" s="186"/>
      <c r="BN1202" s="186"/>
      <c r="BO1202" s="186"/>
      <c r="BP1202" s="186"/>
      <c r="BQ1202" s="186"/>
      <c r="BR1202" s="186"/>
      <c r="BS1202" s="186"/>
      <c r="BT1202" s="187"/>
      <c r="BU1202" s="188"/>
      <c r="BV1202" s="189"/>
      <c r="BW1202" s="185"/>
      <c r="BX1202"/>
      <c r="BZ1202"/>
    </row>
    <row r="1203" spans="2:78" ht="18.75">
      <c r="B1203" s="676" t="s">
        <v>1206</v>
      </c>
      <c r="C1203" s="364">
        <v>22759995000101</v>
      </c>
      <c r="D1203" s="838" t="s">
        <v>11</v>
      </c>
      <c r="E1203" s="838" t="s">
        <v>621</v>
      </c>
      <c r="F1203" s="365" t="s">
        <v>692</v>
      </c>
      <c r="G1203" s="366" t="s">
        <v>738</v>
      </c>
      <c r="H1203" s="366" t="s">
        <v>34</v>
      </c>
      <c r="I1203" s="840" t="s">
        <v>1419</v>
      </c>
      <c r="J1203" s="366" t="s">
        <v>608</v>
      </c>
      <c r="K1203" s="367" t="s">
        <v>48</v>
      </c>
      <c r="L1203" s="681" t="s">
        <v>1419</v>
      </c>
      <c r="M1203" s="368" t="s">
        <v>34</v>
      </c>
      <c r="N1203" s="682">
        <v>440779</v>
      </c>
      <c r="O1203" s="683" t="s">
        <v>1321</v>
      </c>
      <c r="P1203" s="684">
        <v>42867</v>
      </c>
      <c r="Q1203" s="372">
        <v>63.950459000000002</v>
      </c>
      <c r="R1203" s="372">
        <v>65.726283577689216</v>
      </c>
      <c r="S1203" s="873">
        <v>1</v>
      </c>
      <c r="T1203" s="369">
        <v>6.2037484620241612E-2</v>
      </c>
      <c r="U1203" s="685">
        <v>0.63808867452054152</v>
      </c>
      <c r="V1203" s="369">
        <v>9.2101248136314595E-2</v>
      </c>
      <c r="W1203" s="685">
        <v>0.8098138033893888</v>
      </c>
      <c r="X1203" s="369">
        <v>0.17270159044517985</v>
      </c>
      <c r="Y1203" s="685">
        <v>1.1540759807722831</v>
      </c>
      <c r="Z1203" s="369">
        <v>0.21999380987169381</v>
      </c>
      <c r="AA1203" s="685">
        <v>1.1713835354319191</v>
      </c>
      <c r="AB1203" s="369">
        <v>3.3301653820496505E-2</v>
      </c>
      <c r="AC1203" s="373">
        <v>-0.64952150110952789</v>
      </c>
      <c r="AD1203" s="686">
        <v>0</v>
      </c>
      <c r="AE1203" s="687" t="s">
        <v>1815</v>
      </c>
      <c r="AF1203" s="688" t="s">
        <v>1816</v>
      </c>
      <c r="AG1203" s="689" t="s">
        <v>719</v>
      </c>
      <c r="AH1203" s="689" t="s">
        <v>1786</v>
      </c>
      <c r="AI1203" s="689">
        <v>1000</v>
      </c>
      <c r="AJ1203" s="689">
        <v>1000</v>
      </c>
      <c r="AK1203" s="689">
        <v>1000</v>
      </c>
      <c r="AL1203" s="673">
        <v>0.8</v>
      </c>
      <c r="AM1203" s="673">
        <v>0</v>
      </c>
      <c r="AN1203" s="685" t="s">
        <v>1895</v>
      </c>
      <c r="AO1203" s="683" t="s">
        <v>1324</v>
      </c>
      <c r="AP1203" s="687" t="s">
        <v>1788</v>
      </c>
      <c r="AQ1203" s="376" t="s">
        <v>675</v>
      </c>
      <c r="AR1203" s="369">
        <v>3.3600000000000001E-3</v>
      </c>
      <c r="AS1203" s="369">
        <v>3.3600000000000001E-3</v>
      </c>
      <c r="AT1203" s="369" t="s">
        <v>1419</v>
      </c>
      <c r="AW1203"/>
      <c r="AX1203" s="198"/>
      <c r="AY1203" s="184"/>
      <c r="AZ1203" s="184"/>
      <c r="BA1203" s="184"/>
      <c r="BB1203" s="186"/>
      <c r="BC1203" s="184"/>
      <c r="BD1203" s="184"/>
      <c r="BE1203" s="184"/>
      <c r="BF1203" s="184"/>
      <c r="BG1203" s="186"/>
      <c r="BH1203" s="186"/>
      <c r="BI1203" s="199"/>
      <c r="BJ1203" s="199"/>
      <c r="BK1203" s="199"/>
      <c r="BL1203" s="186"/>
      <c r="BM1203" s="186"/>
      <c r="BN1203" s="186"/>
      <c r="BO1203" s="186"/>
      <c r="BP1203" s="186"/>
      <c r="BQ1203" s="186"/>
      <c r="BR1203" s="186"/>
      <c r="BS1203" s="186"/>
      <c r="BT1203" s="187"/>
      <c r="BU1203" s="188"/>
      <c r="BV1203" s="189"/>
      <c r="BW1203" s="185"/>
      <c r="BX1203"/>
      <c r="BZ1203"/>
    </row>
    <row r="1204" spans="2:78" ht="18.75">
      <c r="B1204" s="676" t="s">
        <v>393</v>
      </c>
      <c r="C1204" s="364">
        <v>39669100000140</v>
      </c>
      <c r="D1204" s="838" t="s">
        <v>14</v>
      </c>
      <c r="E1204" s="838" t="s">
        <v>607</v>
      </c>
      <c r="F1204" s="365" t="s">
        <v>1419</v>
      </c>
      <c r="G1204" s="366" t="s">
        <v>1419</v>
      </c>
      <c r="H1204" s="366" t="s">
        <v>34</v>
      </c>
      <c r="I1204" s="840" t="s">
        <v>34</v>
      </c>
      <c r="J1204" s="366" t="s">
        <v>608</v>
      </c>
      <c r="K1204" s="367" t="s">
        <v>48</v>
      </c>
      <c r="L1204" s="681" t="s">
        <v>1419</v>
      </c>
      <c r="M1204" s="368" t="s">
        <v>34</v>
      </c>
      <c r="N1204" s="683">
        <v>573541</v>
      </c>
      <c r="O1204" s="683" t="s">
        <v>1321</v>
      </c>
      <c r="P1204" s="684">
        <v>44230</v>
      </c>
      <c r="Q1204" s="372">
        <v>18.184399500000001</v>
      </c>
      <c r="R1204" s="372">
        <v>19.807156304959999</v>
      </c>
      <c r="S1204" s="873">
        <v>2</v>
      </c>
      <c r="T1204" s="369">
        <v>-0.25939013932842425</v>
      </c>
      <c r="U1204" s="685">
        <v>-2.6679661691790915</v>
      </c>
      <c r="V1204" s="369">
        <v>-0.3156772199276231</v>
      </c>
      <c r="W1204" s="685">
        <v>-2.7756384987814386</v>
      </c>
      <c r="AB1204" s="369">
        <v>0.25309318298093481</v>
      </c>
      <c r="AC1204" s="373">
        <v>-1.6966423322243462</v>
      </c>
      <c r="AD1204" s="686">
        <v>0</v>
      </c>
      <c r="AE1204" s="687" t="s">
        <v>1815</v>
      </c>
      <c r="AF1204" s="688" t="s">
        <v>1816</v>
      </c>
      <c r="AG1204" s="689" t="s">
        <v>719</v>
      </c>
      <c r="AH1204" s="689" t="s">
        <v>1786</v>
      </c>
      <c r="AI1204" s="689">
        <v>1000</v>
      </c>
      <c r="AJ1204" s="689">
        <v>1000</v>
      </c>
      <c r="AK1204" s="689">
        <v>1000</v>
      </c>
      <c r="AL1204" s="673">
        <v>2</v>
      </c>
      <c r="AM1204" s="673">
        <v>20</v>
      </c>
      <c r="AN1204" s="685" t="s">
        <v>666</v>
      </c>
      <c r="AO1204" s="683" t="s">
        <v>1324</v>
      </c>
      <c r="AP1204" s="687" t="s">
        <v>1783</v>
      </c>
      <c r="AQ1204" s="376" t="s">
        <v>694</v>
      </c>
      <c r="AR1204" s="369">
        <v>6.6660000000000001E-3</v>
      </c>
      <c r="AS1204" s="369">
        <v>6.6660000000000001E-3</v>
      </c>
      <c r="AT1204" s="369" t="s">
        <v>1419</v>
      </c>
      <c r="AW1204"/>
      <c r="AX1204" s="198"/>
      <c r="AY1204" s="184"/>
      <c r="AZ1204" s="184"/>
      <c r="BA1204" s="184"/>
      <c r="BB1204" s="186"/>
      <c r="BC1204" s="184"/>
      <c r="BD1204" s="184"/>
      <c r="BE1204" s="184"/>
      <c r="BF1204" s="184"/>
      <c r="BG1204" s="186"/>
      <c r="BH1204" s="186"/>
      <c r="BI1204" s="199"/>
      <c r="BJ1204" s="199"/>
      <c r="BK1204" s="199"/>
      <c r="BL1204" s="186"/>
      <c r="BM1204" s="186"/>
      <c r="BN1204" s="186"/>
      <c r="BO1204" s="186"/>
      <c r="BP1204" s="186"/>
      <c r="BQ1204" s="186"/>
      <c r="BR1204" s="186"/>
      <c r="BS1204" s="186"/>
      <c r="BT1204" s="187"/>
      <c r="BU1204" s="188"/>
      <c r="BV1204" s="189"/>
      <c r="BW1204" s="185"/>
      <c r="BX1204"/>
      <c r="BZ1204"/>
    </row>
    <row r="1205" spans="2:78" ht="18.75">
      <c r="B1205" s="676" t="s">
        <v>1207</v>
      </c>
      <c r="C1205" s="364">
        <v>41744647000105</v>
      </c>
      <c r="D1205" s="838" t="s">
        <v>14</v>
      </c>
      <c r="E1205" s="838" t="s">
        <v>607</v>
      </c>
      <c r="F1205" s="365" t="s">
        <v>1419</v>
      </c>
      <c r="G1205" s="366" t="s">
        <v>1419</v>
      </c>
      <c r="H1205" s="366" t="s">
        <v>34</v>
      </c>
      <c r="I1205" s="840" t="s">
        <v>34</v>
      </c>
      <c r="J1205" s="366" t="s">
        <v>608</v>
      </c>
      <c r="K1205" s="367" t="s">
        <v>48</v>
      </c>
      <c r="L1205" s="681" t="s">
        <v>1419</v>
      </c>
      <c r="M1205" s="368" t="s">
        <v>1416</v>
      </c>
      <c r="N1205" s="683">
        <v>600504</v>
      </c>
      <c r="O1205" s="683" t="s">
        <v>1324</v>
      </c>
      <c r="P1205" s="684">
        <v>44324</v>
      </c>
      <c r="Q1205" s="372">
        <v>6.0026411900000003</v>
      </c>
      <c r="R1205" s="372">
        <v>6.0919239719521912</v>
      </c>
      <c r="S1205" s="873">
        <v>2</v>
      </c>
      <c r="T1205" s="369">
        <v>7.2742141569717811E-2</v>
      </c>
      <c r="U1205" s="685">
        <v>0.74819179049793727</v>
      </c>
      <c r="V1205" s="369">
        <v>6.9334229424637517E-2</v>
      </c>
      <c r="W1205" s="685">
        <v>0.60963143466130365</v>
      </c>
      <c r="AB1205" s="369">
        <v>0.20465724493322182</v>
      </c>
      <c r="AC1205" s="373">
        <v>-0.2169342155714169</v>
      </c>
      <c r="AD1205" s="686">
        <v>41673080000123</v>
      </c>
      <c r="AE1205" s="687" t="s">
        <v>2118</v>
      </c>
      <c r="AF1205" s="688" t="s">
        <v>1800</v>
      </c>
      <c r="AG1205" s="689" t="s">
        <v>1438</v>
      </c>
      <c r="AH1205" s="689" t="s">
        <v>1786</v>
      </c>
      <c r="AI1205" s="689">
        <v>1000</v>
      </c>
      <c r="AJ1205" s="689">
        <v>500</v>
      </c>
      <c r="AK1205" s="689">
        <v>300</v>
      </c>
      <c r="AL1205" s="673">
        <v>0.9</v>
      </c>
      <c r="AM1205" s="673">
        <v>10</v>
      </c>
      <c r="AN1205" s="685" t="s">
        <v>1782</v>
      </c>
      <c r="AO1205" s="683" t="s">
        <v>1324</v>
      </c>
      <c r="AP1205" s="687" t="s">
        <v>1783</v>
      </c>
      <c r="AQ1205" s="376" t="s">
        <v>659</v>
      </c>
      <c r="AR1205" s="369">
        <v>1.8E-3</v>
      </c>
      <c r="AS1205" s="369">
        <v>1.8E-3</v>
      </c>
      <c r="AT1205" s="369" t="s">
        <v>1419</v>
      </c>
      <c r="AW1205"/>
      <c r="AX1205" s="198"/>
      <c r="AY1205" s="184"/>
      <c r="AZ1205" s="184"/>
      <c r="BA1205" s="184"/>
      <c r="BB1205" s="186"/>
      <c r="BC1205" s="184"/>
      <c r="BD1205" s="184"/>
      <c r="BE1205" s="184"/>
      <c r="BF1205" s="184"/>
      <c r="BG1205" s="186"/>
      <c r="BH1205" s="186"/>
      <c r="BI1205" s="199"/>
      <c r="BJ1205" s="199"/>
      <c r="BK1205" s="199"/>
      <c r="BL1205" s="186"/>
      <c r="BM1205" s="186"/>
      <c r="BN1205" s="186"/>
      <c r="BO1205" s="186"/>
      <c r="BP1205" s="186"/>
      <c r="BQ1205" s="186"/>
      <c r="BR1205" s="186"/>
      <c r="BS1205" s="186"/>
      <c r="BT1205" s="187"/>
      <c r="BU1205" s="188"/>
      <c r="BV1205" s="189"/>
      <c r="BW1205" s="185"/>
      <c r="BX1205"/>
      <c r="BZ1205"/>
    </row>
    <row r="1206" spans="2:78" ht="18.75">
      <c r="B1206" s="676" t="s">
        <v>1208</v>
      </c>
      <c r="C1206" s="364">
        <v>38949124000190</v>
      </c>
      <c r="D1206" s="838" t="s">
        <v>14</v>
      </c>
      <c r="E1206" s="838" t="s">
        <v>607</v>
      </c>
      <c r="F1206" s="365" t="s">
        <v>1419</v>
      </c>
      <c r="G1206" s="366" t="s">
        <v>866</v>
      </c>
      <c r="H1206" s="366" t="s">
        <v>34</v>
      </c>
      <c r="I1206" s="840" t="s">
        <v>34</v>
      </c>
      <c r="J1206" s="366" t="s">
        <v>690</v>
      </c>
      <c r="K1206" s="367" t="s">
        <v>1782</v>
      </c>
      <c r="L1206" s="681" t="s">
        <v>1419</v>
      </c>
      <c r="M1206" s="368" t="s">
        <v>34</v>
      </c>
      <c r="N1206" s="683">
        <v>555835</v>
      </c>
      <c r="O1206" s="683" t="s">
        <v>1321</v>
      </c>
      <c r="P1206" s="684">
        <v>44114</v>
      </c>
      <c r="Q1206" s="372">
        <v>13.83598222</v>
      </c>
      <c r="R1206" s="372">
        <v>29.359142511513944</v>
      </c>
      <c r="S1206" s="873">
        <v>8</v>
      </c>
      <c r="T1206" s="369">
        <v>-0.17303771556919523</v>
      </c>
      <c r="U1206" s="685">
        <v>-1.779785354701253</v>
      </c>
      <c r="V1206" s="369">
        <v>-0.17440788935252327</v>
      </c>
      <c r="W1206" s="685">
        <v>-1.5335070813442524</v>
      </c>
      <c r="X1206" s="369">
        <v>8.6744998402039641E-2</v>
      </c>
      <c r="Y1206" s="685">
        <v>0.57967224766063608</v>
      </c>
      <c r="AB1206" s="369">
        <v>0.29162847896360672</v>
      </c>
      <c r="AC1206" s="373">
        <v>-0.98803545761974243</v>
      </c>
      <c r="AD1206" s="686">
        <v>38948616000161</v>
      </c>
      <c r="AE1206" s="687" t="s">
        <v>1803</v>
      </c>
      <c r="AF1206" s="688" t="s">
        <v>1800</v>
      </c>
      <c r="AG1206" s="689" t="s">
        <v>1438</v>
      </c>
      <c r="AH1206" s="689" t="s">
        <v>1780</v>
      </c>
      <c r="AI1206" s="689">
        <v>5000</v>
      </c>
      <c r="AJ1206" s="689">
        <v>5000</v>
      </c>
      <c r="AK1206" s="689">
        <v>5000</v>
      </c>
      <c r="AL1206" s="673">
        <v>1.2</v>
      </c>
      <c r="AM1206" s="673">
        <v>0</v>
      </c>
      <c r="AN1206" s="685" t="s">
        <v>1782</v>
      </c>
      <c r="AO1206" s="683" t="s">
        <v>1324</v>
      </c>
      <c r="AP1206" s="687" t="s">
        <v>1783</v>
      </c>
      <c r="AQ1206" s="376" t="s">
        <v>687</v>
      </c>
      <c r="AR1206" s="369">
        <v>8.0000000000000002E-3</v>
      </c>
      <c r="AS1206" s="369">
        <v>8.0000000000000002E-3</v>
      </c>
      <c r="AT1206" s="369" t="s">
        <v>1419</v>
      </c>
      <c r="AW1206"/>
      <c r="AX1206" s="198"/>
      <c r="AY1206" s="184"/>
      <c r="AZ1206" s="184"/>
      <c r="BA1206" s="184"/>
      <c r="BB1206" s="186"/>
      <c r="BC1206" s="184"/>
      <c r="BD1206" s="184"/>
      <c r="BE1206" s="184"/>
      <c r="BF1206" s="184"/>
      <c r="BG1206" s="186"/>
      <c r="BH1206" s="186"/>
      <c r="BI1206" s="199"/>
      <c r="BJ1206" s="199"/>
      <c r="BK1206" s="199"/>
      <c r="BL1206" s="186"/>
      <c r="BM1206" s="186"/>
      <c r="BN1206" s="186"/>
      <c r="BO1206" s="186"/>
      <c r="BP1206" s="186"/>
      <c r="BQ1206" s="186"/>
      <c r="BR1206" s="186"/>
      <c r="BS1206" s="186"/>
      <c r="BT1206" s="187"/>
      <c r="BU1206" s="188"/>
      <c r="BV1206" s="189"/>
      <c r="BW1206" s="185"/>
      <c r="BX1206"/>
      <c r="BZ1206"/>
    </row>
    <row r="1207" spans="2:78" ht="18.75">
      <c r="B1207" s="676" t="s">
        <v>1713</v>
      </c>
      <c r="C1207" s="364">
        <v>38948616000161</v>
      </c>
      <c r="D1207" s="838" t="s">
        <v>14</v>
      </c>
      <c r="E1207" s="838" t="s">
        <v>607</v>
      </c>
      <c r="F1207" s="365" t="s">
        <v>1419</v>
      </c>
      <c r="G1207" s="366" t="s">
        <v>866</v>
      </c>
      <c r="H1207" s="366" t="s">
        <v>34</v>
      </c>
      <c r="I1207" s="840" t="s">
        <v>34</v>
      </c>
      <c r="J1207" s="366" t="s">
        <v>690</v>
      </c>
      <c r="K1207" s="367" t="s">
        <v>48</v>
      </c>
      <c r="L1207" s="681" t="s">
        <v>1419</v>
      </c>
      <c r="M1207" s="368" t="s">
        <v>1419</v>
      </c>
      <c r="N1207" s="683">
        <v>555827</v>
      </c>
      <c r="O1207" s="683" t="s">
        <v>1321</v>
      </c>
      <c r="P1207" s="684">
        <v>44114</v>
      </c>
      <c r="Q1207" s="372">
        <v>13.796459560000001</v>
      </c>
      <c r="R1207" s="372">
        <v>29.237786511673317</v>
      </c>
      <c r="S1207" s="873">
        <v>8</v>
      </c>
      <c r="T1207" s="369">
        <v>-0.1836503423781537</v>
      </c>
      <c r="U1207" s="685">
        <v>-1.8889418915138363</v>
      </c>
      <c r="V1207" s="369">
        <v>-0.18340429037960182</v>
      </c>
      <c r="W1207" s="685">
        <v>-1.6126092637790865</v>
      </c>
      <c r="X1207" s="369">
        <v>8.8832556257284701E-2</v>
      </c>
      <c r="Y1207" s="685">
        <v>0.59362232404962889</v>
      </c>
      <c r="AB1207" s="369">
        <v>0.29536487296888841</v>
      </c>
      <c r="AC1207" s="373">
        <v>-1.0059953159228019</v>
      </c>
      <c r="AD1207" s="686">
        <v>0</v>
      </c>
      <c r="AE1207" s="687" t="s">
        <v>1803</v>
      </c>
      <c r="AF1207" s="688" t="s">
        <v>1800</v>
      </c>
      <c r="AG1207" s="689" t="s">
        <v>1438</v>
      </c>
      <c r="AH1207" s="689" t="s">
        <v>1780</v>
      </c>
      <c r="AI1207" s="689">
        <v>2000000</v>
      </c>
      <c r="AJ1207" s="689">
        <v>1000</v>
      </c>
      <c r="AK1207" s="689">
        <v>2000000</v>
      </c>
      <c r="AL1207" s="673">
        <v>0.2</v>
      </c>
      <c r="AM1207" s="673">
        <v>0</v>
      </c>
      <c r="AN1207" s="685" t="s">
        <v>1782</v>
      </c>
      <c r="AO1207" s="683" t="s">
        <v>1324</v>
      </c>
      <c r="AP1207" s="687" t="s">
        <v>1783</v>
      </c>
      <c r="AQ1207" s="376" t="s">
        <v>1782</v>
      </c>
      <c r="AR1207" s="369">
        <v>0</v>
      </c>
      <c r="AS1207" s="369">
        <v>0</v>
      </c>
      <c r="AT1207" s="369" t="s">
        <v>1419</v>
      </c>
      <c r="AW1207"/>
      <c r="AX1207" s="198"/>
      <c r="AY1207" s="184"/>
      <c r="AZ1207" s="184"/>
      <c r="BA1207" s="184"/>
      <c r="BB1207" s="186"/>
      <c r="BC1207" s="184"/>
      <c r="BD1207" s="184"/>
      <c r="BE1207" s="184"/>
      <c r="BF1207" s="184"/>
      <c r="BG1207" s="186"/>
      <c r="BH1207" s="186"/>
      <c r="BI1207" s="199"/>
      <c r="BJ1207" s="199"/>
      <c r="BK1207" s="199"/>
      <c r="BL1207" s="186"/>
      <c r="BM1207" s="186"/>
      <c r="BN1207" s="186"/>
      <c r="BO1207" s="186"/>
      <c r="BP1207" s="186"/>
      <c r="BQ1207" s="186"/>
      <c r="BR1207" s="186"/>
      <c r="BS1207" s="186"/>
      <c r="BT1207" s="187"/>
      <c r="BU1207" s="188"/>
      <c r="BV1207" s="189"/>
      <c r="BW1207" s="185"/>
      <c r="BX1207"/>
      <c r="BZ1207"/>
    </row>
    <row r="1208" spans="2:78" ht="18.75">
      <c r="B1208" s="676" t="s">
        <v>595</v>
      </c>
      <c r="C1208" s="364">
        <v>41922414000155</v>
      </c>
      <c r="D1208" s="838" t="s">
        <v>14</v>
      </c>
      <c r="E1208" s="838" t="s">
        <v>607</v>
      </c>
      <c r="F1208" s="365" t="s">
        <v>1419</v>
      </c>
      <c r="G1208" s="366" t="s">
        <v>1419</v>
      </c>
      <c r="H1208" s="366" t="s">
        <v>34</v>
      </c>
      <c r="I1208" s="840" t="s">
        <v>34</v>
      </c>
      <c r="J1208" s="366" t="s">
        <v>608</v>
      </c>
      <c r="K1208" s="367" t="s">
        <v>48</v>
      </c>
      <c r="L1208" s="681" t="s">
        <v>1419</v>
      </c>
      <c r="M1208" s="368" t="s">
        <v>34</v>
      </c>
      <c r="N1208" s="683">
        <v>596388</v>
      </c>
      <c r="O1208" s="683" t="s">
        <v>1321</v>
      </c>
      <c r="P1208" s="684">
        <v>44360</v>
      </c>
      <c r="Q1208" s="372">
        <v>5.1129329200000004</v>
      </c>
      <c r="R1208" s="372">
        <v>4.3120198709960178</v>
      </c>
      <c r="S1208" s="873">
        <v>2</v>
      </c>
      <c r="T1208" s="369">
        <v>0.15948784217546152</v>
      </c>
      <c r="U1208" s="685">
        <v>1.6404176674609541</v>
      </c>
      <c r="V1208" s="369">
        <v>0.10016344090208573</v>
      </c>
      <c r="W1208" s="685">
        <v>0.8807018219496201</v>
      </c>
      <c r="AB1208" s="369">
        <v>0.21889524212700978</v>
      </c>
      <c r="AC1208" s="373">
        <v>-6.1983747482620269E-2</v>
      </c>
      <c r="AD1208" s="686">
        <v>41902964000102</v>
      </c>
      <c r="AE1208" s="687" t="s">
        <v>2116</v>
      </c>
      <c r="AF1208" s="688" t="s">
        <v>1825</v>
      </c>
      <c r="AG1208" s="689" t="s">
        <v>719</v>
      </c>
      <c r="AH1208" s="689" t="s">
        <v>1786</v>
      </c>
      <c r="AI1208" s="689">
        <v>5000</v>
      </c>
      <c r="AJ1208" s="689">
        <v>500</v>
      </c>
      <c r="AK1208" s="689">
        <v>2500</v>
      </c>
      <c r="AL1208" s="673">
        <v>1.89</v>
      </c>
      <c r="AM1208" s="673">
        <v>0</v>
      </c>
      <c r="AN1208" s="685" t="s">
        <v>666</v>
      </c>
      <c r="AO1208" s="683" t="s">
        <v>1324</v>
      </c>
      <c r="AP1208" s="687" t="s">
        <v>1783</v>
      </c>
      <c r="AQ1208" s="376" t="s">
        <v>659</v>
      </c>
      <c r="AR1208" s="369">
        <v>6.2993700000000003E-3</v>
      </c>
      <c r="AS1208" s="369">
        <v>6.2993700000000003E-3</v>
      </c>
      <c r="AT1208" s="369" t="s">
        <v>1419</v>
      </c>
      <c r="AW1208"/>
      <c r="AX1208" s="198"/>
      <c r="AY1208" s="184"/>
      <c r="AZ1208" s="184"/>
      <c r="BA1208" s="184"/>
      <c r="BB1208" s="186"/>
      <c r="BC1208" s="184"/>
      <c r="BD1208" s="184"/>
      <c r="BE1208" s="184"/>
      <c r="BF1208" s="184"/>
      <c r="BG1208" s="186"/>
      <c r="BH1208" s="186"/>
      <c r="BI1208" s="199"/>
      <c r="BJ1208" s="199"/>
      <c r="BK1208" s="199"/>
      <c r="BL1208" s="186"/>
      <c r="BM1208" s="186"/>
      <c r="BN1208" s="186"/>
      <c r="BO1208" s="186"/>
      <c r="BP1208" s="186"/>
      <c r="BQ1208" s="186"/>
      <c r="BR1208" s="186"/>
      <c r="BS1208" s="186"/>
      <c r="BT1208" s="187"/>
      <c r="BU1208" s="188"/>
      <c r="BV1208" s="189"/>
      <c r="BW1208" s="185"/>
      <c r="BX1208"/>
      <c r="BZ1208"/>
    </row>
    <row r="1209" spans="2:78" ht="18.75">
      <c r="B1209" s="676" t="s">
        <v>540</v>
      </c>
      <c r="C1209" s="364"/>
      <c r="D1209" s="838" t="s">
        <v>14</v>
      </c>
      <c r="E1209" s="838" t="s">
        <v>614</v>
      </c>
      <c r="F1209" s="365" t="s">
        <v>1419</v>
      </c>
      <c r="G1209" s="366" t="s">
        <v>1419</v>
      </c>
      <c r="H1209" s="366" t="s">
        <v>865</v>
      </c>
      <c r="I1209" s="840" t="s">
        <v>34</v>
      </c>
      <c r="J1209" s="366" t="s">
        <v>608</v>
      </c>
      <c r="L1209" s="681" t="s">
        <v>1419</v>
      </c>
      <c r="M1209" s="368" t="s">
        <v>34</v>
      </c>
      <c r="N1209" s="683">
        <v>597236</v>
      </c>
      <c r="O1209" s="683" t="s">
        <v>1321</v>
      </c>
      <c r="S1209" s="873"/>
      <c r="AD1209" s="686">
        <v>41902620000101</v>
      </c>
      <c r="AG1209" s="689" t="s">
        <v>719</v>
      </c>
      <c r="AI1209" s="689">
        <v>5000</v>
      </c>
      <c r="AJ1209" s="689">
        <v>500</v>
      </c>
      <c r="AK1209" s="689">
        <v>2500</v>
      </c>
      <c r="AO1209" s="683" t="s">
        <v>1324</v>
      </c>
      <c r="AR1209" s="369">
        <v>6.2993700000000003E-3</v>
      </c>
      <c r="AS1209" s="369">
        <v>6.2993700000000003E-3</v>
      </c>
      <c r="AT1209" s="369" t="s">
        <v>1419</v>
      </c>
      <c r="AW1209"/>
      <c r="AX1209" s="198"/>
      <c r="AY1209" s="184"/>
      <c r="AZ1209" s="184"/>
      <c r="BA1209" s="184"/>
      <c r="BB1209" s="186"/>
      <c r="BC1209" s="184"/>
      <c r="BD1209" s="184"/>
      <c r="BE1209" s="184"/>
      <c r="BF1209" s="184"/>
      <c r="BG1209" s="186"/>
      <c r="BH1209" s="186"/>
      <c r="BI1209" s="199"/>
      <c r="BJ1209" s="199"/>
      <c r="BK1209" s="199"/>
      <c r="BL1209" s="186"/>
      <c r="BM1209" s="186"/>
      <c r="BN1209" s="186"/>
      <c r="BO1209" s="186"/>
      <c r="BP1209" s="186"/>
      <c r="BQ1209" s="186"/>
      <c r="BR1209" s="186"/>
      <c r="BS1209" s="186"/>
      <c r="BT1209" s="187"/>
      <c r="BU1209" s="188"/>
      <c r="BV1209" s="189"/>
      <c r="BW1209" s="185"/>
      <c r="BX1209"/>
      <c r="BZ1209"/>
    </row>
    <row r="1210" spans="2:78" ht="18.75">
      <c r="B1210" s="676" t="s">
        <v>394</v>
      </c>
      <c r="C1210" s="364">
        <v>12120451000141</v>
      </c>
      <c r="D1210" s="838" t="s">
        <v>13</v>
      </c>
      <c r="E1210" s="838" t="s">
        <v>615</v>
      </c>
      <c r="F1210" s="365" t="s">
        <v>619</v>
      </c>
      <c r="G1210" s="366" t="s">
        <v>34</v>
      </c>
      <c r="H1210" s="366" t="s">
        <v>1337</v>
      </c>
      <c r="I1210" s="840" t="s">
        <v>34</v>
      </c>
      <c r="J1210" s="366" t="s">
        <v>1419</v>
      </c>
      <c r="K1210" s="367" t="s">
        <v>48</v>
      </c>
      <c r="L1210" s="681" t="s">
        <v>1419</v>
      </c>
      <c r="M1210" s="368" t="s">
        <v>34</v>
      </c>
      <c r="N1210" s="682">
        <v>406619</v>
      </c>
      <c r="O1210" s="683" t="s">
        <v>1324</v>
      </c>
      <c r="P1210" s="684">
        <v>40384</v>
      </c>
      <c r="Q1210" s="372">
        <v>11.953950000000001</v>
      </c>
      <c r="R1210" s="372">
        <v>23.268719876494028</v>
      </c>
      <c r="S1210" s="873">
        <v>1</v>
      </c>
      <c r="T1210" s="369">
        <v>8.9417221427272153E-2</v>
      </c>
      <c r="U1210" s="685">
        <v>0.9197038959445748</v>
      </c>
      <c r="V1210" s="369">
        <v>9.70930696589829E-2</v>
      </c>
      <c r="W1210" s="685">
        <v>0.85370513010767612</v>
      </c>
      <c r="X1210" s="369">
        <v>0.11952286055695382</v>
      </c>
      <c r="Y1210" s="685">
        <v>0.79870985650106507</v>
      </c>
      <c r="Z1210" s="369">
        <v>0.18851329306341591</v>
      </c>
      <c r="AA1210" s="685">
        <v>1.0037617323565895</v>
      </c>
      <c r="AB1210" s="369">
        <v>2.0614767393635006E-2</v>
      </c>
      <c r="AC1210" s="373">
        <v>-0.80710678605025921</v>
      </c>
      <c r="AD1210" s="686">
        <v>0</v>
      </c>
      <c r="AE1210" s="687" t="s">
        <v>1926</v>
      </c>
      <c r="AF1210" s="688" t="s">
        <v>1800</v>
      </c>
      <c r="AG1210" s="689" t="s">
        <v>1438</v>
      </c>
      <c r="AH1210" s="689" t="s">
        <v>1786</v>
      </c>
      <c r="AI1210" s="689">
        <v>1000</v>
      </c>
      <c r="AJ1210" s="689">
        <v>1000</v>
      </c>
      <c r="AK1210" s="689">
        <v>1000</v>
      </c>
      <c r="AL1210" s="673">
        <v>2</v>
      </c>
      <c r="AM1210" s="673">
        <v>20</v>
      </c>
      <c r="AN1210" s="685" t="s">
        <v>1787</v>
      </c>
      <c r="AO1210" s="683" t="s">
        <v>1324</v>
      </c>
      <c r="AP1210" s="687" t="s">
        <v>1802</v>
      </c>
      <c r="AQ1210" s="376" t="s">
        <v>668</v>
      </c>
      <c r="AR1210" s="369">
        <v>4.0000000000000001E-3</v>
      </c>
      <c r="AS1210" s="369">
        <v>4.0000000000000001E-3</v>
      </c>
      <c r="AT1210" s="369" t="s">
        <v>1419</v>
      </c>
      <c r="AW1210"/>
      <c r="AX1210" s="198"/>
      <c r="AY1210" s="184"/>
      <c r="AZ1210" s="184"/>
      <c r="BA1210" s="184"/>
      <c r="BB1210" s="186"/>
      <c r="BC1210" s="184"/>
      <c r="BD1210" s="184"/>
      <c r="BE1210" s="184"/>
      <c r="BF1210" s="184"/>
      <c r="BG1210" s="186"/>
      <c r="BH1210" s="186"/>
      <c r="BI1210" s="199"/>
      <c r="BJ1210" s="199"/>
      <c r="BK1210" s="199"/>
      <c r="BL1210" s="186"/>
      <c r="BM1210" s="186"/>
      <c r="BN1210" s="186"/>
      <c r="BO1210" s="186"/>
      <c r="BP1210" s="186"/>
      <c r="BQ1210" s="186"/>
      <c r="BR1210" s="186"/>
      <c r="BS1210" s="186"/>
      <c r="BT1210" s="187"/>
      <c r="BU1210" s="188"/>
      <c r="BV1210" s="189"/>
      <c r="BW1210" s="185"/>
      <c r="BX1210"/>
      <c r="BZ1210"/>
    </row>
    <row r="1211" spans="2:78" ht="18.75">
      <c r="B1211" s="676" t="s">
        <v>395</v>
      </c>
      <c r="C1211" s="364">
        <v>3618010000183</v>
      </c>
      <c r="D1211" s="838" t="s">
        <v>14</v>
      </c>
      <c r="E1211" s="838" t="s">
        <v>607</v>
      </c>
      <c r="F1211" s="365" t="s">
        <v>1419</v>
      </c>
      <c r="G1211" s="366" t="s">
        <v>1419</v>
      </c>
      <c r="H1211" s="366" t="s">
        <v>34</v>
      </c>
      <c r="I1211" s="840" t="s">
        <v>34</v>
      </c>
      <c r="J1211" s="366" t="s">
        <v>608</v>
      </c>
      <c r="K1211" s="367" t="s">
        <v>48</v>
      </c>
      <c r="L1211" s="681" t="s">
        <v>1419</v>
      </c>
      <c r="M1211" s="368" t="s">
        <v>34</v>
      </c>
      <c r="N1211" s="682">
        <v>354491</v>
      </c>
      <c r="O1211" s="683" t="s">
        <v>1321</v>
      </c>
      <c r="P1211" s="684">
        <v>40551</v>
      </c>
      <c r="Q1211" s="372">
        <v>22.96214406</v>
      </c>
      <c r="R1211" s="372">
        <v>28.71226567187253</v>
      </c>
      <c r="S1211" s="873">
        <v>3</v>
      </c>
      <c r="T1211" s="369">
        <v>-6.498643562598172E-2</v>
      </c>
      <c r="U1211" s="685">
        <v>-0.66842021117128381</v>
      </c>
      <c r="V1211" s="369">
        <v>-0.12765814145996157</v>
      </c>
      <c r="W1211" s="685">
        <v>-1.1224530303466178</v>
      </c>
      <c r="X1211" s="369">
        <v>-0.24270045124438222</v>
      </c>
      <c r="Y1211" s="685">
        <v>-1.6218423963654562</v>
      </c>
      <c r="Z1211" s="369">
        <v>-0.20359862865329537</v>
      </c>
      <c r="AA1211" s="685">
        <v>-1.0840854184946496</v>
      </c>
      <c r="AB1211" s="369">
        <v>0.38800620115022766</v>
      </c>
      <c r="AC1211" s="373">
        <v>-0.62212802027288749</v>
      </c>
      <c r="AD1211" s="686">
        <v>0</v>
      </c>
      <c r="AE1211" s="687" t="s">
        <v>1926</v>
      </c>
      <c r="AF1211" s="688" t="s">
        <v>1800</v>
      </c>
      <c r="AG1211" s="689" t="s">
        <v>1438</v>
      </c>
      <c r="AH1211" s="689" t="s">
        <v>1786</v>
      </c>
      <c r="AI1211" s="689">
        <v>1000</v>
      </c>
      <c r="AJ1211" s="689">
        <v>1000</v>
      </c>
      <c r="AK1211" s="689">
        <v>1000</v>
      </c>
      <c r="AL1211" s="673">
        <v>2</v>
      </c>
      <c r="AM1211" s="673">
        <v>20</v>
      </c>
      <c r="AN1211" s="685" t="s">
        <v>666</v>
      </c>
      <c r="AO1211" s="683" t="s">
        <v>1324</v>
      </c>
      <c r="AP1211" s="687" t="s">
        <v>1783</v>
      </c>
      <c r="AQ1211" s="376" t="s">
        <v>659</v>
      </c>
      <c r="AR1211" s="369">
        <v>4.0000000000000001E-3</v>
      </c>
      <c r="AS1211" s="369">
        <v>4.0000000000000001E-3</v>
      </c>
      <c r="AT1211" s="369" t="s">
        <v>1419</v>
      </c>
      <c r="AW1211"/>
      <c r="AX1211" s="198"/>
      <c r="AY1211" s="184"/>
      <c r="AZ1211" s="184"/>
      <c r="BA1211" s="184"/>
      <c r="BB1211" s="186"/>
      <c r="BC1211" s="184"/>
      <c r="BD1211" s="184"/>
      <c r="BE1211" s="184"/>
      <c r="BF1211" s="184"/>
      <c r="BG1211" s="186"/>
      <c r="BH1211" s="186"/>
      <c r="BI1211" s="199"/>
      <c r="BJ1211" s="199"/>
      <c r="BK1211" s="199"/>
      <c r="BL1211" s="186"/>
      <c r="BM1211" s="186"/>
      <c r="BN1211" s="186"/>
      <c r="BO1211" s="186"/>
      <c r="BP1211" s="186"/>
      <c r="BQ1211" s="186"/>
      <c r="BR1211" s="186"/>
      <c r="BS1211" s="186"/>
      <c r="BT1211" s="187"/>
      <c r="BU1211" s="188"/>
      <c r="BV1211" s="189"/>
      <c r="BW1211" s="185"/>
      <c r="BX1211"/>
      <c r="BZ1211"/>
    </row>
    <row r="1212" spans="2:78" ht="18.75">
      <c r="B1212" s="676" t="s">
        <v>1209</v>
      </c>
      <c r="C1212" s="364">
        <v>16599959000125</v>
      </c>
      <c r="D1212" s="838" t="s">
        <v>11</v>
      </c>
      <c r="E1212" s="838" t="s">
        <v>620</v>
      </c>
      <c r="F1212" s="365" t="s">
        <v>663</v>
      </c>
      <c r="G1212" s="366" t="s">
        <v>738</v>
      </c>
      <c r="H1212" s="366" t="s">
        <v>34</v>
      </c>
      <c r="I1212" s="840" t="s">
        <v>34</v>
      </c>
      <c r="J1212" s="366" t="s">
        <v>608</v>
      </c>
      <c r="K1212" s="367" t="s">
        <v>48</v>
      </c>
      <c r="L1212" s="681" t="s">
        <v>1419</v>
      </c>
      <c r="M1212" s="368" t="s">
        <v>34</v>
      </c>
      <c r="N1212" s="682">
        <v>317748</v>
      </c>
      <c r="O1212" s="683" t="s">
        <v>1321</v>
      </c>
      <c r="P1212" s="684">
        <v>41182</v>
      </c>
      <c r="Q1212" s="372">
        <v>96.934961000000001</v>
      </c>
      <c r="R1212" s="372">
        <v>77.434159964143419</v>
      </c>
      <c r="S1212" s="873">
        <v>1</v>
      </c>
      <c r="T1212" s="369">
        <v>0.11861204668576897</v>
      </c>
      <c r="U1212" s="685">
        <v>1.2199882718519568</v>
      </c>
      <c r="V1212" s="369">
        <v>0.13758300333906082</v>
      </c>
      <c r="W1212" s="685">
        <v>1.2097188417125193</v>
      </c>
      <c r="X1212" s="369">
        <v>0.21452046503238642</v>
      </c>
      <c r="Y1212" s="685">
        <v>1.4335300296876186</v>
      </c>
      <c r="Z1212" s="369">
        <v>0.1945036723510547</v>
      </c>
      <c r="AA1212" s="685">
        <v>1.0356582283199305</v>
      </c>
      <c r="AB1212" s="369">
        <v>3.6184509359684551E-3</v>
      </c>
      <c r="AC1212" s="373">
        <v>6.5916646227631537</v>
      </c>
      <c r="AD1212" s="686">
        <v>0</v>
      </c>
      <c r="AE1212" s="687" t="s">
        <v>1926</v>
      </c>
      <c r="AF1212" s="688" t="s">
        <v>1800</v>
      </c>
      <c r="AG1212" s="689" t="s">
        <v>1438</v>
      </c>
      <c r="AH1212" s="689" t="s">
        <v>1786</v>
      </c>
      <c r="AI1212" s="689">
        <v>500</v>
      </c>
      <c r="AJ1212" s="689">
        <v>0</v>
      </c>
      <c r="AK1212" s="689">
        <v>0</v>
      </c>
      <c r="AL1212" s="673">
        <v>0.75</v>
      </c>
      <c r="AM1212" s="673">
        <v>0</v>
      </c>
      <c r="AN1212" s="685" t="s">
        <v>1787</v>
      </c>
      <c r="AO1212" s="683" t="s">
        <v>1324</v>
      </c>
      <c r="AP1212" s="687" t="s">
        <v>1788</v>
      </c>
      <c r="AQ1212" s="376" t="s">
        <v>675</v>
      </c>
      <c r="AR1212" s="369">
        <v>1.5E-3</v>
      </c>
      <c r="AS1212" s="369">
        <v>1.5E-3</v>
      </c>
      <c r="AT1212" s="369" t="s">
        <v>1419</v>
      </c>
      <c r="AW1212"/>
      <c r="AX1212" s="198"/>
      <c r="AY1212" s="184"/>
      <c r="AZ1212" s="184"/>
      <c r="BA1212" s="184"/>
      <c r="BB1212" s="186"/>
      <c r="BC1212" s="184"/>
      <c r="BD1212" s="184"/>
      <c r="BE1212" s="184"/>
      <c r="BF1212" s="184"/>
      <c r="BG1212" s="186"/>
      <c r="BH1212" s="186"/>
      <c r="BI1212" s="199"/>
      <c r="BJ1212" s="199"/>
      <c r="BK1212" s="199"/>
      <c r="BL1212" s="186"/>
      <c r="BM1212" s="186"/>
      <c r="BN1212" s="186"/>
      <c r="BO1212" s="186"/>
      <c r="BP1212" s="186"/>
      <c r="BQ1212" s="186"/>
      <c r="BR1212" s="186"/>
      <c r="BS1212" s="186"/>
      <c r="BT1212" s="187"/>
      <c r="BU1212" s="188"/>
      <c r="BV1212" s="189"/>
      <c r="BW1212" s="185"/>
      <c r="BX1212"/>
      <c r="BZ1212"/>
    </row>
    <row r="1213" spans="2:78" ht="18.75">
      <c r="B1213" s="676" t="s">
        <v>1210</v>
      </c>
      <c r="C1213" s="364">
        <v>42922205000174</v>
      </c>
      <c r="D1213" s="838" t="s">
        <v>14</v>
      </c>
      <c r="E1213" s="838" t="s">
        <v>607</v>
      </c>
      <c r="F1213" s="365" t="s">
        <v>1419</v>
      </c>
      <c r="G1213" s="366" t="s">
        <v>1419</v>
      </c>
      <c r="H1213" s="366" t="s">
        <v>34</v>
      </c>
      <c r="I1213" s="840" t="s">
        <v>34</v>
      </c>
      <c r="J1213" s="366" t="s">
        <v>608</v>
      </c>
      <c r="K1213" s="367" t="s">
        <v>48</v>
      </c>
      <c r="L1213" s="681" t="s">
        <v>1419</v>
      </c>
      <c r="M1213" s="368" t="s">
        <v>1416</v>
      </c>
      <c r="N1213" s="683">
        <v>646581</v>
      </c>
      <c r="O1213" s="683" t="s">
        <v>1321</v>
      </c>
      <c r="P1213" s="684">
        <v>44400</v>
      </c>
      <c r="Q1213" s="372">
        <v>47.06835281</v>
      </c>
      <c r="R1213" s="372">
        <v>28.855238148541662</v>
      </c>
      <c r="S1213" s="873">
        <v>2</v>
      </c>
      <c r="T1213" s="369">
        <v>0.1189566593880178</v>
      </c>
      <c r="U1213" s="685">
        <v>1.2235327976132278</v>
      </c>
      <c r="V1213" s="369">
        <v>0.1189566593880178</v>
      </c>
      <c r="W1213" s="685">
        <v>1.0459439663068335</v>
      </c>
      <c r="AB1213" s="369">
        <v>0.23619409008411238</v>
      </c>
      <c r="AC1213" s="373">
        <v>2.2122784998234616E-2</v>
      </c>
      <c r="AD1213" s="686">
        <v>27389566000103</v>
      </c>
      <c r="AE1213" s="687" t="s">
        <v>1982</v>
      </c>
      <c r="AF1213" s="688" t="s">
        <v>1797</v>
      </c>
      <c r="AG1213" s="689" t="s">
        <v>741</v>
      </c>
      <c r="AH1213" s="689" t="s">
        <v>1786</v>
      </c>
      <c r="AI1213" s="689">
        <v>1000</v>
      </c>
      <c r="AJ1213" s="689">
        <v>1000</v>
      </c>
      <c r="AK1213" s="689">
        <v>0</v>
      </c>
      <c r="AL1213" s="673">
        <v>0</v>
      </c>
      <c r="AM1213" s="673">
        <v>0</v>
      </c>
      <c r="AN1213" s="685" t="s">
        <v>1791</v>
      </c>
      <c r="AO1213" s="683" t="s">
        <v>1324</v>
      </c>
      <c r="AP1213" s="687" t="s">
        <v>1783</v>
      </c>
      <c r="AQ1213" s="376" t="s">
        <v>702</v>
      </c>
      <c r="AR1213" s="369">
        <v>2.333E-3</v>
      </c>
      <c r="AS1213" s="369">
        <v>2.333E-3</v>
      </c>
      <c r="AT1213" s="369" t="s">
        <v>1419</v>
      </c>
      <c r="AW1213"/>
      <c r="AX1213" s="198"/>
      <c r="AY1213" s="184"/>
      <c r="AZ1213" s="184"/>
      <c r="BA1213" s="184"/>
      <c r="BB1213" s="186"/>
      <c r="BC1213" s="184"/>
      <c r="BD1213" s="184"/>
      <c r="BE1213" s="184"/>
      <c r="BF1213" s="184"/>
      <c r="BG1213" s="186"/>
      <c r="BH1213" s="186"/>
      <c r="BI1213" s="199"/>
      <c r="BJ1213" s="199"/>
      <c r="BK1213" s="199"/>
      <c r="BL1213" s="186"/>
      <c r="BM1213" s="186"/>
      <c r="BN1213" s="186"/>
      <c r="BO1213" s="186"/>
      <c r="BP1213" s="186"/>
      <c r="BQ1213" s="186"/>
      <c r="BR1213" s="186"/>
      <c r="BS1213" s="186"/>
      <c r="BT1213" s="187"/>
      <c r="BU1213" s="188"/>
      <c r="BV1213" s="189"/>
      <c r="BW1213" s="185"/>
      <c r="BX1213"/>
      <c r="BZ1213"/>
    </row>
    <row r="1214" spans="2:78" ht="18.75">
      <c r="B1214" s="676" t="s">
        <v>396</v>
      </c>
      <c r="C1214" s="364">
        <v>22232927000190</v>
      </c>
      <c r="D1214" s="838" t="s">
        <v>14</v>
      </c>
      <c r="E1214" s="838" t="s">
        <v>607</v>
      </c>
      <c r="F1214" s="365" t="s">
        <v>1419</v>
      </c>
      <c r="G1214" s="366" t="s">
        <v>1419</v>
      </c>
      <c r="H1214" s="366" t="s">
        <v>34</v>
      </c>
      <c r="I1214" s="840" t="s">
        <v>34</v>
      </c>
      <c r="J1214" s="366" t="s">
        <v>608</v>
      </c>
      <c r="K1214" s="367" t="s">
        <v>48</v>
      </c>
      <c r="L1214" s="681" t="s">
        <v>1339</v>
      </c>
      <c r="M1214" s="368" t="s">
        <v>34</v>
      </c>
      <c r="N1214" s="682">
        <v>401463</v>
      </c>
      <c r="O1214" s="683" t="s">
        <v>1324</v>
      </c>
      <c r="P1214" s="684">
        <v>42222</v>
      </c>
      <c r="Q1214" s="372">
        <v>460.142313</v>
      </c>
      <c r="R1214" s="372">
        <v>453.10398626315788</v>
      </c>
      <c r="S1214" s="873">
        <v>2</v>
      </c>
      <c r="T1214" s="369">
        <v>0.28644277032517462</v>
      </c>
      <c r="U1214" s="685">
        <v>2.9462169325792811</v>
      </c>
      <c r="V1214" s="369">
        <v>0.28736316236544357</v>
      </c>
      <c r="W1214" s="685">
        <v>2.5266829731203919</v>
      </c>
      <c r="X1214" s="369">
        <v>0.70468006153767315</v>
      </c>
      <c r="Y1214" s="685">
        <v>4.709014729125566</v>
      </c>
      <c r="Z1214" s="369">
        <v>0.9916113189289979</v>
      </c>
      <c r="AA1214" s="685">
        <v>5.2799538915154409</v>
      </c>
      <c r="AB1214" s="369">
        <v>0.19579815583657983</v>
      </c>
      <c r="AC1214" s="373">
        <v>0.88678962939328987</v>
      </c>
      <c r="AD1214" s="686">
        <v>27389566000103</v>
      </c>
      <c r="AE1214" s="687" t="s">
        <v>1982</v>
      </c>
      <c r="AF1214" s="688" t="s">
        <v>1800</v>
      </c>
      <c r="AG1214" s="689" t="s">
        <v>1438</v>
      </c>
      <c r="AH1214" s="689" t="s">
        <v>1786</v>
      </c>
      <c r="AI1214" s="689">
        <v>1000</v>
      </c>
      <c r="AJ1214" s="689">
        <v>1000</v>
      </c>
      <c r="AK1214" s="689">
        <v>1000</v>
      </c>
      <c r="AL1214" s="673">
        <v>1.5</v>
      </c>
      <c r="AM1214" s="673">
        <v>20</v>
      </c>
      <c r="AN1214" s="685" t="s">
        <v>1801</v>
      </c>
      <c r="AO1214" s="683" t="s">
        <v>1324</v>
      </c>
      <c r="AP1214" s="687" t="s">
        <v>1783</v>
      </c>
      <c r="AQ1214" s="376" t="s">
        <v>659</v>
      </c>
      <c r="AR1214" s="369">
        <v>3.7499999999999999E-3</v>
      </c>
      <c r="AS1214" s="369">
        <v>3.7499999999999999E-3</v>
      </c>
      <c r="AT1214" s="369" t="s">
        <v>1419</v>
      </c>
      <c r="AW1214"/>
      <c r="AX1214" s="198"/>
      <c r="AY1214" s="184"/>
      <c r="AZ1214" s="184"/>
      <c r="BA1214" s="184"/>
      <c r="BB1214" s="186"/>
      <c r="BC1214" s="184"/>
      <c r="BD1214" s="184"/>
      <c r="BE1214" s="184"/>
      <c r="BF1214" s="184"/>
      <c r="BG1214" s="186"/>
      <c r="BH1214" s="186"/>
      <c r="BI1214" s="199"/>
      <c r="BJ1214" s="199"/>
      <c r="BK1214" s="199"/>
      <c r="BL1214" s="186"/>
      <c r="BM1214" s="186"/>
      <c r="BN1214" s="186"/>
      <c r="BO1214" s="186"/>
      <c r="BP1214" s="186"/>
      <c r="BQ1214" s="186"/>
      <c r="BR1214" s="186"/>
      <c r="BS1214" s="186"/>
      <c r="BT1214" s="187"/>
      <c r="BU1214" s="188"/>
      <c r="BV1214" s="189"/>
      <c r="BW1214" s="185"/>
      <c r="BX1214"/>
      <c r="BZ1214"/>
    </row>
    <row r="1215" spans="2:78" ht="18.75">
      <c r="B1215" s="676" t="s">
        <v>1211</v>
      </c>
      <c r="C1215" s="364">
        <v>39346123000114</v>
      </c>
      <c r="D1215" s="838" t="s">
        <v>14</v>
      </c>
      <c r="E1215" s="838" t="s">
        <v>607</v>
      </c>
      <c r="F1215" s="365" t="s">
        <v>1419</v>
      </c>
      <c r="G1215" s="366" t="s">
        <v>1419</v>
      </c>
      <c r="H1215" s="366" t="s">
        <v>34</v>
      </c>
      <c r="I1215" s="840" t="s">
        <v>34</v>
      </c>
      <c r="J1215" s="366" t="s">
        <v>608</v>
      </c>
      <c r="K1215" s="367" t="s">
        <v>48</v>
      </c>
      <c r="L1215" s="681" t="s">
        <v>1419</v>
      </c>
      <c r="M1215" s="368" t="s">
        <v>1416</v>
      </c>
      <c r="N1215" s="683">
        <v>560162</v>
      </c>
      <c r="O1215" s="683" t="s">
        <v>1321</v>
      </c>
      <c r="P1215" s="684">
        <v>44148</v>
      </c>
      <c r="Q1215" s="372">
        <v>201.36184567999999</v>
      </c>
      <c r="R1215" s="372">
        <v>146.74354065091998</v>
      </c>
      <c r="S1215" s="873">
        <v>2</v>
      </c>
      <c r="T1215" s="369">
        <v>0.28809781503295362</v>
      </c>
      <c r="U1215" s="685">
        <v>2.9632399516511145</v>
      </c>
      <c r="V1215" s="369">
        <v>0.28733081034562469</v>
      </c>
      <c r="W1215" s="685">
        <v>2.5263985132162432</v>
      </c>
      <c r="AB1215" s="369">
        <v>0.19565900318877746</v>
      </c>
      <c r="AC1215" s="373">
        <v>0.88725496502145429</v>
      </c>
      <c r="AD1215" s="686">
        <v>39344744000169</v>
      </c>
      <c r="AE1215" s="687" t="s">
        <v>1982</v>
      </c>
      <c r="AF1215" s="688" t="s">
        <v>1797</v>
      </c>
      <c r="AG1215" s="689" t="s">
        <v>741</v>
      </c>
      <c r="AH1215" s="689" t="s">
        <v>1780</v>
      </c>
      <c r="AI1215" s="689">
        <v>1000</v>
      </c>
      <c r="AJ1215" s="689">
        <v>1000</v>
      </c>
      <c r="AK1215" s="689">
        <v>1000</v>
      </c>
      <c r="AL1215" s="673">
        <v>2</v>
      </c>
      <c r="AM1215" s="673">
        <v>20</v>
      </c>
      <c r="AN1215" s="685" t="s">
        <v>666</v>
      </c>
      <c r="AO1215" s="683" t="s">
        <v>1324</v>
      </c>
      <c r="AP1215" s="687" t="s">
        <v>1783</v>
      </c>
      <c r="AQ1215" s="376" t="s">
        <v>659</v>
      </c>
      <c r="AR1215" s="369">
        <v>0</v>
      </c>
      <c r="AS1215" s="369">
        <v>0</v>
      </c>
      <c r="AT1215" s="369" t="s">
        <v>1419</v>
      </c>
      <c r="AW1215"/>
      <c r="AX1215" s="198"/>
      <c r="AY1215" s="184"/>
      <c r="AZ1215" s="184"/>
      <c r="BA1215" s="184"/>
      <c r="BB1215" s="186"/>
      <c r="BC1215" s="184"/>
      <c r="BD1215" s="184"/>
      <c r="BE1215" s="184"/>
      <c r="BF1215" s="184"/>
      <c r="BG1215" s="186"/>
      <c r="BH1215" s="186"/>
      <c r="BI1215" s="199"/>
      <c r="BJ1215" s="199"/>
      <c r="BK1215" s="199"/>
      <c r="BL1215" s="186"/>
      <c r="BM1215" s="186"/>
      <c r="BN1215" s="186"/>
      <c r="BO1215" s="186"/>
      <c r="BP1215" s="186"/>
      <c r="BQ1215" s="186"/>
      <c r="BR1215" s="186"/>
      <c r="BS1215" s="186"/>
      <c r="BT1215" s="187"/>
      <c r="BU1215" s="188"/>
      <c r="BV1215" s="189"/>
      <c r="BW1215" s="185"/>
      <c r="BX1215"/>
      <c r="BZ1215"/>
    </row>
    <row r="1216" spans="2:78" ht="18.75">
      <c r="B1216" s="676" t="s">
        <v>1212</v>
      </c>
      <c r="C1216" s="364">
        <v>36499392000122</v>
      </c>
      <c r="D1216" s="838" t="s">
        <v>14</v>
      </c>
      <c r="E1216" s="838" t="s">
        <v>607</v>
      </c>
      <c r="F1216" s="365" t="s">
        <v>1419</v>
      </c>
      <c r="G1216" s="366" t="s">
        <v>1419</v>
      </c>
      <c r="H1216" s="366" t="s">
        <v>34</v>
      </c>
      <c r="I1216" s="840" t="s">
        <v>34</v>
      </c>
      <c r="J1216" s="366" t="s">
        <v>690</v>
      </c>
      <c r="K1216" s="367" t="s">
        <v>1782</v>
      </c>
      <c r="L1216" s="681" t="s">
        <v>1419</v>
      </c>
      <c r="M1216" s="368" t="s">
        <v>1416</v>
      </c>
      <c r="N1216" s="683">
        <v>532479</v>
      </c>
      <c r="O1216" s="683" t="s">
        <v>1321</v>
      </c>
      <c r="P1216" s="684">
        <v>43916</v>
      </c>
      <c r="Q1216" s="372">
        <v>10.540195900000001</v>
      </c>
      <c r="R1216" s="372">
        <v>12.783002214200001</v>
      </c>
      <c r="S1216" s="873">
        <v>2</v>
      </c>
      <c r="T1216" s="369">
        <v>-0.39228633260853651</v>
      </c>
      <c r="U1216" s="685">
        <v>-4.0348745204449017</v>
      </c>
      <c r="V1216" s="369">
        <v>-0.45807374544146362</v>
      </c>
      <c r="W1216" s="685">
        <v>-4.0276809439079768</v>
      </c>
      <c r="X1216" s="369">
        <v>-0.37032787988051041</v>
      </c>
      <c r="Y1216" s="685">
        <v>-2.4747109165510803</v>
      </c>
      <c r="AB1216" s="369">
        <v>0.31328530427492635</v>
      </c>
      <c r="AC1216" s="373">
        <v>-1.8251897741583951</v>
      </c>
      <c r="AD1216" s="686">
        <v>0</v>
      </c>
      <c r="AE1216" s="687" t="s">
        <v>1982</v>
      </c>
      <c r="AF1216" s="688" t="s">
        <v>1797</v>
      </c>
      <c r="AG1216" s="689" t="s">
        <v>741</v>
      </c>
      <c r="AH1216" s="689" t="s">
        <v>1786</v>
      </c>
      <c r="AI1216" s="689">
        <v>1000</v>
      </c>
      <c r="AJ1216" s="689">
        <v>1000</v>
      </c>
      <c r="AK1216" s="689">
        <v>1000</v>
      </c>
      <c r="AL1216" s="673">
        <v>1</v>
      </c>
      <c r="AM1216" s="673">
        <v>0</v>
      </c>
      <c r="AN1216" s="685" t="s">
        <v>1791</v>
      </c>
      <c r="AO1216" s="683" t="s">
        <v>1324</v>
      </c>
      <c r="AP1216" s="687" t="s">
        <v>1783</v>
      </c>
      <c r="AQ1216" s="376" t="s">
        <v>687</v>
      </c>
      <c r="AR1216" s="369">
        <v>3.4995E-3</v>
      </c>
      <c r="AS1216" s="369">
        <v>3.4995E-3</v>
      </c>
      <c r="AT1216" s="369" t="s">
        <v>1419</v>
      </c>
      <c r="AW1216"/>
      <c r="AX1216" s="198"/>
      <c r="AY1216" s="184"/>
      <c r="AZ1216" s="184"/>
      <c r="BA1216" s="184"/>
      <c r="BB1216" s="186"/>
      <c r="BC1216" s="184"/>
      <c r="BD1216" s="184"/>
      <c r="BE1216" s="184"/>
      <c r="BF1216" s="184"/>
      <c r="BG1216" s="186"/>
      <c r="BH1216" s="186"/>
      <c r="BI1216" s="199"/>
      <c r="BJ1216" s="199"/>
      <c r="BK1216" s="199"/>
      <c r="BL1216" s="186"/>
      <c r="BM1216" s="186"/>
      <c r="BN1216" s="186"/>
      <c r="BO1216" s="186"/>
      <c r="BP1216" s="186"/>
      <c r="BQ1216" s="186"/>
      <c r="BR1216" s="186"/>
      <c r="BS1216" s="186"/>
      <c r="BT1216" s="187"/>
      <c r="BU1216" s="188"/>
      <c r="BV1216" s="189"/>
      <c r="BW1216" s="185"/>
      <c r="BX1216"/>
      <c r="BZ1216"/>
    </row>
    <row r="1217" spans="2:78" ht="18.75">
      <c r="B1217" s="676" t="s">
        <v>1213</v>
      </c>
      <c r="C1217" s="364">
        <v>41269079000138</v>
      </c>
      <c r="D1217" s="838" t="s">
        <v>14</v>
      </c>
      <c r="E1217" s="838" t="s">
        <v>607</v>
      </c>
      <c r="F1217" s="365" t="s">
        <v>1419</v>
      </c>
      <c r="G1217" s="366" t="s">
        <v>1419</v>
      </c>
      <c r="H1217" s="366" t="s">
        <v>34</v>
      </c>
      <c r="I1217" s="840" t="s">
        <v>34</v>
      </c>
      <c r="J1217" s="366" t="s">
        <v>690</v>
      </c>
      <c r="K1217" s="367" t="s">
        <v>1782</v>
      </c>
      <c r="L1217" s="681" t="s">
        <v>1419</v>
      </c>
      <c r="M1217" s="368" t="s">
        <v>1416</v>
      </c>
      <c r="N1217" s="683">
        <v>624926</v>
      </c>
      <c r="O1217" s="683" t="s">
        <v>1321</v>
      </c>
      <c r="P1217" s="684">
        <v>44232</v>
      </c>
      <c r="Q1217" s="372">
        <v>12.011003150000001</v>
      </c>
      <c r="R1217" s="372">
        <v>14.552420598033464</v>
      </c>
      <c r="S1217" s="873">
        <v>2</v>
      </c>
      <c r="T1217" s="369">
        <v>-0.38789385090592532</v>
      </c>
      <c r="U1217" s="685">
        <v>-3.9896954993315856</v>
      </c>
      <c r="V1217" s="369">
        <v>-0.44148503892515523</v>
      </c>
      <c r="W1217" s="685">
        <v>-3.8818222960707685</v>
      </c>
      <c r="AB1217" s="369">
        <v>0.35349101544649703</v>
      </c>
      <c r="AC1217" s="373">
        <v>-1.5706663054479355</v>
      </c>
      <c r="AD1217" s="686">
        <v>0</v>
      </c>
      <c r="AE1217" s="687" t="s">
        <v>1982</v>
      </c>
      <c r="AF1217" s="688" t="s">
        <v>1797</v>
      </c>
      <c r="AG1217" s="689" t="s">
        <v>741</v>
      </c>
      <c r="AH1217" s="689" t="s">
        <v>1780</v>
      </c>
      <c r="AI1217" s="689">
        <v>50000</v>
      </c>
      <c r="AJ1217" s="689">
        <v>10000</v>
      </c>
      <c r="AK1217" s="689">
        <v>50000</v>
      </c>
      <c r="AL1217" s="673">
        <v>0</v>
      </c>
      <c r="AM1217" s="673">
        <v>0</v>
      </c>
      <c r="AN1217" s="685" t="s">
        <v>1791</v>
      </c>
      <c r="AO1217" s="683" t="s">
        <v>1324</v>
      </c>
      <c r="AP1217" s="687" t="s">
        <v>1783</v>
      </c>
      <c r="AQ1217" s="376" t="s">
        <v>659</v>
      </c>
      <c r="AR1217" s="369">
        <v>3.4995E-3</v>
      </c>
      <c r="AS1217" s="369">
        <v>3.4995E-3</v>
      </c>
      <c r="AT1217" s="369" t="s">
        <v>1419</v>
      </c>
      <c r="AW1217"/>
      <c r="AX1217" s="198"/>
      <c r="AY1217" s="184"/>
      <c r="AZ1217" s="184"/>
      <c r="BA1217" s="184"/>
      <c r="BB1217" s="186"/>
      <c r="BC1217" s="184"/>
      <c r="BD1217" s="184"/>
      <c r="BE1217" s="184"/>
      <c r="BF1217" s="184"/>
      <c r="BG1217" s="186"/>
      <c r="BH1217" s="186"/>
      <c r="BI1217" s="199"/>
      <c r="BJ1217" s="199"/>
      <c r="BK1217" s="199"/>
      <c r="BL1217" s="186"/>
      <c r="BM1217" s="186"/>
      <c r="BN1217" s="186"/>
      <c r="BO1217" s="186"/>
      <c r="BP1217" s="186"/>
      <c r="BQ1217" s="186"/>
      <c r="BR1217" s="186"/>
      <c r="BS1217" s="186"/>
      <c r="BT1217" s="187"/>
      <c r="BU1217" s="188"/>
      <c r="BV1217" s="189"/>
      <c r="BW1217" s="185"/>
      <c r="BX1217"/>
      <c r="BZ1217"/>
    </row>
    <row r="1218" spans="2:78" ht="18.75">
      <c r="B1218" s="676" t="s">
        <v>397</v>
      </c>
      <c r="C1218" s="364">
        <v>34713026000107</v>
      </c>
      <c r="D1218" s="838" t="s">
        <v>14</v>
      </c>
      <c r="E1218" s="838" t="s">
        <v>607</v>
      </c>
      <c r="F1218" s="365" t="s">
        <v>1419</v>
      </c>
      <c r="G1218" s="366" t="s">
        <v>1419</v>
      </c>
      <c r="H1218" s="366" t="s">
        <v>34</v>
      </c>
      <c r="I1218" s="840" t="s">
        <v>34</v>
      </c>
      <c r="J1218" s="366" t="s">
        <v>608</v>
      </c>
      <c r="K1218" s="367" t="s">
        <v>48</v>
      </c>
      <c r="L1218" s="681" t="s">
        <v>1419</v>
      </c>
      <c r="M1218" s="368" t="s">
        <v>34</v>
      </c>
      <c r="N1218" s="682">
        <v>511765</v>
      </c>
      <c r="O1218" s="683" t="s">
        <v>1321</v>
      </c>
      <c r="P1218" s="684">
        <v>43734</v>
      </c>
      <c r="Q1218" s="372">
        <v>185.80088670000001</v>
      </c>
      <c r="R1218" s="372">
        <v>105.61823464172006</v>
      </c>
      <c r="S1218" s="873">
        <v>2</v>
      </c>
      <c r="T1218" s="369">
        <v>0.15209105939147038</v>
      </c>
      <c r="U1218" s="685">
        <v>1.5643378045966676</v>
      </c>
      <c r="V1218" s="369">
        <v>0.22525330839609747</v>
      </c>
      <c r="W1218" s="685">
        <v>1.9805729247914823</v>
      </c>
      <c r="X1218" s="369">
        <v>0.39223302030396479</v>
      </c>
      <c r="Y1218" s="685">
        <v>2.6210917133520066</v>
      </c>
      <c r="Z1218" s="369">
        <v>0.21169031475012567</v>
      </c>
      <c r="AA1218" s="685">
        <v>1.1271705756326549</v>
      </c>
      <c r="AB1218" s="369">
        <v>0.2316862081841099</v>
      </c>
      <c r="AC1218" s="373">
        <v>0.481348980394392</v>
      </c>
      <c r="AD1218" s="686">
        <v>36771013000101</v>
      </c>
      <c r="AE1218" s="687" t="s">
        <v>1982</v>
      </c>
      <c r="AF1218" s="688" t="s">
        <v>1797</v>
      </c>
      <c r="AG1218" s="689" t="s">
        <v>741</v>
      </c>
      <c r="AH1218" s="689" t="s">
        <v>1786</v>
      </c>
      <c r="AI1218" s="689">
        <v>1000</v>
      </c>
      <c r="AJ1218" s="689">
        <v>1000</v>
      </c>
      <c r="AK1218" s="689">
        <v>1000</v>
      </c>
      <c r="AL1218" s="673">
        <v>2</v>
      </c>
      <c r="AM1218" s="673">
        <v>20</v>
      </c>
      <c r="AN1218" s="685" t="s">
        <v>1801</v>
      </c>
      <c r="AO1218" s="683" t="s">
        <v>1324</v>
      </c>
      <c r="AP1218" s="687" t="s">
        <v>1783</v>
      </c>
      <c r="AQ1218" s="376" t="s">
        <v>659</v>
      </c>
      <c r="AR1218" s="369">
        <v>4.6666666666666697E-3</v>
      </c>
      <c r="AS1218" s="369">
        <v>4.6666666666666697E-3</v>
      </c>
      <c r="AT1218" s="369" t="s">
        <v>1419</v>
      </c>
      <c r="AW1218"/>
      <c r="AX1218" s="198"/>
      <c r="AY1218" s="184"/>
      <c r="AZ1218" s="184"/>
      <c r="BA1218" s="184"/>
      <c r="BB1218" s="186"/>
      <c r="BC1218" s="184"/>
      <c r="BD1218" s="184"/>
      <c r="BE1218" s="184"/>
      <c r="BF1218" s="184"/>
      <c r="BG1218" s="186"/>
      <c r="BH1218" s="186"/>
      <c r="BI1218" s="199"/>
      <c r="BJ1218" s="199"/>
      <c r="BK1218" s="199"/>
      <c r="BL1218" s="186"/>
      <c r="BM1218" s="186"/>
      <c r="BN1218" s="186"/>
      <c r="BO1218" s="186"/>
      <c r="BP1218" s="186"/>
      <c r="BQ1218" s="186"/>
      <c r="BR1218" s="186"/>
      <c r="BS1218" s="186"/>
      <c r="BT1218" s="187"/>
      <c r="BU1218" s="188"/>
      <c r="BV1218" s="189"/>
      <c r="BW1218" s="185"/>
      <c r="BX1218"/>
      <c r="BZ1218"/>
    </row>
    <row r="1219" spans="2:78" ht="18.75">
      <c r="B1219" s="676" t="s">
        <v>1214</v>
      </c>
      <c r="C1219" s="364">
        <v>38028896000190</v>
      </c>
      <c r="D1219" s="838" t="s">
        <v>14</v>
      </c>
      <c r="E1219" s="838" t="s">
        <v>614</v>
      </c>
      <c r="F1219" s="365" t="s">
        <v>1419</v>
      </c>
      <c r="G1219" s="366" t="s">
        <v>1419</v>
      </c>
      <c r="H1219" s="366" t="s">
        <v>1338</v>
      </c>
      <c r="I1219" s="840" t="s">
        <v>34</v>
      </c>
      <c r="J1219" s="366" t="s">
        <v>608</v>
      </c>
      <c r="K1219" s="367" t="s">
        <v>48</v>
      </c>
      <c r="L1219" s="681" t="s">
        <v>1419</v>
      </c>
      <c r="M1219" s="368" t="s">
        <v>34</v>
      </c>
      <c r="N1219" s="683">
        <v>564427</v>
      </c>
      <c r="O1219" s="683" t="s">
        <v>1321</v>
      </c>
      <c r="P1219" s="684">
        <v>44078</v>
      </c>
      <c r="Q1219" s="372">
        <v>27.30701972</v>
      </c>
      <c r="R1219" s="372">
        <v>24.791189653279989</v>
      </c>
      <c r="S1219" s="873">
        <v>2</v>
      </c>
      <c r="T1219" s="369">
        <v>0.12429844371984067</v>
      </c>
      <c r="U1219" s="685">
        <v>1.2784759034585493</v>
      </c>
      <c r="V1219" s="369">
        <v>7.3531683644740164E-2</v>
      </c>
      <c r="W1219" s="685">
        <v>0.64653816975248546</v>
      </c>
      <c r="X1219" s="369">
        <v>9.0293700000001476E-2</v>
      </c>
      <c r="Y1219" s="685">
        <v>0.60338639682729345</v>
      </c>
      <c r="AB1219" s="369">
        <v>0.20968356855994574</v>
      </c>
      <c r="AC1219" s="373">
        <v>-0.1917160459762044</v>
      </c>
      <c r="AD1219" s="686">
        <v>38028868000172</v>
      </c>
      <c r="AE1219" s="687" t="s">
        <v>2097</v>
      </c>
      <c r="AF1219" s="688" t="s">
        <v>1825</v>
      </c>
      <c r="AG1219" s="689" t="s">
        <v>719</v>
      </c>
      <c r="AH1219" s="689" t="s">
        <v>1786</v>
      </c>
      <c r="AI1219" s="689">
        <v>1000</v>
      </c>
      <c r="AJ1219" s="689">
        <v>1000</v>
      </c>
      <c r="AK1219" s="689">
        <v>1000</v>
      </c>
      <c r="AL1219" s="673">
        <v>2</v>
      </c>
      <c r="AM1219" s="673">
        <v>20</v>
      </c>
      <c r="AN1219" s="685" t="s">
        <v>1791</v>
      </c>
      <c r="AO1219" s="683" t="s">
        <v>1324</v>
      </c>
      <c r="AP1219" s="687" t="s">
        <v>1783</v>
      </c>
      <c r="AQ1219" s="376" t="s">
        <v>659</v>
      </c>
      <c r="AR1219" s="369">
        <v>5.3333333333333297E-3</v>
      </c>
      <c r="AS1219" s="369">
        <v>5.3333333333333297E-3</v>
      </c>
      <c r="AT1219" s="369" t="s">
        <v>1419</v>
      </c>
      <c r="AW1219"/>
      <c r="AX1219" s="198"/>
      <c r="AY1219" s="184"/>
      <c r="AZ1219" s="184"/>
      <c r="BA1219" s="184"/>
      <c r="BB1219" s="186"/>
      <c r="BC1219" s="184"/>
      <c r="BD1219" s="184"/>
      <c r="BE1219" s="184"/>
      <c r="BF1219" s="184"/>
      <c r="BG1219" s="186"/>
      <c r="BH1219" s="186"/>
      <c r="BI1219" s="199"/>
      <c r="BJ1219" s="199"/>
      <c r="BK1219" s="199"/>
      <c r="BL1219" s="186"/>
      <c r="BM1219" s="186"/>
      <c r="BN1219" s="186"/>
      <c r="BO1219" s="186"/>
      <c r="BP1219" s="186"/>
      <c r="BQ1219" s="186"/>
      <c r="BR1219" s="186"/>
      <c r="BS1219" s="186"/>
      <c r="BT1219" s="187"/>
      <c r="BU1219" s="188"/>
      <c r="BV1219" s="189"/>
      <c r="BW1219" s="185"/>
      <c r="BX1219"/>
      <c r="BZ1219"/>
    </row>
    <row r="1220" spans="2:78" ht="18.75">
      <c r="B1220" s="676" t="s">
        <v>398</v>
      </c>
      <c r="C1220" s="364"/>
      <c r="D1220" s="838" t="s">
        <v>14</v>
      </c>
      <c r="E1220" s="838" t="s">
        <v>614</v>
      </c>
      <c r="F1220" s="365" t="s">
        <v>1419</v>
      </c>
      <c r="G1220" s="366" t="s">
        <v>1419</v>
      </c>
      <c r="H1220" s="366" t="s">
        <v>1338</v>
      </c>
      <c r="I1220" s="840" t="s">
        <v>34</v>
      </c>
      <c r="J1220" s="366" t="s">
        <v>608</v>
      </c>
      <c r="L1220" s="681" t="s">
        <v>1419</v>
      </c>
      <c r="M1220" s="368" t="s">
        <v>34</v>
      </c>
      <c r="N1220" s="682">
        <v>455962</v>
      </c>
      <c r="O1220" s="683" t="s">
        <v>1324</v>
      </c>
      <c r="S1220" s="873"/>
      <c r="AD1220" s="686">
        <v>33600915000197</v>
      </c>
      <c r="AG1220" s="689" t="s">
        <v>1438</v>
      </c>
      <c r="AI1220" s="689">
        <v>30000</v>
      </c>
      <c r="AJ1220" s="689">
        <v>10000</v>
      </c>
      <c r="AK1220" s="689">
        <v>30000</v>
      </c>
      <c r="AO1220" s="683" t="s">
        <v>1324</v>
      </c>
      <c r="AR1220" s="369">
        <v>6.6666666666666697E-3</v>
      </c>
      <c r="AS1220" s="369">
        <v>6.6666666666666697E-3</v>
      </c>
      <c r="AT1220" s="369" t="s">
        <v>1419</v>
      </c>
      <c r="AW1220"/>
      <c r="AX1220" s="198"/>
      <c r="AY1220" s="184"/>
      <c r="AZ1220" s="184"/>
      <c r="BA1220" s="184"/>
      <c r="BB1220" s="186"/>
      <c r="BC1220" s="184"/>
      <c r="BD1220" s="184"/>
      <c r="BE1220" s="184"/>
      <c r="BF1220" s="184"/>
      <c r="BG1220" s="186"/>
      <c r="BH1220" s="186"/>
      <c r="BI1220" s="199"/>
      <c r="BJ1220" s="199"/>
      <c r="BK1220" s="199"/>
      <c r="BL1220" s="186"/>
      <c r="BM1220" s="186"/>
      <c r="BN1220" s="186"/>
      <c r="BO1220" s="186"/>
      <c r="BP1220" s="186"/>
      <c r="BQ1220" s="186"/>
      <c r="BR1220" s="186"/>
      <c r="BS1220" s="186"/>
      <c r="BT1220" s="187"/>
      <c r="BU1220" s="188"/>
      <c r="BV1220" s="189"/>
      <c r="BW1220" s="185"/>
      <c r="BX1220"/>
      <c r="BZ1220"/>
    </row>
    <row r="1221" spans="2:78" ht="18.75">
      <c r="B1221" s="676" t="s">
        <v>1215</v>
      </c>
      <c r="C1221" s="364">
        <v>34096113000154</v>
      </c>
      <c r="D1221" s="838" t="s">
        <v>14</v>
      </c>
      <c r="E1221" s="838" t="s">
        <v>614</v>
      </c>
      <c r="F1221" s="365" t="s">
        <v>1419</v>
      </c>
      <c r="G1221" s="366" t="s">
        <v>1419</v>
      </c>
      <c r="H1221" s="366" t="s">
        <v>1338</v>
      </c>
      <c r="I1221" s="840" t="s">
        <v>34</v>
      </c>
      <c r="J1221" s="366" t="s">
        <v>608</v>
      </c>
      <c r="K1221" s="367" t="s">
        <v>48</v>
      </c>
      <c r="L1221" s="681" t="s">
        <v>1419</v>
      </c>
      <c r="M1221" s="368" t="s">
        <v>34</v>
      </c>
      <c r="N1221" s="682">
        <v>505013</v>
      </c>
      <c r="O1221" s="683" t="s">
        <v>1321</v>
      </c>
      <c r="P1221" s="684">
        <v>43660</v>
      </c>
      <c r="Q1221" s="372">
        <v>59.702106899999997</v>
      </c>
      <c r="R1221" s="372">
        <v>70.370727356215113</v>
      </c>
      <c r="S1221" s="873">
        <v>2</v>
      </c>
      <c r="T1221" s="369">
        <v>3.3514846304440793E-2</v>
      </c>
      <c r="U1221" s="685">
        <v>0.34471810045281309</v>
      </c>
      <c r="V1221" s="369">
        <v>2.1336937296885905E-2</v>
      </c>
      <c r="W1221" s="685">
        <v>0.18760816704132335</v>
      </c>
      <c r="X1221" s="369">
        <v>-5.3172103878455723E-2</v>
      </c>
      <c r="Y1221" s="685">
        <v>-0.35532184605290767</v>
      </c>
      <c r="Z1221" s="369">
        <v>-2.0425947075373041E-2</v>
      </c>
      <c r="AA1221" s="685">
        <v>-0.10876041518463803</v>
      </c>
      <c r="AB1221" s="369">
        <v>0.27629211910614943</v>
      </c>
      <c r="AC1221" s="373">
        <v>-0.33440856480908215</v>
      </c>
      <c r="AD1221" s="686">
        <v>33600915000197</v>
      </c>
      <c r="AE1221" s="687" t="s">
        <v>1962</v>
      </c>
      <c r="AF1221" s="688" t="s">
        <v>1800</v>
      </c>
      <c r="AG1221" s="689" t="s">
        <v>1438</v>
      </c>
      <c r="AH1221" s="689" t="s">
        <v>1780</v>
      </c>
      <c r="AI1221" s="689">
        <v>30000</v>
      </c>
      <c r="AJ1221" s="689">
        <v>10000</v>
      </c>
      <c r="AK1221" s="689">
        <v>30000</v>
      </c>
      <c r="AL1221" s="673">
        <v>1.92</v>
      </c>
      <c r="AM1221" s="673">
        <v>20</v>
      </c>
      <c r="AN1221" s="685" t="s">
        <v>1782</v>
      </c>
      <c r="AO1221" s="683" t="s">
        <v>1324</v>
      </c>
      <c r="AP1221" s="687" t="s">
        <v>1783</v>
      </c>
      <c r="AQ1221" s="376" t="s">
        <v>659</v>
      </c>
      <c r="AR1221" s="369">
        <v>6.4000000000000003E-3</v>
      </c>
      <c r="AS1221" s="369">
        <v>6.4000000000000003E-3</v>
      </c>
      <c r="AT1221" s="369" t="s">
        <v>1419</v>
      </c>
      <c r="AW1221"/>
      <c r="AX1221" s="198"/>
      <c r="AY1221" s="184"/>
      <c r="AZ1221" s="184"/>
      <c r="BA1221" s="184"/>
      <c r="BB1221" s="186"/>
      <c r="BC1221" s="184"/>
      <c r="BD1221" s="184"/>
      <c r="BE1221" s="184"/>
      <c r="BF1221" s="184"/>
      <c r="BG1221" s="186"/>
      <c r="BH1221" s="186"/>
      <c r="BI1221" s="199"/>
      <c r="BJ1221" s="199"/>
      <c r="BK1221" s="199"/>
      <c r="BL1221" s="186"/>
      <c r="BM1221" s="186"/>
      <c r="BN1221" s="186"/>
      <c r="BO1221" s="186"/>
      <c r="BP1221" s="186"/>
      <c r="BQ1221" s="186"/>
      <c r="BR1221" s="186"/>
      <c r="BS1221" s="186"/>
      <c r="BT1221" s="187"/>
      <c r="BU1221" s="188"/>
      <c r="BV1221" s="189"/>
      <c r="BW1221" s="185"/>
      <c r="BX1221"/>
      <c r="BZ1221"/>
    </row>
    <row r="1222" spans="2:78" ht="18.75">
      <c r="B1222" s="676" t="s">
        <v>1216</v>
      </c>
      <c r="C1222" s="364"/>
      <c r="D1222" s="838" t="s">
        <v>14</v>
      </c>
      <c r="E1222" s="838" t="s">
        <v>614</v>
      </c>
      <c r="F1222" s="365" t="s">
        <v>1419</v>
      </c>
      <c r="G1222" s="366" t="s">
        <v>1419</v>
      </c>
      <c r="H1222" s="366" t="s">
        <v>1338</v>
      </c>
      <c r="I1222" s="840" t="s">
        <v>34</v>
      </c>
      <c r="J1222" s="366" t="s">
        <v>608</v>
      </c>
      <c r="L1222" s="681" t="s">
        <v>1419</v>
      </c>
      <c r="M1222" s="368" t="s">
        <v>34</v>
      </c>
      <c r="N1222" s="682">
        <v>503401</v>
      </c>
      <c r="O1222" s="683" t="s">
        <v>1324</v>
      </c>
      <c r="S1222" s="873"/>
      <c r="AD1222" s="686">
        <v>33589828000186</v>
      </c>
      <c r="AG1222" s="689" t="s">
        <v>1438</v>
      </c>
      <c r="AI1222" s="689">
        <v>10000</v>
      </c>
      <c r="AJ1222" s="689">
        <v>5000</v>
      </c>
      <c r="AK1222" s="689">
        <v>10000</v>
      </c>
      <c r="AO1222" s="683" t="s">
        <v>1324</v>
      </c>
      <c r="AR1222" s="369">
        <v>6.4000000000000003E-3</v>
      </c>
      <c r="AS1222" s="369">
        <v>6.4000000000000003E-3</v>
      </c>
      <c r="AT1222" s="369" t="s">
        <v>1419</v>
      </c>
      <c r="AW1222"/>
      <c r="AX1222" s="198"/>
      <c r="AY1222" s="184"/>
      <c r="AZ1222" s="184"/>
      <c r="BA1222" s="184"/>
      <c r="BB1222" s="186"/>
      <c r="BC1222" s="184"/>
      <c r="BD1222" s="184"/>
      <c r="BE1222" s="184"/>
      <c r="BF1222" s="184"/>
      <c r="BG1222" s="186"/>
      <c r="BH1222" s="186"/>
      <c r="BI1222" s="199"/>
      <c r="BJ1222" s="199"/>
      <c r="BK1222" s="199"/>
      <c r="BL1222" s="186"/>
      <c r="BM1222" s="186"/>
      <c r="BN1222" s="186"/>
      <c r="BO1222" s="186"/>
      <c r="BP1222" s="186"/>
      <c r="BQ1222" s="186"/>
      <c r="BR1222" s="186"/>
      <c r="BS1222" s="186"/>
      <c r="BT1222" s="187"/>
      <c r="BU1222" s="188"/>
      <c r="BV1222" s="189"/>
      <c r="BW1222" s="185"/>
      <c r="BX1222"/>
      <c r="BZ1222"/>
    </row>
    <row r="1223" spans="2:78" ht="18.75">
      <c r="B1223" s="676" t="s">
        <v>1217</v>
      </c>
      <c r="C1223" s="364">
        <v>9141867000131</v>
      </c>
      <c r="D1223" s="838" t="s">
        <v>14</v>
      </c>
      <c r="E1223" s="838" t="s">
        <v>614</v>
      </c>
      <c r="F1223" s="365" t="s">
        <v>1419</v>
      </c>
      <c r="G1223" s="366" t="s">
        <v>1419</v>
      </c>
      <c r="H1223" s="366" t="s">
        <v>1338</v>
      </c>
      <c r="I1223" s="840" t="s">
        <v>34</v>
      </c>
      <c r="J1223" s="366" t="s">
        <v>608</v>
      </c>
      <c r="K1223" s="367" t="s">
        <v>48</v>
      </c>
      <c r="L1223" s="681" t="s">
        <v>1419</v>
      </c>
      <c r="M1223" s="368" t="s">
        <v>34</v>
      </c>
      <c r="N1223" s="682">
        <v>378631</v>
      </c>
      <c r="O1223" s="683" t="s">
        <v>1324</v>
      </c>
      <c r="P1223" s="684">
        <v>39375</v>
      </c>
      <c r="Q1223" s="372">
        <v>171.91617500000001</v>
      </c>
      <c r="R1223" s="372">
        <v>225.37768637051792</v>
      </c>
      <c r="S1223" s="873">
        <v>2</v>
      </c>
      <c r="T1223" s="369">
        <v>3.3394170687637059E-2</v>
      </c>
      <c r="U1223" s="685">
        <v>0.34347688725977976</v>
      </c>
      <c r="V1223" s="369">
        <v>2.1431259378010825E-2</v>
      </c>
      <c r="W1223" s="685">
        <v>0.18843750784619848</v>
      </c>
      <c r="X1223" s="369">
        <v>-2.1061080405324506E-2</v>
      </c>
      <c r="Y1223" s="685">
        <v>-0.14074037744669296</v>
      </c>
      <c r="Z1223" s="369">
        <v>2.1095968449275748E-2</v>
      </c>
      <c r="AA1223" s="685">
        <v>0.11232802468344552</v>
      </c>
      <c r="AB1223" s="369">
        <v>0.27652825299976591</v>
      </c>
      <c r="AC1223" s="373">
        <v>-0.33378191174303135</v>
      </c>
      <c r="AD1223" s="686">
        <v>33589828000186</v>
      </c>
      <c r="AE1223" s="687" t="s">
        <v>1962</v>
      </c>
      <c r="AF1223" s="688" t="s">
        <v>1800</v>
      </c>
      <c r="AG1223" s="689" t="s">
        <v>1438</v>
      </c>
      <c r="AH1223" s="689" t="s">
        <v>1786</v>
      </c>
      <c r="AI1223" s="689">
        <v>10000</v>
      </c>
      <c r="AJ1223" s="689">
        <v>5000</v>
      </c>
      <c r="AK1223" s="689">
        <v>5000</v>
      </c>
      <c r="AL1223" s="673">
        <v>2</v>
      </c>
      <c r="AM1223" s="673">
        <v>20</v>
      </c>
      <c r="AN1223" s="685" t="s">
        <v>1801</v>
      </c>
      <c r="AO1223" s="683" t="s">
        <v>1324</v>
      </c>
      <c r="AP1223" s="687" t="s">
        <v>1802</v>
      </c>
      <c r="AQ1223" s="376" t="s">
        <v>674</v>
      </c>
      <c r="AR1223" s="369">
        <v>6.6666666666666697E-3</v>
      </c>
      <c r="AS1223" s="369">
        <v>6.6666666666666697E-3</v>
      </c>
      <c r="AT1223" s="369" t="s">
        <v>1419</v>
      </c>
      <c r="AW1223"/>
      <c r="AX1223" s="198"/>
      <c r="AY1223" s="184"/>
      <c r="AZ1223" s="184"/>
      <c r="BA1223" s="184"/>
      <c r="BB1223" s="186"/>
      <c r="BC1223" s="184"/>
      <c r="BD1223" s="184"/>
      <c r="BE1223" s="184"/>
      <c r="BF1223" s="184"/>
      <c r="BG1223" s="186"/>
      <c r="BH1223" s="186"/>
      <c r="BI1223" s="199"/>
      <c r="BJ1223" s="199"/>
      <c r="BK1223" s="199"/>
      <c r="BL1223" s="186"/>
      <c r="BM1223" s="186"/>
      <c r="BN1223" s="186"/>
      <c r="BO1223" s="186"/>
      <c r="BP1223" s="186"/>
      <c r="BQ1223" s="186"/>
      <c r="BR1223" s="186"/>
      <c r="BS1223" s="186"/>
      <c r="BT1223" s="187"/>
      <c r="BU1223" s="188"/>
      <c r="BV1223" s="189"/>
      <c r="BW1223" s="185"/>
      <c r="BX1223"/>
      <c r="BZ1223"/>
    </row>
    <row r="1224" spans="2:78" ht="18.75">
      <c r="B1224" s="676" t="s">
        <v>1218</v>
      </c>
      <c r="C1224" s="364">
        <v>34270970000129</v>
      </c>
      <c r="D1224" s="838" t="s">
        <v>14</v>
      </c>
      <c r="E1224" s="838" t="s">
        <v>614</v>
      </c>
      <c r="F1224" s="365" t="s">
        <v>1419</v>
      </c>
      <c r="G1224" s="366" t="s">
        <v>1419</v>
      </c>
      <c r="H1224" s="366" t="s">
        <v>1338</v>
      </c>
      <c r="I1224" s="840" t="s">
        <v>34</v>
      </c>
      <c r="J1224" s="366" t="s">
        <v>608</v>
      </c>
      <c r="K1224" s="367" t="s">
        <v>48</v>
      </c>
      <c r="L1224" s="681" t="s">
        <v>1419</v>
      </c>
      <c r="M1224" s="368" t="s">
        <v>34</v>
      </c>
      <c r="N1224" s="682">
        <v>504122</v>
      </c>
      <c r="O1224" s="683" t="s">
        <v>1321</v>
      </c>
      <c r="P1224" s="684">
        <v>43692</v>
      </c>
      <c r="Q1224" s="372">
        <v>7.8367122699999996</v>
      </c>
      <c r="R1224" s="372">
        <v>10.49653687936255</v>
      </c>
      <c r="S1224" s="873">
        <v>2</v>
      </c>
      <c r="T1224" s="369">
        <v>3.44521074318489E-2</v>
      </c>
      <c r="U1224" s="685">
        <v>0.35435833190527161</v>
      </c>
      <c r="V1224" s="369">
        <v>2.1314494213432233E-2</v>
      </c>
      <c r="W1224" s="685">
        <v>0.18741083292111138</v>
      </c>
      <c r="X1224" s="369">
        <v>-4.8942784845656395E-2</v>
      </c>
      <c r="Y1224" s="685">
        <v>-0.32705948032602045</v>
      </c>
      <c r="Z1224" s="369">
        <v>-7.956831755363325E-3</v>
      </c>
      <c r="AA1224" s="685">
        <v>-4.2367108955794784E-2</v>
      </c>
      <c r="AB1224" s="369">
        <v>0.27303594289105326</v>
      </c>
      <c r="AC1224" s="373">
        <v>-0.33847885785014487</v>
      </c>
      <c r="AD1224" s="686">
        <v>34096196000181</v>
      </c>
      <c r="AE1224" s="687" t="s">
        <v>1856</v>
      </c>
      <c r="AF1224" s="688" t="s">
        <v>1800</v>
      </c>
      <c r="AG1224" s="689" t="s">
        <v>1438</v>
      </c>
      <c r="AH1224" s="689" t="s">
        <v>1786</v>
      </c>
      <c r="AI1224" s="689">
        <v>100</v>
      </c>
      <c r="AJ1224" s="689">
        <v>100</v>
      </c>
      <c r="AK1224" s="689">
        <v>100</v>
      </c>
      <c r="AL1224" s="673">
        <v>0</v>
      </c>
      <c r="AM1224" s="673">
        <v>0</v>
      </c>
      <c r="AN1224" s="685" t="s">
        <v>1782</v>
      </c>
      <c r="AO1224" s="683" t="s">
        <v>1324</v>
      </c>
      <c r="AP1224" s="687" t="s">
        <v>1802</v>
      </c>
      <c r="AQ1224" s="376" t="s">
        <v>668</v>
      </c>
      <c r="AR1224" s="369">
        <v>7.6800000000000002E-3</v>
      </c>
      <c r="AS1224" s="369">
        <v>7.6800000000000002E-3</v>
      </c>
      <c r="AT1224" s="369" t="s">
        <v>1419</v>
      </c>
      <c r="AW1224"/>
      <c r="AX1224" s="198"/>
      <c r="AY1224" s="184"/>
      <c r="AZ1224" s="184"/>
      <c r="BA1224" s="184"/>
      <c r="BB1224" s="186"/>
      <c r="BC1224" s="184"/>
      <c r="BD1224" s="184"/>
      <c r="BE1224" s="184"/>
      <c r="BF1224" s="184"/>
      <c r="BG1224" s="186"/>
      <c r="BH1224" s="186"/>
      <c r="BI1224" s="199"/>
      <c r="BJ1224" s="199"/>
      <c r="BK1224" s="199"/>
      <c r="BL1224" s="186"/>
      <c r="BM1224" s="186"/>
      <c r="BN1224" s="186"/>
      <c r="BO1224" s="186"/>
      <c r="BP1224" s="186"/>
      <c r="BQ1224" s="186"/>
      <c r="BR1224" s="186"/>
      <c r="BS1224" s="186"/>
      <c r="BT1224" s="187"/>
      <c r="BU1224" s="188"/>
      <c r="BV1224" s="189"/>
      <c r="BW1224" s="185"/>
      <c r="BX1224"/>
      <c r="BZ1224"/>
    </row>
    <row r="1225" spans="2:78" ht="18.75">
      <c r="B1225" s="676" t="s">
        <v>399</v>
      </c>
      <c r="C1225" s="364"/>
      <c r="D1225" s="838" t="s">
        <v>13</v>
      </c>
      <c r="E1225" s="838" t="s">
        <v>616</v>
      </c>
      <c r="F1225" s="365" t="s">
        <v>617</v>
      </c>
      <c r="G1225" s="366" t="s">
        <v>34</v>
      </c>
      <c r="H1225" s="366" t="s">
        <v>1338</v>
      </c>
      <c r="I1225" s="840" t="s">
        <v>34</v>
      </c>
      <c r="J1225" s="366" t="s">
        <v>608</v>
      </c>
      <c r="L1225" s="681" t="s">
        <v>1419</v>
      </c>
      <c r="M1225" s="368" t="s">
        <v>34</v>
      </c>
      <c r="N1225" s="683">
        <v>573019</v>
      </c>
      <c r="O1225" s="683" t="s">
        <v>1321</v>
      </c>
      <c r="S1225" s="873"/>
      <c r="AD1225" s="686">
        <v>0</v>
      </c>
      <c r="AG1225" s="689" t="s">
        <v>1438</v>
      </c>
      <c r="AI1225" s="689">
        <v>5000</v>
      </c>
      <c r="AJ1225" s="689">
        <v>1000</v>
      </c>
      <c r="AK1225" s="689">
        <v>5000</v>
      </c>
      <c r="AO1225" s="683" t="s">
        <v>1324</v>
      </c>
      <c r="AR1225" s="369">
        <v>6.6666666666666697E-3</v>
      </c>
      <c r="AS1225" s="369">
        <v>6.6666666666666697E-3</v>
      </c>
      <c r="AT1225" s="369" t="s">
        <v>1419</v>
      </c>
      <c r="AW1225"/>
      <c r="AX1225" s="198"/>
      <c r="AY1225" s="184"/>
      <c r="AZ1225" s="184"/>
      <c r="BA1225" s="184"/>
      <c r="BB1225" s="186"/>
      <c r="BC1225" s="184"/>
      <c r="BD1225" s="184"/>
      <c r="BE1225" s="184"/>
      <c r="BF1225" s="184"/>
      <c r="BG1225" s="186"/>
      <c r="BH1225" s="186"/>
      <c r="BI1225" s="199"/>
      <c r="BJ1225" s="199"/>
      <c r="BK1225" s="199"/>
      <c r="BL1225" s="186"/>
      <c r="BM1225" s="186"/>
      <c r="BN1225" s="186"/>
      <c r="BO1225" s="186"/>
      <c r="BP1225" s="186"/>
      <c r="BQ1225" s="186"/>
      <c r="BR1225" s="186"/>
      <c r="BS1225" s="186"/>
      <c r="BT1225" s="187"/>
      <c r="BU1225" s="188"/>
      <c r="BV1225" s="189"/>
      <c r="BW1225" s="185"/>
      <c r="BX1225"/>
      <c r="BZ1225"/>
    </row>
    <row r="1226" spans="2:78" ht="18.75">
      <c r="B1226" s="676" t="s">
        <v>1219</v>
      </c>
      <c r="C1226" s="364">
        <v>27528774000146</v>
      </c>
      <c r="D1226" s="838" t="s">
        <v>13</v>
      </c>
      <c r="E1226" s="838" t="s">
        <v>616</v>
      </c>
      <c r="F1226" s="365" t="s">
        <v>619</v>
      </c>
      <c r="G1226" s="366" t="s">
        <v>34</v>
      </c>
      <c r="H1226" s="366" t="s">
        <v>1338</v>
      </c>
      <c r="I1226" s="840" t="s">
        <v>34</v>
      </c>
      <c r="J1226" s="366" t="s">
        <v>611</v>
      </c>
      <c r="K1226" s="367" t="s">
        <v>48</v>
      </c>
      <c r="L1226" s="681" t="s">
        <v>1419</v>
      </c>
      <c r="M1226" s="368" t="s">
        <v>34</v>
      </c>
      <c r="N1226" s="682">
        <v>444790</v>
      </c>
      <c r="O1226" s="683" t="s">
        <v>1321</v>
      </c>
      <c r="P1226" s="684">
        <v>42900</v>
      </c>
      <c r="Q1226" s="372">
        <v>0.64918600000000004</v>
      </c>
      <c r="R1226" s="372">
        <v>1.4420592828685252</v>
      </c>
      <c r="S1226" s="873">
        <v>4</v>
      </c>
      <c r="T1226" s="369">
        <v>-0.20419157437356494</v>
      </c>
      <c r="U1226" s="685">
        <v>-2.1002194372945096</v>
      </c>
      <c r="V1226" s="369">
        <v>-0.20733591159003539</v>
      </c>
      <c r="W1226" s="685">
        <v>-1.8230315716832286</v>
      </c>
      <c r="X1226" s="369">
        <v>-0.229315438887426</v>
      </c>
      <c r="Y1226" s="685">
        <v>-1.5323972370957346</v>
      </c>
      <c r="Z1226" s="369">
        <v>-0.27407884274637895</v>
      </c>
      <c r="AA1226" s="685">
        <v>-1.4593658066587782</v>
      </c>
      <c r="AB1226" s="369">
        <v>9.7897121342114493E-2</v>
      </c>
      <c r="AC1226" s="373">
        <v>-3.2796398454174804</v>
      </c>
      <c r="AD1226" s="686">
        <v>18851134000181</v>
      </c>
      <c r="AE1226" s="687" t="s">
        <v>1809</v>
      </c>
      <c r="AF1226" s="688" t="s">
        <v>1779</v>
      </c>
      <c r="AG1226" s="689" t="s">
        <v>1439</v>
      </c>
      <c r="AH1226" s="689" t="s">
        <v>1780</v>
      </c>
      <c r="AI1226" s="689">
        <v>5000</v>
      </c>
      <c r="AJ1226" s="689">
        <v>0</v>
      </c>
      <c r="AK1226" s="689">
        <v>0</v>
      </c>
      <c r="AL1226" s="673">
        <v>0.93</v>
      </c>
      <c r="AM1226" s="673">
        <v>0</v>
      </c>
      <c r="AN1226" s="685" t="s">
        <v>1782</v>
      </c>
      <c r="AO1226" s="683" t="s">
        <v>1324</v>
      </c>
      <c r="AP1226" s="687" t="s">
        <v>1802</v>
      </c>
      <c r="AQ1226" s="376" t="s">
        <v>679</v>
      </c>
      <c r="AR1226" s="369">
        <v>4.6499999999999996E-3</v>
      </c>
      <c r="AS1226" s="369">
        <v>4.6499999999999996E-3</v>
      </c>
      <c r="AT1226" s="369" t="s">
        <v>1419</v>
      </c>
      <c r="AW1226"/>
      <c r="AX1226" s="198"/>
      <c r="AY1226" s="184"/>
      <c r="AZ1226" s="184"/>
      <c r="BA1226" s="184"/>
      <c r="BB1226" s="186"/>
      <c r="BC1226" s="184"/>
      <c r="BD1226" s="184"/>
      <c r="BE1226" s="184"/>
      <c r="BF1226" s="184"/>
      <c r="BG1226" s="186"/>
      <c r="BH1226" s="186"/>
      <c r="BI1226" s="199"/>
      <c r="BJ1226" s="199"/>
      <c r="BK1226" s="199"/>
      <c r="BL1226" s="186"/>
      <c r="BM1226" s="186"/>
      <c r="BN1226" s="186"/>
      <c r="BO1226" s="186"/>
      <c r="BP1226" s="186"/>
      <c r="BQ1226" s="186"/>
      <c r="BR1226" s="186"/>
      <c r="BS1226" s="186"/>
      <c r="BT1226" s="187"/>
      <c r="BU1226" s="188"/>
      <c r="BV1226" s="189"/>
      <c r="BW1226" s="185"/>
      <c r="BX1226"/>
      <c r="BZ1226"/>
    </row>
    <row r="1227" spans="2:78" ht="18.75">
      <c r="B1227" s="676" t="s">
        <v>1220</v>
      </c>
      <c r="C1227" s="364">
        <v>45126846000100</v>
      </c>
      <c r="D1227" s="838" t="s">
        <v>14</v>
      </c>
      <c r="E1227" s="838" t="s">
        <v>607</v>
      </c>
      <c r="F1227" s="365" t="s">
        <v>1419</v>
      </c>
      <c r="G1227" s="366" t="s">
        <v>1419</v>
      </c>
      <c r="H1227" s="366" t="s">
        <v>34</v>
      </c>
      <c r="I1227" s="840" t="s">
        <v>34</v>
      </c>
      <c r="J1227" s="366" t="s">
        <v>608</v>
      </c>
      <c r="K1227" s="367" t="s">
        <v>48</v>
      </c>
      <c r="L1227" s="681" t="s">
        <v>1419</v>
      </c>
      <c r="M1227" s="368" t="s">
        <v>34</v>
      </c>
      <c r="N1227" s="683">
        <v>640441</v>
      </c>
      <c r="O1227" s="683" t="s">
        <v>1321</v>
      </c>
      <c r="P1227" s="684">
        <v>44609</v>
      </c>
      <c r="Q1227" s="372">
        <v>31.37948909</v>
      </c>
      <c r="R1227" s="372">
        <v>22.687224885644181</v>
      </c>
      <c r="S1227" s="873">
        <v>2</v>
      </c>
      <c r="AB1227" s="369">
        <v>0.20075904400786151</v>
      </c>
      <c r="AD1227" s="686">
        <v>45127383000100</v>
      </c>
      <c r="AE1227" s="687" t="s">
        <v>2134</v>
      </c>
      <c r="AF1227" s="688" t="s">
        <v>1800</v>
      </c>
      <c r="AG1227" s="689" t="s">
        <v>1438</v>
      </c>
      <c r="AH1227" s="689" t="s">
        <v>1786</v>
      </c>
      <c r="AI1227" s="689">
        <v>1000</v>
      </c>
      <c r="AJ1227" s="689">
        <v>1000</v>
      </c>
      <c r="AK1227" s="689">
        <v>1000</v>
      </c>
      <c r="AL1227" s="673">
        <v>0</v>
      </c>
      <c r="AM1227" s="673">
        <v>0</v>
      </c>
      <c r="AN1227" s="685" t="s">
        <v>1801</v>
      </c>
      <c r="AO1227" s="683" t="s">
        <v>1324</v>
      </c>
      <c r="AP1227" s="687" t="s">
        <v>1783</v>
      </c>
      <c r="AQ1227" s="376" t="s">
        <v>659</v>
      </c>
      <c r="AR1227" s="369">
        <v>5.0666666666666698E-3</v>
      </c>
      <c r="AS1227" s="369">
        <v>5.0666666666666698E-3</v>
      </c>
      <c r="AT1227" s="369" t="s">
        <v>1419</v>
      </c>
      <c r="AW1227"/>
      <c r="AX1227" s="198"/>
      <c r="AY1227" s="184"/>
      <c r="AZ1227" s="184"/>
      <c r="BA1227" s="184"/>
      <c r="BB1227" s="186"/>
      <c r="BC1227" s="184"/>
      <c r="BD1227" s="184"/>
      <c r="BE1227" s="184"/>
      <c r="BF1227" s="184"/>
      <c r="BG1227" s="186"/>
      <c r="BH1227" s="186"/>
      <c r="BI1227" s="199"/>
      <c r="BJ1227" s="199"/>
      <c r="BK1227" s="199"/>
      <c r="BL1227" s="186"/>
      <c r="BM1227" s="186"/>
      <c r="BN1227" s="186"/>
      <c r="BO1227" s="186"/>
      <c r="BP1227" s="186"/>
      <c r="BQ1227" s="186"/>
      <c r="BR1227" s="186"/>
      <c r="BS1227" s="186"/>
      <c r="BT1227" s="187"/>
      <c r="BU1227" s="188"/>
      <c r="BV1227" s="189"/>
      <c r="BW1227" s="185"/>
      <c r="BX1227"/>
      <c r="BZ1227"/>
    </row>
    <row r="1228" spans="2:78" ht="18.75">
      <c r="B1228" s="676" t="s">
        <v>1221</v>
      </c>
      <c r="C1228" s="364">
        <v>45126795000117</v>
      </c>
      <c r="D1228" s="838" t="s">
        <v>13</v>
      </c>
      <c r="E1228" s="838" t="s">
        <v>615</v>
      </c>
      <c r="F1228" s="365" t="s">
        <v>619</v>
      </c>
      <c r="G1228" s="366" t="s">
        <v>34</v>
      </c>
      <c r="H1228" s="366" t="s">
        <v>1338</v>
      </c>
      <c r="I1228" s="840" t="s">
        <v>34</v>
      </c>
      <c r="J1228" s="366" t="s">
        <v>611</v>
      </c>
      <c r="K1228" s="367" t="s">
        <v>48</v>
      </c>
      <c r="L1228" s="681" t="s">
        <v>1339</v>
      </c>
      <c r="M1228" s="368" t="s">
        <v>34</v>
      </c>
      <c r="N1228" s="683">
        <v>640506</v>
      </c>
      <c r="O1228" s="683" t="s">
        <v>1321</v>
      </c>
      <c r="P1228" s="684">
        <v>44604</v>
      </c>
      <c r="Q1228" s="372">
        <v>153.14274094999999</v>
      </c>
      <c r="R1228" s="372">
        <v>145.50966571392641</v>
      </c>
      <c r="S1228" s="873">
        <v>1</v>
      </c>
      <c r="AB1228" s="369">
        <v>3.5570346727821125E-2</v>
      </c>
      <c r="AD1228" s="686">
        <v>45127361000131</v>
      </c>
      <c r="AE1228" s="687" t="s">
        <v>2134</v>
      </c>
      <c r="AF1228" s="688" t="s">
        <v>1800</v>
      </c>
      <c r="AG1228" s="689" t="s">
        <v>1438</v>
      </c>
      <c r="AH1228" s="689" t="s">
        <v>1786</v>
      </c>
      <c r="AI1228" s="689">
        <v>1000</v>
      </c>
      <c r="AJ1228" s="689">
        <v>1000</v>
      </c>
      <c r="AK1228" s="689">
        <v>1000</v>
      </c>
      <c r="AL1228" s="673">
        <v>0</v>
      </c>
      <c r="AM1228" s="673">
        <v>0</v>
      </c>
      <c r="AN1228" s="685" t="s">
        <v>1801</v>
      </c>
      <c r="AO1228" s="683" t="s">
        <v>1324</v>
      </c>
      <c r="AP1228" s="687" t="s">
        <v>1802</v>
      </c>
      <c r="AQ1228" s="376" t="s">
        <v>664</v>
      </c>
      <c r="AR1228" s="369">
        <v>5.0666666666666698E-3</v>
      </c>
      <c r="AS1228" s="369">
        <v>5.0666666666666698E-3</v>
      </c>
      <c r="AT1228" s="369" t="s">
        <v>1419</v>
      </c>
      <c r="AW1228"/>
      <c r="AX1228" s="198"/>
      <c r="AY1228" s="184"/>
      <c r="AZ1228" s="184"/>
      <c r="BA1228" s="184"/>
      <c r="BB1228" s="186"/>
      <c r="BC1228" s="184"/>
      <c r="BD1228" s="184"/>
      <c r="BE1228" s="184"/>
      <c r="BF1228" s="184"/>
      <c r="BG1228" s="186"/>
      <c r="BH1228" s="186"/>
      <c r="BI1228" s="199"/>
      <c r="BJ1228" s="199"/>
      <c r="BK1228" s="199"/>
      <c r="BL1228" s="186"/>
      <c r="BM1228" s="186"/>
      <c r="BN1228" s="186"/>
      <c r="BO1228" s="186"/>
      <c r="BP1228" s="186"/>
      <c r="BQ1228" s="186"/>
      <c r="BR1228" s="186"/>
      <c r="BS1228" s="186"/>
      <c r="BT1228" s="187"/>
      <c r="BU1228" s="188"/>
      <c r="BV1228" s="189"/>
      <c r="BW1228" s="185"/>
      <c r="BX1228"/>
      <c r="BZ1228"/>
    </row>
    <row r="1229" spans="2:78" ht="18.75">
      <c r="B1229" s="676" t="s">
        <v>1714</v>
      </c>
      <c r="C1229" s="364">
        <v>45274764000103</v>
      </c>
      <c r="D1229" s="838" t="s">
        <v>14</v>
      </c>
      <c r="E1229" s="838" t="s">
        <v>614</v>
      </c>
      <c r="F1229" s="365" t="s">
        <v>689</v>
      </c>
      <c r="G1229" s="366" t="s">
        <v>1419</v>
      </c>
      <c r="H1229" s="366" t="s">
        <v>1338</v>
      </c>
      <c r="I1229" s="840" t="s">
        <v>34</v>
      </c>
      <c r="J1229" s="366" t="s">
        <v>608</v>
      </c>
      <c r="K1229" s="367" t="s">
        <v>48</v>
      </c>
      <c r="L1229" s="681" t="s">
        <v>1419</v>
      </c>
      <c r="M1229" s="368" t="s">
        <v>1419</v>
      </c>
      <c r="N1229" s="683">
        <v>640530</v>
      </c>
      <c r="O1229" s="683" t="s">
        <v>1321</v>
      </c>
      <c r="P1229" s="684">
        <v>44618</v>
      </c>
      <c r="Q1229" s="372">
        <v>29.053466490000002</v>
      </c>
      <c r="R1229" s="372">
        <v>29.642344564573172</v>
      </c>
      <c r="S1229" s="873">
        <v>2</v>
      </c>
      <c r="AB1229" s="369">
        <v>7.6394930365366404E-2</v>
      </c>
      <c r="AD1229" s="686">
        <v>0</v>
      </c>
      <c r="AE1229" s="687" t="s">
        <v>2134</v>
      </c>
      <c r="AF1229" s="688" t="s">
        <v>1800</v>
      </c>
      <c r="AG1229" s="689" t="s">
        <v>1438</v>
      </c>
      <c r="AH1229" s="689" t="s">
        <v>1786</v>
      </c>
      <c r="AI1229" s="689">
        <v>1000</v>
      </c>
      <c r="AJ1229" s="689">
        <v>1000</v>
      </c>
      <c r="AK1229" s="689">
        <v>1000</v>
      </c>
      <c r="AL1229" s="673">
        <v>0</v>
      </c>
      <c r="AM1229" s="673">
        <v>0</v>
      </c>
      <c r="AN1229" s="685" t="s">
        <v>1801</v>
      </c>
      <c r="AO1229" s="683" t="s">
        <v>1324</v>
      </c>
      <c r="AP1229" s="687" t="s">
        <v>1802</v>
      </c>
      <c r="AQ1229" s="376" t="s">
        <v>1782</v>
      </c>
      <c r="AR1229" s="369">
        <v>0</v>
      </c>
      <c r="AS1229" s="369">
        <v>0</v>
      </c>
      <c r="AT1229" s="369" t="s">
        <v>1419</v>
      </c>
      <c r="AW1229"/>
      <c r="AX1229" s="198"/>
      <c r="AY1229" s="184"/>
      <c r="AZ1229" s="184"/>
      <c r="BA1229" s="184"/>
      <c r="BB1229" s="186"/>
      <c r="BC1229" s="184"/>
      <c r="BD1229" s="184"/>
      <c r="BE1229" s="184"/>
      <c r="BF1229" s="184"/>
      <c r="BG1229" s="186"/>
      <c r="BH1229" s="186"/>
      <c r="BI1229" s="199"/>
      <c r="BJ1229" s="199"/>
      <c r="BK1229" s="199"/>
      <c r="BL1229" s="186"/>
      <c r="BM1229" s="186"/>
      <c r="BN1229" s="186"/>
      <c r="BO1229" s="186"/>
      <c r="BP1229" s="186"/>
      <c r="BQ1229" s="186"/>
      <c r="BR1229" s="186"/>
      <c r="BS1229" s="186"/>
      <c r="BT1229" s="187"/>
      <c r="BU1229" s="188"/>
      <c r="BV1229" s="189"/>
      <c r="BW1229" s="185"/>
      <c r="BX1229"/>
      <c r="BZ1229"/>
    </row>
    <row r="1230" spans="2:78" ht="18.75">
      <c r="B1230" s="676" t="s">
        <v>1222</v>
      </c>
      <c r="C1230" s="364">
        <v>45126753000186</v>
      </c>
      <c r="D1230" s="838" t="s">
        <v>14</v>
      </c>
      <c r="E1230" s="838" t="s">
        <v>614</v>
      </c>
      <c r="F1230" s="365" t="s">
        <v>689</v>
      </c>
      <c r="G1230" s="366" t="s">
        <v>1419</v>
      </c>
      <c r="H1230" s="366" t="s">
        <v>1338</v>
      </c>
      <c r="I1230" s="840" t="s">
        <v>34</v>
      </c>
      <c r="J1230" s="366" t="s">
        <v>608</v>
      </c>
      <c r="K1230" s="367" t="s">
        <v>48</v>
      </c>
      <c r="L1230" s="681" t="s">
        <v>1339</v>
      </c>
      <c r="M1230" s="368" t="s">
        <v>1416</v>
      </c>
      <c r="N1230" s="683">
        <v>640565</v>
      </c>
      <c r="O1230" s="683" t="s">
        <v>1321</v>
      </c>
      <c r="P1230" s="684">
        <v>44602</v>
      </c>
      <c r="Q1230" s="372">
        <v>58.838201230000003</v>
      </c>
      <c r="R1230" s="372">
        <v>53.357039100736195</v>
      </c>
      <c r="S1230" s="873">
        <v>2</v>
      </c>
      <c r="AB1230" s="369">
        <v>0.1098334253229426</v>
      </c>
      <c r="AD1230" s="686">
        <v>45127329000156</v>
      </c>
      <c r="AE1230" s="687" t="s">
        <v>2134</v>
      </c>
      <c r="AF1230" s="688" t="s">
        <v>1800</v>
      </c>
      <c r="AG1230" s="689" t="s">
        <v>1438</v>
      </c>
      <c r="AH1230" s="689" t="s">
        <v>1786</v>
      </c>
      <c r="AI1230" s="689">
        <v>1000</v>
      </c>
      <c r="AJ1230" s="689">
        <v>1000</v>
      </c>
      <c r="AK1230" s="689">
        <v>1000</v>
      </c>
      <c r="AL1230" s="673">
        <v>0</v>
      </c>
      <c r="AM1230" s="673">
        <v>0</v>
      </c>
      <c r="AN1230" s="685" t="s">
        <v>1801</v>
      </c>
      <c r="AO1230" s="683" t="s">
        <v>1324</v>
      </c>
      <c r="AP1230" s="687" t="s">
        <v>1802</v>
      </c>
      <c r="AQ1230" s="376" t="s">
        <v>1917</v>
      </c>
      <c r="AR1230" s="369">
        <v>0</v>
      </c>
      <c r="AS1230" s="369">
        <v>0</v>
      </c>
      <c r="AT1230" s="369" t="s">
        <v>1419</v>
      </c>
      <c r="AW1230"/>
      <c r="AX1230" s="198"/>
      <c r="AY1230" s="184"/>
      <c r="AZ1230" s="184"/>
      <c r="BA1230" s="184"/>
      <c r="BB1230" s="186"/>
      <c r="BC1230" s="184"/>
      <c r="BD1230" s="184"/>
      <c r="BE1230" s="184"/>
      <c r="BF1230" s="184"/>
      <c r="BG1230" s="186"/>
      <c r="BH1230" s="186"/>
      <c r="BI1230" s="199"/>
      <c r="BJ1230" s="199"/>
      <c r="BK1230" s="199"/>
      <c r="BL1230" s="186"/>
      <c r="BM1230" s="186"/>
      <c r="BN1230" s="186"/>
      <c r="BO1230" s="186"/>
      <c r="BP1230" s="186"/>
      <c r="BQ1230" s="186"/>
      <c r="BR1230" s="186"/>
      <c r="BS1230" s="186"/>
      <c r="BT1230" s="187"/>
      <c r="BU1230" s="188"/>
      <c r="BV1230" s="189"/>
      <c r="BW1230" s="185"/>
      <c r="BX1230"/>
      <c r="BZ1230"/>
    </row>
    <row r="1231" spans="2:78" ht="18.75">
      <c r="B1231" s="676" t="s">
        <v>1380</v>
      </c>
      <c r="C1231" s="364">
        <v>7539298000151</v>
      </c>
      <c r="D1231" s="838" t="s">
        <v>11</v>
      </c>
      <c r="E1231" s="838" t="s">
        <v>621</v>
      </c>
      <c r="F1231" s="365" t="s">
        <v>672</v>
      </c>
      <c r="G1231" s="366" t="s">
        <v>738</v>
      </c>
      <c r="H1231" s="366" t="s">
        <v>34</v>
      </c>
      <c r="I1231" s="840" t="s">
        <v>1419</v>
      </c>
      <c r="J1231" s="366" t="s">
        <v>608</v>
      </c>
      <c r="K1231" s="367" t="s">
        <v>48</v>
      </c>
      <c r="L1231" s="681" t="s">
        <v>1339</v>
      </c>
      <c r="M1231" s="368" t="s">
        <v>1416</v>
      </c>
      <c r="N1231" s="682">
        <v>152900</v>
      </c>
      <c r="O1231" s="683" t="s">
        <v>1321</v>
      </c>
      <c r="P1231" s="684">
        <v>38702</v>
      </c>
      <c r="Q1231" s="372">
        <v>857217500</v>
      </c>
      <c r="R1231" s="372">
        <v>28996799.220837198</v>
      </c>
      <c r="S1231" s="873">
        <v>1</v>
      </c>
      <c r="T1231" s="369">
        <v>8.0489149368993651E-2</v>
      </c>
      <c r="U1231" s="685">
        <v>0.8278739047615985</v>
      </c>
      <c r="V1231" s="369">
        <v>0.10659086628522707</v>
      </c>
      <c r="W1231" s="685">
        <v>0.937215907272541</v>
      </c>
      <c r="X1231" s="369">
        <v>0.15965197781251894</v>
      </c>
      <c r="Y1231" s="685">
        <v>1.0668721255042737</v>
      </c>
      <c r="Z1231" s="369">
        <v>0.23263202939292515</v>
      </c>
      <c r="AA1231" s="685">
        <v>1.2386772573460896</v>
      </c>
      <c r="AB1231" s="369">
        <v>2.6386634415230526E-2</v>
      </c>
      <c r="AC1231" s="373">
        <v>-0.27061132229446833</v>
      </c>
      <c r="AD1231" s="686">
        <v>0</v>
      </c>
      <c r="AE1231" s="687" t="s">
        <v>1803</v>
      </c>
      <c r="AF1231" s="688" t="s">
        <v>1800</v>
      </c>
      <c r="AG1231" s="689" t="s">
        <v>1438</v>
      </c>
      <c r="AH1231" s="689" t="s">
        <v>1786</v>
      </c>
      <c r="AI1231" s="689">
        <v>3000</v>
      </c>
      <c r="AJ1231" s="689">
        <v>1000</v>
      </c>
      <c r="AK1231" s="689">
        <v>1000</v>
      </c>
      <c r="AL1231" s="673">
        <v>0.2</v>
      </c>
      <c r="AM1231" s="673">
        <v>0</v>
      </c>
      <c r="AN1231" s="685" t="s">
        <v>1791</v>
      </c>
      <c r="AO1231" s="683" t="s">
        <v>1324</v>
      </c>
      <c r="AP1231" s="687" t="s">
        <v>1788</v>
      </c>
      <c r="AQ1231" s="376" t="s">
        <v>676</v>
      </c>
      <c r="AR1231" s="369">
        <v>6.9999999999999999E-4</v>
      </c>
      <c r="AS1231" s="369">
        <v>6.9999999999999999E-4</v>
      </c>
      <c r="AT1231" s="369" t="s">
        <v>1419</v>
      </c>
      <c r="AW1231"/>
      <c r="AX1231" s="198"/>
      <c r="AY1231" s="184"/>
      <c r="AZ1231" s="184"/>
      <c r="BA1231" s="184"/>
      <c r="BB1231" s="186"/>
      <c r="BC1231" s="184"/>
      <c r="BD1231" s="184"/>
      <c r="BE1231" s="184"/>
      <c r="BF1231" s="184"/>
      <c r="BG1231" s="186"/>
      <c r="BH1231" s="186"/>
      <c r="BI1231" s="199"/>
      <c r="BJ1231" s="199"/>
      <c r="BK1231" s="199"/>
      <c r="BL1231" s="186"/>
      <c r="BM1231" s="186"/>
      <c r="BN1231" s="186"/>
      <c r="BO1231" s="186"/>
      <c r="BP1231" s="186"/>
      <c r="BQ1231" s="186"/>
      <c r="BR1231" s="186"/>
      <c r="BS1231" s="186"/>
      <c r="BT1231" s="187"/>
      <c r="BU1231" s="188"/>
      <c r="BV1231" s="189"/>
      <c r="BW1231" s="185"/>
      <c r="BX1231"/>
      <c r="BZ1231"/>
    </row>
    <row r="1232" spans="2:78" ht="18.75">
      <c r="B1232" s="676" t="s">
        <v>1715</v>
      </c>
      <c r="C1232" s="364">
        <v>27036105000157</v>
      </c>
      <c r="D1232" s="838" t="s">
        <v>11</v>
      </c>
      <c r="E1232" s="838" t="s">
        <v>620</v>
      </c>
      <c r="F1232" s="365" t="s">
        <v>672</v>
      </c>
      <c r="G1232" s="366" t="s">
        <v>738</v>
      </c>
      <c r="H1232" s="366" t="s">
        <v>34</v>
      </c>
      <c r="I1232" s="840" t="s">
        <v>1304</v>
      </c>
      <c r="J1232" s="366" t="s">
        <v>608</v>
      </c>
      <c r="K1232" s="367" t="s">
        <v>48</v>
      </c>
      <c r="L1232" s="681" t="s">
        <v>1419</v>
      </c>
      <c r="M1232" s="368" t="s">
        <v>1419</v>
      </c>
      <c r="N1232" s="682">
        <v>436410</v>
      </c>
      <c r="O1232" s="683" t="s">
        <v>1324</v>
      </c>
      <c r="P1232" s="684">
        <v>42783</v>
      </c>
      <c r="Q1232" s="372">
        <v>4.7372800000000002</v>
      </c>
      <c r="R1232" s="372">
        <v>6.5916043107569724</v>
      </c>
      <c r="S1232" s="873">
        <v>0</v>
      </c>
      <c r="T1232" s="369">
        <v>9.5250407421336281E-2</v>
      </c>
      <c r="U1232" s="685">
        <v>0.9797013304306551</v>
      </c>
      <c r="V1232" s="369">
        <v>0.111303674507089</v>
      </c>
      <c r="W1232" s="685">
        <v>0.97865396840654628</v>
      </c>
      <c r="X1232" s="369">
        <v>0.1466347967885151</v>
      </c>
      <c r="Y1232" s="685">
        <v>0.97988499401091178</v>
      </c>
      <c r="Z1232" s="369">
        <v>0.17118098348404409</v>
      </c>
      <c r="AA1232" s="685">
        <v>0.91147376259904878</v>
      </c>
      <c r="AB1232" s="369">
        <v>1.2684817032495384E-3</v>
      </c>
      <c r="AC1232" s="373">
        <v>-1.9138737294555539</v>
      </c>
      <c r="AD1232" s="686">
        <v>0</v>
      </c>
      <c r="AE1232" s="687" t="s">
        <v>1803</v>
      </c>
      <c r="AF1232" s="688" t="s">
        <v>1800</v>
      </c>
      <c r="AG1232" s="689" t="s">
        <v>1438</v>
      </c>
      <c r="AH1232" s="689" t="s">
        <v>1786</v>
      </c>
      <c r="AI1232" s="689">
        <v>0</v>
      </c>
      <c r="AJ1232" s="689">
        <v>0</v>
      </c>
      <c r="AK1232" s="689">
        <v>0</v>
      </c>
      <c r="AL1232" s="673">
        <v>0</v>
      </c>
      <c r="AM1232" s="673">
        <v>0</v>
      </c>
      <c r="AN1232" s="685" t="s">
        <v>1801</v>
      </c>
      <c r="AO1232" s="683" t="s">
        <v>1324</v>
      </c>
      <c r="AP1232" s="687" t="s">
        <v>1788</v>
      </c>
      <c r="AQ1232" s="376" t="s">
        <v>1782</v>
      </c>
      <c r="AR1232" s="369">
        <v>0</v>
      </c>
      <c r="AS1232" s="369">
        <v>0</v>
      </c>
      <c r="AT1232" s="369" t="s">
        <v>1419</v>
      </c>
      <c r="AW1232"/>
      <c r="AX1232" s="198"/>
      <c r="AY1232" s="184"/>
      <c r="AZ1232" s="184"/>
      <c r="BA1232" s="184"/>
      <c r="BB1232" s="186"/>
      <c r="BC1232" s="184"/>
      <c r="BD1232" s="184"/>
      <c r="BE1232" s="184"/>
      <c r="BF1232" s="184"/>
      <c r="BG1232" s="186"/>
      <c r="BH1232" s="186"/>
      <c r="BI1232" s="199"/>
      <c r="BJ1232" s="199"/>
      <c r="BK1232" s="199"/>
      <c r="BL1232" s="186"/>
      <c r="BM1232" s="186"/>
      <c r="BN1232" s="186"/>
      <c r="BO1232" s="186"/>
      <c r="BP1232" s="186"/>
      <c r="BQ1232" s="186"/>
      <c r="BR1232" s="186"/>
      <c r="BS1232" s="186"/>
      <c r="BT1232" s="187"/>
      <c r="BU1232" s="188"/>
      <c r="BV1232" s="189"/>
      <c r="BW1232" s="185"/>
      <c r="BX1232"/>
      <c r="BZ1232"/>
    </row>
    <row r="1233" spans="2:78" ht="18.75">
      <c r="B1233" s="676" t="s">
        <v>1223</v>
      </c>
      <c r="C1233" s="364">
        <v>29562673000117</v>
      </c>
      <c r="D1233" s="838" t="s">
        <v>11</v>
      </c>
      <c r="E1233" s="838" t="s">
        <v>620</v>
      </c>
      <c r="F1233" s="365" t="s">
        <v>672</v>
      </c>
      <c r="G1233" s="366" t="s">
        <v>738</v>
      </c>
      <c r="H1233" s="366" t="s">
        <v>34</v>
      </c>
      <c r="I1233" s="840" t="s">
        <v>1304</v>
      </c>
      <c r="J1233" s="366" t="s">
        <v>608</v>
      </c>
      <c r="K1233" s="367" t="s">
        <v>48</v>
      </c>
      <c r="L1233" s="681" t="s">
        <v>715</v>
      </c>
      <c r="M1233" s="368" t="s">
        <v>1416</v>
      </c>
      <c r="N1233" s="682">
        <v>464716</v>
      </c>
      <c r="O1233" s="683" t="s">
        <v>1321</v>
      </c>
      <c r="P1233" s="684">
        <v>43230</v>
      </c>
      <c r="Q1233" s="372">
        <v>3374.81311843</v>
      </c>
      <c r="R1233" s="372">
        <v>2835.924914183548</v>
      </c>
      <c r="S1233" s="873">
        <v>0</v>
      </c>
      <c r="T1233" s="369">
        <v>9.7311628959699359E-2</v>
      </c>
      <c r="U1233" s="685">
        <v>1.0009020952159855</v>
      </c>
      <c r="V1233" s="369">
        <v>0.11401598704934157</v>
      </c>
      <c r="W1233" s="685">
        <v>1.0025023763300893</v>
      </c>
      <c r="X1233" s="369">
        <v>0.15131497835367957</v>
      </c>
      <c r="Y1233" s="685">
        <v>1.0111602423516273</v>
      </c>
      <c r="Z1233" s="369">
        <v>0.18072913729215578</v>
      </c>
      <c r="AA1233" s="685">
        <v>0.9623140574742397</v>
      </c>
      <c r="AB1233" s="369">
        <v>1.2667924443382017E-3</v>
      </c>
      <c r="AC1233" s="373">
        <v>0.22466090272343203</v>
      </c>
      <c r="AD1233" s="686">
        <v>0</v>
      </c>
      <c r="AE1233" s="687" t="s">
        <v>1803</v>
      </c>
      <c r="AF1233" s="688" t="s">
        <v>1800</v>
      </c>
      <c r="AG1233" s="689" t="s">
        <v>1438</v>
      </c>
      <c r="AH1233" s="689" t="s">
        <v>1786</v>
      </c>
      <c r="AI1233" s="689">
        <v>500</v>
      </c>
      <c r="AJ1233" s="689">
        <v>100</v>
      </c>
      <c r="AK1233" s="689">
        <v>500</v>
      </c>
      <c r="AL1233" s="673">
        <v>0</v>
      </c>
      <c r="AM1233" s="673">
        <v>0</v>
      </c>
      <c r="AN1233" s="685" t="s">
        <v>1787</v>
      </c>
      <c r="AO1233" s="683" t="s">
        <v>1324</v>
      </c>
      <c r="AP1233" s="687" t="s">
        <v>1788</v>
      </c>
      <c r="AQ1233" s="376" t="s">
        <v>684</v>
      </c>
      <c r="AR1233" s="369">
        <v>0</v>
      </c>
      <c r="AS1233" s="369">
        <v>0</v>
      </c>
      <c r="AT1233" s="369" t="s">
        <v>1419</v>
      </c>
      <c r="AW1233"/>
      <c r="AX1233" s="198"/>
      <c r="AY1233" s="184"/>
      <c r="AZ1233" s="184"/>
      <c r="BA1233" s="184"/>
      <c r="BB1233" s="186"/>
      <c r="BC1233" s="184"/>
      <c r="BD1233" s="184"/>
      <c r="BE1233" s="184"/>
      <c r="BF1233" s="184"/>
      <c r="BG1233" s="186"/>
      <c r="BH1233" s="186"/>
      <c r="BI1233" s="199"/>
      <c r="BJ1233" s="199"/>
      <c r="BK1233" s="199"/>
      <c r="BL1233" s="186"/>
      <c r="BM1233" s="186"/>
      <c r="BN1233" s="186"/>
      <c r="BO1233" s="186"/>
      <c r="BP1233" s="186"/>
      <c r="BQ1233" s="186"/>
      <c r="BR1233" s="186"/>
      <c r="BS1233" s="186"/>
      <c r="BT1233" s="187"/>
      <c r="BU1233" s="188"/>
      <c r="BV1233" s="189"/>
      <c r="BW1233" s="185"/>
      <c r="BX1233"/>
      <c r="BZ1233"/>
    </row>
    <row r="1234" spans="2:78" ht="18.75">
      <c r="B1234" s="676" t="s">
        <v>400</v>
      </c>
      <c r="C1234" s="364">
        <v>24769058000162</v>
      </c>
      <c r="D1234" s="838" t="s">
        <v>11</v>
      </c>
      <c r="E1234" s="838" t="s">
        <v>620</v>
      </c>
      <c r="F1234" s="365" t="s">
        <v>663</v>
      </c>
      <c r="G1234" s="366" t="s">
        <v>738</v>
      </c>
      <c r="H1234" s="366" t="s">
        <v>34</v>
      </c>
      <c r="I1234" s="840" t="s">
        <v>1419</v>
      </c>
      <c r="J1234" s="366" t="s">
        <v>608</v>
      </c>
      <c r="K1234" s="367" t="s">
        <v>48</v>
      </c>
      <c r="L1234" s="681" t="s">
        <v>1419</v>
      </c>
      <c r="M1234" s="368" t="s">
        <v>1416</v>
      </c>
      <c r="N1234" s="682">
        <v>427128</v>
      </c>
      <c r="O1234" s="683" t="s">
        <v>1321</v>
      </c>
      <c r="P1234" s="684">
        <v>42473</v>
      </c>
      <c r="Q1234" s="372">
        <v>34.976171999999998</v>
      </c>
      <c r="R1234" s="372">
        <v>48.043029199999999</v>
      </c>
      <c r="S1234" s="873">
        <v>1</v>
      </c>
      <c r="T1234" s="369">
        <v>0.10143340934491585</v>
      </c>
      <c r="U1234" s="685">
        <v>1.0432968086504082</v>
      </c>
      <c r="V1234" s="369">
        <v>0.12013809054579183</v>
      </c>
      <c r="W1234" s="685">
        <v>1.0563318739484726</v>
      </c>
      <c r="X1234" s="369">
        <v>0.16474620604073476</v>
      </c>
      <c r="Y1234" s="685">
        <v>1.1009142349231917</v>
      </c>
      <c r="Z1234" s="369">
        <v>0.20209660540858021</v>
      </c>
      <c r="AA1234" s="685">
        <v>1.0760877148332533</v>
      </c>
      <c r="AB1234" s="369">
        <v>2.2696374301210483E-3</v>
      </c>
      <c r="AC1234" s="373">
        <v>2.8227866466833911</v>
      </c>
      <c r="AD1234" s="686">
        <v>0</v>
      </c>
      <c r="AE1234" s="687" t="s">
        <v>2000</v>
      </c>
      <c r="AF1234" s="688" t="s">
        <v>2001</v>
      </c>
      <c r="AG1234" s="689" t="s">
        <v>1438</v>
      </c>
      <c r="AH1234" s="689" t="s">
        <v>1786</v>
      </c>
      <c r="AI1234" s="689">
        <v>100</v>
      </c>
      <c r="AJ1234" s="689">
        <v>0</v>
      </c>
      <c r="AK1234" s="689">
        <v>100</v>
      </c>
      <c r="AL1234" s="673">
        <v>0.35</v>
      </c>
      <c r="AM1234" s="673">
        <v>0</v>
      </c>
      <c r="AN1234" s="685" t="s">
        <v>1787</v>
      </c>
      <c r="AO1234" s="683" t="s">
        <v>1324</v>
      </c>
      <c r="AP1234" s="687" t="s">
        <v>1788</v>
      </c>
      <c r="AQ1234" s="376" t="s">
        <v>11</v>
      </c>
      <c r="AR1234" s="369">
        <v>8.1666666666666704E-4</v>
      </c>
      <c r="AS1234" s="369">
        <v>8.1666666666666704E-4</v>
      </c>
      <c r="AT1234" s="369" t="s">
        <v>1419</v>
      </c>
      <c r="AW1234"/>
      <c r="AX1234" s="198"/>
      <c r="AY1234" s="184"/>
      <c r="AZ1234" s="184"/>
      <c r="BA1234" s="184"/>
      <c r="BB1234" s="186"/>
      <c r="BC1234" s="184"/>
      <c r="BD1234" s="184"/>
      <c r="BE1234" s="184"/>
      <c r="BF1234" s="184"/>
      <c r="BG1234" s="186"/>
      <c r="BH1234" s="186"/>
      <c r="BI1234" s="199"/>
      <c r="BJ1234" s="199"/>
      <c r="BK1234" s="199"/>
      <c r="BL1234" s="186"/>
      <c r="BM1234" s="186"/>
      <c r="BN1234" s="186"/>
      <c r="BO1234" s="186"/>
      <c r="BP1234" s="186"/>
      <c r="BQ1234" s="186"/>
      <c r="BR1234" s="186"/>
      <c r="BS1234" s="186"/>
      <c r="BT1234" s="187"/>
      <c r="BU1234" s="188"/>
      <c r="BV1234" s="189"/>
      <c r="BW1234" s="185"/>
      <c r="BX1234"/>
      <c r="BZ1234"/>
    </row>
    <row r="1235" spans="2:78" ht="18.75">
      <c r="B1235" s="676" t="s">
        <v>401</v>
      </c>
      <c r="C1235" s="364">
        <v>35088081000108</v>
      </c>
      <c r="D1235" s="838" t="s">
        <v>14</v>
      </c>
      <c r="E1235" s="838" t="s">
        <v>614</v>
      </c>
      <c r="F1235" s="365" t="s">
        <v>1419</v>
      </c>
      <c r="G1235" s="366" t="s">
        <v>1419</v>
      </c>
      <c r="H1235" s="366" t="s">
        <v>1338</v>
      </c>
      <c r="I1235" s="840" t="s">
        <v>34</v>
      </c>
      <c r="J1235" s="366" t="s">
        <v>608</v>
      </c>
      <c r="K1235" s="367" t="s">
        <v>48</v>
      </c>
      <c r="L1235" s="681" t="s">
        <v>1419</v>
      </c>
      <c r="M1235" s="368" t="s">
        <v>34</v>
      </c>
      <c r="N1235" s="682">
        <v>516538</v>
      </c>
      <c r="O1235" s="683" t="s">
        <v>1321</v>
      </c>
      <c r="P1235" s="684">
        <v>43796</v>
      </c>
      <c r="Q1235" s="372">
        <v>48.066819590000001</v>
      </c>
      <c r="R1235" s="372">
        <v>59.778085076693216</v>
      </c>
      <c r="S1235" s="873">
        <v>2</v>
      </c>
      <c r="T1235" s="369">
        <v>0.18411616940744313</v>
      </c>
      <c r="U1235" s="685">
        <v>1.8937331713907473</v>
      </c>
      <c r="V1235" s="369">
        <v>3.0420710674192719E-2</v>
      </c>
      <c r="W1235" s="685">
        <v>0.26747858374747485</v>
      </c>
      <c r="X1235" s="369">
        <v>2.934875313204488E-2</v>
      </c>
      <c r="Y1235" s="685">
        <v>0.19612263539668898</v>
      </c>
      <c r="AB1235" s="369">
        <v>0.25350705117304617</v>
      </c>
      <c r="AC1235" s="373">
        <v>-0.32863258538782025</v>
      </c>
      <c r="AD1235" s="686">
        <v>34429833000194</v>
      </c>
      <c r="AE1235" s="687" t="s">
        <v>1856</v>
      </c>
      <c r="AF1235" s="688" t="s">
        <v>1800</v>
      </c>
      <c r="AG1235" s="689" t="s">
        <v>1438</v>
      </c>
      <c r="AH1235" s="689" t="s">
        <v>1780</v>
      </c>
      <c r="AI1235" s="689">
        <v>100</v>
      </c>
      <c r="AJ1235" s="689">
        <v>100</v>
      </c>
      <c r="AK1235" s="689">
        <v>100</v>
      </c>
      <c r="AL1235" s="673">
        <v>0</v>
      </c>
      <c r="AM1235" s="673">
        <v>0</v>
      </c>
      <c r="AN1235" s="685" t="s">
        <v>1782</v>
      </c>
      <c r="AO1235" s="683" t="s">
        <v>1324</v>
      </c>
      <c r="AP1235" s="687" t="s">
        <v>1783</v>
      </c>
      <c r="AQ1235" s="376" t="s">
        <v>659</v>
      </c>
      <c r="AR1235" s="369">
        <v>4.0000000000000001E-3</v>
      </c>
      <c r="AS1235" s="369">
        <v>4.0000000000000001E-3</v>
      </c>
      <c r="AT1235" s="369" t="s">
        <v>1419</v>
      </c>
      <c r="AW1235"/>
      <c r="AX1235" s="198"/>
      <c r="AY1235" s="184"/>
      <c r="AZ1235" s="184"/>
      <c r="BA1235" s="184"/>
      <c r="BB1235" s="186"/>
      <c r="BC1235" s="184"/>
      <c r="BD1235" s="184"/>
      <c r="BE1235" s="184"/>
      <c r="BF1235" s="184"/>
      <c r="BG1235" s="186"/>
      <c r="BH1235" s="186"/>
      <c r="BI1235" s="199"/>
      <c r="BJ1235" s="199"/>
      <c r="BK1235" s="199"/>
      <c r="BL1235" s="186"/>
      <c r="BM1235" s="186"/>
      <c r="BN1235" s="186"/>
      <c r="BO1235" s="186"/>
      <c r="BP1235" s="186"/>
      <c r="BQ1235" s="186"/>
      <c r="BR1235" s="186"/>
      <c r="BS1235" s="186"/>
      <c r="BT1235" s="187"/>
      <c r="BU1235" s="188"/>
      <c r="BV1235" s="189"/>
      <c r="BW1235" s="185"/>
      <c r="BX1235"/>
      <c r="BZ1235"/>
    </row>
    <row r="1236" spans="2:78" ht="18.75">
      <c r="B1236" s="676" t="s">
        <v>402</v>
      </c>
      <c r="C1236" s="364">
        <v>34429833000194</v>
      </c>
      <c r="D1236" s="838" t="s">
        <v>14</v>
      </c>
      <c r="E1236" s="838" t="s">
        <v>614</v>
      </c>
      <c r="F1236" s="365" t="s">
        <v>1419</v>
      </c>
      <c r="G1236" s="366" t="s">
        <v>1419</v>
      </c>
      <c r="H1236" s="366" t="s">
        <v>1338</v>
      </c>
      <c r="I1236" s="840" t="s">
        <v>34</v>
      </c>
      <c r="J1236" s="366" t="s">
        <v>608</v>
      </c>
      <c r="K1236" s="367" t="s">
        <v>48</v>
      </c>
      <c r="L1236" s="681" t="s">
        <v>1419</v>
      </c>
      <c r="M1236" s="368" t="s">
        <v>34</v>
      </c>
      <c r="N1236" s="682">
        <v>515434</v>
      </c>
      <c r="O1236" s="683" t="s">
        <v>1321</v>
      </c>
      <c r="P1236" s="684">
        <v>43701</v>
      </c>
      <c r="Q1236" s="372">
        <v>211.10613244999999</v>
      </c>
      <c r="R1236" s="372">
        <v>270.15553335729089</v>
      </c>
      <c r="S1236" s="873">
        <v>2</v>
      </c>
      <c r="T1236" s="369">
        <v>0.1857805903369063</v>
      </c>
      <c r="U1236" s="685">
        <v>1.910852629912102</v>
      </c>
      <c r="V1236" s="369">
        <v>2.9661144844009169E-2</v>
      </c>
      <c r="W1236" s="685">
        <v>0.26079998919732095</v>
      </c>
      <c r="X1236" s="369">
        <v>2.8993439388154574E-2</v>
      </c>
      <c r="Y1236" s="685">
        <v>0.1937482562354719</v>
      </c>
      <c r="Z1236" s="369">
        <v>-6.9492500000020163E-3</v>
      </c>
      <c r="AA1236" s="685">
        <v>-3.700211855210938E-2</v>
      </c>
      <c r="AB1236" s="369">
        <v>0.25718919097165388</v>
      </c>
      <c r="AC1236" s="373">
        <v>-0.3268809359896076</v>
      </c>
      <c r="AD1236" s="686">
        <v>31493903000185</v>
      </c>
      <c r="AE1236" s="687" t="s">
        <v>2032</v>
      </c>
      <c r="AF1236" s="688" t="s">
        <v>1800</v>
      </c>
      <c r="AG1236" s="689" t="s">
        <v>1438</v>
      </c>
      <c r="AH1236" s="689" t="s">
        <v>1780</v>
      </c>
      <c r="AI1236" s="689">
        <v>30000</v>
      </c>
      <c r="AJ1236" s="689">
        <v>0</v>
      </c>
      <c r="AK1236" s="689">
        <v>30000</v>
      </c>
      <c r="AL1236" s="673">
        <v>1.93</v>
      </c>
      <c r="AM1236" s="673">
        <v>20</v>
      </c>
      <c r="AN1236" s="685" t="s">
        <v>1782</v>
      </c>
      <c r="AO1236" s="683" t="s">
        <v>1324</v>
      </c>
      <c r="AP1236" s="687" t="s">
        <v>1783</v>
      </c>
      <c r="AQ1236" s="376" t="s">
        <v>659</v>
      </c>
      <c r="AR1236" s="369">
        <v>4.0000000000000001E-3</v>
      </c>
      <c r="AS1236" s="369">
        <v>4.0000000000000001E-3</v>
      </c>
      <c r="AT1236" s="369" t="s">
        <v>1419</v>
      </c>
      <c r="AW1236"/>
      <c r="AX1236" s="198"/>
      <c r="AY1236" s="184"/>
      <c r="AZ1236" s="184"/>
      <c r="BA1236" s="184"/>
      <c r="BB1236" s="186"/>
      <c r="BC1236" s="184"/>
      <c r="BD1236" s="184"/>
      <c r="BE1236" s="184"/>
      <c r="BF1236" s="184"/>
      <c r="BG1236" s="186"/>
      <c r="BH1236" s="186"/>
      <c r="BI1236" s="199"/>
      <c r="BJ1236" s="199"/>
      <c r="BK1236" s="199"/>
      <c r="BL1236" s="186"/>
      <c r="BM1236" s="186"/>
      <c r="BN1236" s="186"/>
      <c r="BO1236" s="186"/>
      <c r="BP1236" s="186"/>
      <c r="BQ1236" s="186"/>
      <c r="BR1236" s="186"/>
      <c r="BS1236" s="186"/>
      <c r="BT1236" s="187"/>
      <c r="BU1236" s="188"/>
      <c r="BV1236" s="189"/>
      <c r="BW1236" s="185"/>
      <c r="BX1236"/>
      <c r="BZ1236"/>
    </row>
    <row r="1237" spans="2:78" ht="18.75">
      <c r="B1237" s="676" t="s">
        <v>403</v>
      </c>
      <c r="C1237" s="364">
        <v>32041875000128</v>
      </c>
      <c r="D1237" s="838" t="s">
        <v>14</v>
      </c>
      <c r="E1237" s="838" t="s">
        <v>614</v>
      </c>
      <c r="F1237" s="365" t="s">
        <v>1419</v>
      </c>
      <c r="G1237" s="366" t="s">
        <v>1419</v>
      </c>
      <c r="H1237" s="366" t="s">
        <v>1338</v>
      </c>
      <c r="I1237" s="840" t="s">
        <v>34</v>
      </c>
      <c r="J1237" s="366" t="s">
        <v>608</v>
      </c>
      <c r="K1237" s="367" t="s">
        <v>48</v>
      </c>
      <c r="L1237" s="681" t="s">
        <v>1419</v>
      </c>
      <c r="M1237" s="368" t="s">
        <v>34</v>
      </c>
      <c r="N1237" s="682">
        <v>485225</v>
      </c>
      <c r="O1237" s="683" t="s">
        <v>1321</v>
      </c>
      <c r="P1237" s="684">
        <v>43483</v>
      </c>
      <c r="Q1237" s="372">
        <v>45.329350120000001</v>
      </c>
      <c r="R1237" s="372">
        <v>59.989469240159394</v>
      </c>
      <c r="S1237" s="873">
        <v>2</v>
      </c>
      <c r="T1237" s="369">
        <v>0.18653266170868421</v>
      </c>
      <c r="U1237" s="685">
        <v>1.9185880857852762</v>
      </c>
      <c r="V1237" s="369">
        <v>3.2073590606641833E-2</v>
      </c>
      <c r="W1237" s="685">
        <v>0.28201177424953544</v>
      </c>
      <c r="X1237" s="369">
        <v>4.2994373869584157E-2</v>
      </c>
      <c r="Y1237" s="685">
        <v>0.28730930655199088</v>
      </c>
      <c r="Z1237" s="369">
        <v>6.3961899137644274E-2</v>
      </c>
      <c r="AA1237" s="685">
        <v>0.34057283515609443</v>
      </c>
      <c r="AB1237" s="369">
        <v>0.25704134003943563</v>
      </c>
      <c r="AC1237" s="373">
        <v>-0.31768352007526668</v>
      </c>
      <c r="AD1237" s="686">
        <v>31493876000140</v>
      </c>
      <c r="AE1237" s="687" t="s">
        <v>1856</v>
      </c>
      <c r="AF1237" s="688" t="s">
        <v>1800</v>
      </c>
      <c r="AG1237" s="689" t="s">
        <v>1438</v>
      </c>
      <c r="AH1237" s="689" t="s">
        <v>1780</v>
      </c>
      <c r="AI1237" s="689">
        <v>30000</v>
      </c>
      <c r="AJ1237" s="689">
        <v>30000</v>
      </c>
      <c r="AK1237" s="689">
        <v>30000</v>
      </c>
      <c r="AL1237" s="673">
        <v>0</v>
      </c>
      <c r="AM1237" s="673">
        <v>0</v>
      </c>
      <c r="AN1237" s="685" t="s">
        <v>1782</v>
      </c>
      <c r="AO1237" s="683" t="s">
        <v>1324</v>
      </c>
      <c r="AP1237" s="687" t="s">
        <v>1783</v>
      </c>
      <c r="AQ1237" s="376" t="s">
        <v>659</v>
      </c>
      <c r="AR1237" s="369">
        <v>5.0000000000000001E-3</v>
      </c>
      <c r="AS1237" s="369">
        <v>5.0000000000000001E-3</v>
      </c>
      <c r="AT1237" s="369" t="s">
        <v>1419</v>
      </c>
      <c r="AW1237"/>
      <c r="AX1237" s="198"/>
      <c r="AY1237" s="184"/>
      <c r="AZ1237" s="184"/>
      <c r="BA1237" s="184"/>
      <c r="BB1237" s="186"/>
      <c r="BC1237" s="184"/>
      <c r="BD1237" s="184"/>
      <c r="BE1237" s="184"/>
      <c r="BF1237" s="184"/>
      <c r="BG1237" s="186"/>
      <c r="BH1237" s="186"/>
      <c r="BI1237" s="199"/>
      <c r="BJ1237" s="199"/>
      <c r="BK1237" s="199"/>
      <c r="BL1237" s="186"/>
      <c r="BM1237" s="186"/>
      <c r="BN1237" s="186"/>
      <c r="BO1237" s="186"/>
      <c r="BP1237" s="186"/>
      <c r="BQ1237" s="186"/>
      <c r="BR1237" s="186"/>
      <c r="BS1237" s="186"/>
      <c r="BT1237" s="187"/>
      <c r="BU1237" s="188"/>
      <c r="BV1237" s="189"/>
      <c r="BW1237" s="185"/>
      <c r="BX1237"/>
      <c r="BZ1237"/>
    </row>
    <row r="1238" spans="2:78" ht="18.75">
      <c r="B1238" s="676" t="s">
        <v>404</v>
      </c>
      <c r="C1238" s="364">
        <v>31493876000140</v>
      </c>
      <c r="D1238" s="838" t="s">
        <v>14</v>
      </c>
      <c r="E1238" s="838" t="s">
        <v>607</v>
      </c>
      <c r="F1238" s="365" t="s">
        <v>1419</v>
      </c>
      <c r="G1238" s="366" t="s">
        <v>1419</v>
      </c>
      <c r="H1238" s="366" t="s">
        <v>34</v>
      </c>
      <c r="I1238" s="840" t="s">
        <v>34</v>
      </c>
      <c r="J1238" s="366" t="s">
        <v>608</v>
      </c>
      <c r="K1238" s="367" t="s">
        <v>48</v>
      </c>
      <c r="L1238" s="681" t="s">
        <v>1419</v>
      </c>
      <c r="M1238" s="368" t="s">
        <v>34</v>
      </c>
      <c r="N1238" s="682">
        <v>478857</v>
      </c>
      <c r="O1238" s="683" t="s">
        <v>1324</v>
      </c>
      <c r="P1238" s="684">
        <v>43386</v>
      </c>
      <c r="Q1238" s="372">
        <v>451.39792365</v>
      </c>
      <c r="R1238" s="372">
        <v>577.49423723243024</v>
      </c>
      <c r="S1238" s="873">
        <v>2</v>
      </c>
      <c r="T1238" s="369">
        <v>0.1875989738822843</v>
      </c>
      <c r="U1238" s="685">
        <v>1.9295556761968256</v>
      </c>
      <c r="V1238" s="369">
        <v>3.0959822593721542E-2</v>
      </c>
      <c r="W1238" s="685">
        <v>0.27221880478508803</v>
      </c>
      <c r="X1238" s="369">
        <v>4.1511553952175984E-2</v>
      </c>
      <c r="Y1238" s="685">
        <v>0.27740038303785147</v>
      </c>
      <c r="Z1238" s="369">
        <v>5.5018449012468329E-2</v>
      </c>
      <c r="AA1238" s="685">
        <v>0.29295235786767604</v>
      </c>
      <c r="AB1238" s="369">
        <v>0.25904029233872367</v>
      </c>
      <c r="AC1238" s="373">
        <v>-0.31953162565643983</v>
      </c>
      <c r="AD1238" s="686">
        <v>31493903000185</v>
      </c>
      <c r="AE1238" s="687" t="s">
        <v>2032</v>
      </c>
      <c r="AF1238" s="688" t="s">
        <v>1800</v>
      </c>
      <c r="AG1238" s="689" t="s">
        <v>1438</v>
      </c>
      <c r="AH1238" s="689" t="s">
        <v>1780</v>
      </c>
      <c r="AI1238" s="689">
        <v>30000</v>
      </c>
      <c r="AJ1238" s="689">
        <v>0</v>
      </c>
      <c r="AK1238" s="689">
        <v>30000</v>
      </c>
      <c r="AL1238" s="673">
        <v>0</v>
      </c>
      <c r="AM1238" s="673">
        <v>20</v>
      </c>
      <c r="AN1238" s="685" t="s">
        <v>1801</v>
      </c>
      <c r="AO1238" s="683" t="s">
        <v>1324</v>
      </c>
      <c r="AP1238" s="687" t="s">
        <v>1783</v>
      </c>
      <c r="AQ1238" s="376" t="s">
        <v>659</v>
      </c>
      <c r="AR1238" s="369">
        <v>5.0000000000000001E-3</v>
      </c>
      <c r="AS1238" s="369">
        <v>5.0000000000000001E-3</v>
      </c>
      <c r="AT1238" s="369" t="s">
        <v>1419</v>
      </c>
      <c r="AW1238"/>
      <c r="AX1238" s="198"/>
      <c r="AY1238" s="184"/>
      <c r="AZ1238" s="184"/>
      <c r="BA1238" s="184"/>
      <c r="BB1238" s="186"/>
      <c r="BC1238" s="184"/>
      <c r="BD1238" s="184"/>
      <c r="BE1238" s="184"/>
      <c r="BF1238" s="184"/>
      <c r="BG1238" s="186"/>
      <c r="BH1238" s="186"/>
      <c r="BI1238" s="199"/>
      <c r="BJ1238" s="199"/>
      <c r="BK1238" s="199"/>
      <c r="BL1238" s="186"/>
      <c r="BM1238" s="186"/>
      <c r="BN1238" s="186"/>
      <c r="BO1238" s="186"/>
      <c r="BP1238" s="186"/>
      <c r="BQ1238" s="186"/>
      <c r="BR1238" s="186"/>
      <c r="BS1238" s="186"/>
      <c r="BT1238" s="187"/>
      <c r="BU1238" s="188"/>
      <c r="BV1238" s="189"/>
      <c r="BW1238" s="185"/>
      <c r="BX1238"/>
      <c r="BZ1238"/>
    </row>
    <row r="1239" spans="2:78" ht="18.75">
      <c r="B1239" s="676" t="s">
        <v>596</v>
      </c>
      <c r="C1239" s="364">
        <v>35957054000124</v>
      </c>
      <c r="D1239" s="838" t="s">
        <v>14</v>
      </c>
      <c r="E1239" s="838" t="s">
        <v>607</v>
      </c>
      <c r="F1239" s="365" t="s">
        <v>1419</v>
      </c>
      <c r="G1239" s="366" t="s">
        <v>1419</v>
      </c>
      <c r="H1239" s="366" t="s">
        <v>34</v>
      </c>
      <c r="I1239" s="840" t="s">
        <v>34</v>
      </c>
      <c r="J1239" s="366" t="s">
        <v>608</v>
      </c>
      <c r="K1239" s="367" t="s">
        <v>48</v>
      </c>
      <c r="L1239" s="681" t="s">
        <v>1419</v>
      </c>
      <c r="M1239" s="368" t="s">
        <v>34</v>
      </c>
      <c r="N1239" s="683">
        <v>538264</v>
      </c>
      <c r="O1239" s="683" t="s">
        <v>1321</v>
      </c>
      <c r="P1239" s="684">
        <v>43939</v>
      </c>
      <c r="Q1239" s="372">
        <v>9.0900057699999994</v>
      </c>
      <c r="R1239" s="372">
        <v>12.386778827569726</v>
      </c>
      <c r="S1239" s="873">
        <v>2</v>
      </c>
      <c r="T1239" s="369">
        <v>0.15629789515808956</v>
      </c>
      <c r="U1239" s="685">
        <v>1.6076073580719512</v>
      </c>
      <c r="V1239" s="369">
        <v>7.5397483617720695E-3</v>
      </c>
      <c r="W1239" s="685">
        <v>6.6294349110325473E-2</v>
      </c>
      <c r="X1239" s="369">
        <v>-1.4141989872280214E-2</v>
      </c>
      <c r="Y1239" s="685">
        <v>-9.4503651007801157E-2</v>
      </c>
      <c r="AB1239" s="369">
        <v>0.26558634255530805</v>
      </c>
      <c r="AC1239" s="373">
        <v>-0.39983848164687524</v>
      </c>
      <c r="AD1239" s="686">
        <v>35957175000176</v>
      </c>
      <c r="AE1239" s="687" t="s">
        <v>2032</v>
      </c>
      <c r="AF1239" s="688" t="s">
        <v>1800</v>
      </c>
      <c r="AG1239" s="689" t="s">
        <v>1438</v>
      </c>
      <c r="AH1239" s="689" t="s">
        <v>1780</v>
      </c>
      <c r="AI1239" s="689">
        <v>30000</v>
      </c>
      <c r="AJ1239" s="689">
        <v>0</v>
      </c>
      <c r="AK1239" s="689">
        <v>30000</v>
      </c>
      <c r="AL1239" s="673">
        <v>1.93</v>
      </c>
      <c r="AM1239" s="673">
        <v>20</v>
      </c>
      <c r="AN1239" s="685" t="s">
        <v>1801</v>
      </c>
      <c r="AO1239" s="683" t="s">
        <v>1324</v>
      </c>
      <c r="AP1239" s="687" t="s">
        <v>1783</v>
      </c>
      <c r="AQ1239" s="376" t="s">
        <v>659</v>
      </c>
      <c r="AR1239" s="369">
        <v>4.0000000000000001E-3</v>
      </c>
      <c r="AS1239" s="369">
        <v>4.0000000000000001E-3</v>
      </c>
      <c r="AT1239" s="369" t="s">
        <v>1419</v>
      </c>
      <c r="AW1239"/>
      <c r="AX1239" s="198"/>
      <c r="AY1239" s="184"/>
      <c r="AZ1239" s="184"/>
      <c r="BA1239" s="184"/>
      <c r="BB1239" s="186"/>
      <c r="BC1239" s="184"/>
      <c r="BD1239" s="184"/>
      <c r="BE1239" s="184"/>
      <c r="BF1239" s="184"/>
      <c r="BG1239" s="186"/>
      <c r="BH1239" s="186"/>
      <c r="BI1239" s="199"/>
      <c r="BJ1239" s="199"/>
      <c r="BK1239" s="199"/>
      <c r="BL1239" s="186"/>
      <c r="BM1239" s="186"/>
      <c r="BN1239" s="186"/>
      <c r="BO1239" s="186"/>
      <c r="BP1239" s="186"/>
      <c r="BQ1239" s="186"/>
      <c r="BR1239" s="186"/>
      <c r="BS1239" s="186"/>
      <c r="BT1239" s="187"/>
      <c r="BU1239" s="188"/>
      <c r="BV1239" s="189"/>
      <c r="BW1239" s="185"/>
      <c r="BX1239"/>
      <c r="BZ1239"/>
    </row>
    <row r="1240" spans="2:78" ht="18.75">
      <c r="B1240" s="676" t="s">
        <v>405</v>
      </c>
      <c r="C1240" s="364">
        <v>31533145000181</v>
      </c>
      <c r="D1240" s="838" t="s">
        <v>14</v>
      </c>
      <c r="E1240" s="838" t="s">
        <v>607</v>
      </c>
      <c r="F1240" s="365" t="s">
        <v>1419</v>
      </c>
      <c r="G1240" s="366" t="s">
        <v>1419</v>
      </c>
      <c r="H1240" s="366" t="s">
        <v>34</v>
      </c>
      <c r="I1240" s="840" t="s">
        <v>34</v>
      </c>
      <c r="J1240" s="366" t="s">
        <v>608</v>
      </c>
      <c r="K1240" s="367" t="s">
        <v>48</v>
      </c>
      <c r="L1240" s="681" t="s">
        <v>1419</v>
      </c>
      <c r="M1240" s="368" t="s">
        <v>34</v>
      </c>
      <c r="N1240" s="682">
        <v>478415</v>
      </c>
      <c r="O1240" s="683" t="s">
        <v>1321</v>
      </c>
      <c r="P1240" s="684">
        <v>43397</v>
      </c>
      <c r="Q1240" s="372">
        <v>434.50595142999998</v>
      </c>
      <c r="R1240" s="372">
        <v>734.67795221318784</v>
      </c>
      <c r="S1240" s="873">
        <v>2</v>
      </c>
      <c r="T1240" s="369">
        <v>0.15279148158458344</v>
      </c>
      <c r="U1240" s="685">
        <v>1.5715420210723055</v>
      </c>
      <c r="V1240" s="369">
        <v>1.9878646912237397E-2</v>
      </c>
      <c r="W1240" s="685">
        <v>0.17478593382803914</v>
      </c>
      <c r="X1240" s="369">
        <v>8.5719900169273444E-2</v>
      </c>
      <c r="Y1240" s="685">
        <v>0.57282204295019878</v>
      </c>
      <c r="Z1240" s="369">
        <v>0.10576584700867508</v>
      </c>
      <c r="AA1240" s="685">
        <v>0.56316299021881833</v>
      </c>
      <c r="AB1240" s="369">
        <v>0.25694654881823481</v>
      </c>
      <c r="AC1240" s="373">
        <v>-0.36526173180628241</v>
      </c>
      <c r="AD1240" s="686">
        <v>31533735000104</v>
      </c>
      <c r="AE1240" s="687" t="s">
        <v>2032</v>
      </c>
      <c r="AF1240" s="688" t="s">
        <v>1800</v>
      </c>
      <c r="AG1240" s="689" t="s">
        <v>1438</v>
      </c>
      <c r="AH1240" s="689" t="s">
        <v>1786</v>
      </c>
      <c r="AI1240" s="689">
        <v>500</v>
      </c>
      <c r="AJ1240" s="689">
        <v>500</v>
      </c>
      <c r="AK1240" s="689">
        <v>500</v>
      </c>
      <c r="AL1240" s="673">
        <v>2.93</v>
      </c>
      <c r="AM1240" s="673">
        <v>0</v>
      </c>
      <c r="AN1240" s="685" t="s">
        <v>1782</v>
      </c>
      <c r="AO1240" s="683" t="s">
        <v>1324</v>
      </c>
      <c r="AP1240" s="687" t="s">
        <v>1783</v>
      </c>
      <c r="AQ1240" s="376" t="s">
        <v>659</v>
      </c>
      <c r="AR1240" s="369">
        <v>7.4999999999999997E-3</v>
      </c>
      <c r="AS1240" s="369">
        <v>7.4999999999999997E-3</v>
      </c>
      <c r="AT1240" s="369" t="s">
        <v>1419</v>
      </c>
      <c r="AW1240"/>
      <c r="AX1240" s="198"/>
      <c r="AY1240" s="184"/>
      <c r="AZ1240" s="184"/>
      <c r="BA1240" s="184"/>
      <c r="BB1240" s="186"/>
      <c r="BC1240" s="184"/>
      <c r="BD1240" s="184"/>
      <c r="BE1240" s="184"/>
      <c r="BF1240" s="184"/>
      <c r="BG1240" s="186"/>
      <c r="BH1240" s="186"/>
      <c r="BI1240" s="199"/>
      <c r="BJ1240" s="199"/>
      <c r="BK1240" s="199"/>
      <c r="BL1240" s="186"/>
      <c r="BM1240" s="186"/>
      <c r="BN1240" s="186"/>
      <c r="BO1240" s="186"/>
      <c r="BP1240" s="186"/>
      <c r="BQ1240" s="186"/>
      <c r="BR1240" s="186"/>
      <c r="BS1240" s="186"/>
      <c r="BT1240" s="187"/>
      <c r="BU1240" s="188"/>
      <c r="BV1240" s="189"/>
      <c r="BW1240" s="185"/>
      <c r="BX1240"/>
      <c r="BZ1240"/>
    </row>
    <row r="1241" spans="2:78" ht="18.75">
      <c r="B1241" s="676" t="s">
        <v>406</v>
      </c>
      <c r="C1241" s="364"/>
      <c r="D1241" s="838" t="s">
        <v>14</v>
      </c>
      <c r="E1241" s="838" t="s">
        <v>607</v>
      </c>
      <c r="F1241" s="365" t="s">
        <v>672</v>
      </c>
      <c r="G1241" s="366" t="s">
        <v>1419</v>
      </c>
      <c r="H1241" s="366" t="s">
        <v>34</v>
      </c>
      <c r="I1241" s="840" t="s">
        <v>34</v>
      </c>
      <c r="J1241" s="366" t="s">
        <v>690</v>
      </c>
      <c r="L1241" s="681" t="s">
        <v>1419</v>
      </c>
      <c r="M1241" s="368" t="s">
        <v>1416</v>
      </c>
      <c r="N1241" s="683">
        <v>582905</v>
      </c>
      <c r="O1241" s="683" t="s">
        <v>1321</v>
      </c>
      <c r="S1241" s="873"/>
      <c r="AD1241" s="686">
        <v>0</v>
      </c>
      <c r="AG1241" s="689" t="s">
        <v>1438</v>
      </c>
      <c r="AI1241" s="689">
        <v>500</v>
      </c>
      <c r="AJ1241" s="689">
        <v>100</v>
      </c>
      <c r="AK1241" s="689">
        <v>100</v>
      </c>
      <c r="AO1241" s="683" t="s">
        <v>1324</v>
      </c>
      <c r="AR1241" s="369">
        <v>6.6649999999999999E-4</v>
      </c>
      <c r="AS1241" s="369">
        <v>6.6649999999999999E-4</v>
      </c>
      <c r="AT1241" s="369" t="s">
        <v>1419</v>
      </c>
      <c r="AW1241"/>
      <c r="AX1241" s="198"/>
      <c r="AY1241" s="184"/>
      <c r="AZ1241" s="184"/>
      <c r="BA1241" s="184"/>
      <c r="BB1241" s="186"/>
      <c r="BC1241" s="184"/>
      <c r="BD1241" s="184"/>
      <c r="BE1241" s="184"/>
      <c r="BF1241" s="184"/>
      <c r="BG1241" s="186"/>
      <c r="BH1241" s="186"/>
      <c r="BI1241" s="199"/>
      <c r="BJ1241" s="199"/>
      <c r="BK1241" s="199"/>
      <c r="BL1241" s="186"/>
      <c r="BM1241" s="186"/>
      <c r="BN1241" s="186"/>
      <c r="BO1241" s="186"/>
      <c r="BP1241" s="186"/>
      <c r="BQ1241" s="186"/>
      <c r="BR1241" s="186"/>
      <c r="BS1241" s="186"/>
      <c r="BT1241" s="187"/>
      <c r="BU1241" s="188"/>
      <c r="BV1241" s="189"/>
      <c r="BW1241" s="185"/>
      <c r="BX1241"/>
      <c r="BZ1241"/>
    </row>
    <row r="1242" spans="2:78" ht="18.75">
      <c r="B1242" s="676" t="s">
        <v>1390</v>
      </c>
      <c r="C1242" s="364"/>
      <c r="D1242" s="838" t="s">
        <v>11</v>
      </c>
      <c r="E1242" s="838" t="s">
        <v>621</v>
      </c>
      <c r="F1242" s="365" t="s">
        <v>672</v>
      </c>
      <c r="G1242" s="366" t="s">
        <v>738</v>
      </c>
      <c r="H1242" s="366" t="s">
        <v>34</v>
      </c>
      <c r="I1242" s="840" t="s">
        <v>1419</v>
      </c>
      <c r="J1242" s="366" t="s">
        <v>608</v>
      </c>
      <c r="L1242" s="681" t="s">
        <v>1419</v>
      </c>
      <c r="M1242" s="368" t="s">
        <v>1416</v>
      </c>
      <c r="N1242" s="683">
        <v>599433</v>
      </c>
      <c r="O1242" s="683" t="s">
        <v>1321</v>
      </c>
      <c r="S1242" s="873"/>
      <c r="AD1242" s="686">
        <v>0</v>
      </c>
      <c r="AG1242" s="689" t="s">
        <v>1438</v>
      </c>
      <c r="AI1242" s="689">
        <v>0</v>
      </c>
      <c r="AJ1242" s="689">
        <v>0</v>
      </c>
      <c r="AK1242" s="689">
        <v>0</v>
      </c>
      <c r="AO1242" s="683" t="s">
        <v>1324</v>
      </c>
      <c r="AR1242" s="369">
        <v>6.6649999999999999E-4</v>
      </c>
      <c r="AS1242" s="369">
        <v>6.6649999999999999E-4</v>
      </c>
      <c r="AT1242" s="369" t="s">
        <v>1419</v>
      </c>
      <c r="AW1242"/>
      <c r="AX1242" s="198"/>
      <c r="AY1242" s="184"/>
      <c r="AZ1242" s="184"/>
      <c r="BA1242" s="184"/>
      <c r="BB1242" s="186"/>
      <c r="BC1242" s="184"/>
      <c r="BD1242" s="184"/>
      <c r="BE1242" s="184"/>
      <c r="BF1242" s="184"/>
      <c r="BG1242" s="186"/>
      <c r="BH1242" s="186"/>
      <c r="BI1242" s="199"/>
      <c r="BJ1242" s="199"/>
      <c r="BK1242" s="199"/>
      <c r="BL1242" s="186"/>
      <c r="BM1242" s="186"/>
      <c r="BN1242" s="186"/>
      <c r="BO1242" s="186"/>
      <c r="BP1242" s="186"/>
      <c r="BQ1242" s="186"/>
      <c r="BR1242" s="186"/>
      <c r="BS1242" s="186"/>
      <c r="BT1242" s="187"/>
      <c r="BU1242" s="188"/>
      <c r="BV1242" s="189"/>
      <c r="BW1242" s="185"/>
      <c r="BX1242"/>
      <c r="BZ1242"/>
    </row>
    <row r="1243" spans="2:78" ht="18.75">
      <c r="B1243" s="676" t="s">
        <v>574</v>
      </c>
      <c r="C1243" s="364">
        <v>41360111000196</v>
      </c>
      <c r="D1243" s="838" t="s">
        <v>14</v>
      </c>
      <c r="E1243" s="838" t="s">
        <v>614</v>
      </c>
      <c r="F1243" s="365" t="s">
        <v>1419</v>
      </c>
      <c r="G1243" s="366" t="s">
        <v>1419</v>
      </c>
      <c r="H1243" s="366" t="s">
        <v>1338</v>
      </c>
      <c r="I1243" s="840" t="s">
        <v>34</v>
      </c>
      <c r="J1243" s="366" t="s">
        <v>608</v>
      </c>
      <c r="K1243" s="367" t="s">
        <v>48</v>
      </c>
      <c r="L1243" s="681" t="s">
        <v>1419</v>
      </c>
      <c r="M1243" s="368" t="s">
        <v>34</v>
      </c>
      <c r="N1243" s="683">
        <v>600954</v>
      </c>
      <c r="O1243" s="683" t="s">
        <v>1321</v>
      </c>
      <c r="P1243" s="684">
        <v>44294</v>
      </c>
      <c r="Q1243" s="372">
        <v>97.304443430000006</v>
      </c>
      <c r="R1243" s="372">
        <v>67.100439146015901</v>
      </c>
      <c r="S1243" s="873">
        <v>2</v>
      </c>
      <c r="T1243" s="369">
        <v>8.5380828748339521E-2</v>
      </c>
      <c r="U1243" s="685">
        <v>0.87818744068996923</v>
      </c>
      <c r="V1243" s="369">
        <v>5.4572595955837189E-2</v>
      </c>
      <c r="W1243" s="685">
        <v>0.4798375959728583</v>
      </c>
      <c r="AB1243" s="369">
        <v>0.23205351251034836</v>
      </c>
      <c r="AC1243" s="373">
        <v>-0.25493599178662713</v>
      </c>
      <c r="AD1243" s="686">
        <v>41301308000154</v>
      </c>
      <c r="AE1243" s="687" t="s">
        <v>2120</v>
      </c>
      <c r="AF1243" s="688" t="s">
        <v>1823</v>
      </c>
      <c r="AG1243" s="689" t="s">
        <v>59</v>
      </c>
      <c r="AH1243" s="689" t="s">
        <v>1780</v>
      </c>
      <c r="AI1243" s="689">
        <v>20000</v>
      </c>
      <c r="AJ1243" s="689">
        <v>0</v>
      </c>
      <c r="AK1243" s="689">
        <v>0</v>
      </c>
      <c r="AL1243" s="673">
        <v>0</v>
      </c>
      <c r="AM1243" s="673">
        <v>0</v>
      </c>
      <c r="AN1243" s="685" t="s">
        <v>1781</v>
      </c>
      <c r="AO1243" s="683" t="s">
        <v>1324</v>
      </c>
      <c r="AP1243" s="687" t="s">
        <v>1783</v>
      </c>
      <c r="AQ1243" s="376" t="s">
        <v>659</v>
      </c>
      <c r="AR1243" s="369">
        <v>6.6666666666666697E-3</v>
      </c>
      <c r="AS1243" s="369">
        <v>6.6666666666666697E-3</v>
      </c>
      <c r="AT1243" s="369" t="s">
        <v>1419</v>
      </c>
      <c r="AW1243"/>
      <c r="AX1243" s="198"/>
      <c r="AY1243" s="184"/>
      <c r="AZ1243" s="184"/>
      <c r="BA1243" s="184"/>
      <c r="BB1243" s="186"/>
      <c r="BC1243" s="184"/>
      <c r="BD1243" s="184"/>
      <c r="BE1243" s="184"/>
      <c r="BF1243" s="184"/>
      <c r="BG1243" s="186"/>
      <c r="BH1243" s="186"/>
      <c r="BI1243" s="199"/>
      <c r="BJ1243" s="199"/>
      <c r="BK1243" s="199"/>
      <c r="BL1243" s="186"/>
      <c r="BM1243" s="186"/>
      <c r="BN1243" s="186"/>
      <c r="BO1243" s="186"/>
      <c r="BP1243" s="186"/>
      <c r="BQ1243" s="186"/>
      <c r="BR1243" s="186"/>
      <c r="BS1243" s="186"/>
      <c r="BT1243" s="187"/>
      <c r="BU1243" s="188"/>
      <c r="BV1243" s="189"/>
      <c r="BW1243" s="185"/>
      <c r="BX1243"/>
      <c r="BZ1243"/>
    </row>
    <row r="1244" spans="2:78" ht="18.75">
      <c r="B1244" s="676" t="s">
        <v>407</v>
      </c>
      <c r="C1244" s="364"/>
      <c r="D1244" s="838" t="s">
        <v>13</v>
      </c>
      <c r="E1244" s="838" t="s">
        <v>615</v>
      </c>
      <c r="F1244" s="365" t="s">
        <v>619</v>
      </c>
      <c r="G1244" s="366" t="s">
        <v>34</v>
      </c>
      <c r="H1244" s="366" t="s">
        <v>1338</v>
      </c>
      <c r="I1244" s="840" t="s">
        <v>34</v>
      </c>
      <c r="J1244" s="366" t="s">
        <v>1419</v>
      </c>
      <c r="L1244" s="681" t="s">
        <v>1419</v>
      </c>
      <c r="M1244" s="368" t="s">
        <v>34</v>
      </c>
      <c r="N1244" s="682">
        <v>464074</v>
      </c>
      <c r="O1244" s="683" t="s">
        <v>1321</v>
      </c>
      <c r="S1244" s="873"/>
      <c r="AD1244" s="686">
        <v>28653777000174</v>
      </c>
      <c r="AG1244" s="689" t="s">
        <v>59</v>
      </c>
      <c r="AI1244" s="689">
        <v>500</v>
      </c>
      <c r="AJ1244" s="689">
        <v>100</v>
      </c>
      <c r="AK1244" s="689">
        <v>100</v>
      </c>
      <c r="AO1244" s="683" t="s">
        <v>1324</v>
      </c>
      <c r="AR1244" s="369">
        <v>3.7333333333333298E-3</v>
      </c>
      <c r="AS1244" s="369">
        <v>3.7333333333333298E-3</v>
      </c>
      <c r="AT1244" s="369" t="s">
        <v>1419</v>
      </c>
      <c r="AW1244"/>
      <c r="AX1244" s="198"/>
      <c r="AY1244" s="184"/>
      <c r="AZ1244" s="184"/>
      <c r="BA1244" s="184"/>
      <c r="BB1244" s="186"/>
      <c r="BC1244" s="184"/>
      <c r="BD1244" s="184"/>
      <c r="BE1244" s="184"/>
      <c r="BF1244" s="184"/>
      <c r="BG1244" s="186"/>
      <c r="BH1244" s="186"/>
      <c r="BI1244" s="199"/>
      <c r="BJ1244" s="199"/>
      <c r="BK1244" s="199"/>
      <c r="BL1244" s="186"/>
      <c r="BM1244" s="186"/>
      <c r="BN1244" s="186"/>
      <c r="BO1244" s="186"/>
      <c r="BP1244" s="186"/>
      <c r="BQ1244" s="186"/>
      <c r="BR1244" s="186"/>
      <c r="BS1244" s="186"/>
      <c r="BT1244" s="187"/>
      <c r="BU1244" s="188"/>
      <c r="BV1244" s="189"/>
      <c r="BW1244" s="185"/>
      <c r="BX1244"/>
      <c r="BZ1244"/>
    </row>
    <row r="1245" spans="2:78" ht="18.75">
      <c r="B1245" s="676" t="s">
        <v>1716</v>
      </c>
      <c r="C1245" s="364">
        <v>33146130000196</v>
      </c>
      <c r="D1245" s="838" t="s">
        <v>14</v>
      </c>
      <c r="E1245" s="838" t="s">
        <v>607</v>
      </c>
      <c r="F1245" s="365" t="s">
        <v>1317</v>
      </c>
      <c r="G1245" s="366" t="s">
        <v>1419</v>
      </c>
      <c r="H1245" s="366" t="s">
        <v>34</v>
      </c>
      <c r="I1245" s="840" t="s">
        <v>34</v>
      </c>
      <c r="J1245" s="366" t="s">
        <v>608</v>
      </c>
      <c r="K1245" s="367" t="s">
        <v>48</v>
      </c>
      <c r="L1245" s="681" t="s">
        <v>1419</v>
      </c>
      <c r="M1245" s="368" t="s">
        <v>1419</v>
      </c>
      <c r="N1245" s="682">
        <v>511730</v>
      </c>
      <c r="O1245" s="683" t="s">
        <v>1321</v>
      </c>
      <c r="P1245" s="684">
        <v>43712</v>
      </c>
      <c r="Q1245" s="372">
        <v>275.62139445000003</v>
      </c>
      <c r="R1245" s="372">
        <v>285.8431525689241</v>
      </c>
      <c r="S1245" s="873">
        <v>2</v>
      </c>
      <c r="T1245" s="369">
        <v>0.1791384340628468</v>
      </c>
      <c r="U1245" s="685">
        <v>1.8425345038820524</v>
      </c>
      <c r="V1245" s="369">
        <v>0.10971438768202235</v>
      </c>
      <c r="W1245" s="685">
        <v>0.96467992967713612</v>
      </c>
      <c r="X1245" s="369">
        <v>0.51927592344650852</v>
      </c>
      <c r="Y1245" s="685">
        <v>3.4700541500409123</v>
      </c>
      <c r="Z1245" s="369">
        <v>0.73385890791692887</v>
      </c>
      <c r="AA1245" s="685">
        <v>3.9075201368861161</v>
      </c>
      <c r="AB1245" s="369">
        <v>0.18347639067672375</v>
      </c>
      <c r="AC1245" s="373">
        <v>-2.1893828510550609E-2</v>
      </c>
      <c r="AD1245" s="686">
        <v>33600869000126</v>
      </c>
      <c r="AE1245" s="687" t="s">
        <v>2023</v>
      </c>
      <c r="AF1245" s="688" t="s">
        <v>1800</v>
      </c>
      <c r="AG1245" s="689" t="s">
        <v>1438</v>
      </c>
      <c r="AH1245" s="689" t="s">
        <v>1861</v>
      </c>
      <c r="AI1245" s="689">
        <v>1000</v>
      </c>
      <c r="AJ1245" s="689">
        <v>0</v>
      </c>
      <c r="AK1245" s="689">
        <v>1000</v>
      </c>
      <c r="AL1245" s="673">
        <v>2</v>
      </c>
      <c r="AM1245" s="673">
        <v>20</v>
      </c>
      <c r="AN1245" s="685" t="s">
        <v>1782</v>
      </c>
      <c r="AO1245" s="683" t="s">
        <v>1321</v>
      </c>
      <c r="AP1245" s="687" t="s">
        <v>1802</v>
      </c>
      <c r="AQ1245" s="376" t="s">
        <v>1782</v>
      </c>
      <c r="AR1245" s="369">
        <v>0</v>
      </c>
      <c r="AS1245" s="369">
        <v>0</v>
      </c>
      <c r="AT1245" s="369" t="s">
        <v>1419</v>
      </c>
      <c r="AW1245"/>
      <c r="AX1245" s="198"/>
      <c r="AY1245" s="184"/>
      <c r="AZ1245" s="184"/>
      <c r="BA1245" s="184"/>
      <c r="BB1245" s="186"/>
      <c r="BC1245" s="184"/>
      <c r="BD1245" s="184"/>
      <c r="BE1245" s="184"/>
      <c r="BF1245" s="184"/>
      <c r="BG1245" s="186"/>
      <c r="BH1245" s="186"/>
      <c r="BI1245" s="199"/>
      <c r="BJ1245" s="199"/>
      <c r="BK1245" s="199"/>
      <c r="BL1245" s="186"/>
      <c r="BM1245" s="186"/>
      <c r="BN1245" s="186"/>
      <c r="BO1245" s="186"/>
      <c r="BP1245" s="186"/>
      <c r="BQ1245" s="186"/>
      <c r="BR1245" s="186"/>
      <c r="BS1245" s="186"/>
      <c r="BT1245" s="187"/>
      <c r="BU1245" s="188"/>
      <c r="BV1245" s="189"/>
      <c r="BW1245" s="185"/>
      <c r="BX1245"/>
      <c r="BZ1245"/>
    </row>
    <row r="1246" spans="2:78" ht="18.75">
      <c r="B1246" s="676" t="s">
        <v>1224</v>
      </c>
      <c r="C1246" s="364">
        <v>29177024000100</v>
      </c>
      <c r="D1246" s="838" t="s">
        <v>14</v>
      </c>
      <c r="E1246" s="838" t="s">
        <v>607</v>
      </c>
      <c r="F1246" s="365" t="s">
        <v>1317</v>
      </c>
      <c r="G1246" s="366" t="s">
        <v>1419</v>
      </c>
      <c r="H1246" s="366" t="s">
        <v>34</v>
      </c>
      <c r="I1246" s="840" t="s">
        <v>34</v>
      </c>
      <c r="J1246" s="366" t="s">
        <v>608</v>
      </c>
      <c r="K1246" s="367" t="s">
        <v>48</v>
      </c>
      <c r="L1246" s="681" t="s">
        <v>715</v>
      </c>
      <c r="M1246" s="368" t="s">
        <v>34</v>
      </c>
      <c r="N1246" s="682">
        <v>463698</v>
      </c>
      <c r="O1246" s="683" t="s">
        <v>1321</v>
      </c>
      <c r="P1246" s="684">
        <v>43212</v>
      </c>
      <c r="Q1246" s="372">
        <v>387.88859830000001</v>
      </c>
      <c r="R1246" s="372">
        <v>337.76731261772898</v>
      </c>
      <c r="S1246" s="873">
        <v>2</v>
      </c>
      <c r="T1246" s="369">
        <v>0.16465704418760985</v>
      </c>
      <c r="U1246" s="685">
        <v>1.6935856719416584</v>
      </c>
      <c r="V1246" s="369">
        <v>9.9552163217389467E-2</v>
      </c>
      <c r="W1246" s="685">
        <v>0.87532707278185329</v>
      </c>
      <c r="X1246" s="369">
        <v>1.1269536238103135</v>
      </c>
      <c r="Y1246" s="685">
        <v>7.5308519471718967</v>
      </c>
      <c r="Z1246" s="369">
        <v>1.7599849368162506</v>
      </c>
      <c r="AA1246" s="685">
        <v>9.3712517583887109</v>
      </c>
      <c r="AB1246" s="369">
        <v>0.23279066938176779</v>
      </c>
      <c r="AC1246" s="373">
        <v>-6.0909765565347787E-2</v>
      </c>
      <c r="AD1246" s="686">
        <v>29088410000118</v>
      </c>
      <c r="AE1246" s="687" t="s">
        <v>2023</v>
      </c>
      <c r="AF1246" s="688" t="s">
        <v>1800</v>
      </c>
      <c r="AG1246" s="689" t="s">
        <v>1438</v>
      </c>
      <c r="AH1246" s="689" t="s">
        <v>1786</v>
      </c>
      <c r="AI1246" s="689">
        <v>50</v>
      </c>
      <c r="AJ1246" s="689">
        <v>50</v>
      </c>
      <c r="AK1246" s="689">
        <v>30</v>
      </c>
      <c r="AL1246" s="673">
        <v>2</v>
      </c>
      <c r="AM1246" s="673">
        <v>20</v>
      </c>
      <c r="AN1246" s="685" t="s">
        <v>1782</v>
      </c>
      <c r="AO1246" s="683" t="s">
        <v>1324</v>
      </c>
      <c r="AP1246" s="687" t="s">
        <v>1783</v>
      </c>
      <c r="AQ1246" s="376" t="s">
        <v>667</v>
      </c>
      <c r="AR1246" s="369">
        <v>5.3333333333333297E-3</v>
      </c>
      <c r="AS1246" s="369">
        <v>5.3333333333333297E-3</v>
      </c>
      <c r="AT1246" s="369" t="s">
        <v>1419</v>
      </c>
      <c r="AW1246"/>
      <c r="AX1246" s="198"/>
      <c r="AY1246" s="184"/>
      <c r="AZ1246" s="184"/>
      <c r="BA1246" s="184"/>
      <c r="BB1246" s="186"/>
      <c r="BC1246" s="184"/>
      <c r="BD1246" s="184"/>
      <c r="BE1246" s="184"/>
      <c r="BF1246" s="184"/>
      <c r="BG1246" s="186"/>
      <c r="BH1246" s="186"/>
      <c r="BI1246" s="199"/>
      <c r="BJ1246" s="199"/>
      <c r="BK1246" s="199"/>
      <c r="BL1246" s="186"/>
      <c r="BM1246" s="186"/>
      <c r="BN1246" s="186"/>
      <c r="BO1246" s="186"/>
      <c r="BP1246" s="186"/>
      <c r="BQ1246" s="186"/>
      <c r="BR1246" s="186"/>
      <c r="BS1246" s="186"/>
      <c r="BT1246" s="187"/>
      <c r="BU1246" s="188"/>
      <c r="BV1246" s="189"/>
      <c r="BW1246" s="185"/>
      <c r="BX1246"/>
      <c r="BZ1246"/>
    </row>
    <row r="1247" spans="2:78" ht="18.75">
      <c r="B1247" s="676" t="s">
        <v>1225</v>
      </c>
      <c r="C1247" s="364">
        <v>35471498000155</v>
      </c>
      <c r="D1247" s="838" t="s">
        <v>14</v>
      </c>
      <c r="E1247" s="838" t="s">
        <v>607</v>
      </c>
      <c r="F1247" s="365" t="s">
        <v>1317</v>
      </c>
      <c r="G1247" s="366" t="s">
        <v>1419</v>
      </c>
      <c r="H1247" s="366" t="s">
        <v>34</v>
      </c>
      <c r="I1247" s="840" t="s">
        <v>34</v>
      </c>
      <c r="J1247" s="366" t="s">
        <v>608</v>
      </c>
      <c r="K1247" s="367" t="s">
        <v>48</v>
      </c>
      <c r="L1247" s="681" t="s">
        <v>1419</v>
      </c>
      <c r="M1247" s="368" t="s">
        <v>34</v>
      </c>
      <c r="N1247" s="683">
        <v>529478</v>
      </c>
      <c r="O1247" s="683" t="s">
        <v>1321</v>
      </c>
      <c r="P1247" s="684">
        <v>43898</v>
      </c>
      <c r="Q1247" s="372">
        <v>582023200</v>
      </c>
      <c r="R1247" s="372">
        <v>16174469.871270724</v>
      </c>
      <c r="S1247" s="873">
        <v>2</v>
      </c>
      <c r="T1247" s="369">
        <v>9.0565072600371943E-2</v>
      </c>
      <c r="U1247" s="685">
        <v>0.93151015853039076</v>
      </c>
      <c r="V1247" s="369">
        <v>-7.7513733509204652E-4</v>
      </c>
      <c r="W1247" s="685">
        <v>-6.8155093028810206E-3</v>
      </c>
      <c r="X1247" s="369">
        <v>0.84028979621985211</v>
      </c>
      <c r="Y1247" s="685">
        <v>5.6152248986565949</v>
      </c>
      <c r="AB1247" s="369">
        <v>0.24831399826604367</v>
      </c>
      <c r="AC1247" s="373">
        <v>-0.46113600703107788</v>
      </c>
      <c r="AD1247" s="686">
        <v>29088425000186</v>
      </c>
      <c r="AE1247" s="687" t="s">
        <v>2023</v>
      </c>
      <c r="AF1247" s="688" t="s">
        <v>1800</v>
      </c>
      <c r="AG1247" s="689" t="s">
        <v>1438</v>
      </c>
      <c r="AH1247" s="689" t="s">
        <v>1786</v>
      </c>
      <c r="AI1247" s="689">
        <v>50</v>
      </c>
      <c r="AJ1247" s="689">
        <v>50</v>
      </c>
      <c r="AK1247" s="689">
        <v>30</v>
      </c>
      <c r="AL1247" s="673">
        <v>2</v>
      </c>
      <c r="AM1247" s="673">
        <v>20</v>
      </c>
      <c r="AN1247" s="685" t="s">
        <v>1836</v>
      </c>
      <c r="AO1247" s="683" t="s">
        <v>1324</v>
      </c>
      <c r="AP1247" s="687" t="s">
        <v>1783</v>
      </c>
      <c r="AQ1247" s="376" t="s">
        <v>681</v>
      </c>
      <c r="AR1247" s="369">
        <v>5.3333333333333297E-3</v>
      </c>
      <c r="AS1247" s="369">
        <v>5.3333333333333297E-3</v>
      </c>
      <c r="AT1247" s="369" t="s">
        <v>1419</v>
      </c>
      <c r="AW1247"/>
      <c r="AX1247" s="198"/>
      <c r="AY1247" s="184"/>
      <c r="AZ1247" s="184"/>
      <c r="BA1247" s="184"/>
      <c r="BB1247" s="186"/>
      <c r="BC1247" s="184"/>
      <c r="BD1247" s="184"/>
      <c r="BE1247" s="184"/>
      <c r="BF1247" s="184"/>
      <c r="BG1247" s="186"/>
      <c r="BH1247" s="186"/>
      <c r="BI1247" s="199"/>
      <c r="BJ1247" s="199"/>
      <c r="BK1247" s="199"/>
      <c r="BL1247" s="186"/>
      <c r="BM1247" s="186"/>
      <c r="BN1247" s="186"/>
      <c r="BO1247" s="186"/>
      <c r="BP1247" s="186"/>
      <c r="BQ1247" s="186"/>
      <c r="BR1247" s="186"/>
      <c r="BS1247" s="186"/>
      <c r="BT1247" s="187"/>
      <c r="BU1247" s="188"/>
      <c r="BV1247" s="189"/>
      <c r="BW1247" s="185"/>
      <c r="BX1247"/>
      <c r="BZ1247"/>
    </row>
    <row r="1248" spans="2:78" ht="18.75">
      <c r="B1248" s="676" t="s">
        <v>597</v>
      </c>
      <c r="C1248" s="364">
        <v>41574875000184</v>
      </c>
      <c r="D1248" s="838" t="s">
        <v>14</v>
      </c>
      <c r="E1248" s="838" t="s">
        <v>607</v>
      </c>
      <c r="F1248" s="365" t="s">
        <v>1419</v>
      </c>
      <c r="G1248" s="366" t="s">
        <v>1419</v>
      </c>
      <c r="H1248" s="366" t="s">
        <v>34</v>
      </c>
      <c r="I1248" s="840" t="s">
        <v>34</v>
      </c>
      <c r="J1248" s="366" t="s">
        <v>608</v>
      </c>
      <c r="K1248" s="367" t="s">
        <v>48</v>
      </c>
      <c r="L1248" s="681" t="s">
        <v>1419</v>
      </c>
      <c r="M1248" s="368" t="s">
        <v>34</v>
      </c>
      <c r="N1248" s="683">
        <v>624438</v>
      </c>
      <c r="O1248" s="683" t="s">
        <v>1321</v>
      </c>
      <c r="P1248" s="684">
        <v>44336</v>
      </c>
      <c r="Q1248" s="372">
        <v>1.34281111</v>
      </c>
      <c r="R1248" s="372">
        <v>1.2367874867153283</v>
      </c>
      <c r="S1248" s="873">
        <v>2</v>
      </c>
      <c r="T1248" s="369">
        <v>-8.1258518483524389E-2</v>
      </c>
      <c r="U1248" s="685">
        <v>-0.83578727716077184</v>
      </c>
      <c r="V1248" s="369">
        <v>-8.1258518483524389E-2</v>
      </c>
      <c r="W1248" s="685">
        <v>-0.71447750429544798</v>
      </c>
      <c r="AB1248" s="369">
        <v>0.32235885209548271</v>
      </c>
      <c r="AC1248" s="373">
        <v>-0.60488460463000315</v>
      </c>
      <c r="AD1248" s="686">
        <v>29088425000186</v>
      </c>
      <c r="AE1248" s="687" t="s">
        <v>2023</v>
      </c>
      <c r="AF1248" s="688" t="s">
        <v>1800</v>
      </c>
      <c r="AG1248" s="689" t="s">
        <v>1438</v>
      </c>
      <c r="AH1248" s="689" t="s">
        <v>1786</v>
      </c>
      <c r="AI1248" s="689">
        <v>50</v>
      </c>
      <c r="AJ1248" s="689">
        <v>50</v>
      </c>
      <c r="AK1248" s="689">
        <v>30</v>
      </c>
      <c r="AL1248" s="673">
        <v>2</v>
      </c>
      <c r="AM1248" s="673">
        <v>20</v>
      </c>
      <c r="AN1248" s="685" t="s">
        <v>1782</v>
      </c>
      <c r="AO1248" s="683" t="s">
        <v>1324</v>
      </c>
      <c r="AP1248" s="687" t="s">
        <v>1783</v>
      </c>
      <c r="AQ1248" s="376" t="s">
        <v>681</v>
      </c>
      <c r="AR1248" s="369">
        <v>5.3333333333333297E-3</v>
      </c>
      <c r="AS1248" s="369">
        <v>5.3333333333333297E-3</v>
      </c>
      <c r="AT1248" s="369" t="s">
        <v>1419</v>
      </c>
      <c r="AW1248"/>
      <c r="AX1248" s="198"/>
      <c r="AY1248" s="184"/>
      <c r="AZ1248" s="184"/>
      <c r="BA1248" s="184"/>
      <c r="BB1248" s="186"/>
      <c r="BC1248" s="184"/>
      <c r="BD1248" s="184"/>
      <c r="BE1248" s="184"/>
      <c r="BF1248" s="184"/>
      <c r="BG1248" s="186"/>
      <c r="BH1248" s="186"/>
      <c r="BI1248" s="199"/>
      <c r="BJ1248" s="199"/>
      <c r="BK1248" s="199"/>
      <c r="BL1248" s="186"/>
      <c r="BM1248" s="186"/>
      <c r="BN1248" s="186"/>
      <c r="BO1248" s="186"/>
      <c r="BP1248" s="186"/>
      <c r="BQ1248" s="186"/>
      <c r="BR1248" s="186"/>
      <c r="BS1248" s="186"/>
      <c r="BT1248" s="187"/>
      <c r="BU1248" s="188"/>
      <c r="BV1248" s="189"/>
      <c r="BW1248" s="185"/>
      <c r="BX1248"/>
      <c r="BZ1248"/>
    </row>
    <row r="1249" spans="2:78" ht="18.75">
      <c r="B1249" s="676" t="s">
        <v>1226</v>
      </c>
      <c r="C1249" s="364">
        <v>29177013000112</v>
      </c>
      <c r="D1249" s="838" t="s">
        <v>14</v>
      </c>
      <c r="E1249" s="838" t="s">
        <v>607</v>
      </c>
      <c r="F1249" s="365" t="s">
        <v>1419</v>
      </c>
      <c r="G1249" s="366" t="s">
        <v>1419</v>
      </c>
      <c r="H1249" s="366" t="s">
        <v>34</v>
      </c>
      <c r="I1249" s="840" t="s">
        <v>34</v>
      </c>
      <c r="J1249" s="366" t="s">
        <v>608</v>
      </c>
      <c r="K1249" s="367" t="s">
        <v>48</v>
      </c>
      <c r="L1249" s="681" t="s">
        <v>715</v>
      </c>
      <c r="M1249" s="368" t="s">
        <v>34</v>
      </c>
      <c r="N1249" s="682">
        <v>463396</v>
      </c>
      <c r="O1249" s="683" t="s">
        <v>1321</v>
      </c>
      <c r="P1249" s="684">
        <v>43211</v>
      </c>
      <c r="Q1249" s="372">
        <v>177.53542074999999</v>
      </c>
      <c r="R1249" s="372">
        <v>185.09147928733083</v>
      </c>
      <c r="S1249" s="873">
        <v>2</v>
      </c>
      <c r="T1249" s="369">
        <v>8.0788270564584819E-2</v>
      </c>
      <c r="U1249" s="685">
        <v>0.83095052607182962</v>
      </c>
      <c r="V1249" s="369">
        <v>1.0825167045267481E-3</v>
      </c>
      <c r="W1249" s="685">
        <v>9.5181877277915414E-3</v>
      </c>
      <c r="X1249" s="369">
        <v>0.81092003723965567</v>
      </c>
      <c r="Y1249" s="685">
        <v>5.4189618919712279</v>
      </c>
      <c r="Z1249" s="369">
        <v>1.276552078470766</v>
      </c>
      <c r="AA1249" s="685">
        <v>6.7971552822971129</v>
      </c>
      <c r="AB1249" s="369">
        <v>0.24385946229398645</v>
      </c>
      <c r="AC1249" s="373">
        <v>-0.46194176986621072</v>
      </c>
      <c r="AD1249" s="686">
        <v>29088425000186</v>
      </c>
      <c r="AE1249" s="687" t="s">
        <v>2023</v>
      </c>
      <c r="AF1249" s="688" t="s">
        <v>1800</v>
      </c>
      <c r="AG1249" s="689" t="s">
        <v>1438</v>
      </c>
      <c r="AH1249" s="689" t="s">
        <v>1786</v>
      </c>
      <c r="AI1249" s="689">
        <v>50</v>
      </c>
      <c r="AJ1249" s="689">
        <v>50</v>
      </c>
      <c r="AK1249" s="689">
        <v>30</v>
      </c>
      <c r="AL1249" s="673">
        <v>2</v>
      </c>
      <c r="AM1249" s="673">
        <v>20</v>
      </c>
      <c r="AN1249" s="685" t="s">
        <v>1782</v>
      </c>
      <c r="AO1249" s="683" t="s">
        <v>1324</v>
      </c>
      <c r="AP1249" s="687" t="s">
        <v>1783</v>
      </c>
      <c r="AQ1249" s="376" t="s">
        <v>681</v>
      </c>
      <c r="AR1249" s="369">
        <v>5.3333333333333297E-3</v>
      </c>
      <c r="AS1249" s="369">
        <v>5.3333333333333297E-3</v>
      </c>
      <c r="AT1249" s="369" t="s">
        <v>1419</v>
      </c>
      <c r="AW1249"/>
      <c r="AX1249" s="198"/>
      <c r="AY1249" s="184"/>
      <c r="AZ1249" s="184"/>
      <c r="BA1249" s="184"/>
      <c r="BB1249" s="186"/>
      <c r="BC1249" s="184"/>
      <c r="BD1249" s="184"/>
      <c r="BE1249" s="184"/>
      <c r="BF1249" s="184"/>
      <c r="BG1249" s="186"/>
      <c r="BH1249" s="186"/>
      <c r="BI1249" s="199"/>
      <c r="BJ1249" s="199"/>
      <c r="BK1249" s="199"/>
      <c r="BL1249" s="186"/>
      <c r="BM1249" s="186"/>
      <c r="BN1249" s="186"/>
      <c r="BO1249" s="186"/>
      <c r="BP1249" s="186"/>
      <c r="BQ1249" s="186"/>
      <c r="BR1249" s="186"/>
      <c r="BS1249" s="186"/>
      <c r="BT1249" s="187"/>
      <c r="BU1249" s="188"/>
      <c r="BV1249" s="189"/>
      <c r="BW1249" s="185"/>
      <c r="BX1249"/>
      <c r="BZ1249"/>
    </row>
    <row r="1250" spans="2:78" ht="18.75">
      <c r="B1250" s="676" t="s">
        <v>598</v>
      </c>
      <c r="C1250" s="364">
        <v>42887842000157</v>
      </c>
      <c r="D1250" s="838" t="s">
        <v>14</v>
      </c>
      <c r="E1250" s="838" t="s">
        <v>607</v>
      </c>
      <c r="F1250" s="365" t="s">
        <v>1419</v>
      </c>
      <c r="G1250" s="366" t="s">
        <v>1419</v>
      </c>
      <c r="H1250" s="366" t="s">
        <v>34</v>
      </c>
      <c r="I1250" s="840" t="s">
        <v>34</v>
      </c>
      <c r="J1250" s="366" t="s">
        <v>608</v>
      </c>
      <c r="K1250" s="367" t="s">
        <v>48</v>
      </c>
      <c r="L1250" s="681" t="s">
        <v>1419</v>
      </c>
      <c r="M1250" s="368" t="s">
        <v>34</v>
      </c>
      <c r="N1250" s="683">
        <v>610828</v>
      </c>
      <c r="O1250" s="683" t="s">
        <v>1321</v>
      </c>
      <c r="P1250" s="684">
        <v>44429</v>
      </c>
      <c r="Q1250" s="372">
        <v>34.72</v>
      </c>
      <c r="R1250" s="372">
        <v>32.105514403292183</v>
      </c>
      <c r="S1250" s="873">
        <v>2</v>
      </c>
      <c r="T1250" s="369">
        <v>2.2471910112360716E-2</v>
      </c>
      <c r="U1250" s="685">
        <v>0.23113560173041645</v>
      </c>
      <c r="V1250" s="369">
        <v>3.4090909090910504E-2</v>
      </c>
      <c r="W1250" s="685">
        <v>0.2997493444502719</v>
      </c>
      <c r="AB1250" s="369">
        <v>0.22052000703969324</v>
      </c>
      <c r="AC1250" s="373">
        <v>-0.36114854290743637</v>
      </c>
      <c r="AD1250" s="686">
        <v>43104134000165</v>
      </c>
      <c r="AE1250" s="687" t="s">
        <v>2023</v>
      </c>
      <c r="AF1250" s="688" t="s">
        <v>1800</v>
      </c>
      <c r="AG1250" s="689" t="s">
        <v>1438</v>
      </c>
      <c r="AH1250" s="689" t="s">
        <v>1861</v>
      </c>
      <c r="AI1250" s="689">
        <v>50</v>
      </c>
      <c r="AJ1250" s="689">
        <v>50</v>
      </c>
      <c r="AK1250" s="689">
        <v>30</v>
      </c>
      <c r="AL1250" s="673">
        <v>0</v>
      </c>
      <c r="AM1250" s="673">
        <v>0</v>
      </c>
      <c r="AN1250" s="685" t="s">
        <v>1801</v>
      </c>
      <c r="AO1250" s="683" t="s">
        <v>1324</v>
      </c>
      <c r="AP1250" s="687" t="s">
        <v>1783</v>
      </c>
      <c r="AQ1250" s="376" t="s">
        <v>681</v>
      </c>
      <c r="AR1250" s="369">
        <v>5.3333333333333297E-3</v>
      </c>
      <c r="AS1250" s="369">
        <v>5.3333333333333297E-3</v>
      </c>
      <c r="AT1250" s="369" t="s">
        <v>1419</v>
      </c>
      <c r="AW1250"/>
      <c r="AX1250" s="198"/>
      <c r="AY1250" s="184"/>
      <c r="AZ1250" s="184"/>
      <c r="BA1250" s="184"/>
      <c r="BB1250" s="186"/>
      <c r="BC1250" s="184"/>
      <c r="BD1250" s="184"/>
      <c r="BE1250" s="184"/>
      <c r="BF1250" s="184"/>
      <c r="BG1250" s="186"/>
      <c r="BH1250" s="186"/>
      <c r="BI1250" s="199"/>
      <c r="BJ1250" s="199"/>
      <c r="BK1250" s="199"/>
      <c r="BL1250" s="186"/>
      <c r="BM1250" s="186"/>
      <c r="BN1250" s="186"/>
      <c r="BO1250" s="186"/>
      <c r="BP1250" s="186"/>
      <c r="BQ1250" s="186"/>
      <c r="BR1250" s="186"/>
      <c r="BS1250" s="186"/>
      <c r="BT1250" s="187"/>
      <c r="BU1250" s="188"/>
      <c r="BV1250" s="189"/>
      <c r="BW1250" s="185"/>
      <c r="BX1250"/>
      <c r="BZ1250"/>
    </row>
    <row r="1251" spans="2:78" ht="18.75">
      <c r="B1251" s="676" t="s">
        <v>1227</v>
      </c>
      <c r="C1251" s="364">
        <v>40265153000185</v>
      </c>
      <c r="D1251" s="838" t="s">
        <v>14</v>
      </c>
      <c r="E1251" s="838" t="s">
        <v>607</v>
      </c>
      <c r="F1251" s="365" t="s">
        <v>1419</v>
      </c>
      <c r="G1251" s="366" t="s">
        <v>1419</v>
      </c>
      <c r="H1251" s="366" t="s">
        <v>34</v>
      </c>
      <c r="I1251" s="840" t="s">
        <v>34</v>
      </c>
      <c r="J1251" s="366" t="s">
        <v>608</v>
      </c>
      <c r="K1251" s="367" t="s">
        <v>48</v>
      </c>
      <c r="L1251" s="681" t="s">
        <v>1419</v>
      </c>
      <c r="M1251" s="368" t="s">
        <v>34</v>
      </c>
      <c r="N1251" s="683">
        <v>573035</v>
      </c>
      <c r="O1251" s="683" t="s">
        <v>1321</v>
      </c>
      <c r="P1251" s="684">
        <v>44225</v>
      </c>
      <c r="Q1251" s="372">
        <v>27.38059093</v>
      </c>
      <c r="R1251" s="372">
        <v>27.264318983745028</v>
      </c>
      <c r="S1251" s="873">
        <v>2</v>
      </c>
      <c r="T1251" s="369">
        <v>2.5351905174693323E-2</v>
      </c>
      <c r="U1251" s="685">
        <v>0.26075788966163788</v>
      </c>
      <c r="V1251" s="369">
        <v>2.8698780016050751E-2</v>
      </c>
      <c r="W1251" s="685">
        <v>0.25233825455911363</v>
      </c>
      <c r="AB1251" s="369">
        <v>0.19238632574861869</v>
      </c>
      <c r="AC1251" s="373">
        <v>-0.44198883661976218</v>
      </c>
      <c r="AD1251" s="686">
        <v>40265107000186</v>
      </c>
      <c r="AE1251" s="687" t="s">
        <v>2023</v>
      </c>
      <c r="AF1251" s="688" t="s">
        <v>1800</v>
      </c>
      <c r="AG1251" s="689" t="s">
        <v>1438</v>
      </c>
      <c r="AH1251" s="689" t="s">
        <v>1786</v>
      </c>
      <c r="AI1251" s="689">
        <v>50</v>
      </c>
      <c r="AJ1251" s="689">
        <v>50</v>
      </c>
      <c r="AK1251" s="689">
        <v>30</v>
      </c>
      <c r="AL1251" s="673">
        <v>2</v>
      </c>
      <c r="AM1251" s="673">
        <v>20</v>
      </c>
      <c r="AN1251" s="685" t="s">
        <v>1782</v>
      </c>
      <c r="AO1251" s="683" t="s">
        <v>1324</v>
      </c>
      <c r="AP1251" s="687" t="s">
        <v>1783</v>
      </c>
      <c r="AQ1251" s="376" t="s">
        <v>659</v>
      </c>
      <c r="AR1251" s="369">
        <v>5.3333333333333297E-3</v>
      </c>
      <c r="AS1251" s="369">
        <v>5.3333333333333297E-3</v>
      </c>
      <c r="AT1251" s="369" t="s">
        <v>1419</v>
      </c>
      <c r="AW1251"/>
      <c r="AX1251" s="198"/>
      <c r="AY1251" s="184"/>
      <c r="AZ1251" s="184"/>
      <c r="BA1251" s="184"/>
      <c r="BB1251" s="186"/>
      <c r="BC1251" s="184"/>
      <c r="BD1251" s="184"/>
      <c r="BE1251" s="184"/>
      <c r="BF1251" s="184"/>
      <c r="BG1251" s="186"/>
      <c r="BH1251" s="186"/>
      <c r="BI1251" s="199"/>
      <c r="BJ1251" s="199"/>
      <c r="BK1251" s="199"/>
      <c r="BL1251" s="186"/>
      <c r="BM1251" s="186"/>
      <c r="BN1251" s="186"/>
      <c r="BO1251" s="186"/>
      <c r="BP1251" s="186"/>
      <c r="BQ1251" s="186"/>
      <c r="BR1251" s="186"/>
      <c r="BS1251" s="186"/>
      <c r="BT1251" s="187"/>
      <c r="BU1251" s="188"/>
      <c r="BV1251" s="189"/>
      <c r="BW1251" s="185"/>
      <c r="BX1251"/>
      <c r="BZ1251"/>
    </row>
    <row r="1252" spans="2:78" ht="18.75">
      <c r="B1252" s="676" t="s">
        <v>1308</v>
      </c>
      <c r="C1252" s="364"/>
      <c r="D1252" s="838" t="s">
        <v>11</v>
      </c>
      <c r="E1252" s="838" t="s">
        <v>620</v>
      </c>
      <c r="F1252" s="365" t="s">
        <v>663</v>
      </c>
      <c r="G1252" s="366" t="s">
        <v>738</v>
      </c>
      <c r="H1252" s="366" t="s">
        <v>34</v>
      </c>
      <c r="I1252" s="840" t="s">
        <v>1419</v>
      </c>
      <c r="J1252" s="366" t="s">
        <v>608</v>
      </c>
      <c r="L1252" s="681" t="s">
        <v>1419</v>
      </c>
      <c r="M1252" s="368" t="s">
        <v>34</v>
      </c>
      <c r="N1252" s="683">
        <v>658626</v>
      </c>
      <c r="O1252" s="683" t="s">
        <v>1321</v>
      </c>
      <c r="S1252" s="873"/>
      <c r="AD1252" s="686">
        <v>46539828000113</v>
      </c>
      <c r="AG1252" s="689" t="s">
        <v>1438</v>
      </c>
      <c r="AI1252" s="689">
        <v>0</v>
      </c>
      <c r="AJ1252" s="689">
        <v>0</v>
      </c>
      <c r="AK1252" s="689">
        <v>0</v>
      </c>
      <c r="AO1252" s="683" t="s">
        <v>1324</v>
      </c>
      <c r="AR1252" s="369">
        <v>2.66666666666667E-3</v>
      </c>
      <c r="AS1252" s="369">
        <v>2.66666666666667E-3</v>
      </c>
      <c r="AT1252" s="369" t="s">
        <v>1419</v>
      </c>
      <c r="AW1252"/>
      <c r="AX1252" s="198"/>
      <c r="AY1252" s="184"/>
      <c r="AZ1252" s="184"/>
      <c r="BA1252" s="184"/>
      <c r="BB1252" s="186"/>
      <c r="BC1252" s="184"/>
      <c r="BD1252" s="184"/>
      <c r="BE1252" s="184"/>
      <c r="BF1252" s="184"/>
      <c r="BG1252" s="186"/>
      <c r="BH1252" s="186"/>
      <c r="BI1252" s="199"/>
      <c r="BJ1252" s="199"/>
      <c r="BK1252" s="199"/>
      <c r="BL1252" s="186"/>
      <c r="BM1252" s="186"/>
      <c r="BN1252" s="186"/>
      <c r="BO1252" s="186"/>
      <c r="BP1252" s="186"/>
      <c r="BQ1252" s="186"/>
      <c r="BR1252" s="186"/>
      <c r="BS1252" s="186"/>
      <c r="BT1252" s="187"/>
      <c r="BU1252" s="188"/>
      <c r="BV1252" s="189"/>
      <c r="BW1252" s="185"/>
      <c r="BX1252"/>
      <c r="BZ1252"/>
    </row>
    <row r="1253" spans="2:78" ht="18.75">
      <c r="B1253" s="676" t="s">
        <v>1228</v>
      </c>
      <c r="C1253" s="364">
        <v>8968733000126</v>
      </c>
      <c r="D1253" s="838" t="s">
        <v>14</v>
      </c>
      <c r="E1253" s="838" t="s">
        <v>607</v>
      </c>
      <c r="F1253" s="365" t="s">
        <v>1317</v>
      </c>
      <c r="G1253" s="366" t="s">
        <v>1419</v>
      </c>
      <c r="H1253" s="366" t="s">
        <v>34</v>
      </c>
      <c r="I1253" s="840" t="s">
        <v>34</v>
      </c>
      <c r="J1253" s="366" t="s">
        <v>608</v>
      </c>
      <c r="K1253" s="367" t="s">
        <v>48</v>
      </c>
      <c r="L1253" s="681" t="s">
        <v>1339</v>
      </c>
      <c r="M1253" s="368" t="s">
        <v>34</v>
      </c>
      <c r="N1253" s="682">
        <v>475823</v>
      </c>
      <c r="O1253" s="683" t="s">
        <v>1321</v>
      </c>
      <c r="P1253" s="684">
        <v>43300</v>
      </c>
      <c r="Q1253" s="372">
        <v>245.60164280999999</v>
      </c>
      <c r="R1253" s="372">
        <v>263.27850624031868</v>
      </c>
      <c r="S1253" s="873">
        <v>2</v>
      </c>
      <c r="T1253" s="369">
        <v>9.7348853929770884E-2</v>
      </c>
      <c r="U1253" s="685">
        <v>1.0012849739216165</v>
      </c>
      <c r="V1253" s="369">
        <v>-3.7428279491833472E-3</v>
      </c>
      <c r="W1253" s="685">
        <v>-3.290936657529598E-2</v>
      </c>
      <c r="X1253" s="369">
        <v>0.95497809018258084</v>
      </c>
      <c r="Y1253" s="685">
        <v>6.3816278310033603</v>
      </c>
      <c r="Z1253" s="369">
        <v>1.2897541464183639</v>
      </c>
      <c r="AA1253" s="685">
        <v>6.867451283064085</v>
      </c>
      <c r="AB1253" s="369">
        <v>0.22729763386780907</v>
      </c>
      <c r="AC1253" s="373">
        <v>-0.51682991268064371</v>
      </c>
      <c r="AD1253" s="686">
        <v>42190558000127</v>
      </c>
      <c r="AE1253" s="687" t="s">
        <v>2023</v>
      </c>
      <c r="AF1253" s="688" t="s">
        <v>1800</v>
      </c>
      <c r="AG1253" s="689" t="s">
        <v>1438</v>
      </c>
      <c r="AH1253" s="689" t="s">
        <v>1786</v>
      </c>
      <c r="AI1253" s="689">
        <v>50</v>
      </c>
      <c r="AJ1253" s="689">
        <v>50</v>
      </c>
      <c r="AK1253" s="689">
        <v>30</v>
      </c>
      <c r="AL1253" s="673">
        <v>2</v>
      </c>
      <c r="AM1253" s="673">
        <v>20</v>
      </c>
      <c r="AN1253" s="685" t="s">
        <v>1801</v>
      </c>
      <c r="AO1253" s="683" t="s">
        <v>1324</v>
      </c>
      <c r="AP1253" s="687" t="s">
        <v>1783</v>
      </c>
      <c r="AQ1253" s="376" t="s">
        <v>659</v>
      </c>
      <c r="AR1253" s="369">
        <v>5.3333333333333297E-3</v>
      </c>
      <c r="AS1253" s="369">
        <v>5.3333333333333297E-3</v>
      </c>
      <c r="AT1253" s="369" t="s">
        <v>1419</v>
      </c>
      <c r="AW1253"/>
      <c r="AX1253" s="198"/>
      <c r="AY1253" s="184"/>
      <c r="AZ1253" s="184"/>
      <c r="BA1253" s="184"/>
      <c r="BB1253" s="186"/>
      <c r="BC1253" s="184"/>
      <c r="BD1253" s="184"/>
      <c r="BE1253" s="184"/>
      <c r="BF1253" s="184"/>
      <c r="BG1253" s="186"/>
      <c r="BH1253" s="186"/>
      <c r="BI1253" s="199"/>
      <c r="BJ1253" s="199"/>
      <c r="BK1253" s="199"/>
      <c r="BL1253" s="186"/>
      <c r="BM1253" s="186"/>
      <c r="BN1253" s="186"/>
      <c r="BO1253" s="186"/>
      <c r="BP1253" s="186"/>
      <c r="BQ1253" s="186"/>
      <c r="BR1253" s="186"/>
      <c r="BS1253" s="186"/>
      <c r="BT1253" s="187"/>
      <c r="BU1253" s="188"/>
      <c r="BV1253" s="189"/>
      <c r="BW1253" s="185"/>
      <c r="BX1253"/>
      <c r="BZ1253"/>
    </row>
    <row r="1254" spans="2:78" ht="18.75">
      <c r="B1254" s="676" t="s">
        <v>408</v>
      </c>
      <c r="C1254" s="364">
        <v>36492413000188</v>
      </c>
      <c r="D1254" s="838" t="s">
        <v>14</v>
      </c>
      <c r="E1254" s="838" t="s">
        <v>607</v>
      </c>
      <c r="F1254" s="365" t="s">
        <v>1419</v>
      </c>
      <c r="G1254" s="366" t="s">
        <v>1419</v>
      </c>
      <c r="H1254" s="366" t="s">
        <v>34</v>
      </c>
      <c r="I1254" s="840" t="s">
        <v>34</v>
      </c>
      <c r="J1254" s="366" t="s">
        <v>608</v>
      </c>
      <c r="K1254" s="367" t="s">
        <v>48</v>
      </c>
      <c r="L1254" s="681" t="s">
        <v>1419</v>
      </c>
      <c r="M1254" s="368" t="s">
        <v>1416</v>
      </c>
      <c r="N1254" s="683">
        <v>536830</v>
      </c>
      <c r="O1254" s="683" t="s">
        <v>1321</v>
      </c>
      <c r="P1254" s="684">
        <v>43939</v>
      </c>
      <c r="Q1254" s="372">
        <v>152.1012537</v>
      </c>
      <c r="R1254" s="372">
        <v>150.28265185852595</v>
      </c>
      <c r="S1254" s="873">
        <v>2</v>
      </c>
      <c r="T1254" s="369">
        <v>-4.2024788500479193E-2</v>
      </c>
      <c r="U1254" s="685">
        <v>-0.43224740260548022</v>
      </c>
      <c r="V1254" s="369">
        <v>-9.3748415375500493E-2</v>
      </c>
      <c r="W1254" s="685">
        <v>-0.82429676419366904</v>
      </c>
      <c r="X1254" s="369">
        <v>-0.11215982955088466</v>
      </c>
      <c r="Y1254" s="685">
        <v>-0.74950650401379704</v>
      </c>
      <c r="AB1254" s="369">
        <v>0.20627213083909915</v>
      </c>
      <c r="AC1254" s="373">
        <v>-1.0058547553017558</v>
      </c>
      <c r="AD1254" s="686">
        <v>36247991000159</v>
      </c>
      <c r="AE1254" s="687" t="s">
        <v>2078</v>
      </c>
      <c r="AF1254" s="688" t="s">
        <v>1800</v>
      </c>
      <c r="AG1254" s="689" t="s">
        <v>1438</v>
      </c>
      <c r="AH1254" s="689" t="s">
        <v>1786</v>
      </c>
      <c r="AI1254" s="689">
        <v>1000</v>
      </c>
      <c r="AJ1254" s="689">
        <v>500</v>
      </c>
      <c r="AK1254" s="689">
        <v>0</v>
      </c>
      <c r="AL1254" s="673">
        <v>1.5</v>
      </c>
      <c r="AM1254" s="673">
        <v>20</v>
      </c>
      <c r="AN1254" s="685" t="s">
        <v>1782</v>
      </c>
      <c r="AO1254" s="683" t="s">
        <v>1324</v>
      </c>
      <c r="AP1254" s="687" t="s">
        <v>1783</v>
      </c>
      <c r="AQ1254" s="376" t="s">
        <v>659</v>
      </c>
      <c r="AR1254" s="369">
        <v>3.0000000000000001E-3</v>
      </c>
      <c r="AS1254" s="369">
        <v>3.0000000000000001E-3</v>
      </c>
      <c r="AT1254" s="369" t="s">
        <v>1419</v>
      </c>
      <c r="AW1254"/>
      <c r="AX1254" s="198"/>
      <c r="AY1254" s="184"/>
      <c r="AZ1254" s="184"/>
      <c r="BA1254" s="184"/>
      <c r="BB1254" s="186"/>
      <c r="BC1254" s="184"/>
      <c r="BD1254" s="184"/>
      <c r="BE1254" s="184"/>
      <c r="BF1254" s="184"/>
      <c r="BG1254" s="186"/>
      <c r="BH1254" s="186"/>
      <c r="BI1254" s="199"/>
      <c r="BJ1254" s="199"/>
      <c r="BK1254" s="199"/>
      <c r="BL1254" s="186"/>
      <c r="BM1254" s="186"/>
      <c r="BN1254" s="186"/>
      <c r="BO1254" s="186"/>
      <c r="BP1254" s="186"/>
      <c r="BQ1254" s="186"/>
      <c r="BR1254" s="186"/>
      <c r="BS1254" s="186"/>
      <c r="BT1254" s="187"/>
      <c r="BU1254" s="188"/>
      <c r="BV1254" s="189"/>
      <c r="BW1254" s="185"/>
      <c r="BX1254"/>
      <c r="BZ1254"/>
    </row>
    <row r="1255" spans="2:78" ht="18.75">
      <c r="B1255" s="676" t="s">
        <v>409</v>
      </c>
      <c r="C1255" s="364">
        <v>31951995000108</v>
      </c>
      <c r="D1255" s="838" t="s">
        <v>13</v>
      </c>
      <c r="E1255" s="838" t="s">
        <v>615</v>
      </c>
      <c r="F1255" s="365" t="s">
        <v>619</v>
      </c>
      <c r="G1255" s="366" t="s">
        <v>34</v>
      </c>
      <c r="H1255" s="366" t="s">
        <v>1337</v>
      </c>
      <c r="I1255" s="840" t="s">
        <v>34</v>
      </c>
      <c r="J1255" s="366" t="s">
        <v>1419</v>
      </c>
      <c r="K1255" s="367" t="s">
        <v>48</v>
      </c>
      <c r="L1255" s="681" t="s">
        <v>1419</v>
      </c>
      <c r="M1255" s="368" t="s">
        <v>1416</v>
      </c>
      <c r="N1255" s="682">
        <v>481025</v>
      </c>
      <c r="O1255" s="683" t="s">
        <v>1321</v>
      </c>
      <c r="P1255" s="684">
        <v>43439</v>
      </c>
      <c r="Q1255" s="372">
        <v>40.349928120000001</v>
      </c>
      <c r="R1255" s="372">
        <v>39.293013737490057</v>
      </c>
      <c r="S1255" s="873">
        <v>2</v>
      </c>
      <c r="T1255" s="369">
        <v>4.930281999596553E-2</v>
      </c>
      <c r="U1255" s="685">
        <v>0.50710584502141232</v>
      </c>
      <c r="V1255" s="369">
        <v>3.8647738854627578E-2</v>
      </c>
      <c r="W1255" s="685">
        <v>0.33981594199401022</v>
      </c>
      <c r="X1255" s="369">
        <v>0.10137547469870478</v>
      </c>
      <c r="Y1255" s="685">
        <v>0.67744020241840719</v>
      </c>
      <c r="Z1255" s="369">
        <v>2.377390450084782E-3</v>
      </c>
      <c r="AA1255" s="685">
        <v>1.2658701770502465E-2</v>
      </c>
      <c r="AB1255" s="369">
        <v>3.5566538143314223E-2</v>
      </c>
      <c r="AC1255" s="373">
        <v>-2.1110755609122989</v>
      </c>
      <c r="AD1255" s="686">
        <v>0</v>
      </c>
      <c r="AE1255" s="687" t="s">
        <v>2034</v>
      </c>
      <c r="AF1255" s="688" t="s">
        <v>1800</v>
      </c>
      <c r="AG1255" s="689" t="s">
        <v>1438</v>
      </c>
      <c r="AH1255" s="689" t="s">
        <v>1786</v>
      </c>
      <c r="AI1255" s="689">
        <v>1000</v>
      </c>
      <c r="AJ1255" s="689">
        <v>1000</v>
      </c>
      <c r="AK1255" s="689">
        <v>1000</v>
      </c>
      <c r="AL1255" s="673">
        <v>2</v>
      </c>
      <c r="AM1255" s="673">
        <v>20</v>
      </c>
      <c r="AN1255" s="685" t="s">
        <v>1782</v>
      </c>
      <c r="AO1255" s="683" t="s">
        <v>1324</v>
      </c>
      <c r="AP1255" s="687" t="s">
        <v>1802</v>
      </c>
      <c r="AQ1255" s="376" t="s">
        <v>664</v>
      </c>
      <c r="AR1255" s="369">
        <v>2.66666666666667E-3</v>
      </c>
      <c r="AS1255" s="369">
        <v>2.66666666666667E-3</v>
      </c>
      <c r="AT1255" s="369" t="s">
        <v>1419</v>
      </c>
      <c r="AW1255"/>
      <c r="AX1255" s="198"/>
      <c r="AY1255" s="184"/>
      <c r="AZ1255" s="184"/>
      <c r="BA1255" s="184"/>
      <c r="BB1255" s="186"/>
      <c r="BC1255" s="184"/>
      <c r="BD1255" s="184"/>
      <c r="BE1255" s="184"/>
      <c r="BF1255" s="184"/>
      <c r="BG1255" s="186"/>
      <c r="BH1255" s="186"/>
      <c r="BI1255" s="199"/>
      <c r="BJ1255" s="199"/>
      <c r="BK1255" s="199"/>
      <c r="BL1255" s="186"/>
      <c r="BM1255" s="186"/>
      <c r="BN1255" s="186"/>
      <c r="BO1255" s="186"/>
      <c r="BP1255" s="186"/>
      <c r="BQ1255" s="186"/>
      <c r="BR1255" s="186"/>
      <c r="BS1255" s="186"/>
      <c r="BT1255" s="187"/>
      <c r="BU1255" s="188"/>
      <c r="BV1255" s="189"/>
      <c r="BW1255" s="185"/>
      <c r="BX1255"/>
      <c r="BZ1255"/>
    </row>
    <row r="1256" spans="2:78" ht="18.75">
      <c r="B1256" s="676" t="s">
        <v>410</v>
      </c>
      <c r="C1256" s="364">
        <v>31907986000101</v>
      </c>
      <c r="D1256" s="838" t="s">
        <v>14</v>
      </c>
      <c r="E1256" s="838" t="s">
        <v>607</v>
      </c>
      <c r="F1256" s="365" t="s">
        <v>1419</v>
      </c>
      <c r="G1256" s="366" t="s">
        <v>1419</v>
      </c>
      <c r="H1256" s="366" t="s">
        <v>34</v>
      </c>
      <c r="I1256" s="840" t="s">
        <v>34</v>
      </c>
      <c r="J1256" s="366" t="s">
        <v>608</v>
      </c>
      <c r="K1256" s="367" t="s">
        <v>48</v>
      </c>
      <c r="L1256" s="681" t="s">
        <v>1419</v>
      </c>
      <c r="M1256" s="368" t="s">
        <v>1416</v>
      </c>
      <c r="N1256" s="682">
        <v>483801</v>
      </c>
      <c r="O1256" s="683" t="s">
        <v>1321</v>
      </c>
      <c r="P1256" s="684">
        <v>43439</v>
      </c>
      <c r="Q1256" s="372">
        <v>3.5191670899999998</v>
      </c>
      <c r="R1256" s="372">
        <v>3.5196311857370506</v>
      </c>
      <c r="S1256" s="873">
        <v>2</v>
      </c>
      <c r="T1256" s="369">
        <v>-6.4100620764966254E-2</v>
      </c>
      <c r="U1256" s="685">
        <v>-0.65930913205523056</v>
      </c>
      <c r="V1256" s="369">
        <v>-0.15802836363426587</v>
      </c>
      <c r="W1256" s="685">
        <v>-1.3894876865149404</v>
      </c>
      <c r="X1256" s="369">
        <v>-5.5180554298325579E-2</v>
      </c>
      <c r="Y1256" s="685">
        <v>-0.36874328810314505</v>
      </c>
      <c r="Z1256" s="369">
        <v>-0.14950555973238422</v>
      </c>
      <c r="AA1256" s="685">
        <v>-0.7960603583718453</v>
      </c>
      <c r="AB1256" s="369">
        <v>0.29447611445610861</v>
      </c>
      <c r="AC1256" s="373">
        <v>-0.92285838683872179</v>
      </c>
      <c r="AD1256" s="686">
        <v>0</v>
      </c>
      <c r="AE1256" s="687" t="s">
        <v>2034</v>
      </c>
      <c r="AF1256" s="688" t="s">
        <v>1800</v>
      </c>
      <c r="AG1256" s="689" t="s">
        <v>1438</v>
      </c>
      <c r="AH1256" s="689" t="s">
        <v>1786</v>
      </c>
      <c r="AI1256" s="689">
        <v>1000</v>
      </c>
      <c r="AJ1256" s="689">
        <v>1000</v>
      </c>
      <c r="AK1256" s="689">
        <v>1000</v>
      </c>
      <c r="AL1256" s="673">
        <v>2</v>
      </c>
      <c r="AM1256" s="673">
        <v>20</v>
      </c>
      <c r="AN1256" s="685" t="s">
        <v>1782</v>
      </c>
      <c r="AO1256" s="683" t="s">
        <v>1324</v>
      </c>
      <c r="AP1256" s="687" t="s">
        <v>1783</v>
      </c>
      <c r="AQ1256" s="376" t="s">
        <v>659</v>
      </c>
      <c r="AR1256" s="369">
        <v>2.66666666666667E-3</v>
      </c>
      <c r="AS1256" s="369">
        <v>2.66666666666667E-3</v>
      </c>
      <c r="AT1256" s="369" t="s">
        <v>1419</v>
      </c>
      <c r="AW1256"/>
      <c r="AX1256" s="198"/>
      <c r="AY1256" s="184"/>
      <c r="AZ1256" s="184"/>
      <c r="BA1256" s="184"/>
      <c r="BB1256" s="186"/>
      <c r="BC1256" s="184"/>
      <c r="BD1256" s="184"/>
      <c r="BE1256" s="184"/>
      <c r="BF1256" s="184"/>
      <c r="BG1256" s="186"/>
      <c r="BH1256" s="186"/>
      <c r="BI1256" s="199"/>
      <c r="BJ1256" s="199"/>
      <c r="BK1256" s="199"/>
      <c r="BL1256" s="186"/>
      <c r="BM1256" s="186"/>
      <c r="BN1256" s="186"/>
      <c r="BO1256" s="186"/>
      <c r="BP1256" s="186"/>
      <c r="BQ1256" s="186"/>
      <c r="BR1256" s="186"/>
      <c r="BS1256" s="186"/>
      <c r="BT1256" s="187"/>
      <c r="BU1256" s="188"/>
      <c r="BV1256" s="189"/>
      <c r="BW1256" s="185"/>
      <c r="BX1256"/>
      <c r="BZ1256"/>
    </row>
    <row r="1257" spans="2:78" ht="18.75">
      <c r="B1257" s="676" t="s">
        <v>1229</v>
      </c>
      <c r="C1257" s="364">
        <v>5382556000103</v>
      </c>
      <c r="D1257" s="838" t="s">
        <v>14</v>
      </c>
      <c r="E1257" s="838" t="s">
        <v>607</v>
      </c>
      <c r="F1257" s="365" t="s">
        <v>1419</v>
      </c>
      <c r="G1257" s="366" t="s">
        <v>1419</v>
      </c>
      <c r="H1257" s="366" t="s">
        <v>34</v>
      </c>
      <c r="I1257" s="840" t="s">
        <v>34</v>
      </c>
      <c r="J1257" s="366" t="s">
        <v>608</v>
      </c>
      <c r="K1257" s="367" t="s">
        <v>48</v>
      </c>
      <c r="L1257" s="681" t="s">
        <v>1419</v>
      </c>
      <c r="M1257" s="368" t="s">
        <v>34</v>
      </c>
      <c r="N1257" s="682">
        <v>147370</v>
      </c>
      <c r="O1257" s="683" t="s">
        <v>1321</v>
      </c>
      <c r="P1257" s="684">
        <v>38540</v>
      </c>
      <c r="Q1257" s="372">
        <v>22.038094999999998</v>
      </c>
      <c r="R1257" s="372">
        <v>24.563848446215147</v>
      </c>
      <c r="S1257" s="873">
        <v>2</v>
      </c>
      <c r="T1257" s="369">
        <v>-8.0811643468251093E-2</v>
      </c>
      <c r="U1257" s="685">
        <v>-0.8311909288736421</v>
      </c>
      <c r="V1257" s="369">
        <v>-8.5000457894092829E-2</v>
      </c>
      <c r="W1257" s="685">
        <v>-0.74737905826396878</v>
      </c>
      <c r="X1257" s="369">
        <v>-0.23685507512990156</v>
      </c>
      <c r="Y1257" s="685">
        <v>-1.5827807516237218</v>
      </c>
      <c r="Z1257" s="369">
        <v>-0.12857423127249523</v>
      </c>
      <c r="AA1257" s="685">
        <v>-0.68460897914016872</v>
      </c>
      <c r="AB1257" s="369">
        <v>0.32625198198788502</v>
      </c>
      <c r="AC1257" s="373">
        <v>-0.60913605795874004</v>
      </c>
      <c r="AD1257" s="686">
        <v>0</v>
      </c>
      <c r="AE1257" s="687" t="s">
        <v>1829</v>
      </c>
      <c r="AF1257" s="688" t="s">
        <v>1800</v>
      </c>
      <c r="AG1257" s="689" t="s">
        <v>1438</v>
      </c>
      <c r="AH1257" s="689" t="s">
        <v>1786</v>
      </c>
      <c r="AI1257" s="689">
        <v>1000</v>
      </c>
      <c r="AJ1257" s="689">
        <v>100</v>
      </c>
      <c r="AK1257" s="689">
        <v>100</v>
      </c>
      <c r="AL1257" s="673">
        <v>2</v>
      </c>
      <c r="AM1257" s="673">
        <v>20</v>
      </c>
      <c r="AN1257" s="685" t="s">
        <v>666</v>
      </c>
      <c r="AO1257" s="683" t="s">
        <v>1324</v>
      </c>
      <c r="AP1257" s="687" t="s">
        <v>1783</v>
      </c>
      <c r="AQ1257" s="376" t="s">
        <v>659</v>
      </c>
      <c r="AR1257" s="369">
        <v>4.0000000000000001E-3</v>
      </c>
      <c r="AS1257" s="369">
        <v>4.0000000000000001E-3</v>
      </c>
      <c r="AT1257" s="369" t="s">
        <v>1419</v>
      </c>
      <c r="AW1257"/>
      <c r="AX1257" s="198"/>
      <c r="AY1257" s="184"/>
      <c r="AZ1257" s="184"/>
      <c r="BA1257" s="184"/>
      <c r="BB1257" s="186"/>
      <c r="BC1257" s="184"/>
      <c r="BD1257" s="184"/>
      <c r="BE1257" s="184"/>
      <c r="BF1257" s="184"/>
      <c r="BG1257" s="186"/>
      <c r="BH1257" s="186"/>
      <c r="BI1257" s="199"/>
      <c r="BJ1257" s="199"/>
      <c r="BK1257" s="199"/>
      <c r="BL1257" s="186"/>
      <c r="BM1257" s="186"/>
      <c r="BN1257" s="186"/>
      <c r="BO1257" s="186"/>
      <c r="BP1257" s="186"/>
      <c r="BQ1257" s="186"/>
      <c r="BR1257" s="186"/>
      <c r="BS1257" s="186"/>
      <c r="BT1257" s="187"/>
      <c r="BU1257" s="188"/>
      <c r="BV1257" s="189"/>
      <c r="BW1257" s="185"/>
      <c r="BX1257"/>
      <c r="BZ1257"/>
    </row>
    <row r="1258" spans="2:78" ht="18.75">
      <c r="B1258" s="676" t="s">
        <v>1230</v>
      </c>
      <c r="C1258" s="364">
        <v>31533459000184</v>
      </c>
      <c r="D1258" s="838" t="s">
        <v>13</v>
      </c>
      <c r="E1258" s="838" t="s">
        <v>615</v>
      </c>
      <c r="F1258" s="365" t="s">
        <v>619</v>
      </c>
      <c r="G1258" s="366" t="s">
        <v>34</v>
      </c>
      <c r="H1258" s="366" t="s">
        <v>1337</v>
      </c>
      <c r="I1258" s="840" t="s">
        <v>34</v>
      </c>
      <c r="J1258" s="366" t="s">
        <v>1419</v>
      </c>
      <c r="K1258" s="367" t="s">
        <v>48</v>
      </c>
      <c r="L1258" s="681" t="s">
        <v>1419</v>
      </c>
      <c r="M1258" s="368" t="s">
        <v>34</v>
      </c>
      <c r="N1258" s="682">
        <v>479764</v>
      </c>
      <c r="O1258" s="683" t="s">
        <v>1321</v>
      </c>
      <c r="P1258" s="684">
        <v>43412</v>
      </c>
      <c r="Q1258" s="372">
        <v>87.438799160000002</v>
      </c>
      <c r="R1258" s="372">
        <v>106.42022272362549</v>
      </c>
      <c r="S1258" s="873">
        <v>1</v>
      </c>
      <c r="T1258" s="369">
        <v>8.7781920774731681E-2</v>
      </c>
      <c r="U1258" s="685">
        <v>0.90288395502966434</v>
      </c>
      <c r="V1258" s="369">
        <v>0.10491506489035762</v>
      </c>
      <c r="W1258" s="685">
        <v>0.92248117643267324</v>
      </c>
      <c r="X1258" s="369">
        <v>0.14914950592338894</v>
      </c>
      <c r="Y1258" s="685">
        <v>0.99668950289647273</v>
      </c>
      <c r="Z1258" s="369">
        <v>0.19786541696341153</v>
      </c>
      <c r="AA1258" s="685">
        <v>1.0535582423773189</v>
      </c>
      <c r="AB1258" s="369">
        <v>1.3281630174075279E-2</v>
      </c>
      <c r="AC1258" s="373">
        <v>-0.66379829202626728</v>
      </c>
      <c r="AD1258" s="686">
        <v>0</v>
      </c>
      <c r="AE1258" s="687" t="s">
        <v>1829</v>
      </c>
      <c r="AF1258" s="688" t="s">
        <v>1800</v>
      </c>
      <c r="AG1258" s="689" t="s">
        <v>1438</v>
      </c>
      <c r="AH1258" s="689" t="s">
        <v>1786</v>
      </c>
      <c r="AI1258" s="689">
        <v>1000</v>
      </c>
      <c r="AJ1258" s="689">
        <v>1000</v>
      </c>
      <c r="AK1258" s="689">
        <v>1000</v>
      </c>
      <c r="AL1258" s="673">
        <v>2</v>
      </c>
      <c r="AM1258" s="673">
        <v>20</v>
      </c>
      <c r="AN1258" s="685" t="s">
        <v>1787</v>
      </c>
      <c r="AO1258" s="683" t="s">
        <v>1324</v>
      </c>
      <c r="AP1258" s="687" t="s">
        <v>1802</v>
      </c>
      <c r="AQ1258" s="376" t="s">
        <v>668</v>
      </c>
      <c r="AR1258" s="369">
        <v>4.0000000000000001E-3</v>
      </c>
      <c r="AS1258" s="369">
        <v>4.0000000000000001E-3</v>
      </c>
      <c r="AT1258" s="369" t="s">
        <v>1419</v>
      </c>
      <c r="AW1258"/>
      <c r="AX1258" s="198"/>
      <c r="AY1258" s="184"/>
      <c r="AZ1258" s="184"/>
      <c r="BA1258" s="184"/>
      <c r="BB1258" s="186"/>
      <c r="BC1258" s="184"/>
      <c r="BD1258" s="184"/>
      <c r="BE1258" s="184"/>
      <c r="BF1258" s="184"/>
      <c r="BG1258" s="186"/>
      <c r="BH1258" s="186"/>
      <c r="BI1258" s="199"/>
      <c r="BJ1258" s="199"/>
      <c r="BK1258" s="199"/>
      <c r="BL1258" s="186"/>
      <c r="BM1258" s="186"/>
      <c r="BN1258" s="186"/>
      <c r="BO1258" s="186"/>
      <c r="BP1258" s="186"/>
      <c r="BQ1258" s="186"/>
      <c r="BR1258" s="186"/>
      <c r="BS1258" s="186"/>
      <c r="BT1258" s="187"/>
      <c r="BU1258" s="188"/>
      <c r="BV1258" s="189"/>
      <c r="BW1258" s="185"/>
      <c r="BX1258"/>
      <c r="BZ1258"/>
    </row>
    <row r="1259" spans="2:78" ht="18.75">
      <c r="B1259" s="676" t="s">
        <v>1231</v>
      </c>
      <c r="C1259" s="364">
        <v>37504085000155</v>
      </c>
      <c r="D1259" s="838" t="s">
        <v>13</v>
      </c>
      <c r="E1259" s="838" t="s">
        <v>616</v>
      </c>
      <c r="F1259" s="365" t="s">
        <v>619</v>
      </c>
      <c r="G1259" s="366" t="s">
        <v>34</v>
      </c>
      <c r="H1259" s="366" t="s">
        <v>1338</v>
      </c>
      <c r="I1259" s="840" t="s">
        <v>34</v>
      </c>
      <c r="J1259" s="366" t="s">
        <v>611</v>
      </c>
      <c r="K1259" s="367" t="s">
        <v>49</v>
      </c>
      <c r="L1259" s="681" t="s">
        <v>1419</v>
      </c>
      <c r="M1259" s="368" t="s">
        <v>34</v>
      </c>
      <c r="N1259" s="683">
        <v>555878</v>
      </c>
      <c r="O1259" s="683" t="s">
        <v>1321</v>
      </c>
      <c r="P1259" s="684">
        <v>44048</v>
      </c>
      <c r="Q1259" s="372">
        <v>1.1154145499999999</v>
      </c>
      <c r="R1259" s="372">
        <v>1.3248185792828673</v>
      </c>
      <c r="S1259" s="873">
        <v>5</v>
      </c>
      <c r="T1259" s="369">
        <v>-0.40969945825285525</v>
      </c>
      <c r="U1259" s="685">
        <v>-4.2139778211293022</v>
      </c>
      <c r="V1259" s="369">
        <v>-0.40721608535848686</v>
      </c>
      <c r="W1259" s="685">
        <v>-3.5805074693170154</v>
      </c>
      <c r="X1259" s="369">
        <v>-0.36871560000000159</v>
      </c>
      <c r="Y1259" s="685">
        <v>-2.4639368786306344</v>
      </c>
      <c r="AB1259" s="369">
        <v>0.2805303429324158</v>
      </c>
      <c r="AC1259" s="373">
        <v>-1.8570093638648733</v>
      </c>
      <c r="AD1259" s="686">
        <v>37843206000193</v>
      </c>
      <c r="AE1259" s="687" t="s">
        <v>1803</v>
      </c>
      <c r="AF1259" s="688" t="s">
        <v>1800</v>
      </c>
      <c r="AG1259" s="689" t="s">
        <v>1438</v>
      </c>
      <c r="AH1259" s="689" t="s">
        <v>1780</v>
      </c>
      <c r="AI1259" s="689">
        <v>5000</v>
      </c>
      <c r="AJ1259" s="689">
        <v>5000</v>
      </c>
      <c r="AK1259" s="689">
        <v>5000</v>
      </c>
      <c r="AL1259" s="673">
        <v>1</v>
      </c>
      <c r="AM1259" s="673">
        <v>0</v>
      </c>
      <c r="AN1259" s="685" t="s">
        <v>1782</v>
      </c>
      <c r="AO1259" s="683" t="s">
        <v>1324</v>
      </c>
      <c r="AP1259" s="687" t="s">
        <v>1802</v>
      </c>
      <c r="AQ1259" s="376" t="s">
        <v>679</v>
      </c>
      <c r="AR1259" s="369">
        <v>6.6666666666666697E-3</v>
      </c>
      <c r="AS1259" s="369">
        <v>6.6666666666666697E-3</v>
      </c>
      <c r="AT1259" s="369" t="s">
        <v>1419</v>
      </c>
      <c r="AW1259"/>
      <c r="AX1259" s="198"/>
      <c r="AY1259" s="184"/>
      <c r="AZ1259" s="184"/>
      <c r="BA1259" s="184"/>
      <c r="BB1259" s="186"/>
      <c r="BC1259" s="184"/>
      <c r="BD1259" s="184"/>
      <c r="BE1259" s="184"/>
      <c r="BF1259" s="184"/>
      <c r="BG1259" s="186"/>
      <c r="BH1259" s="186"/>
      <c r="BI1259" s="199"/>
      <c r="BJ1259" s="199"/>
      <c r="BK1259" s="199"/>
      <c r="BL1259" s="186"/>
      <c r="BM1259" s="186"/>
      <c r="BN1259" s="186"/>
      <c r="BO1259" s="186"/>
      <c r="BP1259" s="186"/>
      <c r="BQ1259" s="186"/>
      <c r="BR1259" s="186"/>
      <c r="BS1259" s="186"/>
      <c r="BT1259" s="187"/>
      <c r="BU1259" s="188"/>
      <c r="BV1259" s="189"/>
      <c r="BW1259" s="185"/>
      <c r="BX1259"/>
      <c r="BZ1259"/>
    </row>
    <row r="1260" spans="2:78" ht="18.75">
      <c r="B1260" s="676" t="s">
        <v>411</v>
      </c>
      <c r="C1260" s="364">
        <v>26210505000174</v>
      </c>
      <c r="D1260" s="838" t="s">
        <v>14</v>
      </c>
      <c r="E1260" s="838" t="s">
        <v>614</v>
      </c>
      <c r="F1260" s="365" t="s">
        <v>1419</v>
      </c>
      <c r="G1260" s="366" t="s">
        <v>1419</v>
      </c>
      <c r="H1260" s="366" t="s">
        <v>1338</v>
      </c>
      <c r="I1260" s="840" t="s">
        <v>34</v>
      </c>
      <c r="J1260" s="366" t="s">
        <v>608</v>
      </c>
      <c r="K1260" s="367" t="s">
        <v>48</v>
      </c>
      <c r="L1260" s="681" t="s">
        <v>1339</v>
      </c>
      <c r="M1260" s="368" t="s">
        <v>34</v>
      </c>
      <c r="N1260" s="682">
        <v>444571</v>
      </c>
      <c r="O1260" s="683" t="s">
        <v>1324</v>
      </c>
      <c r="P1260" s="684">
        <v>42895</v>
      </c>
      <c r="Q1260" s="372">
        <v>277.90961099999998</v>
      </c>
      <c r="R1260" s="372">
        <v>308.62163657768923</v>
      </c>
      <c r="S1260" s="873">
        <v>2</v>
      </c>
      <c r="T1260" s="369">
        <v>0.23376667892160263</v>
      </c>
      <c r="U1260" s="685">
        <v>2.4044151888692982</v>
      </c>
      <c r="V1260" s="369">
        <v>4.5177688510839253E-2</v>
      </c>
      <c r="W1260" s="685">
        <v>0.39723148710379452</v>
      </c>
      <c r="X1260" s="369">
        <v>5.501199376343191E-2</v>
      </c>
      <c r="Y1260" s="685">
        <v>0.3676168846686112</v>
      </c>
      <c r="Z1260" s="369">
        <v>0.49215486207320902</v>
      </c>
      <c r="AA1260" s="685">
        <v>2.6205378353670739</v>
      </c>
      <c r="AB1260" s="369">
        <v>0.22339443839875886</v>
      </c>
      <c r="AC1260" s="373">
        <v>-0.30687290290560315</v>
      </c>
      <c r="AD1260" s="686">
        <v>26859401000195</v>
      </c>
      <c r="AE1260" s="687" t="s">
        <v>2013</v>
      </c>
      <c r="AF1260" s="688" t="s">
        <v>1823</v>
      </c>
      <c r="AG1260" s="689" t="s">
        <v>59</v>
      </c>
      <c r="AH1260" s="689" t="s">
        <v>1780</v>
      </c>
      <c r="AI1260" s="689">
        <v>5000</v>
      </c>
      <c r="AJ1260" s="689">
        <v>1000</v>
      </c>
      <c r="AK1260" s="689">
        <v>5000</v>
      </c>
      <c r="AL1260" s="673">
        <v>0</v>
      </c>
      <c r="AM1260" s="673">
        <v>0</v>
      </c>
      <c r="AN1260" s="685" t="s">
        <v>1781</v>
      </c>
      <c r="AO1260" s="683" t="s">
        <v>1324</v>
      </c>
      <c r="AP1260" s="687" t="s">
        <v>1802</v>
      </c>
      <c r="AQ1260" s="376" t="s">
        <v>668</v>
      </c>
      <c r="AR1260" s="369">
        <v>4.7499999999999999E-3</v>
      </c>
      <c r="AS1260" s="369">
        <v>4.7499999999999999E-3</v>
      </c>
      <c r="AT1260" s="369" t="s">
        <v>1419</v>
      </c>
      <c r="AW1260"/>
      <c r="AX1260" s="198"/>
      <c r="AY1260" s="184"/>
      <c r="AZ1260" s="184"/>
      <c r="BA1260" s="184"/>
      <c r="BB1260" s="186"/>
      <c r="BC1260" s="184"/>
      <c r="BD1260" s="184"/>
      <c r="BE1260" s="184"/>
      <c r="BF1260" s="184"/>
      <c r="BG1260" s="186"/>
      <c r="BH1260" s="186"/>
      <c r="BI1260" s="199"/>
      <c r="BJ1260" s="199"/>
      <c r="BK1260" s="199"/>
      <c r="BL1260" s="186"/>
      <c r="BM1260" s="186"/>
      <c r="BN1260" s="186"/>
      <c r="BO1260" s="186"/>
      <c r="BP1260" s="186"/>
      <c r="BQ1260" s="186"/>
      <c r="BR1260" s="186"/>
      <c r="BS1260" s="186"/>
      <c r="BT1260" s="187"/>
      <c r="BU1260" s="188"/>
      <c r="BV1260" s="189"/>
      <c r="BW1260" s="185"/>
      <c r="BX1260"/>
      <c r="BZ1260"/>
    </row>
    <row r="1261" spans="2:78" ht="18.75">
      <c r="B1261" s="676" t="s">
        <v>412</v>
      </c>
      <c r="C1261" s="364">
        <v>26262377000102</v>
      </c>
      <c r="D1261" s="838" t="s">
        <v>13</v>
      </c>
      <c r="E1261" s="838" t="s">
        <v>616</v>
      </c>
      <c r="F1261" s="365" t="s">
        <v>617</v>
      </c>
      <c r="G1261" s="366" t="s">
        <v>34</v>
      </c>
      <c r="H1261" s="366" t="s">
        <v>1338</v>
      </c>
      <c r="I1261" s="840" t="s">
        <v>34</v>
      </c>
      <c r="J1261" s="366" t="s">
        <v>608</v>
      </c>
      <c r="K1261" s="367" t="s">
        <v>48</v>
      </c>
      <c r="L1261" s="681" t="s">
        <v>1419</v>
      </c>
      <c r="M1261" s="368" t="s">
        <v>34</v>
      </c>
      <c r="N1261" s="682">
        <v>441309</v>
      </c>
      <c r="O1261" s="683" t="s">
        <v>1324</v>
      </c>
      <c r="P1261" s="684">
        <v>42890</v>
      </c>
      <c r="Q1261" s="372">
        <v>94.878004000000004</v>
      </c>
      <c r="R1261" s="372">
        <v>142.60278257768917</v>
      </c>
      <c r="S1261" s="873">
        <v>2</v>
      </c>
      <c r="T1261" s="369">
        <v>8.2032424483282185E-2</v>
      </c>
      <c r="U1261" s="685">
        <v>0.84374731384845891</v>
      </c>
      <c r="V1261" s="369">
        <v>2.8930921762662321E-2</v>
      </c>
      <c r="W1261" s="685">
        <v>0.25437939509252677</v>
      </c>
      <c r="X1261" s="369">
        <v>1.8711515447071836E-2</v>
      </c>
      <c r="Y1261" s="685">
        <v>0.1250394422289344</v>
      </c>
      <c r="Z1261" s="369">
        <v>0.17540804554490674</v>
      </c>
      <c r="AA1261" s="685">
        <v>0.93398126362478795</v>
      </c>
      <c r="AB1261" s="369">
        <v>8.2002714443141486E-2</v>
      </c>
      <c r="AC1261" s="373">
        <v>-1.0341177987634715</v>
      </c>
      <c r="AD1261" s="686">
        <v>26855094000174</v>
      </c>
      <c r="AE1261" s="687" t="s">
        <v>2013</v>
      </c>
      <c r="AF1261" s="688" t="s">
        <v>1823</v>
      </c>
      <c r="AG1261" s="689" t="s">
        <v>59</v>
      </c>
      <c r="AH1261" s="689" t="s">
        <v>1786</v>
      </c>
      <c r="AI1261" s="689">
        <v>5000</v>
      </c>
      <c r="AJ1261" s="689">
        <v>1000</v>
      </c>
      <c r="AK1261" s="689">
        <v>5000</v>
      </c>
      <c r="AL1261" s="673">
        <v>2.5</v>
      </c>
      <c r="AM1261" s="673">
        <v>20</v>
      </c>
      <c r="AN1261" s="685" t="s">
        <v>1787</v>
      </c>
      <c r="AO1261" s="683" t="s">
        <v>1324</v>
      </c>
      <c r="AP1261" s="687" t="s">
        <v>1802</v>
      </c>
      <c r="AQ1261" s="376" t="s">
        <v>674</v>
      </c>
      <c r="AR1261" s="369">
        <v>3.8E-3</v>
      </c>
      <c r="AS1261" s="369">
        <v>3.8E-3</v>
      </c>
      <c r="AT1261" s="369" t="s">
        <v>1419</v>
      </c>
      <c r="AW1261"/>
      <c r="AX1261" s="198"/>
      <c r="AY1261" s="184"/>
      <c r="AZ1261" s="184"/>
      <c r="BA1261" s="184"/>
      <c r="BB1261" s="186"/>
      <c r="BC1261" s="184"/>
      <c r="BD1261" s="184"/>
      <c r="BE1261" s="184"/>
      <c r="BF1261" s="184"/>
      <c r="BG1261" s="186"/>
      <c r="BH1261" s="186"/>
      <c r="BI1261" s="199"/>
      <c r="BJ1261" s="199"/>
      <c r="BK1261" s="199"/>
      <c r="BL1261" s="186"/>
      <c r="BM1261" s="186"/>
      <c r="BN1261" s="186"/>
      <c r="BO1261" s="186"/>
      <c r="BP1261" s="186"/>
      <c r="BQ1261" s="186"/>
      <c r="BR1261" s="186"/>
      <c r="BS1261" s="186"/>
      <c r="BT1261" s="187"/>
      <c r="BU1261" s="188"/>
      <c r="BV1261" s="189"/>
      <c r="BW1261" s="185"/>
      <c r="BX1261"/>
      <c r="BZ1261"/>
    </row>
    <row r="1262" spans="2:78" ht="18.75">
      <c r="B1262" s="676" t="s">
        <v>413</v>
      </c>
      <c r="C1262" s="364">
        <v>26277600000195</v>
      </c>
      <c r="D1262" s="838" t="s">
        <v>13</v>
      </c>
      <c r="E1262" s="838" t="s">
        <v>615</v>
      </c>
      <c r="F1262" s="365" t="s">
        <v>619</v>
      </c>
      <c r="G1262" s="366" t="s">
        <v>34</v>
      </c>
      <c r="H1262" s="366" t="s">
        <v>1337</v>
      </c>
      <c r="I1262" s="840" t="s">
        <v>34</v>
      </c>
      <c r="J1262" s="366" t="s">
        <v>1419</v>
      </c>
      <c r="K1262" s="367" t="s">
        <v>48</v>
      </c>
      <c r="L1262" s="681" t="s">
        <v>1419</v>
      </c>
      <c r="M1262" s="368" t="s">
        <v>34</v>
      </c>
      <c r="N1262" s="682">
        <v>441465</v>
      </c>
      <c r="O1262" s="683" t="s">
        <v>1321</v>
      </c>
      <c r="P1262" s="684">
        <v>42890</v>
      </c>
      <c r="Q1262" s="372">
        <v>299.71833199999998</v>
      </c>
      <c r="R1262" s="372">
        <v>353.52058601593603</v>
      </c>
      <c r="S1262" s="873">
        <v>1</v>
      </c>
      <c r="T1262" s="369">
        <v>0.15682409612696024</v>
      </c>
      <c r="U1262" s="685">
        <v>1.6130196161738628</v>
      </c>
      <c r="V1262" s="369">
        <v>0.12637183629607573</v>
      </c>
      <c r="W1262" s="685">
        <v>1.1111430025439102</v>
      </c>
      <c r="X1262" s="369">
        <v>0.22965640377309415</v>
      </c>
      <c r="Y1262" s="685">
        <v>1.5346757302110674</v>
      </c>
      <c r="Z1262" s="369">
        <v>0.25559050647194148</v>
      </c>
      <c r="AA1262" s="685">
        <v>1.3609224335382544</v>
      </c>
      <c r="AB1262" s="369">
        <v>4.406586532938532E-2</v>
      </c>
      <c r="AC1262" s="373">
        <v>0.28685350636727708</v>
      </c>
      <c r="AD1262" s="686">
        <v>26859555000187</v>
      </c>
      <c r="AE1262" s="687" t="s">
        <v>2013</v>
      </c>
      <c r="AF1262" s="688" t="s">
        <v>1823</v>
      </c>
      <c r="AG1262" s="689" t="s">
        <v>59</v>
      </c>
      <c r="AH1262" s="689" t="s">
        <v>1786</v>
      </c>
      <c r="AI1262" s="689">
        <v>500</v>
      </c>
      <c r="AJ1262" s="689">
        <v>100</v>
      </c>
      <c r="AK1262" s="689">
        <v>500</v>
      </c>
      <c r="AL1262" s="673">
        <v>2.5</v>
      </c>
      <c r="AM1262" s="673">
        <v>20</v>
      </c>
      <c r="AN1262" s="685" t="s">
        <v>1787</v>
      </c>
      <c r="AO1262" s="683" t="s">
        <v>1324</v>
      </c>
      <c r="AP1262" s="687" t="s">
        <v>1802</v>
      </c>
      <c r="AQ1262" s="376" t="s">
        <v>664</v>
      </c>
      <c r="AR1262" s="369">
        <v>3.8E-3</v>
      </c>
      <c r="AS1262" s="369">
        <v>3.8E-3</v>
      </c>
      <c r="AT1262" s="369" t="s">
        <v>1419</v>
      </c>
      <c r="AW1262"/>
      <c r="AX1262" s="198"/>
      <c r="AY1262" s="184"/>
      <c r="AZ1262" s="184"/>
      <c r="BA1262" s="184"/>
      <c r="BB1262" s="186"/>
      <c r="BC1262" s="184"/>
      <c r="BD1262" s="184"/>
      <c r="BE1262" s="184"/>
      <c r="BF1262" s="184"/>
      <c r="BG1262" s="186"/>
      <c r="BH1262" s="186"/>
      <c r="BI1262" s="199"/>
      <c r="BJ1262" s="199"/>
      <c r="BK1262" s="199"/>
      <c r="BL1262" s="186"/>
      <c r="BM1262" s="186"/>
      <c r="BN1262" s="186"/>
      <c r="BO1262" s="186"/>
      <c r="BP1262" s="186"/>
      <c r="BQ1262" s="186"/>
      <c r="BR1262" s="186"/>
      <c r="BS1262" s="186"/>
      <c r="BT1262" s="187"/>
      <c r="BU1262" s="188"/>
      <c r="BV1262" s="189"/>
      <c r="BW1262" s="185"/>
      <c r="BX1262"/>
      <c r="BZ1262"/>
    </row>
    <row r="1263" spans="2:78" ht="18.75">
      <c r="B1263" s="676" t="s">
        <v>29</v>
      </c>
      <c r="C1263" s="364">
        <v>26269603000187</v>
      </c>
      <c r="D1263" s="838" t="s">
        <v>14</v>
      </c>
      <c r="E1263" s="838" t="s">
        <v>607</v>
      </c>
      <c r="F1263" s="365" t="s">
        <v>1317</v>
      </c>
      <c r="G1263" s="366" t="s">
        <v>1419</v>
      </c>
      <c r="H1263" s="366" t="s">
        <v>34</v>
      </c>
      <c r="I1263" s="840" t="s">
        <v>34</v>
      </c>
      <c r="J1263" s="366" t="s">
        <v>608</v>
      </c>
      <c r="K1263" s="367" t="s">
        <v>48</v>
      </c>
      <c r="L1263" s="681" t="s">
        <v>1339</v>
      </c>
      <c r="M1263" s="368" t="s">
        <v>1416</v>
      </c>
      <c r="N1263" s="682">
        <v>441449</v>
      </c>
      <c r="O1263" s="683" t="s">
        <v>1321</v>
      </c>
      <c r="P1263" s="684">
        <v>42890</v>
      </c>
      <c r="Q1263" s="372">
        <v>559.84887800000001</v>
      </c>
      <c r="R1263" s="372">
        <v>791.57201433864554</v>
      </c>
      <c r="S1263" s="873">
        <v>2</v>
      </c>
      <c r="T1263" s="369">
        <v>3.2155120400328752E-2</v>
      </c>
      <c r="U1263" s="685">
        <v>0.33073259305873975</v>
      </c>
      <c r="V1263" s="369">
        <v>-9.9467936578647942E-2</v>
      </c>
      <c r="W1263" s="685">
        <v>-0.87458649764257801</v>
      </c>
      <c r="X1263" s="369">
        <v>-0.10984856884890126</v>
      </c>
      <c r="Y1263" s="685">
        <v>-0.73406153645683281</v>
      </c>
      <c r="Z1263" s="369">
        <v>0.20603207578349325</v>
      </c>
      <c r="AA1263" s="685">
        <v>1.0970426008095535</v>
      </c>
      <c r="AB1263" s="369">
        <v>0.24868806175396749</v>
      </c>
      <c r="AC1263" s="373">
        <v>-0.8572961781527092</v>
      </c>
      <c r="AD1263" s="686">
        <v>26859564000178</v>
      </c>
      <c r="AE1263" s="687" t="s">
        <v>2013</v>
      </c>
      <c r="AF1263" s="688" t="s">
        <v>1823</v>
      </c>
      <c r="AG1263" s="689" t="s">
        <v>59</v>
      </c>
      <c r="AH1263" s="689" t="s">
        <v>1780</v>
      </c>
      <c r="AI1263" s="689">
        <v>5000</v>
      </c>
      <c r="AJ1263" s="689">
        <v>1000</v>
      </c>
      <c r="AK1263" s="689">
        <v>5000</v>
      </c>
      <c r="AL1263" s="673">
        <v>0</v>
      </c>
      <c r="AM1263" s="673">
        <v>0</v>
      </c>
      <c r="AN1263" s="685" t="s">
        <v>1781</v>
      </c>
      <c r="AO1263" s="683" t="s">
        <v>1324</v>
      </c>
      <c r="AP1263" s="687" t="s">
        <v>1783</v>
      </c>
      <c r="AQ1263" s="376" t="s">
        <v>659</v>
      </c>
      <c r="AR1263" s="369">
        <v>3.1666666666666701E-3</v>
      </c>
      <c r="AS1263" s="369">
        <v>3.1666666666666701E-3</v>
      </c>
      <c r="AT1263" s="369" t="s">
        <v>1419</v>
      </c>
      <c r="AW1263"/>
      <c r="AX1263" s="198"/>
      <c r="AY1263" s="184"/>
      <c r="AZ1263" s="184"/>
      <c r="BA1263" s="184"/>
      <c r="BB1263" s="186"/>
      <c r="BC1263" s="184"/>
      <c r="BD1263" s="184"/>
      <c r="BE1263" s="184"/>
      <c r="BF1263" s="184"/>
      <c r="BG1263" s="186"/>
      <c r="BH1263" s="186"/>
      <c r="BI1263" s="199"/>
      <c r="BJ1263" s="199"/>
      <c r="BK1263" s="199"/>
      <c r="BL1263" s="186"/>
      <c r="BM1263" s="186"/>
      <c r="BN1263" s="186"/>
      <c r="BO1263" s="186"/>
      <c r="BP1263" s="186"/>
      <c r="BQ1263" s="186"/>
      <c r="BR1263" s="186"/>
      <c r="BS1263" s="186"/>
      <c r="BT1263" s="187"/>
      <c r="BU1263" s="188"/>
      <c r="BV1263" s="189"/>
      <c r="BW1263" s="185"/>
      <c r="BX1263"/>
      <c r="BZ1263"/>
    </row>
    <row r="1264" spans="2:78" ht="18.75">
      <c r="B1264" s="676" t="s">
        <v>1232</v>
      </c>
      <c r="C1264" s="364">
        <v>26277595000110</v>
      </c>
      <c r="D1264" s="838" t="s">
        <v>14</v>
      </c>
      <c r="E1264" s="838" t="s">
        <v>607</v>
      </c>
      <c r="F1264" s="365" t="s">
        <v>1419</v>
      </c>
      <c r="G1264" s="366" t="s">
        <v>1419</v>
      </c>
      <c r="H1264" s="366" t="s">
        <v>34</v>
      </c>
      <c r="I1264" s="840" t="s">
        <v>34</v>
      </c>
      <c r="J1264" s="366" t="s">
        <v>608</v>
      </c>
      <c r="K1264" s="367" t="s">
        <v>48</v>
      </c>
      <c r="L1264" s="681" t="s">
        <v>1419</v>
      </c>
      <c r="M1264" s="368" t="s">
        <v>34</v>
      </c>
      <c r="N1264" s="682">
        <v>446246</v>
      </c>
      <c r="O1264" s="683" t="s">
        <v>1321</v>
      </c>
      <c r="P1264" s="684">
        <v>42959</v>
      </c>
      <c r="Q1264" s="372">
        <v>1031.81794352</v>
      </c>
      <c r="R1264" s="372">
        <v>998.60143659063772</v>
      </c>
      <c r="S1264" s="873">
        <v>2</v>
      </c>
      <c r="T1264" s="369">
        <v>0.12678509079827749</v>
      </c>
      <c r="U1264" s="685">
        <v>1.3040523972186207</v>
      </c>
      <c r="V1264" s="369">
        <v>2.4883936250141847E-3</v>
      </c>
      <c r="W1264" s="685">
        <v>2.187956782974473E-2</v>
      </c>
      <c r="X1264" s="369">
        <v>5.7156109333064364E-2</v>
      </c>
      <c r="Y1264" s="685">
        <v>0.38194490719888524</v>
      </c>
      <c r="Z1264" s="369">
        <v>0.23791821876264097</v>
      </c>
      <c r="AA1264" s="685">
        <v>1.2668242092829269</v>
      </c>
      <c r="AB1264" s="369">
        <v>0.23815029986571626</v>
      </c>
      <c r="AC1264" s="373">
        <v>-0.46711255351324255</v>
      </c>
      <c r="AD1264" s="686">
        <v>26855139000100</v>
      </c>
      <c r="AE1264" s="687" t="s">
        <v>2013</v>
      </c>
      <c r="AF1264" s="688" t="s">
        <v>1823</v>
      </c>
      <c r="AG1264" s="689" t="s">
        <v>59</v>
      </c>
      <c r="AH1264" s="689" t="s">
        <v>1786</v>
      </c>
      <c r="AI1264" s="689">
        <v>10000</v>
      </c>
      <c r="AJ1264" s="689">
        <v>5000</v>
      </c>
      <c r="AK1264" s="689">
        <v>10000</v>
      </c>
      <c r="AL1264" s="673">
        <v>3.5</v>
      </c>
      <c r="AM1264" s="673">
        <v>0</v>
      </c>
      <c r="AN1264" s="685" t="s">
        <v>666</v>
      </c>
      <c r="AO1264" s="683" t="s">
        <v>1324</v>
      </c>
      <c r="AP1264" s="687" t="s">
        <v>1783</v>
      </c>
      <c r="AQ1264" s="376" t="s">
        <v>659</v>
      </c>
      <c r="AR1264" s="369">
        <v>5.7999999999999996E-3</v>
      </c>
      <c r="AS1264" s="369">
        <v>5.7999999999999996E-3</v>
      </c>
      <c r="AT1264" s="369" t="s">
        <v>1419</v>
      </c>
      <c r="AW1264"/>
      <c r="AX1264" s="198"/>
      <c r="AY1264" s="184"/>
      <c r="AZ1264" s="184"/>
      <c r="BA1264" s="184"/>
      <c r="BB1264" s="186"/>
      <c r="BC1264" s="184"/>
      <c r="BD1264" s="184"/>
      <c r="BE1264" s="184"/>
      <c r="BF1264" s="184"/>
      <c r="BG1264" s="186"/>
      <c r="BH1264" s="186"/>
      <c r="BI1264" s="199"/>
      <c r="BJ1264" s="199"/>
      <c r="BK1264" s="199"/>
      <c r="BL1264" s="186"/>
      <c r="BM1264" s="186"/>
      <c r="BN1264" s="186"/>
      <c r="BO1264" s="186"/>
      <c r="BP1264" s="186"/>
      <c r="BQ1264" s="186"/>
      <c r="BR1264" s="186"/>
      <c r="BS1264" s="186"/>
      <c r="BT1264" s="187"/>
      <c r="BU1264" s="188"/>
      <c r="BV1264" s="189"/>
      <c r="BW1264" s="185"/>
      <c r="BX1264"/>
      <c r="BZ1264"/>
    </row>
    <row r="1265" spans="2:78" ht="18.75">
      <c r="B1265" s="676" t="s">
        <v>1233</v>
      </c>
      <c r="C1265" s="364">
        <v>38971881000160</v>
      </c>
      <c r="D1265" s="838" t="s">
        <v>14</v>
      </c>
      <c r="E1265" s="838" t="s">
        <v>614</v>
      </c>
      <c r="F1265" s="365" t="s">
        <v>1419</v>
      </c>
      <c r="G1265" s="366" t="s">
        <v>1419</v>
      </c>
      <c r="H1265" s="366" t="s">
        <v>1338</v>
      </c>
      <c r="I1265" s="840" t="s">
        <v>34</v>
      </c>
      <c r="J1265" s="366" t="s">
        <v>608</v>
      </c>
      <c r="K1265" s="367" t="s">
        <v>48</v>
      </c>
      <c r="L1265" s="681" t="s">
        <v>1339</v>
      </c>
      <c r="M1265" s="368" t="s">
        <v>34</v>
      </c>
      <c r="N1265" s="683">
        <v>557927</v>
      </c>
      <c r="O1265" s="683" t="s">
        <v>1321</v>
      </c>
      <c r="P1265" s="684">
        <v>44129</v>
      </c>
      <c r="Q1265" s="372">
        <v>145.70180149000001</v>
      </c>
      <c r="R1265" s="372">
        <v>120.40303104884467</v>
      </c>
      <c r="S1265" s="873">
        <v>2</v>
      </c>
      <c r="T1265" s="369">
        <v>0.22157097316469843</v>
      </c>
      <c r="U1265" s="685">
        <v>2.2789758392744175</v>
      </c>
      <c r="V1265" s="369">
        <v>4.0107785660461692E-2</v>
      </c>
      <c r="W1265" s="685">
        <v>0.35265361879953067</v>
      </c>
      <c r="AB1265" s="369">
        <v>0.21259447740939727</v>
      </c>
      <c r="AC1265" s="373">
        <v>-0.34631004319549302</v>
      </c>
      <c r="AD1265" s="686">
        <v>38452194000139</v>
      </c>
      <c r="AE1265" s="687" t="s">
        <v>1856</v>
      </c>
      <c r="AF1265" s="688" t="s">
        <v>1800</v>
      </c>
      <c r="AG1265" s="689" t="s">
        <v>1438</v>
      </c>
      <c r="AH1265" s="689" t="s">
        <v>1780</v>
      </c>
      <c r="AI1265" s="689">
        <v>10000</v>
      </c>
      <c r="AJ1265" s="689">
        <v>10000</v>
      </c>
      <c r="AK1265" s="689">
        <v>10000</v>
      </c>
      <c r="AL1265" s="673">
        <v>0</v>
      </c>
      <c r="AM1265" s="673">
        <v>0</v>
      </c>
      <c r="AN1265" s="685" t="s">
        <v>1782</v>
      </c>
      <c r="AO1265" s="683" t="s">
        <v>1324</v>
      </c>
      <c r="AP1265" s="687" t="s">
        <v>1783</v>
      </c>
      <c r="AQ1265" s="376" t="s">
        <v>659</v>
      </c>
      <c r="AR1265" s="369">
        <v>3.8E-3</v>
      </c>
      <c r="AS1265" s="369">
        <v>3.8E-3</v>
      </c>
      <c r="AT1265" s="369" t="s">
        <v>1419</v>
      </c>
      <c r="AW1265"/>
      <c r="AX1265" s="198"/>
      <c r="AY1265" s="184"/>
      <c r="AZ1265" s="184"/>
      <c r="BA1265" s="184"/>
      <c r="BB1265" s="186"/>
      <c r="BC1265" s="184"/>
      <c r="BD1265" s="184"/>
      <c r="BE1265" s="184"/>
      <c r="BF1265" s="184"/>
      <c r="BG1265" s="186"/>
      <c r="BH1265" s="186"/>
      <c r="BI1265" s="199"/>
      <c r="BJ1265" s="199"/>
      <c r="BK1265" s="199"/>
      <c r="BL1265" s="186"/>
      <c r="BM1265" s="186"/>
      <c r="BN1265" s="186"/>
      <c r="BO1265" s="186"/>
      <c r="BP1265" s="186"/>
      <c r="BQ1265" s="186"/>
      <c r="BR1265" s="186"/>
      <c r="BS1265" s="186"/>
      <c r="BT1265" s="187"/>
      <c r="BU1265" s="188"/>
      <c r="BV1265" s="189"/>
      <c r="BW1265" s="185"/>
      <c r="BX1265"/>
      <c r="BZ1265"/>
    </row>
    <row r="1266" spans="2:78" ht="18.75">
      <c r="B1266" s="676" t="s">
        <v>1234</v>
      </c>
      <c r="C1266" s="364">
        <v>26831831000107</v>
      </c>
      <c r="D1266" s="838" t="s">
        <v>13</v>
      </c>
      <c r="E1266" s="838" t="s">
        <v>616</v>
      </c>
      <c r="F1266" s="365" t="s">
        <v>617</v>
      </c>
      <c r="G1266" s="366" t="s">
        <v>34</v>
      </c>
      <c r="H1266" s="366" t="s">
        <v>1338</v>
      </c>
      <c r="I1266" s="840" t="s">
        <v>34</v>
      </c>
      <c r="J1266" s="366" t="s">
        <v>608</v>
      </c>
      <c r="K1266" s="367" t="s">
        <v>48</v>
      </c>
      <c r="L1266" s="681" t="s">
        <v>1339</v>
      </c>
      <c r="M1266" s="368" t="s">
        <v>34</v>
      </c>
      <c r="N1266" s="682">
        <v>441910</v>
      </c>
      <c r="O1266" s="683" t="s">
        <v>1321</v>
      </c>
      <c r="P1266" s="684">
        <v>42890</v>
      </c>
      <c r="Q1266" s="372">
        <v>64.139281999999994</v>
      </c>
      <c r="R1266" s="372">
        <v>72.698430330677255</v>
      </c>
      <c r="S1266" s="873">
        <v>2</v>
      </c>
      <c r="T1266" s="369">
        <v>8.2035934427015622E-2</v>
      </c>
      <c r="U1266" s="685">
        <v>0.84378341549503955</v>
      </c>
      <c r="V1266" s="369">
        <v>2.8337932498407437E-2</v>
      </c>
      <c r="W1266" s="685">
        <v>0.24916544955788444</v>
      </c>
      <c r="X1266" s="369">
        <v>1.6737141311757409E-2</v>
      </c>
      <c r="Y1266" s="685">
        <v>0.11184571447720469</v>
      </c>
      <c r="Z1266" s="369">
        <v>0.17088183076784502</v>
      </c>
      <c r="AA1266" s="685">
        <v>0.90988088793344013</v>
      </c>
      <c r="AB1266" s="369">
        <v>8.1593226357632817E-2</v>
      </c>
      <c r="AC1266" s="373">
        <v>-1.0465753056820699</v>
      </c>
      <c r="AD1266" s="686">
        <v>39773766000144</v>
      </c>
      <c r="AE1266" s="687" t="s">
        <v>1856</v>
      </c>
      <c r="AF1266" s="688" t="s">
        <v>1800</v>
      </c>
      <c r="AG1266" s="689" t="s">
        <v>1438</v>
      </c>
      <c r="AH1266" s="689" t="s">
        <v>1786</v>
      </c>
      <c r="AI1266" s="689">
        <v>20000</v>
      </c>
      <c r="AJ1266" s="689">
        <v>5000</v>
      </c>
      <c r="AK1266" s="689">
        <v>5000</v>
      </c>
      <c r="AL1266" s="673">
        <v>0</v>
      </c>
      <c r="AM1266" s="673">
        <v>0</v>
      </c>
      <c r="AN1266" s="685" t="s">
        <v>1782</v>
      </c>
      <c r="AO1266" s="683" t="s">
        <v>1324</v>
      </c>
      <c r="AP1266" s="687" t="s">
        <v>1802</v>
      </c>
      <c r="AQ1266" s="376" t="s">
        <v>674</v>
      </c>
      <c r="AR1266" s="369">
        <v>3.8E-3</v>
      </c>
      <c r="AS1266" s="369">
        <v>3.8E-3</v>
      </c>
      <c r="AT1266" s="369" t="s">
        <v>1419</v>
      </c>
      <c r="AW1266"/>
      <c r="AX1266" s="198"/>
      <c r="AY1266" s="184"/>
      <c r="AZ1266" s="184"/>
      <c r="BA1266" s="184"/>
      <c r="BB1266" s="186"/>
      <c r="BC1266" s="184"/>
      <c r="BD1266" s="184"/>
      <c r="BE1266" s="184"/>
      <c r="BF1266" s="184"/>
      <c r="BG1266" s="186"/>
      <c r="BH1266" s="186"/>
      <c r="BI1266" s="199"/>
      <c r="BJ1266" s="199"/>
      <c r="BK1266" s="199"/>
      <c r="BL1266" s="186"/>
      <c r="BM1266" s="186"/>
      <c r="BN1266" s="186"/>
      <c r="BO1266" s="186"/>
      <c r="BP1266" s="186"/>
      <c r="BQ1266" s="186"/>
      <c r="BR1266" s="186"/>
      <c r="BS1266" s="186"/>
      <c r="BT1266" s="187"/>
      <c r="BU1266" s="188"/>
      <c r="BV1266" s="189"/>
      <c r="BW1266" s="185"/>
      <c r="BX1266"/>
      <c r="BZ1266"/>
    </row>
    <row r="1267" spans="2:78" ht="18.75">
      <c r="B1267" s="676" t="s">
        <v>1235</v>
      </c>
      <c r="C1267" s="364"/>
      <c r="D1267" s="838" t="s">
        <v>13</v>
      </c>
      <c r="E1267" s="838" t="s">
        <v>615</v>
      </c>
      <c r="F1267" s="365" t="s">
        <v>619</v>
      </c>
      <c r="G1267" s="366" t="s">
        <v>34</v>
      </c>
      <c r="H1267" s="366" t="s">
        <v>1337</v>
      </c>
      <c r="I1267" s="840" t="s">
        <v>34</v>
      </c>
      <c r="J1267" s="366" t="s">
        <v>1419</v>
      </c>
      <c r="L1267" s="681" t="s">
        <v>1419</v>
      </c>
      <c r="M1267" s="368" t="s">
        <v>34</v>
      </c>
      <c r="N1267" s="682">
        <v>442011</v>
      </c>
      <c r="O1267" s="683" t="s">
        <v>1321</v>
      </c>
      <c r="S1267" s="873"/>
      <c r="AD1267" s="686">
        <v>26277600000195</v>
      </c>
      <c r="AG1267" s="689" t="s">
        <v>1438</v>
      </c>
      <c r="AI1267" s="689">
        <v>5000</v>
      </c>
      <c r="AJ1267" s="689">
        <v>5000</v>
      </c>
      <c r="AK1267" s="689">
        <v>5000</v>
      </c>
      <c r="AO1267" s="683" t="s">
        <v>1324</v>
      </c>
      <c r="AR1267" s="369">
        <v>3.8E-3</v>
      </c>
      <c r="AS1267" s="369">
        <v>3.8E-3</v>
      </c>
      <c r="AT1267" s="369" t="s">
        <v>1419</v>
      </c>
      <c r="AW1267"/>
      <c r="AX1267" s="198"/>
      <c r="AY1267" s="184"/>
      <c r="AZ1267" s="184"/>
      <c r="BA1267" s="184"/>
      <c r="BB1267" s="186"/>
      <c r="BC1267" s="184"/>
      <c r="BD1267" s="184"/>
      <c r="BE1267" s="184"/>
      <c r="BF1267" s="184"/>
      <c r="BG1267" s="186"/>
      <c r="BH1267" s="186"/>
      <c r="BI1267" s="199"/>
      <c r="BJ1267" s="199"/>
      <c r="BK1267" s="199"/>
      <c r="BL1267" s="186"/>
      <c r="BM1267" s="186"/>
      <c r="BN1267" s="186"/>
      <c r="BO1267" s="186"/>
      <c r="BP1267" s="186"/>
      <c r="BQ1267" s="186"/>
      <c r="BR1267" s="186"/>
      <c r="BS1267" s="186"/>
      <c r="BT1267" s="187"/>
      <c r="BU1267" s="188"/>
      <c r="BV1267" s="189"/>
      <c r="BW1267" s="185"/>
      <c r="BX1267"/>
      <c r="BZ1267"/>
    </row>
    <row r="1268" spans="2:78" ht="18.75">
      <c r="B1268" s="676" t="s">
        <v>1717</v>
      </c>
      <c r="C1268" s="364">
        <v>26859438000113</v>
      </c>
      <c r="D1268" s="838" t="s">
        <v>13</v>
      </c>
      <c r="E1268" s="838" t="s">
        <v>615</v>
      </c>
      <c r="F1268" s="365" t="s">
        <v>619</v>
      </c>
      <c r="G1268" s="366" t="s">
        <v>34</v>
      </c>
      <c r="H1268" s="366" t="s">
        <v>1337</v>
      </c>
      <c r="I1268" s="840" t="s">
        <v>34</v>
      </c>
      <c r="J1268" s="366" t="s">
        <v>1419</v>
      </c>
      <c r="K1268" s="367" t="s">
        <v>48</v>
      </c>
      <c r="L1268" s="681" t="s">
        <v>1419</v>
      </c>
      <c r="M1268" s="368" t="s">
        <v>1419</v>
      </c>
      <c r="N1268" s="682">
        <v>442720</v>
      </c>
      <c r="O1268" s="683" t="s">
        <v>1321</v>
      </c>
      <c r="P1268" s="684">
        <v>42890</v>
      </c>
      <c r="Q1268" s="372">
        <v>167.56859</v>
      </c>
      <c r="R1268" s="372">
        <v>180.12964767330678</v>
      </c>
      <c r="S1268" s="873">
        <v>1</v>
      </c>
      <c r="T1268" s="369">
        <v>0.15638671157037876</v>
      </c>
      <c r="U1268" s="685">
        <v>1.6085208823249122</v>
      </c>
      <c r="V1268" s="369">
        <v>0.12657636246696269</v>
      </c>
      <c r="W1268" s="685">
        <v>1.1129413290562011</v>
      </c>
      <c r="X1268" s="369">
        <v>0.22958266741628219</v>
      </c>
      <c r="Y1268" s="685">
        <v>1.5341829880302515</v>
      </c>
      <c r="Z1268" s="369">
        <v>0.25647878061671014</v>
      </c>
      <c r="AA1268" s="685">
        <v>1.3656521562006272</v>
      </c>
      <c r="AB1268" s="369">
        <v>4.3824506014137364E-2</v>
      </c>
      <c r="AC1268" s="373">
        <v>0.293100261018018</v>
      </c>
      <c r="AD1268" s="686">
        <v>26859555000187</v>
      </c>
      <c r="AE1268" s="687" t="s">
        <v>2013</v>
      </c>
      <c r="AF1268" s="688" t="s">
        <v>1785</v>
      </c>
      <c r="AG1268" s="689" t="s">
        <v>59</v>
      </c>
      <c r="AH1268" s="689" t="s">
        <v>1786</v>
      </c>
      <c r="AI1268" s="689">
        <v>50000</v>
      </c>
      <c r="AJ1268" s="689">
        <v>50000</v>
      </c>
      <c r="AK1268" s="689">
        <v>50000</v>
      </c>
      <c r="AL1268" s="673">
        <v>2.5</v>
      </c>
      <c r="AM1268" s="673">
        <v>20</v>
      </c>
      <c r="AN1268" s="685" t="s">
        <v>1787</v>
      </c>
      <c r="AO1268" s="683" t="s">
        <v>1324</v>
      </c>
      <c r="AP1268" s="687" t="s">
        <v>1802</v>
      </c>
      <c r="AQ1268" s="376" t="s">
        <v>1782</v>
      </c>
      <c r="AR1268" s="369">
        <v>0</v>
      </c>
      <c r="AS1268" s="369">
        <v>0</v>
      </c>
      <c r="AT1268" s="369" t="s">
        <v>1419</v>
      </c>
      <c r="AW1268"/>
      <c r="AX1268" s="198"/>
      <c r="AY1268" s="184"/>
      <c r="AZ1268" s="184"/>
      <c r="BA1268" s="184"/>
      <c r="BB1268" s="186"/>
      <c r="BC1268" s="184"/>
      <c r="BD1268" s="184"/>
      <c r="BE1268" s="184"/>
      <c r="BF1268" s="184"/>
      <c r="BG1268" s="186"/>
      <c r="BH1268" s="186"/>
      <c r="BI1268" s="199"/>
      <c r="BJ1268" s="199"/>
      <c r="BK1268" s="199"/>
      <c r="BL1268" s="186"/>
      <c r="BM1268" s="186"/>
      <c r="BN1268" s="186"/>
      <c r="BO1268" s="186"/>
      <c r="BP1268" s="186"/>
      <c r="BQ1268" s="186"/>
      <c r="BR1268" s="186"/>
      <c r="BS1268" s="186"/>
      <c r="BT1268" s="187"/>
      <c r="BU1268" s="188"/>
      <c r="BV1268" s="189"/>
      <c r="BW1268" s="185"/>
      <c r="BX1268"/>
      <c r="BZ1268"/>
    </row>
    <row r="1269" spans="2:78" ht="18.75">
      <c r="B1269" s="676" t="s">
        <v>541</v>
      </c>
      <c r="C1269" s="364"/>
      <c r="D1269" s="838" t="s">
        <v>13</v>
      </c>
      <c r="E1269" s="838" t="s">
        <v>615</v>
      </c>
      <c r="F1269" s="365" t="s">
        <v>619</v>
      </c>
      <c r="G1269" s="366" t="s">
        <v>34</v>
      </c>
      <c r="H1269" s="366" t="s">
        <v>1338</v>
      </c>
      <c r="I1269" s="840" t="s">
        <v>34</v>
      </c>
      <c r="J1269" s="366" t="s">
        <v>1419</v>
      </c>
      <c r="L1269" s="681" t="s">
        <v>1419</v>
      </c>
      <c r="M1269" s="368" t="s">
        <v>1416</v>
      </c>
      <c r="N1269" s="683">
        <v>617040</v>
      </c>
      <c r="O1269" s="683" t="s">
        <v>1321</v>
      </c>
      <c r="S1269" s="873"/>
      <c r="AD1269" s="686">
        <v>0</v>
      </c>
      <c r="AG1269" s="689" t="s">
        <v>1438</v>
      </c>
      <c r="AI1269" s="689">
        <v>0</v>
      </c>
      <c r="AJ1269" s="689">
        <v>0</v>
      </c>
      <c r="AK1269" s="689">
        <v>0</v>
      </c>
      <c r="AO1269" s="683" t="s">
        <v>1324</v>
      </c>
      <c r="AR1269" s="369">
        <v>0</v>
      </c>
      <c r="AS1269" s="369">
        <v>0</v>
      </c>
      <c r="AT1269" s="369" t="s">
        <v>1419</v>
      </c>
      <c r="AW1269"/>
      <c r="AX1269" s="198"/>
      <c r="AY1269" s="184"/>
      <c r="AZ1269" s="184"/>
      <c r="BA1269" s="184"/>
      <c r="BB1269" s="186"/>
      <c r="BC1269" s="184"/>
      <c r="BD1269" s="184"/>
      <c r="BE1269" s="184"/>
      <c r="BF1269" s="184"/>
      <c r="BG1269" s="186"/>
      <c r="BH1269" s="186"/>
      <c r="BI1269" s="199"/>
      <c r="BJ1269" s="199"/>
      <c r="BK1269" s="199"/>
      <c r="BL1269" s="186"/>
      <c r="BM1269" s="186"/>
      <c r="BN1269" s="186"/>
      <c r="BO1269" s="186"/>
      <c r="BP1269" s="186"/>
      <c r="BQ1269" s="186"/>
      <c r="BR1269" s="186"/>
      <c r="BS1269" s="186"/>
      <c r="BT1269" s="187"/>
      <c r="BU1269" s="188"/>
      <c r="BV1269" s="189"/>
      <c r="BW1269" s="185"/>
      <c r="BX1269"/>
      <c r="BZ1269"/>
    </row>
    <row r="1270" spans="2:78" ht="18.75">
      <c r="B1270" s="676" t="s">
        <v>414</v>
      </c>
      <c r="C1270" s="364">
        <v>13418910000130</v>
      </c>
      <c r="D1270" s="838" t="s">
        <v>13</v>
      </c>
      <c r="E1270" s="838" t="s">
        <v>616</v>
      </c>
      <c r="F1270" s="365" t="s">
        <v>617</v>
      </c>
      <c r="G1270" s="366" t="s">
        <v>34</v>
      </c>
      <c r="H1270" s="366" t="s">
        <v>1338</v>
      </c>
      <c r="I1270" s="840" t="s">
        <v>34</v>
      </c>
      <c r="J1270" s="366" t="s">
        <v>608</v>
      </c>
      <c r="K1270" s="367" t="s">
        <v>48</v>
      </c>
      <c r="L1270" s="681" t="s">
        <v>1419</v>
      </c>
      <c r="M1270" s="368" t="s">
        <v>1416</v>
      </c>
      <c r="N1270" s="682">
        <v>282944</v>
      </c>
      <c r="O1270" s="683" t="s">
        <v>1321</v>
      </c>
      <c r="P1270" s="684">
        <v>40758</v>
      </c>
      <c r="Q1270" s="372">
        <v>55.032328</v>
      </c>
      <c r="R1270" s="372">
        <v>50.798288035856572</v>
      </c>
      <c r="S1270" s="873">
        <v>1</v>
      </c>
      <c r="T1270" s="369">
        <v>0.16723417243625494</v>
      </c>
      <c r="U1270" s="685">
        <v>1.7200928128793302</v>
      </c>
      <c r="V1270" s="369">
        <v>0.16981062785852385</v>
      </c>
      <c r="W1270" s="685">
        <v>1.4930849818508651</v>
      </c>
      <c r="X1270" s="369">
        <v>0.20998838231282835</v>
      </c>
      <c r="Y1270" s="685">
        <v>1.4032444498268162</v>
      </c>
      <c r="Z1270" s="369">
        <v>0.27872022411451525</v>
      </c>
      <c r="AA1270" s="685">
        <v>1.4840794007342946</v>
      </c>
      <c r="AB1270" s="369">
        <v>0.12519629384264919</v>
      </c>
      <c r="AC1270" s="373">
        <v>0.44793050834054843</v>
      </c>
      <c r="AD1270" s="686">
        <v>0</v>
      </c>
      <c r="AE1270" s="687" t="s">
        <v>1906</v>
      </c>
      <c r="AF1270" s="688" t="s">
        <v>1800</v>
      </c>
      <c r="AG1270" s="689" t="s">
        <v>1438</v>
      </c>
      <c r="AH1270" s="689" t="s">
        <v>1786</v>
      </c>
      <c r="AI1270" s="689">
        <v>1000</v>
      </c>
      <c r="AJ1270" s="689">
        <v>500</v>
      </c>
      <c r="AK1270" s="689">
        <v>500</v>
      </c>
      <c r="AL1270" s="673">
        <v>1.3</v>
      </c>
      <c r="AM1270" s="673">
        <v>20</v>
      </c>
      <c r="AN1270" s="685" t="s">
        <v>1801</v>
      </c>
      <c r="AO1270" s="683" t="s">
        <v>1324</v>
      </c>
      <c r="AP1270" s="687" t="s">
        <v>1802</v>
      </c>
      <c r="AQ1270" s="376" t="s">
        <v>668</v>
      </c>
      <c r="AR1270" s="369">
        <v>3.0333333333333302E-3</v>
      </c>
      <c r="AS1270" s="369">
        <v>3.0333333333333302E-3</v>
      </c>
      <c r="AT1270" s="369" t="s">
        <v>1419</v>
      </c>
      <c r="AW1270"/>
      <c r="AX1270" s="198"/>
      <c r="AY1270" s="184"/>
      <c r="AZ1270" s="184"/>
      <c r="BA1270" s="184"/>
      <c r="BB1270" s="186"/>
      <c r="BC1270" s="184"/>
      <c r="BD1270" s="184"/>
      <c r="BE1270" s="184"/>
      <c r="BF1270" s="184"/>
      <c r="BG1270" s="186"/>
      <c r="BH1270" s="186"/>
      <c r="BI1270" s="199"/>
      <c r="BJ1270" s="199"/>
      <c r="BK1270" s="199"/>
      <c r="BL1270" s="186"/>
      <c r="BM1270" s="186"/>
      <c r="BN1270" s="186"/>
      <c r="BO1270" s="186"/>
      <c r="BP1270" s="186"/>
      <c r="BQ1270" s="186"/>
      <c r="BR1270" s="186"/>
      <c r="BS1270" s="186"/>
      <c r="BT1270" s="187"/>
      <c r="BU1270" s="188"/>
      <c r="BV1270" s="189"/>
      <c r="BW1270" s="185"/>
      <c r="BX1270"/>
      <c r="BZ1270"/>
    </row>
    <row r="1271" spans="2:78" ht="18.75">
      <c r="B1271" s="676" t="s">
        <v>493</v>
      </c>
      <c r="C1271" s="364"/>
      <c r="D1271" s="838" t="s">
        <v>11</v>
      </c>
      <c r="E1271" s="838" t="s">
        <v>620</v>
      </c>
      <c r="F1271" s="365" t="s">
        <v>685</v>
      </c>
      <c r="G1271" s="366" t="s">
        <v>738</v>
      </c>
      <c r="H1271" s="366" t="s">
        <v>34</v>
      </c>
      <c r="I1271" s="840" t="s">
        <v>1319</v>
      </c>
      <c r="J1271" s="366" t="s">
        <v>608</v>
      </c>
      <c r="L1271" s="681" t="s">
        <v>1419</v>
      </c>
      <c r="M1271" s="368" t="s">
        <v>1416</v>
      </c>
      <c r="N1271" s="683">
        <v>593338</v>
      </c>
      <c r="O1271" s="683" t="s">
        <v>1321</v>
      </c>
      <c r="S1271" s="873"/>
      <c r="AD1271" s="686">
        <v>0</v>
      </c>
      <c r="AG1271" s="689" t="s">
        <v>1438</v>
      </c>
      <c r="AI1271" s="689">
        <v>100000</v>
      </c>
      <c r="AJ1271" s="689">
        <v>50000</v>
      </c>
      <c r="AK1271" s="689">
        <v>10000</v>
      </c>
      <c r="AO1271" s="683" t="s">
        <v>1324</v>
      </c>
      <c r="AR1271" s="369">
        <v>0</v>
      </c>
      <c r="AS1271" s="369">
        <v>0</v>
      </c>
      <c r="AT1271" s="369" t="s">
        <v>1419</v>
      </c>
      <c r="AW1271"/>
      <c r="AX1271" s="198"/>
      <c r="AY1271" s="184"/>
      <c r="AZ1271" s="184"/>
      <c r="BA1271" s="184"/>
      <c r="BB1271" s="186"/>
      <c r="BC1271" s="184"/>
      <c r="BD1271" s="184"/>
      <c r="BE1271" s="184"/>
      <c r="BF1271" s="184"/>
      <c r="BG1271" s="186"/>
      <c r="BH1271" s="186"/>
      <c r="BI1271" s="199"/>
      <c r="BJ1271" s="199"/>
      <c r="BK1271" s="199"/>
      <c r="BL1271" s="186"/>
      <c r="BM1271" s="186"/>
      <c r="BN1271" s="186"/>
      <c r="BO1271" s="186"/>
      <c r="BP1271" s="186"/>
      <c r="BQ1271" s="186"/>
      <c r="BR1271" s="186"/>
      <c r="BS1271" s="186"/>
      <c r="BT1271" s="187"/>
      <c r="BU1271" s="188"/>
      <c r="BV1271" s="189"/>
      <c r="BW1271" s="185"/>
      <c r="BX1271"/>
      <c r="BZ1271"/>
    </row>
    <row r="1272" spans="2:78" ht="18.75">
      <c r="B1272" s="676" t="s">
        <v>1236</v>
      </c>
      <c r="C1272" s="364">
        <v>17439235000187</v>
      </c>
      <c r="D1272" s="838" t="s">
        <v>14</v>
      </c>
      <c r="E1272" s="838" t="s">
        <v>614</v>
      </c>
      <c r="F1272" s="365" t="s">
        <v>1419</v>
      </c>
      <c r="G1272" s="366" t="s">
        <v>1419</v>
      </c>
      <c r="H1272" s="366" t="s">
        <v>1338</v>
      </c>
      <c r="I1272" s="840" t="s">
        <v>34</v>
      </c>
      <c r="J1272" s="366" t="s">
        <v>608</v>
      </c>
      <c r="K1272" s="367" t="s">
        <v>48</v>
      </c>
      <c r="L1272" s="681" t="s">
        <v>1419</v>
      </c>
      <c r="M1272" s="368" t="s">
        <v>34</v>
      </c>
      <c r="N1272" s="682">
        <v>331945</v>
      </c>
      <c r="O1272" s="683" t="s">
        <v>1321</v>
      </c>
      <c r="P1272" s="684">
        <v>41361</v>
      </c>
      <c r="Q1272" s="372">
        <v>59.631715</v>
      </c>
      <c r="R1272" s="372">
        <v>47.617229239043787</v>
      </c>
      <c r="S1272" s="873">
        <v>4</v>
      </c>
      <c r="T1272" s="369">
        <v>0.17086677197633415</v>
      </c>
      <c r="U1272" s="685">
        <v>1.7574560399634405</v>
      </c>
      <c r="V1272" s="369">
        <v>0.13392160280531917</v>
      </c>
      <c r="W1272" s="685">
        <v>1.1775254376929254</v>
      </c>
      <c r="X1272" s="369">
        <v>0.21095359295140859</v>
      </c>
      <c r="Y1272" s="685">
        <v>1.4096944565204426</v>
      </c>
      <c r="Z1272" s="369">
        <v>0.34011609871104853</v>
      </c>
      <c r="AA1272" s="685">
        <v>1.8109891291842288</v>
      </c>
      <c r="AB1272" s="369">
        <v>0.23690837811103518</v>
      </c>
      <c r="AC1272" s="373">
        <v>8.5223725100270681E-2</v>
      </c>
      <c r="AD1272" s="686">
        <v>0</v>
      </c>
      <c r="AE1272" s="687" t="s">
        <v>1906</v>
      </c>
      <c r="AF1272" s="688" t="s">
        <v>1800</v>
      </c>
      <c r="AG1272" s="689" t="s">
        <v>1438</v>
      </c>
      <c r="AH1272" s="689" t="s">
        <v>1786</v>
      </c>
      <c r="AI1272" s="689">
        <v>1000</v>
      </c>
      <c r="AJ1272" s="689">
        <v>500</v>
      </c>
      <c r="AK1272" s="689">
        <v>500</v>
      </c>
      <c r="AL1272" s="673">
        <v>1.8</v>
      </c>
      <c r="AM1272" s="673">
        <v>20</v>
      </c>
      <c r="AN1272" s="685" t="s">
        <v>666</v>
      </c>
      <c r="AO1272" s="683" t="s">
        <v>1324</v>
      </c>
      <c r="AP1272" s="687" t="s">
        <v>1783</v>
      </c>
      <c r="AQ1272" s="376" t="s">
        <v>670</v>
      </c>
      <c r="AR1272" s="369">
        <v>4.6666666666666697E-3</v>
      </c>
      <c r="AS1272" s="369">
        <v>4.6666666666666697E-3</v>
      </c>
      <c r="AT1272" s="369" t="s">
        <v>1419</v>
      </c>
      <c r="AW1272"/>
      <c r="AX1272" s="198"/>
      <c r="AY1272" s="184"/>
      <c r="AZ1272" s="184"/>
      <c r="BA1272" s="184"/>
      <c r="BB1272" s="186"/>
      <c r="BC1272" s="184"/>
      <c r="BD1272" s="184"/>
      <c r="BE1272" s="184"/>
      <c r="BF1272" s="184"/>
      <c r="BG1272" s="186"/>
      <c r="BH1272" s="186"/>
      <c r="BI1272" s="199"/>
      <c r="BJ1272" s="199"/>
      <c r="BK1272" s="199"/>
      <c r="BL1272" s="186"/>
      <c r="BM1272" s="186"/>
      <c r="BN1272" s="186"/>
      <c r="BO1272" s="186"/>
      <c r="BP1272" s="186"/>
      <c r="BQ1272" s="186"/>
      <c r="BR1272" s="186"/>
      <c r="BS1272" s="186"/>
      <c r="BT1272" s="187"/>
      <c r="BU1272" s="188"/>
      <c r="BV1272" s="189"/>
      <c r="BW1272" s="185"/>
      <c r="BX1272"/>
      <c r="BZ1272"/>
    </row>
    <row r="1273" spans="2:78" ht="18.75">
      <c r="B1273" s="676" t="s">
        <v>542</v>
      </c>
      <c r="C1273" s="364">
        <v>29562681000163</v>
      </c>
      <c r="D1273" s="838" t="s">
        <v>13</v>
      </c>
      <c r="E1273" s="838" t="s">
        <v>615</v>
      </c>
      <c r="F1273" s="365" t="s">
        <v>619</v>
      </c>
      <c r="G1273" s="366" t="s">
        <v>34</v>
      </c>
      <c r="H1273" s="366" t="s">
        <v>1338</v>
      </c>
      <c r="I1273" s="840" t="s">
        <v>34</v>
      </c>
      <c r="J1273" s="366" t="s">
        <v>1419</v>
      </c>
      <c r="K1273" s="367" t="s">
        <v>48</v>
      </c>
      <c r="L1273" s="681" t="s">
        <v>1419</v>
      </c>
      <c r="M1273" s="368" t="s">
        <v>1416</v>
      </c>
      <c r="N1273" s="682">
        <v>477461</v>
      </c>
      <c r="O1273" s="683" t="s">
        <v>1321</v>
      </c>
      <c r="P1273" s="684">
        <v>43237</v>
      </c>
      <c r="Q1273" s="372">
        <v>10.92580502</v>
      </c>
      <c r="R1273" s="372">
        <v>7.9953048025896383</v>
      </c>
      <c r="S1273" s="873">
        <v>1</v>
      </c>
      <c r="T1273" s="369">
        <v>0.21718211667215792</v>
      </c>
      <c r="U1273" s="685">
        <v>2.2338341053835449</v>
      </c>
      <c r="V1273" s="369">
        <v>0.23892327159129967</v>
      </c>
      <c r="W1273" s="685">
        <v>2.1007680916464992</v>
      </c>
      <c r="X1273" s="369">
        <v>0.25976522075526876</v>
      </c>
      <c r="Y1273" s="685">
        <v>1.7358774817353317</v>
      </c>
      <c r="Z1273" s="369">
        <v>0.2576494326538199</v>
      </c>
      <c r="AA1273" s="685">
        <v>1.3718854339587148</v>
      </c>
      <c r="AB1273" s="369">
        <v>7.3942397347424971E-2</v>
      </c>
      <c r="AC1273" s="373">
        <v>1.6931001396646781</v>
      </c>
      <c r="AD1273" s="686">
        <v>0</v>
      </c>
      <c r="AE1273" s="687" t="s">
        <v>1906</v>
      </c>
      <c r="AF1273" s="688" t="s">
        <v>1800</v>
      </c>
      <c r="AG1273" s="689" t="s">
        <v>1438</v>
      </c>
      <c r="AH1273" s="689" t="s">
        <v>1786</v>
      </c>
      <c r="AI1273" s="689">
        <v>5000</v>
      </c>
      <c r="AJ1273" s="689">
        <v>1000</v>
      </c>
      <c r="AK1273" s="689">
        <v>5000</v>
      </c>
      <c r="AL1273" s="673">
        <v>2</v>
      </c>
      <c r="AM1273" s="673">
        <v>20</v>
      </c>
      <c r="AN1273" s="685" t="s">
        <v>1782</v>
      </c>
      <c r="AO1273" s="683" t="s">
        <v>1324</v>
      </c>
      <c r="AP1273" s="687" t="s">
        <v>1802</v>
      </c>
      <c r="AQ1273" s="376" t="s">
        <v>668</v>
      </c>
      <c r="AR1273" s="369">
        <v>2.666E-3</v>
      </c>
      <c r="AS1273" s="369">
        <v>2.666E-3</v>
      </c>
      <c r="AT1273" s="369" t="s">
        <v>1419</v>
      </c>
      <c r="AW1273"/>
      <c r="AX1273" s="198"/>
      <c r="AY1273" s="184"/>
      <c r="AZ1273" s="184"/>
      <c r="BA1273" s="184"/>
      <c r="BB1273" s="186"/>
      <c r="BC1273" s="184"/>
      <c r="BD1273" s="184"/>
      <c r="BE1273" s="184"/>
      <c r="BF1273" s="184"/>
      <c r="BG1273" s="186"/>
      <c r="BH1273" s="186"/>
      <c r="BI1273" s="199"/>
      <c r="BJ1273" s="199"/>
      <c r="BK1273" s="199"/>
      <c r="BL1273" s="186"/>
      <c r="BM1273" s="186"/>
      <c r="BN1273" s="186"/>
      <c r="BO1273" s="186"/>
      <c r="BP1273" s="186"/>
      <c r="BQ1273" s="186"/>
      <c r="BR1273" s="186"/>
      <c r="BS1273" s="186"/>
      <c r="BT1273" s="187"/>
      <c r="BU1273" s="188"/>
      <c r="BV1273" s="189"/>
      <c r="BW1273" s="185"/>
      <c r="BX1273"/>
      <c r="BZ1273"/>
    </row>
    <row r="1274" spans="2:78" ht="18.75">
      <c r="B1274" s="676" t="s">
        <v>1237</v>
      </c>
      <c r="C1274" s="364">
        <v>31188723000190</v>
      </c>
      <c r="D1274" s="838" t="s">
        <v>14</v>
      </c>
      <c r="E1274" s="838" t="s">
        <v>607</v>
      </c>
      <c r="F1274" s="365" t="s">
        <v>1419</v>
      </c>
      <c r="G1274" s="366" t="s">
        <v>1419</v>
      </c>
      <c r="H1274" s="366" t="s">
        <v>34</v>
      </c>
      <c r="I1274" s="840" t="s">
        <v>34</v>
      </c>
      <c r="J1274" s="366" t="s">
        <v>608</v>
      </c>
      <c r="K1274" s="367" t="s">
        <v>48</v>
      </c>
      <c r="L1274" s="681" t="s">
        <v>1419</v>
      </c>
      <c r="M1274" s="368" t="s">
        <v>1416</v>
      </c>
      <c r="N1274" s="682">
        <v>479667</v>
      </c>
      <c r="O1274" s="683" t="s">
        <v>1321</v>
      </c>
      <c r="P1274" s="684">
        <v>43303</v>
      </c>
      <c r="Q1274" s="372">
        <v>66.593709790000005</v>
      </c>
      <c r="R1274" s="372">
        <v>60.603257677242802</v>
      </c>
      <c r="S1274" s="873">
        <v>3</v>
      </c>
      <c r="T1274" s="369">
        <v>0.12442940765021815</v>
      </c>
      <c r="U1274" s="685">
        <v>1.279822937453498</v>
      </c>
      <c r="V1274" s="369">
        <v>0.10615839558595619</v>
      </c>
      <c r="W1274" s="685">
        <v>0.93341334488692951</v>
      </c>
      <c r="X1274" s="369">
        <v>-0.10787855139926406</v>
      </c>
      <c r="Y1274" s="685">
        <v>-0.72089692219666324</v>
      </c>
      <c r="Z1274" s="369">
        <v>0.27183835863323802</v>
      </c>
      <c r="AA1274" s="685">
        <v>1.4474360791675334</v>
      </c>
      <c r="AB1274" s="369">
        <v>0.36588700341309971</v>
      </c>
      <c r="AC1274" s="373">
        <v>-2.0697627023190425E-2</v>
      </c>
      <c r="AD1274" s="686">
        <v>0</v>
      </c>
      <c r="AE1274" s="687" t="s">
        <v>1939</v>
      </c>
      <c r="AF1274" s="688" t="s">
        <v>1797</v>
      </c>
      <c r="AG1274" s="689" t="s">
        <v>741</v>
      </c>
      <c r="AH1274" s="689" t="s">
        <v>1786</v>
      </c>
      <c r="AI1274" s="689">
        <v>5000</v>
      </c>
      <c r="AJ1274" s="689">
        <v>0</v>
      </c>
      <c r="AK1274" s="689">
        <v>1000</v>
      </c>
      <c r="AL1274" s="673">
        <v>2</v>
      </c>
      <c r="AM1274" s="673">
        <v>30</v>
      </c>
      <c r="AN1274" s="685" t="s">
        <v>1781</v>
      </c>
      <c r="AO1274" s="683" t="s">
        <v>1324</v>
      </c>
      <c r="AP1274" s="687" t="s">
        <v>1783</v>
      </c>
      <c r="AQ1274" s="376" t="s">
        <v>659</v>
      </c>
      <c r="AR1274" s="369">
        <v>1.9599999999999999E-3</v>
      </c>
      <c r="AS1274" s="369">
        <v>1.9599999999999999E-3</v>
      </c>
      <c r="AT1274" s="369" t="s">
        <v>1419</v>
      </c>
      <c r="AW1274"/>
      <c r="AX1274" s="198"/>
      <c r="AY1274" s="184"/>
      <c r="AZ1274" s="184"/>
      <c r="BA1274" s="184"/>
      <c r="BB1274" s="186"/>
      <c r="BC1274" s="184"/>
      <c r="BD1274" s="184"/>
      <c r="BE1274" s="184"/>
      <c r="BF1274" s="184"/>
      <c r="BG1274" s="186"/>
      <c r="BH1274" s="186"/>
      <c r="BI1274" s="199"/>
      <c r="BJ1274" s="199"/>
      <c r="BK1274" s="199"/>
      <c r="BL1274" s="186"/>
      <c r="BM1274" s="186"/>
      <c r="BN1274" s="186"/>
      <c r="BO1274" s="186"/>
      <c r="BP1274" s="186"/>
      <c r="BQ1274" s="186"/>
      <c r="BR1274" s="186"/>
      <c r="BS1274" s="186"/>
      <c r="BT1274" s="187"/>
      <c r="BU1274" s="188"/>
      <c r="BV1274" s="189"/>
      <c r="BW1274" s="185"/>
      <c r="BX1274"/>
      <c r="BZ1274"/>
    </row>
    <row r="1275" spans="2:78" ht="18.75">
      <c r="B1275" s="676" t="s">
        <v>415</v>
      </c>
      <c r="C1275" s="364">
        <v>26343648000154</v>
      </c>
      <c r="D1275" s="838" t="s">
        <v>13</v>
      </c>
      <c r="E1275" s="838" t="s">
        <v>615</v>
      </c>
      <c r="F1275" s="365" t="s">
        <v>619</v>
      </c>
      <c r="G1275" s="366" t="s">
        <v>34</v>
      </c>
      <c r="H1275" s="366" t="s">
        <v>865</v>
      </c>
      <c r="I1275" s="840" t="s">
        <v>34</v>
      </c>
      <c r="J1275" s="366" t="s">
        <v>1419</v>
      </c>
      <c r="K1275" s="367" t="s">
        <v>48</v>
      </c>
      <c r="L1275" s="681" t="s">
        <v>1419</v>
      </c>
      <c r="M1275" s="368" t="s">
        <v>1416</v>
      </c>
      <c r="N1275" s="682">
        <v>431931</v>
      </c>
      <c r="O1275" s="683" t="s">
        <v>1321</v>
      </c>
      <c r="P1275" s="684">
        <v>42644</v>
      </c>
      <c r="Q1275" s="372">
        <v>19.656053</v>
      </c>
      <c r="R1275" s="372">
        <v>20.61019701992031</v>
      </c>
      <c r="S1275" s="873">
        <v>2</v>
      </c>
      <c r="T1275" s="369">
        <v>7.7931795079437594E-2</v>
      </c>
      <c r="U1275" s="685">
        <v>0.80157014955792905</v>
      </c>
      <c r="V1275" s="369">
        <v>7.3290465910108127E-2</v>
      </c>
      <c r="W1275" s="685">
        <v>0.64441722725626405</v>
      </c>
      <c r="X1275" s="369">
        <v>0.10342961073592094</v>
      </c>
      <c r="Y1275" s="685">
        <v>0.69116693797237083</v>
      </c>
      <c r="Z1275" s="369">
        <v>0.15737074957380703</v>
      </c>
      <c r="AA1275" s="685">
        <v>0.83793950892004676</v>
      </c>
      <c r="AB1275" s="369">
        <v>6.8232565126378375E-2</v>
      </c>
      <c r="AC1275" s="373">
        <v>-0.59269239446328448</v>
      </c>
      <c r="AD1275" s="686">
        <v>0</v>
      </c>
      <c r="AE1275" s="687" t="s">
        <v>1967</v>
      </c>
      <c r="AF1275" s="688" t="s">
        <v>1800</v>
      </c>
      <c r="AG1275" s="689" t="s">
        <v>1438</v>
      </c>
      <c r="AH1275" s="689" t="s">
        <v>1780</v>
      </c>
      <c r="AI1275" s="689">
        <v>25000</v>
      </c>
      <c r="AJ1275" s="689">
        <v>5000</v>
      </c>
      <c r="AK1275" s="689">
        <v>25000</v>
      </c>
      <c r="AL1275" s="673">
        <v>0.78</v>
      </c>
      <c r="AM1275" s="673">
        <v>0</v>
      </c>
      <c r="AN1275" s="685" t="s">
        <v>1801</v>
      </c>
      <c r="AO1275" s="683" t="s">
        <v>1324</v>
      </c>
      <c r="AP1275" s="687" t="s">
        <v>1802</v>
      </c>
      <c r="AQ1275" s="376" t="s">
        <v>668</v>
      </c>
      <c r="AR1275" s="369">
        <v>1.25E-3</v>
      </c>
      <c r="AS1275" s="369">
        <v>1.25E-3</v>
      </c>
      <c r="AT1275" s="369" t="s">
        <v>1419</v>
      </c>
      <c r="AW1275"/>
      <c r="AX1275" s="198"/>
      <c r="AY1275" s="184"/>
      <c r="AZ1275" s="184"/>
      <c r="BA1275" s="184"/>
      <c r="BB1275" s="186"/>
      <c r="BC1275" s="184"/>
      <c r="BD1275" s="184"/>
      <c r="BE1275" s="184"/>
      <c r="BF1275" s="184"/>
      <c r="BG1275" s="186"/>
      <c r="BH1275" s="186"/>
      <c r="BI1275" s="199"/>
      <c r="BJ1275" s="199"/>
      <c r="BK1275" s="199"/>
      <c r="BL1275" s="186"/>
      <c r="BM1275" s="186"/>
      <c r="BN1275" s="186"/>
      <c r="BO1275" s="186"/>
      <c r="BP1275" s="186"/>
      <c r="BQ1275" s="186"/>
      <c r="BR1275" s="186"/>
      <c r="BS1275" s="186"/>
      <c r="BT1275" s="187"/>
      <c r="BU1275" s="188"/>
      <c r="BV1275" s="189"/>
      <c r="BW1275" s="185"/>
      <c r="BX1275"/>
      <c r="BZ1275"/>
    </row>
    <row r="1276" spans="2:78" ht="18.75">
      <c r="B1276" s="676" t="s">
        <v>599</v>
      </c>
      <c r="C1276" s="364"/>
      <c r="D1276" s="838" t="s">
        <v>14</v>
      </c>
      <c r="E1276" s="838" t="s">
        <v>607</v>
      </c>
      <c r="F1276" s="365" t="s">
        <v>1419</v>
      </c>
      <c r="G1276" s="366" t="s">
        <v>1419</v>
      </c>
      <c r="H1276" s="366" t="s">
        <v>34</v>
      </c>
      <c r="I1276" s="840" t="s">
        <v>34</v>
      </c>
      <c r="J1276" s="366" t="s">
        <v>608</v>
      </c>
      <c r="L1276" s="681" t="s">
        <v>1419</v>
      </c>
      <c r="M1276" s="368" t="s">
        <v>1416</v>
      </c>
      <c r="N1276" s="682">
        <v>297593</v>
      </c>
      <c r="O1276" s="683" t="s">
        <v>1321</v>
      </c>
      <c r="S1276" s="873"/>
      <c r="AD1276" s="686">
        <v>0</v>
      </c>
      <c r="AG1276" s="689" t="s">
        <v>1438</v>
      </c>
      <c r="AI1276" s="689">
        <v>25000</v>
      </c>
      <c r="AJ1276" s="689">
        <v>25000</v>
      </c>
      <c r="AK1276" s="689">
        <v>5000</v>
      </c>
      <c r="AO1276" s="683" t="s">
        <v>1324</v>
      </c>
      <c r="AR1276" s="369">
        <v>1.3333333333333299E-4</v>
      </c>
      <c r="AS1276" s="369">
        <v>1.3333333333333299E-4</v>
      </c>
      <c r="AT1276" s="369" t="s">
        <v>1419</v>
      </c>
      <c r="AW1276"/>
      <c r="AX1276" s="198"/>
      <c r="AY1276" s="184"/>
      <c r="AZ1276" s="184"/>
      <c r="BA1276" s="184"/>
      <c r="BB1276" s="186"/>
      <c r="BC1276" s="184"/>
      <c r="BD1276" s="184"/>
      <c r="BE1276" s="184"/>
      <c r="BF1276" s="184"/>
      <c r="BG1276" s="186"/>
      <c r="BH1276" s="186"/>
      <c r="BI1276" s="199"/>
      <c r="BJ1276" s="199"/>
      <c r="BK1276" s="199"/>
      <c r="BL1276" s="186"/>
      <c r="BM1276" s="186"/>
      <c r="BN1276" s="186"/>
      <c r="BO1276" s="186"/>
      <c r="BP1276" s="186"/>
      <c r="BQ1276" s="186"/>
      <c r="BR1276" s="186"/>
      <c r="BS1276" s="186"/>
      <c r="BT1276" s="187"/>
      <c r="BU1276" s="188"/>
      <c r="BV1276" s="189"/>
      <c r="BW1276" s="185"/>
      <c r="BX1276"/>
      <c r="BZ1276"/>
    </row>
    <row r="1277" spans="2:78" ht="18.75">
      <c r="B1277" s="676" t="s">
        <v>1718</v>
      </c>
      <c r="C1277" s="364">
        <v>20852221000103</v>
      </c>
      <c r="D1277" s="838" t="s">
        <v>14</v>
      </c>
      <c r="E1277" s="838" t="s">
        <v>607</v>
      </c>
      <c r="F1277" s="365" t="s">
        <v>1419</v>
      </c>
      <c r="G1277" s="366" t="s">
        <v>1419</v>
      </c>
      <c r="H1277" s="366" t="s">
        <v>34</v>
      </c>
      <c r="I1277" s="840" t="s">
        <v>34</v>
      </c>
      <c r="J1277" s="366" t="s">
        <v>611</v>
      </c>
      <c r="K1277" s="367" t="s">
        <v>48</v>
      </c>
      <c r="L1277" s="681" t="s">
        <v>1419</v>
      </c>
      <c r="M1277" s="368" t="s">
        <v>1419</v>
      </c>
      <c r="N1277" s="682">
        <v>384021</v>
      </c>
      <c r="O1277" s="683" t="s">
        <v>1321</v>
      </c>
      <c r="P1277" s="684">
        <v>41893</v>
      </c>
      <c r="Q1277" s="372">
        <v>0</v>
      </c>
      <c r="R1277" s="372">
        <v>12.630699227500001</v>
      </c>
      <c r="S1277" s="873">
        <v>3</v>
      </c>
      <c r="T1277" s="369">
        <v>-4.079222728644849E-2</v>
      </c>
      <c r="U1277" s="685">
        <v>-0.41956985199006297</v>
      </c>
      <c r="V1277" s="369">
        <v>4.9917402712363668E-2</v>
      </c>
      <c r="W1277" s="685">
        <v>0.43890612303092469</v>
      </c>
      <c r="X1277" s="369">
        <v>0.40922796632736991</v>
      </c>
      <c r="Y1277" s="685">
        <v>2.7346602042360506</v>
      </c>
      <c r="Z1277" s="369">
        <v>0.86319463049060885</v>
      </c>
      <c r="AA1277" s="685">
        <v>4.5961837681690101</v>
      </c>
      <c r="AB1277" s="369">
        <v>0.20659486654976977</v>
      </c>
      <c r="AC1277" s="373">
        <v>-0.30888466237614159</v>
      </c>
      <c r="AD1277" s="686">
        <v>0</v>
      </c>
      <c r="AE1277" s="687" t="s">
        <v>1967</v>
      </c>
      <c r="AF1277" s="688" t="s">
        <v>1800</v>
      </c>
      <c r="AG1277" s="689" t="s">
        <v>1438</v>
      </c>
      <c r="AH1277" s="689" t="s">
        <v>1861</v>
      </c>
      <c r="AI1277" s="689">
        <v>200000</v>
      </c>
      <c r="AJ1277" s="689">
        <v>50000</v>
      </c>
      <c r="AK1277" s="689">
        <v>200000</v>
      </c>
      <c r="AL1277" s="673">
        <v>0.08</v>
      </c>
      <c r="AM1277" s="673">
        <v>10</v>
      </c>
      <c r="AN1277" s="685" t="s">
        <v>1801</v>
      </c>
      <c r="AO1277" s="683" t="s">
        <v>1324</v>
      </c>
      <c r="AP1277" s="687" t="s">
        <v>1802</v>
      </c>
      <c r="AQ1277" s="376" t="s">
        <v>679</v>
      </c>
      <c r="AR1277" s="369">
        <v>1.3333333333333299E-4</v>
      </c>
      <c r="AS1277" s="369">
        <v>1.3333333333333299E-4</v>
      </c>
      <c r="AT1277" s="369" t="s">
        <v>1419</v>
      </c>
      <c r="AW1277"/>
      <c r="AX1277" s="198"/>
      <c r="AY1277" s="184"/>
      <c r="AZ1277" s="184"/>
      <c r="BA1277" s="184"/>
      <c r="BB1277" s="186"/>
      <c r="BC1277" s="184"/>
      <c r="BD1277" s="184"/>
      <c r="BE1277" s="184"/>
      <c r="BF1277" s="184"/>
      <c r="BG1277" s="186"/>
      <c r="BH1277" s="186"/>
      <c r="BI1277" s="199"/>
      <c r="BJ1277" s="199"/>
      <c r="BK1277" s="199"/>
      <c r="BL1277" s="186"/>
      <c r="BM1277" s="186"/>
      <c r="BN1277" s="186"/>
      <c r="BO1277" s="186"/>
      <c r="BP1277" s="186"/>
      <c r="BQ1277" s="186"/>
      <c r="BR1277" s="186"/>
      <c r="BS1277" s="186"/>
      <c r="BT1277" s="187"/>
      <c r="BU1277" s="188"/>
      <c r="BV1277" s="189"/>
      <c r="BW1277" s="185"/>
      <c r="BX1277"/>
      <c r="BZ1277"/>
    </row>
    <row r="1278" spans="2:78" ht="18.75">
      <c r="B1278" s="676" t="s">
        <v>416</v>
      </c>
      <c r="C1278" s="364">
        <v>30509221000150</v>
      </c>
      <c r="D1278" s="838" t="s">
        <v>11</v>
      </c>
      <c r="E1278" s="838" t="s">
        <v>620</v>
      </c>
      <c r="F1278" s="365" t="s">
        <v>663</v>
      </c>
      <c r="G1278" s="366" t="s">
        <v>738</v>
      </c>
      <c r="H1278" s="366" t="s">
        <v>34</v>
      </c>
      <c r="I1278" s="840" t="s">
        <v>1304</v>
      </c>
      <c r="J1278" s="366" t="s">
        <v>608</v>
      </c>
      <c r="K1278" s="367" t="s">
        <v>48</v>
      </c>
      <c r="L1278" s="681" t="s">
        <v>1419</v>
      </c>
      <c r="M1278" s="368" t="s">
        <v>1416</v>
      </c>
      <c r="N1278" s="682">
        <v>497606</v>
      </c>
      <c r="O1278" s="683" t="s">
        <v>1321</v>
      </c>
      <c r="P1278" s="684">
        <v>43203</v>
      </c>
      <c r="Q1278" s="372">
        <v>1282.4429932099999</v>
      </c>
      <c r="R1278" s="372">
        <v>708.59818066852608</v>
      </c>
      <c r="S1278" s="873">
        <v>0</v>
      </c>
      <c r="T1278" s="369">
        <v>9.8243054695989374E-2</v>
      </c>
      <c r="U1278" s="685">
        <v>1.0104823065530792</v>
      </c>
      <c r="V1278" s="369">
        <v>0.11492108479036212</v>
      </c>
      <c r="W1278" s="685">
        <v>1.010460581663096</v>
      </c>
      <c r="X1278" s="369">
        <v>0.15659183301113866</v>
      </c>
      <c r="Y1278" s="685">
        <v>1.0464227503488133</v>
      </c>
      <c r="Z1278" s="369">
        <v>0.19832010570663416</v>
      </c>
      <c r="AA1278" s="685">
        <v>1.0559792873506655</v>
      </c>
      <c r="AB1278" s="369">
        <v>1.9282211412188653E-3</v>
      </c>
      <c r="AC1278" s="373">
        <v>0.61699171827187715</v>
      </c>
      <c r="AD1278" s="686">
        <v>0</v>
      </c>
      <c r="AE1278" s="687" t="s">
        <v>2042</v>
      </c>
      <c r="AF1278" s="688" t="s">
        <v>1842</v>
      </c>
      <c r="AG1278" s="689" t="s">
        <v>736</v>
      </c>
      <c r="AH1278" s="689" t="s">
        <v>1786</v>
      </c>
      <c r="AI1278" s="689">
        <v>100</v>
      </c>
      <c r="AJ1278" s="689">
        <v>100</v>
      </c>
      <c r="AK1278" s="689">
        <v>100</v>
      </c>
      <c r="AL1278" s="673">
        <v>0.6</v>
      </c>
      <c r="AM1278" s="673">
        <v>0</v>
      </c>
      <c r="AN1278" s="685" t="s">
        <v>1787</v>
      </c>
      <c r="AO1278" s="683" t="s">
        <v>1324</v>
      </c>
      <c r="AP1278" s="687" t="s">
        <v>1788</v>
      </c>
      <c r="AQ1278" s="376" t="s">
        <v>11</v>
      </c>
      <c r="AR1278" s="369">
        <v>8.0000000000000004E-4</v>
      </c>
      <c r="AS1278" s="369">
        <v>8.0000000000000004E-4</v>
      </c>
      <c r="AT1278" s="369" t="s">
        <v>1419</v>
      </c>
      <c r="AW1278"/>
      <c r="AX1278" s="198"/>
      <c r="AY1278" s="184"/>
      <c r="AZ1278" s="184"/>
      <c r="BA1278" s="184"/>
      <c r="BB1278" s="186"/>
      <c r="BC1278" s="184"/>
      <c r="BD1278" s="184"/>
      <c r="BE1278" s="184"/>
      <c r="BF1278" s="184"/>
      <c r="BG1278" s="186"/>
      <c r="BH1278" s="186"/>
      <c r="BI1278" s="199"/>
      <c r="BJ1278" s="199"/>
      <c r="BK1278" s="199"/>
      <c r="BL1278" s="186"/>
      <c r="BM1278" s="186"/>
      <c r="BN1278" s="186"/>
      <c r="BO1278" s="186"/>
      <c r="BP1278" s="186"/>
      <c r="BQ1278" s="186"/>
      <c r="BR1278" s="186"/>
      <c r="BS1278" s="186"/>
      <c r="BT1278" s="187"/>
      <c r="BU1278" s="188"/>
      <c r="BV1278" s="189"/>
      <c r="BW1278" s="185"/>
      <c r="BX1278"/>
      <c r="BZ1278"/>
    </row>
    <row r="1279" spans="2:78" ht="18.75">
      <c r="B1279" s="676" t="s">
        <v>1238</v>
      </c>
      <c r="C1279" s="364"/>
      <c r="D1279" s="838" t="s">
        <v>13</v>
      </c>
      <c r="E1279" s="838" t="s">
        <v>615</v>
      </c>
      <c r="F1279" s="365" t="s">
        <v>619</v>
      </c>
      <c r="G1279" s="366" t="s">
        <v>34</v>
      </c>
      <c r="H1279" s="366" t="s">
        <v>1338</v>
      </c>
      <c r="I1279" s="840" t="s">
        <v>34</v>
      </c>
      <c r="J1279" s="366" t="s">
        <v>1419</v>
      </c>
      <c r="L1279" s="681" t="s">
        <v>1419</v>
      </c>
      <c r="M1279" s="368" t="s">
        <v>1416</v>
      </c>
      <c r="N1279" s="682">
        <v>467006</v>
      </c>
      <c r="O1279" s="683" t="s">
        <v>1321</v>
      </c>
      <c r="S1279" s="873"/>
      <c r="AD1279" s="686">
        <v>0</v>
      </c>
      <c r="AG1279" s="689" t="s">
        <v>736</v>
      </c>
      <c r="AI1279" s="689">
        <v>100</v>
      </c>
      <c r="AJ1279" s="689">
        <v>100</v>
      </c>
      <c r="AK1279" s="689">
        <v>0</v>
      </c>
      <c r="AO1279" s="683" t="s">
        <v>1324</v>
      </c>
      <c r="AR1279" s="369">
        <v>2.2666666666666699E-3</v>
      </c>
      <c r="AS1279" s="369">
        <v>2.2666666666666699E-3</v>
      </c>
      <c r="AT1279" s="369" t="s">
        <v>1419</v>
      </c>
      <c r="AW1279"/>
      <c r="AX1279" s="198"/>
      <c r="AY1279" s="184"/>
      <c r="AZ1279" s="184"/>
      <c r="BA1279" s="184"/>
      <c r="BB1279" s="186"/>
      <c r="BC1279" s="184"/>
      <c r="BD1279" s="184"/>
      <c r="BE1279" s="184"/>
      <c r="BF1279" s="184"/>
      <c r="BG1279" s="186"/>
      <c r="BH1279" s="186"/>
      <c r="BI1279" s="199"/>
      <c r="BJ1279" s="199"/>
      <c r="BK1279" s="199"/>
      <c r="BL1279" s="186"/>
      <c r="BM1279" s="186"/>
      <c r="BN1279" s="186"/>
      <c r="BO1279" s="186"/>
      <c r="BP1279" s="186"/>
      <c r="BQ1279" s="186"/>
      <c r="BR1279" s="186"/>
      <c r="BS1279" s="186"/>
      <c r="BT1279" s="187"/>
      <c r="BU1279" s="188"/>
      <c r="BV1279" s="189"/>
      <c r="BW1279" s="185"/>
      <c r="BX1279"/>
      <c r="BZ1279"/>
    </row>
    <row r="1280" spans="2:78" ht="18.75">
      <c r="B1280" s="676" t="s">
        <v>1239</v>
      </c>
      <c r="C1280" s="364"/>
      <c r="D1280" s="838" t="s">
        <v>11</v>
      </c>
      <c r="E1280" s="838" t="s">
        <v>621</v>
      </c>
      <c r="F1280" s="365" t="s">
        <v>692</v>
      </c>
      <c r="G1280" s="366" t="s">
        <v>738</v>
      </c>
      <c r="H1280" s="366" t="s">
        <v>34</v>
      </c>
      <c r="I1280" s="840" t="s">
        <v>1419</v>
      </c>
      <c r="J1280" s="366" t="s">
        <v>608</v>
      </c>
      <c r="L1280" s="681" t="s">
        <v>1419</v>
      </c>
      <c r="M1280" s="368" t="s">
        <v>34</v>
      </c>
      <c r="N1280" s="682">
        <v>453919</v>
      </c>
      <c r="O1280" s="683" t="s">
        <v>1321</v>
      </c>
      <c r="S1280" s="873"/>
      <c r="AD1280" s="686">
        <v>0</v>
      </c>
      <c r="AG1280" s="689" t="s">
        <v>736</v>
      </c>
      <c r="AI1280" s="689">
        <v>100</v>
      </c>
      <c r="AJ1280" s="689">
        <v>100</v>
      </c>
      <c r="AK1280" s="689">
        <v>100</v>
      </c>
      <c r="AO1280" s="683" t="s">
        <v>1324</v>
      </c>
      <c r="AR1280" s="369">
        <v>2.9333333333333299E-3</v>
      </c>
      <c r="AS1280" s="369">
        <v>2.9333333333333299E-3</v>
      </c>
      <c r="AT1280" s="369" t="s">
        <v>1419</v>
      </c>
      <c r="AW1280"/>
      <c r="AX1280" s="198"/>
      <c r="AY1280" s="184"/>
      <c r="AZ1280" s="184"/>
      <c r="BA1280" s="184"/>
      <c r="BB1280" s="186"/>
      <c r="BC1280" s="184"/>
      <c r="BD1280" s="184"/>
      <c r="BE1280" s="184"/>
      <c r="BF1280" s="184"/>
      <c r="BG1280" s="186"/>
      <c r="BH1280" s="186"/>
      <c r="BI1280" s="199"/>
      <c r="BJ1280" s="199"/>
      <c r="BK1280" s="199"/>
      <c r="BL1280" s="186"/>
      <c r="BM1280" s="186"/>
      <c r="BN1280" s="186"/>
      <c r="BO1280" s="186"/>
      <c r="BP1280" s="186"/>
      <c r="BQ1280" s="186"/>
      <c r="BR1280" s="186"/>
      <c r="BS1280" s="186"/>
      <c r="BT1280" s="187"/>
      <c r="BU1280" s="188"/>
      <c r="BV1280" s="189"/>
      <c r="BW1280" s="185"/>
      <c r="BX1280"/>
      <c r="BZ1280"/>
    </row>
    <row r="1281" spans="2:78" ht="18.75">
      <c r="B1281" s="676" t="s">
        <v>417</v>
      </c>
      <c r="C1281" s="364">
        <v>36017289000107</v>
      </c>
      <c r="D1281" s="838" t="s">
        <v>11</v>
      </c>
      <c r="E1281" s="838" t="s">
        <v>620</v>
      </c>
      <c r="F1281" s="365" t="s">
        <v>663</v>
      </c>
      <c r="G1281" s="366" t="s">
        <v>738</v>
      </c>
      <c r="H1281" s="366" t="s">
        <v>34</v>
      </c>
      <c r="I1281" s="840" t="s">
        <v>34</v>
      </c>
      <c r="J1281" s="366" t="s">
        <v>608</v>
      </c>
      <c r="K1281" s="367" t="s">
        <v>48</v>
      </c>
      <c r="L1281" s="681" t="s">
        <v>1419</v>
      </c>
      <c r="M1281" s="368" t="s">
        <v>1416</v>
      </c>
      <c r="N1281" s="683">
        <v>546496</v>
      </c>
      <c r="O1281" s="683" t="s">
        <v>1321</v>
      </c>
      <c r="P1281" s="684">
        <v>43836</v>
      </c>
      <c r="Q1281" s="372">
        <v>421.10158171</v>
      </c>
      <c r="R1281" s="372">
        <v>256.29893750412003</v>
      </c>
      <c r="S1281" s="873">
        <v>1</v>
      </c>
      <c r="T1281" s="369">
        <v>0.10450071510978409</v>
      </c>
      <c r="U1281" s="685">
        <v>1.0748456872330094</v>
      </c>
      <c r="V1281" s="369">
        <v>0.12215360765092753</v>
      </c>
      <c r="W1281" s="685">
        <v>1.074053605257592</v>
      </c>
      <c r="X1281" s="369">
        <v>0.16738726200751897</v>
      </c>
      <c r="Y1281" s="685">
        <v>1.1185630547590955</v>
      </c>
      <c r="AB1281" s="369">
        <v>2.6847589249585362E-3</v>
      </c>
      <c r="AC1281" s="373">
        <v>3.1370486405308355</v>
      </c>
      <c r="AD1281" s="686">
        <v>0</v>
      </c>
      <c r="AE1281" s="687" t="s">
        <v>2042</v>
      </c>
      <c r="AF1281" s="688" t="s">
        <v>1842</v>
      </c>
      <c r="AG1281" s="689" t="s">
        <v>736</v>
      </c>
      <c r="AH1281" s="689" t="s">
        <v>1786</v>
      </c>
      <c r="AI1281" s="689">
        <v>100</v>
      </c>
      <c r="AJ1281" s="689">
        <v>100</v>
      </c>
      <c r="AK1281" s="689">
        <v>100</v>
      </c>
      <c r="AL1281" s="673">
        <v>0.5</v>
      </c>
      <c r="AM1281" s="673">
        <v>0</v>
      </c>
      <c r="AN1281" s="685" t="s">
        <v>1787</v>
      </c>
      <c r="AO1281" s="683" t="s">
        <v>1324</v>
      </c>
      <c r="AP1281" s="687" t="s">
        <v>1788</v>
      </c>
      <c r="AQ1281" s="376" t="s">
        <v>11</v>
      </c>
      <c r="AR1281" s="369">
        <v>8.0000000000000004E-4</v>
      </c>
      <c r="AS1281" s="369">
        <v>8.0000000000000004E-4</v>
      </c>
      <c r="AT1281" s="369" t="s">
        <v>1419</v>
      </c>
      <c r="AW1281"/>
      <c r="AX1281" s="198"/>
      <c r="AY1281" s="184"/>
      <c r="AZ1281" s="184"/>
      <c r="BA1281" s="184"/>
      <c r="BB1281" s="186"/>
      <c r="BC1281" s="184"/>
      <c r="BD1281" s="184"/>
      <c r="BE1281" s="184"/>
      <c r="BF1281" s="184"/>
      <c r="BG1281" s="186"/>
      <c r="BH1281" s="186"/>
      <c r="BI1281" s="199"/>
      <c r="BJ1281" s="199"/>
      <c r="BK1281" s="199"/>
      <c r="BL1281" s="186"/>
      <c r="BM1281" s="186"/>
      <c r="BN1281" s="186"/>
      <c r="BO1281" s="186"/>
      <c r="BP1281" s="186"/>
      <c r="BQ1281" s="186"/>
      <c r="BR1281" s="186"/>
      <c r="BS1281" s="186"/>
      <c r="BT1281" s="187"/>
      <c r="BU1281" s="188"/>
      <c r="BV1281" s="189"/>
      <c r="BW1281" s="185"/>
      <c r="BX1281"/>
      <c r="BZ1281"/>
    </row>
    <row r="1282" spans="2:78" ht="18.75">
      <c r="B1282" s="676" t="s">
        <v>1240</v>
      </c>
      <c r="C1282" s="364">
        <v>35948858000167</v>
      </c>
      <c r="D1282" s="838" t="s">
        <v>14</v>
      </c>
      <c r="E1282" s="838" t="s">
        <v>607</v>
      </c>
      <c r="F1282" s="365" t="s">
        <v>1419</v>
      </c>
      <c r="G1282" s="366" t="s">
        <v>1419</v>
      </c>
      <c r="H1282" s="366" t="s">
        <v>34</v>
      </c>
      <c r="I1282" s="840" t="s">
        <v>34</v>
      </c>
      <c r="J1282" s="366" t="s">
        <v>608</v>
      </c>
      <c r="K1282" s="367" t="s">
        <v>48</v>
      </c>
      <c r="L1282" s="681" t="s">
        <v>1419</v>
      </c>
      <c r="M1282" s="368" t="s">
        <v>34</v>
      </c>
      <c r="N1282" s="683">
        <v>528404</v>
      </c>
      <c r="O1282" s="683" t="s">
        <v>1321</v>
      </c>
      <c r="P1282" s="684">
        <v>43819</v>
      </c>
      <c r="Q1282" s="372">
        <v>24.676605030000001</v>
      </c>
      <c r="R1282" s="372">
        <v>25.035857843227081</v>
      </c>
      <c r="S1282" s="873">
        <v>2</v>
      </c>
      <c r="T1282" s="369">
        <v>-5.4659717152954923E-2</v>
      </c>
      <c r="U1282" s="685">
        <v>-0.56220439434800662</v>
      </c>
      <c r="V1282" s="369">
        <v>-6.7640517466772465E-2</v>
      </c>
      <c r="W1282" s="685">
        <v>-0.59473922255561362</v>
      </c>
      <c r="X1282" s="369">
        <v>6.7328289518857165E-2</v>
      </c>
      <c r="Y1282" s="685">
        <v>0.44992036008411868</v>
      </c>
      <c r="AB1282" s="369">
        <v>0.20734118304231863</v>
      </c>
      <c r="AC1282" s="373">
        <v>-0.87475099312512139</v>
      </c>
      <c r="AD1282" s="686">
        <v>0</v>
      </c>
      <c r="AE1282" s="687" t="s">
        <v>2042</v>
      </c>
      <c r="AF1282" s="688" t="s">
        <v>1800</v>
      </c>
      <c r="AG1282" s="689" t="s">
        <v>1438</v>
      </c>
      <c r="AH1282" s="689" t="s">
        <v>1786</v>
      </c>
      <c r="AI1282" s="689">
        <v>100</v>
      </c>
      <c r="AJ1282" s="689">
        <v>100</v>
      </c>
      <c r="AK1282" s="689">
        <v>100</v>
      </c>
      <c r="AL1282" s="673">
        <v>1.8</v>
      </c>
      <c r="AM1282" s="673">
        <v>20</v>
      </c>
      <c r="AN1282" s="685" t="s">
        <v>1801</v>
      </c>
      <c r="AO1282" s="683" t="s">
        <v>1324</v>
      </c>
      <c r="AP1282" s="687" t="s">
        <v>1783</v>
      </c>
      <c r="AQ1282" s="376" t="s">
        <v>659</v>
      </c>
      <c r="AR1282" s="369">
        <v>6.0000000000000001E-3</v>
      </c>
      <c r="AS1282" s="369">
        <v>6.0000000000000001E-3</v>
      </c>
      <c r="AT1282" s="369" t="s">
        <v>1419</v>
      </c>
      <c r="AW1282"/>
      <c r="AX1282" s="198"/>
      <c r="AY1282" s="184"/>
      <c r="AZ1282" s="184"/>
      <c r="BA1282" s="184"/>
      <c r="BB1282" s="186"/>
      <c r="BC1282" s="184"/>
      <c r="BD1282" s="184"/>
      <c r="BE1282" s="184"/>
      <c r="BF1282" s="184"/>
      <c r="BG1282" s="186"/>
      <c r="BH1282" s="186"/>
      <c r="BI1282" s="199"/>
      <c r="BJ1282" s="199"/>
      <c r="BK1282" s="199"/>
      <c r="BL1282" s="186"/>
      <c r="BM1282" s="186"/>
      <c r="BN1282" s="186"/>
      <c r="BO1282" s="186"/>
      <c r="BP1282" s="186"/>
      <c r="BQ1282" s="186"/>
      <c r="BR1282" s="186"/>
      <c r="BS1282" s="186"/>
      <c r="BT1282" s="187"/>
      <c r="BU1282" s="188"/>
      <c r="BV1282" s="189"/>
      <c r="BW1282" s="185"/>
      <c r="BX1282"/>
      <c r="BZ1282"/>
    </row>
    <row r="1283" spans="2:78" ht="18.75">
      <c r="B1283" s="676" t="s">
        <v>1241</v>
      </c>
      <c r="C1283" s="364">
        <v>10326625000100</v>
      </c>
      <c r="D1283" s="838" t="s">
        <v>11</v>
      </c>
      <c r="E1283" s="838" t="s">
        <v>620</v>
      </c>
      <c r="F1283" s="365" t="s">
        <v>685</v>
      </c>
      <c r="G1283" s="366" t="s">
        <v>738</v>
      </c>
      <c r="H1283" s="366" t="s">
        <v>34</v>
      </c>
      <c r="I1283" s="840" t="s">
        <v>1319</v>
      </c>
      <c r="J1283" s="366" t="s">
        <v>608</v>
      </c>
      <c r="K1283" s="367" t="s">
        <v>48</v>
      </c>
      <c r="L1283" s="681" t="s">
        <v>1419</v>
      </c>
      <c r="M1283" s="368" t="s">
        <v>34</v>
      </c>
      <c r="N1283" s="682">
        <v>222836</v>
      </c>
      <c r="O1283" s="683" t="s">
        <v>1321</v>
      </c>
      <c r="P1283" s="684">
        <v>39831</v>
      </c>
      <c r="Q1283" s="372">
        <v>342.82036399999998</v>
      </c>
      <c r="R1283" s="372">
        <v>284.82063708764935</v>
      </c>
      <c r="S1283" s="873">
        <v>1</v>
      </c>
      <c r="T1283" s="369">
        <v>0.10926416413621598</v>
      </c>
      <c r="U1283" s="685">
        <v>1.1238403054711312</v>
      </c>
      <c r="V1283" s="369">
        <v>0.12829738923046485</v>
      </c>
      <c r="W1283" s="685">
        <v>1.1280737106176741</v>
      </c>
      <c r="X1283" s="369">
        <v>0.19404956941260409</v>
      </c>
      <c r="Y1283" s="685">
        <v>1.296733553877591</v>
      </c>
      <c r="Z1283" s="369">
        <v>0.22287968038885153</v>
      </c>
      <c r="AA1283" s="685">
        <v>1.1867497005579219</v>
      </c>
      <c r="AB1283" s="369">
        <v>1.5471111737980598E-3</v>
      </c>
      <c r="AC1283" s="373">
        <v>9.4149671736084208</v>
      </c>
      <c r="AD1283" s="686">
        <v>0</v>
      </c>
      <c r="AE1283" s="687" t="s">
        <v>1876</v>
      </c>
      <c r="AF1283" s="688" t="s">
        <v>1779</v>
      </c>
      <c r="AG1283" s="689" t="s">
        <v>1439</v>
      </c>
      <c r="AH1283" s="689" t="s">
        <v>1786</v>
      </c>
      <c r="AI1283" s="689">
        <v>1000</v>
      </c>
      <c r="AJ1283" s="689">
        <v>100</v>
      </c>
      <c r="AK1283" s="689">
        <v>0</v>
      </c>
      <c r="AL1283" s="673">
        <v>0.4</v>
      </c>
      <c r="AM1283" s="673">
        <v>20</v>
      </c>
      <c r="AN1283" s="685" t="s">
        <v>1782</v>
      </c>
      <c r="AO1283" s="683" t="s">
        <v>1324</v>
      </c>
      <c r="AP1283" s="687" t="s">
        <v>1788</v>
      </c>
      <c r="AQ1283" s="376" t="s">
        <v>675</v>
      </c>
      <c r="AR1283" s="369">
        <v>1.3500000000000001E-3</v>
      </c>
      <c r="AS1283" s="369">
        <v>1.3500000000000001E-3</v>
      </c>
      <c r="AT1283" s="369" t="s">
        <v>1419</v>
      </c>
      <c r="AW1283"/>
      <c r="AX1283" s="198"/>
      <c r="AY1283" s="184"/>
      <c r="AZ1283" s="184"/>
      <c r="BA1283" s="184"/>
      <c r="BB1283" s="186"/>
      <c r="BC1283" s="184"/>
      <c r="BD1283" s="184"/>
      <c r="BE1283" s="184"/>
      <c r="BF1283" s="184"/>
      <c r="BG1283" s="186"/>
      <c r="BH1283" s="186"/>
      <c r="BI1283" s="199"/>
      <c r="BJ1283" s="199"/>
      <c r="BK1283" s="199"/>
      <c r="BL1283" s="186"/>
      <c r="BM1283" s="186"/>
      <c r="BN1283" s="186"/>
      <c r="BO1283" s="186"/>
      <c r="BP1283" s="186"/>
      <c r="BQ1283" s="186"/>
      <c r="BR1283" s="186"/>
      <c r="BS1283" s="186"/>
      <c r="BT1283" s="187"/>
      <c r="BU1283" s="188"/>
      <c r="BV1283" s="189"/>
      <c r="BW1283" s="185"/>
      <c r="BX1283"/>
      <c r="BZ1283"/>
    </row>
    <row r="1284" spans="2:78" ht="18.75">
      <c r="B1284" s="676" t="s">
        <v>418</v>
      </c>
      <c r="C1284" s="364">
        <v>11701985000107</v>
      </c>
      <c r="D1284" s="838" t="s">
        <v>11</v>
      </c>
      <c r="E1284" s="838" t="s">
        <v>620</v>
      </c>
      <c r="F1284" s="365" t="s">
        <v>685</v>
      </c>
      <c r="G1284" s="366" t="s">
        <v>738</v>
      </c>
      <c r="H1284" s="366" t="s">
        <v>34</v>
      </c>
      <c r="I1284" s="840" t="s">
        <v>1319</v>
      </c>
      <c r="J1284" s="366" t="s">
        <v>608</v>
      </c>
      <c r="K1284" s="367" t="s">
        <v>48</v>
      </c>
      <c r="L1284" s="681" t="s">
        <v>1419</v>
      </c>
      <c r="M1284" s="368" t="s">
        <v>34</v>
      </c>
      <c r="N1284" s="682">
        <v>248738</v>
      </c>
      <c r="O1284" s="683" t="s">
        <v>1321</v>
      </c>
      <c r="P1284" s="684">
        <v>40321</v>
      </c>
      <c r="Q1284" s="372">
        <v>220.52119300000001</v>
      </c>
      <c r="R1284" s="372">
        <v>132.17290431048383</v>
      </c>
      <c r="S1284" s="873">
        <v>1</v>
      </c>
      <c r="T1284" s="369">
        <v>0.12106201924305049</v>
      </c>
      <c r="U1284" s="685">
        <v>1.2451875485675925</v>
      </c>
      <c r="V1284" s="369">
        <v>0.14597361311565615</v>
      </c>
      <c r="W1284" s="685">
        <v>1.2834945152613095</v>
      </c>
      <c r="X1284" s="369">
        <v>0.21347026913082567</v>
      </c>
      <c r="Y1284" s="685">
        <v>1.426512110153858</v>
      </c>
      <c r="Z1284" s="369">
        <v>0.26757309358282555</v>
      </c>
      <c r="AA1284" s="685">
        <v>1.424725161722991</v>
      </c>
      <c r="AB1284" s="369">
        <v>2.2256971838067133E-3</v>
      </c>
      <c r="AC1284" s="373">
        <v>14.486348383331038</v>
      </c>
      <c r="AD1284" s="686">
        <v>22128298000152</v>
      </c>
      <c r="AE1284" s="687" t="s">
        <v>1876</v>
      </c>
      <c r="AF1284" s="688" t="s">
        <v>1779</v>
      </c>
      <c r="AG1284" s="689" t="s">
        <v>1439</v>
      </c>
      <c r="AH1284" s="689" t="s">
        <v>1780</v>
      </c>
      <c r="AI1284" s="689">
        <v>1000</v>
      </c>
      <c r="AJ1284" s="689">
        <v>0</v>
      </c>
      <c r="AK1284" s="689">
        <v>0</v>
      </c>
      <c r="AL1284" s="673">
        <v>0.5</v>
      </c>
      <c r="AM1284" s="673">
        <v>20</v>
      </c>
      <c r="AN1284" s="685" t="s">
        <v>1787</v>
      </c>
      <c r="AO1284" s="683" t="s">
        <v>1324</v>
      </c>
      <c r="AP1284" s="687" t="s">
        <v>1802</v>
      </c>
      <c r="AQ1284" s="376" t="s">
        <v>686</v>
      </c>
      <c r="AR1284" s="369">
        <v>8.0000000000000004E-4</v>
      </c>
      <c r="AS1284" s="369">
        <v>8.0000000000000004E-4</v>
      </c>
      <c r="AT1284" s="369" t="s">
        <v>1419</v>
      </c>
      <c r="AW1284"/>
      <c r="AX1284" s="198"/>
      <c r="AY1284" s="184"/>
      <c r="AZ1284" s="184"/>
      <c r="BA1284" s="184"/>
      <c r="BB1284" s="186"/>
      <c r="BC1284" s="184"/>
      <c r="BD1284" s="184"/>
      <c r="BE1284" s="184"/>
      <c r="BF1284" s="184"/>
      <c r="BG1284" s="186"/>
      <c r="BH1284" s="186"/>
      <c r="BI1284" s="199"/>
      <c r="BJ1284" s="199"/>
      <c r="BK1284" s="199"/>
      <c r="BL1284" s="186"/>
      <c r="BM1284" s="186"/>
      <c r="BN1284" s="186"/>
      <c r="BO1284" s="186"/>
      <c r="BP1284" s="186"/>
      <c r="BQ1284" s="186"/>
      <c r="BR1284" s="186"/>
      <c r="BS1284" s="186"/>
      <c r="BT1284" s="187"/>
      <c r="BU1284" s="188"/>
      <c r="BV1284" s="189"/>
      <c r="BW1284" s="185"/>
      <c r="BX1284"/>
      <c r="BZ1284"/>
    </row>
    <row r="1285" spans="2:78" ht="18.75">
      <c r="B1285" s="676" t="s">
        <v>419</v>
      </c>
      <c r="C1285" s="364">
        <v>23729525000168</v>
      </c>
      <c r="D1285" s="838" t="s">
        <v>11</v>
      </c>
      <c r="E1285" s="838" t="s">
        <v>620</v>
      </c>
      <c r="F1285" s="365" t="s">
        <v>685</v>
      </c>
      <c r="G1285" s="366" t="s">
        <v>738</v>
      </c>
      <c r="H1285" s="366" t="s">
        <v>34</v>
      </c>
      <c r="I1285" s="840" t="s">
        <v>1319</v>
      </c>
      <c r="J1285" s="366" t="s">
        <v>608</v>
      </c>
      <c r="K1285" s="367" t="s">
        <v>48</v>
      </c>
      <c r="L1285" s="681" t="s">
        <v>1419</v>
      </c>
      <c r="M1285" s="368" t="s">
        <v>34</v>
      </c>
      <c r="N1285" s="682">
        <v>424854</v>
      </c>
      <c r="O1285" s="683" t="s">
        <v>1321</v>
      </c>
      <c r="P1285" s="684">
        <v>42554</v>
      </c>
      <c r="Q1285" s="372">
        <v>112.65292599999999</v>
      </c>
      <c r="R1285" s="372">
        <v>43.770190793522275</v>
      </c>
      <c r="S1285" s="873">
        <v>1</v>
      </c>
      <c r="T1285" s="369">
        <v>0.11803022088359705</v>
      </c>
      <c r="U1285" s="685">
        <v>1.2140038826204727</v>
      </c>
      <c r="V1285" s="369">
        <v>0.14199236022443773</v>
      </c>
      <c r="W1285" s="685">
        <v>1.2484887622304623</v>
      </c>
      <c r="X1285" s="369">
        <v>0.20507960023041449</v>
      </c>
      <c r="Y1285" s="685">
        <v>1.3704415817029267</v>
      </c>
      <c r="Z1285" s="369">
        <v>0.25499951153677336</v>
      </c>
      <c r="AA1285" s="685">
        <v>1.357775609829972</v>
      </c>
      <c r="AB1285" s="369">
        <v>2.6939218608070443E-3</v>
      </c>
      <c r="AC1285" s="373">
        <v>10.490642776378818</v>
      </c>
      <c r="AD1285" s="686">
        <v>22128298000152</v>
      </c>
      <c r="AE1285" s="687" t="s">
        <v>1876</v>
      </c>
      <c r="AF1285" s="688" t="s">
        <v>1779</v>
      </c>
      <c r="AG1285" s="689" t="s">
        <v>1439</v>
      </c>
      <c r="AH1285" s="689" t="s">
        <v>1780</v>
      </c>
      <c r="AI1285" s="689">
        <v>1000</v>
      </c>
      <c r="AJ1285" s="689">
        <v>1000</v>
      </c>
      <c r="AK1285" s="689">
        <v>1000</v>
      </c>
      <c r="AL1285" s="673">
        <v>0.8</v>
      </c>
      <c r="AM1285" s="673">
        <v>20</v>
      </c>
      <c r="AN1285" s="685" t="s">
        <v>1787</v>
      </c>
      <c r="AO1285" s="683" t="s">
        <v>1324</v>
      </c>
      <c r="AP1285" s="687" t="s">
        <v>1802</v>
      </c>
      <c r="AQ1285" s="376" t="s">
        <v>686</v>
      </c>
      <c r="AR1285" s="369">
        <v>2.3999999999999998E-3</v>
      </c>
      <c r="AS1285" s="369">
        <v>2.3999999999999998E-3</v>
      </c>
      <c r="AT1285" s="369" t="s">
        <v>1419</v>
      </c>
      <c r="AW1285"/>
      <c r="AX1285" s="198"/>
      <c r="AY1285" s="184"/>
      <c r="AZ1285" s="184"/>
      <c r="BA1285" s="184"/>
      <c r="BB1285" s="186"/>
      <c r="BC1285" s="184"/>
      <c r="BD1285" s="184"/>
      <c r="BE1285" s="184"/>
      <c r="BF1285" s="184"/>
      <c r="BG1285" s="186"/>
      <c r="BH1285" s="186"/>
      <c r="BI1285" s="199"/>
      <c r="BJ1285" s="199"/>
      <c r="BK1285" s="199"/>
      <c r="BL1285" s="186"/>
      <c r="BM1285" s="186"/>
      <c r="BN1285" s="186"/>
      <c r="BO1285" s="186"/>
      <c r="BP1285" s="186"/>
      <c r="BQ1285" s="186"/>
      <c r="BR1285" s="186"/>
      <c r="BS1285" s="186"/>
      <c r="BT1285" s="187"/>
      <c r="BU1285" s="188"/>
      <c r="BV1285" s="189"/>
      <c r="BW1285" s="185"/>
      <c r="BX1285"/>
      <c r="BZ1285"/>
    </row>
    <row r="1286" spans="2:78" ht="18.75">
      <c r="B1286" s="676" t="s">
        <v>1242</v>
      </c>
      <c r="C1286" s="364">
        <v>17313316000136</v>
      </c>
      <c r="D1286" s="838" t="s">
        <v>11</v>
      </c>
      <c r="E1286" s="838" t="s">
        <v>620</v>
      </c>
      <c r="F1286" s="365" t="s">
        <v>685</v>
      </c>
      <c r="G1286" s="366" t="s">
        <v>738</v>
      </c>
      <c r="H1286" s="366" t="s">
        <v>34</v>
      </c>
      <c r="I1286" s="840" t="s">
        <v>1319</v>
      </c>
      <c r="J1286" s="366" t="s">
        <v>608</v>
      </c>
      <c r="K1286" s="367" t="s">
        <v>48</v>
      </c>
      <c r="L1286" s="681" t="s">
        <v>1419</v>
      </c>
      <c r="M1286" s="368" t="s">
        <v>34</v>
      </c>
      <c r="N1286" s="682">
        <v>333468</v>
      </c>
      <c r="O1286" s="683" t="s">
        <v>1321</v>
      </c>
      <c r="P1286" s="684">
        <v>41361</v>
      </c>
      <c r="Q1286" s="372">
        <v>674.81831599999998</v>
      </c>
      <c r="R1286" s="372">
        <v>287.85871542338725</v>
      </c>
      <c r="S1286" s="873">
        <v>1</v>
      </c>
      <c r="T1286" s="369">
        <v>0.12360231518540021</v>
      </c>
      <c r="U1286" s="685">
        <v>1.2713158495563621</v>
      </c>
      <c r="V1286" s="369">
        <v>0.14896305460409964</v>
      </c>
      <c r="W1286" s="685">
        <v>1.3097796203033543</v>
      </c>
      <c r="X1286" s="369">
        <v>0.23186525457408158</v>
      </c>
      <c r="Y1286" s="685">
        <v>1.5494363450262414</v>
      </c>
      <c r="Z1286" s="369">
        <v>0.30547158530842422</v>
      </c>
      <c r="AA1286" s="685">
        <v>1.6265202451890244</v>
      </c>
      <c r="AB1286" s="369">
        <v>3.4649466179416635E-3</v>
      </c>
      <c r="AC1286" s="373">
        <v>10.16802570822737</v>
      </c>
      <c r="AD1286" s="686">
        <v>0</v>
      </c>
      <c r="AE1286" s="687" t="s">
        <v>1876</v>
      </c>
      <c r="AF1286" s="688" t="s">
        <v>1800</v>
      </c>
      <c r="AG1286" s="689" t="s">
        <v>1438</v>
      </c>
      <c r="AH1286" s="689" t="s">
        <v>1861</v>
      </c>
      <c r="AI1286" s="689">
        <v>0</v>
      </c>
      <c r="AJ1286" s="689">
        <v>0</v>
      </c>
      <c r="AK1286" s="689">
        <v>0</v>
      </c>
      <c r="AL1286" s="673">
        <v>0</v>
      </c>
      <c r="AM1286" s="673">
        <v>20</v>
      </c>
      <c r="AN1286" s="685" t="s">
        <v>1787</v>
      </c>
      <c r="AO1286" s="683" t="s">
        <v>1324</v>
      </c>
      <c r="AP1286" s="687" t="s">
        <v>1802</v>
      </c>
      <c r="AQ1286" s="376" t="s">
        <v>668</v>
      </c>
      <c r="AR1286" s="369">
        <v>3.0666666666666698E-3</v>
      </c>
      <c r="AS1286" s="369">
        <v>3.0666666666666698E-3</v>
      </c>
      <c r="AT1286" s="369" t="s">
        <v>1419</v>
      </c>
      <c r="AW1286"/>
      <c r="AX1286" s="198"/>
      <c r="AY1286" s="184"/>
      <c r="AZ1286" s="184"/>
      <c r="BA1286" s="184"/>
      <c r="BB1286" s="186"/>
      <c r="BC1286" s="184"/>
      <c r="BD1286" s="184"/>
      <c r="BE1286" s="184"/>
      <c r="BF1286" s="184"/>
      <c r="BG1286" s="186"/>
      <c r="BH1286" s="186"/>
      <c r="BI1286" s="199"/>
      <c r="BJ1286" s="199"/>
      <c r="BK1286" s="199"/>
      <c r="BL1286" s="186"/>
      <c r="BM1286" s="186"/>
      <c r="BN1286" s="186"/>
      <c r="BO1286" s="186"/>
      <c r="BP1286" s="186"/>
      <c r="BQ1286" s="186"/>
      <c r="BR1286" s="186"/>
      <c r="BS1286" s="186"/>
      <c r="BT1286" s="187"/>
      <c r="BU1286" s="188"/>
      <c r="BV1286" s="189"/>
      <c r="BW1286" s="185"/>
      <c r="BX1286"/>
      <c r="BZ1286"/>
    </row>
    <row r="1287" spans="2:78" ht="18.75">
      <c r="B1287" s="676" t="s">
        <v>1719</v>
      </c>
      <c r="C1287" s="364">
        <v>32397281000154</v>
      </c>
      <c r="D1287" s="838" t="s">
        <v>11</v>
      </c>
      <c r="E1287" s="838" t="s">
        <v>620</v>
      </c>
      <c r="F1287" s="365" t="s">
        <v>663</v>
      </c>
      <c r="G1287" s="366" t="s">
        <v>738</v>
      </c>
      <c r="H1287" s="366" t="s">
        <v>34</v>
      </c>
      <c r="I1287" s="840" t="s">
        <v>1319</v>
      </c>
      <c r="J1287" s="366" t="s">
        <v>608</v>
      </c>
      <c r="K1287" s="367" t="s">
        <v>48</v>
      </c>
      <c r="L1287" s="681" t="s">
        <v>1419</v>
      </c>
      <c r="M1287" s="368" t="s">
        <v>1419</v>
      </c>
      <c r="N1287" s="682">
        <v>495174</v>
      </c>
      <c r="O1287" s="683" t="s">
        <v>1321</v>
      </c>
      <c r="P1287" s="684">
        <v>43502</v>
      </c>
      <c r="Q1287" s="372">
        <v>39.866456929999998</v>
      </c>
      <c r="R1287" s="372">
        <v>35.601055312749018</v>
      </c>
      <c r="S1287" s="873">
        <v>1</v>
      </c>
      <c r="T1287" s="369">
        <v>0.12021401532990428</v>
      </c>
      <c r="U1287" s="685">
        <v>1.2364653752518944</v>
      </c>
      <c r="V1287" s="369">
        <v>0.14409262492477137</v>
      </c>
      <c r="W1287" s="685">
        <v>1.2669556492653087</v>
      </c>
      <c r="X1287" s="369">
        <v>0.215116300877783</v>
      </c>
      <c r="Y1287" s="685">
        <v>1.4375116944533153</v>
      </c>
      <c r="Z1287" s="369">
        <v>0.28525671454018831</v>
      </c>
      <c r="AA1287" s="685">
        <v>1.5188837312225361</v>
      </c>
      <c r="AB1287" s="369">
        <v>3.2497762077507214E-3</v>
      </c>
      <c r="AC1287" s="373">
        <v>9.3425622777120623</v>
      </c>
      <c r="AD1287" s="686">
        <v>0</v>
      </c>
      <c r="AE1287" s="687" t="s">
        <v>1876</v>
      </c>
      <c r="AF1287" s="688" t="s">
        <v>1800</v>
      </c>
      <c r="AG1287" s="689" t="s">
        <v>1438</v>
      </c>
      <c r="AH1287" s="689" t="s">
        <v>1780</v>
      </c>
      <c r="AI1287" s="689">
        <v>0</v>
      </c>
      <c r="AJ1287" s="689">
        <v>0</v>
      </c>
      <c r="AK1287" s="689">
        <v>0</v>
      </c>
      <c r="AL1287" s="673">
        <v>0.9</v>
      </c>
      <c r="AM1287" s="673">
        <v>20</v>
      </c>
      <c r="AN1287" s="685" t="s">
        <v>1801</v>
      </c>
      <c r="AO1287" s="683" t="s">
        <v>1324</v>
      </c>
      <c r="AP1287" s="687" t="s">
        <v>1802</v>
      </c>
      <c r="AQ1287" s="376" t="s">
        <v>1782</v>
      </c>
      <c r="AR1287" s="369">
        <v>0</v>
      </c>
      <c r="AS1287" s="369">
        <v>0</v>
      </c>
      <c r="AT1287" s="369" t="s">
        <v>1419</v>
      </c>
      <c r="AW1287"/>
      <c r="AX1287" s="198"/>
      <c r="AY1287" s="184"/>
      <c r="AZ1287" s="184"/>
      <c r="BA1287" s="184"/>
      <c r="BB1287" s="186"/>
      <c r="BC1287" s="184"/>
      <c r="BD1287" s="184"/>
      <c r="BE1287" s="184"/>
      <c r="BF1287" s="184"/>
      <c r="BG1287" s="186"/>
      <c r="BH1287" s="186"/>
      <c r="BI1287" s="199"/>
      <c r="BJ1287" s="199"/>
      <c r="BK1287" s="199"/>
      <c r="BL1287" s="186"/>
      <c r="BM1287" s="186"/>
      <c r="BN1287" s="186"/>
      <c r="BO1287" s="186"/>
      <c r="BP1287" s="186"/>
      <c r="BQ1287" s="186"/>
      <c r="BR1287" s="186"/>
      <c r="BS1287" s="186"/>
      <c r="BT1287" s="187"/>
      <c r="BU1287" s="188"/>
      <c r="BV1287" s="189"/>
      <c r="BW1287" s="185"/>
      <c r="BX1287"/>
      <c r="BZ1287"/>
    </row>
    <row r="1288" spans="2:78" ht="18.75">
      <c r="B1288" s="676" t="s">
        <v>420</v>
      </c>
      <c r="C1288" s="364"/>
      <c r="D1288" s="838" t="s">
        <v>11</v>
      </c>
      <c r="E1288" s="838" t="s">
        <v>620</v>
      </c>
      <c r="F1288" s="365" t="s">
        <v>685</v>
      </c>
      <c r="G1288" s="366" t="s">
        <v>738</v>
      </c>
      <c r="H1288" s="366" t="s">
        <v>34</v>
      </c>
      <c r="I1288" s="840" t="s">
        <v>1319</v>
      </c>
      <c r="J1288" s="366" t="s">
        <v>608</v>
      </c>
      <c r="L1288" s="681" t="s">
        <v>1419</v>
      </c>
      <c r="M1288" s="368" t="s">
        <v>1416</v>
      </c>
      <c r="N1288" s="683">
        <v>582700</v>
      </c>
      <c r="O1288" s="683" t="s">
        <v>1321</v>
      </c>
      <c r="S1288" s="873"/>
      <c r="AD1288" s="686">
        <v>0</v>
      </c>
      <c r="AG1288" s="689" t="s">
        <v>741</v>
      </c>
      <c r="AI1288" s="689">
        <v>1000</v>
      </c>
      <c r="AJ1288" s="689">
        <v>1000</v>
      </c>
      <c r="AK1288" s="689">
        <v>1000</v>
      </c>
      <c r="AO1288" s="683" t="s">
        <v>1324</v>
      </c>
      <c r="AR1288" s="369">
        <v>0</v>
      </c>
      <c r="AS1288" s="369">
        <v>0</v>
      </c>
      <c r="AT1288" s="369" t="s">
        <v>1419</v>
      </c>
      <c r="AW1288"/>
      <c r="AX1288" s="198"/>
      <c r="AY1288" s="184"/>
      <c r="AZ1288" s="184"/>
      <c r="BA1288" s="184"/>
      <c r="BB1288" s="186"/>
      <c r="BC1288" s="184"/>
      <c r="BD1288" s="184"/>
      <c r="BE1288" s="184"/>
      <c r="BF1288" s="184"/>
      <c r="BG1288" s="186"/>
      <c r="BH1288" s="186"/>
      <c r="BI1288" s="199"/>
      <c r="BJ1288" s="199"/>
      <c r="BK1288" s="199"/>
      <c r="BL1288" s="186"/>
      <c r="BM1288" s="186"/>
      <c r="BN1288" s="186"/>
      <c r="BO1288" s="186"/>
      <c r="BP1288" s="186"/>
      <c r="BQ1288" s="186"/>
      <c r="BR1288" s="186"/>
      <c r="BS1288" s="186"/>
      <c r="BT1288" s="187"/>
      <c r="BU1288" s="188"/>
      <c r="BV1288" s="189"/>
      <c r="BW1288" s="185"/>
      <c r="BX1288"/>
      <c r="BZ1288"/>
    </row>
    <row r="1289" spans="2:78" ht="18.75">
      <c r="B1289" s="676" t="s">
        <v>1243</v>
      </c>
      <c r="C1289" s="364">
        <v>37240657000136</v>
      </c>
      <c r="D1289" s="838" t="s">
        <v>11</v>
      </c>
      <c r="E1289" s="838" t="s">
        <v>621</v>
      </c>
      <c r="F1289" s="365" t="s">
        <v>672</v>
      </c>
      <c r="G1289" s="366" t="s">
        <v>738</v>
      </c>
      <c r="H1289" s="366" t="s">
        <v>34</v>
      </c>
      <c r="I1289" s="840" t="s">
        <v>1419</v>
      </c>
      <c r="J1289" s="366" t="s">
        <v>608</v>
      </c>
      <c r="K1289" s="367" t="s">
        <v>48</v>
      </c>
      <c r="L1289" s="681" t="s">
        <v>1419</v>
      </c>
      <c r="M1289" s="368" t="s">
        <v>1416</v>
      </c>
      <c r="N1289" s="683">
        <v>539929</v>
      </c>
      <c r="O1289" s="683" t="s">
        <v>1321</v>
      </c>
      <c r="P1289" s="684">
        <v>43998</v>
      </c>
      <c r="Q1289" s="372">
        <v>28.661384760000001</v>
      </c>
      <c r="R1289" s="372">
        <v>29.838184612191213</v>
      </c>
      <c r="S1289" s="873">
        <v>1</v>
      </c>
      <c r="T1289" s="369">
        <v>0.11288838875936613</v>
      </c>
      <c r="U1289" s="685">
        <v>1.1611173920601003</v>
      </c>
      <c r="V1289" s="369">
        <v>4.7021629741112125E-2</v>
      </c>
      <c r="W1289" s="685">
        <v>0.41344461223651474</v>
      </c>
      <c r="X1289" s="369">
        <v>2.1399730410233575E-2</v>
      </c>
      <c r="Y1289" s="685">
        <v>0.14300340140348755</v>
      </c>
      <c r="AB1289" s="369">
        <v>3.5775664977982846E-2</v>
      </c>
      <c r="AC1289" s="373">
        <v>-1.8646685845022279</v>
      </c>
      <c r="AD1289" s="686">
        <v>0</v>
      </c>
      <c r="AE1289" s="687" t="s">
        <v>2082</v>
      </c>
      <c r="AF1289" s="688" t="s">
        <v>1800</v>
      </c>
      <c r="AG1289" s="689" t="s">
        <v>1438</v>
      </c>
      <c r="AH1289" s="689" t="s">
        <v>1786</v>
      </c>
      <c r="AI1289" s="689">
        <v>1000</v>
      </c>
      <c r="AJ1289" s="689">
        <v>100</v>
      </c>
      <c r="AK1289" s="689">
        <v>500</v>
      </c>
      <c r="AL1289" s="673">
        <v>0.55000000000000004</v>
      </c>
      <c r="AM1289" s="673">
        <v>0</v>
      </c>
      <c r="AN1289" s="685" t="s">
        <v>1974</v>
      </c>
      <c r="AO1289" s="683" t="s">
        <v>1324</v>
      </c>
      <c r="AP1289" s="687" t="s">
        <v>1788</v>
      </c>
      <c r="AQ1289" s="376" t="s">
        <v>11</v>
      </c>
      <c r="AR1289" s="369">
        <v>7.3333333333333302E-4</v>
      </c>
      <c r="AS1289" s="369">
        <v>7.3333333333333302E-4</v>
      </c>
      <c r="AT1289" s="369" t="s">
        <v>1419</v>
      </c>
      <c r="AW1289"/>
      <c r="AX1289" s="198"/>
      <c r="AY1289" s="184"/>
      <c r="AZ1289" s="184"/>
      <c r="BA1289" s="184"/>
      <c r="BB1289" s="186"/>
      <c r="BC1289" s="184"/>
      <c r="BD1289" s="184"/>
      <c r="BE1289" s="184"/>
      <c r="BF1289" s="184"/>
      <c r="BG1289" s="186"/>
      <c r="BH1289" s="186"/>
      <c r="BI1289" s="199"/>
      <c r="BJ1289" s="199"/>
      <c r="BK1289" s="199"/>
      <c r="BL1289" s="186"/>
      <c r="BM1289" s="186"/>
      <c r="BN1289" s="186"/>
      <c r="BO1289" s="186"/>
      <c r="BP1289" s="186"/>
      <c r="BQ1289" s="186"/>
      <c r="BR1289" s="186"/>
      <c r="BS1289" s="186"/>
      <c r="BT1289" s="187"/>
      <c r="BU1289" s="188"/>
      <c r="BV1289" s="189"/>
      <c r="BW1289" s="185"/>
      <c r="BX1289"/>
      <c r="BZ1289"/>
    </row>
    <row r="1290" spans="2:78" ht="18.75">
      <c r="B1290" s="676" t="s">
        <v>1244</v>
      </c>
      <c r="C1290" s="364"/>
      <c r="D1290" s="838" t="s">
        <v>13</v>
      </c>
      <c r="E1290" s="838" t="s">
        <v>615</v>
      </c>
      <c r="F1290" s="365" t="s">
        <v>619</v>
      </c>
      <c r="G1290" s="366" t="s">
        <v>34</v>
      </c>
      <c r="H1290" s="366" t="s">
        <v>1337</v>
      </c>
      <c r="I1290" s="840" t="s">
        <v>34</v>
      </c>
      <c r="J1290" s="366" t="s">
        <v>1419</v>
      </c>
      <c r="L1290" s="681" t="s">
        <v>1419</v>
      </c>
      <c r="M1290" s="368" t="s">
        <v>1416</v>
      </c>
      <c r="N1290" s="683">
        <v>560170</v>
      </c>
      <c r="O1290" s="683" t="s">
        <v>1321</v>
      </c>
      <c r="S1290" s="873"/>
      <c r="AD1290" s="686">
        <v>0</v>
      </c>
      <c r="AG1290" s="689" t="s">
        <v>1438</v>
      </c>
      <c r="AI1290" s="689">
        <v>1000</v>
      </c>
      <c r="AJ1290" s="689">
        <v>100</v>
      </c>
      <c r="AK1290" s="689">
        <v>500</v>
      </c>
      <c r="AO1290" s="683" t="s">
        <v>1324</v>
      </c>
      <c r="AR1290" s="369">
        <v>3.5000000000000001E-3</v>
      </c>
      <c r="AS1290" s="369">
        <v>3.5000000000000001E-3</v>
      </c>
      <c r="AT1290" s="369" t="s">
        <v>1419</v>
      </c>
      <c r="AW1290"/>
      <c r="AX1290" s="198"/>
      <c r="AY1290" s="184"/>
      <c r="AZ1290" s="184"/>
      <c r="BA1290" s="184"/>
      <c r="BB1290" s="186"/>
      <c r="BC1290" s="184"/>
      <c r="BD1290" s="184"/>
      <c r="BE1290" s="184"/>
      <c r="BF1290" s="184"/>
      <c r="BG1290" s="186"/>
      <c r="BH1290" s="186"/>
      <c r="BI1290" s="199"/>
      <c r="BJ1290" s="199"/>
      <c r="BK1290" s="199"/>
      <c r="BL1290" s="186"/>
      <c r="BM1290" s="186"/>
      <c r="BN1290" s="186"/>
      <c r="BO1290" s="186"/>
      <c r="BP1290" s="186"/>
      <c r="BQ1290" s="186"/>
      <c r="BR1290" s="186"/>
      <c r="BS1290" s="186"/>
      <c r="BT1290" s="187"/>
      <c r="BU1290" s="188"/>
      <c r="BV1290" s="189"/>
      <c r="BW1290" s="185"/>
      <c r="BX1290"/>
      <c r="BZ1290"/>
    </row>
    <row r="1291" spans="2:78" ht="18.75">
      <c r="B1291" s="676" t="s">
        <v>421</v>
      </c>
      <c r="C1291" s="364">
        <v>37240631000198</v>
      </c>
      <c r="D1291" s="838" t="s">
        <v>11</v>
      </c>
      <c r="E1291" s="838" t="s">
        <v>620</v>
      </c>
      <c r="F1291" s="365" t="s">
        <v>663</v>
      </c>
      <c r="G1291" s="366" t="s">
        <v>738</v>
      </c>
      <c r="H1291" s="366" t="s">
        <v>34</v>
      </c>
      <c r="I1291" s="840" t="s">
        <v>1304</v>
      </c>
      <c r="J1291" s="366" t="s">
        <v>608</v>
      </c>
      <c r="K1291" s="367" t="s">
        <v>48</v>
      </c>
      <c r="L1291" s="681" t="s">
        <v>1419</v>
      </c>
      <c r="M1291" s="368" t="s">
        <v>1416</v>
      </c>
      <c r="N1291" s="683">
        <v>539937</v>
      </c>
      <c r="O1291" s="683" t="s">
        <v>1321</v>
      </c>
      <c r="P1291" s="684">
        <v>43998</v>
      </c>
      <c r="Q1291" s="372">
        <v>32.941770720000001</v>
      </c>
      <c r="R1291" s="372">
        <v>22.005607153266943</v>
      </c>
      <c r="S1291" s="873">
        <v>1</v>
      </c>
      <c r="T1291" s="369">
        <v>9.0026368065091011E-2</v>
      </c>
      <c r="U1291" s="685">
        <v>0.9259692945675817</v>
      </c>
      <c r="V1291" s="369">
        <v>0.10322771006001474</v>
      </c>
      <c r="W1291" s="685">
        <v>0.90764486030799896</v>
      </c>
      <c r="X1291" s="369">
        <v>0.14141681295175479</v>
      </c>
      <c r="Y1291" s="685">
        <v>0.94501588945582304</v>
      </c>
      <c r="AB1291" s="369">
        <v>6.5708141990788397E-3</v>
      </c>
      <c r="AC1291" s="373">
        <v>-1.5985352708178984</v>
      </c>
      <c r="AD1291" s="686">
        <v>0</v>
      </c>
      <c r="AE1291" s="687" t="s">
        <v>2082</v>
      </c>
      <c r="AF1291" s="688" t="s">
        <v>1800</v>
      </c>
      <c r="AG1291" s="689" t="s">
        <v>1438</v>
      </c>
      <c r="AH1291" s="689" t="s">
        <v>1786</v>
      </c>
      <c r="AI1291" s="689">
        <v>1000</v>
      </c>
      <c r="AJ1291" s="689">
        <v>100</v>
      </c>
      <c r="AK1291" s="689">
        <v>500</v>
      </c>
      <c r="AL1291" s="673">
        <v>0.55000000000000004</v>
      </c>
      <c r="AM1291" s="673">
        <v>0</v>
      </c>
      <c r="AN1291" s="685" t="s">
        <v>1787</v>
      </c>
      <c r="AO1291" s="683" t="s">
        <v>1324</v>
      </c>
      <c r="AP1291" s="687" t="s">
        <v>1788</v>
      </c>
      <c r="AQ1291" s="376" t="s">
        <v>11</v>
      </c>
      <c r="AR1291" s="369">
        <v>7.3333333333333302E-4</v>
      </c>
      <c r="AS1291" s="369">
        <v>7.3333333333333302E-4</v>
      </c>
      <c r="AT1291" s="369" t="s">
        <v>1419</v>
      </c>
      <c r="AW1291"/>
      <c r="AX1291" s="198"/>
      <c r="AY1291" s="184"/>
      <c r="AZ1291" s="184"/>
      <c r="BA1291" s="184"/>
      <c r="BB1291" s="186"/>
      <c r="BC1291" s="184"/>
      <c r="BD1291" s="184"/>
      <c r="BE1291" s="184"/>
      <c r="BF1291" s="184"/>
      <c r="BG1291" s="186"/>
      <c r="BH1291" s="186"/>
      <c r="BI1291" s="199"/>
      <c r="BJ1291" s="199"/>
      <c r="BK1291" s="199"/>
      <c r="BL1291" s="186"/>
      <c r="BM1291" s="186"/>
      <c r="BN1291" s="186"/>
      <c r="BO1291" s="186"/>
      <c r="BP1291" s="186"/>
      <c r="BQ1291" s="186"/>
      <c r="BR1291" s="186"/>
      <c r="BS1291" s="186"/>
      <c r="BT1291" s="187"/>
      <c r="BU1291" s="188"/>
      <c r="BV1291" s="189"/>
      <c r="BW1291" s="185"/>
      <c r="BX1291"/>
      <c r="BZ1291"/>
    </row>
    <row r="1292" spans="2:78" ht="18.75">
      <c r="B1292" s="676" t="s">
        <v>600</v>
      </c>
      <c r="C1292" s="364">
        <v>8940189000104</v>
      </c>
      <c r="D1292" s="838" t="s">
        <v>14</v>
      </c>
      <c r="E1292" s="838" t="s">
        <v>607</v>
      </c>
      <c r="F1292" s="365" t="s">
        <v>1419</v>
      </c>
      <c r="G1292" s="366" t="s">
        <v>1419</v>
      </c>
      <c r="H1292" s="366" t="s">
        <v>34</v>
      </c>
      <c r="I1292" s="840" t="s">
        <v>34</v>
      </c>
      <c r="J1292" s="366" t="s">
        <v>608</v>
      </c>
      <c r="K1292" s="367" t="s">
        <v>48</v>
      </c>
      <c r="L1292" s="681" t="s">
        <v>1339</v>
      </c>
      <c r="M1292" s="368" t="s">
        <v>1416</v>
      </c>
      <c r="N1292" s="682">
        <v>195571</v>
      </c>
      <c r="O1292" s="683" t="s">
        <v>1324</v>
      </c>
      <c r="P1292" s="684">
        <v>39325</v>
      </c>
      <c r="Q1292" s="372">
        <v>51.486119000000002</v>
      </c>
      <c r="R1292" s="372">
        <v>81.34997290039837</v>
      </c>
      <c r="S1292" s="873">
        <v>2</v>
      </c>
      <c r="T1292" s="369">
        <v>-0.10091478248931451</v>
      </c>
      <c r="U1292" s="685">
        <v>-1.0379624543501464</v>
      </c>
      <c r="V1292" s="369">
        <v>-0.20535420467538257</v>
      </c>
      <c r="W1292" s="685">
        <v>-1.8056071214588099</v>
      </c>
      <c r="X1292" s="369">
        <v>-0.2525304151261365</v>
      </c>
      <c r="Y1292" s="685">
        <v>-1.6875309935494687</v>
      </c>
      <c r="Z1292" s="369">
        <v>-0.13335238350393663</v>
      </c>
      <c r="AA1292" s="685">
        <v>-0.7100508261492372</v>
      </c>
      <c r="AB1292" s="369">
        <v>0.25671443830093349</v>
      </c>
      <c r="AC1292" s="373">
        <v>-1.2429592784203582</v>
      </c>
      <c r="AD1292" s="686">
        <v>8927452000125</v>
      </c>
      <c r="AE1292" s="687" t="s">
        <v>1850</v>
      </c>
      <c r="AF1292" s="688" t="s">
        <v>1779</v>
      </c>
      <c r="AG1292" s="689" t="s">
        <v>1438</v>
      </c>
      <c r="AH1292" s="689" t="s">
        <v>1780</v>
      </c>
      <c r="AI1292" s="689">
        <v>100000</v>
      </c>
      <c r="AJ1292" s="689">
        <v>10000</v>
      </c>
      <c r="AK1292" s="689">
        <v>100000</v>
      </c>
      <c r="AL1292" s="673">
        <v>1.8</v>
      </c>
      <c r="AM1292" s="673">
        <v>20</v>
      </c>
      <c r="AN1292" s="685" t="s">
        <v>1830</v>
      </c>
      <c r="AO1292" s="683" t="s">
        <v>1324</v>
      </c>
      <c r="AP1292" s="687" t="s">
        <v>1783</v>
      </c>
      <c r="AQ1292" s="376" t="s">
        <v>659</v>
      </c>
      <c r="AR1292" s="369">
        <v>2.16666666666667E-3</v>
      </c>
      <c r="AS1292" s="369">
        <v>2.16666666666667E-3</v>
      </c>
      <c r="AT1292" s="369" t="s">
        <v>1419</v>
      </c>
      <c r="AW1292"/>
      <c r="AX1292" s="198"/>
      <c r="AY1292" s="184"/>
      <c r="AZ1292" s="184"/>
      <c r="BA1292" s="184"/>
      <c r="BB1292" s="186"/>
      <c r="BC1292" s="184"/>
      <c r="BD1292" s="184"/>
      <c r="BE1292" s="184"/>
      <c r="BF1292" s="184"/>
      <c r="BG1292" s="186"/>
      <c r="BH1292" s="186"/>
      <c r="BI1292" s="199"/>
      <c r="BJ1292" s="199"/>
      <c r="BK1292" s="199"/>
      <c r="BL1292" s="186"/>
      <c r="BM1292" s="186"/>
      <c r="BN1292" s="186"/>
      <c r="BO1292" s="186"/>
      <c r="BP1292" s="186"/>
      <c r="BQ1292" s="186"/>
      <c r="BR1292" s="186"/>
      <c r="BS1292" s="186"/>
      <c r="BT1292" s="187"/>
      <c r="BU1292" s="188"/>
      <c r="BV1292" s="189"/>
      <c r="BW1292" s="185"/>
      <c r="BX1292"/>
      <c r="BZ1292"/>
    </row>
    <row r="1293" spans="2:78" ht="18.75">
      <c r="B1293" s="676" t="s">
        <v>1245</v>
      </c>
      <c r="C1293" s="364">
        <v>36436851000129</v>
      </c>
      <c r="D1293" s="838" t="s">
        <v>14</v>
      </c>
      <c r="E1293" s="838" t="s">
        <v>607</v>
      </c>
      <c r="F1293" s="365" t="s">
        <v>1419</v>
      </c>
      <c r="G1293" s="366" t="s">
        <v>1419</v>
      </c>
      <c r="H1293" s="366" t="s">
        <v>34</v>
      </c>
      <c r="I1293" s="840" t="s">
        <v>34</v>
      </c>
      <c r="J1293" s="366" t="s">
        <v>608</v>
      </c>
      <c r="K1293" s="367" t="s">
        <v>48</v>
      </c>
      <c r="L1293" s="681" t="s">
        <v>1419</v>
      </c>
      <c r="M1293" s="368" t="s">
        <v>1416</v>
      </c>
      <c r="N1293" s="683">
        <v>533610</v>
      </c>
      <c r="O1293" s="683" t="s">
        <v>1321</v>
      </c>
      <c r="P1293" s="684">
        <v>43911</v>
      </c>
      <c r="Q1293" s="372">
        <v>203.16499648000001</v>
      </c>
      <c r="R1293" s="372">
        <v>243.98333830625495</v>
      </c>
      <c r="S1293" s="873">
        <v>90</v>
      </c>
      <c r="T1293" s="369">
        <v>-9.9288744715641974E-2</v>
      </c>
      <c r="U1293" s="685">
        <v>-1.021237787093336</v>
      </c>
      <c r="V1293" s="369">
        <v>-0.20167121669316102</v>
      </c>
      <c r="W1293" s="685">
        <v>-1.773223906615663</v>
      </c>
      <c r="X1293" s="369">
        <v>-0.24900868655295683</v>
      </c>
      <c r="Y1293" s="685">
        <v>-1.6639970912464888</v>
      </c>
      <c r="AB1293" s="369">
        <v>0.25201966524304886</v>
      </c>
      <c r="AC1293" s="373">
        <v>-1.2514999760205963</v>
      </c>
      <c r="AD1293" s="686">
        <v>0</v>
      </c>
      <c r="AE1293" s="687" t="s">
        <v>1856</v>
      </c>
      <c r="AF1293" s="688" t="s">
        <v>1800</v>
      </c>
      <c r="AG1293" s="689" t="s">
        <v>1438</v>
      </c>
      <c r="AH1293" s="689" t="s">
        <v>1780</v>
      </c>
      <c r="AI1293" s="689">
        <v>0</v>
      </c>
      <c r="AJ1293" s="689">
        <v>0</v>
      </c>
      <c r="AK1293" s="689">
        <v>0</v>
      </c>
      <c r="AL1293" s="673">
        <v>0</v>
      </c>
      <c r="AM1293" s="673">
        <v>0</v>
      </c>
      <c r="AN1293" s="685" t="s">
        <v>1782</v>
      </c>
      <c r="AO1293" s="683" t="s">
        <v>1324</v>
      </c>
      <c r="AP1293" s="687" t="s">
        <v>1783</v>
      </c>
      <c r="AQ1293" s="376" t="s">
        <v>659</v>
      </c>
      <c r="AR1293" s="369">
        <v>0</v>
      </c>
      <c r="AS1293" s="369">
        <v>0</v>
      </c>
      <c r="AT1293" s="369" t="s">
        <v>1419</v>
      </c>
      <c r="AW1293"/>
      <c r="AX1293" s="198"/>
      <c r="AY1293" s="184"/>
      <c r="AZ1293" s="184"/>
      <c r="BA1293" s="184"/>
      <c r="BB1293" s="186"/>
      <c r="BC1293" s="184"/>
      <c r="BD1293" s="184"/>
      <c r="BE1293" s="184"/>
      <c r="BF1293" s="184"/>
      <c r="BG1293" s="186"/>
      <c r="BH1293" s="186"/>
      <c r="BI1293" s="199"/>
      <c r="BJ1293" s="199"/>
      <c r="BK1293" s="199"/>
      <c r="BL1293" s="186"/>
      <c r="BM1293" s="186"/>
      <c r="BN1293" s="186"/>
      <c r="BO1293" s="186"/>
      <c r="BP1293" s="186"/>
      <c r="BQ1293" s="186"/>
      <c r="BR1293" s="186"/>
      <c r="BS1293" s="186"/>
      <c r="BT1293" s="187"/>
      <c r="BU1293" s="188"/>
      <c r="BV1293" s="189"/>
      <c r="BW1293" s="185"/>
      <c r="BX1293"/>
      <c r="BZ1293"/>
    </row>
    <row r="1294" spans="2:78" ht="18.75">
      <c r="B1294" s="676" t="s">
        <v>1246</v>
      </c>
      <c r="C1294" s="364">
        <v>30397165000100</v>
      </c>
      <c r="D1294" s="838" t="s">
        <v>14</v>
      </c>
      <c r="E1294" s="838" t="s">
        <v>607</v>
      </c>
      <c r="F1294" s="365" t="s">
        <v>1419</v>
      </c>
      <c r="G1294" s="366" t="s">
        <v>1419</v>
      </c>
      <c r="H1294" s="366" t="s">
        <v>34</v>
      </c>
      <c r="I1294" s="840" t="s">
        <v>34</v>
      </c>
      <c r="J1294" s="366" t="s">
        <v>608</v>
      </c>
      <c r="K1294" s="367" t="s">
        <v>48</v>
      </c>
      <c r="L1294" s="681" t="s">
        <v>1419</v>
      </c>
      <c r="M1294" s="368" t="s">
        <v>34</v>
      </c>
      <c r="N1294" s="683">
        <v>535354</v>
      </c>
      <c r="O1294" s="683" t="s">
        <v>1321</v>
      </c>
      <c r="P1294" s="684">
        <v>43937</v>
      </c>
      <c r="Q1294" s="372">
        <v>120.63744851</v>
      </c>
      <c r="R1294" s="372">
        <v>129.18469588462148</v>
      </c>
      <c r="S1294" s="873">
        <v>3</v>
      </c>
      <c r="T1294" s="369">
        <v>-4.4896267970484516E-4</v>
      </c>
      <c r="U1294" s="685">
        <v>-4.6178210311993038E-3</v>
      </c>
      <c r="V1294" s="369">
        <v>-3.1792611502016954E-2</v>
      </c>
      <c r="W1294" s="685">
        <v>-0.27954122404534659</v>
      </c>
      <c r="X1294" s="369">
        <v>3.8487096579639113E-2</v>
      </c>
      <c r="Y1294" s="685">
        <v>0.25718948863023794</v>
      </c>
      <c r="AB1294" s="369">
        <v>0.25386976156128849</v>
      </c>
      <c r="AC1294" s="373">
        <v>-0.57322305312095356</v>
      </c>
      <c r="AD1294" s="686">
        <v>0</v>
      </c>
      <c r="AE1294" s="687" t="s">
        <v>2075</v>
      </c>
      <c r="AF1294" s="688" t="s">
        <v>1800</v>
      </c>
      <c r="AG1294" s="689" t="s">
        <v>1438</v>
      </c>
      <c r="AH1294" s="689" t="s">
        <v>1786</v>
      </c>
      <c r="AI1294" s="689">
        <v>0</v>
      </c>
      <c r="AJ1294" s="689">
        <v>0</v>
      </c>
      <c r="AK1294" s="689">
        <v>0</v>
      </c>
      <c r="AL1294" s="673">
        <v>2</v>
      </c>
      <c r="AM1294" s="673">
        <v>20</v>
      </c>
      <c r="AN1294" s="685" t="s">
        <v>666</v>
      </c>
      <c r="AO1294" s="683" t="s">
        <v>1324</v>
      </c>
      <c r="AP1294" s="687" t="s">
        <v>1783</v>
      </c>
      <c r="AQ1294" s="376" t="s">
        <v>670</v>
      </c>
      <c r="AR1294" s="369">
        <v>6.0000000000000001E-3</v>
      </c>
      <c r="AS1294" s="369">
        <v>6.0000000000000001E-3</v>
      </c>
      <c r="AT1294" s="369" t="s">
        <v>1419</v>
      </c>
      <c r="AW1294"/>
      <c r="AX1294" s="198"/>
      <c r="AY1294" s="184"/>
      <c r="AZ1294" s="184"/>
      <c r="BA1294" s="184"/>
      <c r="BB1294" s="186"/>
      <c r="BC1294" s="184"/>
      <c r="BD1294" s="184"/>
      <c r="BE1294" s="184"/>
      <c r="BF1294" s="184"/>
      <c r="BG1294" s="186"/>
      <c r="BH1294" s="186"/>
      <c r="BI1294" s="199"/>
      <c r="BJ1294" s="199"/>
      <c r="BK1294" s="199"/>
      <c r="BL1294" s="186"/>
      <c r="BM1294" s="186"/>
      <c r="BN1294" s="186"/>
      <c r="BO1294" s="186"/>
      <c r="BP1294" s="186"/>
      <c r="BQ1294" s="186"/>
      <c r="BR1294" s="186"/>
      <c r="BS1294" s="186"/>
      <c r="BT1294" s="187"/>
      <c r="BU1294" s="188"/>
      <c r="BV1294" s="189"/>
      <c r="BW1294" s="185"/>
      <c r="BX1294"/>
      <c r="BZ1294"/>
    </row>
    <row r="1295" spans="2:78" ht="18.75">
      <c r="B1295" s="676" t="s">
        <v>422</v>
      </c>
      <c r="C1295" s="364">
        <v>10643371000145</v>
      </c>
      <c r="D1295" s="838" t="s">
        <v>14</v>
      </c>
      <c r="E1295" s="838" t="s">
        <v>607</v>
      </c>
      <c r="F1295" s="365" t="s">
        <v>1419</v>
      </c>
      <c r="G1295" s="366" t="s">
        <v>1419</v>
      </c>
      <c r="H1295" s="366" t="s">
        <v>34</v>
      </c>
      <c r="I1295" s="840" t="s">
        <v>34</v>
      </c>
      <c r="J1295" s="366" t="s">
        <v>608</v>
      </c>
      <c r="K1295" s="367" t="s">
        <v>48</v>
      </c>
      <c r="L1295" s="681" t="s">
        <v>1419</v>
      </c>
      <c r="M1295" s="368" t="s">
        <v>34</v>
      </c>
      <c r="N1295" s="682">
        <v>240631</v>
      </c>
      <c r="O1295" s="683" t="s">
        <v>1321</v>
      </c>
      <c r="P1295" s="684">
        <v>40171</v>
      </c>
      <c r="Q1295" s="372">
        <v>147.61876899999999</v>
      </c>
      <c r="R1295" s="372">
        <v>122.83137357768918</v>
      </c>
      <c r="S1295" s="873">
        <v>2</v>
      </c>
      <c r="T1295" s="369">
        <v>0.17501903997579249</v>
      </c>
      <c r="U1295" s="685">
        <v>1.8001643347991718</v>
      </c>
      <c r="V1295" s="369">
        <v>0.23373715879368184</v>
      </c>
      <c r="W1295" s="685">
        <v>2.0551684302474551</v>
      </c>
      <c r="X1295" s="369">
        <v>0.41946839324741636</v>
      </c>
      <c r="Y1295" s="685">
        <v>2.803091714975559</v>
      </c>
      <c r="Z1295" s="369">
        <v>0.34791097542852767</v>
      </c>
      <c r="AA1295" s="685">
        <v>1.85249388903589</v>
      </c>
      <c r="AB1295" s="369">
        <v>0.17874080092353689</v>
      </c>
      <c r="AC1295" s="373">
        <v>0.67139550599745557</v>
      </c>
      <c r="AD1295" s="686">
        <v>0</v>
      </c>
      <c r="AE1295" s="687" t="s">
        <v>1846</v>
      </c>
      <c r="AF1295" s="688" t="s">
        <v>1823</v>
      </c>
      <c r="AG1295" s="689" t="s">
        <v>59</v>
      </c>
      <c r="AH1295" s="689" t="s">
        <v>1780</v>
      </c>
      <c r="AI1295" s="689">
        <v>20000</v>
      </c>
      <c r="AJ1295" s="689">
        <v>10000</v>
      </c>
      <c r="AK1295" s="689">
        <v>20000</v>
      </c>
      <c r="AL1295" s="673">
        <v>0</v>
      </c>
      <c r="AM1295" s="673">
        <v>20</v>
      </c>
      <c r="AN1295" s="685" t="s">
        <v>666</v>
      </c>
      <c r="AO1295" s="683" t="s">
        <v>1324</v>
      </c>
      <c r="AP1295" s="687" t="s">
        <v>1783</v>
      </c>
      <c r="AQ1295" s="376" t="s">
        <v>659</v>
      </c>
      <c r="AR1295" s="369">
        <v>4.0000000000000001E-3</v>
      </c>
      <c r="AS1295" s="369">
        <v>4.0000000000000001E-3</v>
      </c>
      <c r="AT1295" s="369" t="s">
        <v>1419</v>
      </c>
      <c r="AW1295"/>
      <c r="AX1295" s="198"/>
      <c r="AY1295" s="184"/>
      <c r="AZ1295" s="184"/>
      <c r="BA1295" s="184"/>
      <c r="BB1295" s="186"/>
      <c r="BC1295" s="184"/>
      <c r="BD1295" s="184"/>
      <c r="BE1295" s="184"/>
      <c r="BF1295" s="184"/>
      <c r="BG1295" s="186"/>
      <c r="BH1295" s="186"/>
      <c r="BI1295" s="199"/>
      <c r="BJ1295" s="199"/>
      <c r="BK1295" s="199"/>
      <c r="BL1295" s="186"/>
      <c r="BM1295" s="186"/>
      <c r="BN1295" s="186"/>
      <c r="BO1295" s="186"/>
      <c r="BP1295" s="186"/>
      <c r="BQ1295" s="186"/>
      <c r="BR1295" s="186"/>
      <c r="BS1295" s="186"/>
      <c r="BT1295" s="187"/>
      <c r="BU1295" s="188"/>
      <c r="BV1295" s="189"/>
      <c r="BW1295" s="185"/>
      <c r="BX1295"/>
      <c r="BZ1295"/>
    </row>
    <row r="1296" spans="2:78" ht="18.75">
      <c r="B1296" s="676" t="s">
        <v>423</v>
      </c>
      <c r="C1296" s="364"/>
      <c r="D1296" s="838" t="s">
        <v>14</v>
      </c>
      <c r="E1296" s="838" t="s">
        <v>15</v>
      </c>
      <c r="F1296" s="365" t="s">
        <v>17</v>
      </c>
      <c r="G1296" s="366" t="s">
        <v>1419</v>
      </c>
      <c r="H1296" s="366" t="s">
        <v>34</v>
      </c>
      <c r="I1296" s="840" t="s">
        <v>34</v>
      </c>
      <c r="J1296" s="366" t="s">
        <v>611</v>
      </c>
      <c r="L1296" s="681" t="s">
        <v>1419</v>
      </c>
      <c r="M1296" s="368" t="s">
        <v>34</v>
      </c>
      <c r="N1296" s="682">
        <v>174394</v>
      </c>
      <c r="O1296" s="683" t="s">
        <v>1321</v>
      </c>
      <c r="S1296" s="873"/>
      <c r="AD1296" s="686">
        <v>11904064000133</v>
      </c>
      <c r="AG1296" s="689" t="s">
        <v>59</v>
      </c>
      <c r="AI1296" s="689">
        <v>20000</v>
      </c>
      <c r="AJ1296" s="689">
        <v>10000</v>
      </c>
      <c r="AK1296" s="689">
        <v>20000</v>
      </c>
      <c r="AO1296" s="683" t="s">
        <v>1324</v>
      </c>
      <c r="AR1296" s="369">
        <v>3.8999999999999998E-3</v>
      </c>
      <c r="AS1296" s="369">
        <v>3.8999999999999998E-3</v>
      </c>
      <c r="AT1296" s="369" t="s">
        <v>1419</v>
      </c>
      <c r="AW1296"/>
      <c r="AX1296" s="198"/>
      <c r="AY1296" s="184"/>
      <c r="AZ1296" s="184"/>
      <c r="BA1296" s="184"/>
      <c r="BB1296" s="186"/>
      <c r="BC1296" s="184"/>
      <c r="BD1296" s="184"/>
      <c r="BE1296" s="184"/>
      <c r="BF1296" s="184"/>
      <c r="BG1296" s="186"/>
      <c r="BH1296" s="186"/>
      <c r="BI1296" s="199"/>
      <c r="BJ1296" s="199"/>
      <c r="BK1296" s="199"/>
      <c r="BL1296" s="186"/>
      <c r="BM1296" s="186"/>
      <c r="BN1296" s="186"/>
      <c r="BO1296" s="186"/>
      <c r="BP1296" s="186"/>
      <c r="BQ1296" s="186"/>
      <c r="BR1296" s="186"/>
      <c r="BS1296" s="186"/>
      <c r="BT1296" s="187"/>
      <c r="BU1296" s="188"/>
      <c r="BV1296" s="189"/>
      <c r="BW1296" s="185"/>
      <c r="BX1296"/>
      <c r="BZ1296"/>
    </row>
    <row r="1297" spans="2:78" ht="18.75">
      <c r="B1297" s="676" t="s">
        <v>424</v>
      </c>
      <c r="C1297" s="364"/>
      <c r="D1297" s="838" t="s">
        <v>13</v>
      </c>
      <c r="E1297" s="838" t="s">
        <v>616</v>
      </c>
      <c r="F1297" s="365" t="s">
        <v>617</v>
      </c>
      <c r="G1297" s="366" t="s">
        <v>34</v>
      </c>
      <c r="H1297" s="366" t="s">
        <v>865</v>
      </c>
      <c r="I1297" s="840" t="s">
        <v>34</v>
      </c>
      <c r="J1297" s="366" t="s">
        <v>608</v>
      </c>
      <c r="L1297" s="681" t="s">
        <v>1419</v>
      </c>
      <c r="M1297" s="368" t="s">
        <v>34</v>
      </c>
      <c r="N1297" s="682">
        <v>174378</v>
      </c>
      <c r="O1297" s="683" t="s">
        <v>1321</v>
      </c>
      <c r="S1297" s="873"/>
      <c r="AD1297" s="686">
        <v>9489380000144</v>
      </c>
      <c r="AG1297" s="689" t="s">
        <v>59</v>
      </c>
      <c r="AI1297" s="689">
        <v>20000</v>
      </c>
      <c r="AJ1297" s="689">
        <v>10000</v>
      </c>
      <c r="AK1297" s="689">
        <v>20000</v>
      </c>
      <c r="AO1297" s="683" t="s">
        <v>1324</v>
      </c>
      <c r="AR1297" s="369">
        <v>3.8999999999999998E-3</v>
      </c>
      <c r="AS1297" s="369">
        <v>3.8999999999999998E-3</v>
      </c>
      <c r="AT1297" s="369" t="s">
        <v>1419</v>
      </c>
      <c r="AW1297"/>
      <c r="AX1297" s="198"/>
      <c r="AY1297" s="184"/>
      <c r="AZ1297" s="184"/>
      <c r="BA1297" s="184"/>
      <c r="BB1297" s="186"/>
      <c r="BC1297" s="184"/>
      <c r="BD1297" s="184"/>
      <c r="BE1297" s="184"/>
      <c r="BF1297" s="184"/>
      <c r="BG1297" s="186"/>
      <c r="BH1297" s="186"/>
      <c r="BI1297" s="199"/>
      <c r="BJ1297" s="199"/>
      <c r="BK1297" s="199"/>
      <c r="BL1297" s="186"/>
      <c r="BM1297" s="186"/>
      <c r="BN1297" s="186"/>
      <c r="BO1297" s="186"/>
      <c r="BP1297" s="186"/>
      <c r="BQ1297" s="186"/>
      <c r="BR1297" s="186"/>
      <c r="BS1297" s="186"/>
      <c r="BT1297" s="187"/>
      <c r="BU1297" s="188"/>
      <c r="BV1297" s="189"/>
      <c r="BW1297" s="185"/>
      <c r="BX1297"/>
      <c r="BZ1297"/>
    </row>
    <row r="1298" spans="2:78" ht="18.75">
      <c r="B1298" s="676" t="s">
        <v>425</v>
      </c>
      <c r="C1298" s="364">
        <v>19941946000180</v>
      </c>
      <c r="D1298" s="838" t="s">
        <v>11</v>
      </c>
      <c r="E1298" s="838" t="s">
        <v>621</v>
      </c>
      <c r="F1298" s="365" t="s">
        <v>672</v>
      </c>
      <c r="G1298" s="366" t="s">
        <v>866</v>
      </c>
      <c r="H1298" s="366" t="s">
        <v>34</v>
      </c>
      <c r="I1298" s="840" t="s">
        <v>1419</v>
      </c>
      <c r="J1298" s="366" t="s">
        <v>608</v>
      </c>
      <c r="K1298" s="367" t="s">
        <v>48</v>
      </c>
      <c r="L1298" s="681" t="s">
        <v>1419</v>
      </c>
      <c r="M1298" s="368" t="s">
        <v>34</v>
      </c>
      <c r="N1298" s="682">
        <v>378003</v>
      </c>
      <c r="O1298" s="683" t="s">
        <v>1321</v>
      </c>
      <c r="P1298" s="684">
        <v>41869</v>
      </c>
      <c r="Q1298" s="372">
        <v>155.46989300000001</v>
      </c>
      <c r="R1298" s="372">
        <v>150.38259957692304</v>
      </c>
      <c r="S1298" s="873">
        <v>1</v>
      </c>
      <c r="T1298" s="369">
        <v>0.59374924847057975</v>
      </c>
      <c r="U1298" s="685">
        <v>6.1070282470889188</v>
      </c>
      <c r="V1298" s="369">
        <v>0.59374924847057975</v>
      </c>
      <c r="W1298" s="685">
        <v>5.2206278079087882</v>
      </c>
      <c r="X1298" s="369">
        <v>0.59374924847057975</v>
      </c>
      <c r="Y1298" s="685">
        <v>3.9677211107039656</v>
      </c>
      <c r="Z1298" s="369">
        <v>0.59374924847057975</v>
      </c>
      <c r="AA1298" s="685">
        <v>3.1614893811746398</v>
      </c>
      <c r="AB1298" s="369">
        <v>0.98729868653599206</v>
      </c>
      <c r="AC1298" s="373">
        <v>0.4861931517801602</v>
      </c>
      <c r="AD1298" s="686">
        <v>0</v>
      </c>
      <c r="AE1298" s="687" t="s">
        <v>1846</v>
      </c>
      <c r="AF1298" s="688" t="s">
        <v>1823</v>
      </c>
      <c r="AG1298" s="689" t="s">
        <v>59</v>
      </c>
      <c r="AH1298" s="689" t="s">
        <v>1780</v>
      </c>
      <c r="AI1298" s="689">
        <v>20000</v>
      </c>
      <c r="AJ1298" s="689">
        <v>10000</v>
      </c>
      <c r="AK1298" s="689">
        <v>20000</v>
      </c>
      <c r="AL1298" s="673">
        <v>0</v>
      </c>
      <c r="AM1298" s="673">
        <v>0</v>
      </c>
      <c r="AN1298" s="685" t="s">
        <v>1858</v>
      </c>
      <c r="AO1298" s="683" t="s">
        <v>1324</v>
      </c>
      <c r="AP1298" s="687" t="s">
        <v>1802</v>
      </c>
      <c r="AQ1298" s="376" t="s">
        <v>1917</v>
      </c>
      <c r="AR1298" s="369">
        <v>4.0000000000000001E-3</v>
      </c>
      <c r="AS1298" s="369">
        <v>4.0000000000000001E-3</v>
      </c>
      <c r="AT1298" s="369" t="s">
        <v>1419</v>
      </c>
      <c r="AW1298"/>
      <c r="AX1298" s="198"/>
      <c r="AY1298" s="184"/>
      <c r="AZ1298" s="184"/>
      <c r="BA1298" s="184"/>
      <c r="BB1298" s="186"/>
      <c r="BC1298" s="184"/>
      <c r="BD1298" s="184"/>
      <c r="BE1298" s="184"/>
      <c r="BF1298" s="184"/>
      <c r="BG1298" s="186"/>
      <c r="BH1298" s="186"/>
      <c r="BI1298" s="199"/>
      <c r="BJ1298" s="199"/>
      <c r="BK1298" s="199"/>
      <c r="BL1298" s="186"/>
      <c r="BM1298" s="186"/>
      <c r="BN1298" s="186"/>
      <c r="BO1298" s="186"/>
      <c r="BP1298" s="186"/>
      <c r="BQ1298" s="186"/>
      <c r="BR1298" s="186"/>
      <c r="BS1298" s="186"/>
      <c r="BT1298" s="187"/>
      <c r="BU1298" s="188"/>
      <c r="BV1298" s="189"/>
      <c r="BW1298" s="185"/>
      <c r="BX1298"/>
      <c r="BZ1298"/>
    </row>
    <row r="1299" spans="2:78" ht="18.75">
      <c r="B1299" s="676" t="s">
        <v>1720</v>
      </c>
      <c r="C1299" s="364">
        <v>8815403000109</v>
      </c>
      <c r="D1299" s="838" t="s">
        <v>13</v>
      </c>
      <c r="E1299" s="838" t="s">
        <v>615</v>
      </c>
      <c r="F1299" s="365" t="s">
        <v>619</v>
      </c>
      <c r="G1299" s="366" t="s">
        <v>34</v>
      </c>
      <c r="H1299" s="366" t="s">
        <v>1338</v>
      </c>
      <c r="I1299" s="840" t="s">
        <v>34</v>
      </c>
      <c r="J1299" s="366" t="s">
        <v>611</v>
      </c>
      <c r="K1299" s="367" t="s">
        <v>48</v>
      </c>
      <c r="L1299" s="681" t="s">
        <v>1419</v>
      </c>
      <c r="M1299" s="368" t="s">
        <v>1419</v>
      </c>
      <c r="N1299" s="682">
        <v>185779</v>
      </c>
      <c r="O1299" s="683" t="s">
        <v>1321</v>
      </c>
      <c r="P1299" s="684">
        <v>39214</v>
      </c>
      <c r="Q1299" s="372">
        <v>8.2335849999999997</v>
      </c>
      <c r="R1299" s="372">
        <v>10.212156724299064</v>
      </c>
      <c r="S1299" s="873">
        <v>1</v>
      </c>
      <c r="T1299" s="369">
        <v>0.15803378477348029</v>
      </c>
      <c r="U1299" s="685">
        <v>1.6254619102121461</v>
      </c>
      <c r="V1299" s="369">
        <v>0.18689230232753995</v>
      </c>
      <c r="W1299" s="685">
        <v>1.6432781230940743</v>
      </c>
      <c r="X1299" s="369">
        <v>0.18388359688959999</v>
      </c>
      <c r="Y1299" s="685">
        <v>1.2287995836127708</v>
      </c>
      <c r="Z1299" s="369">
        <v>9.9551179325787276E-2</v>
      </c>
      <c r="AA1299" s="685">
        <v>0.53007224368298911</v>
      </c>
      <c r="AB1299" s="369">
        <v>6.8509026683134494E-2</v>
      </c>
      <c r="AC1299" s="373">
        <v>1.0679018160729077</v>
      </c>
      <c r="AD1299" s="686">
        <v>9489380000144</v>
      </c>
      <c r="AE1299" s="687" t="s">
        <v>1846</v>
      </c>
      <c r="AF1299" s="688" t="s">
        <v>1823</v>
      </c>
      <c r="AG1299" s="689" t="s">
        <v>59</v>
      </c>
      <c r="AH1299" s="689" t="s">
        <v>1786</v>
      </c>
      <c r="AI1299" s="689">
        <v>10000</v>
      </c>
      <c r="AJ1299" s="689">
        <v>5000</v>
      </c>
      <c r="AK1299" s="689">
        <v>10000</v>
      </c>
      <c r="AL1299" s="673">
        <v>2.5</v>
      </c>
      <c r="AM1299" s="673">
        <v>20</v>
      </c>
      <c r="AN1299" s="685" t="s">
        <v>1787</v>
      </c>
      <c r="AO1299" s="683" t="s">
        <v>1324</v>
      </c>
      <c r="AP1299" s="687" t="s">
        <v>1802</v>
      </c>
      <c r="AQ1299" s="376" t="s">
        <v>664</v>
      </c>
      <c r="AR1299" s="369">
        <v>4.7375000000000004E-3</v>
      </c>
      <c r="AS1299" s="369">
        <v>4.7375000000000004E-3</v>
      </c>
      <c r="AT1299" s="369" t="s">
        <v>1419</v>
      </c>
      <c r="AW1299"/>
      <c r="AX1299" s="198"/>
      <c r="AY1299" s="184"/>
      <c r="AZ1299" s="184"/>
      <c r="BA1299" s="184"/>
      <c r="BB1299" s="186"/>
      <c r="BC1299" s="184"/>
      <c r="BD1299" s="184"/>
      <c r="BE1299" s="184"/>
      <c r="BF1299" s="184"/>
      <c r="BG1299" s="186"/>
      <c r="BH1299" s="186"/>
      <c r="BI1299" s="199"/>
      <c r="BJ1299" s="199"/>
      <c r="BK1299" s="199"/>
      <c r="BL1299" s="186"/>
      <c r="BM1299" s="186"/>
      <c r="BN1299" s="186"/>
      <c r="BO1299" s="186"/>
      <c r="BP1299" s="186"/>
      <c r="BQ1299" s="186"/>
      <c r="BR1299" s="186"/>
      <c r="BS1299" s="186"/>
      <c r="BT1299" s="187"/>
      <c r="BU1299" s="188"/>
      <c r="BV1299" s="189"/>
      <c r="BW1299" s="185"/>
      <c r="BX1299"/>
      <c r="BZ1299"/>
    </row>
    <row r="1300" spans="2:78" ht="18.75">
      <c r="B1300" s="676" t="s">
        <v>426</v>
      </c>
      <c r="C1300" s="364">
        <v>11447072000106</v>
      </c>
      <c r="D1300" s="838" t="s">
        <v>14</v>
      </c>
      <c r="E1300" s="838" t="s">
        <v>607</v>
      </c>
      <c r="F1300" s="365" t="s">
        <v>1419</v>
      </c>
      <c r="G1300" s="366" t="s">
        <v>1419</v>
      </c>
      <c r="H1300" s="366" t="s">
        <v>34</v>
      </c>
      <c r="I1300" s="840" t="s">
        <v>34</v>
      </c>
      <c r="J1300" s="366" t="s">
        <v>608</v>
      </c>
      <c r="K1300" s="367" t="s">
        <v>48</v>
      </c>
      <c r="L1300" s="681" t="s">
        <v>1419</v>
      </c>
      <c r="M1300" s="368" t="s">
        <v>34</v>
      </c>
      <c r="N1300" s="682">
        <v>242950</v>
      </c>
      <c r="O1300" s="683" t="s">
        <v>1321</v>
      </c>
      <c r="P1300" s="684">
        <v>40230</v>
      </c>
      <c r="Q1300" s="372">
        <v>39.216765000000002</v>
      </c>
      <c r="R1300" s="372">
        <v>41.286374035856561</v>
      </c>
      <c r="S1300" s="873">
        <v>2</v>
      </c>
      <c r="T1300" s="369">
        <v>-1.1543328425985044E-2</v>
      </c>
      <c r="U1300" s="685">
        <v>-0.11872930019617225</v>
      </c>
      <c r="V1300" s="369">
        <v>-3.6980722015942824E-2</v>
      </c>
      <c r="W1300" s="685">
        <v>-0.32515845065956678</v>
      </c>
      <c r="X1300" s="369">
        <v>0.24459311122876826</v>
      </c>
      <c r="Y1300" s="685">
        <v>1.6344900704379317</v>
      </c>
      <c r="Z1300" s="369">
        <v>0.22037974674202698</v>
      </c>
      <c r="AA1300" s="685">
        <v>1.1734385027779914</v>
      </c>
      <c r="AB1300" s="369">
        <v>0.21183051245170467</v>
      </c>
      <c r="AC1300" s="373">
        <v>-0.71147498340465498</v>
      </c>
      <c r="AD1300" s="686">
        <v>0</v>
      </c>
      <c r="AE1300" s="687" t="s">
        <v>1884</v>
      </c>
      <c r="AF1300" s="688" t="s">
        <v>1800</v>
      </c>
      <c r="AG1300" s="689" t="s">
        <v>1438</v>
      </c>
      <c r="AH1300" s="689" t="s">
        <v>1786</v>
      </c>
      <c r="AI1300" s="689">
        <v>500</v>
      </c>
      <c r="AJ1300" s="689">
        <v>500</v>
      </c>
      <c r="AK1300" s="689">
        <v>500</v>
      </c>
      <c r="AL1300" s="673">
        <v>2</v>
      </c>
      <c r="AM1300" s="673">
        <v>20</v>
      </c>
      <c r="AN1300" s="685" t="s">
        <v>1782</v>
      </c>
      <c r="AO1300" s="683" t="s">
        <v>1324</v>
      </c>
      <c r="AP1300" s="687" t="s">
        <v>1783</v>
      </c>
      <c r="AQ1300" s="376" t="s">
        <v>659</v>
      </c>
      <c r="AR1300" s="369">
        <v>6.6666666666666697E-3</v>
      </c>
      <c r="AS1300" s="369">
        <v>6.6666666666666697E-3</v>
      </c>
      <c r="AT1300" s="369" t="s">
        <v>1419</v>
      </c>
      <c r="AW1300"/>
      <c r="AX1300" s="198"/>
      <c r="AY1300" s="184"/>
      <c r="AZ1300" s="184"/>
      <c r="BA1300" s="184"/>
      <c r="BB1300" s="186"/>
      <c r="BC1300" s="184"/>
      <c r="BD1300" s="184"/>
      <c r="BE1300" s="184"/>
      <c r="BF1300" s="184"/>
      <c r="BG1300" s="186"/>
      <c r="BH1300" s="186"/>
      <c r="BI1300" s="199"/>
      <c r="BJ1300" s="199"/>
      <c r="BK1300" s="199"/>
      <c r="BL1300" s="186"/>
      <c r="BM1300" s="186"/>
      <c r="BN1300" s="186"/>
      <c r="BO1300" s="186"/>
      <c r="BP1300" s="186"/>
      <c r="BQ1300" s="186"/>
      <c r="BR1300" s="186"/>
      <c r="BS1300" s="186"/>
      <c r="BT1300" s="187"/>
      <c r="BU1300" s="188"/>
      <c r="BV1300" s="189"/>
      <c r="BW1300" s="185"/>
      <c r="BX1300"/>
      <c r="BZ1300"/>
    </row>
    <row r="1301" spans="2:78" ht="18.75">
      <c r="B1301" s="676" t="s">
        <v>1721</v>
      </c>
      <c r="C1301" s="364">
        <v>18239849000188</v>
      </c>
      <c r="D1301" s="838" t="s">
        <v>13</v>
      </c>
      <c r="E1301" s="838" t="s">
        <v>616</v>
      </c>
      <c r="F1301" s="365" t="s">
        <v>619</v>
      </c>
      <c r="G1301" s="366" t="s">
        <v>34</v>
      </c>
      <c r="H1301" s="366" t="s">
        <v>1338</v>
      </c>
      <c r="I1301" s="840" t="s">
        <v>34</v>
      </c>
      <c r="J1301" s="366" t="s">
        <v>611</v>
      </c>
      <c r="K1301" s="367" t="s">
        <v>48</v>
      </c>
      <c r="L1301" s="681" t="s">
        <v>1419</v>
      </c>
      <c r="M1301" s="368" t="s">
        <v>1419</v>
      </c>
      <c r="N1301" s="682">
        <v>342319</v>
      </c>
      <c r="O1301" s="683" t="s">
        <v>1324</v>
      </c>
      <c r="P1301" s="684">
        <v>41472</v>
      </c>
      <c r="Q1301" s="372">
        <v>6.0045909999999996</v>
      </c>
      <c r="R1301" s="372">
        <v>7.3099640440251568</v>
      </c>
      <c r="S1301" s="873">
        <v>3</v>
      </c>
      <c r="T1301" s="369">
        <v>-5.6286582422638842E-3</v>
      </c>
      <c r="U1301" s="685">
        <v>-5.7893757284340631E-2</v>
      </c>
      <c r="V1301" s="369">
        <v>-3.0377818711419424E-2</v>
      </c>
      <c r="W1301" s="685">
        <v>-0.26710144984091944</v>
      </c>
      <c r="X1301" s="369">
        <v>9.691314172187715E-3</v>
      </c>
      <c r="Y1301" s="685">
        <v>6.4762072424516148E-2</v>
      </c>
      <c r="Z1301" s="369">
        <v>0.31668784878511635</v>
      </c>
      <c r="AA1301" s="685">
        <v>1.6862425908919616</v>
      </c>
      <c r="AB1301" s="369">
        <v>0.11423908505062305</v>
      </c>
      <c r="AC1301" s="373">
        <v>-1.2614702486700877</v>
      </c>
      <c r="AD1301" s="686">
        <v>22188059000198</v>
      </c>
      <c r="AE1301" s="687" t="s">
        <v>1805</v>
      </c>
      <c r="AF1301" s="688" t="s">
        <v>1823</v>
      </c>
      <c r="AG1301" s="689" t="s">
        <v>59</v>
      </c>
      <c r="AH1301" s="689" t="s">
        <v>1861</v>
      </c>
      <c r="AI1301" s="689">
        <v>1000000</v>
      </c>
      <c r="AJ1301" s="689">
        <v>100000</v>
      </c>
      <c r="AK1301" s="689">
        <v>1000000</v>
      </c>
      <c r="AL1301" s="673">
        <v>0</v>
      </c>
      <c r="AM1301" s="673">
        <v>0</v>
      </c>
      <c r="AN1301" s="685" t="s">
        <v>1787</v>
      </c>
      <c r="AO1301" s="683" t="s">
        <v>1324</v>
      </c>
      <c r="AP1301" s="687" t="s">
        <v>1802</v>
      </c>
      <c r="AQ1301" s="376" t="s">
        <v>1782</v>
      </c>
      <c r="AR1301" s="369">
        <v>0</v>
      </c>
      <c r="AS1301" s="369">
        <v>0</v>
      </c>
      <c r="AT1301" s="369" t="s">
        <v>1419</v>
      </c>
      <c r="AW1301"/>
      <c r="AX1301" s="198"/>
      <c r="AY1301" s="184"/>
      <c r="AZ1301" s="184"/>
      <c r="BA1301" s="184"/>
      <c r="BB1301" s="186"/>
      <c r="BC1301" s="184"/>
      <c r="BD1301" s="184"/>
      <c r="BE1301" s="184"/>
      <c r="BF1301" s="184"/>
      <c r="BG1301" s="186"/>
      <c r="BH1301" s="186"/>
      <c r="BI1301" s="199"/>
      <c r="BJ1301" s="199"/>
      <c r="BK1301" s="199"/>
      <c r="BL1301" s="186"/>
      <c r="BM1301" s="186"/>
      <c r="BN1301" s="186"/>
      <c r="BO1301" s="186"/>
      <c r="BP1301" s="186"/>
      <c r="BQ1301" s="186"/>
      <c r="BR1301" s="186"/>
      <c r="BS1301" s="186"/>
      <c r="BT1301" s="187"/>
      <c r="BU1301" s="188"/>
      <c r="BV1301" s="189"/>
      <c r="BW1301" s="185"/>
      <c r="BX1301"/>
      <c r="BZ1301"/>
    </row>
    <row r="1302" spans="2:78" ht="18.75">
      <c r="B1302" s="676" t="s">
        <v>1247</v>
      </c>
      <c r="C1302" s="364">
        <v>18679873000138</v>
      </c>
      <c r="D1302" s="838" t="s">
        <v>13</v>
      </c>
      <c r="E1302" s="838" t="s">
        <v>616</v>
      </c>
      <c r="F1302" s="365" t="s">
        <v>619</v>
      </c>
      <c r="G1302" s="366" t="s">
        <v>34</v>
      </c>
      <c r="H1302" s="366" t="s">
        <v>1338</v>
      </c>
      <c r="I1302" s="840" t="s">
        <v>34</v>
      </c>
      <c r="J1302" s="366" t="s">
        <v>611</v>
      </c>
      <c r="K1302" s="367" t="s">
        <v>48</v>
      </c>
      <c r="L1302" s="681" t="s">
        <v>1419</v>
      </c>
      <c r="M1302" s="368" t="s">
        <v>1416</v>
      </c>
      <c r="N1302" s="682">
        <v>357308</v>
      </c>
      <c r="O1302" s="683" t="s">
        <v>1321</v>
      </c>
      <c r="P1302" s="684">
        <v>41609</v>
      </c>
      <c r="Q1302" s="372">
        <v>9.0368790000000008</v>
      </c>
      <c r="R1302" s="372">
        <v>14.919065103585661</v>
      </c>
      <c r="S1302" s="873">
        <v>3</v>
      </c>
      <c r="T1302" s="369">
        <v>-1.0383078750270336E-2</v>
      </c>
      <c r="U1302" s="685">
        <v>-0.10679551238672701</v>
      </c>
      <c r="V1302" s="369">
        <v>-3.9018301285443702E-2</v>
      </c>
      <c r="W1302" s="685">
        <v>-0.34307416680165104</v>
      </c>
      <c r="X1302" s="369">
        <v>1.0212239470323237E-2</v>
      </c>
      <c r="Y1302" s="685">
        <v>6.8243148498020406E-2</v>
      </c>
      <c r="Z1302" s="369">
        <v>0.50369464435917899</v>
      </c>
      <c r="AA1302" s="685">
        <v>2.6819827959327274</v>
      </c>
      <c r="AB1302" s="369">
        <v>0.161677062241148</v>
      </c>
      <c r="AC1302" s="373">
        <v>-0.94478268891875694</v>
      </c>
      <c r="AD1302" s="686">
        <v>22187896000100</v>
      </c>
      <c r="AE1302" s="687" t="s">
        <v>1805</v>
      </c>
      <c r="AF1302" s="688" t="s">
        <v>1823</v>
      </c>
      <c r="AG1302" s="689" t="s">
        <v>59</v>
      </c>
      <c r="AH1302" s="689" t="s">
        <v>1861</v>
      </c>
      <c r="AI1302" s="689">
        <v>500000</v>
      </c>
      <c r="AJ1302" s="689">
        <v>100000</v>
      </c>
      <c r="AK1302" s="689">
        <v>500000</v>
      </c>
      <c r="AL1302" s="673">
        <v>0</v>
      </c>
      <c r="AM1302" s="673">
        <v>0</v>
      </c>
      <c r="AN1302" s="685" t="s">
        <v>1787</v>
      </c>
      <c r="AO1302" s="683" t="s">
        <v>1324</v>
      </c>
      <c r="AP1302" s="687" t="s">
        <v>1802</v>
      </c>
      <c r="AQ1302" s="376" t="s">
        <v>679</v>
      </c>
      <c r="AR1302" s="369">
        <v>2.66666666666667E-3</v>
      </c>
      <c r="AS1302" s="369">
        <v>2.66666666666667E-3</v>
      </c>
      <c r="AT1302" s="369" t="s">
        <v>1419</v>
      </c>
      <c r="AW1302"/>
      <c r="AX1302" s="198"/>
      <c r="AY1302" s="184"/>
      <c r="AZ1302" s="184"/>
      <c r="BA1302" s="184"/>
      <c r="BB1302" s="186"/>
      <c r="BC1302" s="184"/>
      <c r="BD1302" s="184"/>
      <c r="BE1302" s="184"/>
      <c r="BF1302" s="184"/>
      <c r="BG1302" s="186"/>
      <c r="BH1302" s="186"/>
      <c r="BI1302" s="199"/>
      <c r="BJ1302" s="199"/>
      <c r="BK1302" s="199"/>
      <c r="BL1302" s="186"/>
      <c r="BM1302" s="186"/>
      <c r="BN1302" s="186"/>
      <c r="BO1302" s="186"/>
      <c r="BP1302" s="186"/>
      <c r="BQ1302" s="186"/>
      <c r="BR1302" s="186"/>
      <c r="BS1302" s="186"/>
      <c r="BT1302" s="187"/>
      <c r="BU1302" s="188"/>
      <c r="BV1302" s="189"/>
      <c r="BW1302" s="185"/>
      <c r="BX1302"/>
      <c r="BZ1302"/>
    </row>
    <row r="1303" spans="2:78" ht="18.75">
      <c r="B1303" s="676" t="s">
        <v>427</v>
      </c>
      <c r="C1303" s="364">
        <v>23243536000133</v>
      </c>
      <c r="D1303" s="838" t="s">
        <v>14</v>
      </c>
      <c r="E1303" s="838" t="s">
        <v>614</v>
      </c>
      <c r="F1303" s="365" t="s">
        <v>1419</v>
      </c>
      <c r="G1303" s="366" t="s">
        <v>1419</v>
      </c>
      <c r="H1303" s="366" t="s">
        <v>1338</v>
      </c>
      <c r="I1303" s="840" t="s">
        <v>34</v>
      </c>
      <c r="J1303" s="366" t="s">
        <v>608</v>
      </c>
      <c r="K1303" s="367" t="s">
        <v>48</v>
      </c>
      <c r="L1303" s="681" t="s">
        <v>1419</v>
      </c>
      <c r="M1303" s="368" t="s">
        <v>34</v>
      </c>
      <c r="N1303" s="682">
        <v>436615</v>
      </c>
      <c r="O1303" s="683" t="s">
        <v>1321</v>
      </c>
      <c r="P1303" s="684">
        <v>42789</v>
      </c>
      <c r="Q1303" s="372">
        <v>186.55330900000001</v>
      </c>
      <c r="R1303" s="372">
        <v>244.40623139840611</v>
      </c>
      <c r="S1303" s="873">
        <v>2</v>
      </c>
      <c r="T1303" s="369">
        <v>-7.611602687778618E-2</v>
      </c>
      <c r="U1303" s="685">
        <v>-0.78289400348075133</v>
      </c>
      <c r="V1303" s="369">
        <v>-0.14888674786224265</v>
      </c>
      <c r="W1303" s="685">
        <v>-1.3091086820251236</v>
      </c>
      <c r="X1303" s="369">
        <v>-0.15989105789031777</v>
      </c>
      <c r="Y1303" s="685">
        <v>-1.0684697748053458</v>
      </c>
      <c r="Z1303" s="369">
        <v>-0.12536411932721858</v>
      </c>
      <c r="AA1303" s="685">
        <v>-0.66751635148040189</v>
      </c>
      <c r="AB1303" s="369">
        <v>0.25443274763057033</v>
      </c>
      <c r="AC1303" s="373">
        <v>-1.0321711282180965</v>
      </c>
      <c r="AD1303" s="686">
        <v>16929553000163</v>
      </c>
      <c r="AE1303" s="687" t="s">
        <v>1805</v>
      </c>
      <c r="AF1303" s="688" t="s">
        <v>1779</v>
      </c>
      <c r="AG1303" s="689" t="s">
        <v>1439</v>
      </c>
      <c r="AH1303" s="689" t="s">
        <v>1786</v>
      </c>
      <c r="AI1303" s="689">
        <v>10000</v>
      </c>
      <c r="AJ1303" s="689">
        <v>5000</v>
      </c>
      <c r="AK1303" s="689">
        <v>10000</v>
      </c>
      <c r="AL1303" s="673">
        <v>2</v>
      </c>
      <c r="AM1303" s="673">
        <v>20</v>
      </c>
      <c r="AN1303" s="685" t="s">
        <v>666</v>
      </c>
      <c r="AO1303" s="683" t="s">
        <v>1324</v>
      </c>
      <c r="AP1303" s="687" t="s">
        <v>1783</v>
      </c>
      <c r="AQ1303" s="376" t="s">
        <v>659</v>
      </c>
      <c r="AR1303" s="369">
        <v>5.0000000000000001E-3</v>
      </c>
      <c r="AS1303" s="369">
        <v>5.0000000000000001E-3</v>
      </c>
      <c r="AT1303" s="369" t="s">
        <v>1419</v>
      </c>
      <c r="AW1303"/>
      <c r="AX1303" s="198"/>
      <c r="AY1303" s="184"/>
      <c r="AZ1303" s="184"/>
      <c r="BA1303" s="184"/>
      <c r="BB1303" s="186"/>
      <c r="BC1303" s="184"/>
      <c r="BD1303" s="184"/>
      <c r="BE1303" s="184"/>
      <c r="BF1303" s="184"/>
      <c r="BG1303" s="186"/>
      <c r="BH1303" s="186"/>
      <c r="BI1303" s="199"/>
      <c r="BJ1303" s="199"/>
      <c r="BK1303" s="199"/>
      <c r="BL1303" s="186"/>
      <c r="BM1303" s="186"/>
      <c r="BN1303" s="186"/>
      <c r="BO1303" s="186"/>
      <c r="BP1303" s="186"/>
      <c r="BQ1303" s="186"/>
      <c r="BR1303" s="186"/>
      <c r="BS1303" s="186"/>
      <c r="BT1303" s="187"/>
      <c r="BU1303" s="188"/>
      <c r="BV1303" s="189"/>
      <c r="BW1303" s="185"/>
      <c r="BX1303"/>
      <c r="BZ1303"/>
    </row>
    <row r="1304" spans="2:78" ht="18.75">
      <c r="B1304" s="676" t="s">
        <v>1248</v>
      </c>
      <c r="C1304" s="364">
        <v>37013129000144</v>
      </c>
      <c r="D1304" s="838" t="s">
        <v>14</v>
      </c>
      <c r="E1304" s="838" t="s">
        <v>607</v>
      </c>
      <c r="F1304" s="365" t="s">
        <v>1419</v>
      </c>
      <c r="G1304" s="366" t="s">
        <v>1419</v>
      </c>
      <c r="H1304" s="366" t="s">
        <v>34</v>
      </c>
      <c r="I1304" s="840" t="s">
        <v>34</v>
      </c>
      <c r="J1304" s="366" t="s">
        <v>611</v>
      </c>
      <c r="K1304" s="367" t="s">
        <v>48</v>
      </c>
      <c r="L1304" s="681" t="s">
        <v>1419</v>
      </c>
      <c r="M1304" s="368" t="s">
        <v>1416</v>
      </c>
      <c r="N1304" s="683">
        <v>541400</v>
      </c>
      <c r="O1304" s="683" t="s">
        <v>1321</v>
      </c>
      <c r="P1304" s="684">
        <v>44013</v>
      </c>
      <c r="Q1304" s="372">
        <v>92.173599030000005</v>
      </c>
      <c r="R1304" s="372">
        <v>190.04862886717137</v>
      </c>
      <c r="S1304" s="873">
        <v>5</v>
      </c>
      <c r="T1304" s="369">
        <v>-0.16187659120499009</v>
      </c>
      <c r="U1304" s="685">
        <v>-1.6649872274833277</v>
      </c>
      <c r="V1304" s="369">
        <v>-0.15048588243773464</v>
      </c>
      <c r="W1304" s="685">
        <v>-1.3231693085520735</v>
      </c>
      <c r="X1304" s="369">
        <v>5.8958357315124665E-2</v>
      </c>
      <c r="Y1304" s="685">
        <v>0.39398840432088383</v>
      </c>
      <c r="AB1304" s="369">
        <v>0.20886595386065632</v>
      </c>
      <c r="AC1304" s="373">
        <v>-1.2650088052609998</v>
      </c>
      <c r="AD1304" s="686">
        <v>36428288000147</v>
      </c>
      <c r="AE1304" s="687" t="s">
        <v>1805</v>
      </c>
      <c r="AF1304" s="688" t="s">
        <v>1823</v>
      </c>
      <c r="AG1304" s="689" t="s">
        <v>59</v>
      </c>
      <c r="AH1304" s="689" t="s">
        <v>1780</v>
      </c>
      <c r="AI1304" s="689">
        <v>10000</v>
      </c>
      <c r="AJ1304" s="689">
        <v>5000</v>
      </c>
      <c r="AK1304" s="689">
        <v>10000</v>
      </c>
      <c r="AL1304" s="673">
        <v>0</v>
      </c>
      <c r="AM1304" s="673">
        <v>0</v>
      </c>
      <c r="AN1304" s="685" t="s">
        <v>1791</v>
      </c>
      <c r="AO1304" s="683" t="s">
        <v>1324</v>
      </c>
      <c r="AP1304" s="687" t="s">
        <v>1783</v>
      </c>
      <c r="AQ1304" s="376" t="s">
        <v>687</v>
      </c>
      <c r="AR1304" s="369">
        <v>2E-3</v>
      </c>
      <c r="AS1304" s="369">
        <v>2E-3</v>
      </c>
      <c r="AT1304" s="369" t="s">
        <v>1419</v>
      </c>
      <c r="AW1304"/>
      <c r="AX1304" s="198"/>
      <c r="AY1304" s="184"/>
      <c r="AZ1304" s="184"/>
      <c r="BA1304" s="184"/>
      <c r="BB1304" s="186"/>
      <c r="BC1304" s="184"/>
      <c r="BD1304" s="184"/>
      <c r="BE1304" s="184"/>
      <c r="BF1304" s="184"/>
      <c r="BG1304" s="186"/>
      <c r="BH1304" s="186"/>
      <c r="BI1304" s="199"/>
      <c r="BJ1304" s="199"/>
      <c r="BK1304" s="199"/>
      <c r="BL1304" s="186"/>
      <c r="BM1304" s="186"/>
      <c r="BN1304" s="186"/>
      <c r="BO1304" s="186"/>
      <c r="BP1304" s="186"/>
      <c r="BQ1304" s="186"/>
      <c r="BR1304" s="186"/>
      <c r="BS1304" s="186"/>
      <c r="BT1304" s="187"/>
      <c r="BU1304" s="188"/>
      <c r="BV1304" s="189"/>
      <c r="BW1304" s="185"/>
      <c r="BX1304"/>
      <c r="BZ1304"/>
    </row>
    <row r="1305" spans="2:78" ht="18.75">
      <c r="B1305" s="676" t="s">
        <v>1249</v>
      </c>
      <c r="C1305" s="364">
        <v>34831155000191</v>
      </c>
      <c r="D1305" s="838" t="s">
        <v>14</v>
      </c>
      <c r="E1305" s="838" t="s">
        <v>607</v>
      </c>
      <c r="F1305" s="365" t="s">
        <v>1419</v>
      </c>
      <c r="G1305" s="366" t="s">
        <v>1419</v>
      </c>
      <c r="H1305" s="366" t="s">
        <v>34</v>
      </c>
      <c r="I1305" s="840" t="s">
        <v>34</v>
      </c>
      <c r="J1305" s="366" t="s">
        <v>611</v>
      </c>
      <c r="K1305" s="367" t="s">
        <v>1782</v>
      </c>
      <c r="L1305" s="681" t="s">
        <v>1419</v>
      </c>
      <c r="M1305" s="368" t="s">
        <v>1416</v>
      </c>
      <c r="N1305" s="682">
        <v>525081</v>
      </c>
      <c r="O1305" s="683" t="s">
        <v>1321</v>
      </c>
      <c r="P1305" s="684">
        <v>43848</v>
      </c>
      <c r="Q1305" s="372">
        <v>144.54200594</v>
      </c>
      <c r="R1305" s="372">
        <v>243.45169662521917</v>
      </c>
      <c r="S1305" s="873">
        <v>5</v>
      </c>
      <c r="T1305" s="369">
        <v>-0.26339135070402053</v>
      </c>
      <c r="U1305" s="685">
        <v>-2.7091207659323211</v>
      </c>
      <c r="V1305" s="369">
        <v>-0.28307224172039958</v>
      </c>
      <c r="W1305" s="685">
        <v>-2.488954420707485</v>
      </c>
      <c r="X1305" s="369">
        <v>-0.12942292840697311</v>
      </c>
      <c r="Y1305" s="685">
        <v>-0.86486692247985175</v>
      </c>
      <c r="AB1305" s="369">
        <v>0.2144462097546127</v>
      </c>
      <c r="AC1305" s="373">
        <v>-1.8503643896979518</v>
      </c>
      <c r="AD1305" s="686">
        <v>25682017000105</v>
      </c>
      <c r="AE1305" s="687" t="s">
        <v>1805</v>
      </c>
      <c r="AF1305" s="688" t="s">
        <v>1823</v>
      </c>
      <c r="AG1305" s="689" t="s">
        <v>59</v>
      </c>
      <c r="AH1305" s="689" t="s">
        <v>1780</v>
      </c>
      <c r="AI1305" s="689">
        <v>10000</v>
      </c>
      <c r="AJ1305" s="689">
        <v>5000</v>
      </c>
      <c r="AK1305" s="689">
        <v>10000</v>
      </c>
      <c r="AL1305" s="673">
        <v>0</v>
      </c>
      <c r="AM1305" s="673">
        <v>0</v>
      </c>
      <c r="AN1305" s="685" t="s">
        <v>1791</v>
      </c>
      <c r="AO1305" s="683" t="s">
        <v>1324</v>
      </c>
      <c r="AP1305" s="687" t="s">
        <v>1783</v>
      </c>
      <c r="AQ1305" s="376" t="s">
        <v>687</v>
      </c>
      <c r="AR1305" s="369">
        <v>2E-3</v>
      </c>
      <c r="AS1305" s="369">
        <v>2E-3</v>
      </c>
      <c r="AT1305" s="369" t="s">
        <v>1419</v>
      </c>
      <c r="AW1305"/>
      <c r="AX1305" s="198"/>
      <c r="AY1305" s="184"/>
      <c r="AZ1305" s="184"/>
      <c r="BA1305" s="184"/>
      <c r="BB1305" s="186"/>
      <c r="BC1305" s="184"/>
      <c r="BD1305" s="184"/>
      <c r="BE1305" s="184"/>
      <c r="BF1305" s="184"/>
      <c r="BG1305" s="186"/>
      <c r="BH1305" s="186"/>
      <c r="BI1305" s="199"/>
      <c r="BJ1305" s="199"/>
      <c r="BK1305" s="199"/>
      <c r="BL1305" s="186"/>
      <c r="BM1305" s="186"/>
      <c r="BN1305" s="186"/>
      <c r="BO1305" s="186"/>
      <c r="BP1305" s="186"/>
      <c r="BQ1305" s="186"/>
      <c r="BR1305" s="186"/>
      <c r="BS1305" s="186"/>
      <c r="BT1305" s="187"/>
      <c r="BU1305" s="188"/>
      <c r="BV1305" s="189"/>
      <c r="BW1305" s="185"/>
      <c r="BX1305"/>
      <c r="BZ1305"/>
    </row>
    <row r="1306" spans="2:78" ht="18.75">
      <c r="B1306" s="676" t="s">
        <v>543</v>
      </c>
      <c r="C1306" s="364">
        <v>22187946000141</v>
      </c>
      <c r="D1306" s="838" t="s">
        <v>13</v>
      </c>
      <c r="E1306" s="838" t="s">
        <v>615</v>
      </c>
      <c r="F1306" s="365" t="s">
        <v>619</v>
      </c>
      <c r="G1306" s="366" t="s">
        <v>34</v>
      </c>
      <c r="H1306" s="366" t="s">
        <v>1338</v>
      </c>
      <c r="I1306" s="840" t="s">
        <v>34</v>
      </c>
      <c r="J1306" s="366" t="s">
        <v>611</v>
      </c>
      <c r="K1306" s="367" t="s">
        <v>48</v>
      </c>
      <c r="L1306" s="681" t="s">
        <v>1419</v>
      </c>
      <c r="M1306" s="368" t="s">
        <v>1416</v>
      </c>
      <c r="N1306" s="682">
        <v>396052</v>
      </c>
      <c r="O1306" s="683" t="s">
        <v>1324</v>
      </c>
      <c r="P1306" s="684">
        <v>42147</v>
      </c>
      <c r="Q1306" s="372">
        <v>1300.605327</v>
      </c>
      <c r="R1306" s="372">
        <v>1301.5773557689249</v>
      </c>
      <c r="S1306" s="873">
        <v>1</v>
      </c>
      <c r="T1306" s="369">
        <v>0.13439901203271676</v>
      </c>
      <c r="U1306" s="685">
        <v>1.3823656450578468</v>
      </c>
      <c r="V1306" s="369">
        <v>0.1197430939846591</v>
      </c>
      <c r="W1306" s="685">
        <v>1.052858808447523</v>
      </c>
      <c r="X1306" s="369">
        <v>0.16189180328858344</v>
      </c>
      <c r="Y1306" s="685">
        <v>1.0818397281556713</v>
      </c>
      <c r="Z1306" s="369">
        <v>0.19082861350986513</v>
      </c>
      <c r="AA1306" s="685">
        <v>1.0160899349173858</v>
      </c>
      <c r="AB1306" s="369">
        <v>8.2402261383111006E-2</v>
      </c>
      <c r="AC1306" s="373">
        <v>7.2955590884522956E-2</v>
      </c>
      <c r="AD1306" s="686">
        <v>7455507000189</v>
      </c>
      <c r="AE1306" s="687" t="s">
        <v>1805</v>
      </c>
      <c r="AF1306" s="688" t="s">
        <v>1823</v>
      </c>
      <c r="AG1306" s="689" t="s">
        <v>59</v>
      </c>
      <c r="AH1306" s="689" t="s">
        <v>1786</v>
      </c>
      <c r="AI1306" s="689">
        <v>5000</v>
      </c>
      <c r="AJ1306" s="689">
        <v>2000</v>
      </c>
      <c r="AK1306" s="689">
        <v>5000</v>
      </c>
      <c r="AL1306" s="673">
        <v>0</v>
      </c>
      <c r="AM1306" s="673">
        <v>0</v>
      </c>
      <c r="AN1306" s="685" t="s">
        <v>1787</v>
      </c>
      <c r="AO1306" s="683" t="s">
        <v>1324</v>
      </c>
      <c r="AP1306" s="687" t="s">
        <v>1802</v>
      </c>
      <c r="AQ1306" s="376" t="s">
        <v>664</v>
      </c>
      <c r="AR1306" s="369">
        <v>0</v>
      </c>
      <c r="AS1306" s="369">
        <v>0</v>
      </c>
      <c r="AT1306" s="369" t="s">
        <v>1419</v>
      </c>
      <c r="AW1306"/>
      <c r="AX1306" s="198"/>
      <c r="AY1306" s="184"/>
      <c r="AZ1306" s="184"/>
      <c r="BA1306" s="184"/>
      <c r="BB1306" s="186"/>
      <c r="BC1306" s="184"/>
      <c r="BD1306" s="184"/>
      <c r="BE1306" s="184"/>
      <c r="BF1306" s="184"/>
      <c r="BG1306" s="186"/>
      <c r="BH1306" s="186"/>
      <c r="BI1306" s="199"/>
      <c r="BJ1306" s="199"/>
      <c r="BK1306" s="199"/>
      <c r="BL1306" s="186"/>
      <c r="BM1306" s="186"/>
      <c r="BN1306" s="186"/>
      <c r="BO1306" s="186"/>
      <c r="BP1306" s="186"/>
      <c r="BQ1306" s="186"/>
      <c r="BR1306" s="186"/>
      <c r="BS1306" s="186"/>
      <c r="BT1306" s="187"/>
      <c r="BU1306" s="188"/>
      <c r="BV1306" s="189"/>
      <c r="BW1306" s="185"/>
      <c r="BX1306"/>
      <c r="BZ1306"/>
    </row>
    <row r="1307" spans="2:78" ht="18.75">
      <c r="B1307" s="676" t="s">
        <v>40</v>
      </c>
      <c r="C1307" s="364"/>
      <c r="D1307" s="838" t="s">
        <v>13</v>
      </c>
      <c r="E1307" s="838" t="s">
        <v>615</v>
      </c>
      <c r="F1307" s="365" t="s">
        <v>619</v>
      </c>
      <c r="G1307" s="366" t="s">
        <v>34</v>
      </c>
      <c r="H1307" s="366" t="s">
        <v>1338</v>
      </c>
      <c r="I1307" s="840" t="s">
        <v>34</v>
      </c>
      <c r="J1307" s="366" t="s">
        <v>611</v>
      </c>
      <c r="L1307" s="681" t="s">
        <v>1419</v>
      </c>
      <c r="M1307" s="368" t="s">
        <v>1416</v>
      </c>
      <c r="N1307" s="683">
        <v>575879</v>
      </c>
      <c r="O1307" s="683" t="s">
        <v>1321</v>
      </c>
      <c r="S1307" s="873"/>
      <c r="AD1307" s="686">
        <v>40697810000163</v>
      </c>
      <c r="AG1307" s="689" t="s">
        <v>1438</v>
      </c>
      <c r="AI1307" s="689">
        <v>50000</v>
      </c>
      <c r="AJ1307" s="689">
        <v>10000</v>
      </c>
      <c r="AK1307" s="689">
        <v>10000</v>
      </c>
      <c r="AO1307" s="683" t="s">
        <v>1324</v>
      </c>
      <c r="AR1307" s="369">
        <v>0</v>
      </c>
      <c r="AS1307" s="369">
        <v>0</v>
      </c>
      <c r="AT1307" s="369" t="s">
        <v>1419</v>
      </c>
      <c r="AW1307"/>
      <c r="AX1307" s="198"/>
      <c r="AY1307" s="184"/>
      <c r="AZ1307" s="184"/>
      <c r="BA1307" s="184"/>
      <c r="BB1307" s="186"/>
      <c r="BC1307" s="184"/>
      <c r="BD1307" s="184"/>
      <c r="BE1307" s="184"/>
      <c r="BF1307" s="184"/>
      <c r="BG1307" s="186"/>
      <c r="BH1307" s="186"/>
      <c r="BI1307" s="199"/>
      <c r="BJ1307" s="199"/>
      <c r="BK1307" s="199"/>
      <c r="BL1307" s="186"/>
      <c r="BM1307" s="186"/>
      <c r="BN1307" s="186"/>
      <c r="BO1307" s="186"/>
      <c r="BP1307" s="186"/>
      <c r="BQ1307" s="186"/>
      <c r="BR1307" s="186"/>
      <c r="BS1307" s="186"/>
      <c r="BT1307" s="187"/>
      <c r="BU1307" s="188"/>
      <c r="BV1307" s="189"/>
      <c r="BW1307" s="185"/>
      <c r="BX1307"/>
      <c r="BZ1307"/>
    </row>
    <row r="1308" spans="2:78" ht="18.75">
      <c r="B1308" s="676" t="s">
        <v>1250</v>
      </c>
      <c r="C1308" s="364">
        <v>37099014000114</v>
      </c>
      <c r="D1308" s="838" t="s">
        <v>14</v>
      </c>
      <c r="E1308" s="838" t="s">
        <v>607</v>
      </c>
      <c r="F1308" s="365" t="s">
        <v>1419</v>
      </c>
      <c r="G1308" s="366" t="s">
        <v>1419</v>
      </c>
      <c r="H1308" s="366" t="s">
        <v>34</v>
      </c>
      <c r="I1308" s="840" t="s">
        <v>34</v>
      </c>
      <c r="J1308" s="366" t="s">
        <v>608</v>
      </c>
      <c r="K1308" s="367" t="s">
        <v>48</v>
      </c>
      <c r="L1308" s="681" t="s">
        <v>1419</v>
      </c>
      <c r="M1308" s="368" t="s">
        <v>34</v>
      </c>
      <c r="N1308" s="683">
        <v>538108</v>
      </c>
      <c r="O1308" s="683" t="s">
        <v>1321</v>
      </c>
      <c r="P1308" s="684">
        <v>43974</v>
      </c>
      <c r="Q1308" s="372">
        <v>2.0829617900000001</v>
      </c>
      <c r="R1308" s="372">
        <v>2.3798801124302789</v>
      </c>
      <c r="S1308" s="873">
        <v>2</v>
      </c>
      <c r="T1308" s="369">
        <v>0.12346192305427994</v>
      </c>
      <c r="U1308" s="685">
        <v>1.2698718414795032</v>
      </c>
      <c r="V1308" s="369">
        <v>8.0680730742381135E-2</v>
      </c>
      <c r="W1308" s="685">
        <v>0.70939722039403486</v>
      </c>
      <c r="X1308" s="369">
        <v>9.5086898291643518E-2</v>
      </c>
      <c r="Y1308" s="685">
        <v>0.63541687787384027</v>
      </c>
      <c r="AB1308" s="369">
        <v>0.20647653367273675</v>
      </c>
      <c r="AC1308" s="373">
        <v>-0.16006980059650341</v>
      </c>
      <c r="AD1308" s="686">
        <v>0</v>
      </c>
      <c r="AE1308" s="687" t="s">
        <v>2080</v>
      </c>
      <c r="AF1308" s="688" t="s">
        <v>1800</v>
      </c>
      <c r="AG1308" s="689" t="s">
        <v>1438</v>
      </c>
      <c r="AH1308" s="689" t="s">
        <v>1786</v>
      </c>
      <c r="AI1308" s="689">
        <v>5000</v>
      </c>
      <c r="AJ1308" s="689">
        <v>1000</v>
      </c>
      <c r="AK1308" s="689">
        <v>1000</v>
      </c>
      <c r="AL1308" s="673">
        <v>2</v>
      </c>
      <c r="AM1308" s="673">
        <v>20</v>
      </c>
      <c r="AN1308" s="685" t="s">
        <v>666</v>
      </c>
      <c r="AO1308" s="683" t="s">
        <v>1324</v>
      </c>
      <c r="AP1308" s="687" t="s">
        <v>1783</v>
      </c>
      <c r="AQ1308" s="376" t="s">
        <v>670</v>
      </c>
      <c r="AR1308" s="369">
        <v>6.0000000000000001E-3</v>
      </c>
      <c r="AS1308" s="369">
        <v>6.0000000000000001E-3</v>
      </c>
      <c r="AT1308" s="369" t="s">
        <v>1419</v>
      </c>
      <c r="AW1308"/>
      <c r="AX1308" s="198"/>
      <c r="AY1308" s="184"/>
      <c r="AZ1308" s="184"/>
      <c r="BA1308" s="184"/>
      <c r="BB1308" s="186"/>
      <c r="BC1308" s="184"/>
      <c r="BD1308" s="184"/>
      <c r="BE1308" s="184"/>
      <c r="BF1308" s="184"/>
      <c r="BG1308" s="186"/>
      <c r="BH1308" s="186"/>
      <c r="BI1308" s="199"/>
      <c r="BJ1308" s="199"/>
      <c r="BK1308" s="199"/>
      <c r="BL1308" s="186"/>
      <c r="BM1308" s="186"/>
      <c r="BN1308" s="186"/>
      <c r="BO1308" s="186"/>
      <c r="BP1308" s="186"/>
      <c r="BQ1308" s="186"/>
      <c r="BR1308" s="186"/>
      <c r="BS1308" s="186"/>
      <c r="BT1308" s="187"/>
      <c r="BU1308" s="188"/>
      <c r="BV1308" s="189"/>
      <c r="BW1308" s="185"/>
      <c r="BX1308"/>
      <c r="BZ1308"/>
    </row>
    <row r="1309" spans="2:78" ht="18.75">
      <c r="B1309" s="676" t="s">
        <v>1251</v>
      </c>
      <c r="C1309" s="364"/>
      <c r="D1309" s="838" t="s">
        <v>11</v>
      </c>
      <c r="E1309" s="838" t="s">
        <v>620</v>
      </c>
      <c r="F1309" s="365" t="s">
        <v>663</v>
      </c>
      <c r="G1309" s="366" t="s">
        <v>738</v>
      </c>
      <c r="H1309" s="366" t="s">
        <v>34</v>
      </c>
      <c r="I1309" s="840" t="s">
        <v>1419</v>
      </c>
      <c r="J1309" s="366" t="s">
        <v>1419</v>
      </c>
      <c r="L1309" s="681" t="s">
        <v>1419</v>
      </c>
      <c r="M1309" s="368" t="s">
        <v>1416</v>
      </c>
      <c r="N1309" s="683">
        <v>640948</v>
      </c>
      <c r="O1309" s="683" t="s">
        <v>1321</v>
      </c>
      <c r="S1309" s="873"/>
      <c r="AD1309" s="686">
        <v>0</v>
      </c>
      <c r="AG1309" s="689" t="s">
        <v>1438</v>
      </c>
      <c r="AI1309" s="689">
        <v>1000</v>
      </c>
      <c r="AJ1309" s="689">
        <v>100</v>
      </c>
      <c r="AK1309" s="689">
        <v>1000</v>
      </c>
      <c r="AO1309" s="683" t="s">
        <v>1324</v>
      </c>
      <c r="AR1309" s="369">
        <v>9.3333333333333105E-4</v>
      </c>
      <c r="AS1309" s="369">
        <v>9.3333333333333105E-4</v>
      </c>
      <c r="AT1309" s="369" t="s">
        <v>1419</v>
      </c>
      <c r="AW1309"/>
      <c r="AX1309" s="198"/>
      <c r="AY1309" s="184"/>
      <c r="AZ1309" s="184"/>
      <c r="BA1309" s="184"/>
      <c r="BB1309" s="186"/>
      <c r="BC1309" s="184"/>
      <c r="BD1309" s="184"/>
      <c r="BE1309" s="184"/>
      <c r="BF1309" s="184"/>
      <c r="BG1309" s="186"/>
      <c r="BH1309" s="186"/>
      <c r="BI1309" s="199"/>
      <c r="BJ1309" s="199"/>
      <c r="BK1309" s="199"/>
      <c r="BL1309" s="186"/>
      <c r="BM1309" s="186"/>
      <c r="BN1309" s="186"/>
      <c r="BO1309" s="186"/>
      <c r="BP1309" s="186"/>
      <c r="BQ1309" s="186"/>
      <c r="BR1309" s="186"/>
      <c r="BS1309" s="186"/>
      <c r="BT1309" s="187"/>
      <c r="BU1309" s="188"/>
      <c r="BV1309" s="189"/>
      <c r="BW1309" s="185"/>
      <c r="BX1309"/>
      <c r="BZ1309"/>
    </row>
    <row r="1310" spans="2:78" ht="18.75">
      <c r="B1310" s="676" t="s">
        <v>1252</v>
      </c>
      <c r="C1310" s="364">
        <v>36896492000192</v>
      </c>
      <c r="D1310" s="838" t="s">
        <v>14</v>
      </c>
      <c r="E1310" s="838" t="s">
        <v>607</v>
      </c>
      <c r="F1310" s="365" t="s">
        <v>1419</v>
      </c>
      <c r="G1310" s="366" t="s">
        <v>1419</v>
      </c>
      <c r="H1310" s="366" t="s">
        <v>34</v>
      </c>
      <c r="I1310" s="840" t="s">
        <v>34</v>
      </c>
      <c r="J1310" s="366" t="s">
        <v>608</v>
      </c>
      <c r="K1310" s="367" t="s">
        <v>48</v>
      </c>
      <c r="L1310" s="681" t="s">
        <v>1419</v>
      </c>
      <c r="M1310" s="368" t="s">
        <v>1416</v>
      </c>
      <c r="N1310" s="683">
        <v>541737</v>
      </c>
      <c r="O1310" s="683" t="s">
        <v>1321</v>
      </c>
      <c r="P1310" s="684">
        <v>43974</v>
      </c>
      <c r="Q1310" s="372">
        <v>7.6494581000000004</v>
      </c>
      <c r="R1310" s="372">
        <v>9.2351596820318687</v>
      </c>
      <c r="S1310" s="873">
        <v>2</v>
      </c>
      <c r="T1310" s="369">
        <v>9.2833855346687866E-2</v>
      </c>
      <c r="U1310" s="685">
        <v>0.9548458012346962</v>
      </c>
      <c r="V1310" s="369">
        <v>3.3448630948141433E-2</v>
      </c>
      <c r="W1310" s="685">
        <v>0.29410201918427897</v>
      </c>
      <c r="X1310" s="369">
        <v>-4.2402132025540773E-2</v>
      </c>
      <c r="Y1310" s="685">
        <v>-0.28335165865044643</v>
      </c>
      <c r="AB1310" s="369">
        <v>0.20168716972550982</v>
      </c>
      <c r="AC1310" s="373">
        <v>-0.39805584795678534</v>
      </c>
      <c r="AD1310" s="686">
        <v>0</v>
      </c>
      <c r="AE1310" s="687" t="s">
        <v>2080</v>
      </c>
      <c r="AF1310" s="688" t="s">
        <v>1800</v>
      </c>
      <c r="AG1310" s="689" t="s">
        <v>1438</v>
      </c>
      <c r="AH1310" s="689" t="s">
        <v>1786</v>
      </c>
      <c r="AI1310" s="689">
        <v>5000</v>
      </c>
      <c r="AJ1310" s="689">
        <v>1000</v>
      </c>
      <c r="AK1310" s="689">
        <v>1000</v>
      </c>
      <c r="AL1310" s="673">
        <v>1</v>
      </c>
      <c r="AM1310" s="673">
        <v>10</v>
      </c>
      <c r="AN1310" s="685" t="s">
        <v>1782</v>
      </c>
      <c r="AO1310" s="683" t="s">
        <v>1324</v>
      </c>
      <c r="AP1310" s="687" t="s">
        <v>1783</v>
      </c>
      <c r="AQ1310" s="376" t="s">
        <v>670</v>
      </c>
      <c r="AR1310" s="369">
        <v>3.0000000000000001E-3</v>
      </c>
      <c r="AS1310" s="369">
        <v>3.0000000000000001E-3</v>
      </c>
      <c r="AT1310" s="369" t="s">
        <v>1419</v>
      </c>
      <c r="AW1310"/>
      <c r="AX1310" s="198"/>
      <c r="AY1310" s="184"/>
      <c r="AZ1310" s="184"/>
      <c r="BA1310" s="184"/>
      <c r="BB1310" s="186"/>
      <c r="BC1310" s="184"/>
      <c r="BD1310" s="184"/>
      <c r="BE1310" s="184"/>
      <c r="BF1310" s="184"/>
      <c r="BG1310" s="186"/>
      <c r="BH1310" s="186"/>
      <c r="BI1310" s="199"/>
      <c r="BJ1310" s="199"/>
      <c r="BK1310" s="199"/>
      <c r="BL1310" s="186"/>
      <c r="BM1310" s="186"/>
      <c r="BN1310" s="186"/>
      <c r="BO1310" s="186"/>
      <c r="BP1310" s="186"/>
      <c r="BQ1310" s="186"/>
      <c r="BR1310" s="186"/>
      <c r="BS1310" s="186"/>
      <c r="BT1310" s="187"/>
      <c r="BU1310" s="188"/>
      <c r="BV1310" s="189"/>
      <c r="BW1310" s="185"/>
      <c r="BX1310"/>
      <c r="BZ1310"/>
    </row>
    <row r="1311" spans="2:78" ht="18.75">
      <c r="B1311" s="676" t="s">
        <v>428</v>
      </c>
      <c r="C1311" s="364">
        <v>29574952000109</v>
      </c>
      <c r="D1311" s="838" t="s">
        <v>14</v>
      </c>
      <c r="E1311" s="838" t="s">
        <v>614</v>
      </c>
      <c r="F1311" s="365" t="s">
        <v>1419</v>
      </c>
      <c r="G1311" s="366" t="s">
        <v>1419</v>
      </c>
      <c r="H1311" s="366" t="s">
        <v>1338</v>
      </c>
      <c r="I1311" s="840" t="s">
        <v>34</v>
      </c>
      <c r="J1311" s="366" t="s">
        <v>608</v>
      </c>
      <c r="K1311" s="367" t="s">
        <v>48</v>
      </c>
      <c r="L1311" s="681" t="s">
        <v>1419</v>
      </c>
      <c r="M1311" s="368" t="s">
        <v>1416</v>
      </c>
      <c r="N1311" s="682">
        <v>469173</v>
      </c>
      <c r="O1311" s="683" t="s">
        <v>1321</v>
      </c>
      <c r="P1311" s="684">
        <v>43155</v>
      </c>
      <c r="Q1311" s="372">
        <v>105.40468239</v>
      </c>
      <c r="R1311" s="372">
        <v>115.61030016952189</v>
      </c>
      <c r="S1311" s="873">
        <v>1</v>
      </c>
      <c r="T1311" s="369">
        <v>7.7990898042707535E-2</v>
      </c>
      <c r="U1311" s="685">
        <v>0.8021780551125145</v>
      </c>
      <c r="V1311" s="369">
        <v>1.7722235186375057E-2</v>
      </c>
      <c r="W1311" s="685">
        <v>0.15582536579307121</v>
      </c>
      <c r="X1311" s="369">
        <v>6.1665502577920472E-2</v>
      </c>
      <c r="Y1311" s="685">
        <v>0.41207886495995849</v>
      </c>
      <c r="Z1311" s="369">
        <v>0.76053670073118829</v>
      </c>
      <c r="AA1311" s="685">
        <v>4.049569257643256</v>
      </c>
      <c r="AB1311" s="369">
        <v>0.36679234953242668</v>
      </c>
      <c r="AC1311" s="373">
        <v>-0.26175342329589807</v>
      </c>
      <c r="AD1311" s="686">
        <v>0</v>
      </c>
      <c r="AE1311" s="687" t="s">
        <v>1946</v>
      </c>
      <c r="AF1311" s="688" t="s">
        <v>1779</v>
      </c>
      <c r="AG1311" s="689" t="s">
        <v>1439</v>
      </c>
      <c r="AH1311" s="689" t="s">
        <v>1786</v>
      </c>
      <c r="AI1311" s="689">
        <v>500</v>
      </c>
      <c r="AJ1311" s="689">
        <v>100</v>
      </c>
      <c r="AK1311" s="689">
        <v>500</v>
      </c>
      <c r="AL1311" s="673">
        <v>4</v>
      </c>
      <c r="AM1311" s="673">
        <v>20</v>
      </c>
      <c r="AN1311" s="685" t="s">
        <v>1801</v>
      </c>
      <c r="AO1311" s="683" t="s">
        <v>1324</v>
      </c>
      <c r="AP1311" s="687" t="s">
        <v>1802</v>
      </c>
      <c r="AQ1311" s="376" t="s">
        <v>674</v>
      </c>
      <c r="AR1311" s="369">
        <v>3.3333333333333301E-3</v>
      </c>
      <c r="AS1311" s="369">
        <v>3.3333333333333301E-3</v>
      </c>
      <c r="AT1311" s="369" t="s">
        <v>1419</v>
      </c>
      <c r="AW1311"/>
      <c r="AX1311" s="198"/>
      <c r="AY1311" s="184"/>
      <c r="AZ1311" s="184"/>
      <c r="BA1311" s="184"/>
      <c r="BB1311" s="186"/>
      <c r="BC1311" s="184"/>
      <c r="BD1311" s="184"/>
      <c r="BE1311" s="184"/>
      <c r="BF1311" s="184"/>
      <c r="BG1311" s="186"/>
      <c r="BH1311" s="186"/>
      <c r="BI1311" s="199"/>
      <c r="BJ1311" s="199"/>
      <c r="BK1311" s="199"/>
      <c r="BL1311" s="186"/>
      <c r="BM1311" s="186"/>
      <c r="BN1311" s="186"/>
      <c r="BO1311" s="186"/>
      <c r="BP1311" s="186"/>
      <c r="BQ1311" s="186"/>
      <c r="BR1311" s="186"/>
      <c r="BS1311" s="186"/>
      <c r="BT1311" s="187"/>
      <c r="BU1311" s="188"/>
      <c r="BV1311" s="189"/>
      <c r="BW1311" s="185"/>
      <c r="BX1311"/>
      <c r="BZ1311"/>
    </row>
    <row r="1312" spans="2:78" ht="18.75">
      <c r="B1312" s="676" t="s">
        <v>601</v>
      </c>
      <c r="C1312" s="364"/>
      <c r="D1312" s="838" t="s">
        <v>14</v>
      </c>
      <c r="E1312" s="838" t="s">
        <v>607</v>
      </c>
      <c r="F1312" s="365" t="s">
        <v>1419</v>
      </c>
      <c r="G1312" s="366" t="s">
        <v>1419</v>
      </c>
      <c r="H1312" s="366" t="s">
        <v>34</v>
      </c>
      <c r="I1312" s="840" t="s">
        <v>34</v>
      </c>
      <c r="J1312" s="366" t="s">
        <v>608</v>
      </c>
      <c r="L1312" s="681" t="s">
        <v>1419</v>
      </c>
      <c r="M1312" s="368" t="s">
        <v>34</v>
      </c>
      <c r="N1312" s="683">
        <v>552348</v>
      </c>
      <c r="O1312" s="683" t="s">
        <v>1321</v>
      </c>
      <c r="S1312" s="873"/>
      <c r="AD1312" s="686">
        <v>0</v>
      </c>
      <c r="AG1312" s="689" t="s">
        <v>1439</v>
      </c>
      <c r="AI1312" s="689">
        <v>500</v>
      </c>
      <c r="AJ1312" s="689">
        <v>0</v>
      </c>
      <c r="AK1312" s="689">
        <v>500</v>
      </c>
      <c r="AO1312" s="683" t="s">
        <v>1324</v>
      </c>
      <c r="AR1312" s="369">
        <v>4.0000000000000001E-3</v>
      </c>
      <c r="AS1312" s="369">
        <v>4.0000000000000001E-3</v>
      </c>
      <c r="AT1312" s="369" t="s">
        <v>1419</v>
      </c>
      <c r="AW1312"/>
      <c r="AX1312" s="198"/>
      <c r="AY1312" s="184"/>
      <c r="AZ1312" s="184"/>
      <c r="BA1312" s="184"/>
      <c r="BB1312" s="186"/>
      <c r="BC1312" s="184"/>
      <c r="BD1312" s="184"/>
      <c r="BE1312" s="184"/>
      <c r="BF1312" s="184"/>
      <c r="BG1312" s="186"/>
      <c r="BH1312" s="186"/>
      <c r="BI1312" s="199"/>
      <c r="BJ1312" s="199"/>
      <c r="BK1312" s="199"/>
      <c r="BL1312" s="186"/>
      <c r="BM1312" s="186"/>
      <c r="BN1312" s="186"/>
      <c r="BO1312" s="186"/>
      <c r="BP1312" s="186"/>
      <c r="BQ1312" s="186"/>
      <c r="BR1312" s="186"/>
      <c r="BS1312" s="186"/>
      <c r="BT1312" s="187"/>
      <c r="BU1312" s="188"/>
      <c r="BV1312" s="189"/>
      <c r="BW1312" s="185"/>
      <c r="BX1312"/>
      <c r="BZ1312"/>
    </row>
    <row r="1313" spans="2:78" ht="18.75">
      <c r="B1313" s="676" t="s">
        <v>1253</v>
      </c>
      <c r="C1313" s="364">
        <v>31132367000192</v>
      </c>
      <c r="D1313" s="838" t="s">
        <v>14</v>
      </c>
      <c r="E1313" s="838" t="s">
        <v>607</v>
      </c>
      <c r="F1313" s="365" t="s">
        <v>1419</v>
      </c>
      <c r="G1313" s="366" t="s">
        <v>1419</v>
      </c>
      <c r="H1313" s="366" t="s">
        <v>34</v>
      </c>
      <c r="I1313" s="840" t="s">
        <v>34</v>
      </c>
      <c r="J1313" s="366" t="s">
        <v>608</v>
      </c>
      <c r="K1313" s="367" t="s">
        <v>48</v>
      </c>
      <c r="L1313" s="681" t="s">
        <v>1419</v>
      </c>
      <c r="M1313" s="368" t="s">
        <v>1416</v>
      </c>
      <c r="N1313" s="682">
        <v>484687</v>
      </c>
      <c r="O1313" s="683" t="s">
        <v>1321</v>
      </c>
      <c r="P1313" s="684">
        <v>43476</v>
      </c>
      <c r="Q1313" s="372">
        <v>29.035830099999998</v>
      </c>
      <c r="R1313" s="372">
        <v>28.346857687808743</v>
      </c>
      <c r="S1313" s="873">
        <v>2</v>
      </c>
      <c r="T1313" s="369">
        <v>2.7932048742829618E-2</v>
      </c>
      <c r="U1313" s="685">
        <v>0.28729604477129256</v>
      </c>
      <c r="V1313" s="369">
        <v>5.3221858932670507E-3</v>
      </c>
      <c r="W1313" s="685">
        <v>4.6796104154777036E-2</v>
      </c>
      <c r="X1313" s="369">
        <v>2.9980166738985847E-2</v>
      </c>
      <c r="Y1313" s="685">
        <v>0.20034204806002903</v>
      </c>
      <c r="Z1313" s="369">
        <v>0.19724315905139989</v>
      </c>
      <c r="AA1313" s="685">
        <v>1.050244955183703</v>
      </c>
      <c r="AB1313" s="369">
        <v>0.29167054354212679</v>
      </c>
      <c r="AC1313" s="373">
        <v>-0.37168375354403393</v>
      </c>
      <c r="AD1313" s="686">
        <v>0</v>
      </c>
      <c r="AE1313" s="687" t="s">
        <v>1946</v>
      </c>
      <c r="AF1313" s="688" t="s">
        <v>1779</v>
      </c>
      <c r="AG1313" s="689" t="s">
        <v>1439</v>
      </c>
      <c r="AH1313" s="689" t="s">
        <v>1786</v>
      </c>
      <c r="AI1313" s="689">
        <v>500</v>
      </c>
      <c r="AJ1313" s="689">
        <v>100</v>
      </c>
      <c r="AK1313" s="689">
        <v>100</v>
      </c>
      <c r="AL1313" s="673">
        <v>2.5</v>
      </c>
      <c r="AM1313" s="673">
        <v>20</v>
      </c>
      <c r="AN1313" s="685" t="s">
        <v>1801</v>
      </c>
      <c r="AO1313" s="683" t="s">
        <v>1324</v>
      </c>
      <c r="AP1313" s="687" t="s">
        <v>1783</v>
      </c>
      <c r="AQ1313" s="376" t="s">
        <v>659</v>
      </c>
      <c r="AR1313" s="369">
        <v>3.3333333333333301E-3</v>
      </c>
      <c r="AS1313" s="369">
        <v>3.3333333333333301E-3</v>
      </c>
      <c r="AT1313" s="369" t="s">
        <v>1419</v>
      </c>
      <c r="AW1313"/>
      <c r="AX1313" s="198"/>
      <c r="AY1313" s="184"/>
      <c r="AZ1313" s="184"/>
      <c r="BA1313" s="184"/>
      <c r="BB1313" s="186"/>
      <c r="BC1313" s="184"/>
      <c r="BD1313" s="184"/>
      <c r="BE1313" s="184"/>
      <c r="BF1313" s="184"/>
      <c r="BG1313" s="186"/>
      <c r="BH1313" s="186"/>
      <c r="BI1313" s="199"/>
      <c r="BJ1313" s="199"/>
      <c r="BK1313" s="199"/>
      <c r="BL1313" s="186"/>
      <c r="BM1313" s="186"/>
      <c r="BN1313" s="186"/>
      <c r="BO1313" s="186"/>
      <c r="BP1313" s="186"/>
      <c r="BQ1313" s="186"/>
      <c r="BR1313" s="186"/>
      <c r="BS1313" s="186"/>
      <c r="BT1313" s="187"/>
      <c r="BU1313" s="188"/>
      <c r="BV1313" s="189"/>
      <c r="BW1313" s="185"/>
      <c r="BX1313"/>
      <c r="BZ1313"/>
    </row>
    <row r="1314" spans="2:78" ht="18.75">
      <c r="B1314" s="676" t="s">
        <v>54</v>
      </c>
      <c r="C1314" s="364">
        <v>18832847000106</v>
      </c>
      <c r="D1314" s="838" t="s">
        <v>14</v>
      </c>
      <c r="E1314" s="838" t="s">
        <v>614</v>
      </c>
      <c r="F1314" s="365" t="s">
        <v>1419</v>
      </c>
      <c r="G1314" s="366" t="s">
        <v>1419</v>
      </c>
      <c r="H1314" s="366" t="s">
        <v>1338</v>
      </c>
      <c r="I1314" s="840" t="s">
        <v>34</v>
      </c>
      <c r="J1314" s="366" t="s">
        <v>608</v>
      </c>
      <c r="K1314" s="367" t="s">
        <v>48</v>
      </c>
      <c r="L1314" s="681" t="s">
        <v>1419</v>
      </c>
      <c r="M1314" s="368" t="s">
        <v>1416</v>
      </c>
      <c r="N1314" s="682">
        <v>350729</v>
      </c>
      <c r="O1314" s="683" t="s">
        <v>1324</v>
      </c>
      <c r="P1314" s="684">
        <v>41571</v>
      </c>
      <c r="Q1314" s="372">
        <v>234.19089199999999</v>
      </c>
      <c r="R1314" s="372">
        <v>212.20978217928274</v>
      </c>
      <c r="S1314" s="873">
        <v>2</v>
      </c>
      <c r="T1314" s="369">
        <v>0.13138639691265608</v>
      </c>
      <c r="U1314" s="685">
        <v>1.3513792889770451</v>
      </c>
      <c r="V1314" s="369">
        <v>-2.0995200116003754E-2</v>
      </c>
      <c r="W1314" s="685">
        <v>-0.18460339249364136</v>
      </c>
      <c r="X1314" s="369">
        <v>-0.16360237336613304</v>
      </c>
      <c r="Y1314" s="685">
        <v>-1.0932705889534149</v>
      </c>
      <c r="Z1314" s="369">
        <v>0.84693505620169574</v>
      </c>
      <c r="AA1314" s="685">
        <v>4.5096077066594917</v>
      </c>
      <c r="AB1314" s="369">
        <v>0.64573874203092063</v>
      </c>
      <c r="AC1314" s="373">
        <v>-0.2086394692805745</v>
      </c>
      <c r="AD1314" s="686">
        <v>0</v>
      </c>
      <c r="AE1314" s="687" t="s">
        <v>1946</v>
      </c>
      <c r="AF1314" s="688" t="s">
        <v>1779</v>
      </c>
      <c r="AG1314" s="689" t="s">
        <v>1439</v>
      </c>
      <c r="AH1314" s="689" t="s">
        <v>1786</v>
      </c>
      <c r="AI1314" s="689">
        <v>500000</v>
      </c>
      <c r="AJ1314" s="689">
        <v>1000</v>
      </c>
      <c r="AK1314" s="689">
        <v>5000</v>
      </c>
      <c r="AL1314" s="673">
        <v>4</v>
      </c>
      <c r="AM1314" s="673">
        <v>20</v>
      </c>
      <c r="AN1314" s="685" t="s">
        <v>1801</v>
      </c>
      <c r="AO1314" s="683" t="s">
        <v>1324</v>
      </c>
      <c r="AP1314" s="687" t="s">
        <v>1802</v>
      </c>
      <c r="AQ1314" s="376" t="s">
        <v>674</v>
      </c>
      <c r="AR1314" s="369">
        <v>3.3333333333333301E-3</v>
      </c>
      <c r="AS1314" s="369">
        <v>3.3333333333333301E-3</v>
      </c>
      <c r="AT1314" s="369" t="s">
        <v>1419</v>
      </c>
      <c r="AW1314"/>
      <c r="AX1314" s="198"/>
      <c r="AY1314" s="184"/>
      <c r="AZ1314" s="184"/>
      <c r="BA1314" s="184"/>
      <c r="BB1314" s="186"/>
      <c r="BC1314" s="184"/>
      <c r="BD1314" s="184"/>
      <c r="BE1314" s="184"/>
      <c r="BF1314" s="184"/>
      <c r="BG1314" s="186"/>
      <c r="BH1314" s="186"/>
      <c r="BI1314" s="199"/>
      <c r="BJ1314" s="199"/>
      <c r="BK1314" s="199"/>
      <c r="BL1314" s="186"/>
      <c r="BM1314" s="186"/>
      <c r="BN1314" s="186"/>
      <c r="BO1314" s="186"/>
      <c r="BP1314" s="186"/>
      <c r="BQ1314" s="186"/>
      <c r="BR1314" s="186"/>
      <c r="BS1314" s="186"/>
      <c r="BT1314" s="187"/>
      <c r="BU1314" s="188"/>
      <c r="BV1314" s="189"/>
      <c r="BW1314" s="185"/>
      <c r="BX1314"/>
      <c r="BZ1314"/>
    </row>
    <row r="1315" spans="2:78" ht="18.75">
      <c r="B1315" s="676" t="s">
        <v>429</v>
      </c>
      <c r="C1315" s="364">
        <v>30887013000195</v>
      </c>
      <c r="D1315" s="838" t="s">
        <v>13</v>
      </c>
      <c r="E1315" s="838" t="s">
        <v>615</v>
      </c>
      <c r="F1315" s="365" t="s">
        <v>619</v>
      </c>
      <c r="G1315" s="366" t="s">
        <v>34</v>
      </c>
      <c r="H1315" s="366" t="s">
        <v>1338</v>
      </c>
      <c r="I1315" s="840" t="s">
        <v>34</v>
      </c>
      <c r="J1315" s="366" t="s">
        <v>1419</v>
      </c>
      <c r="K1315" s="367" t="s">
        <v>48</v>
      </c>
      <c r="L1315" s="681" t="s">
        <v>1419</v>
      </c>
      <c r="M1315" s="368" t="s">
        <v>1416</v>
      </c>
      <c r="N1315" s="682">
        <v>473677</v>
      </c>
      <c r="O1315" s="683" t="s">
        <v>1321</v>
      </c>
      <c r="P1315" s="684">
        <v>43328</v>
      </c>
      <c r="Q1315" s="372">
        <v>26.782832590000002</v>
      </c>
      <c r="R1315" s="372">
        <v>30.439274076095646</v>
      </c>
      <c r="S1315" s="873">
        <v>1</v>
      </c>
      <c r="T1315" s="369">
        <v>-0.14185459242800202</v>
      </c>
      <c r="U1315" s="685">
        <v>-1.4590502727685049</v>
      </c>
      <c r="V1315" s="369">
        <v>-4.3626284609969423E-2</v>
      </c>
      <c r="W1315" s="685">
        <v>-0.38359053957073752</v>
      </c>
      <c r="X1315" s="369">
        <v>-0.36905734847704763</v>
      </c>
      <c r="Y1315" s="685">
        <v>-2.4662206080844729</v>
      </c>
      <c r="Z1315" s="369">
        <v>-0.24358609446885149</v>
      </c>
      <c r="AA1315" s="685">
        <v>-1.2970034960865047</v>
      </c>
      <c r="AB1315" s="369">
        <v>0.53973785423033616</v>
      </c>
      <c r="AC1315" s="373">
        <v>-0.2915446298455277</v>
      </c>
      <c r="AD1315" s="686">
        <v>0</v>
      </c>
      <c r="AE1315" s="687" t="s">
        <v>1946</v>
      </c>
      <c r="AF1315" s="688" t="s">
        <v>1779</v>
      </c>
      <c r="AG1315" s="689" t="s">
        <v>1439</v>
      </c>
      <c r="AH1315" s="689" t="s">
        <v>1786</v>
      </c>
      <c r="AI1315" s="689">
        <v>500</v>
      </c>
      <c r="AJ1315" s="689">
        <v>100</v>
      </c>
      <c r="AK1315" s="689">
        <v>500</v>
      </c>
      <c r="AL1315" s="673">
        <v>1</v>
      </c>
      <c r="AM1315" s="673">
        <v>15</v>
      </c>
      <c r="AN1315" s="685" t="s">
        <v>1787</v>
      </c>
      <c r="AO1315" s="683" t="s">
        <v>1324</v>
      </c>
      <c r="AP1315" s="687" t="s">
        <v>1802</v>
      </c>
      <c r="AQ1315" s="376" t="s">
        <v>1917</v>
      </c>
      <c r="AR1315" s="369">
        <v>2E-3</v>
      </c>
      <c r="AS1315" s="369">
        <v>2E-3</v>
      </c>
      <c r="AT1315" s="369" t="s">
        <v>1419</v>
      </c>
      <c r="AW1315"/>
      <c r="AX1315" s="198"/>
      <c r="AY1315" s="184"/>
      <c r="AZ1315" s="184"/>
      <c r="BA1315" s="184"/>
      <c r="BB1315" s="186"/>
      <c r="BC1315" s="184"/>
      <c r="BD1315" s="184"/>
      <c r="BE1315" s="184"/>
      <c r="BF1315" s="184"/>
      <c r="BG1315" s="186"/>
      <c r="BH1315" s="186"/>
      <c r="BI1315" s="199"/>
      <c r="BJ1315" s="199"/>
      <c r="BK1315" s="199"/>
      <c r="BL1315" s="186"/>
      <c r="BM1315" s="186"/>
      <c r="BN1315" s="186"/>
      <c r="BO1315" s="186"/>
      <c r="BP1315" s="186"/>
      <c r="BQ1315" s="186"/>
      <c r="BR1315" s="186"/>
      <c r="BS1315" s="186"/>
      <c r="BT1315" s="187"/>
      <c r="BU1315" s="188"/>
      <c r="BV1315" s="189"/>
      <c r="BW1315" s="185"/>
      <c r="BX1315"/>
      <c r="BZ1315"/>
    </row>
    <row r="1316" spans="2:78" ht="18.75">
      <c r="B1316" s="676" t="s">
        <v>1496</v>
      </c>
      <c r="C1316" s="364">
        <v>22175345000119</v>
      </c>
      <c r="D1316" s="838" t="s">
        <v>11</v>
      </c>
      <c r="E1316" s="838" t="s">
        <v>620</v>
      </c>
      <c r="F1316" s="365" t="s">
        <v>685</v>
      </c>
      <c r="G1316" s="366" t="s">
        <v>738</v>
      </c>
      <c r="H1316" s="366" t="s">
        <v>34</v>
      </c>
      <c r="I1316" s="840" t="s">
        <v>1319</v>
      </c>
      <c r="J1316" s="366" t="s">
        <v>608</v>
      </c>
      <c r="K1316" s="367" t="s">
        <v>48</v>
      </c>
      <c r="L1316" s="681" t="s">
        <v>1419</v>
      </c>
      <c r="M1316" s="368" t="s">
        <v>1419</v>
      </c>
      <c r="N1316" s="682">
        <v>424390</v>
      </c>
      <c r="O1316" s="683" t="s">
        <v>1321</v>
      </c>
      <c r="P1316" s="684">
        <v>42248</v>
      </c>
      <c r="Q1316" s="372">
        <v>21287830</v>
      </c>
      <c r="R1316" s="372">
        <v>419967.4071623187</v>
      </c>
      <c r="S1316" s="873">
        <v>1</v>
      </c>
      <c r="T1316" s="369">
        <v>0.12811865187143812</v>
      </c>
      <c r="U1316" s="685">
        <v>1.3177687853470912</v>
      </c>
      <c r="V1316" s="369">
        <v>0.1527773183668466</v>
      </c>
      <c r="W1316" s="685">
        <v>1.3433170968017052</v>
      </c>
      <c r="X1316" s="369">
        <v>0.231430308074142</v>
      </c>
      <c r="Y1316" s="685">
        <v>1.5465298210781564</v>
      </c>
      <c r="Z1316" s="369">
        <v>0.31499954271111941</v>
      </c>
      <c r="AA1316" s="685">
        <v>1.6772530018712379</v>
      </c>
      <c r="AB1316" s="369">
        <v>0.11754779454177403</v>
      </c>
      <c r="AC1316" s="373">
        <v>0.33217067324676319</v>
      </c>
      <c r="AD1316" s="686">
        <v>12167116000107</v>
      </c>
      <c r="AE1316" s="687" t="s">
        <v>1997</v>
      </c>
      <c r="AF1316" s="688" t="s">
        <v>1800</v>
      </c>
      <c r="AG1316" s="689" t="s">
        <v>1438</v>
      </c>
      <c r="AH1316" s="689" t="s">
        <v>1780</v>
      </c>
      <c r="AI1316" s="689">
        <v>5000</v>
      </c>
      <c r="AJ1316" s="689">
        <v>0</v>
      </c>
      <c r="AK1316" s="689">
        <v>0</v>
      </c>
      <c r="AL1316" s="673">
        <v>1.25</v>
      </c>
      <c r="AM1316" s="673">
        <v>0</v>
      </c>
      <c r="AN1316" s="685" t="s">
        <v>1782</v>
      </c>
      <c r="AO1316" s="683" t="s">
        <v>1324</v>
      </c>
      <c r="AP1316" s="687" t="s">
        <v>1998</v>
      </c>
      <c r="AQ1316" s="376" t="s">
        <v>1419</v>
      </c>
      <c r="AR1316" s="369">
        <v>7.0000000000000001E-3</v>
      </c>
      <c r="AS1316" s="369">
        <v>7.0000000000000001E-3</v>
      </c>
      <c r="AT1316" s="369" t="s">
        <v>1419</v>
      </c>
      <c r="AW1316"/>
      <c r="AX1316" s="198"/>
      <c r="AY1316" s="184"/>
      <c r="AZ1316" s="184"/>
      <c r="BA1316" s="184"/>
      <c r="BB1316" s="186"/>
      <c r="BC1316" s="184"/>
      <c r="BD1316" s="184"/>
      <c r="BE1316" s="184"/>
      <c r="BF1316" s="184"/>
      <c r="BG1316" s="186"/>
      <c r="BH1316" s="186"/>
      <c r="BI1316" s="199"/>
      <c r="BJ1316" s="199"/>
      <c r="BK1316" s="199"/>
      <c r="BL1316" s="186"/>
      <c r="BM1316" s="186"/>
      <c r="BN1316" s="186"/>
      <c r="BO1316" s="186"/>
      <c r="BP1316" s="186"/>
      <c r="BQ1316" s="186"/>
      <c r="BR1316" s="186"/>
      <c r="BS1316" s="186"/>
      <c r="BT1316" s="187"/>
      <c r="BU1316" s="188"/>
      <c r="BV1316" s="189"/>
      <c r="BW1316" s="185"/>
      <c r="BX1316"/>
      <c r="BZ1316"/>
    </row>
    <row r="1317" spans="2:78" ht="18.75">
      <c r="B1317" s="676" t="s">
        <v>430</v>
      </c>
      <c r="C1317" s="364">
        <v>24572582000149</v>
      </c>
      <c r="D1317" s="838" t="s">
        <v>13</v>
      </c>
      <c r="E1317" s="838" t="s">
        <v>615</v>
      </c>
      <c r="F1317" s="365" t="s">
        <v>619</v>
      </c>
      <c r="G1317" s="366" t="s">
        <v>34</v>
      </c>
      <c r="H1317" s="366" t="s">
        <v>1337</v>
      </c>
      <c r="I1317" s="840" t="s">
        <v>34</v>
      </c>
      <c r="J1317" s="366" t="s">
        <v>611</v>
      </c>
      <c r="K1317" s="367" t="s">
        <v>48</v>
      </c>
      <c r="L1317" s="681" t="s">
        <v>1419</v>
      </c>
      <c r="M1317" s="368" t="s">
        <v>34</v>
      </c>
      <c r="N1317" s="682">
        <v>421715</v>
      </c>
      <c r="O1317" s="683" t="s">
        <v>1321</v>
      </c>
      <c r="P1317" s="684">
        <v>42592</v>
      </c>
      <c r="Q1317" s="372">
        <v>360.65687000000003</v>
      </c>
      <c r="R1317" s="372">
        <v>418.34160368399967</v>
      </c>
      <c r="S1317" s="873">
        <v>1</v>
      </c>
      <c r="T1317" s="369">
        <v>0.11343109655559291</v>
      </c>
      <c r="U1317" s="685">
        <v>1.1666994317005877</v>
      </c>
      <c r="V1317" s="369">
        <v>0.11387910159838532</v>
      </c>
      <c r="W1317" s="685">
        <v>1.001298790820548</v>
      </c>
      <c r="X1317" s="369">
        <v>8.099010656756489E-2</v>
      </c>
      <c r="Y1317" s="685">
        <v>0.5412152628639727</v>
      </c>
      <c r="Z1317" s="369">
        <v>0.17705460176965615</v>
      </c>
      <c r="AA1317" s="685">
        <v>0.94274855054508488</v>
      </c>
      <c r="AB1317" s="369">
        <v>4.2311497337651209E-2</v>
      </c>
      <c r="AC1317" s="373">
        <v>3.4910908960092937E-3</v>
      </c>
      <c r="AD1317" s="686">
        <v>24572601000137</v>
      </c>
      <c r="AE1317" s="687" t="s">
        <v>1901</v>
      </c>
      <c r="AF1317" s="688" t="s">
        <v>1825</v>
      </c>
      <c r="AG1317" s="689" t="s">
        <v>719</v>
      </c>
      <c r="AH1317" s="689" t="s">
        <v>1786</v>
      </c>
      <c r="AI1317" s="689">
        <v>5000</v>
      </c>
      <c r="AJ1317" s="689">
        <v>500</v>
      </c>
      <c r="AK1317" s="689">
        <v>1000</v>
      </c>
      <c r="AL1317" s="673">
        <v>2</v>
      </c>
      <c r="AM1317" s="673">
        <v>20</v>
      </c>
      <c r="AN1317" s="685" t="s">
        <v>1787</v>
      </c>
      <c r="AO1317" s="683" t="s">
        <v>1324</v>
      </c>
      <c r="AP1317" s="687" t="s">
        <v>1802</v>
      </c>
      <c r="AQ1317" s="376" t="s">
        <v>668</v>
      </c>
      <c r="AR1317" s="369">
        <v>5.1840000000000002E-3</v>
      </c>
      <c r="AS1317" s="369">
        <v>5.1840000000000002E-3</v>
      </c>
      <c r="AT1317" s="369" t="s">
        <v>1419</v>
      </c>
      <c r="AW1317"/>
      <c r="AX1317" s="198"/>
      <c r="AY1317" s="184"/>
      <c r="AZ1317" s="184"/>
      <c r="BA1317" s="184"/>
      <c r="BB1317" s="186"/>
      <c r="BC1317" s="184"/>
      <c r="BD1317" s="184"/>
      <c r="BE1317" s="184"/>
      <c r="BF1317" s="184"/>
      <c r="BG1317" s="186"/>
      <c r="BH1317" s="186"/>
      <c r="BI1317" s="199"/>
      <c r="BJ1317" s="199"/>
      <c r="BK1317" s="199"/>
      <c r="BL1317" s="186"/>
      <c r="BM1317" s="186"/>
      <c r="BN1317" s="186"/>
      <c r="BO1317" s="186"/>
      <c r="BP1317" s="186"/>
      <c r="BQ1317" s="186"/>
      <c r="BR1317" s="186"/>
      <c r="BS1317" s="186"/>
      <c r="BT1317" s="187"/>
      <c r="BU1317" s="188"/>
      <c r="BV1317" s="189"/>
      <c r="BW1317" s="185"/>
      <c r="BX1317"/>
      <c r="BZ1317"/>
    </row>
    <row r="1318" spans="2:78" ht="18.75">
      <c r="B1318" s="676" t="s">
        <v>1254</v>
      </c>
      <c r="C1318" s="364">
        <v>35002827000119</v>
      </c>
      <c r="D1318" s="838" t="s">
        <v>13</v>
      </c>
      <c r="E1318" s="838" t="s">
        <v>615</v>
      </c>
      <c r="F1318" s="365" t="s">
        <v>619</v>
      </c>
      <c r="G1318" s="366" t="s">
        <v>34</v>
      </c>
      <c r="H1318" s="366" t="s">
        <v>1337</v>
      </c>
      <c r="I1318" s="840" t="s">
        <v>34</v>
      </c>
      <c r="J1318" s="366" t="s">
        <v>1419</v>
      </c>
      <c r="K1318" s="367" t="s">
        <v>48</v>
      </c>
      <c r="L1318" s="681" t="s">
        <v>1419</v>
      </c>
      <c r="M1318" s="368" t="s">
        <v>1416</v>
      </c>
      <c r="N1318" s="682">
        <v>514993</v>
      </c>
      <c r="O1318" s="683" t="s">
        <v>1321</v>
      </c>
      <c r="P1318" s="684">
        <v>43784</v>
      </c>
      <c r="Q1318" s="372">
        <v>2.6520456700000001</v>
      </c>
      <c r="R1318" s="372">
        <v>1.9763250095219114</v>
      </c>
      <c r="S1318" s="873">
        <v>1</v>
      </c>
      <c r="T1318" s="369">
        <v>0.13715002590143399</v>
      </c>
      <c r="U1318" s="685">
        <v>1.4106612925010484</v>
      </c>
      <c r="V1318" s="369">
        <v>0.1539717973338175</v>
      </c>
      <c r="W1318" s="685">
        <v>1.35381972922944</v>
      </c>
      <c r="X1318" s="369">
        <v>0.18375151401938083</v>
      </c>
      <c r="Y1318" s="685">
        <v>1.2279169416660551</v>
      </c>
      <c r="AB1318" s="369">
        <v>3.5397658311695807E-2</v>
      </c>
      <c r="AC1318" s="373">
        <v>1.1368099173184081</v>
      </c>
      <c r="AD1318" s="686">
        <v>35002795000151</v>
      </c>
      <c r="AE1318" s="687" t="s">
        <v>1901</v>
      </c>
      <c r="AF1318" s="688" t="s">
        <v>1800</v>
      </c>
      <c r="AG1318" s="689" t="s">
        <v>1438</v>
      </c>
      <c r="AH1318" s="689" t="s">
        <v>1786</v>
      </c>
      <c r="AI1318" s="689">
        <v>1000</v>
      </c>
      <c r="AJ1318" s="689">
        <v>100</v>
      </c>
      <c r="AK1318" s="689">
        <v>1000</v>
      </c>
      <c r="AL1318" s="673">
        <v>1</v>
      </c>
      <c r="AM1318" s="673">
        <v>0</v>
      </c>
      <c r="AN1318" s="685" t="s">
        <v>1782</v>
      </c>
      <c r="AO1318" s="683" t="s">
        <v>1324</v>
      </c>
      <c r="AP1318" s="687" t="s">
        <v>1802</v>
      </c>
      <c r="AQ1318" s="376" t="s">
        <v>664</v>
      </c>
      <c r="AR1318" s="369">
        <v>2E-3</v>
      </c>
      <c r="AS1318" s="369">
        <v>2E-3</v>
      </c>
      <c r="AT1318" s="369" t="s">
        <v>1419</v>
      </c>
      <c r="AW1318"/>
      <c r="AX1318" s="198"/>
      <c r="AY1318" s="184"/>
      <c r="AZ1318" s="184"/>
      <c r="BA1318" s="184"/>
      <c r="BB1318" s="186"/>
      <c r="BC1318" s="184"/>
      <c r="BD1318" s="184"/>
      <c r="BE1318" s="184"/>
      <c r="BF1318" s="184"/>
      <c r="BG1318" s="186"/>
      <c r="BH1318" s="186"/>
      <c r="BI1318" s="199"/>
      <c r="BJ1318" s="199"/>
      <c r="BK1318" s="199"/>
      <c r="BL1318" s="186"/>
      <c r="BM1318" s="186"/>
      <c r="BN1318" s="186"/>
      <c r="BO1318" s="186"/>
      <c r="BP1318" s="186"/>
      <c r="BQ1318" s="186"/>
      <c r="BR1318" s="186"/>
      <c r="BS1318" s="186"/>
      <c r="BT1318" s="187"/>
      <c r="BU1318" s="188"/>
      <c r="BV1318" s="189"/>
      <c r="BW1318" s="185"/>
      <c r="BX1318"/>
      <c r="BZ1318"/>
    </row>
    <row r="1319" spans="2:78" ht="18.75">
      <c r="B1319" s="676" t="s">
        <v>1722</v>
      </c>
      <c r="C1319" s="364">
        <v>35002795000151</v>
      </c>
      <c r="D1319" s="838" t="s">
        <v>13</v>
      </c>
      <c r="E1319" s="838" t="s">
        <v>615</v>
      </c>
      <c r="F1319" s="365" t="s">
        <v>619</v>
      </c>
      <c r="G1319" s="366" t="s">
        <v>34</v>
      </c>
      <c r="H1319" s="366" t="s">
        <v>1337</v>
      </c>
      <c r="I1319" s="840" t="s">
        <v>34</v>
      </c>
      <c r="J1319" s="366" t="s">
        <v>1419</v>
      </c>
      <c r="K1319" s="367" t="s">
        <v>48</v>
      </c>
      <c r="L1319" s="681" t="s">
        <v>1419</v>
      </c>
      <c r="M1319" s="368" t="s">
        <v>1419</v>
      </c>
      <c r="N1319" s="682">
        <v>514977</v>
      </c>
      <c r="O1319" s="683" t="s">
        <v>1321</v>
      </c>
      <c r="P1319" s="684">
        <v>43784</v>
      </c>
      <c r="Q1319" s="372">
        <v>30.016520530000001</v>
      </c>
      <c r="R1319" s="372">
        <v>25.35461832181451</v>
      </c>
      <c r="S1319" s="873">
        <v>1</v>
      </c>
      <c r="T1319" s="369">
        <v>0.13877283774821692</v>
      </c>
      <c r="U1319" s="685">
        <v>1.4273527793762608</v>
      </c>
      <c r="V1319" s="369">
        <v>0.15810406652635089</v>
      </c>
      <c r="W1319" s="685">
        <v>1.390153315355021</v>
      </c>
      <c r="X1319" s="369">
        <v>0.19263450134982629</v>
      </c>
      <c r="Y1319" s="685">
        <v>1.2872773811915137</v>
      </c>
      <c r="AB1319" s="369">
        <v>3.5199893438995933E-2</v>
      </c>
      <c r="AC1319" s="373">
        <v>1.2605912653689921</v>
      </c>
      <c r="AD1319" s="686">
        <v>34719487000189</v>
      </c>
      <c r="AE1319" s="687" t="s">
        <v>1901</v>
      </c>
      <c r="AF1319" s="688" t="s">
        <v>1800</v>
      </c>
      <c r="AG1319" s="689" t="s">
        <v>1438</v>
      </c>
      <c r="AH1319" s="689" t="s">
        <v>1786</v>
      </c>
      <c r="AI1319" s="689">
        <v>1000</v>
      </c>
      <c r="AJ1319" s="689">
        <v>100</v>
      </c>
      <c r="AK1319" s="689">
        <v>1000</v>
      </c>
      <c r="AL1319" s="673">
        <v>2</v>
      </c>
      <c r="AM1319" s="673">
        <v>20</v>
      </c>
      <c r="AN1319" s="685" t="s">
        <v>1782</v>
      </c>
      <c r="AO1319" s="683" t="s">
        <v>1324</v>
      </c>
      <c r="AP1319" s="687" t="s">
        <v>1802</v>
      </c>
      <c r="AQ1319" s="376" t="s">
        <v>1782</v>
      </c>
      <c r="AR1319" s="369">
        <v>4.0000000000000001E-3</v>
      </c>
      <c r="AS1319" s="369">
        <v>4.0000000000000001E-3</v>
      </c>
      <c r="AT1319" s="369" t="s">
        <v>1419</v>
      </c>
      <c r="AW1319"/>
      <c r="AX1319" s="198"/>
      <c r="AY1319" s="184"/>
      <c r="AZ1319" s="184"/>
      <c r="BA1319" s="184"/>
      <c r="BB1319" s="186"/>
      <c r="BC1319" s="184"/>
      <c r="BD1319" s="184"/>
      <c r="BE1319" s="184"/>
      <c r="BF1319" s="184"/>
      <c r="BG1319" s="186"/>
      <c r="BH1319" s="186"/>
      <c r="BI1319" s="199"/>
      <c r="BJ1319" s="199"/>
      <c r="BK1319" s="199"/>
      <c r="BL1319" s="186"/>
      <c r="BM1319" s="186"/>
      <c r="BN1319" s="186"/>
      <c r="BO1319" s="186"/>
      <c r="BP1319" s="186"/>
      <c r="BQ1319" s="186"/>
      <c r="BR1319" s="186"/>
      <c r="BS1319" s="186"/>
      <c r="BT1319" s="187"/>
      <c r="BU1319" s="188"/>
      <c r="BV1319" s="189"/>
      <c r="BW1319" s="185"/>
      <c r="BX1319"/>
      <c r="BZ1319"/>
    </row>
    <row r="1320" spans="2:78" ht="18.75">
      <c r="B1320" s="676" t="s">
        <v>2771</v>
      </c>
      <c r="C1320" s="364">
        <v>21312800000118</v>
      </c>
      <c r="D1320" s="838" t="s">
        <v>13</v>
      </c>
      <c r="E1320" s="838" t="s">
        <v>615</v>
      </c>
      <c r="F1320" s="365" t="s">
        <v>619</v>
      </c>
      <c r="G1320" s="366" t="s">
        <v>34</v>
      </c>
      <c r="H1320" s="366" t="s">
        <v>1337</v>
      </c>
      <c r="I1320" s="840" t="s">
        <v>34</v>
      </c>
      <c r="J1320" s="366" t="s">
        <v>608</v>
      </c>
      <c r="K1320" s="367" t="s">
        <v>48</v>
      </c>
      <c r="L1320" s="681" t="s">
        <v>1419</v>
      </c>
      <c r="M1320" s="368" t="s">
        <v>1419</v>
      </c>
      <c r="N1320" s="682">
        <v>470902</v>
      </c>
      <c r="O1320" s="683" t="s">
        <v>1321</v>
      </c>
      <c r="P1320" s="684">
        <v>43061</v>
      </c>
      <c r="S1320" s="873">
        <v>2</v>
      </c>
      <c r="AD1320" s="686">
        <v>37987367000150</v>
      </c>
      <c r="AE1320" s="687" t="s">
        <v>1925</v>
      </c>
      <c r="AF1320" s="688" t="s">
        <v>1825</v>
      </c>
      <c r="AG1320" s="689" t="s">
        <v>719</v>
      </c>
      <c r="AH1320" s="689" t="s">
        <v>2254</v>
      </c>
      <c r="AI1320" s="689">
        <v>0</v>
      </c>
      <c r="AJ1320" s="689">
        <v>0</v>
      </c>
      <c r="AK1320" s="689">
        <v>0</v>
      </c>
      <c r="AL1320" s="673">
        <v>2</v>
      </c>
      <c r="AM1320" s="673">
        <v>0</v>
      </c>
      <c r="AN1320" s="685" t="s">
        <v>2257</v>
      </c>
      <c r="AP1320" s="687" t="s">
        <v>1802</v>
      </c>
      <c r="AQ1320" s="376" t="s">
        <v>2312</v>
      </c>
      <c r="AR1320" s="369">
        <v>0</v>
      </c>
      <c r="AS1320" s="369">
        <v>0</v>
      </c>
      <c r="AT1320" s="369" t="s">
        <v>1419</v>
      </c>
      <c r="AW1320"/>
      <c r="AX1320" s="198"/>
      <c r="AY1320" s="184"/>
      <c r="AZ1320" s="184"/>
      <c r="BA1320" s="184"/>
      <c r="BB1320" s="186"/>
      <c r="BC1320" s="184"/>
      <c r="BD1320" s="184"/>
      <c r="BE1320" s="184"/>
      <c r="BF1320" s="184"/>
      <c r="BG1320" s="186"/>
      <c r="BH1320" s="186"/>
      <c r="BI1320" s="199"/>
      <c r="BJ1320" s="199"/>
      <c r="BK1320" s="199"/>
      <c r="BL1320" s="186"/>
      <c r="BM1320" s="186"/>
      <c r="BN1320" s="186"/>
      <c r="BO1320" s="186"/>
      <c r="BP1320" s="186"/>
      <c r="BQ1320" s="186"/>
      <c r="BR1320" s="186"/>
      <c r="BS1320" s="186"/>
      <c r="BT1320" s="187"/>
      <c r="BU1320" s="188"/>
      <c r="BV1320" s="189"/>
      <c r="BW1320" s="185"/>
      <c r="BX1320"/>
      <c r="BZ1320"/>
    </row>
    <row r="1321" spans="2:78" ht="18.75">
      <c r="B1321" s="676" t="s">
        <v>1255</v>
      </c>
      <c r="C1321" s="364">
        <v>19587174000120</v>
      </c>
      <c r="D1321" s="838" t="s">
        <v>14</v>
      </c>
      <c r="E1321" s="838" t="s">
        <v>607</v>
      </c>
      <c r="F1321" s="365" t="s">
        <v>1419</v>
      </c>
      <c r="G1321" s="366" t="s">
        <v>1419</v>
      </c>
      <c r="H1321" s="366" t="s">
        <v>34</v>
      </c>
      <c r="I1321" s="840" t="s">
        <v>34</v>
      </c>
      <c r="J1321" s="366" t="s">
        <v>611</v>
      </c>
      <c r="K1321" s="367" t="s">
        <v>48</v>
      </c>
      <c r="L1321" s="681" t="s">
        <v>1419</v>
      </c>
      <c r="M1321" s="368" t="s">
        <v>1416</v>
      </c>
      <c r="N1321" s="682">
        <v>363871</v>
      </c>
      <c r="O1321" s="683" t="s">
        <v>1321</v>
      </c>
      <c r="P1321" s="684">
        <v>41726</v>
      </c>
      <c r="Q1321" s="372">
        <v>125.828852</v>
      </c>
      <c r="R1321" s="372">
        <v>128.52296060000003</v>
      </c>
      <c r="S1321" s="873">
        <v>2</v>
      </c>
      <c r="T1321" s="369">
        <v>0.28207265188651887</v>
      </c>
      <c r="U1321" s="685">
        <v>2.9012679295839243</v>
      </c>
      <c r="V1321" s="369">
        <v>0.28207265188651887</v>
      </c>
      <c r="W1321" s="685">
        <v>2.4801653797163548</v>
      </c>
      <c r="X1321" s="369">
        <v>0.28207265188651887</v>
      </c>
      <c r="Y1321" s="685">
        <v>1.884946580606657</v>
      </c>
      <c r="Z1321" s="369">
        <v>0.28207265188651887</v>
      </c>
      <c r="AA1321" s="685">
        <v>1.5019298061531563</v>
      </c>
      <c r="AB1321" s="369">
        <v>0.56795852766767219</v>
      </c>
      <c r="AC1321" s="373">
        <v>0.29639710537066982</v>
      </c>
      <c r="AD1321" s="686">
        <v>19587181000122</v>
      </c>
      <c r="AE1321" s="687" t="s">
        <v>1925</v>
      </c>
      <c r="AF1321" s="688" t="s">
        <v>1825</v>
      </c>
      <c r="AG1321" s="689" t="s">
        <v>719</v>
      </c>
      <c r="AH1321" s="689" t="s">
        <v>1780</v>
      </c>
      <c r="AI1321" s="689">
        <v>25000</v>
      </c>
      <c r="AJ1321" s="689">
        <v>500</v>
      </c>
      <c r="AK1321" s="689">
        <v>1000</v>
      </c>
      <c r="AL1321" s="673">
        <v>1</v>
      </c>
      <c r="AM1321" s="673">
        <v>10</v>
      </c>
      <c r="AN1321" s="685" t="s">
        <v>1791</v>
      </c>
      <c r="AO1321" s="683" t="s">
        <v>1324</v>
      </c>
      <c r="AP1321" s="687" t="s">
        <v>1802</v>
      </c>
      <c r="AQ1321" s="376" t="s">
        <v>1917</v>
      </c>
      <c r="AR1321" s="369">
        <v>1.66666666666667E-3</v>
      </c>
      <c r="AS1321" s="369">
        <v>1.66666666666667E-3</v>
      </c>
      <c r="AT1321" s="369" t="s">
        <v>1419</v>
      </c>
      <c r="AW1321"/>
      <c r="AX1321" s="198"/>
      <c r="AY1321" s="184"/>
      <c r="AZ1321" s="184"/>
      <c r="BA1321" s="184"/>
      <c r="BB1321" s="186"/>
      <c r="BC1321" s="184"/>
      <c r="BD1321" s="184"/>
      <c r="BE1321" s="184"/>
      <c r="BF1321" s="184"/>
      <c r="BG1321" s="186"/>
      <c r="BH1321" s="186"/>
      <c r="BI1321" s="199"/>
      <c r="BJ1321" s="199"/>
      <c r="BK1321" s="199"/>
      <c r="BL1321" s="186"/>
      <c r="BM1321" s="186"/>
      <c r="BN1321" s="186"/>
      <c r="BO1321" s="186"/>
      <c r="BP1321" s="186"/>
      <c r="BQ1321" s="186"/>
      <c r="BR1321" s="186"/>
      <c r="BS1321" s="186"/>
      <c r="BT1321" s="187"/>
      <c r="BU1321" s="188"/>
      <c r="BV1321" s="189"/>
      <c r="BW1321" s="185"/>
      <c r="BX1321"/>
      <c r="BZ1321"/>
    </row>
    <row r="1322" spans="2:78" ht="18.75">
      <c r="B1322" s="676" t="s">
        <v>431</v>
      </c>
      <c r="C1322" s="364">
        <v>40226025000122</v>
      </c>
      <c r="D1322" s="838" t="s">
        <v>14</v>
      </c>
      <c r="E1322" s="838" t="s">
        <v>607</v>
      </c>
      <c r="F1322" s="365" t="s">
        <v>1419</v>
      </c>
      <c r="G1322" s="366" t="s">
        <v>1419</v>
      </c>
      <c r="H1322" s="366" t="s">
        <v>34</v>
      </c>
      <c r="I1322" s="840" t="s">
        <v>34</v>
      </c>
      <c r="J1322" s="366" t="s">
        <v>608</v>
      </c>
      <c r="K1322" s="367" t="s">
        <v>48</v>
      </c>
      <c r="L1322" s="681" t="s">
        <v>1419</v>
      </c>
      <c r="M1322" s="368" t="s">
        <v>34</v>
      </c>
      <c r="N1322" s="683">
        <v>585858</v>
      </c>
      <c r="O1322" s="683" t="s">
        <v>1321</v>
      </c>
      <c r="P1322" s="684">
        <v>44310</v>
      </c>
      <c r="Q1322" s="372">
        <v>156.24194532000001</v>
      </c>
      <c r="R1322" s="372">
        <v>158.82796890599991</v>
      </c>
      <c r="S1322" s="873">
        <v>3</v>
      </c>
      <c r="T1322" s="369">
        <v>7.5280499759823982E-2</v>
      </c>
      <c r="U1322" s="685">
        <v>0.77430016066958562</v>
      </c>
      <c r="V1322" s="369">
        <v>6.5629303011564222E-2</v>
      </c>
      <c r="W1322" s="685">
        <v>0.57705532293035189</v>
      </c>
      <c r="AB1322" s="369">
        <v>0.21978148882924547</v>
      </c>
      <c r="AC1322" s="373">
        <v>-0.2188632243775589</v>
      </c>
      <c r="AD1322" s="686">
        <v>0</v>
      </c>
      <c r="AE1322" s="687" t="s">
        <v>1900</v>
      </c>
      <c r="AF1322" s="688" t="s">
        <v>1825</v>
      </c>
      <c r="AG1322" s="689" t="s">
        <v>719</v>
      </c>
      <c r="AH1322" s="689" t="s">
        <v>1786</v>
      </c>
      <c r="AI1322" s="689">
        <v>500</v>
      </c>
      <c r="AJ1322" s="689">
        <v>500</v>
      </c>
      <c r="AK1322" s="689">
        <v>500</v>
      </c>
      <c r="AL1322" s="673">
        <v>1.97</v>
      </c>
      <c r="AM1322" s="673">
        <v>20</v>
      </c>
      <c r="AN1322" s="685" t="s">
        <v>666</v>
      </c>
      <c r="AO1322" s="683" t="s">
        <v>1324</v>
      </c>
      <c r="AP1322" s="687" t="s">
        <v>1783</v>
      </c>
      <c r="AQ1322" s="376" t="s">
        <v>659</v>
      </c>
      <c r="AR1322" s="369">
        <v>4.9175E-3</v>
      </c>
      <c r="AS1322" s="369">
        <v>4.9175E-3</v>
      </c>
      <c r="AT1322" s="369" t="s">
        <v>1419</v>
      </c>
      <c r="AW1322"/>
      <c r="AX1322" s="198"/>
      <c r="AY1322" s="184"/>
      <c r="AZ1322" s="184"/>
      <c r="BA1322" s="184"/>
      <c r="BB1322" s="186"/>
      <c r="BC1322" s="184"/>
      <c r="BD1322" s="184"/>
      <c r="BE1322" s="184"/>
      <c r="BF1322" s="184"/>
      <c r="BG1322" s="186"/>
      <c r="BH1322" s="186"/>
      <c r="BI1322" s="199"/>
      <c r="BJ1322" s="199"/>
      <c r="BK1322" s="199"/>
      <c r="BL1322" s="186"/>
      <c r="BM1322" s="186"/>
      <c r="BN1322" s="186"/>
      <c r="BO1322" s="186"/>
      <c r="BP1322" s="186"/>
      <c r="BQ1322" s="186"/>
      <c r="BR1322" s="186"/>
      <c r="BS1322" s="186"/>
      <c r="BT1322" s="187"/>
      <c r="BU1322" s="188"/>
      <c r="BV1322" s="189"/>
      <c r="BW1322" s="185"/>
      <c r="BX1322"/>
      <c r="BZ1322"/>
    </row>
    <row r="1323" spans="2:78" ht="18.75">
      <c r="B1323" s="676" t="s">
        <v>432</v>
      </c>
      <c r="C1323" s="364">
        <v>12440825000106</v>
      </c>
      <c r="D1323" s="838" t="s">
        <v>13</v>
      </c>
      <c r="E1323" s="838" t="s">
        <v>615</v>
      </c>
      <c r="F1323" s="365" t="s">
        <v>619</v>
      </c>
      <c r="G1323" s="366" t="s">
        <v>34</v>
      </c>
      <c r="H1323" s="366" t="s">
        <v>1337</v>
      </c>
      <c r="I1323" s="840" t="s">
        <v>34</v>
      </c>
      <c r="J1323" s="366" t="s">
        <v>1419</v>
      </c>
      <c r="K1323" s="367" t="s">
        <v>48</v>
      </c>
      <c r="L1323" s="681" t="s">
        <v>1419</v>
      </c>
      <c r="M1323" s="368" t="s">
        <v>1416</v>
      </c>
      <c r="N1323" s="682">
        <v>270679</v>
      </c>
      <c r="O1323" s="683" t="s">
        <v>1321</v>
      </c>
      <c r="P1323" s="684">
        <v>40635</v>
      </c>
      <c r="Q1323" s="372">
        <v>539.41783499999997</v>
      </c>
      <c r="R1323" s="372">
        <v>568.23239117131493</v>
      </c>
      <c r="S1323" s="873">
        <v>1</v>
      </c>
      <c r="T1323" s="369">
        <v>9.6919260982355926E-2</v>
      </c>
      <c r="U1323" s="685">
        <v>0.99686638093582125</v>
      </c>
      <c r="V1323" s="369">
        <v>0.11054628738856809</v>
      </c>
      <c r="W1323" s="685">
        <v>0.97199453049990925</v>
      </c>
      <c r="X1323" s="369">
        <v>0.13527220985250543</v>
      </c>
      <c r="Y1323" s="685">
        <v>0.9039546645421267</v>
      </c>
      <c r="Z1323" s="369">
        <v>0.17558232763021286</v>
      </c>
      <c r="AA1323" s="685">
        <v>0.9349092495775172</v>
      </c>
      <c r="AB1323" s="369">
        <v>7.2096053511391507E-3</v>
      </c>
      <c r="AC1323" s="373">
        <v>-0.44178575269199449</v>
      </c>
      <c r="AD1323" s="686">
        <v>0</v>
      </c>
      <c r="AE1323" s="687" t="s">
        <v>1901</v>
      </c>
      <c r="AF1323" s="688" t="s">
        <v>1825</v>
      </c>
      <c r="AG1323" s="689" t="s">
        <v>719</v>
      </c>
      <c r="AH1323" s="689" t="s">
        <v>1786</v>
      </c>
      <c r="AI1323" s="689">
        <v>500</v>
      </c>
      <c r="AJ1323" s="689">
        <v>0</v>
      </c>
      <c r="AK1323" s="689">
        <v>500</v>
      </c>
      <c r="AL1323" s="673">
        <v>2</v>
      </c>
      <c r="AM1323" s="673">
        <v>20</v>
      </c>
      <c r="AN1323" s="685" t="s">
        <v>1787</v>
      </c>
      <c r="AO1323" s="683" t="s">
        <v>1324</v>
      </c>
      <c r="AP1323" s="687" t="s">
        <v>1802</v>
      </c>
      <c r="AQ1323" s="376" t="s">
        <v>688</v>
      </c>
      <c r="AR1323" s="369">
        <v>1.92E-3</v>
      </c>
      <c r="AS1323" s="369">
        <v>1.92E-3</v>
      </c>
      <c r="AT1323" s="369" t="s">
        <v>1419</v>
      </c>
      <c r="AW1323"/>
      <c r="AX1323" s="198"/>
      <c r="AY1323" s="184"/>
      <c r="AZ1323" s="184"/>
      <c r="BA1323" s="184"/>
      <c r="BB1323" s="186"/>
      <c r="BC1323" s="184"/>
      <c r="BD1323" s="184"/>
      <c r="BE1323" s="184"/>
      <c r="BF1323" s="184"/>
      <c r="BG1323" s="186"/>
      <c r="BH1323" s="186"/>
      <c r="BI1323" s="199"/>
      <c r="BJ1323" s="199"/>
      <c r="BK1323" s="199"/>
      <c r="BL1323" s="186"/>
      <c r="BM1323" s="186"/>
      <c r="BN1323" s="186"/>
      <c r="BO1323" s="186"/>
      <c r="BP1323" s="186"/>
      <c r="BQ1323" s="186"/>
      <c r="BR1323" s="186"/>
      <c r="BS1323" s="186"/>
      <c r="BT1323" s="187"/>
      <c r="BU1323" s="188"/>
      <c r="BV1323" s="189"/>
      <c r="BW1323" s="185"/>
      <c r="BX1323"/>
      <c r="BZ1323"/>
    </row>
    <row r="1324" spans="2:78" ht="18.75">
      <c r="B1324" s="676" t="s">
        <v>1256</v>
      </c>
      <c r="C1324" s="364">
        <v>12287682000144</v>
      </c>
      <c r="D1324" s="838" t="s">
        <v>14</v>
      </c>
      <c r="E1324" s="838" t="s">
        <v>607</v>
      </c>
      <c r="F1324" s="365" t="s">
        <v>1419</v>
      </c>
      <c r="G1324" s="366" t="s">
        <v>1419</v>
      </c>
      <c r="H1324" s="366" t="s">
        <v>34</v>
      </c>
      <c r="I1324" s="840" t="s">
        <v>34</v>
      </c>
      <c r="J1324" s="366" t="s">
        <v>608</v>
      </c>
      <c r="K1324" s="367" t="s">
        <v>48</v>
      </c>
      <c r="L1324" s="681" t="s">
        <v>1419</v>
      </c>
      <c r="M1324" s="368" t="s">
        <v>34</v>
      </c>
      <c r="N1324" s="682">
        <v>270466</v>
      </c>
      <c r="O1324" s="683" t="s">
        <v>1321</v>
      </c>
      <c r="P1324" s="684">
        <v>40632</v>
      </c>
      <c r="Q1324" s="372">
        <v>87.626953</v>
      </c>
      <c r="R1324" s="372">
        <v>97.793250247011954</v>
      </c>
      <c r="S1324" s="873">
        <v>2</v>
      </c>
      <c r="T1324" s="369">
        <v>0.17054144487914114</v>
      </c>
      <c r="U1324" s="685">
        <v>1.7541098769540238</v>
      </c>
      <c r="V1324" s="369">
        <v>0.15438050989051155</v>
      </c>
      <c r="W1324" s="685">
        <v>1.3574133946436107</v>
      </c>
      <c r="X1324" s="369">
        <v>0.21837137503946247</v>
      </c>
      <c r="Y1324" s="685">
        <v>1.4592636823530398</v>
      </c>
      <c r="Z1324" s="369">
        <v>0.19749668573622858</v>
      </c>
      <c r="AA1324" s="685">
        <v>1.051594888550347</v>
      </c>
      <c r="AB1324" s="369">
        <v>0.18721584044682213</v>
      </c>
      <c r="AC1324" s="373">
        <v>0.21712437087728395</v>
      </c>
      <c r="AD1324" s="686">
        <v>0</v>
      </c>
      <c r="AE1324" s="687" t="s">
        <v>1900</v>
      </c>
      <c r="AF1324" s="688" t="s">
        <v>1825</v>
      </c>
      <c r="AG1324" s="689" t="s">
        <v>719</v>
      </c>
      <c r="AH1324" s="689" t="s">
        <v>1786</v>
      </c>
      <c r="AI1324" s="689">
        <v>500</v>
      </c>
      <c r="AJ1324" s="689">
        <v>500</v>
      </c>
      <c r="AK1324" s="689">
        <v>500</v>
      </c>
      <c r="AL1324" s="673">
        <v>2.97</v>
      </c>
      <c r="AM1324" s="673">
        <v>0</v>
      </c>
      <c r="AN1324" s="685" t="s">
        <v>1791</v>
      </c>
      <c r="AO1324" s="683" t="s">
        <v>1324</v>
      </c>
      <c r="AP1324" s="687" t="s">
        <v>1783</v>
      </c>
      <c r="AQ1324" s="376" t="s">
        <v>667</v>
      </c>
      <c r="AR1324" s="369">
        <v>7.4174999999999996E-3</v>
      </c>
      <c r="AS1324" s="369">
        <v>7.4174999999999996E-3</v>
      </c>
      <c r="AT1324" s="369" t="s">
        <v>1419</v>
      </c>
      <c r="AW1324"/>
      <c r="AX1324" s="198"/>
      <c r="AY1324" s="184"/>
      <c r="AZ1324" s="184"/>
      <c r="BA1324" s="184"/>
      <c r="BB1324" s="186"/>
      <c r="BC1324" s="184"/>
      <c r="BD1324" s="184"/>
      <c r="BE1324" s="184"/>
      <c r="BF1324" s="184"/>
      <c r="BG1324" s="186"/>
      <c r="BH1324" s="186"/>
      <c r="BI1324" s="199"/>
      <c r="BJ1324" s="199"/>
      <c r="BK1324" s="199"/>
      <c r="BL1324" s="186"/>
      <c r="BM1324" s="186"/>
      <c r="BN1324" s="186"/>
      <c r="BO1324" s="186"/>
      <c r="BP1324" s="186"/>
      <c r="BQ1324" s="186"/>
      <c r="BR1324" s="186"/>
      <c r="BS1324" s="186"/>
      <c r="BT1324" s="187"/>
      <c r="BU1324" s="188"/>
      <c r="BV1324" s="189"/>
      <c r="BW1324" s="185"/>
      <c r="BX1324"/>
      <c r="BZ1324"/>
    </row>
    <row r="1325" spans="2:78" ht="18.75">
      <c r="B1325" s="676" t="s">
        <v>1257</v>
      </c>
      <c r="C1325" s="364">
        <v>35636909000115</v>
      </c>
      <c r="D1325" s="838" t="s">
        <v>14</v>
      </c>
      <c r="E1325" s="838" t="s">
        <v>614</v>
      </c>
      <c r="F1325" s="365" t="s">
        <v>1419</v>
      </c>
      <c r="G1325" s="366" t="s">
        <v>1419</v>
      </c>
      <c r="H1325" s="366" t="s">
        <v>865</v>
      </c>
      <c r="I1325" s="840" t="s">
        <v>34</v>
      </c>
      <c r="J1325" s="366" t="s">
        <v>608</v>
      </c>
      <c r="K1325" s="367" t="s">
        <v>48</v>
      </c>
      <c r="L1325" s="681" t="s">
        <v>1419</v>
      </c>
      <c r="M1325" s="368" t="s">
        <v>34</v>
      </c>
      <c r="N1325" s="682">
        <v>522661</v>
      </c>
      <c r="O1325" s="683" t="s">
        <v>1321</v>
      </c>
      <c r="P1325" s="684">
        <v>43828</v>
      </c>
      <c r="Q1325" s="372">
        <v>260.48546635999998</v>
      </c>
      <c r="R1325" s="372">
        <v>253.81676492282261</v>
      </c>
      <c r="S1325" s="873">
        <v>2</v>
      </c>
      <c r="T1325" s="369">
        <v>0.14965554056949992</v>
      </c>
      <c r="U1325" s="685">
        <v>1.5392871922710043</v>
      </c>
      <c r="V1325" s="369">
        <v>0.1747110390749913</v>
      </c>
      <c r="W1325" s="685">
        <v>1.5361725699746012</v>
      </c>
      <c r="X1325" s="369">
        <v>0.46692635694802287</v>
      </c>
      <c r="Y1325" s="685">
        <v>3.1202288986115043</v>
      </c>
      <c r="AB1325" s="369">
        <v>0.17038683296303372</v>
      </c>
      <c r="AC1325" s="373">
        <v>0.35788945483239198</v>
      </c>
      <c r="AD1325" s="686">
        <v>35636871000180</v>
      </c>
      <c r="AE1325" s="687" t="s">
        <v>1901</v>
      </c>
      <c r="AF1325" s="688" t="s">
        <v>1825</v>
      </c>
      <c r="AG1325" s="689" t="s">
        <v>719</v>
      </c>
      <c r="AH1325" s="689" t="s">
        <v>1786</v>
      </c>
      <c r="AI1325" s="689">
        <v>10000</v>
      </c>
      <c r="AJ1325" s="689">
        <v>1000</v>
      </c>
      <c r="AK1325" s="689">
        <v>5000</v>
      </c>
      <c r="AL1325" s="673">
        <v>1.5</v>
      </c>
      <c r="AM1325" s="673">
        <v>20</v>
      </c>
      <c r="AN1325" s="685" t="s">
        <v>1791</v>
      </c>
      <c r="AO1325" s="683" t="s">
        <v>1324</v>
      </c>
      <c r="AP1325" s="687" t="s">
        <v>1802</v>
      </c>
      <c r="AQ1325" s="376" t="s">
        <v>668</v>
      </c>
      <c r="AR1325" s="369">
        <v>3.8400000000000001E-3</v>
      </c>
      <c r="AS1325" s="369">
        <v>3.8400000000000001E-3</v>
      </c>
      <c r="AT1325" s="369" t="s">
        <v>1419</v>
      </c>
      <c r="AW1325"/>
      <c r="AX1325" s="198"/>
      <c r="AY1325" s="184"/>
      <c r="AZ1325" s="184"/>
      <c r="BA1325" s="184"/>
      <c r="BB1325" s="186"/>
      <c r="BC1325" s="184"/>
      <c r="BD1325" s="184"/>
      <c r="BE1325" s="184"/>
      <c r="BF1325" s="184"/>
      <c r="BG1325" s="186"/>
      <c r="BH1325" s="186"/>
      <c r="BI1325" s="199"/>
      <c r="BJ1325" s="199"/>
      <c r="BK1325" s="199"/>
      <c r="BL1325" s="186"/>
      <c r="BM1325" s="186"/>
      <c r="BN1325" s="186"/>
      <c r="BO1325" s="186"/>
      <c r="BP1325" s="186"/>
      <c r="BQ1325" s="186"/>
      <c r="BR1325" s="186"/>
      <c r="BS1325" s="186"/>
      <c r="BT1325" s="187"/>
      <c r="BU1325" s="188"/>
      <c r="BV1325" s="189"/>
      <c r="BW1325" s="185"/>
      <c r="BX1325"/>
      <c r="BZ1325"/>
    </row>
    <row r="1326" spans="2:78" ht="18.75">
      <c r="B1326" s="676" t="s">
        <v>1723</v>
      </c>
      <c r="C1326" s="364">
        <v>33796273000143</v>
      </c>
      <c r="D1326" s="838" t="s">
        <v>11</v>
      </c>
      <c r="E1326" s="838" t="s">
        <v>621</v>
      </c>
      <c r="F1326" s="365" t="s">
        <v>672</v>
      </c>
      <c r="G1326" s="366" t="s">
        <v>738</v>
      </c>
      <c r="H1326" s="366" t="s">
        <v>34</v>
      </c>
      <c r="I1326" s="840" t="s">
        <v>34</v>
      </c>
      <c r="J1326" s="366" t="s">
        <v>608</v>
      </c>
      <c r="K1326" s="367" t="s">
        <v>48</v>
      </c>
      <c r="L1326" s="681" t="s">
        <v>1419</v>
      </c>
      <c r="M1326" s="368" t="s">
        <v>1419</v>
      </c>
      <c r="N1326" s="683">
        <v>527971</v>
      </c>
      <c r="O1326" s="683" t="s">
        <v>1321</v>
      </c>
      <c r="P1326" s="684">
        <v>43891</v>
      </c>
      <c r="Q1326" s="372">
        <v>201.73101317000001</v>
      </c>
      <c r="R1326" s="372">
        <v>206.32500997595997</v>
      </c>
      <c r="S1326" s="873">
        <v>1</v>
      </c>
      <c r="T1326" s="369">
        <v>9.0015534753106197E-2</v>
      </c>
      <c r="U1326" s="685">
        <v>0.92585786816582849</v>
      </c>
      <c r="V1326" s="369">
        <v>9.7703625917952008E-2</v>
      </c>
      <c r="W1326" s="685">
        <v>0.85907353603337189</v>
      </c>
      <c r="X1326" s="369">
        <v>0.15178380258950774</v>
      </c>
      <c r="Y1326" s="685">
        <v>1.0142931537995097</v>
      </c>
      <c r="AB1326" s="369">
        <v>2.0141026782136234E-2</v>
      </c>
      <c r="AC1326" s="373">
        <v>-0.79577682759932034</v>
      </c>
      <c r="AD1326" s="686">
        <v>0</v>
      </c>
      <c r="AE1326" s="687" t="s">
        <v>1925</v>
      </c>
      <c r="AF1326" s="688" t="s">
        <v>1779</v>
      </c>
      <c r="AG1326" s="689" t="s">
        <v>1439</v>
      </c>
      <c r="AH1326" s="689" t="s">
        <v>1861</v>
      </c>
      <c r="AI1326" s="689">
        <v>0</v>
      </c>
      <c r="AJ1326" s="689">
        <v>0</v>
      </c>
      <c r="AK1326" s="689">
        <v>0</v>
      </c>
      <c r="AL1326" s="673">
        <v>1</v>
      </c>
      <c r="AM1326" s="673">
        <v>20</v>
      </c>
      <c r="AN1326" s="685" t="s">
        <v>1833</v>
      </c>
      <c r="AO1326" s="683" t="s">
        <v>1321</v>
      </c>
      <c r="AP1326" s="687" t="s">
        <v>1802</v>
      </c>
      <c r="AQ1326" s="376" t="s">
        <v>1782</v>
      </c>
      <c r="AR1326" s="369">
        <v>0</v>
      </c>
      <c r="AS1326" s="369">
        <v>0</v>
      </c>
      <c r="AT1326" s="369" t="s">
        <v>1419</v>
      </c>
      <c r="AW1326"/>
      <c r="AX1326" s="198"/>
      <c r="AY1326" s="184"/>
      <c r="AZ1326" s="184"/>
      <c r="BA1326" s="184"/>
      <c r="BB1326" s="186"/>
      <c r="BC1326" s="184"/>
      <c r="BD1326" s="184"/>
      <c r="BE1326" s="184"/>
      <c r="BF1326" s="184"/>
      <c r="BG1326" s="186"/>
      <c r="BH1326" s="186"/>
      <c r="BI1326" s="199"/>
      <c r="BJ1326" s="199"/>
      <c r="BK1326" s="199"/>
      <c r="BL1326" s="186"/>
      <c r="BM1326" s="186"/>
      <c r="BN1326" s="186"/>
      <c r="BO1326" s="186"/>
      <c r="BP1326" s="186"/>
      <c r="BQ1326" s="186"/>
      <c r="BR1326" s="186"/>
      <c r="BS1326" s="186"/>
      <c r="BT1326" s="187"/>
      <c r="BU1326" s="188"/>
      <c r="BV1326" s="189"/>
      <c r="BW1326" s="185"/>
      <c r="BX1326"/>
      <c r="BZ1326"/>
    </row>
    <row r="1327" spans="2:78" ht="18.75">
      <c r="B1327" s="676" t="s">
        <v>37</v>
      </c>
      <c r="C1327" s="364">
        <v>13396703000122</v>
      </c>
      <c r="D1327" s="838" t="s">
        <v>11</v>
      </c>
      <c r="E1327" s="838" t="s">
        <v>621</v>
      </c>
      <c r="F1327" s="365" t="s">
        <v>672</v>
      </c>
      <c r="G1327" s="366" t="s">
        <v>738</v>
      </c>
      <c r="H1327" s="366" t="s">
        <v>34</v>
      </c>
      <c r="I1327" s="840" t="s">
        <v>34</v>
      </c>
      <c r="J1327" s="366" t="s">
        <v>608</v>
      </c>
      <c r="K1327" s="367" t="s">
        <v>48</v>
      </c>
      <c r="L1327" s="681" t="s">
        <v>715</v>
      </c>
      <c r="M1327" s="368" t="s">
        <v>34</v>
      </c>
      <c r="N1327" s="682">
        <v>311278</v>
      </c>
      <c r="O1327" s="683" t="s">
        <v>1321</v>
      </c>
      <c r="P1327" s="684">
        <v>41144</v>
      </c>
      <c r="Q1327" s="372">
        <v>1854026000</v>
      </c>
      <c r="R1327" s="372">
        <v>46158896.209166616</v>
      </c>
      <c r="S1327" s="873">
        <v>1</v>
      </c>
      <c r="T1327" s="369">
        <v>9.0132466492420349E-2</v>
      </c>
      <c r="U1327" s="685">
        <v>0.92706057357861382</v>
      </c>
      <c r="V1327" s="369">
        <v>9.7961014869637486E-2</v>
      </c>
      <c r="W1327" s="685">
        <v>0.86133666633977479</v>
      </c>
      <c r="X1327" s="369">
        <v>0.14996539914859053</v>
      </c>
      <c r="Y1327" s="685">
        <v>1.0021416980479638</v>
      </c>
      <c r="Z1327" s="369">
        <v>0.22393357212065124</v>
      </c>
      <c r="AA1327" s="685">
        <v>1.1923612740084568</v>
      </c>
      <c r="AB1327" s="369">
        <v>2.0193774298289363E-2</v>
      </c>
      <c r="AC1327" s="373">
        <v>-0.78095224858147338</v>
      </c>
      <c r="AD1327" s="686">
        <v>0</v>
      </c>
      <c r="AE1327" s="687" t="s">
        <v>1925</v>
      </c>
      <c r="AF1327" s="688" t="s">
        <v>1825</v>
      </c>
      <c r="AG1327" s="689" t="s">
        <v>719</v>
      </c>
      <c r="AH1327" s="689" t="s">
        <v>1786</v>
      </c>
      <c r="AI1327" s="689">
        <v>500</v>
      </c>
      <c r="AJ1327" s="689">
        <v>0</v>
      </c>
      <c r="AK1327" s="689">
        <v>500</v>
      </c>
      <c r="AL1327" s="673">
        <v>0.96</v>
      </c>
      <c r="AM1327" s="673">
        <v>20</v>
      </c>
      <c r="AN1327" s="685" t="s">
        <v>1833</v>
      </c>
      <c r="AO1327" s="683" t="s">
        <v>1324</v>
      </c>
      <c r="AP1327" s="687" t="s">
        <v>1802</v>
      </c>
      <c r="AQ1327" s="376" t="s">
        <v>688</v>
      </c>
      <c r="AR1327" s="369">
        <v>2.8800000000000002E-3</v>
      </c>
      <c r="AS1327" s="369">
        <v>2.8800000000000002E-3</v>
      </c>
      <c r="AT1327" s="369" t="s">
        <v>1419</v>
      </c>
      <c r="AW1327"/>
      <c r="AX1327" s="198"/>
      <c r="AY1327" s="184"/>
      <c r="AZ1327" s="184"/>
      <c r="BA1327" s="184"/>
      <c r="BB1327" s="186"/>
      <c r="BC1327" s="184"/>
      <c r="BD1327" s="184"/>
      <c r="BE1327" s="184"/>
      <c r="BF1327" s="184"/>
      <c r="BG1327" s="186"/>
      <c r="BH1327" s="186"/>
      <c r="BI1327" s="199"/>
      <c r="BJ1327" s="199"/>
      <c r="BK1327" s="199"/>
      <c r="BL1327" s="186"/>
      <c r="BM1327" s="186"/>
      <c r="BN1327" s="186"/>
      <c r="BO1327" s="186"/>
      <c r="BP1327" s="186"/>
      <c r="BQ1327" s="186"/>
      <c r="BR1327" s="186"/>
      <c r="BS1327" s="186"/>
      <c r="BT1327" s="187"/>
      <c r="BU1327" s="188"/>
      <c r="BV1327" s="189"/>
      <c r="BW1327" s="185"/>
      <c r="BX1327"/>
      <c r="BZ1327"/>
    </row>
    <row r="1328" spans="2:78" ht="18.75">
      <c r="B1328" s="676" t="s">
        <v>26</v>
      </c>
      <c r="C1328" s="364">
        <v>28581159000166</v>
      </c>
      <c r="D1328" s="838" t="s">
        <v>14</v>
      </c>
      <c r="E1328" s="838" t="s">
        <v>614</v>
      </c>
      <c r="F1328" s="365" t="s">
        <v>689</v>
      </c>
      <c r="G1328" s="366" t="s">
        <v>1419</v>
      </c>
      <c r="H1328" s="366" t="s">
        <v>865</v>
      </c>
      <c r="I1328" s="840" t="s">
        <v>34</v>
      </c>
      <c r="J1328" s="366" t="s">
        <v>608</v>
      </c>
      <c r="K1328" s="367" t="s">
        <v>48</v>
      </c>
      <c r="L1328" s="681" t="s">
        <v>715</v>
      </c>
      <c r="M1328" s="368" t="s">
        <v>34</v>
      </c>
      <c r="N1328" s="682">
        <v>464244</v>
      </c>
      <c r="O1328" s="683" t="s">
        <v>1321</v>
      </c>
      <c r="P1328" s="684">
        <v>43190</v>
      </c>
      <c r="Q1328" s="372">
        <v>66.893313860000006</v>
      </c>
      <c r="R1328" s="372">
        <v>72.442819483227069</v>
      </c>
      <c r="S1328" s="873">
        <v>3</v>
      </c>
      <c r="T1328" s="369">
        <v>0.18750333489488447</v>
      </c>
      <c r="U1328" s="685">
        <v>1.9285719781137067</v>
      </c>
      <c r="V1328" s="369">
        <v>8.8623313271987136E-2</v>
      </c>
      <c r="W1328" s="685">
        <v>0.77923354831778502</v>
      </c>
      <c r="X1328" s="369">
        <v>0.30341047614076877</v>
      </c>
      <c r="Y1328" s="685">
        <v>2.0275362949821414</v>
      </c>
      <c r="Z1328" s="369">
        <v>0.5074786046680444</v>
      </c>
      <c r="AA1328" s="685">
        <v>2.7021309483153693</v>
      </c>
      <c r="AB1328" s="369">
        <v>0.12100866099900216</v>
      </c>
      <c r="AC1328" s="373">
        <v>-0.20748990060681055</v>
      </c>
      <c r="AD1328" s="686">
        <v>28581136000151</v>
      </c>
      <c r="AE1328" s="687" t="s">
        <v>2025</v>
      </c>
      <c r="AF1328" s="688" t="s">
        <v>1823</v>
      </c>
      <c r="AG1328" s="689" t="s">
        <v>59</v>
      </c>
      <c r="AH1328" s="689" t="s">
        <v>1780</v>
      </c>
      <c r="AI1328" s="689">
        <v>1000</v>
      </c>
      <c r="AJ1328" s="689">
        <v>1000</v>
      </c>
      <c r="AK1328" s="689">
        <v>1000</v>
      </c>
      <c r="AL1328" s="673">
        <v>0</v>
      </c>
      <c r="AM1328" s="673">
        <v>0</v>
      </c>
      <c r="AN1328" s="685" t="s">
        <v>1791</v>
      </c>
      <c r="AO1328" s="683" t="s">
        <v>1324</v>
      </c>
      <c r="AP1328" s="687" t="s">
        <v>1802</v>
      </c>
      <c r="AQ1328" s="376" t="s">
        <v>668</v>
      </c>
      <c r="AR1328" s="369">
        <v>4.7499999999999999E-3</v>
      </c>
      <c r="AS1328" s="369">
        <v>4.7499999999999999E-3</v>
      </c>
      <c r="AT1328" s="369" t="s">
        <v>1419</v>
      </c>
      <c r="AW1328"/>
      <c r="AX1328" s="198"/>
      <c r="AY1328" s="184"/>
      <c r="AZ1328" s="184"/>
      <c r="BA1328" s="184"/>
      <c r="BB1328" s="186"/>
      <c r="BC1328" s="184"/>
      <c r="BD1328" s="184"/>
      <c r="BE1328" s="184"/>
      <c r="BF1328" s="184"/>
      <c r="BG1328" s="186"/>
      <c r="BH1328" s="186"/>
      <c r="BI1328" s="199"/>
      <c r="BJ1328" s="199"/>
      <c r="BK1328" s="199"/>
      <c r="BL1328" s="186"/>
      <c r="BM1328" s="186"/>
      <c r="BN1328" s="186"/>
      <c r="BO1328" s="186"/>
      <c r="BP1328" s="186"/>
      <c r="BQ1328" s="186"/>
      <c r="BR1328" s="186"/>
      <c r="BS1328" s="186"/>
      <c r="BT1328" s="187"/>
      <c r="BU1328" s="188"/>
      <c r="BV1328" s="189"/>
      <c r="BW1328" s="185"/>
      <c r="BX1328"/>
      <c r="BZ1328"/>
    </row>
    <row r="1329" spans="2:78" ht="18.75">
      <c r="B1329" s="676" t="s">
        <v>433</v>
      </c>
      <c r="C1329" s="364">
        <v>30593403000152</v>
      </c>
      <c r="D1329" s="838" t="s">
        <v>14</v>
      </c>
      <c r="E1329" s="838" t="s">
        <v>607</v>
      </c>
      <c r="F1329" s="365" t="s">
        <v>689</v>
      </c>
      <c r="G1329" s="366" t="s">
        <v>1419</v>
      </c>
      <c r="H1329" s="366" t="s">
        <v>34</v>
      </c>
      <c r="I1329" s="840" t="s">
        <v>34</v>
      </c>
      <c r="J1329" s="366" t="s">
        <v>608</v>
      </c>
      <c r="K1329" s="367" t="s">
        <v>48</v>
      </c>
      <c r="L1329" s="681" t="s">
        <v>1339</v>
      </c>
      <c r="M1329" s="368" t="s">
        <v>34</v>
      </c>
      <c r="N1329" s="682">
        <v>485691</v>
      </c>
      <c r="O1329" s="683" t="s">
        <v>1321</v>
      </c>
      <c r="P1329" s="684">
        <v>43463</v>
      </c>
      <c r="Q1329" s="372">
        <v>292.79034544000001</v>
      </c>
      <c r="R1329" s="372">
        <v>162.89091936541828</v>
      </c>
      <c r="S1329" s="873">
        <v>3</v>
      </c>
      <c r="T1329" s="369">
        <v>8.5973025045504636E-2</v>
      </c>
      <c r="U1329" s="685">
        <v>0.88427849600317521</v>
      </c>
      <c r="V1329" s="369">
        <v>5.4112996715454331E-2</v>
      </c>
      <c r="W1329" s="685">
        <v>0.47579650188976341</v>
      </c>
      <c r="X1329" s="369">
        <v>0.30184130631177286</v>
      </c>
      <c r="Y1329" s="685">
        <v>2.0170503393824935</v>
      </c>
      <c r="Z1329" s="369">
        <v>0.22551435580588297</v>
      </c>
      <c r="AA1329" s="685">
        <v>1.2007783471208313</v>
      </c>
      <c r="AB1329" s="369">
        <v>0.17788320531568785</v>
      </c>
      <c r="AC1329" s="373">
        <v>-0.3351546959926584</v>
      </c>
      <c r="AD1329" s="686">
        <v>30630170000110</v>
      </c>
      <c r="AE1329" s="687" t="s">
        <v>2025</v>
      </c>
      <c r="AF1329" s="688" t="s">
        <v>1823</v>
      </c>
      <c r="AG1329" s="689" t="s">
        <v>59</v>
      </c>
      <c r="AH1329" s="689" t="s">
        <v>1786</v>
      </c>
      <c r="AI1329" s="689">
        <v>1000</v>
      </c>
      <c r="AJ1329" s="689">
        <v>1000</v>
      </c>
      <c r="AK1329" s="689">
        <v>1000</v>
      </c>
      <c r="AL1329" s="673">
        <v>2.9</v>
      </c>
      <c r="AM1329" s="673">
        <v>0</v>
      </c>
      <c r="AN1329" s="685" t="s">
        <v>666</v>
      </c>
      <c r="AO1329" s="683" t="s">
        <v>1324</v>
      </c>
      <c r="AP1329" s="687" t="s">
        <v>1783</v>
      </c>
      <c r="AQ1329" s="376" t="s">
        <v>659</v>
      </c>
      <c r="AR1329" s="369">
        <v>4.7499999999999999E-3</v>
      </c>
      <c r="AS1329" s="369">
        <v>4.7499999999999999E-3</v>
      </c>
      <c r="AT1329" s="369" t="s">
        <v>1419</v>
      </c>
      <c r="AW1329"/>
      <c r="AX1329" s="198"/>
      <c r="AY1329" s="184"/>
      <c r="AZ1329" s="184"/>
      <c r="BA1329" s="184"/>
      <c r="BB1329" s="186"/>
      <c r="BC1329" s="184"/>
      <c r="BD1329" s="184"/>
      <c r="BE1329" s="184"/>
      <c r="BF1329" s="184"/>
      <c r="BG1329" s="186"/>
      <c r="BH1329" s="186"/>
      <c r="BI1329" s="199"/>
      <c r="BJ1329" s="199"/>
      <c r="BK1329" s="199"/>
      <c r="BL1329" s="186"/>
      <c r="BM1329" s="186"/>
      <c r="BN1329" s="186"/>
      <c r="BO1329" s="186"/>
      <c r="BP1329" s="186"/>
      <c r="BQ1329" s="186"/>
      <c r="BR1329" s="186"/>
      <c r="BS1329" s="186"/>
      <c r="BT1329" s="187"/>
      <c r="BU1329" s="188"/>
      <c r="BV1329" s="189"/>
      <c r="BW1329" s="185"/>
      <c r="BX1329"/>
      <c r="BZ1329"/>
    </row>
    <row r="1330" spans="2:78" ht="18.75">
      <c r="B1330" s="676" t="s">
        <v>651</v>
      </c>
      <c r="C1330" s="364">
        <v>29148660000104</v>
      </c>
      <c r="D1330" s="838" t="s">
        <v>13</v>
      </c>
      <c r="E1330" s="838" t="s">
        <v>615</v>
      </c>
      <c r="F1330" s="365" t="s">
        <v>619</v>
      </c>
      <c r="G1330" s="366" t="s">
        <v>34</v>
      </c>
      <c r="H1330" s="366" t="s">
        <v>1337</v>
      </c>
      <c r="I1330" s="840" t="s">
        <v>34</v>
      </c>
      <c r="J1330" s="366" t="s">
        <v>611</v>
      </c>
      <c r="K1330" s="367" t="s">
        <v>48</v>
      </c>
      <c r="L1330" s="681" t="s">
        <v>715</v>
      </c>
      <c r="M1330" s="368" t="s">
        <v>34</v>
      </c>
      <c r="N1330" s="682">
        <v>462081</v>
      </c>
      <c r="O1330" s="683" t="s">
        <v>1321</v>
      </c>
      <c r="P1330" s="684">
        <v>43190</v>
      </c>
      <c r="Q1330" s="372">
        <v>212591300</v>
      </c>
      <c r="R1330" s="372">
        <v>4764864.2794289906</v>
      </c>
      <c r="S1330" s="873">
        <v>1</v>
      </c>
      <c r="T1330" s="369">
        <v>0.18601934935110487</v>
      </c>
      <c r="U1330" s="685">
        <v>1.9133083939365847</v>
      </c>
      <c r="V1330" s="369">
        <v>0.20333245165076264</v>
      </c>
      <c r="W1330" s="685">
        <v>1.7878305599082187</v>
      </c>
      <c r="X1330" s="369">
        <v>0.30451437042664664</v>
      </c>
      <c r="Y1330" s="685">
        <v>2.0349130532236805</v>
      </c>
      <c r="Z1330" s="369">
        <v>0.41538058812185819</v>
      </c>
      <c r="AA1330" s="685">
        <v>2.2117439674677777</v>
      </c>
      <c r="AB1330" s="369">
        <v>3.3268033340120955E-2</v>
      </c>
      <c r="AC1330" s="373">
        <v>2.6933080900658837</v>
      </c>
      <c r="AD1330" s="686">
        <v>28581119000114</v>
      </c>
      <c r="AE1330" s="687" t="s">
        <v>1856</v>
      </c>
      <c r="AF1330" s="688" t="s">
        <v>1800</v>
      </c>
      <c r="AG1330" s="689" t="s">
        <v>1438</v>
      </c>
      <c r="AH1330" s="689" t="s">
        <v>1780</v>
      </c>
      <c r="AI1330" s="689">
        <v>10000</v>
      </c>
      <c r="AJ1330" s="689">
        <v>10000</v>
      </c>
      <c r="AK1330" s="689">
        <v>10000</v>
      </c>
      <c r="AL1330" s="673">
        <v>0</v>
      </c>
      <c r="AM1330" s="673">
        <v>0</v>
      </c>
      <c r="AN1330" s="685" t="s">
        <v>1782</v>
      </c>
      <c r="AO1330" s="683" t="s">
        <v>1324</v>
      </c>
      <c r="AP1330" s="687" t="s">
        <v>1802</v>
      </c>
      <c r="AQ1330" s="376" t="s">
        <v>664</v>
      </c>
      <c r="AR1330" s="369">
        <v>4.7499999999999999E-3</v>
      </c>
      <c r="AS1330" s="369">
        <v>4.7499999999999999E-3</v>
      </c>
      <c r="AT1330" s="369" t="s">
        <v>1419</v>
      </c>
      <c r="AW1330"/>
      <c r="AX1330" s="198"/>
      <c r="AY1330" s="184"/>
      <c r="AZ1330" s="184"/>
      <c r="BA1330" s="184"/>
      <c r="BB1330" s="186"/>
      <c r="BC1330" s="184"/>
      <c r="BD1330" s="184"/>
      <c r="BE1330" s="184"/>
      <c r="BF1330" s="184"/>
      <c r="BG1330" s="186"/>
      <c r="BH1330" s="186"/>
      <c r="BI1330" s="199"/>
      <c r="BJ1330" s="199"/>
      <c r="BK1330" s="199"/>
      <c r="BL1330" s="186"/>
      <c r="BM1330" s="186"/>
      <c r="BN1330" s="186"/>
      <c r="BO1330" s="186"/>
      <c r="BP1330" s="186"/>
      <c r="BQ1330" s="186"/>
      <c r="BR1330" s="186"/>
      <c r="BS1330" s="186"/>
      <c r="BT1330" s="187"/>
      <c r="BU1330" s="188"/>
      <c r="BV1330" s="189"/>
      <c r="BW1330" s="185"/>
      <c r="BX1330"/>
      <c r="BZ1330"/>
    </row>
    <row r="1331" spans="2:78" ht="18.75">
      <c r="B1331" s="676" t="s">
        <v>434</v>
      </c>
      <c r="C1331" s="364">
        <v>30593439000136</v>
      </c>
      <c r="D1331" s="838" t="s">
        <v>13</v>
      </c>
      <c r="E1331" s="838" t="s">
        <v>615</v>
      </c>
      <c r="F1331" s="365" t="s">
        <v>619</v>
      </c>
      <c r="G1331" s="366" t="s">
        <v>34</v>
      </c>
      <c r="H1331" s="366" t="s">
        <v>1338</v>
      </c>
      <c r="I1331" s="840" t="s">
        <v>34</v>
      </c>
      <c r="J1331" s="366" t="s">
        <v>611</v>
      </c>
      <c r="K1331" s="367" t="s">
        <v>48</v>
      </c>
      <c r="L1331" s="681" t="s">
        <v>715</v>
      </c>
      <c r="M1331" s="368" t="s">
        <v>1416</v>
      </c>
      <c r="N1331" s="682">
        <v>486124</v>
      </c>
      <c r="O1331" s="683" t="s">
        <v>1324</v>
      </c>
      <c r="P1331" s="684">
        <v>43338</v>
      </c>
      <c r="Q1331" s="372">
        <v>988.15710465999996</v>
      </c>
      <c r="R1331" s="372">
        <v>3753773.8916455414</v>
      </c>
      <c r="S1331" s="873">
        <v>1</v>
      </c>
      <c r="T1331" s="369">
        <v>0.2988478928260172</v>
      </c>
      <c r="U1331" s="685">
        <v>3.0738102452721185</v>
      </c>
      <c r="V1331" s="369">
        <v>0.32318479039603187</v>
      </c>
      <c r="W1331" s="685">
        <v>2.8416499190201487</v>
      </c>
      <c r="X1331" s="369">
        <v>0.52743722357155987</v>
      </c>
      <c r="Y1331" s="685">
        <v>3.5245919248345112</v>
      </c>
      <c r="Z1331" s="369">
        <v>0.76409916621294016</v>
      </c>
      <c r="AA1331" s="685">
        <v>4.0685380341433879</v>
      </c>
      <c r="AB1331" s="369">
        <v>6.675602609101168E-2</v>
      </c>
      <c r="AC1331" s="373">
        <v>3.1375954253963636</v>
      </c>
      <c r="AD1331" s="686">
        <v>28692461000191</v>
      </c>
      <c r="AE1331" s="687" t="s">
        <v>2025</v>
      </c>
      <c r="AF1331" s="688" t="s">
        <v>1823</v>
      </c>
      <c r="AG1331" s="689" t="s">
        <v>59</v>
      </c>
      <c r="AH1331" s="689" t="s">
        <v>1780</v>
      </c>
      <c r="AI1331" s="689">
        <v>1000</v>
      </c>
      <c r="AJ1331" s="689">
        <v>1000</v>
      </c>
      <c r="AK1331" s="689">
        <v>1000</v>
      </c>
      <c r="AL1331" s="673">
        <v>0</v>
      </c>
      <c r="AM1331" s="673">
        <v>0</v>
      </c>
      <c r="AN1331" s="685" t="s">
        <v>1787</v>
      </c>
      <c r="AO1331" s="683" t="s">
        <v>1324</v>
      </c>
      <c r="AP1331" s="687" t="s">
        <v>1802</v>
      </c>
      <c r="AQ1331" s="376" t="s">
        <v>679</v>
      </c>
      <c r="AR1331" s="369">
        <v>1.2666666666666701E-3</v>
      </c>
      <c r="AS1331" s="369">
        <v>1.2666666666666701E-3</v>
      </c>
      <c r="AT1331" s="369" t="s">
        <v>1419</v>
      </c>
      <c r="AW1331"/>
      <c r="AX1331" s="198"/>
      <c r="AY1331" s="184"/>
      <c r="AZ1331" s="184"/>
      <c r="BA1331" s="184"/>
      <c r="BB1331" s="186"/>
      <c r="BC1331" s="184"/>
      <c r="BD1331" s="184"/>
      <c r="BE1331" s="184"/>
      <c r="BF1331" s="184"/>
      <c r="BG1331" s="186"/>
      <c r="BH1331" s="186"/>
      <c r="BI1331" s="199"/>
      <c r="BJ1331" s="199"/>
      <c r="BK1331" s="199"/>
      <c r="BL1331" s="186"/>
      <c r="BM1331" s="186"/>
      <c r="BN1331" s="186"/>
      <c r="BO1331" s="186"/>
      <c r="BP1331" s="186"/>
      <c r="BQ1331" s="186"/>
      <c r="BR1331" s="186"/>
      <c r="BS1331" s="186"/>
      <c r="BT1331" s="187"/>
      <c r="BU1331" s="188"/>
      <c r="BV1331" s="189"/>
      <c r="BW1331" s="185"/>
      <c r="BX1331"/>
      <c r="BZ1331"/>
    </row>
    <row r="1332" spans="2:78" ht="18.75">
      <c r="B1332" s="676" t="s">
        <v>1309</v>
      </c>
      <c r="C1332" s="364">
        <v>34687428000176</v>
      </c>
      <c r="D1332" s="838" t="s">
        <v>11</v>
      </c>
      <c r="E1332" s="838" t="s">
        <v>620</v>
      </c>
      <c r="F1332" s="365" t="s">
        <v>619</v>
      </c>
      <c r="G1332" s="366" t="s">
        <v>738</v>
      </c>
      <c r="H1332" s="366" t="s">
        <v>34</v>
      </c>
      <c r="I1332" s="840" t="s">
        <v>1419</v>
      </c>
      <c r="J1332" s="366" t="s">
        <v>608</v>
      </c>
      <c r="K1332" s="367" t="s">
        <v>48</v>
      </c>
      <c r="L1332" s="681" t="s">
        <v>715</v>
      </c>
      <c r="M1332" s="368" t="s">
        <v>34</v>
      </c>
      <c r="N1332" s="683">
        <v>609811</v>
      </c>
      <c r="O1332" s="683" t="s">
        <v>1321</v>
      </c>
      <c r="P1332" s="684">
        <v>44287</v>
      </c>
      <c r="Q1332" s="372">
        <v>18.030191670000001</v>
      </c>
      <c r="R1332" s="372">
        <v>15.105662814302789</v>
      </c>
      <c r="S1332" s="873">
        <v>1</v>
      </c>
      <c r="T1332" s="369">
        <v>0.10022210389103403</v>
      </c>
      <c r="U1332" s="685">
        <v>1.0308378848845863</v>
      </c>
      <c r="V1332" s="369">
        <v>0.11894510574231276</v>
      </c>
      <c r="W1332" s="685">
        <v>1.0458423791735347</v>
      </c>
      <c r="AB1332" s="369">
        <v>6.0052257660908681E-3</v>
      </c>
      <c r="AC1332" s="373">
        <v>0.8681967390000942</v>
      </c>
      <c r="AD1332" s="686">
        <v>34687399000142</v>
      </c>
      <c r="AE1332" s="687" t="s">
        <v>2025</v>
      </c>
      <c r="AF1332" s="688" t="s">
        <v>1823</v>
      </c>
      <c r="AG1332" s="689" t="s">
        <v>59</v>
      </c>
      <c r="AH1332" s="689" t="s">
        <v>1786</v>
      </c>
      <c r="AI1332" s="689">
        <v>1000</v>
      </c>
      <c r="AJ1332" s="689">
        <v>1000</v>
      </c>
      <c r="AK1332" s="689">
        <v>1000</v>
      </c>
      <c r="AL1332" s="673">
        <v>0</v>
      </c>
      <c r="AM1332" s="673">
        <v>0</v>
      </c>
      <c r="AN1332" s="685" t="s">
        <v>1787</v>
      </c>
      <c r="AO1332" s="683" t="s">
        <v>1324</v>
      </c>
      <c r="AP1332" s="687" t="s">
        <v>1788</v>
      </c>
      <c r="AQ1332" s="376" t="s">
        <v>11</v>
      </c>
      <c r="AR1332" s="369">
        <v>1.6000000000000001E-3</v>
      </c>
      <c r="AS1332" s="369">
        <v>1.6000000000000001E-3</v>
      </c>
      <c r="AT1332" s="369" t="s">
        <v>1419</v>
      </c>
      <c r="AW1332"/>
      <c r="AX1332" s="198"/>
      <c r="AY1332" s="184"/>
      <c r="AZ1332" s="184"/>
      <c r="BA1332" s="184"/>
      <c r="BB1332" s="186"/>
      <c r="BC1332" s="184"/>
      <c r="BD1332" s="184"/>
      <c r="BE1332" s="184"/>
      <c r="BF1332" s="184"/>
      <c r="BG1332" s="186"/>
      <c r="BH1332" s="186"/>
      <c r="BI1332" s="199"/>
      <c r="BJ1332" s="199"/>
      <c r="BK1332" s="199"/>
      <c r="BL1332" s="186"/>
      <c r="BM1332" s="186"/>
      <c r="BN1332" s="186"/>
      <c r="BO1332" s="186"/>
      <c r="BP1332" s="186"/>
      <c r="BQ1332" s="186"/>
      <c r="BR1332" s="186"/>
      <c r="BS1332" s="186"/>
      <c r="BT1332" s="187"/>
      <c r="BU1332" s="188"/>
      <c r="BV1332" s="189"/>
      <c r="BW1332" s="185"/>
      <c r="BX1332"/>
      <c r="BZ1332"/>
    </row>
    <row r="1333" spans="2:78" ht="18.75">
      <c r="B1333" s="676" t="s">
        <v>56</v>
      </c>
      <c r="C1333" s="364">
        <v>21329166000126</v>
      </c>
      <c r="D1333" s="838" t="s">
        <v>14</v>
      </c>
      <c r="E1333" s="838" t="s">
        <v>607</v>
      </c>
      <c r="F1333" s="365" t="s">
        <v>1419</v>
      </c>
      <c r="G1333" s="366" t="s">
        <v>1419</v>
      </c>
      <c r="H1333" s="366" t="s">
        <v>34</v>
      </c>
      <c r="I1333" s="840" t="s">
        <v>34</v>
      </c>
      <c r="J1333" s="366" t="s">
        <v>611</v>
      </c>
      <c r="K1333" s="367" t="s">
        <v>48</v>
      </c>
      <c r="L1333" s="681" t="s">
        <v>1419</v>
      </c>
      <c r="M1333" s="368" t="s">
        <v>34</v>
      </c>
      <c r="N1333" s="682">
        <v>388467</v>
      </c>
      <c r="O1333" s="683" t="s">
        <v>1321</v>
      </c>
      <c r="P1333" s="684">
        <v>42005</v>
      </c>
      <c r="Q1333" s="372">
        <v>471.21375699999999</v>
      </c>
      <c r="R1333" s="372">
        <v>494.66200471713131</v>
      </c>
      <c r="S1333" s="873">
        <v>2</v>
      </c>
      <c r="T1333" s="369">
        <v>3.8653694369161773E-2</v>
      </c>
      <c r="U1333" s="685">
        <v>0.39757389836681123</v>
      </c>
      <c r="V1333" s="369">
        <v>-6.1221610465999388E-2</v>
      </c>
      <c r="W1333" s="685">
        <v>-0.5383000363655922</v>
      </c>
      <c r="X1333" s="369">
        <v>-4.1503100131703219E-2</v>
      </c>
      <c r="Y1333" s="685">
        <v>-0.27734389049989494</v>
      </c>
      <c r="Z1333" s="369">
        <v>-1.2813490046140852E-2</v>
      </c>
      <c r="AA1333" s="685">
        <v>-6.8226970932609959E-2</v>
      </c>
      <c r="AB1333" s="369">
        <v>0.30087125542259041</v>
      </c>
      <c r="AC1333" s="373">
        <v>-0.58148791427583035</v>
      </c>
      <c r="AD1333" s="686">
        <v>34507968000120</v>
      </c>
      <c r="AE1333" s="687" t="s">
        <v>1972</v>
      </c>
      <c r="AF1333" s="688" t="s">
        <v>1800</v>
      </c>
      <c r="AG1333" s="689" t="s">
        <v>1438</v>
      </c>
      <c r="AH1333" s="689" t="s">
        <v>1786</v>
      </c>
      <c r="AI1333" s="689">
        <v>5000</v>
      </c>
      <c r="AJ1333" s="689">
        <v>2000</v>
      </c>
      <c r="AK1333" s="689">
        <v>2000</v>
      </c>
      <c r="AL1333" s="673">
        <v>2</v>
      </c>
      <c r="AM1333" s="673">
        <v>20</v>
      </c>
      <c r="AN1333" s="685" t="s">
        <v>1836</v>
      </c>
      <c r="AO1333" s="683" t="s">
        <v>1324</v>
      </c>
      <c r="AP1333" s="687" t="s">
        <v>1783</v>
      </c>
      <c r="AQ1333" s="376" t="s">
        <v>659</v>
      </c>
      <c r="AR1333" s="369">
        <v>5.3340000000000002E-3</v>
      </c>
      <c r="AS1333" s="369">
        <v>5.3340000000000002E-3</v>
      </c>
      <c r="AT1333" s="369" t="s">
        <v>1419</v>
      </c>
      <c r="AW1333"/>
      <c r="AX1333" s="198"/>
      <c r="AY1333" s="184"/>
      <c r="AZ1333" s="184"/>
      <c r="BA1333" s="184"/>
      <c r="BB1333" s="186"/>
      <c r="BC1333" s="184"/>
      <c r="BD1333" s="184"/>
      <c r="BE1333" s="184"/>
      <c r="BF1333" s="184"/>
      <c r="BG1333" s="186"/>
      <c r="BH1333" s="186"/>
      <c r="BI1333" s="199"/>
      <c r="BJ1333" s="199"/>
      <c r="BK1333" s="199"/>
      <c r="BL1333" s="186"/>
      <c r="BM1333" s="186"/>
      <c r="BN1333" s="186"/>
      <c r="BO1333" s="186"/>
      <c r="BP1333" s="186"/>
      <c r="BQ1333" s="186"/>
      <c r="BR1333" s="186"/>
      <c r="BS1333" s="186"/>
      <c r="BT1333" s="187"/>
      <c r="BU1333" s="188"/>
      <c r="BV1333" s="189"/>
      <c r="BW1333" s="185"/>
      <c r="BX1333"/>
      <c r="BZ1333"/>
    </row>
    <row r="1334" spans="2:78" ht="18.75">
      <c r="B1334" s="676" t="s">
        <v>1724</v>
      </c>
      <c r="C1334" s="364">
        <v>45560980000115</v>
      </c>
      <c r="D1334" s="838" t="s">
        <v>13</v>
      </c>
      <c r="E1334" s="838" t="s">
        <v>615</v>
      </c>
      <c r="F1334" s="365" t="s">
        <v>617</v>
      </c>
      <c r="G1334" s="366" t="s">
        <v>34</v>
      </c>
      <c r="H1334" s="366" t="s">
        <v>1338</v>
      </c>
      <c r="I1334" s="840" t="s">
        <v>34</v>
      </c>
      <c r="J1334" s="366" t="s">
        <v>611</v>
      </c>
      <c r="K1334" s="367" t="s">
        <v>48</v>
      </c>
      <c r="L1334" s="681" t="s">
        <v>1419</v>
      </c>
      <c r="M1334" s="368" t="s">
        <v>1419</v>
      </c>
      <c r="N1334" s="683">
        <v>645915</v>
      </c>
      <c r="O1334" s="683" t="s">
        <v>1324</v>
      </c>
      <c r="P1334" s="684">
        <v>44656</v>
      </c>
      <c r="Q1334" s="372">
        <v>499565000</v>
      </c>
      <c r="R1334" s="372">
        <v>30626435.90125709</v>
      </c>
      <c r="S1334" s="873">
        <v>1</v>
      </c>
      <c r="AB1334" s="369">
        <v>9.9089865411913308E-2</v>
      </c>
      <c r="AD1334" s="686">
        <v>41373649000135</v>
      </c>
      <c r="AE1334" s="687" t="s">
        <v>1972</v>
      </c>
      <c r="AF1334" s="688" t="s">
        <v>1800</v>
      </c>
      <c r="AG1334" s="689" t="s">
        <v>1438</v>
      </c>
      <c r="AH1334" s="689" t="s">
        <v>1786</v>
      </c>
      <c r="AI1334" s="689">
        <v>5000</v>
      </c>
      <c r="AJ1334" s="689">
        <v>3000</v>
      </c>
      <c r="AK1334" s="689">
        <v>1000</v>
      </c>
      <c r="AL1334" s="673">
        <v>0</v>
      </c>
      <c r="AM1334" s="673">
        <v>0</v>
      </c>
      <c r="AN1334" s="685" t="s">
        <v>1801</v>
      </c>
      <c r="AO1334" s="683" t="s">
        <v>1324</v>
      </c>
      <c r="AP1334" s="687" t="s">
        <v>1802</v>
      </c>
      <c r="AQ1334" s="376" t="s">
        <v>1917</v>
      </c>
      <c r="AR1334" s="369">
        <v>3.3333333333333301E-3</v>
      </c>
      <c r="AS1334" s="369">
        <v>3.3333333333333301E-3</v>
      </c>
      <c r="AT1334" s="369" t="s">
        <v>1419</v>
      </c>
      <c r="AW1334"/>
      <c r="AX1334" s="198"/>
      <c r="AY1334" s="184"/>
      <c r="AZ1334" s="184"/>
      <c r="BA1334" s="184"/>
      <c r="BB1334" s="186"/>
      <c r="BC1334" s="184"/>
      <c r="BD1334" s="184"/>
      <c r="BE1334" s="184"/>
      <c r="BF1334" s="184"/>
      <c r="BG1334" s="186"/>
      <c r="BH1334" s="186"/>
      <c r="BI1334" s="199"/>
      <c r="BJ1334" s="199"/>
      <c r="BK1334" s="199"/>
      <c r="BL1334" s="186"/>
      <c r="BM1334" s="186"/>
      <c r="BN1334" s="186"/>
      <c r="BO1334" s="186"/>
      <c r="BP1334" s="186"/>
      <c r="BQ1334" s="186"/>
      <c r="BR1334" s="186"/>
      <c r="BS1334" s="186"/>
      <c r="BT1334" s="187"/>
      <c r="BU1334" s="188"/>
      <c r="BV1334" s="189"/>
      <c r="BW1334" s="185"/>
      <c r="BX1334"/>
      <c r="BZ1334"/>
    </row>
    <row r="1335" spans="2:78" ht="18.75">
      <c r="B1335" s="676" t="s">
        <v>52</v>
      </c>
      <c r="C1335" s="364">
        <v>30057258000195</v>
      </c>
      <c r="D1335" s="838" t="s">
        <v>13</v>
      </c>
      <c r="E1335" s="838" t="s">
        <v>615</v>
      </c>
      <c r="F1335" s="365" t="s">
        <v>617</v>
      </c>
      <c r="G1335" s="366" t="s">
        <v>34</v>
      </c>
      <c r="H1335" s="366" t="s">
        <v>1338</v>
      </c>
      <c r="I1335" s="840" t="s">
        <v>34</v>
      </c>
      <c r="J1335" s="366" t="s">
        <v>611</v>
      </c>
      <c r="K1335" s="367" t="s">
        <v>48</v>
      </c>
      <c r="L1335" s="681" t="s">
        <v>1419</v>
      </c>
      <c r="M1335" s="368" t="s">
        <v>1416</v>
      </c>
      <c r="N1335" s="682">
        <v>465119</v>
      </c>
      <c r="O1335" s="683" t="s">
        <v>1324</v>
      </c>
      <c r="P1335" s="684">
        <v>43205</v>
      </c>
      <c r="Q1335" s="372">
        <v>956.65804815000001</v>
      </c>
      <c r="R1335" s="372">
        <v>1043.3551297316333</v>
      </c>
      <c r="S1335" s="873">
        <v>1</v>
      </c>
      <c r="T1335" s="369">
        <v>0.15134827003531193</v>
      </c>
      <c r="U1335" s="685">
        <v>1.5566978192133067</v>
      </c>
      <c r="V1335" s="369">
        <v>0.12159613883126275</v>
      </c>
      <c r="W1335" s="685">
        <v>1.0691519784690433</v>
      </c>
      <c r="X1335" s="369">
        <v>0.3378456836404149</v>
      </c>
      <c r="Y1335" s="685">
        <v>2.2576490910821052</v>
      </c>
      <c r="Z1335" s="369">
        <v>0.47467545561068802</v>
      </c>
      <c r="AA1335" s="685">
        <v>2.5274666305397151</v>
      </c>
      <c r="AB1335" s="369">
        <v>9.1842826217388748E-2</v>
      </c>
      <c r="AC1335" s="373">
        <v>8.5632714496544665E-2</v>
      </c>
      <c r="AD1335" s="686">
        <v>41373649000135</v>
      </c>
      <c r="AE1335" s="687" t="s">
        <v>1972</v>
      </c>
      <c r="AF1335" s="688" t="s">
        <v>1800</v>
      </c>
      <c r="AG1335" s="689" t="s">
        <v>1438</v>
      </c>
      <c r="AH1335" s="689" t="s">
        <v>1786</v>
      </c>
      <c r="AI1335" s="689">
        <v>5000</v>
      </c>
      <c r="AJ1335" s="689">
        <v>2000</v>
      </c>
      <c r="AK1335" s="689">
        <v>3000</v>
      </c>
      <c r="AL1335" s="673">
        <v>1.4</v>
      </c>
      <c r="AM1335" s="673">
        <v>20</v>
      </c>
      <c r="AN1335" s="685" t="s">
        <v>1787</v>
      </c>
      <c r="AO1335" s="683" t="s">
        <v>1324</v>
      </c>
      <c r="AP1335" s="687" t="s">
        <v>1802</v>
      </c>
      <c r="AQ1335" s="376" t="s">
        <v>668</v>
      </c>
      <c r="AR1335" s="369">
        <v>3.3333333333333301E-3</v>
      </c>
      <c r="AS1335" s="369">
        <v>3.3333333333333301E-3</v>
      </c>
      <c r="AT1335" s="369" t="s">
        <v>1419</v>
      </c>
      <c r="AW1335"/>
      <c r="AX1335" s="198"/>
      <c r="AY1335" s="184"/>
      <c r="AZ1335" s="184"/>
      <c r="BA1335" s="184"/>
      <c r="BB1335" s="186"/>
      <c r="BC1335" s="184"/>
      <c r="BD1335" s="184"/>
      <c r="BE1335" s="184"/>
      <c r="BF1335" s="184"/>
      <c r="BG1335" s="186"/>
      <c r="BH1335" s="186"/>
      <c r="BI1335" s="199"/>
      <c r="BJ1335" s="199"/>
      <c r="BK1335" s="199"/>
      <c r="BL1335" s="186"/>
      <c r="BM1335" s="186"/>
      <c r="BN1335" s="186"/>
      <c r="BO1335" s="186"/>
      <c r="BP1335" s="186"/>
      <c r="BQ1335" s="186"/>
      <c r="BR1335" s="186"/>
      <c r="BS1335" s="186"/>
      <c r="BT1335" s="187"/>
      <c r="BU1335" s="188"/>
      <c r="BV1335" s="189"/>
      <c r="BW1335" s="185"/>
      <c r="BX1335"/>
      <c r="BZ1335"/>
    </row>
    <row r="1336" spans="2:78" ht="18.75">
      <c r="B1336" s="676" t="s">
        <v>55</v>
      </c>
      <c r="C1336" s="364">
        <v>30773631000104</v>
      </c>
      <c r="D1336" s="838" t="s">
        <v>14</v>
      </c>
      <c r="E1336" s="838" t="s">
        <v>614</v>
      </c>
      <c r="F1336" s="365" t="s">
        <v>1419</v>
      </c>
      <c r="G1336" s="366" t="s">
        <v>1419</v>
      </c>
      <c r="H1336" s="366" t="s">
        <v>1338</v>
      </c>
      <c r="I1336" s="840" t="s">
        <v>34</v>
      </c>
      <c r="J1336" s="366" t="s">
        <v>611</v>
      </c>
      <c r="K1336" s="367" t="s">
        <v>48</v>
      </c>
      <c r="L1336" s="681" t="s">
        <v>1419</v>
      </c>
      <c r="M1336" s="368" t="s">
        <v>1416</v>
      </c>
      <c r="N1336" s="682">
        <v>477958</v>
      </c>
      <c r="O1336" s="683" t="s">
        <v>1321</v>
      </c>
      <c r="P1336" s="684">
        <v>43398</v>
      </c>
      <c r="Q1336" s="372">
        <v>36.833834060000001</v>
      </c>
      <c r="R1336" s="372">
        <v>39.359431590717115</v>
      </c>
      <c r="S1336" s="873">
        <v>2</v>
      </c>
      <c r="T1336" s="369">
        <v>7.7537070848646028E-2</v>
      </c>
      <c r="U1336" s="685">
        <v>0.79751019995215877</v>
      </c>
      <c r="V1336" s="369">
        <v>-4.7544403603286933E-2</v>
      </c>
      <c r="W1336" s="685">
        <v>-0.41804117849600519</v>
      </c>
      <c r="X1336" s="369">
        <v>4.9125283297114741E-2</v>
      </c>
      <c r="Y1336" s="685">
        <v>0.32827902369451689</v>
      </c>
      <c r="Z1336" s="369">
        <v>0.1952859889716585</v>
      </c>
      <c r="AA1336" s="685">
        <v>1.0398237673839819</v>
      </c>
      <c r="AB1336" s="369">
        <v>0.31689034403984917</v>
      </c>
      <c r="AC1336" s="373">
        <v>-0.50893249021888698</v>
      </c>
      <c r="AD1336" s="686">
        <v>32774675000184</v>
      </c>
      <c r="AE1336" s="687" t="s">
        <v>1972</v>
      </c>
      <c r="AF1336" s="688" t="s">
        <v>1800</v>
      </c>
      <c r="AG1336" s="689" t="s">
        <v>1438</v>
      </c>
      <c r="AH1336" s="689" t="s">
        <v>1786</v>
      </c>
      <c r="AI1336" s="689">
        <v>2000</v>
      </c>
      <c r="AJ1336" s="689">
        <v>2000</v>
      </c>
      <c r="AK1336" s="689">
        <v>2000</v>
      </c>
      <c r="AL1336" s="673">
        <v>2</v>
      </c>
      <c r="AM1336" s="673">
        <v>20</v>
      </c>
      <c r="AN1336" s="685" t="s">
        <v>1782</v>
      </c>
      <c r="AO1336" s="683" t="s">
        <v>1324</v>
      </c>
      <c r="AP1336" s="687" t="s">
        <v>1802</v>
      </c>
      <c r="AQ1336" s="376" t="s">
        <v>668</v>
      </c>
      <c r="AR1336" s="369">
        <v>3.3333333333333301E-3</v>
      </c>
      <c r="AS1336" s="369">
        <v>3.3333333333333301E-3</v>
      </c>
      <c r="AT1336" s="369" t="s">
        <v>1419</v>
      </c>
      <c r="AW1336"/>
      <c r="AX1336" s="198"/>
      <c r="AY1336" s="184"/>
      <c r="AZ1336" s="184"/>
      <c r="BA1336" s="184"/>
      <c r="BB1336" s="186"/>
      <c r="BC1336" s="184"/>
      <c r="BD1336" s="184"/>
      <c r="BE1336" s="184"/>
      <c r="BF1336" s="184"/>
      <c r="BG1336" s="186"/>
      <c r="BH1336" s="186"/>
      <c r="BI1336" s="199"/>
      <c r="BJ1336" s="199"/>
      <c r="BK1336" s="199"/>
      <c r="BL1336" s="186"/>
      <c r="BM1336" s="186"/>
      <c r="BN1336" s="186"/>
      <c r="BO1336" s="186"/>
      <c r="BP1336" s="186"/>
      <c r="BQ1336" s="186"/>
      <c r="BR1336" s="186"/>
      <c r="BS1336" s="186"/>
      <c r="BT1336" s="187"/>
      <c r="BU1336" s="188"/>
      <c r="BV1336" s="189"/>
      <c r="BW1336" s="185"/>
      <c r="BX1336"/>
      <c r="BZ1336"/>
    </row>
    <row r="1337" spans="2:78" ht="18.75">
      <c r="B1337" s="676" t="s">
        <v>53</v>
      </c>
      <c r="C1337" s="364">
        <v>21646715000196</v>
      </c>
      <c r="D1337" s="838" t="s">
        <v>13</v>
      </c>
      <c r="E1337" s="838" t="s">
        <v>615</v>
      </c>
      <c r="F1337" s="365" t="s">
        <v>619</v>
      </c>
      <c r="G1337" s="366" t="s">
        <v>34</v>
      </c>
      <c r="H1337" s="366" t="s">
        <v>1338</v>
      </c>
      <c r="I1337" s="840" t="s">
        <v>34</v>
      </c>
      <c r="J1337" s="366" t="s">
        <v>611</v>
      </c>
      <c r="K1337" s="367" t="s">
        <v>48</v>
      </c>
      <c r="L1337" s="681" t="s">
        <v>1419</v>
      </c>
      <c r="M1337" s="368" t="s">
        <v>34</v>
      </c>
      <c r="N1337" s="682">
        <v>397806</v>
      </c>
      <c r="O1337" s="683" t="s">
        <v>1321</v>
      </c>
      <c r="P1337" s="684">
        <v>42036</v>
      </c>
      <c r="Q1337" s="372">
        <v>857.68069800000001</v>
      </c>
      <c r="R1337" s="372">
        <v>933.25523912748952</v>
      </c>
      <c r="S1337" s="873">
        <v>1</v>
      </c>
      <c r="T1337" s="369">
        <v>0.25246242853170386</v>
      </c>
      <c r="U1337" s="685">
        <v>2.59671096231826</v>
      </c>
      <c r="V1337" s="369">
        <v>0.13101484379230999</v>
      </c>
      <c r="W1337" s="685">
        <v>1.15196733050661</v>
      </c>
      <c r="X1337" s="369">
        <v>0.81087966005653156</v>
      </c>
      <c r="Y1337" s="685">
        <v>5.4186920720055021</v>
      </c>
      <c r="Z1337" s="369">
        <v>1.3414099189116131</v>
      </c>
      <c r="AA1337" s="685">
        <v>7.1424986648240507</v>
      </c>
      <c r="AB1337" s="369">
        <v>0.27172442491209309</v>
      </c>
      <c r="AC1337" s="373">
        <v>6.3606558308728092E-2</v>
      </c>
      <c r="AD1337" s="686">
        <v>31301673000105</v>
      </c>
      <c r="AE1337" s="687" t="s">
        <v>1972</v>
      </c>
      <c r="AF1337" s="688" t="s">
        <v>1800</v>
      </c>
      <c r="AG1337" s="689" t="s">
        <v>1438</v>
      </c>
      <c r="AH1337" s="689" t="s">
        <v>1780</v>
      </c>
      <c r="AI1337" s="689">
        <v>5000</v>
      </c>
      <c r="AJ1337" s="689">
        <v>2000</v>
      </c>
      <c r="AK1337" s="689">
        <v>2000</v>
      </c>
      <c r="AL1337" s="673">
        <v>2</v>
      </c>
      <c r="AM1337" s="673">
        <v>20</v>
      </c>
      <c r="AN1337" s="685" t="s">
        <v>1787</v>
      </c>
      <c r="AO1337" s="683" t="s">
        <v>1324</v>
      </c>
      <c r="AP1337" s="687" t="s">
        <v>1802</v>
      </c>
      <c r="AQ1337" s="376" t="s">
        <v>668</v>
      </c>
      <c r="AR1337" s="369">
        <v>5.3333333333333297E-3</v>
      </c>
      <c r="AS1337" s="369">
        <v>5.3333333333333297E-3</v>
      </c>
      <c r="AT1337" s="369" t="s">
        <v>1419</v>
      </c>
      <c r="AW1337"/>
      <c r="AX1337" s="198"/>
      <c r="AY1337" s="184"/>
      <c r="AZ1337" s="184"/>
      <c r="BA1337" s="184"/>
      <c r="BB1337" s="186"/>
      <c r="BC1337" s="184"/>
      <c r="BD1337" s="184"/>
      <c r="BE1337" s="184"/>
      <c r="BF1337" s="184"/>
      <c r="BG1337" s="186"/>
      <c r="BH1337" s="186"/>
      <c r="BI1337" s="199"/>
      <c r="BJ1337" s="199"/>
      <c r="BK1337" s="199"/>
      <c r="BL1337" s="186"/>
      <c r="BM1337" s="186"/>
      <c r="BN1337" s="186"/>
      <c r="BO1337" s="186"/>
      <c r="BP1337" s="186"/>
      <c r="BQ1337" s="186"/>
      <c r="BR1337" s="186"/>
      <c r="BS1337" s="186"/>
      <c r="BT1337" s="187"/>
      <c r="BU1337" s="188"/>
      <c r="BV1337" s="189"/>
      <c r="BW1337" s="185"/>
      <c r="BX1337"/>
      <c r="BZ1337"/>
    </row>
    <row r="1338" spans="2:78" ht="18.75">
      <c r="B1338" s="676" t="s">
        <v>435</v>
      </c>
      <c r="C1338" s="364">
        <v>35779895000199</v>
      </c>
      <c r="D1338" s="838" t="s">
        <v>14</v>
      </c>
      <c r="E1338" s="838" t="s">
        <v>614</v>
      </c>
      <c r="F1338" s="365" t="s">
        <v>1419</v>
      </c>
      <c r="G1338" s="366" t="s">
        <v>1419</v>
      </c>
      <c r="H1338" s="366" t="s">
        <v>1338</v>
      </c>
      <c r="I1338" s="840" t="s">
        <v>34</v>
      </c>
      <c r="J1338" s="366" t="s">
        <v>608</v>
      </c>
      <c r="K1338" s="367" t="s">
        <v>48</v>
      </c>
      <c r="L1338" s="681" t="s">
        <v>1419</v>
      </c>
      <c r="M1338" s="368" t="s">
        <v>34</v>
      </c>
      <c r="N1338" s="683">
        <v>532363</v>
      </c>
      <c r="O1338" s="683" t="s">
        <v>1321</v>
      </c>
      <c r="P1338" s="684">
        <v>43800</v>
      </c>
      <c r="Q1338" s="372">
        <v>19.603656539999999</v>
      </c>
      <c r="R1338" s="372">
        <v>21.15742277663999</v>
      </c>
      <c r="S1338" s="873">
        <v>2</v>
      </c>
      <c r="T1338" s="369">
        <v>0.15278271030688817</v>
      </c>
      <c r="U1338" s="685">
        <v>1.5714518037949177</v>
      </c>
      <c r="V1338" s="369">
        <v>0.13808337574437868</v>
      </c>
      <c r="W1338" s="685">
        <v>1.2141184398597868</v>
      </c>
      <c r="X1338" s="369">
        <v>0.24192696837222316</v>
      </c>
      <c r="Y1338" s="685">
        <v>1.6166736078094477</v>
      </c>
      <c r="AB1338" s="369">
        <v>0.21327771894600611</v>
      </c>
      <c r="AC1338" s="373">
        <v>0.11417970686056689</v>
      </c>
      <c r="AD1338" s="686">
        <v>35779924000112</v>
      </c>
      <c r="AE1338" s="687" t="s">
        <v>2072</v>
      </c>
      <c r="AF1338" s="688" t="s">
        <v>1842</v>
      </c>
      <c r="AG1338" s="689" t="s">
        <v>736</v>
      </c>
      <c r="AH1338" s="689" t="s">
        <v>1786</v>
      </c>
      <c r="AI1338" s="689">
        <v>100</v>
      </c>
      <c r="AJ1338" s="689">
        <v>50</v>
      </c>
      <c r="AK1338" s="689">
        <v>50</v>
      </c>
      <c r="AL1338" s="673">
        <v>2.1</v>
      </c>
      <c r="AM1338" s="673">
        <v>20</v>
      </c>
      <c r="AN1338" s="685" t="s">
        <v>1787</v>
      </c>
      <c r="AO1338" s="683" t="s">
        <v>1324</v>
      </c>
      <c r="AP1338" s="687" t="s">
        <v>1802</v>
      </c>
      <c r="AQ1338" s="376" t="s">
        <v>668</v>
      </c>
      <c r="AR1338" s="369">
        <v>4.0000000000000001E-3</v>
      </c>
      <c r="AS1338" s="369">
        <v>4.0000000000000001E-3</v>
      </c>
      <c r="AT1338" s="369" t="s">
        <v>1419</v>
      </c>
      <c r="AW1338"/>
      <c r="AX1338" s="198"/>
      <c r="AY1338" s="184"/>
      <c r="AZ1338" s="184"/>
      <c r="BA1338" s="184"/>
      <c r="BB1338" s="186"/>
      <c r="BC1338" s="184"/>
      <c r="BD1338" s="184"/>
      <c r="BE1338" s="184"/>
      <c r="BF1338" s="184"/>
      <c r="BG1338" s="186"/>
      <c r="BH1338" s="186"/>
      <c r="BI1338" s="199"/>
      <c r="BJ1338" s="199"/>
      <c r="BK1338" s="199"/>
      <c r="BL1338" s="186"/>
      <c r="BM1338" s="186"/>
      <c r="BN1338" s="186"/>
      <c r="BO1338" s="186"/>
      <c r="BP1338" s="186"/>
      <c r="BQ1338" s="186"/>
      <c r="BR1338" s="186"/>
      <c r="BS1338" s="186"/>
      <c r="BT1338" s="187"/>
      <c r="BU1338" s="188"/>
      <c r="BV1338" s="189"/>
      <c r="BW1338" s="185"/>
      <c r="BX1338"/>
      <c r="BZ1338"/>
    </row>
    <row r="1339" spans="2:78" ht="18.75">
      <c r="B1339" s="676" t="s">
        <v>1725</v>
      </c>
      <c r="C1339" s="364">
        <v>44515852000197</v>
      </c>
      <c r="D1339" s="838" t="s">
        <v>14</v>
      </c>
      <c r="E1339" s="838" t="s">
        <v>607</v>
      </c>
      <c r="F1339" s="365" t="s">
        <v>1419</v>
      </c>
      <c r="G1339" s="366" t="s">
        <v>1419</v>
      </c>
      <c r="H1339" s="366" t="s">
        <v>34</v>
      </c>
      <c r="I1339" s="840" t="s">
        <v>1419</v>
      </c>
      <c r="J1339" s="366" t="s">
        <v>611</v>
      </c>
      <c r="K1339" s="367" t="s">
        <v>48</v>
      </c>
      <c r="L1339" s="681" t="s">
        <v>1419</v>
      </c>
      <c r="M1339" s="368" t="s">
        <v>1419</v>
      </c>
      <c r="N1339" s="683">
        <v>636932</v>
      </c>
      <c r="O1339" s="683" t="s">
        <v>1321</v>
      </c>
      <c r="P1339" s="684">
        <v>44569</v>
      </c>
      <c r="Q1339" s="372">
        <v>13.474153299999999</v>
      </c>
      <c r="R1339" s="372">
        <v>14.311245871353382</v>
      </c>
      <c r="S1339" s="873">
        <v>2</v>
      </c>
      <c r="AB1339" s="369">
        <v>0.2521563863029192</v>
      </c>
      <c r="AD1339" s="686">
        <v>0</v>
      </c>
      <c r="AE1339" s="687" t="s">
        <v>2061</v>
      </c>
      <c r="AF1339" s="688" t="s">
        <v>1800</v>
      </c>
      <c r="AG1339" s="689" t="s">
        <v>1438</v>
      </c>
      <c r="AH1339" s="689" t="s">
        <v>1786</v>
      </c>
      <c r="AI1339" s="689">
        <v>1000</v>
      </c>
      <c r="AJ1339" s="689">
        <v>100</v>
      </c>
      <c r="AK1339" s="689">
        <v>100</v>
      </c>
      <c r="AL1339" s="673">
        <v>0</v>
      </c>
      <c r="AM1339" s="673">
        <v>0</v>
      </c>
      <c r="AN1339" s="685" t="s">
        <v>1801</v>
      </c>
      <c r="AO1339" s="683" t="s">
        <v>1324</v>
      </c>
      <c r="AP1339" s="687" t="s">
        <v>1783</v>
      </c>
      <c r="AQ1339" s="376" t="s">
        <v>659</v>
      </c>
      <c r="AR1339" s="369">
        <v>4.9994999999999996E-3</v>
      </c>
      <c r="AS1339" s="369">
        <v>4.9994999999999996E-3</v>
      </c>
      <c r="AT1339" s="369" t="s">
        <v>1419</v>
      </c>
      <c r="AW1339"/>
      <c r="AX1339" s="198"/>
      <c r="AY1339" s="184"/>
      <c r="AZ1339" s="184"/>
      <c r="BA1339" s="184"/>
      <c r="BB1339" s="186"/>
      <c r="BC1339" s="184"/>
      <c r="BD1339" s="184"/>
      <c r="BE1339" s="184"/>
      <c r="BF1339" s="184"/>
      <c r="BG1339" s="186"/>
      <c r="BH1339" s="186"/>
      <c r="BI1339" s="199"/>
      <c r="BJ1339" s="199"/>
      <c r="BK1339" s="199"/>
      <c r="BL1339" s="186"/>
      <c r="BM1339" s="186"/>
      <c r="BN1339" s="186"/>
      <c r="BO1339" s="186"/>
      <c r="BP1339" s="186"/>
      <c r="BQ1339" s="186"/>
      <c r="BR1339" s="186"/>
      <c r="BS1339" s="186"/>
      <c r="BT1339" s="187"/>
      <c r="BU1339" s="188"/>
      <c r="BV1339" s="189"/>
      <c r="BW1339" s="185"/>
      <c r="BX1339"/>
      <c r="BZ1339"/>
    </row>
    <row r="1340" spans="2:78" ht="18.75">
      <c r="B1340" s="676" t="s">
        <v>498</v>
      </c>
      <c r="C1340" s="364"/>
      <c r="D1340" s="838" t="s">
        <v>14</v>
      </c>
      <c r="E1340" s="838" t="s">
        <v>607</v>
      </c>
      <c r="F1340" s="365" t="s">
        <v>860</v>
      </c>
      <c r="G1340" s="366" t="s">
        <v>1419</v>
      </c>
      <c r="H1340" s="366" t="s">
        <v>34</v>
      </c>
      <c r="I1340" s="840" t="s">
        <v>34</v>
      </c>
      <c r="J1340" s="366" t="s">
        <v>611</v>
      </c>
      <c r="L1340" s="681" t="s">
        <v>1419</v>
      </c>
      <c r="M1340" s="368" t="s">
        <v>1416</v>
      </c>
      <c r="N1340" s="683">
        <v>599476</v>
      </c>
      <c r="O1340" s="683" t="s">
        <v>1321</v>
      </c>
      <c r="S1340" s="873"/>
      <c r="AD1340" s="686">
        <v>0</v>
      </c>
      <c r="AG1340" s="689" t="s">
        <v>1438</v>
      </c>
      <c r="AI1340" s="689">
        <v>0</v>
      </c>
      <c r="AJ1340" s="689">
        <v>0</v>
      </c>
      <c r="AK1340" s="689">
        <v>0</v>
      </c>
      <c r="AO1340" s="683" t="s">
        <v>1324</v>
      </c>
      <c r="AR1340" s="369">
        <v>2.9997000000000001E-3</v>
      </c>
      <c r="AS1340" s="369">
        <v>2.9997000000000001E-3</v>
      </c>
      <c r="AT1340" s="369" t="s">
        <v>1419</v>
      </c>
      <c r="AW1340"/>
      <c r="AX1340" s="198"/>
      <c r="AY1340" s="184"/>
      <c r="AZ1340" s="184"/>
      <c r="BA1340" s="184"/>
      <c r="BB1340" s="186"/>
      <c r="BC1340" s="184"/>
      <c r="BD1340" s="184"/>
      <c r="BE1340" s="184"/>
      <c r="BF1340" s="184"/>
      <c r="BG1340" s="186"/>
      <c r="BH1340" s="186"/>
      <c r="BI1340" s="199"/>
      <c r="BJ1340" s="199"/>
      <c r="BK1340" s="199"/>
      <c r="BL1340" s="186"/>
      <c r="BM1340" s="186"/>
      <c r="BN1340" s="186"/>
      <c r="BO1340" s="186"/>
      <c r="BP1340" s="186"/>
      <c r="BQ1340" s="186"/>
      <c r="BR1340" s="186"/>
      <c r="BS1340" s="186"/>
      <c r="BT1340" s="187"/>
      <c r="BU1340" s="188"/>
      <c r="BV1340" s="189"/>
      <c r="BW1340" s="185"/>
      <c r="BX1340"/>
      <c r="BZ1340"/>
    </row>
    <row r="1341" spans="2:78" ht="18.75">
      <c r="B1341" s="676" t="s">
        <v>499</v>
      </c>
      <c r="C1341" s="364">
        <v>42480017000133</v>
      </c>
      <c r="D1341" s="838" t="s">
        <v>14</v>
      </c>
      <c r="E1341" s="838" t="s">
        <v>607</v>
      </c>
      <c r="F1341" s="365" t="s">
        <v>860</v>
      </c>
      <c r="G1341" s="366" t="s">
        <v>1419</v>
      </c>
      <c r="H1341" s="366" t="s">
        <v>34</v>
      </c>
      <c r="I1341" s="840" t="s">
        <v>34</v>
      </c>
      <c r="J1341" s="366" t="s">
        <v>611</v>
      </c>
      <c r="K1341" s="367" t="s">
        <v>48</v>
      </c>
      <c r="L1341" s="681" t="s">
        <v>1419</v>
      </c>
      <c r="M1341" s="368" t="s">
        <v>1416</v>
      </c>
      <c r="N1341" s="683">
        <v>601551</v>
      </c>
      <c r="O1341" s="683" t="s">
        <v>1321</v>
      </c>
      <c r="P1341" s="684">
        <v>44394</v>
      </c>
      <c r="Q1341" s="372">
        <v>2.38558973</v>
      </c>
      <c r="R1341" s="372">
        <v>4.1997790747445229</v>
      </c>
      <c r="S1341" s="873">
        <v>2</v>
      </c>
      <c r="T1341" s="369">
        <v>-0.31743771459983416</v>
      </c>
      <c r="U1341" s="685">
        <v>-3.2650164943300894</v>
      </c>
      <c r="V1341" s="369">
        <v>-0.31743771459983416</v>
      </c>
      <c r="W1341" s="685">
        <v>-2.7911179077492729</v>
      </c>
      <c r="AB1341" s="369">
        <v>0.27550104926388447</v>
      </c>
      <c r="AC1341" s="373">
        <v>-1.5650361552782281</v>
      </c>
      <c r="AD1341" s="686">
        <v>0</v>
      </c>
      <c r="AE1341" s="687" t="s">
        <v>2061</v>
      </c>
      <c r="AF1341" s="688" t="s">
        <v>1800</v>
      </c>
      <c r="AG1341" s="689" t="s">
        <v>1438</v>
      </c>
      <c r="AH1341" s="689" t="s">
        <v>1861</v>
      </c>
      <c r="AI1341" s="689">
        <v>100</v>
      </c>
      <c r="AJ1341" s="689">
        <v>100</v>
      </c>
      <c r="AK1341" s="689">
        <v>100</v>
      </c>
      <c r="AL1341" s="673">
        <v>0</v>
      </c>
      <c r="AM1341" s="673">
        <v>0</v>
      </c>
      <c r="AN1341" s="685" t="s">
        <v>1801</v>
      </c>
      <c r="AO1341" s="683" t="s">
        <v>1324</v>
      </c>
      <c r="AP1341" s="687" t="s">
        <v>1783</v>
      </c>
      <c r="AQ1341" s="376" t="s">
        <v>659</v>
      </c>
      <c r="AR1341" s="369">
        <v>2.9997000000000001E-3</v>
      </c>
      <c r="AS1341" s="369">
        <v>2.9997000000000001E-3</v>
      </c>
      <c r="AT1341" s="369" t="s">
        <v>1419</v>
      </c>
      <c r="AW1341"/>
      <c r="AX1341" s="198"/>
      <c r="AY1341" s="184"/>
      <c r="AZ1341" s="184"/>
      <c r="BA1341" s="184"/>
      <c r="BB1341" s="186"/>
      <c r="BC1341" s="184"/>
      <c r="BD1341" s="184"/>
      <c r="BE1341" s="184"/>
      <c r="BF1341" s="184"/>
      <c r="BG1341" s="186"/>
      <c r="BH1341" s="186"/>
      <c r="BI1341" s="199"/>
      <c r="BJ1341" s="199"/>
      <c r="BK1341" s="199"/>
      <c r="BL1341" s="186"/>
      <c r="BM1341" s="186"/>
      <c r="BN1341" s="186"/>
      <c r="BO1341" s="186"/>
      <c r="BP1341" s="186"/>
      <c r="BQ1341" s="186"/>
      <c r="BR1341" s="186"/>
      <c r="BS1341" s="186"/>
      <c r="BT1341" s="187"/>
      <c r="BU1341" s="188"/>
      <c r="BV1341" s="189"/>
      <c r="BW1341" s="185"/>
      <c r="BX1341"/>
      <c r="BZ1341"/>
    </row>
    <row r="1342" spans="2:78" ht="18.75">
      <c r="B1342" s="676" t="s">
        <v>603</v>
      </c>
      <c r="C1342" s="364"/>
      <c r="D1342" s="838" t="s">
        <v>14</v>
      </c>
      <c r="E1342" s="838" t="s">
        <v>607</v>
      </c>
      <c r="F1342" s="365" t="s">
        <v>1419</v>
      </c>
      <c r="G1342" s="366" t="s">
        <v>866</v>
      </c>
      <c r="H1342" s="366" t="s">
        <v>34</v>
      </c>
      <c r="I1342" s="840" t="s">
        <v>34</v>
      </c>
      <c r="J1342" s="366" t="s">
        <v>611</v>
      </c>
      <c r="L1342" s="681" t="s">
        <v>1419</v>
      </c>
      <c r="M1342" s="368" t="s">
        <v>1416</v>
      </c>
      <c r="N1342" s="683">
        <v>609481</v>
      </c>
      <c r="O1342" s="683" t="s">
        <v>1321</v>
      </c>
      <c r="S1342" s="873"/>
      <c r="AD1342" s="686">
        <v>0</v>
      </c>
      <c r="AG1342" s="689" t="s">
        <v>1438</v>
      </c>
      <c r="AI1342" s="689">
        <v>100</v>
      </c>
      <c r="AJ1342" s="689">
        <v>100</v>
      </c>
      <c r="AK1342" s="689">
        <v>100</v>
      </c>
      <c r="AO1342" s="683" t="s">
        <v>1324</v>
      </c>
      <c r="AR1342" s="369">
        <v>2.9997000000000001E-3</v>
      </c>
      <c r="AS1342" s="369">
        <v>2.9997000000000001E-3</v>
      </c>
      <c r="AT1342" s="369" t="s">
        <v>1419</v>
      </c>
      <c r="AW1342"/>
      <c r="AX1342" s="198"/>
      <c r="AY1342" s="184"/>
      <c r="AZ1342" s="184"/>
      <c r="BA1342" s="184"/>
      <c r="BB1342" s="186"/>
      <c r="BC1342" s="184"/>
      <c r="BD1342" s="184"/>
      <c r="BE1342" s="184"/>
      <c r="BF1342" s="184"/>
      <c r="BG1342" s="186"/>
      <c r="BH1342" s="186"/>
      <c r="BI1342" s="199"/>
      <c r="BJ1342" s="199"/>
      <c r="BK1342" s="199"/>
      <c r="BL1342" s="186"/>
      <c r="BM1342" s="186"/>
      <c r="BN1342" s="186"/>
      <c r="BO1342" s="186"/>
      <c r="BP1342" s="186"/>
      <c r="BQ1342" s="186"/>
      <c r="BR1342" s="186"/>
      <c r="BS1342" s="186"/>
      <c r="BT1342" s="187"/>
      <c r="BU1342" s="188"/>
      <c r="BV1342" s="189"/>
      <c r="BW1342" s="185"/>
      <c r="BX1342"/>
      <c r="BZ1342"/>
    </row>
    <row r="1343" spans="2:78" ht="18.75">
      <c r="B1343" s="676" t="s">
        <v>500</v>
      </c>
      <c r="C1343" s="364">
        <v>42730566000119</v>
      </c>
      <c r="D1343" s="838" t="s">
        <v>14</v>
      </c>
      <c r="E1343" s="838" t="s">
        <v>607</v>
      </c>
      <c r="F1343" s="365" t="s">
        <v>860</v>
      </c>
      <c r="G1343" s="366" t="s">
        <v>1419</v>
      </c>
      <c r="H1343" s="366" t="s">
        <v>34</v>
      </c>
      <c r="I1343" s="840" t="s">
        <v>34</v>
      </c>
      <c r="J1343" s="366" t="s">
        <v>611</v>
      </c>
      <c r="K1343" s="367" t="s">
        <v>48</v>
      </c>
      <c r="L1343" s="681" t="s">
        <v>1419</v>
      </c>
      <c r="M1343" s="368" t="s">
        <v>1416</v>
      </c>
      <c r="N1343" s="683">
        <v>612421</v>
      </c>
      <c r="O1343" s="683" t="s">
        <v>1321</v>
      </c>
      <c r="P1343" s="684">
        <v>44402</v>
      </c>
      <c r="S1343" s="873">
        <v>2</v>
      </c>
      <c r="AD1343" s="686">
        <v>0</v>
      </c>
      <c r="AE1343" s="687" t="s">
        <v>2061</v>
      </c>
      <c r="AF1343" s="688" t="s">
        <v>1800</v>
      </c>
      <c r="AG1343" s="689" t="s">
        <v>1438</v>
      </c>
      <c r="AH1343" s="689" t="s">
        <v>1861</v>
      </c>
      <c r="AI1343" s="689">
        <v>100</v>
      </c>
      <c r="AJ1343" s="689">
        <v>100</v>
      </c>
      <c r="AK1343" s="689">
        <v>100</v>
      </c>
      <c r="AL1343" s="673">
        <v>0</v>
      </c>
      <c r="AM1343" s="673">
        <v>0</v>
      </c>
      <c r="AN1343" s="685" t="s">
        <v>1801</v>
      </c>
      <c r="AO1343" s="683" t="s">
        <v>1324</v>
      </c>
      <c r="AP1343" s="687" t="s">
        <v>1783</v>
      </c>
      <c r="AQ1343" s="376" t="s">
        <v>694</v>
      </c>
      <c r="AR1343" s="369">
        <v>2.9997000000000001E-3</v>
      </c>
      <c r="AS1343" s="369">
        <v>2.9997000000000001E-3</v>
      </c>
      <c r="AT1343" s="369" t="s">
        <v>1419</v>
      </c>
      <c r="AW1343"/>
      <c r="AX1343" s="198"/>
      <c r="AY1343" s="184"/>
      <c r="AZ1343" s="184"/>
      <c r="BA1343" s="184"/>
      <c r="BB1343" s="186"/>
      <c r="BC1343" s="184"/>
      <c r="BD1343" s="184"/>
      <c r="BE1343" s="184"/>
      <c r="BF1343" s="184"/>
      <c r="BG1343" s="186"/>
      <c r="BH1343" s="186"/>
      <c r="BI1343" s="199"/>
      <c r="BJ1343" s="199"/>
      <c r="BK1343" s="199"/>
      <c r="BL1343" s="186"/>
      <c r="BM1343" s="186"/>
      <c r="BN1343" s="186"/>
      <c r="BO1343" s="186"/>
      <c r="BP1343" s="186"/>
      <c r="BQ1343" s="186"/>
      <c r="BR1343" s="186"/>
      <c r="BS1343" s="186"/>
      <c r="BT1343" s="187"/>
      <c r="BU1343" s="188"/>
      <c r="BV1343" s="189"/>
      <c r="BW1343" s="185"/>
      <c r="BX1343"/>
      <c r="BZ1343"/>
    </row>
    <row r="1344" spans="2:78" ht="18.75">
      <c r="B1344" s="676" t="s">
        <v>501</v>
      </c>
      <c r="C1344" s="364"/>
      <c r="D1344" s="838" t="s">
        <v>14</v>
      </c>
      <c r="E1344" s="838" t="s">
        <v>607</v>
      </c>
      <c r="F1344" s="365" t="s">
        <v>860</v>
      </c>
      <c r="G1344" s="366" t="s">
        <v>1419</v>
      </c>
      <c r="H1344" s="366" t="s">
        <v>34</v>
      </c>
      <c r="I1344" s="840" t="s">
        <v>34</v>
      </c>
      <c r="J1344" s="366" t="s">
        <v>611</v>
      </c>
      <c r="L1344" s="681" t="s">
        <v>1419</v>
      </c>
      <c r="M1344" s="368" t="s">
        <v>1416</v>
      </c>
      <c r="N1344" s="682">
        <v>524085</v>
      </c>
      <c r="O1344" s="683" t="s">
        <v>1321</v>
      </c>
      <c r="S1344" s="873"/>
      <c r="AD1344" s="686">
        <v>0</v>
      </c>
      <c r="AG1344" s="689" t="s">
        <v>1438</v>
      </c>
      <c r="AI1344" s="689">
        <v>5000</v>
      </c>
      <c r="AJ1344" s="689">
        <v>100</v>
      </c>
      <c r="AK1344" s="689">
        <v>100</v>
      </c>
      <c r="AO1344" s="683" t="s">
        <v>1324</v>
      </c>
      <c r="AR1344" s="369">
        <v>2.9997000000000001E-3</v>
      </c>
      <c r="AS1344" s="369">
        <v>2.9997000000000001E-3</v>
      </c>
      <c r="AT1344" s="369" t="s">
        <v>1419</v>
      </c>
      <c r="AW1344"/>
      <c r="AX1344" s="198"/>
      <c r="AY1344" s="184"/>
      <c r="AZ1344" s="184"/>
      <c r="BA1344" s="184"/>
      <c r="BB1344" s="186"/>
      <c r="BC1344" s="184"/>
      <c r="BD1344" s="184"/>
      <c r="BE1344" s="184"/>
      <c r="BF1344" s="184"/>
      <c r="BG1344" s="186"/>
      <c r="BH1344" s="186"/>
      <c r="BI1344" s="199"/>
      <c r="BJ1344" s="199"/>
      <c r="BK1344" s="199"/>
      <c r="BL1344" s="186"/>
      <c r="BM1344" s="186"/>
      <c r="BN1344" s="186"/>
      <c r="BO1344" s="186"/>
      <c r="BP1344" s="186"/>
      <c r="BQ1344" s="186"/>
      <c r="BR1344" s="186"/>
      <c r="BS1344" s="186"/>
      <c r="BT1344" s="187"/>
      <c r="BU1344" s="188"/>
      <c r="BV1344" s="189"/>
      <c r="BW1344" s="185"/>
      <c r="BX1344"/>
      <c r="BZ1344"/>
    </row>
    <row r="1345" spans="2:78" ht="18.75">
      <c r="B1345" s="676" t="s">
        <v>502</v>
      </c>
      <c r="C1345" s="364"/>
      <c r="D1345" s="838" t="s">
        <v>14</v>
      </c>
      <c r="E1345" s="838" t="s">
        <v>607</v>
      </c>
      <c r="F1345" s="365" t="s">
        <v>860</v>
      </c>
      <c r="G1345" s="366" t="s">
        <v>1419</v>
      </c>
      <c r="H1345" s="366" t="s">
        <v>34</v>
      </c>
      <c r="I1345" s="840" t="s">
        <v>34</v>
      </c>
      <c r="J1345" s="366" t="s">
        <v>611</v>
      </c>
      <c r="L1345" s="681" t="s">
        <v>1419</v>
      </c>
      <c r="M1345" s="368" t="s">
        <v>1416</v>
      </c>
      <c r="N1345" s="682">
        <v>518719</v>
      </c>
      <c r="O1345" s="683" t="s">
        <v>1321</v>
      </c>
      <c r="S1345" s="873"/>
      <c r="AD1345" s="686">
        <v>0</v>
      </c>
      <c r="AG1345" s="689" t="s">
        <v>1438</v>
      </c>
      <c r="AI1345" s="689">
        <v>1000</v>
      </c>
      <c r="AJ1345" s="689">
        <v>100</v>
      </c>
      <c r="AK1345" s="689">
        <v>0</v>
      </c>
      <c r="AO1345" s="683" t="s">
        <v>1324</v>
      </c>
      <c r="AR1345" s="369">
        <v>2.3997599999999999E-3</v>
      </c>
      <c r="AS1345" s="369">
        <v>2.3997599999999999E-3</v>
      </c>
      <c r="AT1345" s="369" t="s">
        <v>1419</v>
      </c>
      <c r="AW1345"/>
      <c r="AX1345" s="198"/>
      <c r="AY1345" s="184"/>
      <c r="AZ1345" s="184"/>
      <c r="BA1345" s="184"/>
      <c r="BB1345" s="186"/>
      <c r="BC1345" s="184"/>
      <c r="BD1345" s="184"/>
      <c r="BE1345" s="184"/>
      <c r="BF1345" s="184"/>
      <c r="BG1345" s="186"/>
      <c r="BH1345" s="186"/>
      <c r="BI1345" s="199"/>
      <c r="BJ1345" s="199"/>
      <c r="BK1345" s="199"/>
      <c r="BL1345" s="186"/>
      <c r="BM1345" s="186"/>
      <c r="BN1345" s="186"/>
      <c r="BO1345" s="186"/>
      <c r="BP1345" s="186"/>
      <c r="BQ1345" s="186"/>
      <c r="BR1345" s="186"/>
      <c r="BS1345" s="186"/>
      <c r="BT1345" s="187"/>
      <c r="BU1345" s="188"/>
      <c r="BV1345" s="189"/>
      <c r="BW1345" s="185"/>
      <c r="BX1345"/>
      <c r="BZ1345"/>
    </row>
    <row r="1346" spans="2:78" ht="18.75">
      <c r="B1346" s="676" t="s">
        <v>503</v>
      </c>
      <c r="C1346" s="364">
        <v>41373608000149</v>
      </c>
      <c r="D1346" s="838" t="s">
        <v>14</v>
      </c>
      <c r="E1346" s="838" t="s">
        <v>15</v>
      </c>
      <c r="F1346" s="365" t="s">
        <v>699</v>
      </c>
      <c r="G1346" s="366" t="s">
        <v>1419</v>
      </c>
      <c r="H1346" s="366" t="s">
        <v>34</v>
      </c>
      <c r="I1346" s="840" t="s">
        <v>34</v>
      </c>
      <c r="J1346" s="366" t="s">
        <v>611</v>
      </c>
      <c r="K1346" s="367" t="s">
        <v>49</v>
      </c>
      <c r="L1346" s="681" t="s">
        <v>1339</v>
      </c>
      <c r="M1346" s="368" t="s">
        <v>1416</v>
      </c>
      <c r="N1346" s="683">
        <v>586511</v>
      </c>
      <c r="O1346" s="683" t="s">
        <v>1321</v>
      </c>
      <c r="P1346" s="684">
        <v>44315</v>
      </c>
      <c r="Q1346" s="372">
        <v>23.697824919999999</v>
      </c>
      <c r="R1346" s="372">
        <v>37.620540176559977</v>
      </c>
      <c r="S1346" s="873">
        <v>1</v>
      </c>
      <c r="T1346" s="369">
        <v>-0.31533982735614308</v>
      </c>
      <c r="U1346" s="685">
        <v>-3.2434386031758176</v>
      </c>
      <c r="V1346" s="369">
        <v>-0.13342072378771586</v>
      </c>
      <c r="W1346" s="685">
        <v>-1.1731213850824445</v>
      </c>
      <c r="AB1346" s="369">
        <v>0.52381107424371898</v>
      </c>
      <c r="AC1346" s="373">
        <v>-0.47183445378620265</v>
      </c>
      <c r="AD1346" s="686">
        <v>0</v>
      </c>
      <c r="AE1346" s="687" t="s">
        <v>2061</v>
      </c>
      <c r="AF1346" s="688" t="s">
        <v>1800</v>
      </c>
      <c r="AG1346" s="689" t="s">
        <v>1438</v>
      </c>
      <c r="AH1346" s="689" t="s">
        <v>1786</v>
      </c>
      <c r="AI1346" s="689">
        <v>1000</v>
      </c>
      <c r="AJ1346" s="689">
        <v>100</v>
      </c>
      <c r="AK1346" s="689">
        <v>100</v>
      </c>
      <c r="AL1346" s="673">
        <v>0.9</v>
      </c>
      <c r="AM1346" s="673">
        <v>10</v>
      </c>
      <c r="AN1346" s="685" t="s">
        <v>1782</v>
      </c>
      <c r="AO1346" s="683" t="s">
        <v>1324</v>
      </c>
      <c r="AP1346" s="687" t="s">
        <v>1802</v>
      </c>
      <c r="AQ1346" s="376" t="s">
        <v>668</v>
      </c>
      <c r="AR1346" s="369">
        <v>2.9997000000000001E-3</v>
      </c>
      <c r="AS1346" s="369">
        <v>2.9997000000000001E-3</v>
      </c>
      <c r="AT1346" s="369" t="s">
        <v>1419</v>
      </c>
      <c r="AW1346"/>
      <c r="AX1346" s="198"/>
      <c r="AY1346" s="184"/>
      <c r="AZ1346" s="184"/>
      <c r="BA1346" s="184"/>
      <c r="BB1346" s="186"/>
      <c r="BC1346" s="184"/>
      <c r="BD1346" s="184"/>
      <c r="BE1346" s="184"/>
      <c r="BF1346" s="184"/>
      <c r="BG1346" s="186"/>
      <c r="BH1346" s="186"/>
      <c r="BI1346" s="199"/>
      <c r="BJ1346" s="199"/>
      <c r="BK1346" s="199"/>
      <c r="BL1346" s="186"/>
      <c r="BM1346" s="186"/>
      <c r="BN1346" s="186"/>
      <c r="BO1346" s="186"/>
      <c r="BP1346" s="186"/>
      <c r="BQ1346" s="186"/>
      <c r="BR1346" s="186"/>
      <c r="BS1346" s="186"/>
      <c r="BT1346" s="187"/>
      <c r="BU1346" s="188"/>
      <c r="BV1346" s="189"/>
      <c r="BW1346" s="185"/>
      <c r="BX1346"/>
      <c r="BZ1346"/>
    </row>
    <row r="1347" spans="2:78" ht="18.75">
      <c r="B1347" s="676" t="s">
        <v>544</v>
      </c>
      <c r="C1347" s="364"/>
      <c r="D1347" s="838" t="s">
        <v>13</v>
      </c>
      <c r="E1347" s="838" t="s">
        <v>615</v>
      </c>
      <c r="F1347" s="365" t="s">
        <v>619</v>
      </c>
      <c r="G1347" s="366" t="s">
        <v>34</v>
      </c>
      <c r="H1347" s="366" t="s">
        <v>1338</v>
      </c>
      <c r="I1347" s="840" t="s">
        <v>34</v>
      </c>
      <c r="J1347" s="366" t="s">
        <v>1419</v>
      </c>
      <c r="L1347" s="681" t="s">
        <v>1419</v>
      </c>
      <c r="M1347" s="368" t="s">
        <v>1416</v>
      </c>
      <c r="N1347" s="682">
        <v>502871</v>
      </c>
      <c r="O1347" s="683" t="s">
        <v>1321</v>
      </c>
      <c r="S1347" s="873"/>
      <c r="AD1347" s="686">
        <v>0</v>
      </c>
      <c r="AG1347" s="689" t="s">
        <v>1438</v>
      </c>
      <c r="AI1347" s="689">
        <v>1000</v>
      </c>
      <c r="AJ1347" s="689">
        <v>100</v>
      </c>
      <c r="AK1347" s="689">
        <v>100</v>
      </c>
      <c r="AO1347" s="683" t="s">
        <v>1324</v>
      </c>
      <c r="AR1347" s="369">
        <v>3.49965E-3</v>
      </c>
      <c r="AS1347" s="369">
        <v>3.49965E-3</v>
      </c>
      <c r="AT1347" s="369" t="s">
        <v>1419</v>
      </c>
      <c r="AW1347"/>
      <c r="AX1347" s="198"/>
      <c r="AY1347" s="184"/>
      <c r="AZ1347" s="184"/>
      <c r="BA1347" s="184"/>
      <c r="BB1347" s="186"/>
      <c r="BC1347" s="184"/>
      <c r="BD1347" s="184"/>
      <c r="BE1347" s="184"/>
      <c r="BF1347" s="184"/>
      <c r="BG1347" s="186"/>
      <c r="BH1347" s="186"/>
      <c r="BI1347" s="199"/>
      <c r="BJ1347" s="199"/>
      <c r="BK1347" s="199"/>
      <c r="BL1347" s="186"/>
      <c r="BM1347" s="186"/>
      <c r="BN1347" s="186"/>
      <c r="BO1347" s="186"/>
      <c r="BP1347" s="186"/>
      <c r="BQ1347" s="186"/>
      <c r="BR1347" s="186"/>
      <c r="BS1347" s="186"/>
      <c r="BT1347" s="187"/>
      <c r="BU1347" s="188"/>
      <c r="BV1347" s="189"/>
      <c r="BW1347" s="185"/>
      <c r="BX1347"/>
      <c r="BZ1347"/>
    </row>
    <row r="1348" spans="2:78" ht="18.75">
      <c r="B1348" s="676" t="s">
        <v>1258</v>
      </c>
      <c r="C1348" s="364"/>
      <c r="D1348" s="838" t="s">
        <v>14</v>
      </c>
      <c r="E1348" s="838" t="s">
        <v>15</v>
      </c>
      <c r="F1348" s="365" t="s">
        <v>701</v>
      </c>
      <c r="G1348" s="366" t="s">
        <v>1419</v>
      </c>
      <c r="H1348" s="366" t="s">
        <v>34</v>
      </c>
      <c r="I1348" s="840" t="s">
        <v>34</v>
      </c>
      <c r="J1348" s="366" t="s">
        <v>611</v>
      </c>
      <c r="L1348" s="681" t="s">
        <v>1419</v>
      </c>
      <c r="M1348" s="368" t="s">
        <v>1416</v>
      </c>
      <c r="N1348" s="683">
        <v>624985</v>
      </c>
      <c r="O1348" s="683" t="s">
        <v>1321</v>
      </c>
      <c r="S1348" s="873"/>
      <c r="AD1348" s="686">
        <v>0</v>
      </c>
      <c r="AG1348" s="689" t="s">
        <v>1438</v>
      </c>
      <c r="AI1348" s="689">
        <v>1000</v>
      </c>
      <c r="AJ1348" s="689">
        <v>100</v>
      </c>
      <c r="AK1348" s="689">
        <v>100</v>
      </c>
      <c r="AO1348" s="683" t="s">
        <v>1324</v>
      </c>
      <c r="AR1348" s="369">
        <v>1.1332200000000001E-3</v>
      </c>
      <c r="AS1348" s="369">
        <v>1.1332200000000001E-3</v>
      </c>
      <c r="AT1348" s="369" t="s">
        <v>1419</v>
      </c>
      <c r="AW1348"/>
      <c r="AX1348" s="198"/>
      <c r="AY1348" s="184"/>
      <c r="AZ1348" s="184"/>
      <c r="BA1348" s="184"/>
      <c r="BB1348" s="186"/>
      <c r="BC1348" s="184"/>
      <c r="BD1348" s="184"/>
      <c r="BE1348" s="184"/>
      <c r="BF1348" s="184"/>
      <c r="BG1348" s="186"/>
      <c r="BH1348" s="186"/>
      <c r="BI1348" s="199"/>
      <c r="BJ1348" s="199"/>
      <c r="BK1348" s="199"/>
      <c r="BL1348" s="186"/>
      <c r="BM1348" s="186"/>
      <c r="BN1348" s="186"/>
      <c r="BO1348" s="186"/>
      <c r="BP1348" s="186"/>
      <c r="BQ1348" s="186"/>
      <c r="BR1348" s="186"/>
      <c r="BS1348" s="186"/>
      <c r="BT1348" s="187"/>
      <c r="BU1348" s="188"/>
      <c r="BV1348" s="189"/>
      <c r="BW1348" s="185"/>
      <c r="BX1348"/>
      <c r="BZ1348"/>
    </row>
    <row r="1349" spans="2:78" ht="18.75">
      <c r="B1349" s="676" t="s">
        <v>1259</v>
      </c>
      <c r="C1349" s="364"/>
      <c r="D1349" s="838" t="s">
        <v>14</v>
      </c>
      <c r="E1349" s="838" t="s">
        <v>15</v>
      </c>
      <c r="F1349" s="365" t="s">
        <v>701</v>
      </c>
      <c r="G1349" s="366" t="s">
        <v>1419</v>
      </c>
      <c r="H1349" s="366" t="s">
        <v>34</v>
      </c>
      <c r="I1349" s="840" t="s">
        <v>34</v>
      </c>
      <c r="J1349" s="366" t="s">
        <v>611</v>
      </c>
      <c r="L1349" s="681" t="s">
        <v>1419</v>
      </c>
      <c r="M1349" s="368" t="s">
        <v>1416</v>
      </c>
      <c r="N1349" s="683">
        <v>612618</v>
      </c>
      <c r="O1349" s="683" t="s">
        <v>1321</v>
      </c>
      <c r="S1349" s="873"/>
      <c r="AD1349" s="686">
        <v>0</v>
      </c>
      <c r="AG1349" s="689" t="s">
        <v>1438</v>
      </c>
      <c r="AI1349" s="689">
        <v>0</v>
      </c>
      <c r="AJ1349" s="689">
        <v>0</v>
      </c>
      <c r="AK1349" s="689">
        <v>0</v>
      </c>
      <c r="AO1349" s="683" t="s">
        <v>1324</v>
      </c>
      <c r="AR1349" s="369">
        <v>1.6665000000000001E-4</v>
      </c>
      <c r="AS1349" s="369">
        <v>1.6665000000000001E-4</v>
      </c>
      <c r="AT1349" s="369" t="s">
        <v>1419</v>
      </c>
      <c r="AW1349"/>
      <c r="AX1349" s="198"/>
      <c r="AY1349" s="184"/>
      <c r="AZ1349" s="184"/>
      <c r="BA1349" s="184"/>
      <c r="BB1349" s="186"/>
      <c r="BC1349" s="184"/>
      <c r="BD1349" s="184"/>
      <c r="BE1349" s="184"/>
      <c r="BF1349" s="184"/>
      <c r="BG1349" s="186"/>
      <c r="BH1349" s="186"/>
      <c r="BI1349" s="199"/>
      <c r="BJ1349" s="199"/>
      <c r="BK1349" s="199"/>
      <c r="BL1349" s="186"/>
      <c r="BM1349" s="186"/>
      <c r="BN1349" s="186"/>
      <c r="BO1349" s="186"/>
      <c r="BP1349" s="186"/>
      <c r="BQ1349" s="186"/>
      <c r="BR1349" s="186"/>
      <c r="BS1349" s="186"/>
      <c r="BT1349" s="187"/>
      <c r="BU1349" s="188"/>
      <c r="BV1349" s="189"/>
      <c r="BW1349" s="185"/>
      <c r="BX1349"/>
      <c r="BZ1349"/>
    </row>
    <row r="1350" spans="2:78" ht="18.75">
      <c r="B1350" s="676" t="s">
        <v>1260</v>
      </c>
      <c r="C1350" s="364"/>
      <c r="D1350" s="838" t="s">
        <v>14</v>
      </c>
      <c r="E1350" s="838" t="s">
        <v>15</v>
      </c>
      <c r="F1350" s="365" t="s">
        <v>701</v>
      </c>
      <c r="G1350" s="366" t="s">
        <v>1419</v>
      </c>
      <c r="H1350" s="366" t="s">
        <v>34</v>
      </c>
      <c r="I1350" s="840" t="s">
        <v>34</v>
      </c>
      <c r="J1350" s="366" t="s">
        <v>611</v>
      </c>
      <c r="L1350" s="681" t="s">
        <v>1419</v>
      </c>
      <c r="M1350" s="368" t="s">
        <v>1416</v>
      </c>
      <c r="N1350" s="683">
        <v>615986</v>
      </c>
      <c r="O1350" s="683" t="s">
        <v>1321</v>
      </c>
      <c r="S1350" s="873"/>
      <c r="AD1350" s="686">
        <v>0</v>
      </c>
      <c r="AG1350" s="689" t="s">
        <v>1438</v>
      </c>
      <c r="AI1350" s="689">
        <v>0</v>
      </c>
      <c r="AJ1350" s="689">
        <v>0</v>
      </c>
      <c r="AK1350" s="689">
        <v>0</v>
      </c>
      <c r="AO1350" s="683" t="s">
        <v>1324</v>
      </c>
      <c r="AR1350" s="369">
        <v>1.1332200000000001E-3</v>
      </c>
      <c r="AS1350" s="369">
        <v>1.1332200000000001E-3</v>
      </c>
      <c r="AT1350" s="369" t="s">
        <v>1419</v>
      </c>
      <c r="AW1350"/>
      <c r="AX1350" s="198"/>
      <c r="AY1350" s="184"/>
      <c r="AZ1350" s="184"/>
      <c r="BA1350" s="184"/>
      <c r="BB1350" s="186"/>
      <c r="BC1350" s="184"/>
      <c r="BD1350" s="184"/>
      <c r="BE1350" s="184"/>
      <c r="BF1350" s="184"/>
      <c r="BG1350" s="186"/>
      <c r="BH1350" s="186"/>
      <c r="BI1350" s="199"/>
      <c r="BJ1350" s="199"/>
      <c r="BK1350" s="199"/>
      <c r="BL1350" s="186"/>
      <c r="BM1350" s="186"/>
      <c r="BN1350" s="186"/>
      <c r="BO1350" s="186"/>
      <c r="BP1350" s="186"/>
      <c r="BQ1350" s="186"/>
      <c r="BR1350" s="186"/>
      <c r="BS1350" s="186"/>
      <c r="BT1350" s="187"/>
      <c r="BU1350" s="188"/>
      <c r="BV1350" s="189"/>
      <c r="BW1350" s="185"/>
      <c r="BX1350"/>
      <c r="BZ1350"/>
    </row>
    <row r="1351" spans="2:78" ht="18.75">
      <c r="B1351" s="676" t="s">
        <v>1261</v>
      </c>
      <c r="C1351" s="364"/>
      <c r="D1351" s="838" t="s">
        <v>14</v>
      </c>
      <c r="E1351" s="838" t="s">
        <v>15</v>
      </c>
      <c r="F1351" s="365" t="s">
        <v>701</v>
      </c>
      <c r="G1351" s="366" t="s">
        <v>1419</v>
      </c>
      <c r="H1351" s="366" t="s">
        <v>34</v>
      </c>
      <c r="I1351" s="840" t="s">
        <v>34</v>
      </c>
      <c r="J1351" s="366" t="s">
        <v>611</v>
      </c>
      <c r="L1351" s="681" t="s">
        <v>1419</v>
      </c>
      <c r="M1351" s="368" t="s">
        <v>1416</v>
      </c>
      <c r="N1351" s="683">
        <v>626082</v>
      </c>
      <c r="O1351" s="683" t="s">
        <v>1321</v>
      </c>
      <c r="S1351" s="873"/>
      <c r="AD1351" s="686">
        <v>0</v>
      </c>
      <c r="AG1351" s="689" t="s">
        <v>1438</v>
      </c>
      <c r="AI1351" s="689">
        <v>1000</v>
      </c>
      <c r="AJ1351" s="689">
        <v>100</v>
      </c>
      <c r="AK1351" s="689">
        <v>100</v>
      </c>
      <c r="AO1351" s="683" t="s">
        <v>1324</v>
      </c>
      <c r="AR1351" s="369">
        <v>1.1332200000000001E-3</v>
      </c>
      <c r="AS1351" s="369">
        <v>1.1332200000000001E-3</v>
      </c>
      <c r="AT1351" s="369" t="s">
        <v>1419</v>
      </c>
      <c r="AW1351"/>
      <c r="AX1351" s="198"/>
      <c r="AY1351" s="184"/>
      <c r="AZ1351" s="184"/>
      <c r="BA1351" s="184"/>
      <c r="BB1351" s="186"/>
      <c r="BC1351" s="184"/>
      <c r="BD1351" s="184"/>
      <c r="BE1351" s="184"/>
      <c r="BF1351" s="184"/>
      <c r="BG1351" s="186"/>
      <c r="BH1351" s="186"/>
      <c r="BI1351" s="199"/>
      <c r="BJ1351" s="199"/>
      <c r="BK1351" s="199"/>
      <c r="BL1351" s="186"/>
      <c r="BM1351" s="186"/>
      <c r="BN1351" s="186"/>
      <c r="BO1351" s="186"/>
      <c r="BP1351" s="186"/>
      <c r="BQ1351" s="186"/>
      <c r="BR1351" s="186"/>
      <c r="BS1351" s="186"/>
      <c r="BT1351" s="187"/>
      <c r="BU1351" s="188"/>
      <c r="BV1351" s="189"/>
      <c r="BW1351" s="185"/>
      <c r="BX1351"/>
      <c r="BZ1351"/>
    </row>
    <row r="1352" spans="2:78" ht="18.75">
      <c r="B1352" s="676" t="s">
        <v>504</v>
      </c>
      <c r="C1352" s="364"/>
      <c r="D1352" s="838" t="s">
        <v>14</v>
      </c>
      <c r="E1352" s="838" t="s">
        <v>15</v>
      </c>
      <c r="F1352" s="365" t="s">
        <v>701</v>
      </c>
      <c r="G1352" s="366" t="s">
        <v>1419</v>
      </c>
      <c r="H1352" s="366" t="s">
        <v>34</v>
      </c>
      <c r="I1352" s="840" t="s">
        <v>34</v>
      </c>
      <c r="J1352" s="366" t="s">
        <v>611</v>
      </c>
      <c r="L1352" s="681" t="s">
        <v>1419</v>
      </c>
      <c r="M1352" s="368" t="s">
        <v>1416</v>
      </c>
      <c r="N1352" s="683">
        <v>582220</v>
      </c>
      <c r="O1352" s="683" t="s">
        <v>1321</v>
      </c>
      <c r="S1352" s="873"/>
      <c r="AD1352" s="686">
        <v>41395280000161</v>
      </c>
      <c r="AG1352" s="689" t="s">
        <v>1438</v>
      </c>
      <c r="AI1352" s="689">
        <v>0</v>
      </c>
      <c r="AJ1352" s="689">
        <v>0</v>
      </c>
      <c r="AK1352" s="689">
        <v>0</v>
      </c>
      <c r="AO1352" s="683" t="s">
        <v>1324</v>
      </c>
      <c r="AR1352" s="369">
        <v>1.6665000000000001E-4</v>
      </c>
      <c r="AS1352" s="369">
        <v>1.6665000000000001E-4</v>
      </c>
      <c r="AT1352" s="369" t="s">
        <v>1419</v>
      </c>
      <c r="AW1352"/>
      <c r="AX1352" s="198"/>
      <c r="AY1352" s="184"/>
      <c r="AZ1352" s="184"/>
      <c r="BA1352" s="184"/>
      <c r="BB1352" s="186"/>
      <c r="BC1352" s="184"/>
      <c r="BD1352" s="184"/>
      <c r="BE1352" s="184"/>
      <c r="BF1352" s="184"/>
      <c r="BG1352" s="186"/>
      <c r="BH1352" s="186"/>
      <c r="BI1352" s="199"/>
      <c r="BJ1352" s="199"/>
      <c r="BK1352" s="199"/>
      <c r="BL1352" s="186"/>
      <c r="BM1352" s="186"/>
      <c r="BN1352" s="186"/>
      <c r="BO1352" s="186"/>
      <c r="BP1352" s="186"/>
      <c r="BQ1352" s="186"/>
      <c r="BR1352" s="186"/>
      <c r="BS1352" s="186"/>
      <c r="BT1352" s="187"/>
      <c r="BU1352" s="188"/>
      <c r="BV1352" s="189"/>
      <c r="BW1352" s="185"/>
      <c r="BX1352"/>
      <c r="BZ1352"/>
    </row>
    <row r="1353" spans="2:78" ht="18.75">
      <c r="B1353" s="676" t="s">
        <v>505</v>
      </c>
      <c r="C1353" s="364"/>
      <c r="D1353" s="838" t="s">
        <v>14</v>
      </c>
      <c r="E1353" s="838" t="s">
        <v>15</v>
      </c>
      <c r="F1353" s="365" t="s">
        <v>701</v>
      </c>
      <c r="G1353" s="366" t="s">
        <v>1419</v>
      </c>
      <c r="H1353" s="366" t="s">
        <v>34</v>
      </c>
      <c r="I1353" s="840" t="s">
        <v>34</v>
      </c>
      <c r="J1353" s="366" t="s">
        <v>611</v>
      </c>
      <c r="L1353" s="681" t="s">
        <v>1419</v>
      </c>
      <c r="M1353" s="368" t="s">
        <v>1416</v>
      </c>
      <c r="N1353" s="683">
        <v>530026</v>
      </c>
      <c r="O1353" s="683" t="s">
        <v>1321</v>
      </c>
      <c r="S1353" s="873"/>
      <c r="AD1353" s="686">
        <v>0</v>
      </c>
      <c r="AG1353" s="689" t="s">
        <v>1438</v>
      </c>
      <c r="AI1353" s="689">
        <v>1000</v>
      </c>
      <c r="AJ1353" s="689">
        <v>0</v>
      </c>
      <c r="AK1353" s="689">
        <v>0</v>
      </c>
      <c r="AO1353" s="683" t="s">
        <v>1324</v>
      </c>
      <c r="AR1353" s="369">
        <v>1.6665000000000001E-4</v>
      </c>
      <c r="AS1353" s="369">
        <v>1.6665000000000001E-4</v>
      </c>
      <c r="AT1353" s="369" t="s">
        <v>1419</v>
      </c>
      <c r="AW1353"/>
      <c r="AX1353" s="198"/>
      <c r="AY1353" s="184"/>
      <c r="AZ1353" s="184"/>
      <c r="BA1353" s="184"/>
      <c r="BB1353" s="186"/>
      <c r="BC1353" s="184"/>
      <c r="BD1353" s="184"/>
      <c r="BE1353" s="184"/>
      <c r="BF1353" s="184"/>
      <c r="BG1353" s="186"/>
      <c r="BH1353" s="186"/>
      <c r="BI1353" s="199"/>
      <c r="BJ1353" s="199"/>
      <c r="BK1353" s="199"/>
      <c r="BL1353" s="186"/>
      <c r="BM1353" s="186"/>
      <c r="BN1353" s="186"/>
      <c r="BO1353" s="186"/>
      <c r="BP1353" s="186"/>
      <c r="BQ1353" s="186"/>
      <c r="BR1353" s="186"/>
      <c r="BS1353" s="186"/>
      <c r="BT1353" s="187"/>
      <c r="BU1353" s="188"/>
      <c r="BV1353" s="189"/>
      <c r="BW1353" s="185"/>
      <c r="BX1353"/>
      <c r="BZ1353"/>
    </row>
    <row r="1354" spans="2:78" ht="18.75">
      <c r="B1354" s="676" t="s">
        <v>604</v>
      </c>
      <c r="C1354" s="364">
        <v>43508005000132</v>
      </c>
      <c r="D1354" s="838" t="s">
        <v>14</v>
      </c>
      <c r="E1354" s="838" t="s">
        <v>15</v>
      </c>
      <c r="F1354" s="365" t="s">
        <v>701</v>
      </c>
      <c r="G1354" s="366" t="s">
        <v>1419</v>
      </c>
      <c r="H1354" s="366" t="s">
        <v>34</v>
      </c>
      <c r="I1354" s="840" t="s">
        <v>34</v>
      </c>
      <c r="J1354" s="366" t="s">
        <v>611</v>
      </c>
      <c r="K1354" s="367" t="s">
        <v>49</v>
      </c>
      <c r="L1354" s="681" t="s">
        <v>1419</v>
      </c>
      <c r="M1354" s="368" t="s">
        <v>34</v>
      </c>
      <c r="N1354" s="683">
        <v>616052</v>
      </c>
      <c r="O1354" s="683" t="s">
        <v>1321</v>
      </c>
      <c r="P1354" s="684">
        <v>44471</v>
      </c>
      <c r="Q1354" s="372">
        <v>8.14</v>
      </c>
      <c r="R1354" s="372">
        <v>20.277777777777796</v>
      </c>
      <c r="S1354" s="873">
        <v>3</v>
      </c>
      <c r="T1354" s="369">
        <v>-0.81914893617021278</v>
      </c>
      <c r="U1354" s="685">
        <v>-8.4253844609492656</v>
      </c>
      <c r="V1354" s="369">
        <v>-0.84955752212389379</v>
      </c>
      <c r="W1354" s="685">
        <v>-7.4698597696631035</v>
      </c>
      <c r="AB1354" s="369">
        <v>0.83101310907651094</v>
      </c>
      <c r="AC1354" s="373">
        <v>-1.1591741452906943</v>
      </c>
      <c r="AD1354" s="686">
        <v>42682760000176</v>
      </c>
      <c r="AE1354" s="687" t="s">
        <v>2061</v>
      </c>
      <c r="AF1354" s="688" t="s">
        <v>1800</v>
      </c>
      <c r="AG1354" s="689" t="s">
        <v>1438</v>
      </c>
      <c r="AH1354" s="689" t="s">
        <v>1780</v>
      </c>
      <c r="AI1354" s="689">
        <v>0</v>
      </c>
      <c r="AJ1354" s="689">
        <v>0</v>
      </c>
      <c r="AK1354" s="689">
        <v>0</v>
      </c>
      <c r="AL1354" s="673">
        <v>0</v>
      </c>
      <c r="AM1354" s="673">
        <v>0</v>
      </c>
      <c r="AN1354" s="685" t="s">
        <v>1801</v>
      </c>
      <c r="AO1354" s="683" t="s">
        <v>1324</v>
      </c>
      <c r="AP1354" s="687" t="s">
        <v>1802</v>
      </c>
      <c r="AQ1354" s="376" t="s">
        <v>679</v>
      </c>
      <c r="AR1354" s="369">
        <v>4.6661999999999997E-3</v>
      </c>
      <c r="AS1354" s="369">
        <v>4.6661999999999997E-3</v>
      </c>
      <c r="AT1354" s="369" t="s">
        <v>1419</v>
      </c>
      <c r="AW1354"/>
      <c r="AX1354" s="198"/>
      <c r="AY1354" s="184"/>
      <c r="AZ1354" s="184"/>
      <c r="BA1354" s="184"/>
      <c r="BB1354" s="186"/>
      <c r="BC1354" s="184"/>
      <c r="BD1354" s="184"/>
      <c r="BE1354" s="184"/>
      <c r="BF1354" s="184"/>
      <c r="BG1354" s="186"/>
      <c r="BH1354" s="186"/>
      <c r="BI1354" s="199"/>
      <c r="BJ1354" s="199"/>
      <c r="BK1354" s="199"/>
      <c r="BL1354" s="186"/>
      <c r="BM1354" s="186"/>
      <c r="BN1354" s="186"/>
      <c r="BO1354" s="186"/>
      <c r="BP1354" s="186"/>
      <c r="BQ1354" s="186"/>
      <c r="BR1354" s="186"/>
      <c r="BS1354" s="186"/>
      <c r="BT1354" s="187"/>
      <c r="BU1354" s="188"/>
      <c r="BV1354" s="189"/>
      <c r="BW1354" s="185"/>
      <c r="BX1354"/>
      <c r="BZ1354"/>
    </row>
    <row r="1355" spans="2:78" ht="18.75">
      <c r="B1355" s="676" t="s">
        <v>1262</v>
      </c>
      <c r="C1355" s="364"/>
      <c r="D1355" s="838" t="s">
        <v>14</v>
      </c>
      <c r="E1355" s="838" t="s">
        <v>15</v>
      </c>
      <c r="F1355" s="365" t="s">
        <v>701</v>
      </c>
      <c r="G1355" s="366" t="s">
        <v>1419</v>
      </c>
      <c r="H1355" s="366" t="s">
        <v>34</v>
      </c>
      <c r="I1355" s="840" t="s">
        <v>34</v>
      </c>
      <c r="J1355" s="366" t="s">
        <v>611</v>
      </c>
      <c r="L1355" s="681" t="s">
        <v>1419</v>
      </c>
      <c r="M1355" s="368" t="s">
        <v>34</v>
      </c>
      <c r="N1355" s="683">
        <v>626090</v>
      </c>
      <c r="O1355" s="683" t="s">
        <v>1321</v>
      </c>
      <c r="S1355" s="873"/>
      <c r="AD1355" s="686">
        <v>40226808000106</v>
      </c>
      <c r="AG1355" s="689" t="s">
        <v>1438</v>
      </c>
      <c r="AI1355" s="689">
        <v>5000</v>
      </c>
      <c r="AJ1355" s="689">
        <v>100</v>
      </c>
      <c r="AK1355" s="689">
        <v>100</v>
      </c>
      <c r="AO1355" s="683" t="s">
        <v>1324</v>
      </c>
      <c r="AR1355" s="369">
        <v>4.6661999999999997E-3</v>
      </c>
      <c r="AS1355" s="369">
        <v>4.6661999999999997E-3</v>
      </c>
      <c r="AT1355" s="369" t="s">
        <v>1419</v>
      </c>
      <c r="AW1355"/>
      <c r="AX1355" s="198"/>
      <c r="AY1355" s="184"/>
      <c r="AZ1355" s="184"/>
      <c r="BA1355" s="184"/>
      <c r="BB1355" s="186"/>
      <c r="BC1355" s="184"/>
      <c r="BD1355" s="184"/>
      <c r="BE1355" s="184"/>
      <c r="BF1355" s="184"/>
      <c r="BG1355" s="186"/>
      <c r="BH1355" s="186"/>
      <c r="BI1355" s="199"/>
      <c r="BJ1355" s="199"/>
      <c r="BK1355" s="199"/>
      <c r="BL1355" s="186"/>
      <c r="BM1355" s="186"/>
      <c r="BN1355" s="186"/>
      <c r="BO1355" s="186"/>
      <c r="BP1355" s="186"/>
      <c r="BQ1355" s="186"/>
      <c r="BR1355" s="186"/>
      <c r="BS1355" s="186"/>
      <c r="BT1355" s="187"/>
      <c r="BU1355" s="188"/>
      <c r="BV1355" s="189"/>
      <c r="BW1355" s="185"/>
      <c r="BX1355"/>
      <c r="BZ1355"/>
    </row>
    <row r="1356" spans="2:78" ht="18.75">
      <c r="B1356" s="676" t="s">
        <v>506</v>
      </c>
      <c r="C1356" s="364"/>
      <c r="D1356" s="838" t="s">
        <v>14</v>
      </c>
      <c r="E1356" s="838" t="s">
        <v>15</v>
      </c>
      <c r="F1356" s="365" t="s">
        <v>701</v>
      </c>
      <c r="G1356" s="366" t="s">
        <v>1419</v>
      </c>
      <c r="H1356" s="366" t="s">
        <v>34</v>
      </c>
      <c r="I1356" s="840" t="s">
        <v>34</v>
      </c>
      <c r="J1356" s="366" t="s">
        <v>611</v>
      </c>
      <c r="L1356" s="681" t="s">
        <v>1419</v>
      </c>
      <c r="M1356" s="368" t="s">
        <v>1416</v>
      </c>
      <c r="N1356" s="683">
        <v>619711</v>
      </c>
      <c r="O1356" s="683" t="s">
        <v>1321</v>
      </c>
      <c r="S1356" s="873"/>
      <c r="AD1356" s="686">
        <v>35435027000191</v>
      </c>
      <c r="AG1356" s="689" t="s">
        <v>1438</v>
      </c>
      <c r="AI1356" s="689">
        <v>500</v>
      </c>
      <c r="AJ1356" s="689">
        <v>500</v>
      </c>
      <c r="AK1356" s="689">
        <v>500</v>
      </c>
      <c r="AO1356" s="683" t="s">
        <v>1324</v>
      </c>
      <c r="AR1356" s="369">
        <v>1.6665000000000001E-4</v>
      </c>
      <c r="AS1356" s="369">
        <v>1.6665000000000001E-4</v>
      </c>
      <c r="AT1356" s="369" t="s">
        <v>1419</v>
      </c>
      <c r="AW1356"/>
      <c r="AX1356" s="198"/>
      <c r="AY1356" s="184"/>
      <c r="AZ1356" s="184"/>
      <c r="BA1356" s="184"/>
      <c r="BB1356" s="186"/>
      <c r="BC1356" s="184"/>
      <c r="BD1356" s="184"/>
      <c r="BE1356" s="184"/>
      <c r="BF1356" s="184"/>
      <c r="BG1356" s="186"/>
      <c r="BH1356" s="186"/>
      <c r="BI1356" s="199"/>
      <c r="BJ1356" s="199"/>
      <c r="BK1356" s="199"/>
      <c r="BL1356" s="186"/>
      <c r="BM1356" s="186"/>
      <c r="BN1356" s="186"/>
      <c r="BO1356" s="186"/>
      <c r="BP1356" s="186"/>
      <c r="BQ1356" s="186"/>
      <c r="BR1356" s="186"/>
      <c r="BS1356" s="186"/>
      <c r="BT1356" s="187"/>
      <c r="BU1356" s="188"/>
      <c r="BV1356" s="189"/>
      <c r="BW1356" s="185"/>
      <c r="BX1356"/>
      <c r="BZ1356"/>
    </row>
    <row r="1357" spans="2:78" ht="18.75">
      <c r="B1357" s="676" t="s">
        <v>507</v>
      </c>
      <c r="C1357" s="364">
        <v>43095852000112</v>
      </c>
      <c r="D1357" s="838" t="s">
        <v>14</v>
      </c>
      <c r="E1357" s="838" t="s">
        <v>607</v>
      </c>
      <c r="F1357" s="365" t="s">
        <v>1419</v>
      </c>
      <c r="G1357" s="366" t="s">
        <v>1419</v>
      </c>
      <c r="H1357" s="366" t="s">
        <v>34</v>
      </c>
      <c r="I1357" s="840" t="s">
        <v>34</v>
      </c>
      <c r="J1357" s="366" t="s">
        <v>611</v>
      </c>
      <c r="K1357" s="367" t="s">
        <v>48</v>
      </c>
      <c r="L1357" s="681" t="s">
        <v>1419</v>
      </c>
      <c r="M1357" s="368" t="s">
        <v>1416</v>
      </c>
      <c r="N1357" s="683">
        <v>607215</v>
      </c>
      <c r="O1357" s="683" t="s">
        <v>1321</v>
      </c>
      <c r="P1357" s="684">
        <v>44426</v>
      </c>
      <c r="S1357" s="873">
        <v>2</v>
      </c>
      <c r="AD1357" s="686">
        <v>0</v>
      </c>
      <c r="AE1357" s="687" t="s">
        <v>2061</v>
      </c>
      <c r="AF1357" s="688" t="s">
        <v>1800</v>
      </c>
      <c r="AG1357" s="689" t="s">
        <v>1438</v>
      </c>
      <c r="AH1357" s="689" t="s">
        <v>1861</v>
      </c>
      <c r="AI1357" s="689">
        <v>0</v>
      </c>
      <c r="AJ1357" s="689">
        <v>0</v>
      </c>
      <c r="AK1357" s="689">
        <v>0</v>
      </c>
      <c r="AL1357" s="673">
        <v>0</v>
      </c>
      <c r="AM1357" s="673">
        <v>0</v>
      </c>
      <c r="AN1357" s="685" t="s">
        <v>1801</v>
      </c>
      <c r="AO1357" s="683" t="s">
        <v>1324</v>
      </c>
      <c r="AP1357" s="687" t="s">
        <v>1783</v>
      </c>
      <c r="AQ1357" s="376" t="s">
        <v>694</v>
      </c>
      <c r="AR1357" s="369">
        <v>2.9997000000000001E-3</v>
      </c>
      <c r="AS1357" s="369">
        <v>2.9997000000000001E-3</v>
      </c>
      <c r="AT1357" s="369" t="s">
        <v>1419</v>
      </c>
      <c r="AW1357"/>
      <c r="AX1357" s="198"/>
      <c r="AY1357" s="184"/>
      <c r="AZ1357" s="184"/>
      <c r="BA1357" s="184"/>
      <c r="BB1357" s="186"/>
      <c r="BC1357" s="184"/>
      <c r="BD1357" s="184"/>
      <c r="BE1357" s="184"/>
      <c r="BF1357" s="184"/>
      <c r="BG1357" s="186"/>
      <c r="BH1357" s="186"/>
      <c r="BI1357" s="199"/>
      <c r="BJ1357" s="199"/>
      <c r="BK1357" s="199"/>
      <c r="BL1357" s="186"/>
      <c r="BM1357" s="186"/>
      <c r="BN1357" s="186"/>
      <c r="BO1357" s="186"/>
      <c r="BP1357" s="186"/>
      <c r="BQ1357" s="186"/>
      <c r="BR1357" s="186"/>
      <c r="BS1357" s="186"/>
      <c r="BT1357" s="187"/>
      <c r="BU1357" s="188"/>
      <c r="BV1357" s="189"/>
      <c r="BW1357" s="185"/>
      <c r="BX1357"/>
      <c r="BZ1357"/>
    </row>
    <row r="1358" spans="2:78" ht="18.75">
      <c r="B1358" s="676" t="s">
        <v>508</v>
      </c>
      <c r="C1358" s="364">
        <v>42081209000177</v>
      </c>
      <c r="D1358" s="838" t="s">
        <v>14</v>
      </c>
      <c r="E1358" s="838" t="s">
        <v>607</v>
      </c>
      <c r="F1358" s="365" t="s">
        <v>860</v>
      </c>
      <c r="G1358" s="366" t="s">
        <v>1419</v>
      </c>
      <c r="H1358" s="366" t="s">
        <v>34</v>
      </c>
      <c r="I1358" s="840" t="s">
        <v>34</v>
      </c>
      <c r="J1358" s="366" t="s">
        <v>611</v>
      </c>
      <c r="K1358" s="367" t="s">
        <v>48</v>
      </c>
      <c r="L1358" s="681" t="s">
        <v>1419</v>
      </c>
      <c r="M1358" s="368" t="s">
        <v>1416</v>
      </c>
      <c r="N1358" s="683">
        <v>599484</v>
      </c>
      <c r="O1358" s="683" t="s">
        <v>1321</v>
      </c>
      <c r="P1358" s="684">
        <v>44370</v>
      </c>
      <c r="Q1358" s="372">
        <v>15.18728265</v>
      </c>
      <c r="R1358" s="372">
        <v>15.889948423227093</v>
      </c>
      <c r="S1358" s="873">
        <v>1</v>
      </c>
      <c r="T1358" s="369">
        <v>1.8142749813515158E-2</v>
      </c>
      <c r="U1358" s="685">
        <v>0.18660787508599994</v>
      </c>
      <c r="V1358" s="369">
        <v>8.6351777056756784E-3</v>
      </c>
      <c r="W1358" s="685">
        <v>7.5926073123641552E-2</v>
      </c>
      <c r="AB1358" s="369">
        <v>0.17994836174854342</v>
      </c>
      <c r="AC1358" s="373">
        <v>-0.58403538430884516</v>
      </c>
      <c r="AD1358" s="686">
        <v>0</v>
      </c>
      <c r="AE1358" s="687" t="s">
        <v>2061</v>
      </c>
      <c r="AF1358" s="688" t="s">
        <v>1800</v>
      </c>
      <c r="AG1358" s="689" t="s">
        <v>1438</v>
      </c>
      <c r="AH1358" s="689" t="s">
        <v>1786</v>
      </c>
      <c r="AI1358" s="689">
        <v>0</v>
      </c>
      <c r="AJ1358" s="689">
        <v>0</v>
      </c>
      <c r="AK1358" s="689">
        <v>0</v>
      </c>
      <c r="AL1358" s="673">
        <v>0.05</v>
      </c>
      <c r="AM1358" s="673">
        <v>0</v>
      </c>
      <c r="AN1358" s="685" t="s">
        <v>1782</v>
      </c>
      <c r="AO1358" s="683" t="s">
        <v>1324</v>
      </c>
      <c r="AP1358" s="687" t="s">
        <v>1802</v>
      </c>
      <c r="AQ1358" s="376" t="s">
        <v>668</v>
      </c>
      <c r="AR1358" s="369">
        <v>1.6665000000000001E-4</v>
      </c>
      <c r="AS1358" s="369">
        <v>1.6665000000000001E-4</v>
      </c>
      <c r="AT1358" s="369" t="s">
        <v>1419</v>
      </c>
      <c r="AW1358"/>
      <c r="AX1358" s="198"/>
      <c r="AY1358" s="184"/>
      <c r="AZ1358" s="184"/>
      <c r="BA1358" s="184"/>
      <c r="BB1358" s="186"/>
      <c r="BC1358" s="184"/>
      <c r="BD1358" s="184"/>
      <c r="BE1358" s="184"/>
      <c r="BF1358" s="184"/>
      <c r="BG1358" s="186"/>
      <c r="BH1358" s="186"/>
      <c r="BI1358" s="199"/>
      <c r="BJ1358" s="199"/>
      <c r="BK1358" s="199"/>
      <c r="BL1358" s="186"/>
      <c r="BM1358" s="186"/>
      <c r="BN1358" s="186"/>
      <c r="BO1358" s="186"/>
      <c r="BP1358" s="186"/>
      <c r="BQ1358" s="186"/>
      <c r="BR1358" s="186"/>
      <c r="BS1358" s="186"/>
      <c r="BT1358" s="187"/>
      <c r="BU1358" s="188"/>
      <c r="BV1358" s="189"/>
      <c r="BW1358" s="185"/>
      <c r="BX1358"/>
      <c r="BZ1358"/>
    </row>
    <row r="1359" spans="2:78" ht="18.75">
      <c r="B1359" s="676" t="s">
        <v>1263</v>
      </c>
      <c r="C1359" s="364"/>
      <c r="D1359" s="838" t="s">
        <v>13</v>
      </c>
      <c r="E1359" s="838" t="s">
        <v>615</v>
      </c>
      <c r="F1359" s="365" t="s">
        <v>619</v>
      </c>
      <c r="G1359" s="366" t="s">
        <v>34</v>
      </c>
      <c r="H1359" s="366" t="s">
        <v>865</v>
      </c>
      <c r="I1359" s="840" t="s">
        <v>34</v>
      </c>
      <c r="J1359" s="366" t="s">
        <v>1419</v>
      </c>
      <c r="L1359" s="681" t="s">
        <v>1419</v>
      </c>
      <c r="M1359" s="368" t="s">
        <v>1416</v>
      </c>
      <c r="N1359" s="683">
        <v>537527</v>
      </c>
      <c r="O1359" s="683" t="s">
        <v>1321</v>
      </c>
      <c r="S1359" s="873"/>
      <c r="AD1359" s="686">
        <v>0</v>
      </c>
      <c r="AG1359" s="689" t="s">
        <v>736</v>
      </c>
      <c r="AI1359" s="689">
        <v>1000</v>
      </c>
      <c r="AJ1359" s="689">
        <v>100</v>
      </c>
      <c r="AK1359" s="689">
        <v>100</v>
      </c>
      <c r="AO1359" s="683" t="s">
        <v>1324</v>
      </c>
      <c r="AR1359" s="369">
        <v>0</v>
      </c>
      <c r="AS1359" s="369">
        <v>0</v>
      </c>
      <c r="AT1359" s="369" t="s">
        <v>1419</v>
      </c>
      <c r="AW1359"/>
      <c r="AX1359" s="198"/>
      <c r="AY1359" s="184"/>
      <c r="AZ1359" s="184"/>
      <c r="BA1359" s="184"/>
      <c r="BB1359" s="186"/>
      <c r="BC1359" s="184"/>
      <c r="BD1359" s="184"/>
      <c r="BE1359" s="184"/>
      <c r="BF1359" s="184"/>
      <c r="BG1359" s="186"/>
      <c r="BH1359" s="186"/>
      <c r="BI1359" s="199"/>
      <c r="BJ1359" s="199"/>
      <c r="BK1359" s="199"/>
      <c r="BL1359" s="186"/>
      <c r="BM1359" s="186"/>
      <c r="BN1359" s="186"/>
      <c r="BO1359" s="186"/>
      <c r="BP1359" s="186"/>
      <c r="BQ1359" s="186"/>
      <c r="BR1359" s="186"/>
      <c r="BS1359" s="186"/>
      <c r="BT1359" s="187"/>
      <c r="BU1359" s="188"/>
      <c r="BV1359" s="189"/>
      <c r="BW1359" s="185"/>
      <c r="BX1359"/>
      <c r="BZ1359"/>
    </row>
    <row r="1360" spans="2:78" ht="18.75">
      <c r="B1360" s="676" t="s">
        <v>545</v>
      </c>
      <c r="C1360" s="364"/>
      <c r="D1360" s="838" t="s">
        <v>13</v>
      </c>
      <c r="E1360" s="838" t="s">
        <v>615</v>
      </c>
      <c r="F1360" s="365" t="s">
        <v>619</v>
      </c>
      <c r="G1360" s="366" t="s">
        <v>34</v>
      </c>
      <c r="H1360" s="366" t="s">
        <v>865</v>
      </c>
      <c r="I1360" s="840" t="s">
        <v>34</v>
      </c>
      <c r="J1360" s="366" t="s">
        <v>1419</v>
      </c>
      <c r="L1360" s="681" t="s">
        <v>1419</v>
      </c>
      <c r="M1360" s="368" t="s">
        <v>1416</v>
      </c>
      <c r="N1360" s="682">
        <v>495255</v>
      </c>
      <c r="O1360" s="683" t="s">
        <v>1321</v>
      </c>
      <c r="S1360" s="873"/>
      <c r="AD1360" s="686">
        <v>0</v>
      </c>
      <c r="AG1360" s="689" t="s">
        <v>736</v>
      </c>
      <c r="AI1360" s="689">
        <v>1000</v>
      </c>
      <c r="AJ1360" s="689">
        <v>100</v>
      </c>
      <c r="AK1360" s="689">
        <v>100</v>
      </c>
      <c r="AO1360" s="683" t="s">
        <v>1324</v>
      </c>
      <c r="AR1360" s="369">
        <v>2.4997499999999998E-3</v>
      </c>
      <c r="AS1360" s="369">
        <v>2.4997499999999998E-3</v>
      </c>
      <c r="AT1360" s="369" t="s">
        <v>1419</v>
      </c>
      <c r="AW1360"/>
      <c r="AX1360" s="198"/>
      <c r="AY1360" s="184"/>
      <c r="AZ1360" s="184"/>
      <c r="BA1360" s="184"/>
      <c r="BB1360" s="186"/>
      <c r="BC1360" s="184"/>
      <c r="BD1360" s="184"/>
      <c r="BE1360" s="184"/>
      <c r="BF1360" s="184"/>
      <c r="BG1360" s="186"/>
      <c r="BH1360" s="186"/>
      <c r="BI1360" s="199"/>
      <c r="BJ1360" s="199"/>
      <c r="BK1360" s="199"/>
      <c r="BL1360" s="186"/>
      <c r="BM1360" s="186"/>
      <c r="BN1360" s="186"/>
      <c r="BO1360" s="186"/>
      <c r="BP1360" s="186"/>
      <c r="BQ1360" s="186"/>
      <c r="BR1360" s="186"/>
      <c r="BS1360" s="186"/>
      <c r="BT1360" s="187"/>
      <c r="BU1360" s="188"/>
      <c r="BV1360" s="189"/>
      <c r="BW1360" s="185"/>
      <c r="BX1360"/>
      <c r="BZ1360"/>
    </row>
    <row r="1361" spans="2:78" ht="18.75">
      <c r="B1361" s="676" t="s">
        <v>1264</v>
      </c>
      <c r="C1361" s="364"/>
      <c r="D1361" s="838" t="s">
        <v>13</v>
      </c>
      <c r="E1361" s="838" t="s">
        <v>616</v>
      </c>
      <c r="F1361" s="365" t="s">
        <v>619</v>
      </c>
      <c r="G1361" s="366" t="s">
        <v>34</v>
      </c>
      <c r="H1361" s="366" t="s">
        <v>1338</v>
      </c>
      <c r="I1361" s="840" t="s">
        <v>34</v>
      </c>
      <c r="J1361" s="366" t="s">
        <v>611</v>
      </c>
      <c r="L1361" s="681" t="s">
        <v>1419</v>
      </c>
      <c r="M1361" s="368" t="s">
        <v>1416</v>
      </c>
      <c r="N1361" s="683">
        <v>532444</v>
      </c>
      <c r="O1361" s="683" t="s">
        <v>1321</v>
      </c>
      <c r="S1361" s="873"/>
      <c r="AD1361" s="686">
        <v>0</v>
      </c>
      <c r="AG1361" s="689" t="s">
        <v>736</v>
      </c>
      <c r="AI1361" s="689">
        <v>1000</v>
      </c>
      <c r="AJ1361" s="689">
        <v>0</v>
      </c>
      <c r="AK1361" s="689">
        <v>0</v>
      </c>
      <c r="AO1361" s="683" t="s">
        <v>1324</v>
      </c>
      <c r="AR1361" s="369">
        <v>2.4997499999999998E-3</v>
      </c>
      <c r="AS1361" s="369">
        <v>2.4997499999999998E-3</v>
      </c>
      <c r="AT1361" s="369" t="s">
        <v>1419</v>
      </c>
      <c r="AW1361"/>
      <c r="AX1361" s="198"/>
      <c r="AY1361" s="184"/>
      <c r="AZ1361" s="184"/>
      <c r="BA1361" s="184"/>
      <c r="BB1361" s="186"/>
      <c r="BC1361" s="184"/>
      <c r="BD1361" s="184"/>
      <c r="BE1361" s="184"/>
      <c r="BF1361" s="184"/>
      <c r="BG1361" s="186"/>
      <c r="BH1361" s="186"/>
      <c r="BI1361" s="199"/>
      <c r="BJ1361" s="199"/>
      <c r="BK1361" s="199"/>
      <c r="BL1361" s="186"/>
      <c r="BM1361" s="186"/>
      <c r="BN1361" s="186"/>
      <c r="BO1361" s="186"/>
      <c r="BP1361" s="186"/>
      <c r="BQ1361" s="186"/>
      <c r="BR1361" s="186"/>
      <c r="BS1361" s="186"/>
      <c r="BT1361" s="187"/>
      <c r="BU1361" s="188"/>
      <c r="BV1361" s="189"/>
      <c r="BW1361" s="185"/>
      <c r="BX1361"/>
      <c r="BZ1361"/>
    </row>
    <row r="1362" spans="2:78" ht="18.75">
      <c r="B1362" s="676" t="s">
        <v>1265</v>
      </c>
      <c r="C1362" s="364"/>
      <c r="D1362" s="838" t="s">
        <v>13</v>
      </c>
      <c r="E1362" s="838" t="s">
        <v>615</v>
      </c>
      <c r="F1362" s="365" t="s">
        <v>619</v>
      </c>
      <c r="G1362" s="366" t="s">
        <v>34</v>
      </c>
      <c r="H1362" s="366" t="s">
        <v>865</v>
      </c>
      <c r="I1362" s="840" t="s">
        <v>34</v>
      </c>
      <c r="J1362" s="366" t="s">
        <v>1419</v>
      </c>
      <c r="L1362" s="681" t="s">
        <v>1419</v>
      </c>
      <c r="M1362" s="368" t="s">
        <v>1416</v>
      </c>
      <c r="N1362" s="683">
        <v>576492</v>
      </c>
      <c r="O1362" s="683" t="s">
        <v>1321</v>
      </c>
      <c r="S1362" s="873"/>
      <c r="AD1362" s="686">
        <v>0</v>
      </c>
      <c r="AG1362" s="689" t="s">
        <v>1438</v>
      </c>
      <c r="AI1362" s="689">
        <v>0</v>
      </c>
      <c r="AJ1362" s="689">
        <v>0</v>
      </c>
      <c r="AK1362" s="689">
        <v>0</v>
      </c>
      <c r="AO1362" s="683" t="s">
        <v>1324</v>
      </c>
      <c r="AR1362" s="369">
        <v>2.4997499999999998E-3</v>
      </c>
      <c r="AS1362" s="369">
        <v>2.4997499999999998E-3</v>
      </c>
      <c r="AT1362" s="369" t="s">
        <v>1419</v>
      </c>
      <c r="AW1362"/>
      <c r="AX1362" s="198"/>
      <c r="AY1362" s="184"/>
      <c r="AZ1362" s="184"/>
      <c r="BA1362" s="184"/>
      <c r="BB1362" s="186"/>
      <c r="BC1362" s="184"/>
      <c r="BD1362" s="184"/>
      <c r="BE1362" s="184"/>
      <c r="BF1362" s="184"/>
      <c r="BG1362" s="186"/>
      <c r="BH1362" s="186"/>
      <c r="BI1362" s="199"/>
      <c r="BJ1362" s="199"/>
      <c r="BK1362" s="199"/>
      <c r="BL1362" s="186"/>
      <c r="BM1362" s="186"/>
      <c r="BN1362" s="186"/>
      <c r="BO1362" s="186"/>
      <c r="BP1362" s="186"/>
      <c r="BQ1362" s="186"/>
      <c r="BR1362" s="186"/>
      <c r="BS1362" s="186"/>
      <c r="BT1362" s="187"/>
      <c r="BU1362" s="188"/>
      <c r="BV1362" s="189"/>
      <c r="BW1362" s="185"/>
      <c r="BX1362"/>
      <c r="BZ1362"/>
    </row>
    <row r="1363" spans="2:78" ht="18.75">
      <c r="B1363" s="676" t="s">
        <v>1266</v>
      </c>
      <c r="C1363" s="364">
        <v>38173769000184</v>
      </c>
      <c r="D1363" s="838" t="s">
        <v>14</v>
      </c>
      <c r="E1363" s="838" t="s">
        <v>607</v>
      </c>
      <c r="F1363" s="365" t="s">
        <v>1419</v>
      </c>
      <c r="G1363" s="366" t="s">
        <v>1419</v>
      </c>
      <c r="H1363" s="366" t="s">
        <v>34</v>
      </c>
      <c r="I1363" s="840" t="s">
        <v>34</v>
      </c>
      <c r="J1363" s="366" t="s">
        <v>611</v>
      </c>
      <c r="K1363" s="367" t="s">
        <v>1782</v>
      </c>
      <c r="L1363" s="681" t="s">
        <v>1419</v>
      </c>
      <c r="M1363" s="368" t="s">
        <v>1416</v>
      </c>
      <c r="N1363" s="683">
        <v>552852</v>
      </c>
      <c r="O1363" s="683" t="s">
        <v>1321</v>
      </c>
      <c r="P1363" s="684">
        <v>44078</v>
      </c>
      <c r="Q1363" s="372">
        <v>8.8964158999999992</v>
      </c>
      <c r="R1363" s="372">
        <v>14.460967349959995</v>
      </c>
      <c r="S1363" s="873">
        <v>2</v>
      </c>
      <c r="T1363" s="369">
        <v>-0.30229701471306825</v>
      </c>
      <c r="U1363" s="685">
        <v>-3.1092863066669434</v>
      </c>
      <c r="V1363" s="369">
        <v>-0.27789518044707173</v>
      </c>
      <c r="W1363" s="685">
        <v>-2.4434343461702919</v>
      </c>
      <c r="X1363" s="369">
        <v>-6.3156196539095766E-2</v>
      </c>
      <c r="Y1363" s="685">
        <v>-0.42204040666226716</v>
      </c>
      <c r="AB1363" s="369">
        <v>0.20814362455334814</v>
      </c>
      <c r="AC1363" s="373">
        <v>-1.8815208469761677</v>
      </c>
      <c r="AD1363" s="686">
        <v>0</v>
      </c>
      <c r="AE1363" s="687" t="s">
        <v>2061</v>
      </c>
      <c r="AF1363" s="688" t="s">
        <v>1800</v>
      </c>
      <c r="AG1363" s="689" t="s">
        <v>1438</v>
      </c>
      <c r="AH1363" s="689" t="s">
        <v>1786</v>
      </c>
      <c r="AI1363" s="689">
        <v>0</v>
      </c>
      <c r="AJ1363" s="689">
        <v>0</v>
      </c>
      <c r="AK1363" s="689">
        <v>0</v>
      </c>
      <c r="AL1363" s="673">
        <v>0.9</v>
      </c>
      <c r="AM1363" s="673">
        <v>0</v>
      </c>
      <c r="AN1363" s="685" t="s">
        <v>1791</v>
      </c>
      <c r="AO1363" s="683" t="s">
        <v>1324</v>
      </c>
      <c r="AP1363" s="687" t="s">
        <v>1783</v>
      </c>
      <c r="AQ1363" s="376" t="s">
        <v>659</v>
      </c>
      <c r="AR1363" s="369">
        <v>2.9997000000000001E-3</v>
      </c>
      <c r="AS1363" s="369">
        <v>2.9997000000000001E-3</v>
      </c>
      <c r="AT1363" s="369" t="s">
        <v>1419</v>
      </c>
      <c r="AW1363"/>
      <c r="AX1363" s="198"/>
      <c r="AY1363" s="184"/>
      <c r="AZ1363" s="184"/>
      <c r="BA1363" s="184"/>
      <c r="BB1363" s="186"/>
      <c r="BC1363" s="184"/>
      <c r="BD1363" s="184"/>
      <c r="BE1363" s="184"/>
      <c r="BF1363" s="184"/>
      <c r="BG1363" s="186"/>
      <c r="BH1363" s="186"/>
      <c r="BI1363" s="199"/>
      <c r="BJ1363" s="199"/>
      <c r="BK1363" s="199"/>
      <c r="BL1363" s="186"/>
      <c r="BM1363" s="186"/>
      <c r="BN1363" s="186"/>
      <c r="BO1363" s="186"/>
      <c r="BP1363" s="186"/>
      <c r="BQ1363" s="186"/>
      <c r="BR1363" s="186"/>
      <c r="BS1363" s="186"/>
      <c r="BT1363" s="187"/>
      <c r="BU1363" s="188"/>
      <c r="BV1363" s="189"/>
      <c r="BW1363" s="185"/>
      <c r="BX1363"/>
      <c r="BZ1363"/>
    </row>
    <row r="1364" spans="2:78" ht="18.75">
      <c r="B1364" s="676" t="s">
        <v>1726</v>
      </c>
      <c r="C1364" s="364">
        <v>42730540000170</v>
      </c>
      <c r="D1364" s="838" t="s">
        <v>14</v>
      </c>
      <c r="E1364" s="838" t="s">
        <v>607</v>
      </c>
      <c r="F1364" s="365" t="s">
        <v>860</v>
      </c>
      <c r="G1364" s="366" t="s">
        <v>1419</v>
      </c>
      <c r="H1364" s="366" t="s">
        <v>34</v>
      </c>
      <c r="I1364" s="840" t="s">
        <v>34</v>
      </c>
      <c r="J1364" s="366" t="s">
        <v>611</v>
      </c>
      <c r="K1364" s="367" t="s">
        <v>48</v>
      </c>
      <c r="L1364" s="681" t="s">
        <v>1419</v>
      </c>
      <c r="M1364" s="368" t="s">
        <v>1419</v>
      </c>
      <c r="N1364" s="683">
        <v>606308</v>
      </c>
      <c r="O1364" s="683" t="s">
        <v>1321</v>
      </c>
      <c r="P1364" s="684">
        <v>44419</v>
      </c>
      <c r="S1364" s="873">
        <v>2</v>
      </c>
      <c r="AD1364" s="686">
        <v>17036289000100</v>
      </c>
      <c r="AE1364" s="687" t="s">
        <v>2061</v>
      </c>
      <c r="AF1364" s="688" t="s">
        <v>1800</v>
      </c>
      <c r="AG1364" s="689" t="s">
        <v>1438</v>
      </c>
      <c r="AH1364" s="689" t="s">
        <v>1861</v>
      </c>
      <c r="AI1364" s="689">
        <v>0</v>
      </c>
      <c r="AJ1364" s="689">
        <v>0</v>
      </c>
      <c r="AK1364" s="689">
        <v>0</v>
      </c>
      <c r="AL1364" s="673">
        <v>0</v>
      </c>
      <c r="AM1364" s="673">
        <v>0</v>
      </c>
      <c r="AN1364" s="685" t="s">
        <v>1801</v>
      </c>
      <c r="AO1364" s="683" t="s">
        <v>1324</v>
      </c>
      <c r="AP1364" s="687" t="s">
        <v>1783</v>
      </c>
      <c r="AQ1364" s="376" t="s">
        <v>694</v>
      </c>
      <c r="AR1364" s="369">
        <v>2.9997000000000001E-3</v>
      </c>
      <c r="AS1364" s="369">
        <v>2.9997000000000001E-3</v>
      </c>
      <c r="AT1364" s="369" t="s">
        <v>1419</v>
      </c>
      <c r="AW1364"/>
      <c r="AX1364" s="198"/>
      <c r="AY1364" s="184"/>
      <c r="AZ1364" s="184"/>
      <c r="BA1364" s="184"/>
      <c r="BB1364" s="186"/>
      <c r="BC1364" s="184"/>
      <c r="BD1364" s="184"/>
      <c r="BE1364" s="184"/>
      <c r="BF1364" s="184"/>
      <c r="BG1364" s="186"/>
      <c r="BH1364" s="186"/>
      <c r="BI1364" s="199"/>
      <c r="BJ1364" s="199"/>
      <c r="BK1364" s="199"/>
      <c r="BL1364" s="186"/>
      <c r="BM1364" s="186"/>
      <c r="BN1364" s="186"/>
      <c r="BO1364" s="186"/>
      <c r="BP1364" s="186"/>
      <c r="BQ1364" s="186"/>
      <c r="BR1364" s="186"/>
      <c r="BS1364" s="186"/>
      <c r="BT1364" s="187"/>
      <c r="BU1364" s="188"/>
      <c r="BV1364" s="189"/>
      <c r="BW1364" s="185"/>
      <c r="BX1364"/>
      <c r="BZ1364"/>
    </row>
    <row r="1365" spans="2:78" ht="18.75">
      <c r="B1365" s="676" t="s">
        <v>1267</v>
      </c>
      <c r="C1365" s="364"/>
      <c r="D1365" s="838" t="s">
        <v>14</v>
      </c>
      <c r="E1365" s="838" t="s">
        <v>607</v>
      </c>
      <c r="F1365" s="365" t="s">
        <v>860</v>
      </c>
      <c r="G1365" s="366" t="s">
        <v>1419</v>
      </c>
      <c r="H1365" s="366" t="s">
        <v>34</v>
      </c>
      <c r="I1365" s="840" t="s">
        <v>34</v>
      </c>
      <c r="J1365" s="366" t="s">
        <v>611</v>
      </c>
      <c r="L1365" s="681" t="s">
        <v>1419</v>
      </c>
      <c r="M1365" s="368" t="s">
        <v>1416</v>
      </c>
      <c r="N1365" s="683">
        <v>626112</v>
      </c>
      <c r="O1365" s="683" t="s">
        <v>1321</v>
      </c>
      <c r="S1365" s="873"/>
      <c r="AD1365" s="686">
        <v>0</v>
      </c>
      <c r="AG1365" s="689" t="s">
        <v>1438</v>
      </c>
      <c r="AI1365" s="689">
        <v>1000</v>
      </c>
      <c r="AJ1365" s="689">
        <v>100</v>
      </c>
      <c r="AK1365" s="689">
        <v>100</v>
      </c>
      <c r="AO1365" s="683" t="s">
        <v>1324</v>
      </c>
      <c r="AR1365" s="369">
        <v>2.9997000000000001E-3</v>
      </c>
      <c r="AS1365" s="369">
        <v>2.9997000000000001E-3</v>
      </c>
      <c r="AT1365" s="369" t="s">
        <v>1419</v>
      </c>
      <c r="AW1365"/>
      <c r="AX1365" s="198"/>
      <c r="AY1365" s="184"/>
      <c r="AZ1365" s="184"/>
      <c r="BA1365" s="184"/>
      <c r="BB1365" s="186"/>
      <c r="BC1365" s="184"/>
      <c r="BD1365" s="184"/>
      <c r="BE1365" s="184"/>
      <c r="BF1365" s="184"/>
      <c r="BG1365" s="186"/>
      <c r="BH1365" s="186"/>
      <c r="BI1365" s="199"/>
      <c r="BJ1365" s="199"/>
      <c r="BK1365" s="199"/>
      <c r="BL1365" s="186"/>
      <c r="BM1365" s="186"/>
      <c r="BN1365" s="186"/>
      <c r="BO1365" s="186"/>
      <c r="BP1365" s="186"/>
      <c r="BQ1365" s="186"/>
      <c r="BR1365" s="186"/>
      <c r="BS1365" s="186"/>
      <c r="BT1365" s="187"/>
      <c r="BU1365" s="188"/>
      <c r="BV1365" s="189"/>
      <c r="BW1365" s="185"/>
      <c r="BX1365"/>
      <c r="BZ1365"/>
    </row>
    <row r="1366" spans="2:78" ht="18.75">
      <c r="B1366" s="676" t="s">
        <v>1727</v>
      </c>
      <c r="C1366" s="364">
        <v>43279729000151</v>
      </c>
      <c r="D1366" s="838" t="s">
        <v>14</v>
      </c>
      <c r="E1366" s="838" t="s">
        <v>607</v>
      </c>
      <c r="F1366" s="365" t="s">
        <v>1419</v>
      </c>
      <c r="G1366" s="366" t="s">
        <v>1419</v>
      </c>
      <c r="H1366" s="366" t="s">
        <v>34</v>
      </c>
      <c r="I1366" s="840" t="s">
        <v>34</v>
      </c>
      <c r="J1366" s="366" t="s">
        <v>611</v>
      </c>
      <c r="K1366" s="367" t="s">
        <v>1782</v>
      </c>
      <c r="L1366" s="681" t="s">
        <v>1419</v>
      </c>
      <c r="M1366" s="368" t="s">
        <v>1419</v>
      </c>
      <c r="N1366" s="683">
        <v>609471</v>
      </c>
      <c r="O1366" s="683" t="s">
        <v>1321</v>
      </c>
      <c r="P1366" s="684">
        <v>44437</v>
      </c>
      <c r="Q1366" s="372">
        <v>0</v>
      </c>
      <c r="R1366" s="372">
        <v>3.1853703703703697</v>
      </c>
      <c r="S1366" s="873">
        <v>2</v>
      </c>
      <c r="T1366" s="369">
        <v>-0.20909090909090833</v>
      </c>
      <c r="U1366" s="685">
        <v>-2.1506117124642556</v>
      </c>
      <c r="V1366" s="369">
        <v>-0.19444444444444375</v>
      </c>
      <c r="W1366" s="685">
        <v>-1.7096814461236962</v>
      </c>
      <c r="AB1366" s="369">
        <v>0.17988782468479506</v>
      </c>
      <c r="AC1366" s="373">
        <v>-1.7131555918232497</v>
      </c>
      <c r="AD1366" s="686">
        <v>0</v>
      </c>
      <c r="AE1366" s="687" t="s">
        <v>2061</v>
      </c>
      <c r="AF1366" s="688" t="s">
        <v>1800</v>
      </c>
      <c r="AG1366" s="689" t="s">
        <v>1438</v>
      </c>
      <c r="AH1366" s="689" t="s">
        <v>1861</v>
      </c>
      <c r="AI1366" s="689">
        <v>100</v>
      </c>
      <c r="AJ1366" s="689">
        <v>100</v>
      </c>
      <c r="AK1366" s="689">
        <v>100</v>
      </c>
      <c r="AL1366" s="673">
        <v>0</v>
      </c>
      <c r="AM1366" s="673">
        <v>0</v>
      </c>
      <c r="AN1366" s="685" t="s">
        <v>1801</v>
      </c>
      <c r="AO1366" s="683" t="s">
        <v>1324</v>
      </c>
      <c r="AP1366" s="687" t="s">
        <v>1783</v>
      </c>
      <c r="AQ1366" s="376" t="s">
        <v>659</v>
      </c>
      <c r="AR1366" s="369">
        <v>6.6660000000000001E-3</v>
      </c>
      <c r="AS1366" s="369">
        <v>6.6660000000000001E-3</v>
      </c>
      <c r="AT1366" s="369" t="s">
        <v>1419</v>
      </c>
      <c r="AW1366"/>
      <c r="AX1366" s="198"/>
      <c r="AY1366" s="184"/>
      <c r="AZ1366" s="184"/>
      <c r="BA1366" s="184"/>
      <c r="BB1366" s="186"/>
      <c r="BC1366" s="184"/>
      <c r="BD1366" s="184"/>
      <c r="BE1366" s="184"/>
      <c r="BF1366" s="184"/>
      <c r="BG1366" s="186"/>
      <c r="BH1366" s="186"/>
      <c r="BI1366" s="199"/>
      <c r="BJ1366" s="199"/>
      <c r="BK1366" s="199"/>
      <c r="BL1366" s="186"/>
      <c r="BM1366" s="186"/>
      <c r="BN1366" s="186"/>
      <c r="BO1366" s="186"/>
      <c r="BP1366" s="186"/>
      <c r="BQ1366" s="186"/>
      <c r="BR1366" s="186"/>
      <c r="BS1366" s="186"/>
      <c r="BT1366" s="187"/>
      <c r="BU1366" s="188"/>
      <c r="BV1366" s="189"/>
      <c r="BW1366" s="185"/>
      <c r="BX1366"/>
      <c r="BZ1366"/>
    </row>
    <row r="1367" spans="2:78" ht="18.75">
      <c r="B1367" s="676" t="s">
        <v>1268</v>
      </c>
      <c r="C1367" s="364">
        <v>34218763000125</v>
      </c>
      <c r="D1367" s="838" t="s">
        <v>14</v>
      </c>
      <c r="E1367" s="838" t="s">
        <v>607</v>
      </c>
      <c r="F1367" s="365" t="s">
        <v>1419</v>
      </c>
      <c r="G1367" s="366" t="s">
        <v>1419</v>
      </c>
      <c r="H1367" s="366" t="s">
        <v>34</v>
      </c>
      <c r="I1367" s="840" t="s">
        <v>34</v>
      </c>
      <c r="J1367" s="366" t="s">
        <v>608</v>
      </c>
      <c r="K1367" s="367" t="s">
        <v>48</v>
      </c>
      <c r="L1367" s="681" t="s">
        <v>1419</v>
      </c>
      <c r="M1367" s="368" t="s">
        <v>34</v>
      </c>
      <c r="N1367" s="682">
        <v>519979</v>
      </c>
      <c r="O1367" s="683" t="s">
        <v>1321</v>
      </c>
      <c r="P1367" s="684">
        <v>43645</v>
      </c>
      <c r="Q1367" s="372">
        <v>179.72559539</v>
      </c>
      <c r="R1367" s="372">
        <v>184.36004271808778</v>
      </c>
      <c r="S1367" s="873">
        <v>2</v>
      </c>
      <c r="T1367" s="369">
        <v>1.8915708709053014E-2</v>
      </c>
      <c r="U1367" s="685">
        <v>0.19455817030076891</v>
      </c>
      <c r="V1367" s="369">
        <v>-2.9137970158029658E-2</v>
      </c>
      <c r="W1367" s="685">
        <v>-0.25619989863543136</v>
      </c>
      <c r="X1367" s="369">
        <v>-1.0832023017857018E-2</v>
      </c>
      <c r="Y1367" s="685">
        <v>-7.2384843450816E-2</v>
      </c>
      <c r="Z1367" s="369">
        <v>-0.26050445000000055</v>
      </c>
      <c r="AA1367" s="685">
        <v>-1.3870873176600746</v>
      </c>
      <c r="AB1367" s="369">
        <v>0.27521534263975322</v>
      </c>
      <c r="AC1367" s="373">
        <v>-0.51911843686808457</v>
      </c>
      <c r="AD1367" s="686">
        <v>0</v>
      </c>
      <c r="AE1367" s="687" t="s">
        <v>2061</v>
      </c>
      <c r="AF1367" s="688" t="s">
        <v>1800</v>
      </c>
      <c r="AG1367" s="689" t="s">
        <v>1438</v>
      </c>
      <c r="AH1367" s="689" t="s">
        <v>1786</v>
      </c>
      <c r="AI1367" s="689">
        <v>1000</v>
      </c>
      <c r="AJ1367" s="689">
        <v>100</v>
      </c>
      <c r="AK1367" s="689">
        <v>100</v>
      </c>
      <c r="AL1367" s="673">
        <v>1.4</v>
      </c>
      <c r="AM1367" s="673">
        <v>20</v>
      </c>
      <c r="AN1367" s="685" t="s">
        <v>1801</v>
      </c>
      <c r="AO1367" s="683" t="s">
        <v>1324</v>
      </c>
      <c r="AP1367" s="687" t="s">
        <v>1783</v>
      </c>
      <c r="AQ1367" s="376" t="s">
        <v>659</v>
      </c>
      <c r="AR1367" s="369">
        <v>4.6661999999999997E-3</v>
      </c>
      <c r="AS1367" s="369">
        <v>4.6661999999999997E-3</v>
      </c>
      <c r="AT1367" s="369" t="s">
        <v>1419</v>
      </c>
      <c r="AW1367"/>
      <c r="AX1367" s="198"/>
      <c r="AY1367" s="184"/>
      <c r="AZ1367" s="184"/>
      <c r="BA1367" s="184"/>
      <c r="BB1367" s="186"/>
      <c r="BC1367" s="184"/>
      <c r="BD1367" s="184"/>
      <c r="BE1367" s="184"/>
      <c r="BF1367" s="184"/>
      <c r="BG1367" s="186"/>
      <c r="BH1367" s="186"/>
      <c r="BI1367" s="199"/>
      <c r="BJ1367" s="199"/>
      <c r="BK1367" s="199"/>
      <c r="BL1367" s="186"/>
      <c r="BM1367" s="186"/>
      <c r="BN1367" s="186"/>
      <c r="BO1367" s="186"/>
      <c r="BP1367" s="186"/>
      <c r="BQ1367" s="186"/>
      <c r="BR1367" s="186"/>
      <c r="BS1367" s="186"/>
      <c r="BT1367" s="187"/>
      <c r="BU1367" s="188"/>
      <c r="BV1367" s="189"/>
      <c r="BW1367" s="185"/>
      <c r="BX1367"/>
      <c r="BZ1367"/>
    </row>
    <row r="1368" spans="2:78" ht="18.75">
      <c r="B1368" s="676" t="s">
        <v>1269</v>
      </c>
      <c r="C1368" s="364"/>
      <c r="D1368" s="838" t="s">
        <v>14</v>
      </c>
      <c r="E1368" s="838" t="s">
        <v>15</v>
      </c>
      <c r="F1368" s="365" t="s">
        <v>699</v>
      </c>
      <c r="G1368" s="366" t="s">
        <v>1419</v>
      </c>
      <c r="H1368" s="366" t="s">
        <v>34</v>
      </c>
      <c r="I1368" s="840" t="s">
        <v>34</v>
      </c>
      <c r="J1368" s="366" t="s">
        <v>611</v>
      </c>
      <c r="L1368" s="681" t="s">
        <v>1419</v>
      </c>
      <c r="M1368" s="368" t="s">
        <v>1416</v>
      </c>
      <c r="N1368" s="683">
        <v>579319</v>
      </c>
      <c r="O1368" s="683" t="s">
        <v>1321</v>
      </c>
      <c r="S1368" s="873"/>
      <c r="AD1368" s="686">
        <v>0</v>
      </c>
      <c r="AG1368" s="689" t="s">
        <v>1438</v>
      </c>
      <c r="AI1368" s="689">
        <v>0</v>
      </c>
      <c r="AJ1368" s="689">
        <v>0</v>
      </c>
      <c r="AK1368" s="689">
        <v>0</v>
      </c>
      <c r="AO1368" s="683" t="s">
        <v>1324</v>
      </c>
      <c r="AR1368" s="369">
        <v>2.9997000000000001E-3</v>
      </c>
      <c r="AS1368" s="369">
        <v>2.9997000000000001E-3</v>
      </c>
      <c r="AT1368" s="369" t="s">
        <v>1419</v>
      </c>
      <c r="AW1368"/>
      <c r="AX1368" s="198"/>
      <c r="AY1368" s="184"/>
      <c r="AZ1368" s="184"/>
      <c r="BA1368" s="184"/>
      <c r="BB1368" s="186"/>
      <c r="BC1368" s="184"/>
      <c r="BD1368" s="184"/>
      <c r="BE1368" s="184"/>
      <c r="BF1368" s="184"/>
      <c r="BG1368" s="186"/>
      <c r="BH1368" s="186"/>
      <c r="BI1368" s="199"/>
      <c r="BJ1368" s="199"/>
      <c r="BK1368" s="199"/>
      <c r="BL1368" s="186"/>
      <c r="BM1368" s="186"/>
      <c r="BN1368" s="186"/>
      <c r="BO1368" s="186"/>
      <c r="BP1368" s="186"/>
      <c r="BQ1368" s="186"/>
      <c r="BR1368" s="186"/>
      <c r="BS1368" s="186"/>
      <c r="BT1368" s="187"/>
      <c r="BU1368" s="188"/>
      <c r="BV1368" s="189"/>
      <c r="BW1368" s="185"/>
      <c r="BX1368"/>
      <c r="BZ1368"/>
    </row>
    <row r="1369" spans="2:78" ht="18.75">
      <c r="B1369" s="676" t="s">
        <v>586</v>
      </c>
      <c r="C1369" s="364"/>
      <c r="D1369" s="838" t="s">
        <v>14</v>
      </c>
      <c r="E1369" s="838" t="s">
        <v>607</v>
      </c>
      <c r="F1369" s="365" t="s">
        <v>1419</v>
      </c>
      <c r="G1369" s="366" t="s">
        <v>866</v>
      </c>
      <c r="H1369" s="366" t="s">
        <v>34</v>
      </c>
      <c r="I1369" s="840" t="s">
        <v>34</v>
      </c>
      <c r="J1369" s="366" t="s">
        <v>1270</v>
      </c>
      <c r="L1369" s="681" t="s">
        <v>1419</v>
      </c>
      <c r="M1369" s="368" t="s">
        <v>1416</v>
      </c>
      <c r="N1369" s="683">
        <v>554995</v>
      </c>
      <c r="O1369" s="683" t="s">
        <v>1321</v>
      </c>
      <c r="S1369" s="873"/>
      <c r="AD1369" s="686">
        <v>0</v>
      </c>
      <c r="AG1369" s="689" t="s">
        <v>1438</v>
      </c>
      <c r="AI1369" s="689">
        <v>1000</v>
      </c>
      <c r="AJ1369" s="689">
        <v>100</v>
      </c>
      <c r="AK1369" s="689">
        <v>100</v>
      </c>
      <c r="AO1369" s="683" t="s">
        <v>1324</v>
      </c>
      <c r="AR1369" s="369">
        <v>2.9997000000000001E-3</v>
      </c>
      <c r="AS1369" s="369">
        <v>2.9997000000000001E-3</v>
      </c>
      <c r="AT1369" s="369" t="s">
        <v>1419</v>
      </c>
      <c r="AW1369"/>
      <c r="AX1369" s="198"/>
      <c r="AY1369" s="184"/>
      <c r="AZ1369" s="184"/>
      <c r="BA1369" s="184"/>
      <c r="BB1369" s="186"/>
      <c r="BC1369" s="184"/>
      <c r="BD1369" s="184"/>
      <c r="BE1369" s="184"/>
      <c r="BF1369" s="184"/>
      <c r="BG1369" s="186"/>
      <c r="BH1369" s="186"/>
      <c r="BI1369" s="199"/>
      <c r="BJ1369" s="199"/>
      <c r="BK1369" s="199"/>
      <c r="BL1369" s="186"/>
      <c r="BM1369" s="186"/>
      <c r="BN1369" s="186"/>
      <c r="BO1369" s="186"/>
      <c r="BP1369" s="186"/>
      <c r="BQ1369" s="186"/>
      <c r="BR1369" s="186"/>
      <c r="BS1369" s="186"/>
      <c r="BT1369" s="187"/>
      <c r="BU1369" s="188"/>
      <c r="BV1369" s="189"/>
      <c r="BW1369" s="185"/>
      <c r="BX1369"/>
      <c r="BZ1369"/>
    </row>
    <row r="1370" spans="2:78" ht="18.75">
      <c r="B1370" s="676" t="s">
        <v>509</v>
      </c>
      <c r="C1370" s="364">
        <v>39456513000147</v>
      </c>
      <c r="D1370" s="838" t="s">
        <v>14</v>
      </c>
      <c r="E1370" s="838" t="s">
        <v>607</v>
      </c>
      <c r="F1370" s="365" t="s">
        <v>860</v>
      </c>
      <c r="G1370" s="366" t="s">
        <v>866</v>
      </c>
      <c r="H1370" s="366" t="s">
        <v>34</v>
      </c>
      <c r="I1370" s="840" t="s">
        <v>34</v>
      </c>
      <c r="J1370" s="366" t="s">
        <v>611</v>
      </c>
      <c r="K1370" s="367" t="s">
        <v>1782</v>
      </c>
      <c r="L1370" s="681" t="s">
        <v>1419</v>
      </c>
      <c r="M1370" s="368" t="s">
        <v>1416</v>
      </c>
      <c r="N1370" s="683">
        <v>560189</v>
      </c>
      <c r="O1370" s="683" t="s">
        <v>1321</v>
      </c>
      <c r="P1370" s="684">
        <v>44147</v>
      </c>
      <c r="Q1370" s="372">
        <v>7.5776725300000001</v>
      </c>
      <c r="R1370" s="372">
        <v>13.786314014519998</v>
      </c>
      <c r="S1370" s="873">
        <v>2</v>
      </c>
      <c r="T1370" s="369">
        <v>-0.45046930425774612</v>
      </c>
      <c r="U1370" s="685">
        <v>-4.6333174696807404</v>
      </c>
      <c r="V1370" s="369">
        <v>-0.51854266209333533</v>
      </c>
      <c r="W1370" s="685">
        <v>-4.5593628089377773</v>
      </c>
      <c r="AB1370" s="369">
        <v>0.31633913588307289</v>
      </c>
      <c r="AC1370" s="373">
        <v>-1.9987221898534662</v>
      </c>
      <c r="AD1370" s="686">
        <v>0</v>
      </c>
      <c r="AE1370" s="687" t="s">
        <v>2061</v>
      </c>
      <c r="AF1370" s="688" t="s">
        <v>1800</v>
      </c>
      <c r="AG1370" s="689" t="s">
        <v>1438</v>
      </c>
      <c r="AH1370" s="689" t="s">
        <v>1786</v>
      </c>
      <c r="AI1370" s="689">
        <v>0</v>
      </c>
      <c r="AJ1370" s="689">
        <v>0</v>
      </c>
      <c r="AK1370" s="689">
        <v>0</v>
      </c>
      <c r="AL1370" s="673">
        <v>0.9</v>
      </c>
      <c r="AM1370" s="673">
        <v>0</v>
      </c>
      <c r="AN1370" s="685" t="s">
        <v>1782</v>
      </c>
      <c r="AO1370" s="683" t="s">
        <v>1324</v>
      </c>
      <c r="AP1370" s="687" t="s">
        <v>1783</v>
      </c>
      <c r="AQ1370" s="376" t="s">
        <v>659</v>
      </c>
      <c r="AR1370" s="369">
        <v>2.9997000000000001E-3</v>
      </c>
      <c r="AS1370" s="369">
        <v>2.9997000000000001E-3</v>
      </c>
      <c r="AT1370" s="369" t="s">
        <v>1419</v>
      </c>
      <c r="AW1370"/>
      <c r="AX1370" s="198"/>
      <c r="AY1370" s="184"/>
      <c r="AZ1370" s="184"/>
      <c r="BA1370" s="184"/>
      <c r="BB1370" s="186"/>
      <c r="BC1370" s="184"/>
      <c r="BD1370" s="184"/>
      <c r="BE1370" s="184"/>
      <c r="BF1370" s="184"/>
      <c r="BG1370" s="186"/>
      <c r="BH1370" s="186"/>
      <c r="BI1370" s="199"/>
      <c r="BJ1370" s="199"/>
      <c r="BK1370" s="199"/>
      <c r="BL1370" s="186"/>
      <c r="BM1370" s="186"/>
      <c r="BN1370" s="186"/>
      <c r="BO1370" s="186"/>
      <c r="BP1370" s="186"/>
      <c r="BQ1370" s="186"/>
      <c r="BR1370" s="186"/>
      <c r="BS1370" s="186"/>
      <c r="BT1370" s="187"/>
      <c r="BU1370" s="188"/>
      <c r="BV1370" s="189"/>
      <c r="BW1370" s="185"/>
      <c r="BX1370"/>
      <c r="BZ1370"/>
    </row>
    <row r="1371" spans="2:78" ht="18.75">
      <c r="B1371" s="676" t="s">
        <v>587</v>
      </c>
      <c r="C1371" s="364"/>
      <c r="D1371" s="838" t="s">
        <v>14</v>
      </c>
      <c r="E1371" s="838" t="s">
        <v>607</v>
      </c>
      <c r="F1371" s="365" t="s">
        <v>1419</v>
      </c>
      <c r="G1371" s="366" t="s">
        <v>866</v>
      </c>
      <c r="H1371" s="366" t="s">
        <v>34</v>
      </c>
      <c r="I1371" s="840" t="s">
        <v>34</v>
      </c>
      <c r="J1371" s="366" t="s">
        <v>611</v>
      </c>
      <c r="L1371" s="681" t="s">
        <v>1419</v>
      </c>
      <c r="M1371" s="368" t="s">
        <v>1416</v>
      </c>
      <c r="N1371" s="683">
        <v>538663</v>
      </c>
      <c r="O1371" s="683" t="s">
        <v>1321</v>
      </c>
      <c r="S1371" s="873"/>
      <c r="AD1371" s="686">
        <v>0</v>
      </c>
      <c r="AG1371" s="689" t="s">
        <v>1438</v>
      </c>
      <c r="AI1371" s="689">
        <v>0</v>
      </c>
      <c r="AJ1371" s="689">
        <v>100</v>
      </c>
      <c r="AK1371" s="689">
        <v>0</v>
      </c>
      <c r="AO1371" s="683" t="s">
        <v>1324</v>
      </c>
      <c r="AR1371" s="369">
        <v>2.9997000000000001E-3</v>
      </c>
      <c r="AS1371" s="369">
        <v>2.9997000000000001E-3</v>
      </c>
      <c r="AT1371" s="369" t="s">
        <v>1419</v>
      </c>
      <c r="AW1371"/>
      <c r="AX1371" s="198"/>
      <c r="AY1371" s="184"/>
      <c r="AZ1371" s="184"/>
      <c r="BA1371" s="184"/>
      <c r="BB1371" s="186"/>
      <c r="BC1371" s="184"/>
      <c r="BD1371" s="184"/>
      <c r="BE1371" s="184"/>
      <c r="BF1371" s="184"/>
      <c r="BG1371" s="186"/>
      <c r="BH1371" s="186"/>
      <c r="BI1371" s="199"/>
      <c r="BJ1371" s="199"/>
      <c r="BK1371" s="199"/>
      <c r="BL1371" s="186"/>
      <c r="BM1371" s="186"/>
      <c r="BN1371" s="186"/>
      <c r="BO1371" s="186"/>
      <c r="BP1371" s="186"/>
      <c r="BQ1371" s="186"/>
      <c r="BR1371" s="186"/>
      <c r="BS1371" s="186"/>
      <c r="BT1371" s="187"/>
      <c r="BU1371" s="188"/>
      <c r="BV1371" s="189"/>
      <c r="BW1371" s="185"/>
      <c r="BX1371"/>
      <c r="BZ1371"/>
    </row>
    <row r="1372" spans="2:78" ht="18.75">
      <c r="B1372" s="676" t="s">
        <v>510</v>
      </c>
      <c r="C1372" s="364">
        <v>40503169000189</v>
      </c>
      <c r="D1372" s="838" t="s">
        <v>14</v>
      </c>
      <c r="E1372" s="838" t="s">
        <v>607</v>
      </c>
      <c r="F1372" s="365" t="s">
        <v>699</v>
      </c>
      <c r="G1372" s="366" t="s">
        <v>1419</v>
      </c>
      <c r="H1372" s="366" t="s">
        <v>34</v>
      </c>
      <c r="I1372" s="840" t="s">
        <v>34</v>
      </c>
      <c r="J1372" s="366" t="s">
        <v>611</v>
      </c>
      <c r="K1372" s="367" t="s">
        <v>48</v>
      </c>
      <c r="L1372" s="681" t="s">
        <v>1339</v>
      </c>
      <c r="M1372" s="368" t="s">
        <v>1416</v>
      </c>
      <c r="N1372" s="683">
        <v>572330</v>
      </c>
      <c r="O1372" s="683" t="s">
        <v>1321</v>
      </c>
      <c r="P1372" s="684">
        <v>44227</v>
      </c>
      <c r="Q1372" s="372">
        <v>57.180253010000001</v>
      </c>
      <c r="R1372" s="372">
        <v>80.272547681239914</v>
      </c>
      <c r="S1372" s="873">
        <v>1</v>
      </c>
      <c r="T1372" s="369">
        <v>-0.2149393790269466</v>
      </c>
      <c r="U1372" s="685">
        <v>-2.2107663504593988</v>
      </c>
      <c r="V1372" s="369">
        <v>-0.34733061866301074</v>
      </c>
      <c r="W1372" s="685">
        <v>-3.0539556740510556</v>
      </c>
      <c r="AB1372" s="369">
        <v>0.49863441018644539</v>
      </c>
      <c r="AC1372" s="373">
        <v>-0.92464939755330455</v>
      </c>
      <c r="AD1372" s="686">
        <v>0</v>
      </c>
      <c r="AE1372" s="687" t="s">
        <v>2061</v>
      </c>
      <c r="AF1372" s="688" t="s">
        <v>1800</v>
      </c>
      <c r="AG1372" s="689" t="s">
        <v>1438</v>
      </c>
      <c r="AH1372" s="689" t="s">
        <v>1786</v>
      </c>
      <c r="AI1372" s="689">
        <v>0</v>
      </c>
      <c r="AJ1372" s="689">
        <v>0</v>
      </c>
      <c r="AK1372" s="689">
        <v>0</v>
      </c>
      <c r="AL1372" s="673">
        <v>0.25</v>
      </c>
      <c r="AM1372" s="673">
        <v>0</v>
      </c>
      <c r="AN1372" s="685" t="s">
        <v>1782</v>
      </c>
      <c r="AO1372" s="683" t="s">
        <v>1324</v>
      </c>
      <c r="AP1372" s="687" t="s">
        <v>1802</v>
      </c>
      <c r="AQ1372" s="376" t="s">
        <v>668</v>
      </c>
      <c r="AR1372" s="369">
        <v>8.3325000000000001E-4</v>
      </c>
      <c r="AS1372" s="369">
        <v>8.3325000000000001E-4</v>
      </c>
      <c r="AT1372" s="369" t="s">
        <v>1419</v>
      </c>
      <c r="AW1372"/>
      <c r="AX1372" s="198"/>
      <c r="AY1372" s="184"/>
      <c r="AZ1372" s="184"/>
      <c r="BA1372" s="184"/>
      <c r="BB1372" s="186"/>
      <c r="BC1372" s="184"/>
      <c r="BD1372" s="184"/>
      <c r="BE1372" s="184"/>
      <c r="BF1372" s="184"/>
      <c r="BG1372" s="186"/>
      <c r="BH1372" s="186"/>
      <c r="BI1372" s="199"/>
      <c r="BJ1372" s="199"/>
      <c r="BK1372" s="199"/>
      <c r="BL1372" s="186"/>
      <c r="BM1372" s="186"/>
      <c r="BN1372" s="186"/>
      <c r="BO1372" s="186"/>
      <c r="BP1372" s="186"/>
      <c r="BQ1372" s="186"/>
      <c r="BR1372" s="186"/>
      <c r="BS1372" s="186"/>
      <c r="BT1372" s="187"/>
      <c r="BU1372" s="188"/>
      <c r="BV1372" s="189"/>
      <c r="BW1372" s="185"/>
      <c r="BX1372"/>
      <c r="BZ1372"/>
    </row>
    <row r="1373" spans="2:78" ht="18.75">
      <c r="B1373" s="676" t="s">
        <v>436</v>
      </c>
      <c r="C1373" s="364">
        <v>13962947000125</v>
      </c>
      <c r="D1373" s="838" t="s">
        <v>14</v>
      </c>
      <c r="E1373" s="838" t="s">
        <v>607</v>
      </c>
      <c r="F1373" s="365" t="s">
        <v>1419</v>
      </c>
      <c r="G1373" s="366" t="s">
        <v>1419</v>
      </c>
      <c r="H1373" s="366" t="s">
        <v>34</v>
      </c>
      <c r="I1373" s="840" t="s">
        <v>34</v>
      </c>
      <c r="J1373" s="366" t="s">
        <v>608</v>
      </c>
      <c r="K1373" s="367" t="s">
        <v>48</v>
      </c>
      <c r="L1373" s="681" t="s">
        <v>1419</v>
      </c>
      <c r="M1373" s="368" t="s">
        <v>34</v>
      </c>
      <c r="N1373" s="682">
        <v>302139</v>
      </c>
      <c r="O1373" s="683" t="s">
        <v>1321</v>
      </c>
      <c r="P1373" s="684">
        <v>41018</v>
      </c>
      <c r="Q1373" s="372">
        <v>736.13732100000004</v>
      </c>
      <c r="R1373" s="372">
        <v>637.07525979282843</v>
      </c>
      <c r="S1373" s="873">
        <v>1</v>
      </c>
      <c r="T1373" s="369">
        <v>0.10684127572695723</v>
      </c>
      <c r="U1373" s="685">
        <v>1.0989196036883471</v>
      </c>
      <c r="V1373" s="369">
        <v>6.2773232530487499E-2</v>
      </c>
      <c r="W1373" s="685">
        <v>0.55194290213442843</v>
      </c>
      <c r="X1373" s="369">
        <v>0.31917580341804874</v>
      </c>
      <c r="Y1373" s="685">
        <v>2.1328878756643022</v>
      </c>
      <c r="Z1373" s="369">
        <v>0.64587692367698102</v>
      </c>
      <c r="AA1373" s="685">
        <v>3.4390494657639916</v>
      </c>
      <c r="AB1373" s="369">
        <v>0.1968499231733081</v>
      </c>
      <c r="AC1373" s="373">
        <v>-0.25886805015352687</v>
      </c>
      <c r="AD1373" s="686">
        <v>22041216000138</v>
      </c>
      <c r="AE1373" s="687" t="s">
        <v>1919</v>
      </c>
      <c r="AF1373" s="688" t="s">
        <v>1842</v>
      </c>
      <c r="AG1373" s="689" t="s">
        <v>736</v>
      </c>
      <c r="AH1373" s="689" t="s">
        <v>1786</v>
      </c>
      <c r="AI1373" s="689">
        <v>1000</v>
      </c>
      <c r="AJ1373" s="689">
        <v>1000</v>
      </c>
      <c r="AK1373" s="689">
        <v>1000</v>
      </c>
      <c r="AL1373" s="673">
        <v>1.8</v>
      </c>
      <c r="AM1373" s="673">
        <v>20</v>
      </c>
      <c r="AN1373" s="685" t="s">
        <v>666</v>
      </c>
      <c r="AO1373" s="683" t="s">
        <v>1324</v>
      </c>
      <c r="AP1373" s="687" t="s">
        <v>1783</v>
      </c>
      <c r="AQ1373" s="376" t="s">
        <v>659</v>
      </c>
      <c r="AR1373" s="369">
        <v>6.0000000000000001E-3</v>
      </c>
      <c r="AS1373" s="369">
        <v>6.0000000000000001E-3</v>
      </c>
      <c r="AT1373" s="369" t="s">
        <v>1419</v>
      </c>
      <c r="AW1373"/>
      <c r="AX1373" s="198"/>
      <c r="AY1373" s="184"/>
      <c r="AZ1373" s="184"/>
      <c r="BA1373" s="184"/>
      <c r="BB1373" s="186"/>
      <c r="BC1373" s="184"/>
      <c r="BD1373" s="184"/>
      <c r="BE1373" s="184"/>
      <c r="BF1373" s="184"/>
      <c r="BG1373" s="186"/>
      <c r="BH1373" s="186"/>
      <c r="BI1373" s="199"/>
      <c r="BJ1373" s="199"/>
      <c r="BK1373" s="199"/>
      <c r="BL1373" s="186"/>
      <c r="BM1373" s="186"/>
      <c r="BN1373" s="186"/>
      <c r="BO1373" s="186"/>
      <c r="BP1373" s="186"/>
      <c r="BQ1373" s="186"/>
      <c r="BR1373" s="186"/>
      <c r="BS1373" s="186"/>
      <c r="BT1373" s="187"/>
      <c r="BU1373" s="188"/>
      <c r="BV1373" s="189"/>
      <c r="BW1373" s="185"/>
      <c r="BX1373"/>
      <c r="BZ1373"/>
    </row>
    <row r="1374" spans="2:78" ht="18.75">
      <c r="B1374" s="676" t="s">
        <v>437</v>
      </c>
      <c r="C1374" s="364">
        <v>13962941000158</v>
      </c>
      <c r="D1374" s="838" t="s">
        <v>14</v>
      </c>
      <c r="E1374" s="838" t="s">
        <v>614</v>
      </c>
      <c r="F1374" s="365" t="s">
        <v>1419</v>
      </c>
      <c r="G1374" s="366" t="s">
        <v>1419</v>
      </c>
      <c r="H1374" s="366" t="s">
        <v>1338</v>
      </c>
      <c r="I1374" s="840" t="s">
        <v>34</v>
      </c>
      <c r="J1374" s="366" t="s">
        <v>608</v>
      </c>
      <c r="K1374" s="367" t="s">
        <v>48</v>
      </c>
      <c r="L1374" s="681" t="s">
        <v>1419</v>
      </c>
      <c r="M1374" s="368" t="s">
        <v>34</v>
      </c>
      <c r="N1374" s="682">
        <v>302147</v>
      </c>
      <c r="O1374" s="683" t="s">
        <v>1321</v>
      </c>
      <c r="P1374" s="684">
        <v>41018</v>
      </c>
      <c r="Q1374" s="372">
        <v>110.569501</v>
      </c>
      <c r="R1374" s="372">
        <v>94.34362473705184</v>
      </c>
      <c r="S1374" s="873">
        <v>1</v>
      </c>
      <c r="T1374" s="369">
        <v>0.14696841936511906</v>
      </c>
      <c r="U1374" s="685">
        <v>1.5116487150168834</v>
      </c>
      <c r="V1374" s="369">
        <v>7.8391671570005039E-2</v>
      </c>
      <c r="W1374" s="685">
        <v>0.68927033012842553</v>
      </c>
      <c r="X1374" s="369">
        <v>0.42038636694813247</v>
      </c>
      <c r="Y1374" s="685">
        <v>2.8092260614876334</v>
      </c>
      <c r="Z1374" s="369">
        <v>0.60081266064402095</v>
      </c>
      <c r="AA1374" s="685">
        <v>3.1990993699682519</v>
      </c>
      <c r="AB1374" s="369">
        <v>0.24141608335268686</v>
      </c>
      <c r="AC1374" s="373">
        <v>-0.14638509686034543</v>
      </c>
      <c r="AD1374" s="686">
        <v>0</v>
      </c>
      <c r="AE1374" s="687" t="s">
        <v>1919</v>
      </c>
      <c r="AF1374" s="688" t="s">
        <v>1842</v>
      </c>
      <c r="AG1374" s="689" t="s">
        <v>736</v>
      </c>
      <c r="AH1374" s="689" t="s">
        <v>1786</v>
      </c>
      <c r="AI1374" s="689">
        <v>1000</v>
      </c>
      <c r="AJ1374" s="689">
        <v>1000</v>
      </c>
      <c r="AK1374" s="689">
        <v>1000</v>
      </c>
      <c r="AL1374" s="673">
        <v>1.8</v>
      </c>
      <c r="AM1374" s="673">
        <v>20</v>
      </c>
      <c r="AN1374" s="685" t="s">
        <v>666</v>
      </c>
      <c r="AO1374" s="683" t="s">
        <v>1324</v>
      </c>
      <c r="AP1374" s="687" t="s">
        <v>1783</v>
      </c>
      <c r="AQ1374" s="376" t="s">
        <v>659</v>
      </c>
      <c r="AR1374" s="369">
        <v>6.0000000000000001E-3</v>
      </c>
      <c r="AS1374" s="369">
        <v>6.0000000000000001E-3</v>
      </c>
      <c r="AT1374" s="369" t="s">
        <v>1419</v>
      </c>
      <c r="AW1374"/>
      <c r="AX1374" s="198"/>
      <c r="AY1374" s="184"/>
      <c r="AZ1374" s="184"/>
      <c r="BA1374" s="184"/>
      <c r="BB1374" s="186"/>
      <c r="BC1374" s="184"/>
      <c r="BD1374" s="184"/>
      <c r="BE1374" s="184"/>
      <c r="BF1374" s="184"/>
      <c r="BG1374" s="186"/>
      <c r="BH1374" s="186"/>
      <c r="BI1374" s="199"/>
      <c r="BJ1374" s="199"/>
      <c r="BK1374" s="199"/>
      <c r="BL1374" s="186"/>
      <c r="BM1374" s="186"/>
      <c r="BN1374" s="186"/>
      <c r="BO1374" s="186"/>
      <c r="BP1374" s="186"/>
      <c r="BQ1374" s="186"/>
      <c r="BR1374" s="186"/>
      <c r="BS1374" s="186"/>
      <c r="BT1374" s="187"/>
      <c r="BU1374" s="188"/>
      <c r="BV1374" s="189"/>
      <c r="BW1374" s="185"/>
      <c r="BX1374"/>
      <c r="BZ1374"/>
    </row>
    <row r="1375" spans="2:78" ht="18.75">
      <c r="B1375" s="676" t="s">
        <v>1271</v>
      </c>
      <c r="C1375" s="364">
        <v>13060032000124</v>
      </c>
      <c r="D1375" s="838" t="s">
        <v>11</v>
      </c>
      <c r="E1375" s="838" t="s">
        <v>661</v>
      </c>
      <c r="F1375" s="365" t="s">
        <v>672</v>
      </c>
      <c r="G1375" s="366" t="s">
        <v>738</v>
      </c>
      <c r="H1375" s="366" t="s">
        <v>34</v>
      </c>
      <c r="I1375" s="840" t="s">
        <v>1419</v>
      </c>
      <c r="J1375" s="366" t="s">
        <v>608</v>
      </c>
      <c r="K1375" s="367" t="s">
        <v>48</v>
      </c>
      <c r="L1375" s="681" t="s">
        <v>1419</v>
      </c>
      <c r="M1375" s="368" t="s">
        <v>34</v>
      </c>
      <c r="N1375" s="682">
        <v>270148</v>
      </c>
      <c r="O1375" s="683" t="s">
        <v>1321</v>
      </c>
      <c r="P1375" s="684">
        <v>40625</v>
      </c>
      <c r="Q1375" s="372">
        <v>180.93219099999999</v>
      </c>
      <c r="R1375" s="372">
        <v>182.22347790438243</v>
      </c>
      <c r="S1375" s="873">
        <v>1</v>
      </c>
      <c r="T1375" s="369">
        <v>6.1984182224327888E-2</v>
      </c>
      <c r="U1375" s="685">
        <v>0.63754043090032453</v>
      </c>
      <c r="V1375" s="369">
        <v>9.2339993618802074E-2</v>
      </c>
      <c r="W1375" s="685">
        <v>0.81191300824412727</v>
      </c>
      <c r="X1375" s="369">
        <v>2.7242051478949758E-2</v>
      </c>
      <c r="Y1375" s="685">
        <v>0.18204463084430991</v>
      </c>
      <c r="Z1375" s="369">
        <v>7.3854025851364913E-2</v>
      </c>
      <c r="AA1375" s="685">
        <v>0.39324465519328883</v>
      </c>
      <c r="AB1375" s="369">
        <v>5.2650519384674625E-2</v>
      </c>
      <c r="AC1375" s="373">
        <v>-0.40629028823327817</v>
      </c>
      <c r="AD1375" s="686">
        <v>10342116000162</v>
      </c>
      <c r="AE1375" s="687" t="s">
        <v>1811</v>
      </c>
      <c r="AF1375" s="688" t="s">
        <v>1811</v>
      </c>
      <c r="AG1375" s="689" t="s">
        <v>469</v>
      </c>
      <c r="AH1375" s="689" t="s">
        <v>1786</v>
      </c>
      <c r="AI1375" s="689">
        <v>100</v>
      </c>
      <c r="AJ1375" s="689">
        <v>100</v>
      </c>
      <c r="AK1375" s="689">
        <v>100</v>
      </c>
      <c r="AL1375" s="673">
        <v>0.35</v>
      </c>
      <c r="AM1375" s="673">
        <v>0</v>
      </c>
      <c r="AN1375" s="685" t="s">
        <v>633</v>
      </c>
      <c r="AO1375" s="683" t="s">
        <v>1324</v>
      </c>
      <c r="AP1375" s="687" t="s">
        <v>1788</v>
      </c>
      <c r="AQ1375" s="376" t="s">
        <v>676</v>
      </c>
      <c r="AR1375" s="369">
        <v>1.16666666666667E-3</v>
      </c>
      <c r="AS1375" s="369">
        <v>1.16666666666667E-3</v>
      </c>
      <c r="AT1375" s="369" t="s">
        <v>1419</v>
      </c>
      <c r="AW1375"/>
      <c r="AX1375" s="198"/>
      <c r="AY1375" s="184"/>
      <c r="AZ1375" s="184"/>
      <c r="BA1375" s="184"/>
      <c r="BB1375" s="186"/>
      <c r="BC1375" s="184"/>
      <c r="BD1375" s="184"/>
      <c r="BE1375" s="184"/>
      <c r="BF1375" s="184"/>
      <c r="BG1375" s="186"/>
      <c r="BH1375" s="186"/>
      <c r="BI1375" s="199"/>
      <c r="BJ1375" s="199"/>
      <c r="BK1375" s="199"/>
      <c r="BL1375" s="186"/>
      <c r="BM1375" s="186"/>
      <c r="BN1375" s="186"/>
      <c r="BO1375" s="186"/>
      <c r="BP1375" s="186"/>
      <c r="BQ1375" s="186"/>
      <c r="BR1375" s="186"/>
      <c r="BS1375" s="186"/>
      <c r="BT1375" s="187"/>
      <c r="BU1375" s="188"/>
      <c r="BV1375" s="189"/>
      <c r="BW1375" s="185"/>
      <c r="BX1375"/>
      <c r="BZ1375"/>
    </row>
    <row r="1376" spans="2:78" ht="18.75">
      <c r="B1376" s="676" t="s">
        <v>1272</v>
      </c>
      <c r="C1376" s="364">
        <v>14491665000150</v>
      </c>
      <c r="D1376" s="838" t="s">
        <v>11</v>
      </c>
      <c r="E1376" s="838" t="s">
        <v>620</v>
      </c>
      <c r="F1376" s="365" t="s">
        <v>663</v>
      </c>
      <c r="G1376" s="366" t="s">
        <v>738</v>
      </c>
      <c r="H1376" s="366" t="s">
        <v>34</v>
      </c>
      <c r="I1376" s="840" t="s">
        <v>1419</v>
      </c>
      <c r="J1376" s="366" t="s">
        <v>608</v>
      </c>
      <c r="K1376" s="367" t="s">
        <v>48</v>
      </c>
      <c r="L1376" s="681" t="s">
        <v>1419</v>
      </c>
      <c r="M1376" s="368" t="s">
        <v>34</v>
      </c>
      <c r="N1376" s="682">
        <v>419958</v>
      </c>
      <c r="O1376" s="683" t="s">
        <v>1321</v>
      </c>
      <c r="P1376" s="684">
        <v>42501</v>
      </c>
      <c r="Q1376" s="372">
        <v>391.681128</v>
      </c>
      <c r="R1376" s="372">
        <v>341.86244749800795</v>
      </c>
      <c r="S1376" s="873">
        <v>1</v>
      </c>
      <c r="T1376" s="369">
        <v>0.10675278790341758</v>
      </c>
      <c r="U1376" s="685">
        <v>1.0980094591462326</v>
      </c>
      <c r="V1376" s="369">
        <v>0.12544035936400744</v>
      </c>
      <c r="W1376" s="685">
        <v>1.1029528542843419</v>
      </c>
      <c r="X1376" s="369">
        <v>0.17809661072653915</v>
      </c>
      <c r="Y1376" s="685">
        <v>1.1901281289108521</v>
      </c>
      <c r="Z1376" s="369">
        <v>0.19748727903390129</v>
      </c>
      <c r="AA1376" s="685">
        <v>1.051544801430917</v>
      </c>
      <c r="AB1376" s="369">
        <v>1.4854333374402437E-3</v>
      </c>
      <c r="AC1376" s="373">
        <v>7.8825287905221391</v>
      </c>
      <c r="AD1376" s="686">
        <v>0</v>
      </c>
      <c r="AE1376" s="687" t="s">
        <v>1811</v>
      </c>
      <c r="AF1376" s="688" t="s">
        <v>1811</v>
      </c>
      <c r="AG1376" s="689" t="s">
        <v>469</v>
      </c>
      <c r="AH1376" s="689" t="s">
        <v>1786</v>
      </c>
      <c r="AI1376" s="689">
        <v>500</v>
      </c>
      <c r="AJ1376" s="689">
        <v>100</v>
      </c>
      <c r="AK1376" s="689">
        <v>500</v>
      </c>
      <c r="AL1376" s="673">
        <v>0.4</v>
      </c>
      <c r="AM1376" s="673">
        <v>20</v>
      </c>
      <c r="AN1376" s="685" t="s">
        <v>1787</v>
      </c>
      <c r="AO1376" s="683" t="s">
        <v>1324</v>
      </c>
      <c r="AP1376" s="687" t="s">
        <v>1788</v>
      </c>
      <c r="AQ1376" s="376" t="s">
        <v>675</v>
      </c>
      <c r="AR1376" s="369">
        <v>1.06666666666667E-3</v>
      </c>
      <c r="AS1376" s="369">
        <v>1.06666666666667E-3</v>
      </c>
      <c r="AT1376" s="369" t="s">
        <v>1419</v>
      </c>
      <c r="AW1376"/>
      <c r="AX1376" s="198"/>
      <c r="AY1376" s="184"/>
      <c r="AZ1376" s="184"/>
      <c r="BA1376" s="184"/>
      <c r="BB1376" s="186"/>
      <c r="BC1376" s="184"/>
      <c r="BD1376" s="184"/>
      <c r="BE1376" s="184"/>
      <c r="BF1376" s="184"/>
      <c r="BG1376" s="186"/>
      <c r="BH1376" s="186"/>
      <c r="BI1376" s="199"/>
      <c r="BJ1376" s="199"/>
      <c r="BK1376" s="199"/>
      <c r="BL1376" s="186"/>
      <c r="BM1376" s="186"/>
      <c r="BN1376" s="186"/>
      <c r="BO1376" s="186"/>
      <c r="BP1376" s="186"/>
      <c r="BQ1376" s="186"/>
      <c r="BR1376" s="186"/>
      <c r="BS1376" s="186"/>
      <c r="BT1376" s="187"/>
      <c r="BU1376" s="188"/>
      <c r="BV1376" s="189"/>
      <c r="BW1376" s="185"/>
      <c r="BX1376"/>
      <c r="BZ1376"/>
    </row>
    <row r="1377" spans="2:78" ht="18.75">
      <c r="B1377" s="676" t="s">
        <v>1273</v>
      </c>
      <c r="C1377" s="364">
        <v>41681126000156</v>
      </c>
      <c r="D1377" s="838" t="s">
        <v>14</v>
      </c>
      <c r="E1377" s="838" t="s">
        <v>607</v>
      </c>
      <c r="F1377" s="365" t="s">
        <v>1317</v>
      </c>
      <c r="G1377" s="366" t="s">
        <v>1419</v>
      </c>
      <c r="H1377" s="366" t="s">
        <v>34</v>
      </c>
      <c r="I1377" s="840" t="s">
        <v>34</v>
      </c>
      <c r="J1377" s="366" t="s">
        <v>608</v>
      </c>
      <c r="K1377" s="367" t="s">
        <v>48</v>
      </c>
      <c r="L1377" s="681" t="s">
        <v>1339</v>
      </c>
      <c r="M1377" s="368" t="s">
        <v>34</v>
      </c>
      <c r="N1377" s="683">
        <v>606715</v>
      </c>
      <c r="O1377" s="683" t="s">
        <v>1321</v>
      </c>
      <c r="P1377" s="684">
        <v>44349</v>
      </c>
      <c r="Q1377" s="372">
        <v>44.24433982</v>
      </c>
      <c r="R1377" s="372">
        <v>26.180814317848611</v>
      </c>
      <c r="S1377" s="873">
        <v>2</v>
      </c>
      <c r="T1377" s="369">
        <v>-5.4549336824832984E-2</v>
      </c>
      <c r="U1377" s="685">
        <v>-0.56106907369960157</v>
      </c>
      <c r="V1377" s="369">
        <v>-0.1310904557005157</v>
      </c>
      <c r="W1377" s="685">
        <v>-1.1526321593575173</v>
      </c>
      <c r="AB1377" s="369">
        <v>0.23006642905069072</v>
      </c>
      <c r="AC1377" s="373">
        <v>-1.0641354543813397</v>
      </c>
      <c r="AD1377" s="686">
        <v>0</v>
      </c>
      <c r="AE1377" s="687" t="s">
        <v>1993</v>
      </c>
      <c r="AF1377" s="688" t="s">
        <v>1823</v>
      </c>
      <c r="AG1377" s="689" t="s">
        <v>59</v>
      </c>
      <c r="AH1377" s="689" t="s">
        <v>1780</v>
      </c>
      <c r="AI1377" s="689">
        <v>300000</v>
      </c>
      <c r="AJ1377" s="689">
        <v>1000</v>
      </c>
      <c r="AK1377" s="689">
        <v>300000</v>
      </c>
      <c r="AL1377" s="673">
        <v>0</v>
      </c>
      <c r="AM1377" s="673">
        <v>0</v>
      </c>
      <c r="AN1377" s="685" t="s">
        <v>666</v>
      </c>
      <c r="AO1377" s="683" t="s">
        <v>1324</v>
      </c>
      <c r="AP1377" s="687" t="s">
        <v>1783</v>
      </c>
      <c r="AQ1377" s="376" t="s">
        <v>659</v>
      </c>
      <c r="AR1377" s="369">
        <v>4.4999999999999997E-3</v>
      </c>
      <c r="AS1377" s="369">
        <v>4.4999999999999997E-3</v>
      </c>
      <c r="AT1377" s="369" t="s">
        <v>1419</v>
      </c>
      <c r="AW1377"/>
      <c r="AX1377" s="198"/>
      <c r="AY1377" s="184"/>
      <c r="AZ1377" s="184"/>
      <c r="BA1377" s="184"/>
      <c r="BB1377" s="186"/>
      <c r="BC1377" s="184"/>
      <c r="BD1377" s="184"/>
      <c r="BE1377" s="184"/>
      <c r="BF1377" s="184"/>
      <c r="BG1377" s="186"/>
      <c r="BH1377" s="186"/>
      <c r="BI1377" s="199"/>
      <c r="BJ1377" s="199"/>
      <c r="BK1377" s="199"/>
      <c r="BL1377" s="186"/>
      <c r="BM1377" s="186"/>
      <c r="BN1377" s="186"/>
      <c r="BO1377" s="186"/>
      <c r="BP1377" s="186"/>
      <c r="BQ1377" s="186"/>
      <c r="BR1377" s="186"/>
      <c r="BS1377" s="186"/>
      <c r="BT1377" s="187"/>
      <c r="BU1377" s="188"/>
      <c r="BV1377" s="189"/>
      <c r="BW1377" s="185"/>
      <c r="BX1377"/>
      <c r="BZ1377"/>
    </row>
    <row r="1378" spans="2:78" ht="18.75">
      <c r="B1378" s="676" t="s">
        <v>438</v>
      </c>
      <c r="C1378" s="364">
        <v>24140275000199</v>
      </c>
      <c r="D1378" s="838" t="s">
        <v>13</v>
      </c>
      <c r="E1378" s="838" t="s">
        <v>615</v>
      </c>
      <c r="F1378" s="365" t="s">
        <v>619</v>
      </c>
      <c r="G1378" s="366" t="s">
        <v>34</v>
      </c>
      <c r="H1378" s="366" t="s">
        <v>865</v>
      </c>
      <c r="I1378" s="840" t="s">
        <v>34</v>
      </c>
      <c r="J1378" s="366" t="s">
        <v>611</v>
      </c>
      <c r="K1378" s="367" t="s">
        <v>48</v>
      </c>
      <c r="L1378" s="681" t="s">
        <v>1339</v>
      </c>
      <c r="M1378" s="368" t="s">
        <v>1416</v>
      </c>
      <c r="N1378" s="682">
        <v>420808</v>
      </c>
      <c r="O1378" s="683" t="s">
        <v>1321</v>
      </c>
      <c r="P1378" s="684">
        <v>42532</v>
      </c>
      <c r="Q1378" s="372">
        <v>427.35095999999999</v>
      </c>
      <c r="R1378" s="372">
        <v>422.74000078947398</v>
      </c>
      <c r="S1378" s="873">
        <v>2</v>
      </c>
      <c r="T1378" s="369">
        <v>0.1415077794048738</v>
      </c>
      <c r="U1378" s="685">
        <v>1.4554831155314085</v>
      </c>
      <c r="V1378" s="369">
        <v>0.13835598762498913</v>
      </c>
      <c r="W1378" s="685">
        <v>1.2165154200131887</v>
      </c>
      <c r="X1378" s="369">
        <v>0.23291268688498268</v>
      </c>
      <c r="Y1378" s="685">
        <v>1.5564357969037819</v>
      </c>
      <c r="Z1378" s="369">
        <v>0.302989110462621</v>
      </c>
      <c r="AA1378" s="685">
        <v>1.6133020088977679</v>
      </c>
      <c r="AB1378" s="369">
        <v>5.584698356267765E-2</v>
      </c>
      <c r="AC1378" s="373">
        <v>0.44092980030191525</v>
      </c>
      <c r="AD1378" s="686">
        <v>0</v>
      </c>
      <c r="AE1378" s="687" t="s">
        <v>1993</v>
      </c>
      <c r="AF1378" s="688" t="s">
        <v>1823</v>
      </c>
      <c r="AG1378" s="689" t="s">
        <v>59</v>
      </c>
      <c r="AH1378" s="689" t="s">
        <v>1780</v>
      </c>
      <c r="AI1378" s="689">
        <v>300000</v>
      </c>
      <c r="AJ1378" s="689">
        <v>1000</v>
      </c>
      <c r="AK1378" s="689">
        <v>300000</v>
      </c>
      <c r="AL1378" s="673">
        <v>1</v>
      </c>
      <c r="AM1378" s="673">
        <v>0</v>
      </c>
      <c r="AN1378" s="685" t="s">
        <v>1787</v>
      </c>
      <c r="AO1378" s="683" t="s">
        <v>1324</v>
      </c>
      <c r="AP1378" s="687" t="s">
        <v>1802</v>
      </c>
      <c r="AQ1378" s="376" t="s">
        <v>668</v>
      </c>
      <c r="AR1378" s="369">
        <v>3.0000000000000001E-3</v>
      </c>
      <c r="AS1378" s="369">
        <v>3.0000000000000001E-3</v>
      </c>
      <c r="AT1378" s="369" t="s">
        <v>1419</v>
      </c>
      <c r="AW1378"/>
      <c r="AX1378" s="198"/>
      <c r="AY1378" s="184"/>
      <c r="AZ1378" s="184"/>
      <c r="BA1378" s="184"/>
      <c r="BB1378" s="186"/>
      <c r="BC1378" s="184"/>
      <c r="BD1378" s="184"/>
      <c r="BE1378" s="184"/>
      <c r="BF1378" s="184"/>
      <c r="BG1378" s="186"/>
      <c r="BH1378" s="186"/>
      <c r="BI1378" s="199"/>
      <c r="BJ1378" s="199"/>
      <c r="BK1378" s="199"/>
      <c r="BL1378" s="186"/>
      <c r="BM1378" s="186"/>
      <c r="BN1378" s="186"/>
      <c r="BO1378" s="186"/>
      <c r="BP1378" s="186"/>
      <c r="BQ1378" s="186"/>
      <c r="BR1378" s="186"/>
      <c r="BS1378" s="186"/>
      <c r="BT1378" s="187"/>
      <c r="BU1378" s="188"/>
      <c r="BV1378" s="189"/>
      <c r="BW1378" s="185"/>
      <c r="BX1378"/>
      <c r="BZ1378"/>
    </row>
    <row r="1379" spans="2:78" ht="18.75">
      <c r="B1379" s="676" t="s">
        <v>1310</v>
      </c>
      <c r="C1379" s="364">
        <v>37405108000174</v>
      </c>
      <c r="D1379" s="838" t="s">
        <v>13</v>
      </c>
      <c r="E1379" s="838" t="s">
        <v>616</v>
      </c>
      <c r="F1379" s="365" t="s">
        <v>619</v>
      </c>
      <c r="G1379" s="366" t="s">
        <v>34</v>
      </c>
      <c r="H1379" s="366" t="s">
        <v>1337</v>
      </c>
      <c r="I1379" s="840" t="s">
        <v>34</v>
      </c>
      <c r="J1379" s="366" t="s">
        <v>611</v>
      </c>
      <c r="K1379" s="367" t="s">
        <v>48</v>
      </c>
      <c r="L1379" s="681" t="s">
        <v>1419</v>
      </c>
      <c r="M1379" s="368" t="s">
        <v>1416</v>
      </c>
      <c r="N1379" s="683">
        <v>547816</v>
      </c>
      <c r="O1379" s="683" t="s">
        <v>1321</v>
      </c>
      <c r="P1379" s="684">
        <v>44034</v>
      </c>
      <c r="Q1379" s="372">
        <v>47.984471880000001</v>
      </c>
      <c r="R1379" s="372">
        <v>49.282684752399952</v>
      </c>
      <c r="S1379" s="873">
        <v>3</v>
      </c>
      <c r="T1379" s="369">
        <v>0.11658844410892777</v>
      </c>
      <c r="U1379" s="685">
        <v>1.1991744381848248</v>
      </c>
      <c r="V1379" s="369">
        <v>0.12572067271996268</v>
      </c>
      <c r="W1379" s="685">
        <v>1.1054175507951967</v>
      </c>
      <c r="X1379" s="369">
        <v>0.24120345357387296</v>
      </c>
      <c r="Y1379" s="685">
        <v>1.611838730213029</v>
      </c>
      <c r="AB1379" s="369">
        <v>3.8094551300846845E-2</v>
      </c>
      <c r="AC1379" s="373">
        <v>0.31472438958646631</v>
      </c>
      <c r="AD1379" s="686">
        <v>37405165000153</v>
      </c>
      <c r="AE1379" s="687" t="s">
        <v>2040</v>
      </c>
      <c r="AF1379" s="688" t="s">
        <v>1779</v>
      </c>
      <c r="AG1379" s="689" t="s">
        <v>1439</v>
      </c>
      <c r="AH1379" s="689" t="s">
        <v>1780</v>
      </c>
      <c r="AI1379" s="689">
        <v>1000</v>
      </c>
      <c r="AJ1379" s="689">
        <v>500</v>
      </c>
      <c r="AK1379" s="689">
        <v>0</v>
      </c>
      <c r="AL1379" s="673">
        <v>0.65</v>
      </c>
      <c r="AM1379" s="673">
        <v>0</v>
      </c>
      <c r="AN1379" s="685" t="s">
        <v>1782</v>
      </c>
      <c r="AO1379" s="683" t="s">
        <v>1324</v>
      </c>
      <c r="AP1379" s="687" t="s">
        <v>1802</v>
      </c>
      <c r="AQ1379" s="376" t="s">
        <v>1917</v>
      </c>
      <c r="AR1379" s="369">
        <v>3.6833333333333301E-3</v>
      </c>
      <c r="AS1379" s="369">
        <v>3.6833333333333301E-3</v>
      </c>
      <c r="AT1379" s="369" t="s">
        <v>1419</v>
      </c>
      <c r="AW1379"/>
      <c r="AX1379" s="198"/>
      <c r="AY1379" s="184"/>
      <c r="AZ1379" s="184"/>
      <c r="BA1379" s="184"/>
      <c r="BB1379" s="186"/>
      <c r="BC1379" s="184"/>
      <c r="BD1379" s="184"/>
      <c r="BE1379" s="184"/>
      <c r="BF1379" s="184"/>
      <c r="BG1379" s="186"/>
      <c r="BH1379" s="186"/>
      <c r="BI1379" s="199"/>
      <c r="BJ1379" s="199"/>
      <c r="BK1379" s="199"/>
      <c r="BL1379" s="186"/>
      <c r="BM1379" s="186"/>
      <c r="BN1379" s="186"/>
      <c r="BO1379" s="186"/>
      <c r="BP1379" s="186"/>
      <c r="BQ1379" s="186"/>
      <c r="BR1379" s="186"/>
      <c r="BS1379" s="186"/>
      <c r="BT1379" s="187"/>
      <c r="BU1379" s="188"/>
      <c r="BV1379" s="189"/>
      <c r="BW1379" s="185"/>
      <c r="BX1379"/>
      <c r="BZ1379"/>
    </row>
    <row r="1380" spans="2:78" ht="18.75">
      <c r="B1380" s="676" t="s">
        <v>1311</v>
      </c>
      <c r="C1380" s="364">
        <v>38032741000127</v>
      </c>
      <c r="D1380" s="838" t="s">
        <v>13</v>
      </c>
      <c r="E1380" s="838" t="s">
        <v>616</v>
      </c>
      <c r="F1380" s="365" t="s">
        <v>619</v>
      </c>
      <c r="G1380" s="366" t="s">
        <v>34</v>
      </c>
      <c r="H1380" s="366" t="s">
        <v>1338</v>
      </c>
      <c r="I1380" s="840" t="s">
        <v>34</v>
      </c>
      <c r="J1380" s="366" t="s">
        <v>611</v>
      </c>
      <c r="K1380" s="367" t="s">
        <v>48</v>
      </c>
      <c r="L1380" s="681" t="s">
        <v>1419</v>
      </c>
      <c r="M1380" s="368" t="s">
        <v>34</v>
      </c>
      <c r="N1380" s="683">
        <v>558508</v>
      </c>
      <c r="O1380" s="683" t="s">
        <v>1321</v>
      </c>
      <c r="P1380" s="684">
        <v>44118</v>
      </c>
      <c r="Q1380" s="372">
        <v>16.846024580000002</v>
      </c>
      <c r="R1380" s="372">
        <v>18.635159423920008</v>
      </c>
      <c r="S1380" s="873">
        <v>3</v>
      </c>
      <c r="T1380" s="369">
        <v>-3.8444428594088476E-2</v>
      </c>
      <c r="U1380" s="685">
        <v>-0.39542148806429123</v>
      </c>
      <c r="V1380" s="369">
        <v>-5.707239587938806E-2</v>
      </c>
      <c r="W1380" s="685">
        <v>-0.50181745536419964</v>
      </c>
      <c r="X1380" s="369">
        <v>-4.6960300000000732E-3</v>
      </c>
      <c r="Y1380" s="685">
        <v>-3.1381155286502524E-2</v>
      </c>
      <c r="AB1380" s="369">
        <v>0.16330617042595477</v>
      </c>
      <c r="AC1380" s="373">
        <v>-1.0459113929933599</v>
      </c>
      <c r="AD1380" s="686">
        <v>0</v>
      </c>
      <c r="AE1380" s="687" t="s">
        <v>2040</v>
      </c>
      <c r="AF1380" s="688" t="s">
        <v>1779</v>
      </c>
      <c r="AG1380" s="689" t="s">
        <v>1439</v>
      </c>
      <c r="AH1380" s="689" t="s">
        <v>1780</v>
      </c>
      <c r="AI1380" s="689">
        <v>1000</v>
      </c>
      <c r="AJ1380" s="689">
        <v>500</v>
      </c>
      <c r="AK1380" s="689">
        <v>0</v>
      </c>
      <c r="AL1380" s="673">
        <v>0.75</v>
      </c>
      <c r="AM1380" s="673">
        <v>0</v>
      </c>
      <c r="AN1380" s="685" t="s">
        <v>1782</v>
      </c>
      <c r="AO1380" s="683" t="s">
        <v>1324</v>
      </c>
      <c r="AP1380" s="687" t="s">
        <v>1802</v>
      </c>
      <c r="AQ1380" s="376" t="s">
        <v>1917</v>
      </c>
      <c r="AR1380" s="369">
        <v>4.2500000000000003E-3</v>
      </c>
      <c r="AS1380" s="369">
        <v>4.2500000000000003E-3</v>
      </c>
      <c r="AT1380" s="369" t="s">
        <v>1419</v>
      </c>
      <c r="AW1380"/>
      <c r="AX1380" s="198"/>
      <c r="AY1380" s="184"/>
      <c r="AZ1380" s="184"/>
      <c r="BA1380" s="184"/>
      <c r="BB1380" s="186"/>
      <c r="BC1380" s="184"/>
      <c r="BD1380" s="184"/>
      <c r="BE1380" s="184"/>
      <c r="BF1380" s="184"/>
      <c r="BG1380" s="186"/>
      <c r="BH1380" s="186"/>
      <c r="BI1380" s="199"/>
      <c r="BJ1380" s="199"/>
      <c r="BK1380" s="199"/>
      <c r="BL1380" s="186"/>
      <c r="BM1380" s="186"/>
      <c r="BN1380" s="186"/>
      <c r="BO1380" s="186"/>
      <c r="BP1380" s="186"/>
      <c r="BQ1380" s="186"/>
      <c r="BR1380" s="186"/>
      <c r="BS1380" s="186"/>
      <c r="BT1380" s="187"/>
      <c r="BU1380" s="188"/>
      <c r="BV1380" s="189"/>
      <c r="BW1380" s="185"/>
      <c r="BX1380"/>
      <c r="BZ1380"/>
    </row>
    <row r="1381" spans="2:78" ht="18.75">
      <c r="B1381" s="676" t="s">
        <v>1274</v>
      </c>
      <c r="C1381" s="364">
        <v>817677000117</v>
      </c>
      <c r="D1381" s="838" t="s">
        <v>11</v>
      </c>
      <c r="E1381" s="838" t="s">
        <v>620</v>
      </c>
      <c r="F1381" s="365" t="s">
        <v>663</v>
      </c>
      <c r="G1381" s="366" t="s">
        <v>738</v>
      </c>
      <c r="H1381" s="366" t="s">
        <v>34</v>
      </c>
      <c r="I1381" s="840" t="s">
        <v>1419</v>
      </c>
      <c r="J1381" s="366" t="s">
        <v>608</v>
      </c>
      <c r="K1381" s="367" t="s">
        <v>48</v>
      </c>
      <c r="L1381" s="681" t="s">
        <v>1419</v>
      </c>
      <c r="M1381" s="368" t="s">
        <v>34</v>
      </c>
      <c r="N1381" s="682">
        <v>17949</v>
      </c>
      <c r="O1381" s="683" t="s">
        <v>1321</v>
      </c>
      <c r="P1381" s="684">
        <v>34976</v>
      </c>
      <c r="Q1381" s="372">
        <v>454.85658999999998</v>
      </c>
      <c r="R1381" s="372">
        <v>341.18382305179267</v>
      </c>
      <c r="S1381" s="873">
        <v>1</v>
      </c>
      <c r="T1381" s="369">
        <v>0.10838001061889302</v>
      </c>
      <c r="U1381" s="685">
        <v>1.1147463141625731</v>
      </c>
      <c r="V1381" s="369">
        <v>0.1251533521374637</v>
      </c>
      <c r="W1381" s="685">
        <v>1.1004293009294119</v>
      </c>
      <c r="X1381" s="369">
        <v>0.1956893079064681</v>
      </c>
      <c r="Y1381" s="685">
        <v>1.3076910836006128</v>
      </c>
      <c r="Z1381" s="369">
        <v>0.21362478685932795</v>
      </c>
      <c r="AA1381" s="685">
        <v>1.1374709053546292</v>
      </c>
      <c r="AB1381" s="369">
        <v>4.1229737240611013E-3</v>
      </c>
      <c r="AC1381" s="373">
        <v>2.7703217596496872</v>
      </c>
      <c r="AD1381" s="686">
        <v>0</v>
      </c>
      <c r="AE1381" s="687" t="s">
        <v>1792</v>
      </c>
      <c r="AF1381" s="688" t="s">
        <v>1793</v>
      </c>
      <c r="AG1381" s="689" t="s">
        <v>728</v>
      </c>
      <c r="AH1381" s="689" t="s">
        <v>1786</v>
      </c>
      <c r="AI1381" s="689">
        <v>0</v>
      </c>
      <c r="AJ1381" s="689">
        <v>0</v>
      </c>
      <c r="AK1381" s="689">
        <v>0</v>
      </c>
      <c r="AL1381" s="673">
        <v>0.45</v>
      </c>
      <c r="AM1381" s="673">
        <v>0</v>
      </c>
      <c r="AN1381" s="685" t="s">
        <v>1787</v>
      </c>
      <c r="AO1381" s="683" t="s">
        <v>1324</v>
      </c>
      <c r="AP1381" s="687" t="s">
        <v>1788</v>
      </c>
      <c r="AQ1381" s="376" t="s">
        <v>662</v>
      </c>
      <c r="AR1381" s="369">
        <v>1.1999999999999999E-3</v>
      </c>
      <c r="AS1381" s="369">
        <v>1.1999999999999999E-3</v>
      </c>
      <c r="AT1381" s="369" t="s">
        <v>1419</v>
      </c>
      <c r="AW1381"/>
      <c r="AX1381" s="198"/>
      <c r="AY1381" s="184"/>
      <c r="AZ1381" s="184"/>
      <c r="BA1381" s="184"/>
      <c r="BB1381" s="186"/>
      <c r="BC1381" s="184"/>
      <c r="BD1381" s="184"/>
      <c r="BE1381" s="184"/>
      <c r="BF1381" s="184"/>
      <c r="BG1381" s="186"/>
      <c r="BH1381" s="186"/>
      <c r="BI1381" s="199"/>
      <c r="BJ1381" s="199"/>
      <c r="BK1381" s="199"/>
      <c r="BL1381" s="186"/>
      <c r="BM1381" s="186"/>
      <c r="BN1381" s="186"/>
      <c r="BO1381" s="186"/>
      <c r="BP1381" s="186"/>
      <c r="BQ1381" s="186"/>
      <c r="BR1381" s="186"/>
      <c r="BS1381" s="186"/>
      <c r="BT1381" s="187"/>
      <c r="BU1381" s="188"/>
      <c r="BV1381" s="189"/>
      <c r="BW1381" s="185"/>
      <c r="BX1381"/>
      <c r="BZ1381"/>
    </row>
    <row r="1382" spans="2:78" ht="18.75">
      <c r="B1382" s="676" t="s">
        <v>1275</v>
      </c>
      <c r="C1382" s="364">
        <v>4192419000143</v>
      </c>
      <c r="D1382" s="838" t="s">
        <v>11</v>
      </c>
      <c r="E1382" s="838" t="s">
        <v>620</v>
      </c>
      <c r="F1382" s="365" t="s">
        <v>663</v>
      </c>
      <c r="G1382" s="366" t="s">
        <v>738</v>
      </c>
      <c r="H1382" s="366" t="s">
        <v>34</v>
      </c>
      <c r="I1382" s="840" t="s">
        <v>1419</v>
      </c>
      <c r="J1382" s="366" t="s">
        <v>608</v>
      </c>
      <c r="K1382" s="367" t="s">
        <v>48</v>
      </c>
      <c r="L1382" s="681" t="s">
        <v>1419</v>
      </c>
      <c r="M1382" s="368" t="s">
        <v>34</v>
      </c>
      <c r="N1382" s="682">
        <v>184764</v>
      </c>
      <c r="O1382" s="683" t="s">
        <v>1321</v>
      </c>
      <c r="P1382" s="684">
        <v>38263</v>
      </c>
      <c r="Q1382" s="372">
        <v>117.187377</v>
      </c>
      <c r="R1382" s="372">
        <v>207.54113787649405</v>
      </c>
      <c r="S1382" s="873">
        <v>1</v>
      </c>
      <c r="T1382" s="369">
        <v>6.5753624295444624E-2</v>
      </c>
      <c r="U1382" s="685">
        <v>0.6763111565279728</v>
      </c>
      <c r="V1382" s="369">
        <v>7.7581015619321958E-2</v>
      </c>
      <c r="W1382" s="685">
        <v>0.68214251816119487</v>
      </c>
      <c r="X1382" s="369">
        <v>4.3155273930777227E-2</v>
      </c>
      <c r="Y1382" s="685">
        <v>0.28838451897736028</v>
      </c>
      <c r="Z1382" s="369">
        <v>0.10644901729983292</v>
      </c>
      <c r="AA1382" s="685">
        <v>0.56680061271112958</v>
      </c>
      <c r="AB1382" s="369">
        <v>2.4719613399661815E-2</v>
      </c>
      <c r="AC1382" s="373">
        <v>-1.4624165884570808</v>
      </c>
      <c r="AD1382" s="686">
        <v>0</v>
      </c>
      <c r="AE1382" s="687" t="s">
        <v>1792</v>
      </c>
      <c r="AF1382" s="688" t="s">
        <v>1793</v>
      </c>
      <c r="AG1382" s="689" t="s">
        <v>728</v>
      </c>
      <c r="AH1382" s="689" t="s">
        <v>1786</v>
      </c>
      <c r="AI1382" s="689">
        <v>1000</v>
      </c>
      <c r="AJ1382" s="689">
        <v>100</v>
      </c>
      <c r="AK1382" s="689">
        <v>500</v>
      </c>
      <c r="AL1382" s="673">
        <v>0.8</v>
      </c>
      <c r="AM1382" s="673">
        <v>0</v>
      </c>
      <c r="AN1382" s="685" t="s">
        <v>1801</v>
      </c>
      <c r="AO1382" s="683" t="s">
        <v>1324</v>
      </c>
      <c r="AP1382" s="687" t="s">
        <v>1788</v>
      </c>
      <c r="AQ1382" s="376" t="s">
        <v>680</v>
      </c>
      <c r="AR1382" s="369">
        <v>2.13333333333333E-3</v>
      </c>
      <c r="AS1382" s="369">
        <v>2.13333333333333E-3</v>
      </c>
      <c r="AT1382" s="369" t="s">
        <v>1419</v>
      </c>
      <c r="AW1382"/>
      <c r="AX1382" s="198"/>
      <c r="AY1382" s="184"/>
      <c r="AZ1382" s="184"/>
      <c r="BA1382" s="184"/>
      <c r="BB1382" s="186"/>
      <c r="BC1382" s="184"/>
      <c r="BD1382" s="184"/>
      <c r="BE1382" s="184"/>
      <c r="BF1382" s="184"/>
      <c r="BG1382" s="186"/>
      <c r="BH1382" s="186"/>
      <c r="BI1382" s="199"/>
      <c r="BJ1382" s="199"/>
      <c r="BK1382" s="199"/>
      <c r="BL1382" s="186"/>
      <c r="BM1382" s="186"/>
      <c r="BN1382" s="186"/>
      <c r="BO1382" s="186"/>
      <c r="BP1382" s="186"/>
      <c r="BQ1382" s="186"/>
      <c r="BR1382" s="186"/>
      <c r="BS1382" s="186"/>
      <c r="BT1382" s="187"/>
      <c r="BU1382" s="188"/>
      <c r="BV1382" s="189"/>
      <c r="BW1382" s="185"/>
      <c r="BX1382"/>
      <c r="BZ1382"/>
    </row>
    <row r="1383" spans="2:78" ht="18.75">
      <c r="B1383" s="676" t="s">
        <v>1276</v>
      </c>
      <c r="C1383" s="364">
        <v>9087483000188</v>
      </c>
      <c r="D1383" s="838" t="s">
        <v>14</v>
      </c>
      <c r="E1383" s="838" t="s">
        <v>607</v>
      </c>
      <c r="F1383" s="365" t="s">
        <v>1419</v>
      </c>
      <c r="G1383" s="366" t="s">
        <v>1419</v>
      </c>
      <c r="H1383" s="366" t="s">
        <v>34</v>
      </c>
      <c r="I1383" s="840" t="s">
        <v>34</v>
      </c>
      <c r="J1383" s="366" t="s">
        <v>608</v>
      </c>
      <c r="K1383" s="367" t="s">
        <v>48</v>
      </c>
      <c r="L1383" s="681" t="s">
        <v>1419</v>
      </c>
      <c r="M1383" s="368" t="s">
        <v>34</v>
      </c>
      <c r="N1383" s="682">
        <v>251127</v>
      </c>
      <c r="O1383" s="683" t="s">
        <v>1321</v>
      </c>
      <c r="P1383" s="684">
        <v>39345</v>
      </c>
      <c r="Q1383" s="372">
        <v>23.436157999999999</v>
      </c>
      <c r="R1383" s="372">
        <v>25.532612936254992</v>
      </c>
      <c r="S1383" s="873">
        <v>2</v>
      </c>
      <c r="T1383" s="369">
        <v>0.1213308767408634</v>
      </c>
      <c r="U1383" s="685">
        <v>1.2479528915769764</v>
      </c>
      <c r="V1383" s="369">
        <v>7.8668226520065332E-2</v>
      </c>
      <c r="W1383" s="685">
        <v>0.69170198030132024</v>
      </c>
      <c r="X1383" s="369">
        <v>6.5201083644866875E-2</v>
      </c>
      <c r="Y1383" s="685">
        <v>0.43570533636023945</v>
      </c>
      <c r="Z1383" s="369">
        <v>-2.0221169514947568E-2</v>
      </c>
      <c r="AA1383" s="685">
        <v>-0.10767005240193876</v>
      </c>
      <c r="AB1383" s="369">
        <v>0.17746094742478322</v>
      </c>
      <c r="AC1383" s="373">
        <v>-0.19758241068801635</v>
      </c>
      <c r="AD1383" s="686">
        <v>0</v>
      </c>
      <c r="AE1383" s="687" t="s">
        <v>1792</v>
      </c>
      <c r="AF1383" s="688" t="s">
        <v>1793</v>
      </c>
      <c r="AG1383" s="689" t="s">
        <v>728</v>
      </c>
      <c r="AH1383" s="689" t="s">
        <v>1786</v>
      </c>
      <c r="AI1383" s="689">
        <v>5000</v>
      </c>
      <c r="AJ1383" s="689">
        <v>100</v>
      </c>
      <c r="AK1383" s="689">
        <v>1000</v>
      </c>
      <c r="AL1383" s="673">
        <v>2</v>
      </c>
      <c r="AM1383" s="673">
        <v>0</v>
      </c>
      <c r="AN1383" s="685" t="s">
        <v>1801</v>
      </c>
      <c r="AO1383" s="683" t="s">
        <v>1324</v>
      </c>
      <c r="AP1383" s="687" t="s">
        <v>1783</v>
      </c>
      <c r="AQ1383" s="376" t="s">
        <v>667</v>
      </c>
      <c r="AR1383" s="369">
        <v>5.3333333333333297E-3</v>
      </c>
      <c r="AS1383" s="369">
        <v>5.3333333333333297E-3</v>
      </c>
      <c r="AT1383" s="369" t="s">
        <v>1419</v>
      </c>
      <c r="AW1383"/>
      <c r="AX1383" s="198"/>
      <c r="AY1383" s="184"/>
      <c r="AZ1383" s="184"/>
      <c r="BA1383" s="184"/>
      <c r="BB1383" s="186"/>
      <c r="BC1383" s="184"/>
      <c r="BD1383" s="184"/>
      <c r="BE1383" s="184"/>
      <c r="BF1383" s="184"/>
      <c r="BG1383" s="186"/>
      <c r="BH1383" s="186"/>
      <c r="BI1383" s="199"/>
      <c r="BJ1383" s="199"/>
      <c r="BK1383" s="199"/>
      <c r="BL1383" s="186"/>
      <c r="BM1383" s="186"/>
      <c r="BN1383" s="186"/>
      <c r="BO1383" s="186"/>
      <c r="BP1383" s="186"/>
      <c r="BQ1383" s="186"/>
      <c r="BR1383" s="186"/>
      <c r="BS1383" s="186"/>
      <c r="BT1383" s="187"/>
      <c r="BU1383" s="188"/>
      <c r="BV1383" s="189"/>
      <c r="BW1383" s="185"/>
      <c r="BX1383"/>
      <c r="BZ1383"/>
    </row>
    <row r="1384" spans="2:78" ht="18.75">
      <c r="B1384" s="676" t="s">
        <v>1277</v>
      </c>
      <c r="C1384" s="364">
        <v>19831126000136</v>
      </c>
      <c r="D1384" s="838" t="s">
        <v>14</v>
      </c>
      <c r="E1384" s="838" t="s">
        <v>607</v>
      </c>
      <c r="F1384" s="365" t="s">
        <v>1419</v>
      </c>
      <c r="G1384" s="366" t="s">
        <v>1419</v>
      </c>
      <c r="H1384" s="366" t="s">
        <v>34</v>
      </c>
      <c r="I1384" s="840" t="s">
        <v>34</v>
      </c>
      <c r="J1384" s="366" t="s">
        <v>611</v>
      </c>
      <c r="K1384" s="367" t="s">
        <v>1782</v>
      </c>
      <c r="L1384" s="681" t="s">
        <v>1419</v>
      </c>
      <c r="M1384" s="368" t="s">
        <v>34</v>
      </c>
      <c r="N1384" s="682">
        <v>367222</v>
      </c>
      <c r="O1384" s="683" t="s">
        <v>1321</v>
      </c>
      <c r="P1384" s="684">
        <v>41767</v>
      </c>
      <c r="Q1384" s="372">
        <v>1491.190059</v>
      </c>
      <c r="R1384" s="372">
        <v>2736.9457296972128</v>
      </c>
      <c r="S1384" s="873">
        <v>3</v>
      </c>
      <c r="T1384" s="369">
        <v>-0.3926685558275157</v>
      </c>
      <c r="U1384" s="685">
        <v>-4.038805890465178</v>
      </c>
      <c r="V1384" s="369">
        <v>-0.38799359989479476</v>
      </c>
      <c r="W1384" s="685">
        <v>-3.4114909317679225</v>
      </c>
      <c r="X1384" s="369">
        <v>-0.22368359204946509</v>
      </c>
      <c r="Y1384" s="685">
        <v>-1.4947624987802113</v>
      </c>
      <c r="Z1384" s="369">
        <v>0.38698136305006714</v>
      </c>
      <c r="AA1384" s="685">
        <v>2.06052887333616</v>
      </c>
      <c r="AB1384" s="369">
        <v>0.27000096163203624</v>
      </c>
      <c r="AC1384" s="373">
        <v>-1.8582340787874336</v>
      </c>
      <c r="AD1384" s="686">
        <v>0</v>
      </c>
      <c r="AE1384" s="687" t="s">
        <v>1792</v>
      </c>
      <c r="AF1384" s="688" t="s">
        <v>1793</v>
      </c>
      <c r="AG1384" s="689" t="s">
        <v>728</v>
      </c>
      <c r="AH1384" s="689" t="s">
        <v>1786</v>
      </c>
      <c r="AI1384" s="689">
        <v>1000</v>
      </c>
      <c r="AJ1384" s="689">
        <v>100</v>
      </c>
      <c r="AK1384" s="689">
        <v>500</v>
      </c>
      <c r="AL1384" s="673">
        <v>1.5</v>
      </c>
      <c r="AM1384" s="673">
        <v>0</v>
      </c>
      <c r="AN1384" s="685" t="s">
        <v>1791</v>
      </c>
      <c r="AO1384" s="683" t="s">
        <v>1324</v>
      </c>
      <c r="AP1384" s="687" t="s">
        <v>1783</v>
      </c>
      <c r="AQ1384" s="376" t="s">
        <v>659</v>
      </c>
      <c r="AR1384" s="369">
        <v>4.0000000000000001E-3</v>
      </c>
      <c r="AS1384" s="369">
        <v>4.0000000000000001E-3</v>
      </c>
      <c r="AT1384" s="369" t="s">
        <v>1419</v>
      </c>
      <c r="AW1384"/>
      <c r="AX1384" s="198"/>
      <c r="AY1384" s="184"/>
      <c r="AZ1384" s="184"/>
      <c r="BA1384" s="184"/>
      <c r="BB1384" s="186"/>
      <c r="BC1384" s="184"/>
      <c r="BD1384" s="184"/>
      <c r="BE1384" s="184"/>
      <c r="BF1384" s="184"/>
      <c r="BG1384" s="186"/>
      <c r="BH1384" s="186"/>
      <c r="BI1384" s="199"/>
      <c r="BJ1384" s="199"/>
      <c r="BK1384" s="199"/>
      <c r="BL1384" s="186"/>
      <c r="BM1384" s="186"/>
      <c r="BN1384" s="186"/>
      <c r="BO1384" s="186"/>
      <c r="BP1384" s="186"/>
      <c r="BQ1384" s="186"/>
      <c r="BR1384" s="186"/>
      <c r="BS1384" s="186"/>
      <c r="BT1384" s="187"/>
      <c r="BU1384" s="188"/>
      <c r="BV1384" s="189"/>
      <c r="BW1384" s="185"/>
      <c r="BX1384"/>
      <c r="BZ1384"/>
    </row>
    <row r="1385" spans="2:78" ht="18.75">
      <c r="B1385" s="676" t="s">
        <v>1278</v>
      </c>
      <c r="C1385" s="364">
        <v>29982932000169</v>
      </c>
      <c r="D1385" s="838" t="s">
        <v>14</v>
      </c>
      <c r="E1385" s="838" t="s">
        <v>607</v>
      </c>
      <c r="F1385" s="365" t="s">
        <v>1419</v>
      </c>
      <c r="G1385" s="366" t="s">
        <v>1419</v>
      </c>
      <c r="H1385" s="366" t="s">
        <v>34</v>
      </c>
      <c r="I1385" s="840" t="s">
        <v>34</v>
      </c>
      <c r="J1385" s="366" t="s">
        <v>611</v>
      </c>
      <c r="K1385" s="367" t="s">
        <v>1782</v>
      </c>
      <c r="L1385" s="681" t="s">
        <v>1419</v>
      </c>
      <c r="M1385" s="368" t="s">
        <v>1416</v>
      </c>
      <c r="N1385" s="682">
        <v>504467</v>
      </c>
      <c r="O1385" s="683" t="s">
        <v>1321</v>
      </c>
      <c r="P1385" s="684">
        <v>43687</v>
      </c>
      <c r="Q1385" s="372">
        <v>13.405473929999999</v>
      </c>
      <c r="R1385" s="372">
        <v>93.022657703067708</v>
      </c>
      <c r="S1385" s="873">
        <v>4</v>
      </c>
      <c r="T1385" s="369">
        <v>-0.30103743212252887</v>
      </c>
      <c r="U1385" s="685">
        <v>-3.0963308267572343</v>
      </c>
      <c r="V1385" s="369">
        <v>-0.29328910910944495</v>
      </c>
      <c r="W1385" s="685">
        <v>-2.5787877335720646</v>
      </c>
      <c r="X1385" s="369">
        <v>-8.2911546342791742E-2</v>
      </c>
      <c r="Y1385" s="685">
        <v>-0.55405525748923179</v>
      </c>
      <c r="Z1385" s="369">
        <v>0.41004522374109587</v>
      </c>
      <c r="AA1385" s="685">
        <v>2.183335177262272</v>
      </c>
      <c r="AB1385" s="369">
        <v>0.20235122605981887</v>
      </c>
      <c r="AC1385" s="373">
        <v>-2.0114555535450784</v>
      </c>
      <c r="AD1385" s="686">
        <v>0</v>
      </c>
      <c r="AE1385" s="687" t="s">
        <v>1792</v>
      </c>
      <c r="AF1385" s="688" t="s">
        <v>1792</v>
      </c>
      <c r="AG1385" s="689" t="s">
        <v>59</v>
      </c>
      <c r="AH1385" s="689" t="s">
        <v>1861</v>
      </c>
      <c r="AI1385" s="689">
        <v>0</v>
      </c>
      <c r="AJ1385" s="689">
        <v>0</v>
      </c>
      <c r="AK1385" s="689">
        <v>0</v>
      </c>
      <c r="AL1385" s="673">
        <v>0.7</v>
      </c>
      <c r="AM1385" s="673">
        <v>0</v>
      </c>
      <c r="AN1385" s="685" t="s">
        <v>1791</v>
      </c>
      <c r="AO1385" s="683" t="s">
        <v>1324</v>
      </c>
      <c r="AP1385" s="687" t="s">
        <v>1783</v>
      </c>
      <c r="AQ1385" s="376" t="s">
        <v>687</v>
      </c>
      <c r="AR1385" s="369">
        <v>1.8666666666666699E-3</v>
      </c>
      <c r="AS1385" s="369">
        <v>1.8666666666666699E-3</v>
      </c>
      <c r="AT1385" s="369" t="s">
        <v>1419</v>
      </c>
      <c r="AW1385"/>
      <c r="AX1385" s="198"/>
      <c r="AY1385" s="184"/>
      <c r="AZ1385" s="184"/>
      <c r="BA1385" s="184"/>
      <c r="BB1385" s="186"/>
      <c r="BC1385" s="184"/>
      <c r="BD1385" s="184"/>
      <c r="BE1385" s="184"/>
      <c r="BF1385" s="184"/>
      <c r="BG1385" s="186"/>
      <c r="BH1385" s="186"/>
      <c r="BI1385" s="199"/>
      <c r="BJ1385" s="199"/>
      <c r="BK1385" s="199"/>
      <c r="BL1385" s="186"/>
      <c r="BM1385" s="186"/>
      <c r="BN1385" s="186"/>
      <c r="BO1385" s="186"/>
      <c r="BP1385" s="186"/>
      <c r="BQ1385" s="186"/>
      <c r="BR1385" s="186"/>
      <c r="BS1385" s="186"/>
      <c r="BT1385" s="187"/>
      <c r="BU1385" s="188"/>
      <c r="BV1385" s="189"/>
      <c r="BW1385" s="185"/>
      <c r="BX1385"/>
      <c r="BZ1385"/>
    </row>
    <row r="1386" spans="2:78" ht="18.75">
      <c r="B1386" s="676" t="s">
        <v>1279</v>
      </c>
      <c r="C1386" s="364">
        <v>819889000133</v>
      </c>
      <c r="D1386" s="838" t="s">
        <v>14</v>
      </c>
      <c r="E1386" s="838" t="s">
        <v>15</v>
      </c>
      <c r="F1386" s="365" t="s">
        <v>17</v>
      </c>
      <c r="G1386" s="366" t="s">
        <v>1419</v>
      </c>
      <c r="H1386" s="366" t="s">
        <v>34</v>
      </c>
      <c r="I1386" s="840" t="s">
        <v>34</v>
      </c>
      <c r="J1386" s="366" t="s">
        <v>611</v>
      </c>
      <c r="K1386" s="367" t="s">
        <v>49</v>
      </c>
      <c r="L1386" s="681" t="s">
        <v>1419</v>
      </c>
      <c r="M1386" s="368" t="s">
        <v>1416</v>
      </c>
      <c r="N1386" s="682">
        <v>17973</v>
      </c>
      <c r="O1386" s="683" t="s">
        <v>1321</v>
      </c>
      <c r="P1386" s="684">
        <v>34976</v>
      </c>
      <c r="Q1386" s="372">
        <v>78.052263999999994</v>
      </c>
      <c r="R1386" s="372">
        <v>88.89790495219124</v>
      </c>
      <c r="S1386" s="873">
        <v>1</v>
      </c>
      <c r="T1386" s="369">
        <v>-5.4231196480815536E-2</v>
      </c>
      <c r="U1386" s="685">
        <v>-0.55779683028631255</v>
      </c>
      <c r="V1386" s="369">
        <v>-6.8722362431994477E-2</v>
      </c>
      <c r="W1386" s="685">
        <v>-0.60425150391652882</v>
      </c>
      <c r="X1386" s="369">
        <v>-6.0099131931291905E-2</v>
      </c>
      <c r="Y1386" s="685">
        <v>-0.40161161485762314</v>
      </c>
      <c r="Z1386" s="369">
        <v>0.27431370340236794</v>
      </c>
      <c r="AA1386" s="685">
        <v>1.4606163505068379</v>
      </c>
      <c r="AB1386" s="369">
        <v>0.17097951886438068</v>
      </c>
      <c r="AC1386" s="373">
        <v>-1.0671088090495118</v>
      </c>
      <c r="AD1386" s="686">
        <v>0</v>
      </c>
      <c r="AE1386" s="687" t="s">
        <v>1792</v>
      </c>
      <c r="AF1386" s="688" t="s">
        <v>1793</v>
      </c>
      <c r="AG1386" s="689" t="s">
        <v>728</v>
      </c>
      <c r="AH1386" s="689" t="s">
        <v>1786</v>
      </c>
      <c r="AI1386" s="689">
        <v>5000</v>
      </c>
      <c r="AJ1386" s="689">
        <v>100</v>
      </c>
      <c r="AK1386" s="689">
        <v>1000</v>
      </c>
      <c r="AL1386" s="673">
        <v>1</v>
      </c>
      <c r="AM1386" s="673">
        <v>0</v>
      </c>
      <c r="AN1386" s="685" t="s">
        <v>1794</v>
      </c>
      <c r="AO1386" s="683" t="s">
        <v>1324</v>
      </c>
      <c r="AP1386" s="687" t="s">
        <v>1795</v>
      </c>
      <c r="AQ1386" s="376" t="s">
        <v>17</v>
      </c>
      <c r="AR1386" s="369">
        <v>2.66666666666667E-3</v>
      </c>
      <c r="AS1386" s="369">
        <v>2.66666666666667E-3</v>
      </c>
      <c r="AT1386" s="369" t="s">
        <v>1419</v>
      </c>
      <c r="AW1386"/>
      <c r="AX1386" s="198"/>
      <c r="AY1386" s="184"/>
      <c r="AZ1386" s="184"/>
      <c r="BA1386" s="184"/>
      <c r="BB1386" s="186"/>
      <c r="BC1386" s="184"/>
      <c r="BD1386" s="184"/>
      <c r="BE1386" s="184"/>
      <c r="BF1386" s="184"/>
      <c r="BG1386" s="186"/>
      <c r="BH1386" s="186"/>
      <c r="BI1386" s="199"/>
      <c r="BJ1386" s="199"/>
      <c r="BK1386" s="199"/>
      <c r="BL1386" s="186"/>
      <c r="BM1386" s="186"/>
      <c r="BN1386" s="186"/>
      <c r="BO1386" s="186"/>
      <c r="BP1386" s="186"/>
      <c r="BQ1386" s="186"/>
      <c r="BR1386" s="186"/>
      <c r="BS1386" s="186"/>
      <c r="BT1386" s="187"/>
      <c r="BU1386" s="188"/>
      <c r="BV1386" s="189"/>
      <c r="BW1386" s="185"/>
      <c r="BX1386"/>
      <c r="BZ1386"/>
    </row>
    <row r="1387" spans="2:78" ht="18.75">
      <c r="B1387" s="676" t="s">
        <v>472</v>
      </c>
      <c r="C1387" s="364">
        <v>9087301000179</v>
      </c>
      <c r="D1387" s="838" t="s">
        <v>11</v>
      </c>
      <c r="E1387" s="838" t="s">
        <v>621</v>
      </c>
      <c r="F1387" s="365" t="s">
        <v>672</v>
      </c>
      <c r="G1387" s="366" t="s">
        <v>865</v>
      </c>
      <c r="H1387" s="366" t="s">
        <v>34</v>
      </c>
      <c r="I1387" s="840" t="s">
        <v>1419</v>
      </c>
      <c r="J1387" s="366" t="s">
        <v>608</v>
      </c>
      <c r="K1387" s="367" t="s">
        <v>48</v>
      </c>
      <c r="L1387" s="681" t="s">
        <v>1419</v>
      </c>
      <c r="M1387" s="368" t="s">
        <v>34</v>
      </c>
      <c r="N1387" s="682">
        <v>257079</v>
      </c>
      <c r="O1387" s="683" t="s">
        <v>1321</v>
      </c>
      <c r="P1387" s="684">
        <v>40447</v>
      </c>
      <c r="Q1387" s="372">
        <v>265.91102599999999</v>
      </c>
      <c r="R1387" s="372">
        <v>307.31833655378489</v>
      </c>
      <c r="S1387" s="873">
        <v>1</v>
      </c>
      <c r="T1387" s="369">
        <v>5.0219501879289252E-2</v>
      </c>
      <c r="U1387" s="685">
        <v>0.51653440795344618</v>
      </c>
      <c r="V1387" s="369">
        <v>7.7466242220015191E-2</v>
      </c>
      <c r="W1387" s="685">
        <v>0.68113335612592063</v>
      </c>
      <c r="X1387" s="369">
        <v>6.1193250712542557E-2</v>
      </c>
      <c r="Y1387" s="685">
        <v>0.40892304842519089</v>
      </c>
      <c r="Z1387" s="369">
        <v>7.8811893011129452E-2</v>
      </c>
      <c r="AA1387" s="685">
        <v>0.41964341598203064</v>
      </c>
      <c r="AB1387" s="369">
        <v>6.1585688170572382E-2</v>
      </c>
      <c r="AC1387" s="373">
        <v>-0.5888567161054602</v>
      </c>
      <c r="AD1387" s="686">
        <v>0</v>
      </c>
      <c r="AE1387" s="687" t="s">
        <v>1792</v>
      </c>
      <c r="AF1387" s="688" t="s">
        <v>1793</v>
      </c>
      <c r="AG1387" s="689" t="s">
        <v>728</v>
      </c>
      <c r="AH1387" s="689" t="s">
        <v>1786</v>
      </c>
      <c r="AI1387" s="689">
        <v>1000</v>
      </c>
      <c r="AJ1387" s="689">
        <v>100</v>
      </c>
      <c r="AK1387" s="689">
        <v>500</v>
      </c>
      <c r="AL1387" s="673">
        <v>0.5</v>
      </c>
      <c r="AM1387" s="673">
        <v>0</v>
      </c>
      <c r="AN1387" s="685" t="s">
        <v>1858</v>
      </c>
      <c r="AO1387" s="683" t="s">
        <v>1324</v>
      </c>
      <c r="AP1387" s="687" t="s">
        <v>1788</v>
      </c>
      <c r="AQ1387" s="376" t="s">
        <v>680</v>
      </c>
      <c r="AR1387" s="369">
        <v>1.33333333333333E-3</v>
      </c>
      <c r="AS1387" s="369">
        <v>1.33333333333333E-3</v>
      </c>
      <c r="AT1387" s="369" t="s">
        <v>1419</v>
      </c>
      <c r="AW1387"/>
      <c r="AX1387" s="198"/>
      <c r="AY1387" s="184"/>
      <c r="AZ1387" s="184"/>
      <c r="BA1387" s="184"/>
      <c r="BB1387" s="186"/>
      <c r="BC1387" s="184"/>
      <c r="BD1387" s="184"/>
      <c r="BE1387" s="184"/>
      <c r="BF1387" s="184"/>
      <c r="BG1387" s="186"/>
      <c r="BH1387" s="186"/>
      <c r="BI1387" s="199"/>
      <c r="BJ1387" s="199"/>
      <c r="BK1387" s="199"/>
      <c r="BL1387" s="186"/>
      <c r="BM1387" s="186"/>
      <c r="BN1387" s="186"/>
      <c r="BO1387" s="186"/>
      <c r="BP1387" s="186"/>
      <c r="BQ1387" s="186"/>
      <c r="BR1387" s="186"/>
      <c r="BS1387" s="186"/>
      <c r="BT1387" s="187"/>
      <c r="BU1387" s="188"/>
      <c r="BV1387" s="189"/>
      <c r="BW1387" s="185"/>
      <c r="BX1387"/>
      <c r="BZ1387"/>
    </row>
    <row r="1388" spans="2:78" ht="18.75">
      <c r="B1388" s="676" t="s">
        <v>38</v>
      </c>
      <c r="C1388" s="364">
        <v>17517577000178</v>
      </c>
      <c r="D1388" s="838" t="s">
        <v>11</v>
      </c>
      <c r="E1388" s="838" t="s">
        <v>621</v>
      </c>
      <c r="F1388" s="365" t="s">
        <v>672</v>
      </c>
      <c r="G1388" s="366" t="s">
        <v>738</v>
      </c>
      <c r="H1388" s="366" t="s">
        <v>34</v>
      </c>
      <c r="I1388" s="840" t="s">
        <v>1419</v>
      </c>
      <c r="J1388" s="366" t="s">
        <v>608</v>
      </c>
      <c r="K1388" s="367" t="s">
        <v>48</v>
      </c>
      <c r="L1388" s="681" t="s">
        <v>1419</v>
      </c>
      <c r="M1388" s="368" t="s">
        <v>34</v>
      </c>
      <c r="N1388" s="682">
        <v>348430</v>
      </c>
      <c r="O1388" s="683" t="s">
        <v>1321</v>
      </c>
      <c r="P1388" s="684">
        <v>41515</v>
      </c>
      <c r="Q1388" s="372">
        <v>475.33429699999999</v>
      </c>
      <c r="R1388" s="372">
        <v>691.58673877290835</v>
      </c>
      <c r="S1388" s="873">
        <v>1</v>
      </c>
      <c r="T1388" s="369">
        <v>6.8737019330208815E-2</v>
      </c>
      <c r="U1388" s="685">
        <v>0.70699696841988047</v>
      </c>
      <c r="V1388" s="369">
        <v>9.3182931582281858E-2</v>
      </c>
      <c r="W1388" s="685">
        <v>0.81932466456844277</v>
      </c>
      <c r="X1388" s="369">
        <v>0.11034386883378189</v>
      </c>
      <c r="Y1388" s="685">
        <v>0.73737137173023204</v>
      </c>
      <c r="Z1388" s="369">
        <v>0.19054808079467489</v>
      </c>
      <c r="AA1388" s="685">
        <v>1.0145962046896329</v>
      </c>
      <c r="AB1388" s="369">
        <v>3.4146151841079969E-2</v>
      </c>
      <c r="AC1388" s="373">
        <v>-0.60177957471126753</v>
      </c>
      <c r="AD1388" s="686">
        <v>0</v>
      </c>
      <c r="AE1388" s="687" t="s">
        <v>1792</v>
      </c>
      <c r="AF1388" s="688" t="s">
        <v>1793</v>
      </c>
      <c r="AG1388" s="689" t="s">
        <v>728</v>
      </c>
      <c r="AH1388" s="689" t="s">
        <v>1786</v>
      </c>
      <c r="AI1388" s="689">
        <v>1000</v>
      </c>
      <c r="AJ1388" s="689">
        <v>100</v>
      </c>
      <c r="AK1388" s="689">
        <v>500</v>
      </c>
      <c r="AL1388" s="673">
        <v>0.4</v>
      </c>
      <c r="AM1388" s="673">
        <v>0</v>
      </c>
      <c r="AN1388" s="685" t="s">
        <v>1895</v>
      </c>
      <c r="AO1388" s="683" t="s">
        <v>1324</v>
      </c>
      <c r="AP1388" s="687" t="s">
        <v>1788</v>
      </c>
      <c r="AQ1388" s="376" t="s">
        <v>680</v>
      </c>
      <c r="AR1388" s="369">
        <v>1.06666666666667E-3</v>
      </c>
      <c r="AS1388" s="369">
        <v>1.06666666666667E-3</v>
      </c>
      <c r="AT1388" s="369" t="s">
        <v>1419</v>
      </c>
      <c r="AW1388"/>
      <c r="AX1388" s="198"/>
      <c r="AY1388" s="184"/>
      <c r="AZ1388" s="184"/>
      <c r="BA1388" s="184"/>
      <c r="BB1388" s="186"/>
      <c r="BC1388" s="184"/>
      <c r="BD1388" s="184"/>
      <c r="BE1388" s="184"/>
      <c r="BF1388" s="184"/>
      <c r="BG1388" s="186"/>
      <c r="BH1388" s="186"/>
      <c r="BI1388" s="199"/>
      <c r="BJ1388" s="199"/>
      <c r="BK1388" s="199"/>
      <c r="BL1388" s="186"/>
      <c r="BM1388" s="186"/>
      <c r="BN1388" s="186"/>
      <c r="BO1388" s="186"/>
      <c r="BP1388" s="186"/>
      <c r="BQ1388" s="186"/>
      <c r="BR1388" s="186"/>
      <c r="BS1388" s="186"/>
      <c r="BT1388" s="187"/>
      <c r="BU1388" s="188"/>
      <c r="BV1388" s="189"/>
      <c r="BW1388" s="185"/>
      <c r="BX1388"/>
      <c r="BZ1388"/>
    </row>
    <row r="1389" spans="2:78" ht="18.75">
      <c r="B1389" s="676" t="s">
        <v>1280</v>
      </c>
      <c r="C1389" s="364">
        <v>22773406000140</v>
      </c>
      <c r="D1389" s="838" t="s">
        <v>13</v>
      </c>
      <c r="E1389" s="838" t="s">
        <v>615</v>
      </c>
      <c r="F1389" s="365" t="s">
        <v>619</v>
      </c>
      <c r="G1389" s="366" t="s">
        <v>34</v>
      </c>
      <c r="H1389" s="366" t="s">
        <v>1338</v>
      </c>
      <c r="I1389" s="840" t="s">
        <v>34</v>
      </c>
      <c r="J1389" s="366" t="s">
        <v>1419</v>
      </c>
      <c r="K1389" s="367" t="s">
        <v>48</v>
      </c>
      <c r="L1389" s="681" t="s">
        <v>1419</v>
      </c>
      <c r="M1389" s="368" t="s">
        <v>34</v>
      </c>
      <c r="N1389" s="682">
        <v>410373</v>
      </c>
      <c r="O1389" s="683" t="s">
        <v>1321</v>
      </c>
      <c r="P1389" s="684">
        <v>42334</v>
      </c>
      <c r="Q1389" s="372">
        <v>26.061070999999998</v>
      </c>
      <c r="R1389" s="372">
        <v>68.201607243027922</v>
      </c>
      <c r="S1389" s="873">
        <v>4</v>
      </c>
      <c r="T1389" s="369">
        <v>-0.22348619925139801</v>
      </c>
      <c r="U1389" s="685">
        <v>-2.2986749628373762</v>
      </c>
      <c r="V1389" s="369">
        <v>-0.21081670946029463</v>
      </c>
      <c r="W1389" s="685">
        <v>-1.8536370001566012</v>
      </c>
      <c r="X1389" s="369">
        <v>-0.16819637189784942</v>
      </c>
      <c r="Y1389" s="685">
        <v>-1.1239699203694735</v>
      </c>
      <c r="Z1389" s="369">
        <v>-0.1524427700664589</v>
      </c>
      <c r="AA1389" s="685">
        <v>-0.81169988853609043</v>
      </c>
      <c r="AB1389" s="369">
        <v>0.13097169723776678</v>
      </c>
      <c r="AC1389" s="373">
        <v>-2.4780017715303901</v>
      </c>
      <c r="AD1389" s="686">
        <v>22282992000120</v>
      </c>
      <c r="AE1389" s="687" t="s">
        <v>1792</v>
      </c>
      <c r="AF1389" s="688" t="s">
        <v>1793</v>
      </c>
      <c r="AG1389" s="689" t="s">
        <v>728</v>
      </c>
      <c r="AH1389" s="689" t="s">
        <v>1780</v>
      </c>
      <c r="AI1389" s="689">
        <v>1000</v>
      </c>
      <c r="AJ1389" s="689">
        <v>100</v>
      </c>
      <c r="AK1389" s="689">
        <v>500</v>
      </c>
      <c r="AL1389" s="673">
        <v>1</v>
      </c>
      <c r="AM1389" s="673">
        <v>0</v>
      </c>
      <c r="AN1389" s="685" t="s">
        <v>1801</v>
      </c>
      <c r="AO1389" s="683" t="s">
        <v>1324</v>
      </c>
      <c r="AP1389" s="687" t="s">
        <v>1802</v>
      </c>
      <c r="AQ1389" s="376" t="s">
        <v>679</v>
      </c>
      <c r="AR1389" s="369">
        <v>5.4999999999999997E-3</v>
      </c>
      <c r="AS1389" s="369">
        <v>5.4999999999999997E-3</v>
      </c>
      <c r="AT1389" s="369" t="s">
        <v>1419</v>
      </c>
      <c r="AW1389"/>
      <c r="AX1389" s="198"/>
      <c r="AY1389" s="184"/>
      <c r="AZ1389" s="184"/>
      <c r="BA1389" s="184"/>
      <c r="BB1389" s="186"/>
      <c r="BC1389" s="184"/>
      <c r="BD1389" s="184"/>
      <c r="BE1389" s="184"/>
      <c r="BF1389" s="184"/>
      <c r="BG1389" s="186"/>
      <c r="BH1389" s="186"/>
      <c r="BI1389" s="199"/>
      <c r="BJ1389" s="199"/>
      <c r="BK1389" s="199"/>
      <c r="BL1389" s="186"/>
      <c r="BM1389" s="186"/>
      <c r="BN1389" s="186"/>
      <c r="BO1389" s="186"/>
      <c r="BP1389" s="186"/>
      <c r="BQ1389" s="186"/>
      <c r="BR1389" s="186"/>
      <c r="BS1389" s="186"/>
      <c r="BT1389" s="187"/>
      <c r="BU1389" s="188"/>
      <c r="BV1389" s="189"/>
      <c r="BW1389" s="185"/>
      <c r="BX1389"/>
      <c r="BZ1389"/>
    </row>
    <row r="1390" spans="2:78" ht="18.75">
      <c r="B1390" s="676" t="s">
        <v>1281</v>
      </c>
      <c r="C1390" s="364">
        <v>5024659000100</v>
      </c>
      <c r="D1390" s="838" t="s">
        <v>13</v>
      </c>
      <c r="E1390" s="838" t="s">
        <v>615</v>
      </c>
      <c r="F1390" s="365" t="s">
        <v>619</v>
      </c>
      <c r="G1390" s="366" t="s">
        <v>34</v>
      </c>
      <c r="H1390" s="366" t="s">
        <v>1337</v>
      </c>
      <c r="I1390" s="840" t="s">
        <v>34</v>
      </c>
      <c r="J1390" s="366" t="s">
        <v>1419</v>
      </c>
      <c r="K1390" s="367" t="s">
        <v>48</v>
      </c>
      <c r="L1390" s="681" t="s">
        <v>1419</v>
      </c>
      <c r="M1390" s="368" t="s">
        <v>1416</v>
      </c>
      <c r="N1390" s="682">
        <v>122041</v>
      </c>
      <c r="O1390" s="683" t="s">
        <v>1321</v>
      </c>
      <c r="P1390" s="684">
        <v>37637</v>
      </c>
      <c r="Q1390" s="372">
        <v>20.420908000000001</v>
      </c>
      <c r="R1390" s="372">
        <v>25.316022490039828</v>
      </c>
      <c r="S1390" s="873">
        <v>1</v>
      </c>
      <c r="T1390" s="369">
        <v>2.6534947477371063E-2</v>
      </c>
      <c r="U1390" s="685">
        <v>0.27292611181697435</v>
      </c>
      <c r="V1390" s="369">
        <v>3.7456409212189845E-2</v>
      </c>
      <c r="W1390" s="685">
        <v>0.32934100046656062</v>
      </c>
      <c r="X1390" s="369">
        <v>4.3018754491195299E-2</v>
      </c>
      <c r="Y1390" s="685">
        <v>0.28747222971746483</v>
      </c>
      <c r="Z1390" s="369">
        <v>7.5942937389786414E-2</v>
      </c>
      <c r="AA1390" s="685">
        <v>0.40436731625592426</v>
      </c>
      <c r="AB1390" s="369">
        <v>3.5409290910267753E-2</v>
      </c>
      <c r="AC1390" s="373">
        <v>-2.1540950734183091</v>
      </c>
      <c r="AD1390" s="686">
        <v>0</v>
      </c>
      <c r="AE1390" s="687" t="s">
        <v>1792</v>
      </c>
      <c r="AF1390" s="688" t="s">
        <v>1793</v>
      </c>
      <c r="AG1390" s="689" t="s">
        <v>728</v>
      </c>
      <c r="AH1390" s="689" t="s">
        <v>1786</v>
      </c>
      <c r="AI1390" s="689">
        <v>5000</v>
      </c>
      <c r="AJ1390" s="689">
        <v>100</v>
      </c>
      <c r="AK1390" s="689">
        <v>1000</v>
      </c>
      <c r="AL1390" s="673">
        <v>1.1000000000000001</v>
      </c>
      <c r="AM1390" s="673">
        <v>0</v>
      </c>
      <c r="AN1390" s="685" t="s">
        <v>1801</v>
      </c>
      <c r="AO1390" s="683" t="s">
        <v>1324</v>
      </c>
      <c r="AP1390" s="687" t="s">
        <v>1802</v>
      </c>
      <c r="AQ1390" s="376" t="s">
        <v>664</v>
      </c>
      <c r="AR1390" s="369">
        <v>2.9333333333333299E-3</v>
      </c>
      <c r="AS1390" s="369">
        <v>2.9333333333333299E-3</v>
      </c>
      <c r="AT1390" s="369" t="s">
        <v>1419</v>
      </c>
      <c r="AW1390"/>
      <c r="AX1390" s="198"/>
      <c r="AY1390" s="184"/>
      <c r="AZ1390" s="184"/>
      <c r="BA1390" s="184"/>
      <c r="BB1390" s="186"/>
      <c r="BC1390" s="184"/>
      <c r="BD1390" s="184"/>
      <c r="BE1390" s="184"/>
      <c r="BF1390" s="184"/>
      <c r="BG1390" s="186"/>
      <c r="BH1390" s="186"/>
      <c r="BI1390" s="199"/>
      <c r="BJ1390" s="199"/>
      <c r="BK1390" s="199"/>
      <c r="BL1390" s="186"/>
      <c r="BM1390" s="186"/>
      <c r="BN1390" s="186"/>
      <c r="BO1390" s="186"/>
      <c r="BP1390" s="186"/>
      <c r="BQ1390" s="186"/>
      <c r="BR1390" s="186"/>
      <c r="BS1390" s="186"/>
      <c r="BT1390" s="187"/>
      <c r="BU1390" s="188"/>
      <c r="BV1390" s="189"/>
      <c r="BW1390" s="185"/>
      <c r="BX1390"/>
      <c r="BZ1390"/>
    </row>
    <row r="1391" spans="2:78" ht="18.75">
      <c r="B1391" s="676" t="s">
        <v>1282</v>
      </c>
      <c r="C1391" s="364">
        <v>3499367000190</v>
      </c>
      <c r="D1391" s="838" t="s">
        <v>11</v>
      </c>
      <c r="E1391" s="838" t="s">
        <v>620</v>
      </c>
      <c r="F1391" s="365" t="s">
        <v>663</v>
      </c>
      <c r="G1391" s="366" t="s">
        <v>738</v>
      </c>
      <c r="H1391" s="366" t="s">
        <v>34</v>
      </c>
      <c r="I1391" s="840" t="s">
        <v>1304</v>
      </c>
      <c r="J1391" s="366" t="s">
        <v>608</v>
      </c>
      <c r="K1391" s="367" t="s">
        <v>48</v>
      </c>
      <c r="L1391" s="681" t="s">
        <v>1419</v>
      </c>
      <c r="M1391" s="368" t="s">
        <v>34</v>
      </c>
      <c r="N1391" s="682">
        <v>75124</v>
      </c>
      <c r="O1391" s="683" t="s">
        <v>1321</v>
      </c>
      <c r="P1391" s="684">
        <v>36608</v>
      </c>
      <c r="Q1391" s="372">
        <v>730.92387499999995</v>
      </c>
      <c r="R1391" s="372">
        <v>867.64331585657442</v>
      </c>
      <c r="S1391" s="873">
        <v>1</v>
      </c>
      <c r="T1391" s="369">
        <v>9.6290572043058908E-2</v>
      </c>
      <c r="U1391" s="685">
        <v>0.99039997930110912</v>
      </c>
      <c r="V1391" s="369">
        <v>0.11387426354362318</v>
      </c>
      <c r="W1391" s="685">
        <v>1.0012562515107424</v>
      </c>
      <c r="X1391" s="369">
        <v>0.14129138161586474</v>
      </c>
      <c r="Y1391" s="685">
        <v>0.94417769629492787</v>
      </c>
      <c r="Z1391" s="369">
        <v>0.1856917924684971</v>
      </c>
      <c r="AA1391" s="685">
        <v>0.98873831263388534</v>
      </c>
      <c r="AB1391" s="369">
        <v>9.3565949309594148E-3</v>
      </c>
      <c r="AC1391" s="373">
        <v>1.527000254302973E-2</v>
      </c>
      <c r="AD1391" s="686">
        <v>0</v>
      </c>
      <c r="AE1391" s="687" t="s">
        <v>1792</v>
      </c>
      <c r="AF1391" s="688" t="s">
        <v>1793</v>
      </c>
      <c r="AG1391" s="689" t="s">
        <v>728</v>
      </c>
      <c r="AH1391" s="689" t="s">
        <v>1786</v>
      </c>
      <c r="AI1391" s="689">
        <v>1000</v>
      </c>
      <c r="AJ1391" s="689">
        <v>100</v>
      </c>
      <c r="AK1391" s="689">
        <v>500</v>
      </c>
      <c r="AL1391" s="673">
        <v>0.4</v>
      </c>
      <c r="AM1391" s="673">
        <v>0</v>
      </c>
      <c r="AN1391" s="685" t="s">
        <v>1801</v>
      </c>
      <c r="AO1391" s="683" t="s">
        <v>1324</v>
      </c>
      <c r="AP1391" s="687" t="s">
        <v>1788</v>
      </c>
      <c r="AQ1391" s="376" t="s">
        <v>669</v>
      </c>
      <c r="AR1391" s="369">
        <v>1.06666666666667E-3</v>
      </c>
      <c r="AS1391" s="369">
        <v>1.06666666666667E-3</v>
      </c>
      <c r="AT1391" s="369" t="s">
        <v>1419</v>
      </c>
      <c r="AW1391"/>
      <c r="AX1391" s="198"/>
      <c r="AY1391" s="184"/>
      <c r="AZ1391" s="184"/>
      <c r="BA1391" s="184"/>
      <c r="BB1391" s="186"/>
      <c r="BC1391" s="184"/>
      <c r="BD1391" s="184"/>
      <c r="BE1391" s="184"/>
      <c r="BF1391" s="184"/>
      <c r="BG1391" s="186"/>
      <c r="BH1391" s="186"/>
      <c r="BI1391" s="199"/>
      <c r="BJ1391" s="199"/>
      <c r="BK1391" s="199"/>
      <c r="BL1391" s="186"/>
      <c r="BM1391" s="186"/>
      <c r="BN1391" s="186"/>
      <c r="BO1391" s="186"/>
      <c r="BP1391" s="186"/>
      <c r="BQ1391" s="186"/>
      <c r="BR1391" s="186"/>
      <c r="BS1391" s="186"/>
      <c r="BT1391" s="187"/>
      <c r="BU1391" s="188"/>
      <c r="BV1391" s="189"/>
      <c r="BW1391" s="185"/>
      <c r="BX1391"/>
      <c r="BZ1391"/>
    </row>
    <row r="1392" spans="2:78" ht="18.75">
      <c r="B1392" s="676" t="s">
        <v>439</v>
      </c>
      <c r="C1392" s="364">
        <v>17453850000148</v>
      </c>
      <c r="D1392" s="838" t="s">
        <v>14</v>
      </c>
      <c r="E1392" s="838" t="s">
        <v>607</v>
      </c>
      <c r="F1392" s="365" t="s">
        <v>672</v>
      </c>
      <c r="G1392" s="366" t="s">
        <v>1419</v>
      </c>
      <c r="H1392" s="366" t="s">
        <v>34</v>
      </c>
      <c r="I1392" s="840" t="s">
        <v>34</v>
      </c>
      <c r="J1392" s="366" t="s">
        <v>690</v>
      </c>
      <c r="K1392" s="367" t="s">
        <v>1782</v>
      </c>
      <c r="L1392" s="681" t="s">
        <v>715</v>
      </c>
      <c r="M1392" s="368" t="s">
        <v>1416</v>
      </c>
      <c r="N1392" s="682">
        <v>337031</v>
      </c>
      <c r="O1392" s="683" t="s">
        <v>1321</v>
      </c>
      <c r="P1392" s="684">
        <v>41396</v>
      </c>
      <c r="Q1392" s="372">
        <v>1032.3073999999999</v>
      </c>
      <c r="R1392" s="372">
        <v>1797.1276185537836</v>
      </c>
      <c r="S1392" s="873">
        <v>1</v>
      </c>
      <c r="T1392" s="369">
        <v>-0.17732553305932675</v>
      </c>
      <c r="U1392" s="685">
        <v>-1.8238878484695338</v>
      </c>
      <c r="V1392" s="369">
        <v>-0.12163240635268835</v>
      </c>
      <c r="W1392" s="685">
        <v>-1.0694708659983601</v>
      </c>
      <c r="X1392" s="369">
        <v>0.18342922733456035</v>
      </c>
      <c r="Y1392" s="685">
        <v>1.2257632653686032</v>
      </c>
      <c r="Z1392" s="369">
        <v>0.32162510797474098</v>
      </c>
      <c r="AA1392" s="685">
        <v>1.7125316220617897</v>
      </c>
      <c r="AB1392" s="369">
        <v>0.22616065542645483</v>
      </c>
      <c r="AC1392" s="373">
        <v>-1.0406929278839998</v>
      </c>
      <c r="AD1392" s="686">
        <v>0</v>
      </c>
      <c r="AE1392" s="687" t="s">
        <v>1792</v>
      </c>
      <c r="AF1392" s="688" t="s">
        <v>1793</v>
      </c>
      <c r="AG1392" s="689" t="s">
        <v>728</v>
      </c>
      <c r="AH1392" s="689" t="s">
        <v>1786</v>
      </c>
      <c r="AI1392" s="689">
        <v>1000</v>
      </c>
      <c r="AJ1392" s="689">
        <v>100</v>
      </c>
      <c r="AK1392" s="689">
        <v>500</v>
      </c>
      <c r="AL1392" s="673">
        <v>1</v>
      </c>
      <c r="AM1392" s="673">
        <v>0</v>
      </c>
      <c r="AN1392" s="685" t="s">
        <v>1791</v>
      </c>
      <c r="AO1392" s="683" t="s">
        <v>1324</v>
      </c>
      <c r="AP1392" s="687" t="s">
        <v>1802</v>
      </c>
      <c r="AQ1392" s="376" t="s">
        <v>671</v>
      </c>
      <c r="AR1392" s="369">
        <v>2.66666666666667E-3</v>
      </c>
      <c r="AS1392" s="369">
        <v>2.66666666666667E-3</v>
      </c>
      <c r="AT1392" s="369" t="s">
        <v>1419</v>
      </c>
      <c r="AW1392"/>
      <c r="AX1392" s="198"/>
      <c r="AY1392" s="184"/>
      <c r="AZ1392" s="184"/>
      <c r="BA1392" s="184"/>
      <c r="BB1392" s="186"/>
      <c r="BC1392" s="184"/>
      <c r="BD1392" s="184"/>
      <c r="BE1392" s="184"/>
      <c r="BF1392" s="184"/>
      <c r="BG1392" s="186"/>
      <c r="BH1392" s="186"/>
      <c r="BI1392" s="199"/>
      <c r="BJ1392" s="199"/>
      <c r="BK1392" s="199"/>
      <c r="BL1392" s="186"/>
      <c r="BM1392" s="186"/>
      <c r="BN1392" s="186"/>
      <c r="BO1392" s="186"/>
      <c r="BP1392" s="186"/>
      <c r="BQ1392" s="186"/>
      <c r="BR1392" s="186"/>
      <c r="BS1392" s="186"/>
      <c r="BT1392" s="187"/>
      <c r="BU1392" s="188"/>
      <c r="BV1392" s="189"/>
      <c r="BW1392" s="185"/>
      <c r="BX1392"/>
      <c r="BZ1392"/>
    </row>
    <row r="1393" spans="2:107" ht="18.75">
      <c r="B1393" s="676" t="s">
        <v>440</v>
      </c>
      <c r="C1393" s="364">
        <v>9087523000191</v>
      </c>
      <c r="D1393" s="838" t="s">
        <v>14</v>
      </c>
      <c r="E1393" s="838" t="s">
        <v>607</v>
      </c>
      <c r="F1393" s="365" t="s">
        <v>1419</v>
      </c>
      <c r="G1393" s="366" t="s">
        <v>1419</v>
      </c>
      <c r="H1393" s="366" t="s">
        <v>34</v>
      </c>
      <c r="I1393" s="840" t="s">
        <v>34</v>
      </c>
      <c r="J1393" s="366" t="s">
        <v>608</v>
      </c>
      <c r="K1393" s="367" t="s">
        <v>48</v>
      </c>
      <c r="L1393" s="681" t="s">
        <v>1419</v>
      </c>
      <c r="M1393" s="368" t="s">
        <v>34</v>
      </c>
      <c r="N1393" s="682">
        <v>250686</v>
      </c>
      <c r="O1393" s="683" t="s">
        <v>1321</v>
      </c>
      <c r="P1393" s="684">
        <v>40356</v>
      </c>
      <c r="Q1393" s="372">
        <v>83.219127999999998</v>
      </c>
      <c r="R1393" s="372">
        <v>86.69946464940233</v>
      </c>
      <c r="S1393" s="873">
        <v>2</v>
      </c>
      <c r="T1393" s="369">
        <v>9.4854544152132236E-2</v>
      </c>
      <c r="U1393" s="685">
        <v>0.9756296652062505</v>
      </c>
      <c r="V1393" s="369">
        <v>5.5865238721299892E-3</v>
      </c>
      <c r="W1393" s="685">
        <v>4.9120334807182892E-2</v>
      </c>
      <c r="X1393" s="369">
        <v>-9.4955424306211067E-2</v>
      </c>
      <c r="Y1393" s="685">
        <v>-0.63453830479125961</v>
      </c>
      <c r="Z1393" s="369">
        <v>-0.10559782997088518</v>
      </c>
      <c r="AA1393" s="685">
        <v>-0.56226836326611485</v>
      </c>
      <c r="AB1393" s="369">
        <v>0.22126279621184364</v>
      </c>
      <c r="AC1393" s="373">
        <v>-0.48876207972876834</v>
      </c>
      <c r="AD1393" s="686">
        <v>0</v>
      </c>
      <c r="AE1393" s="687" t="s">
        <v>1792</v>
      </c>
      <c r="AF1393" s="688" t="s">
        <v>1793</v>
      </c>
      <c r="AG1393" s="689" t="s">
        <v>728</v>
      </c>
      <c r="AH1393" s="689" t="s">
        <v>1786</v>
      </c>
      <c r="AI1393" s="689">
        <v>1000</v>
      </c>
      <c r="AJ1393" s="689">
        <v>100</v>
      </c>
      <c r="AK1393" s="689">
        <v>500</v>
      </c>
      <c r="AL1393" s="673">
        <v>2.5</v>
      </c>
      <c r="AM1393" s="673">
        <v>0</v>
      </c>
      <c r="AN1393" s="685" t="s">
        <v>1801</v>
      </c>
      <c r="AO1393" s="683" t="s">
        <v>1324</v>
      </c>
      <c r="AP1393" s="687" t="s">
        <v>1783</v>
      </c>
      <c r="AQ1393" s="376" t="s">
        <v>659</v>
      </c>
      <c r="AR1393" s="369">
        <v>6.6666666666666697E-3</v>
      </c>
      <c r="AS1393" s="369">
        <v>6.6666666666666697E-3</v>
      </c>
      <c r="AT1393" s="369" t="s">
        <v>1419</v>
      </c>
      <c r="AW1393"/>
      <c r="AX1393" s="198"/>
      <c r="AY1393" s="184"/>
      <c r="AZ1393" s="184"/>
      <c r="BA1393" s="184"/>
      <c r="BB1393" s="186"/>
      <c r="BC1393" s="184"/>
      <c r="BD1393" s="184"/>
      <c r="BE1393" s="184"/>
      <c r="BF1393" s="184"/>
      <c r="BG1393" s="186"/>
      <c r="BH1393" s="186"/>
      <c r="BI1393" s="199"/>
      <c r="BJ1393" s="199"/>
      <c r="BK1393" s="199"/>
      <c r="BL1393" s="186"/>
      <c r="BM1393" s="186"/>
      <c r="BN1393" s="186"/>
      <c r="BO1393" s="186"/>
      <c r="BP1393" s="186"/>
      <c r="BQ1393" s="186"/>
      <c r="BR1393" s="186"/>
      <c r="BS1393" s="186"/>
      <c r="BT1393" s="187"/>
      <c r="BU1393" s="188"/>
      <c r="BV1393" s="189"/>
      <c r="BW1393" s="185"/>
      <c r="BX1393"/>
      <c r="BZ1393"/>
    </row>
    <row r="1394" spans="2:107" ht="18.75">
      <c r="B1394" s="676" t="s">
        <v>1283</v>
      </c>
      <c r="C1394" s="364">
        <v>23872712000104</v>
      </c>
      <c r="D1394" s="838" t="s">
        <v>13</v>
      </c>
      <c r="E1394" s="838" t="s">
        <v>615</v>
      </c>
      <c r="F1394" s="365" t="s">
        <v>619</v>
      </c>
      <c r="G1394" s="366" t="s">
        <v>34</v>
      </c>
      <c r="H1394" s="366" t="s">
        <v>1338</v>
      </c>
      <c r="I1394" s="840" t="s">
        <v>34</v>
      </c>
      <c r="J1394" s="366" t="s">
        <v>1419</v>
      </c>
      <c r="K1394" s="367" t="s">
        <v>49</v>
      </c>
      <c r="L1394" s="681" t="s">
        <v>1419</v>
      </c>
      <c r="M1394" s="368" t="s">
        <v>34</v>
      </c>
      <c r="N1394" s="682">
        <v>421693</v>
      </c>
      <c r="O1394" s="683" t="s">
        <v>1324</v>
      </c>
      <c r="P1394" s="684">
        <v>42589</v>
      </c>
      <c r="Q1394" s="372">
        <v>64.209963000000002</v>
      </c>
      <c r="R1394" s="372">
        <v>138.45217071968008</v>
      </c>
      <c r="S1394" s="873">
        <v>4</v>
      </c>
      <c r="T1394" s="369">
        <v>-0.31746869942074452</v>
      </c>
      <c r="U1394" s="685">
        <v>-3.2653351897676299</v>
      </c>
      <c r="V1394" s="369">
        <v>-0.32369883951777545</v>
      </c>
      <c r="W1394" s="685">
        <v>-2.8461697717130461</v>
      </c>
      <c r="X1394" s="369">
        <v>-0.28833933365012698</v>
      </c>
      <c r="Y1394" s="685">
        <v>-1.9268235945002812</v>
      </c>
      <c r="Z1394" s="369">
        <v>-7.6818776313857251E-3</v>
      </c>
      <c r="AA1394" s="685">
        <v>-4.090308260880661E-2</v>
      </c>
      <c r="AB1394" s="369">
        <v>0.17897797577365188</v>
      </c>
      <c r="AC1394" s="373">
        <v>-2.4440450057733014</v>
      </c>
      <c r="AD1394" s="686">
        <v>0</v>
      </c>
      <c r="AE1394" s="687" t="s">
        <v>1792</v>
      </c>
      <c r="AF1394" s="688" t="s">
        <v>1793</v>
      </c>
      <c r="AG1394" s="689" t="s">
        <v>728</v>
      </c>
      <c r="AH1394" s="689" t="s">
        <v>1780</v>
      </c>
      <c r="AI1394" s="689">
        <v>1000</v>
      </c>
      <c r="AJ1394" s="689">
        <v>100</v>
      </c>
      <c r="AK1394" s="689">
        <v>500</v>
      </c>
      <c r="AL1394" s="673">
        <v>1</v>
      </c>
      <c r="AM1394" s="673">
        <v>0</v>
      </c>
      <c r="AN1394" s="685" t="s">
        <v>1801</v>
      </c>
      <c r="AO1394" s="683" t="s">
        <v>1324</v>
      </c>
      <c r="AP1394" s="687" t="s">
        <v>1802</v>
      </c>
      <c r="AQ1394" s="376" t="s">
        <v>679</v>
      </c>
      <c r="AR1394" s="369">
        <v>5.3333333333333297E-3</v>
      </c>
      <c r="AS1394" s="369">
        <v>5.3333333333333297E-3</v>
      </c>
      <c r="AT1394" s="369" t="s">
        <v>1419</v>
      </c>
      <c r="AW1394"/>
      <c r="AX1394" s="198"/>
      <c r="AY1394" s="184"/>
      <c r="AZ1394" s="184"/>
      <c r="BA1394" s="184"/>
      <c r="BB1394" s="186"/>
      <c r="BC1394" s="184"/>
      <c r="BD1394" s="184"/>
      <c r="BE1394" s="184"/>
      <c r="BF1394" s="184"/>
      <c r="BG1394" s="186"/>
      <c r="BH1394" s="186"/>
      <c r="BI1394" s="199"/>
      <c r="BJ1394" s="199"/>
      <c r="BK1394" s="199"/>
      <c r="BL1394" s="186"/>
      <c r="BM1394" s="186"/>
      <c r="BN1394" s="186"/>
      <c r="BO1394" s="186"/>
      <c r="BP1394" s="186"/>
      <c r="BQ1394" s="186"/>
      <c r="BR1394" s="186"/>
      <c r="BS1394" s="186"/>
      <c r="BT1394" s="187"/>
      <c r="BU1394" s="188"/>
      <c r="BV1394" s="189"/>
      <c r="BW1394" s="185"/>
      <c r="BX1394"/>
      <c r="BZ1394"/>
    </row>
    <row r="1395" spans="2:107" ht="18.75">
      <c r="B1395" s="676" t="s">
        <v>1312</v>
      </c>
      <c r="C1395" s="364"/>
      <c r="D1395" s="838" t="s">
        <v>13</v>
      </c>
      <c r="E1395" s="838" t="s">
        <v>616</v>
      </c>
      <c r="F1395" s="365" t="s">
        <v>619</v>
      </c>
      <c r="G1395" s="366" t="s">
        <v>34</v>
      </c>
      <c r="H1395" s="366" t="s">
        <v>1338</v>
      </c>
      <c r="I1395" s="840" t="s">
        <v>34</v>
      </c>
      <c r="J1395" s="366" t="s">
        <v>612</v>
      </c>
      <c r="L1395" s="681" t="s">
        <v>1419</v>
      </c>
      <c r="M1395" s="368" t="s">
        <v>34</v>
      </c>
      <c r="N1395" s="683">
        <v>616699</v>
      </c>
      <c r="O1395" s="683" t="s">
        <v>1321</v>
      </c>
      <c r="S1395" s="873"/>
      <c r="AD1395" s="686">
        <v>42046741000153</v>
      </c>
      <c r="AG1395" s="689" t="s">
        <v>59</v>
      </c>
      <c r="AI1395" s="689">
        <v>5000</v>
      </c>
      <c r="AJ1395" s="689">
        <v>5000</v>
      </c>
      <c r="AK1395" s="689">
        <v>5000</v>
      </c>
      <c r="AO1395" s="683" t="s">
        <v>1324</v>
      </c>
      <c r="AR1395" s="369">
        <v>5.14666666666667E-3</v>
      </c>
      <c r="AS1395" s="369">
        <v>5.14666666666667E-3</v>
      </c>
      <c r="AT1395" s="369" t="s">
        <v>1419</v>
      </c>
      <c r="AW1395"/>
      <c r="AX1395" s="198"/>
      <c r="AY1395" s="184"/>
      <c r="AZ1395" s="184"/>
      <c r="BA1395" s="184"/>
      <c r="BB1395" s="186"/>
      <c r="BC1395" s="184"/>
      <c r="BD1395" s="184"/>
      <c r="BE1395" s="184"/>
      <c r="BF1395" s="184"/>
      <c r="BG1395" s="186"/>
      <c r="BH1395" s="186"/>
      <c r="BI1395" s="199"/>
      <c r="BJ1395" s="199"/>
      <c r="BK1395" s="199"/>
      <c r="BL1395" s="186"/>
      <c r="BM1395" s="186"/>
      <c r="BN1395" s="186"/>
      <c r="BO1395" s="186"/>
      <c r="BP1395" s="186"/>
      <c r="BQ1395" s="186"/>
      <c r="BR1395" s="186"/>
      <c r="BS1395" s="186"/>
      <c r="BT1395" s="187"/>
      <c r="BU1395" s="188"/>
      <c r="BV1395" s="189"/>
      <c r="BW1395" s="185"/>
      <c r="BX1395"/>
      <c r="BZ1395"/>
    </row>
    <row r="1396" spans="2:107" ht="18.75">
      <c r="B1396" s="676" t="s">
        <v>1313</v>
      </c>
      <c r="C1396" s="364"/>
      <c r="D1396" s="838" t="s">
        <v>14</v>
      </c>
      <c r="E1396" s="838" t="s">
        <v>607</v>
      </c>
      <c r="F1396" s="365" t="s">
        <v>1419</v>
      </c>
      <c r="G1396" s="366" t="s">
        <v>1419</v>
      </c>
      <c r="H1396" s="366" t="s">
        <v>34</v>
      </c>
      <c r="I1396" s="840" t="s">
        <v>34</v>
      </c>
      <c r="J1396" s="366" t="s">
        <v>611</v>
      </c>
      <c r="L1396" s="681" t="s">
        <v>1419</v>
      </c>
      <c r="M1396" s="368" t="s">
        <v>34</v>
      </c>
      <c r="N1396" s="683">
        <v>594210</v>
      </c>
      <c r="O1396" s="683" t="s">
        <v>1324</v>
      </c>
      <c r="S1396" s="873"/>
      <c r="AD1396" s="686">
        <v>41326197000130</v>
      </c>
      <c r="AG1396" s="689" t="s">
        <v>59</v>
      </c>
      <c r="AI1396" s="689">
        <v>5000</v>
      </c>
      <c r="AJ1396" s="689">
        <v>0</v>
      </c>
      <c r="AK1396" s="689">
        <v>0</v>
      </c>
      <c r="AO1396" s="683" t="s">
        <v>1324</v>
      </c>
      <c r="AR1396" s="369">
        <v>5.1999999999999998E-3</v>
      </c>
      <c r="AS1396" s="369">
        <v>5.1999999999999998E-3</v>
      </c>
      <c r="AT1396" s="369" t="s">
        <v>1419</v>
      </c>
      <c r="AW1396"/>
      <c r="AX1396" s="198"/>
      <c r="AY1396" s="184"/>
      <c r="AZ1396" s="184"/>
      <c r="BA1396" s="184"/>
      <c r="BB1396" s="186"/>
      <c r="BC1396" s="184"/>
      <c r="BD1396" s="184"/>
      <c r="BE1396" s="184"/>
      <c r="BF1396" s="184"/>
      <c r="BG1396" s="186"/>
      <c r="BH1396" s="186"/>
      <c r="BI1396" s="199"/>
      <c r="BJ1396" s="199"/>
      <c r="BK1396" s="199"/>
      <c r="BL1396" s="186"/>
      <c r="BM1396" s="186"/>
      <c r="BN1396" s="186"/>
      <c r="BO1396" s="186"/>
      <c r="BP1396" s="186"/>
      <c r="BQ1396" s="186"/>
      <c r="BR1396" s="186"/>
      <c r="BS1396" s="186"/>
      <c r="BT1396" s="187"/>
      <c r="BU1396" s="188"/>
      <c r="BV1396" s="189"/>
      <c r="BW1396" s="185"/>
      <c r="BX1396"/>
      <c r="BZ1396"/>
    </row>
    <row r="1397" spans="2:107" ht="18.75">
      <c r="B1397" s="676" t="s">
        <v>1314</v>
      </c>
      <c r="C1397" s="364"/>
      <c r="D1397" s="838" t="s">
        <v>14</v>
      </c>
      <c r="E1397" s="838" t="s">
        <v>607</v>
      </c>
      <c r="F1397" s="365" t="s">
        <v>1419</v>
      </c>
      <c r="G1397" s="366" t="s">
        <v>1419</v>
      </c>
      <c r="H1397" s="366" t="s">
        <v>34</v>
      </c>
      <c r="I1397" s="840" t="s">
        <v>34</v>
      </c>
      <c r="J1397" s="366" t="s">
        <v>611</v>
      </c>
      <c r="L1397" s="681" t="s">
        <v>1419</v>
      </c>
      <c r="M1397" s="368" t="s">
        <v>34</v>
      </c>
      <c r="N1397" s="683">
        <v>594350</v>
      </c>
      <c r="O1397" s="683" t="s">
        <v>1321</v>
      </c>
      <c r="S1397" s="873"/>
      <c r="AD1397" s="686">
        <v>41326197000130</v>
      </c>
      <c r="AG1397" s="689" t="s">
        <v>59</v>
      </c>
      <c r="AI1397" s="689">
        <v>5000</v>
      </c>
      <c r="AJ1397" s="689">
        <v>0</v>
      </c>
      <c r="AK1397" s="689">
        <v>0</v>
      </c>
      <c r="AO1397" s="683" t="s">
        <v>1324</v>
      </c>
      <c r="AR1397" s="369">
        <v>5.1999999999999998E-3</v>
      </c>
      <c r="AS1397" s="369">
        <v>5.1999999999999998E-3</v>
      </c>
      <c r="AT1397" s="369" t="s">
        <v>1419</v>
      </c>
      <c r="AW1397"/>
      <c r="AX1397" s="198"/>
      <c r="AY1397" s="184"/>
      <c r="AZ1397" s="184"/>
      <c r="BA1397" s="184"/>
      <c r="BB1397" s="186"/>
      <c r="BC1397" s="184"/>
      <c r="BD1397" s="184"/>
      <c r="BE1397" s="184"/>
      <c r="BF1397" s="184"/>
      <c r="BG1397" s="186"/>
      <c r="BH1397" s="186"/>
      <c r="BI1397" s="199"/>
      <c r="BJ1397" s="199"/>
      <c r="BK1397" s="199"/>
      <c r="BL1397" s="186"/>
      <c r="BM1397" s="186"/>
      <c r="BN1397" s="186"/>
      <c r="BO1397" s="186"/>
      <c r="BP1397" s="186"/>
      <c r="BQ1397" s="186"/>
      <c r="BR1397" s="186"/>
      <c r="BS1397" s="186"/>
      <c r="BT1397" s="187"/>
      <c r="BU1397" s="188"/>
      <c r="BV1397" s="189"/>
      <c r="BW1397" s="185"/>
      <c r="BX1397"/>
      <c r="BZ1397"/>
    </row>
    <row r="1398" spans="2:107" ht="18.75">
      <c r="B1398" s="676" t="s">
        <v>1315</v>
      </c>
      <c r="C1398" s="364">
        <v>41978534000174</v>
      </c>
      <c r="D1398" s="838" t="s">
        <v>11</v>
      </c>
      <c r="E1398" s="838" t="s">
        <v>620</v>
      </c>
      <c r="F1398" s="365" t="s">
        <v>619</v>
      </c>
      <c r="G1398" s="366" t="s">
        <v>738</v>
      </c>
      <c r="H1398" s="366" t="s">
        <v>34</v>
      </c>
      <c r="I1398" s="840" t="s">
        <v>1419</v>
      </c>
      <c r="J1398" s="366" t="s">
        <v>608</v>
      </c>
      <c r="K1398" s="367" t="s">
        <v>48</v>
      </c>
      <c r="L1398" s="681" t="s">
        <v>1419</v>
      </c>
      <c r="M1398" s="368" t="s">
        <v>34</v>
      </c>
      <c r="N1398" s="683">
        <v>610879</v>
      </c>
      <c r="O1398" s="683" t="s">
        <v>1321</v>
      </c>
      <c r="P1398" s="684">
        <v>44425</v>
      </c>
      <c r="Q1398" s="372">
        <v>648.21438000000001</v>
      </c>
      <c r="R1398" s="372">
        <v>265.57798235059755</v>
      </c>
      <c r="S1398" s="873">
        <v>1</v>
      </c>
      <c r="T1398" s="369">
        <v>0.11095303059832351</v>
      </c>
      <c r="U1398" s="685">
        <v>1.1412111993564191</v>
      </c>
      <c r="V1398" s="369">
        <v>0.12831424867133134</v>
      </c>
      <c r="W1398" s="685">
        <v>1.1282219497372017</v>
      </c>
      <c r="AB1398" s="369">
        <v>2.9074486389333663E-2</v>
      </c>
      <c r="AC1398" s="373">
        <v>0.50156897565860081</v>
      </c>
      <c r="AD1398" s="686">
        <v>41955522000124</v>
      </c>
      <c r="AE1398" s="687" t="s">
        <v>2124</v>
      </c>
      <c r="AF1398" s="688" t="s">
        <v>1823</v>
      </c>
      <c r="AG1398" s="689" t="s">
        <v>59</v>
      </c>
      <c r="AH1398" s="689" t="s">
        <v>1780</v>
      </c>
      <c r="AI1398" s="689">
        <v>50000</v>
      </c>
      <c r="AJ1398" s="689">
        <v>5000</v>
      </c>
      <c r="AK1398" s="689">
        <v>50000</v>
      </c>
      <c r="AL1398" s="673">
        <v>0</v>
      </c>
      <c r="AM1398" s="673">
        <v>0</v>
      </c>
      <c r="AN1398" s="685" t="s">
        <v>1787</v>
      </c>
      <c r="AO1398" s="683" t="s">
        <v>1324</v>
      </c>
      <c r="AP1398" s="687" t="s">
        <v>1802</v>
      </c>
      <c r="AQ1398" s="376" t="s">
        <v>1917</v>
      </c>
      <c r="AR1398" s="369">
        <v>2.48E-3</v>
      </c>
      <c r="AS1398" s="369">
        <v>2.48E-3</v>
      </c>
      <c r="AT1398" s="369" t="s">
        <v>1419</v>
      </c>
      <c r="AW1398"/>
      <c r="AX1398" s="198"/>
      <c r="AY1398" s="184"/>
      <c r="AZ1398" s="184"/>
      <c r="BA1398" s="184"/>
      <c r="BB1398" s="186"/>
      <c r="BC1398" s="184"/>
      <c r="BD1398" s="184"/>
      <c r="BE1398" s="184"/>
      <c r="BF1398" s="184"/>
      <c r="BG1398" s="186"/>
      <c r="BH1398" s="186"/>
      <c r="BI1398" s="199"/>
      <c r="BJ1398" s="199"/>
      <c r="BK1398" s="199"/>
      <c r="BL1398" s="186"/>
      <c r="BM1398" s="186"/>
      <c r="BN1398" s="186"/>
      <c r="BO1398" s="186"/>
      <c r="BP1398" s="186"/>
      <c r="BQ1398" s="186"/>
      <c r="BR1398" s="186"/>
      <c r="BS1398" s="186"/>
      <c r="BT1398" s="187"/>
      <c r="BU1398" s="188"/>
      <c r="BV1398" s="189"/>
      <c r="BW1398" s="185"/>
      <c r="BX1398"/>
      <c r="BZ1398"/>
    </row>
    <row r="1399" spans="2:107" ht="18.75">
      <c r="B1399" s="676" t="s">
        <v>546</v>
      </c>
      <c r="C1399" s="364">
        <v>41762791000174</v>
      </c>
      <c r="D1399" s="838" t="s">
        <v>13</v>
      </c>
      <c r="E1399" s="838" t="s">
        <v>615</v>
      </c>
      <c r="F1399" s="365" t="s">
        <v>619</v>
      </c>
      <c r="G1399" s="366" t="s">
        <v>34</v>
      </c>
      <c r="H1399" s="366" t="s">
        <v>1337</v>
      </c>
      <c r="I1399" s="840" t="s">
        <v>34</v>
      </c>
      <c r="J1399" s="366" t="s">
        <v>1419</v>
      </c>
      <c r="K1399" s="367" t="s">
        <v>48</v>
      </c>
      <c r="L1399" s="681" t="s">
        <v>1419</v>
      </c>
      <c r="M1399" s="368" t="s">
        <v>34</v>
      </c>
      <c r="N1399" s="683">
        <v>600563</v>
      </c>
      <c r="O1399" s="683" t="s">
        <v>1321</v>
      </c>
      <c r="P1399" s="684">
        <v>44332</v>
      </c>
      <c r="Q1399" s="372">
        <v>7.55132564</v>
      </c>
      <c r="R1399" s="372">
        <v>13.124327030569622</v>
      </c>
      <c r="S1399" s="873">
        <v>3</v>
      </c>
      <c r="T1399" s="369">
        <v>5.8287588647729205E-2</v>
      </c>
      <c r="U1399" s="685">
        <v>0.59951899096006966</v>
      </c>
      <c r="V1399" s="369">
        <v>5.8287588647729205E-2</v>
      </c>
      <c r="W1399" s="685">
        <v>0.51250221694446763</v>
      </c>
      <c r="AB1399" s="369">
        <v>3.8248737376506907E-2</v>
      </c>
      <c r="AC1399" s="373">
        <v>-1.44955895201808</v>
      </c>
      <c r="AD1399" s="686">
        <v>0</v>
      </c>
      <c r="AE1399" s="687" t="s">
        <v>2119</v>
      </c>
      <c r="AF1399" s="688" t="s">
        <v>1800</v>
      </c>
      <c r="AG1399" s="689" t="s">
        <v>1438</v>
      </c>
      <c r="AH1399" s="689" t="s">
        <v>1786</v>
      </c>
      <c r="AI1399" s="689">
        <v>1000</v>
      </c>
      <c r="AJ1399" s="689">
        <v>0</v>
      </c>
      <c r="AK1399" s="689">
        <v>0</v>
      </c>
      <c r="AL1399" s="673">
        <v>1.25</v>
      </c>
      <c r="AM1399" s="673">
        <v>0</v>
      </c>
      <c r="AN1399" s="685" t="s">
        <v>1782</v>
      </c>
      <c r="AO1399" s="683" t="s">
        <v>1324</v>
      </c>
      <c r="AP1399" s="687" t="s">
        <v>1802</v>
      </c>
      <c r="AQ1399" s="376" t="s">
        <v>668</v>
      </c>
      <c r="AR1399" s="369">
        <v>3.7499999999999999E-3</v>
      </c>
      <c r="AS1399" s="369">
        <v>3.7499999999999999E-3</v>
      </c>
      <c r="AT1399" s="369" t="s">
        <v>1419</v>
      </c>
      <c r="AW1399"/>
      <c r="AX1399" s="198"/>
      <c r="AY1399" s="184"/>
      <c r="AZ1399" s="184"/>
      <c r="BA1399" s="184"/>
      <c r="BB1399" s="186"/>
      <c r="BC1399" s="184"/>
      <c r="BD1399" s="184"/>
      <c r="BE1399" s="184"/>
      <c r="BF1399" s="184"/>
      <c r="BG1399" s="186"/>
      <c r="BH1399" s="186"/>
      <c r="BI1399" s="199"/>
      <c r="BJ1399" s="199"/>
      <c r="BK1399" s="199"/>
      <c r="BL1399" s="186"/>
      <c r="BM1399" s="186"/>
      <c r="BN1399" s="186"/>
      <c r="BO1399" s="186"/>
      <c r="BP1399" s="186"/>
      <c r="BQ1399" s="186"/>
      <c r="BR1399" s="186"/>
      <c r="BS1399" s="186"/>
      <c r="BT1399" s="187"/>
      <c r="BU1399" s="188"/>
      <c r="BV1399" s="189"/>
      <c r="BW1399" s="185"/>
      <c r="BX1399"/>
      <c r="BZ1399"/>
    </row>
    <row r="1400" spans="2:107" ht="18.75">
      <c r="B1400" s="676" t="s">
        <v>1284</v>
      </c>
      <c r="C1400" s="364"/>
      <c r="D1400" s="838" t="s">
        <v>13</v>
      </c>
      <c r="E1400" s="838" t="s">
        <v>616</v>
      </c>
      <c r="F1400" s="365" t="s">
        <v>619</v>
      </c>
      <c r="G1400" s="366" t="s">
        <v>34</v>
      </c>
      <c r="H1400" s="366" t="s">
        <v>1338</v>
      </c>
      <c r="I1400" s="840" t="s">
        <v>34</v>
      </c>
      <c r="J1400" s="366" t="s">
        <v>1419</v>
      </c>
      <c r="L1400" s="681" t="s">
        <v>1419</v>
      </c>
      <c r="M1400" s="368" t="s">
        <v>1416</v>
      </c>
      <c r="N1400" s="682">
        <v>469882</v>
      </c>
      <c r="O1400" s="683" t="s">
        <v>1321</v>
      </c>
      <c r="S1400" s="873"/>
      <c r="AD1400" s="686">
        <v>0</v>
      </c>
      <c r="AG1400" s="689" t="s">
        <v>1438</v>
      </c>
      <c r="AI1400" s="689">
        <v>100</v>
      </c>
      <c r="AJ1400" s="689">
        <v>100</v>
      </c>
      <c r="AK1400" s="689">
        <v>100</v>
      </c>
      <c r="AO1400" s="683" t="s">
        <v>1324</v>
      </c>
      <c r="AR1400" s="369">
        <v>0</v>
      </c>
      <c r="AS1400" s="369">
        <v>0</v>
      </c>
      <c r="AT1400" s="369" t="s">
        <v>1419</v>
      </c>
      <c r="AW1400"/>
      <c r="AX1400" s="198"/>
      <c r="AY1400" s="184"/>
      <c r="AZ1400" s="184"/>
      <c r="BA1400" s="184"/>
      <c r="BB1400" s="186"/>
      <c r="BC1400" s="184"/>
      <c r="BD1400" s="184"/>
      <c r="BE1400" s="184"/>
      <c r="BF1400" s="184"/>
      <c r="BG1400" s="186"/>
      <c r="BH1400" s="186"/>
      <c r="BI1400" s="199"/>
      <c r="BJ1400" s="199"/>
      <c r="BK1400" s="199"/>
      <c r="BL1400" s="186"/>
      <c r="BM1400" s="186"/>
      <c r="BN1400" s="186"/>
      <c r="BO1400" s="186"/>
      <c r="BP1400" s="186"/>
      <c r="BQ1400" s="186"/>
      <c r="BR1400" s="186"/>
      <c r="BS1400" s="186"/>
      <c r="BT1400" s="187"/>
      <c r="BU1400" s="188"/>
      <c r="BV1400" s="189"/>
      <c r="BW1400" s="185"/>
      <c r="BX1400"/>
      <c r="BZ1400"/>
    </row>
    <row r="1401" spans="2:107" ht="18.75">
      <c r="B1401" s="676" t="s">
        <v>1728</v>
      </c>
      <c r="C1401" s="364">
        <v>33755581000120</v>
      </c>
      <c r="D1401" s="838" t="s">
        <v>14</v>
      </c>
      <c r="E1401" s="838" t="s">
        <v>607</v>
      </c>
      <c r="F1401" s="365" t="s">
        <v>1419</v>
      </c>
      <c r="G1401" s="366" t="s">
        <v>1419</v>
      </c>
      <c r="H1401" s="366" t="s">
        <v>34</v>
      </c>
      <c r="I1401" s="840" t="s">
        <v>34</v>
      </c>
      <c r="J1401" s="366" t="s">
        <v>608</v>
      </c>
      <c r="K1401" s="367" t="s">
        <v>48</v>
      </c>
      <c r="L1401" s="681" t="s">
        <v>1419</v>
      </c>
      <c r="M1401" s="368" t="s">
        <v>1419</v>
      </c>
      <c r="N1401" s="682">
        <v>499961</v>
      </c>
      <c r="O1401" s="683" t="s">
        <v>1321</v>
      </c>
      <c r="P1401" s="684">
        <v>43645</v>
      </c>
      <c r="Q1401" s="372">
        <v>260.07449235000001</v>
      </c>
      <c r="R1401" s="372">
        <v>437.15084907490075</v>
      </c>
      <c r="S1401" s="873">
        <v>2</v>
      </c>
      <c r="T1401" s="369">
        <v>7.9416674957894617E-2</v>
      </c>
      <c r="U1401" s="685">
        <v>0.81684293244503081</v>
      </c>
      <c r="V1401" s="369">
        <v>-4.264192402639122E-2</v>
      </c>
      <c r="W1401" s="685">
        <v>-0.37493540400825043</v>
      </c>
      <c r="X1401" s="369">
        <v>-9.6865016046500996E-2</v>
      </c>
      <c r="Y1401" s="685">
        <v>-0.64729912508752263</v>
      </c>
      <c r="Z1401" s="369">
        <v>5.8991369021194506E-2</v>
      </c>
      <c r="AA1401" s="685">
        <v>0.31410664892942958</v>
      </c>
      <c r="AB1401" s="369">
        <v>0.21142238046936715</v>
      </c>
      <c r="AC1401" s="373">
        <v>-0.73962516169985781</v>
      </c>
      <c r="AD1401" s="686">
        <v>33400461000100</v>
      </c>
      <c r="AE1401" s="687" t="s">
        <v>2043</v>
      </c>
      <c r="AF1401" s="688" t="s">
        <v>1779</v>
      </c>
      <c r="AG1401" s="689" t="s">
        <v>1439</v>
      </c>
      <c r="AH1401" s="689" t="s">
        <v>1780</v>
      </c>
      <c r="AI1401" s="689">
        <v>10000</v>
      </c>
      <c r="AJ1401" s="689">
        <v>500</v>
      </c>
      <c r="AK1401" s="689">
        <v>1000</v>
      </c>
      <c r="AL1401" s="673">
        <v>2</v>
      </c>
      <c r="AM1401" s="673">
        <v>20</v>
      </c>
      <c r="AN1401" s="685" t="s">
        <v>1782</v>
      </c>
      <c r="AO1401" s="683" t="s">
        <v>1324</v>
      </c>
      <c r="AP1401" s="687" t="s">
        <v>1802</v>
      </c>
      <c r="AQ1401" s="376" t="s">
        <v>1782</v>
      </c>
      <c r="AR1401" s="369">
        <v>0</v>
      </c>
      <c r="AS1401" s="369">
        <v>0</v>
      </c>
      <c r="AT1401" s="369" t="s">
        <v>1419</v>
      </c>
      <c r="AW1401"/>
      <c r="AX1401" s="198"/>
      <c r="AY1401" s="184"/>
      <c r="AZ1401" s="184"/>
      <c r="BA1401" s="184"/>
      <c r="BB1401" s="186"/>
      <c r="BC1401" s="184"/>
      <c r="BD1401" s="184"/>
      <c r="BE1401" s="184"/>
      <c r="BF1401" s="184"/>
      <c r="BG1401" s="186"/>
      <c r="BH1401" s="186"/>
      <c r="BI1401" s="199"/>
      <c r="BJ1401" s="199"/>
      <c r="BK1401" s="199"/>
      <c r="BL1401" s="186"/>
      <c r="BM1401" s="186"/>
      <c r="BN1401" s="186"/>
      <c r="BO1401" s="186"/>
      <c r="BP1401" s="186"/>
      <c r="BQ1401" s="186"/>
      <c r="BR1401" s="186"/>
      <c r="BS1401" s="186"/>
      <c r="BT1401" s="187"/>
      <c r="BU1401" s="188"/>
      <c r="BV1401" s="189"/>
      <c r="BW1401" s="185"/>
      <c r="BX1401"/>
      <c r="BZ1401"/>
    </row>
    <row r="1402" spans="2:107" ht="18.75">
      <c r="B1402" s="676" t="s">
        <v>1285</v>
      </c>
      <c r="C1402" s="364"/>
      <c r="D1402" s="838" t="s">
        <v>14</v>
      </c>
      <c r="E1402" s="838" t="s">
        <v>607</v>
      </c>
      <c r="F1402" s="365" t="s">
        <v>1419</v>
      </c>
      <c r="G1402" s="366" t="s">
        <v>1419</v>
      </c>
      <c r="H1402" s="366" t="s">
        <v>34</v>
      </c>
      <c r="I1402" s="840" t="s">
        <v>34</v>
      </c>
      <c r="J1402" s="366" t="s">
        <v>608</v>
      </c>
      <c r="L1402" s="681" t="s">
        <v>1419</v>
      </c>
      <c r="M1402" s="368" t="s">
        <v>34</v>
      </c>
      <c r="N1402" s="682">
        <v>519431</v>
      </c>
      <c r="O1402" s="683" t="s">
        <v>1321</v>
      </c>
      <c r="S1402" s="873"/>
      <c r="AD1402" s="686">
        <v>0</v>
      </c>
      <c r="AG1402" s="689" t="s">
        <v>1438</v>
      </c>
      <c r="AI1402" s="689">
        <v>5000</v>
      </c>
      <c r="AJ1402" s="689">
        <v>1000</v>
      </c>
      <c r="AK1402" s="689">
        <v>1000</v>
      </c>
      <c r="AO1402" s="683" t="s">
        <v>1324</v>
      </c>
      <c r="AR1402" s="369">
        <v>8.0000000000000002E-3</v>
      </c>
      <c r="AS1402" s="369">
        <v>8.0000000000000002E-3</v>
      </c>
      <c r="AT1402" s="369" t="s">
        <v>1419</v>
      </c>
      <c r="AW1402"/>
      <c r="AX1402" s="198"/>
      <c r="AY1402" s="184"/>
      <c r="AZ1402" s="184"/>
      <c r="BA1402" s="184"/>
      <c r="BB1402" s="186"/>
      <c r="BC1402" s="184"/>
      <c r="BD1402" s="184"/>
      <c r="BE1402" s="184"/>
      <c r="BF1402" s="184"/>
      <c r="BG1402" s="186"/>
      <c r="BH1402" s="186"/>
      <c r="BI1402" s="199"/>
      <c r="BJ1402" s="199"/>
      <c r="BK1402" s="199"/>
      <c r="BL1402" s="186"/>
      <c r="BM1402" s="186"/>
      <c r="BN1402" s="186"/>
      <c r="BO1402" s="186"/>
      <c r="BP1402" s="186"/>
      <c r="BQ1402" s="186"/>
      <c r="BR1402" s="186"/>
      <c r="BS1402" s="186"/>
      <c r="BT1402" s="187"/>
      <c r="BU1402" s="188"/>
      <c r="BV1402" s="189"/>
      <c r="BW1402" s="185"/>
      <c r="BX1402"/>
      <c r="BZ1402"/>
    </row>
    <row r="1403" spans="2:107" ht="18.75">
      <c r="B1403" s="676" t="s">
        <v>441</v>
      </c>
      <c r="C1403" s="364"/>
      <c r="D1403" s="838" t="s">
        <v>11</v>
      </c>
      <c r="E1403" s="838" t="s">
        <v>620</v>
      </c>
      <c r="F1403" s="365" t="s">
        <v>663</v>
      </c>
      <c r="G1403" s="366" t="s">
        <v>738</v>
      </c>
      <c r="H1403" s="366" t="s">
        <v>34</v>
      </c>
      <c r="I1403" s="840" t="s">
        <v>34</v>
      </c>
      <c r="J1403" s="366" t="s">
        <v>608</v>
      </c>
      <c r="L1403" s="681" t="s">
        <v>1419</v>
      </c>
      <c r="M1403" s="368" t="s">
        <v>1416</v>
      </c>
      <c r="N1403" s="682">
        <v>388343</v>
      </c>
      <c r="O1403" s="683" t="s">
        <v>1321</v>
      </c>
      <c r="S1403" s="873"/>
      <c r="AD1403" s="686">
        <v>0</v>
      </c>
      <c r="AG1403" s="689" t="s">
        <v>1438</v>
      </c>
      <c r="AI1403" s="689">
        <v>1000</v>
      </c>
      <c r="AJ1403" s="689">
        <v>1000</v>
      </c>
      <c r="AK1403" s="689">
        <v>1000</v>
      </c>
      <c r="AO1403" s="683" t="s">
        <v>1324</v>
      </c>
      <c r="AR1403" s="369">
        <v>0</v>
      </c>
      <c r="AS1403" s="369">
        <v>0</v>
      </c>
      <c r="AT1403" s="369" t="s">
        <v>1419</v>
      </c>
      <c r="AW1403"/>
      <c r="AX1403" s="198"/>
      <c r="AY1403" s="184"/>
      <c r="AZ1403" s="184"/>
      <c r="BA1403" s="184"/>
      <c r="BB1403" s="186"/>
      <c r="BC1403" s="184"/>
      <c r="BD1403" s="184"/>
      <c r="BE1403" s="184"/>
      <c r="BF1403" s="184"/>
      <c r="BG1403" s="186"/>
      <c r="BH1403" s="186"/>
      <c r="BI1403" s="199"/>
      <c r="BJ1403" s="199"/>
      <c r="BK1403" s="199"/>
      <c r="BL1403" s="186"/>
      <c r="BM1403" s="186"/>
      <c r="BN1403" s="186"/>
      <c r="BO1403" s="186"/>
      <c r="BP1403" s="186"/>
      <c r="BQ1403" s="186"/>
      <c r="BR1403" s="186"/>
      <c r="BS1403" s="186"/>
      <c r="BT1403" s="187"/>
      <c r="BU1403" s="188"/>
      <c r="BV1403" s="189"/>
      <c r="BW1403" s="185"/>
      <c r="BX1403"/>
      <c r="BZ1403"/>
    </row>
    <row r="1404" spans="2:107" ht="18.75">
      <c r="B1404" s="839" t="s">
        <v>442</v>
      </c>
      <c r="C1404" s="677">
        <v>17094929000120</v>
      </c>
      <c r="D1404" s="678" t="s">
        <v>14</v>
      </c>
      <c r="E1404" s="678" t="s">
        <v>607</v>
      </c>
      <c r="F1404" s="679" t="s">
        <v>1419</v>
      </c>
      <c r="G1404" s="10" t="s">
        <v>1419</v>
      </c>
      <c r="H1404" s="10" t="s">
        <v>34</v>
      </c>
      <c r="I1404" s="680" t="s">
        <v>34</v>
      </c>
      <c r="J1404" s="10" t="s">
        <v>608</v>
      </c>
      <c r="K1404" s="841" t="s">
        <v>48</v>
      </c>
      <c r="L1404" s="843" t="s">
        <v>1419</v>
      </c>
      <c r="M1404" s="845" t="s">
        <v>1416</v>
      </c>
      <c r="N1404" s="898">
        <v>385875</v>
      </c>
      <c r="O1404" s="846" t="s">
        <v>1321</v>
      </c>
      <c r="P1404" s="848">
        <v>41244</v>
      </c>
      <c r="Q1404" s="850">
        <v>22.294976999999999</v>
      </c>
      <c r="R1404" s="850">
        <v>20.317384780876491</v>
      </c>
      <c r="S1404" s="874">
        <v>2</v>
      </c>
      <c r="T1404" s="852">
        <v>0.20082750630973289</v>
      </c>
      <c r="U1404" s="854">
        <v>2.0656181999137937</v>
      </c>
      <c r="V1404" s="852">
        <v>0.16646905859514449</v>
      </c>
      <c r="W1404" s="854">
        <v>1.4637037414309608</v>
      </c>
      <c r="X1404" s="852">
        <v>0.18614849538786959</v>
      </c>
      <c r="Y1404" s="854">
        <v>1.2439347363869999</v>
      </c>
      <c r="Z1404" s="852">
        <v>0.27629479257537781</v>
      </c>
      <c r="AA1404" s="854">
        <v>1.4711648983993428</v>
      </c>
      <c r="AB1404" s="852">
        <v>0.1694210561356328</v>
      </c>
      <c r="AC1404" s="856">
        <v>0.31128167586023758</v>
      </c>
      <c r="AD1404" s="858">
        <v>0</v>
      </c>
      <c r="AE1404" s="860" t="s">
        <v>1969</v>
      </c>
      <c r="AF1404" s="862" t="s">
        <v>1800</v>
      </c>
      <c r="AG1404" s="864" t="s">
        <v>1438</v>
      </c>
      <c r="AH1404" s="864" t="s">
        <v>1786</v>
      </c>
      <c r="AI1404" s="864">
        <v>10000</v>
      </c>
      <c r="AJ1404" s="864">
        <v>5000</v>
      </c>
      <c r="AK1404" s="864">
        <v>10000</v>
      </c>
      <c r="AL1404" s="866">
        <v>2</v>
      </c>
      <c r="AM1404" s="866">
        <v>0</v>
      </c>
      <c r="AN1404" s="854" t="s">
        <v>1782</v>
      </c>
      <c r="AO1404" s="846" t="s">
        <v>1324</v>
      </c>
      <c r="AP1404" s="860" t="s">
        <v>1783</v>
      </c>
      <c r="AQ1404" s="868" t="s">
        <v>659</v>
      </c>
      <c r="AR1404" s="852">
        <v>0</v>
      </c>
      <c r="AS1404" s="852">
        <v>0</v>
      </c>
      <c r="AT1404" s="852" t="s">
        <v>1419</v>
      </c>
      <c r="AU1404" s="367" t="s">
        <v>1321</v>
      </c>
      <c r="AV1404" s="371">
        <v>43525</v>
      </c>
      <c r="AW1404" s="372">
        <v>158383604.28999999</v>
      </c>
      <c r="AX1404" s="372">
        <v>107964479.34170638</v>
      </c>
      <c r="AY1404" s="367">
        <v>721</v>
      </c>
      <c r="AZ1404" s="369">
        <v>9.6224930183220314E-2</v>
      </c>
      <c r="BA1404" s="369">
        <v>1.2439184537919996</v>
      </c>
      <c r="BB1404" s="369">
        <v>0.13632438595159191</v>
      </c>
      <c r="BC1404" s="369">
        <v>1.3364348149862093</v>
      </c>
      <c r="BD1404" s="369">
        <v>0.22215842993562207</v>
      </c>
      <c r="BE1404" s="369">
        <v>1.684667731624369</v>
      </c>
      <c r="BF1404" s="369">
        <v>0.27525250274567381</v>
      </c>
      <c r="BG1404" s="369">
        <v>1.5646244592370031</v>
      </c>
      <c r="BH1404" s="369">
        <v>3.7171675531995625E-3</v>
      </c>
      <c r="BI1404" s="373">
        <v>8.2552225838843203</v>
      </c>
      <c r="BJ1404" s="541">
        <v>0</v>
      </c>
      <c r="BK1404" s="370" t="s">
        <v>101</v>
      </c>
      <c r="BL1404" s="370" t="s">
        <v>736</v>
      </c>
      <c r="BM1404" s="374" t="s">
        <v>736</v>
      </c>
      <c r="BN1404" s="374" t="s">
        <v>726</v>
      </c>
      <c r="BO1404" s="374">
        <v>10000</v>
      </c>
      <c r="BP1404" s="374" t="s">
        <v>1429</v>
      </c>
      <c r="BQ1404" s="374">
        <v>5000</v>
      </c>
      <c r="BR1404" s="369">
        <v>1.55E-2</v>
      </c>
      <c r="BS1404" s="369">
        <v>0.2</v>
      </c>
      <c r="BT1404" s="369" t="s">
        <v>64</v>
      </c>
      <c r="BU1404" s="370" t="s">
        <v>1324</v>
      </c>
      <c r="BV1404" s="370" t="s">
        <v>13</v>
      </c>
      <c r="BW1404" s="376" t="s">
        <v>668</v>
      </c>
      <c r="BX1404" s="369">
        <v>2.5833333333333333E-3</v>
      </c>
      <c r="BY1404" s="369">
        <v>2.5833333333333333E-3</v>
      </c>
      <c r="BZ1404" s="369"/>
      <c r="CD1404" s="198"/>
      <c r="CE1404" s="184"/>
      <c r="CF1404" s="184"/>
      <c r="CG1404" s="184"/>
      <c r="CH1404" s="186"/>
      <c r="CI1404" s="184"/>
      <c r="CJ1404" s="184"/>
      <c r="CK1404" s="184"/>
      <c r="CL1404" s="184"/>
      <c r="CM1404" s="186"/>
      <c r="CN1404" s="186"/>
      <c r="CO1404" s="199"/>
      <c r="CP1404" s="199"/>
      <c r="CQ1404" s="199"/>
      <c r="CR1404" s="186"/>
      <c r="CS1404" s="186"/>
      <c r="CT1404" s="186"/>
      <c r="CU1404" s="186"/>
      <c r="CV1404" s="186"/>
      <c r="CW1404" s="186"/>
      <c r="CX1404" s="186"/>
      <c r="CY1404" s="186"/>
      <c r="CZ1404" s="187"/>
      <c r="DA1404" s="188"/>
      <c r="DB1404" s="189"/>
      <c r="DC1404" s="185"/>
    </row>
  </sheetData>
  <sortState xmlns:xlrd2="http://schemas.microsoft.com/office/spreadsheetml/2017/richdata2" ref="C6:AN1402">
    <sortCondition ref="F5"/>
  </sortState>
  <mergeCells count="1">
    <mergeCell ref="D3:E3"/>
  </mergeCells>
  <phoneticPr fontId="135" type="noConversion"/>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3 CH1404 CD1404 BB1144:BB1403">
    <cfRule type="expression" dxfId="487" priority="7069">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CE1404:CI1404 AY1144:BC1403">
    <cfRule type="expression" dxfId="486" priority="7068">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CJ1404 BD1144:BD1403">
    <cfRule type="expression" dxfId="485" priority="7067">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CK1404 BE1144:BE1403">
    <cfRule type="expression" dxfId="484" priority="7066">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483" priority="7065">
      <formula>AND(AW150&lt;&gt;"",#REF!="",OR(COLUMN(AW150)=COLUMN(#REF!),COLUMN(AW150)=COLUMN(#REF!)))</formula>
    </cfRule>
  </conditionalFormatting>
  <conditionalFormatting sqref="AX1002:BE1002">
    <cfRule type="expression" dxfId="482" priority="7013">
      <formula>AND(AX1002&lt;&gt;"",#REF!="",OR(COLUMN(AX1002)=COLUMN(#REF!),COLUMN(AX1002)=COLUMN(#REF!)))</formula>
    </cfRule>
  </conditionalFormatting>
  <conditionalFormatting sqref="AW1002 DC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CD3:CK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BW7:BW149 AX7:BE149">
    <cfRule type="expression" dxfId="481" priority="7012">
      <formula>AND(AW3&lt;&gt;"",#REF!="",OR(COLUMN(AW3)=COLUMN(#REF!),COLUMN(AW3)=COLUMN(#REF!)))</formula>
    </cfRule>
  </conditionalFormatting>
  <conditionalFormatting sqref="AW1065">
    <cfRule type="expression" dxfId="480" priority="7004">
      <formula>AND(AW1065&lt;&gt;"",#REF!="",OR(COLUMN(AW1065)=COLUMN(#REF!),COLUMN(AW1065)=COLUMN(#REF!)))</formula>
    </cfRule>
  </conditionalFormatting>
  <conditionalFormatting sqref="AW186">
    <cfRule type="expression" dxfId="479" priority="5721">
      <formula>AND(AW186&lt;&gt;"",#REF!="",OR(COLUMN(AW186)=COLUMN(#REF!),COLUMN(AW186)=COLUMN(#REF!)))</formula>
    </cfRule>
  </conditionalFormatting>
  <conditionalFormatting sqref="AW189">
    <cfRule type="expression" dxfId="478" priority="5719">
      <formula>AND(AW189&lt;&gt;"",#REF!="",OR(COLUMN(AW189)=COLUMN(#REF!),COLUMN(AW189)=COLUMN(#REF!)))</formula>
    </cfRule>
  </conditionalFormatting>
  <conditionalFormatting sqref="AW235">
    <cfRule type="expression" dxfId="477" priority="5717">
      <formula>AND(AW235&lt;&gt;"",#REF!="",OR(COLUMN(AW235)=COLUMN(#REF!),COLUMN(AW235)=COLUMN(#REF!)))</formula>
    </cfRule>
  </conditionalFormatting>
  <conditionalFormatting sqref="AW323">
    <cfRule type="expression" dxfId="476" priority="5711">
      <formula>AND(AW323&lt;&gt;"",#REF!="",OR(COLUMN(AW323)=COLUMN(#REF!),COLUMN(AW323)=COLUMN(#REF!)))</formula>
    </cfRule>
  </conditionalFormatting>
  <conditionalFormatting sqref="AW401">
    <cfRule type="expression" dxfId="475" priority="5709">
      <formula>AND(AW401&lt;&gt;"",#REF!="",OR(COLUMN(AW401)=COLUMN(#REF!),COLUMN(AW401)=COLUMN(#REF!)))</formula>
    </cfRule>
  </conditionalFormatting>
  <conditionalFormatting sqref="AW419">
    <cfRule type="expression" dxfId="474" priority="5707">
      <formula>AND(AW419&lt;&gt;"",#REF!="",OR(COLUMN(AW419)=COLUMN(#REF!),COLUMN(AW419)=COLUMN(#REF!)))</formula>
    </cfRule>
  </conditionalFormatting>
  <conditionalFormatting sqref="AW469">
    <cfRule type="expression" dxfId="473" priority="5703">
      <formula>AND(AW469&lt;&gt;"",#REF!="",OR(COLUMN(AW469)=COLUMN(#REF!),COLUMN(AW469)=COLUMN(#REF!)))</formula>
    </cfRule>
  </conditionalFormatting>
  <conditionalFormatting sqref="AW486">
    <cfRule type="expression" dxfId="472" priority="5701">
      <formula>AND(AW486&lt;&gt;"",#REF!="",OR(COLUMN(AW486)=COLUMN(#REF!),COLUMN(AW486)=COLUMN(#REF!)))</formula>
    </cfRule>
  </conditionalFormatting>
  <conditionalFormatting sqref="AW552">
    <cfRule type="expression" dxfId="471" priority="5699">
      <formula>AND(AW552&lt;&gt;"",#REF!="",OR(COLUMN(AW552)=COLUMN(#REF!),COLUMN(AW552)=COLUMN(#REF!)))</formula>
    </cfRule>
  </conditionalFormatting>
  <conditionalFormatting sqref="AW554">
    <cfRule type="expression" dxfId="470" priority="5697">
      <formula>AND(AW554&lt;&gt;"",#REF!="",OR(COLUMN(AW554)=COLUMN(#REF!),COLUMN(AW554)=COLUMN(#REF!)))</formula>
    </cfRule>
  </conditionalFormatting>
  <conditionalFormatting sqref="AW570">
    <cfRule type="expression" dxfId="469" priority="5695">
      <formula>AND(AW570&lt;&gt;"",#REF!="",OR(COLUMN(AW570)=COLUMN(#REF!),COLUMN(AW570)=COLUMN(#REF!)))</formula>
    </cfRule>
  </conditionalFormatting>
  <conditionalFormatting sqref="AW675">
    <cfRule type="expression" dxfId="468" priority="5693">
      <formula>AND(AW675&lt;&gt;"",#REF!="",OR(COLUMN(AW675)=COLUMN(#REF!),COLUMN(AW675)=COLUMN(#REF!)))</formula>
    </cfRule>
  </conditionalFormatting>
  <conditionalFormatting sqref="AW818">
    <cfRule type="expression" dxfId="467" priority="5691">
      <formula>AND(AW818&lt;&gt;"",#REF!="",OR(COLUMN(AW818)=COLUMN(#REF!),COLUMN(AW818)=COLUMN(#REF!)))</formula>
    </cfRule>
  </conditionalFormatting>
  <conditionalFormatting sqref="AW874">
    <cfRule type="expression" dxfId="466" priority="5689">
      <formula>AND(AW874&lt;&gt;"",#REF!="",OR(COLUMN(AW874)=COLUMN(#REF!),COLUMN(AW874)=COLUMN(#REF!)))</formula>
    </cfRule>
  </conditionalFormatting>
  <conditionalFormatting sqref="AW879">
    <cfRule type="expression" dxfId="465" priority="5687">
      <formula>AND(AW879&lt;&gt;"",#REF!="",OR(COLUMN(AW879)=COLUMN(#REF!),COLUMN(AW879)=COLUMN(#REF!)))</formula>
    </cfRule>
  </conditionalFormatting>
  <conditionalFormatting sqref="AW968">
    <cfRule type="expression" dxfId="464" priority="5685">
      <formula>AND(AW968&lt;&gt;"",#REF!="",OR(COLUMN(AW968)=COLUMN(#REF!),COLUMN(AW968)=COLUMN(#REF!)))</formula>
    </cfRule>
  </conditionalFormatting>
  <conditionalFormatting sqref="AW218">
    <cfRule type="expression" dxfId="463" priority="5651">
      <formula>AND(AW218&lt;&gt;"",#REF!="",OR(COLUMN(AW218)=COLUMN(#REF!),COLUMN(AW218)=COLUMN(#REF!)))</formula>
    </cfRule>
  </conditionalFormatting>
  <conditionalFormatting sqref="AW240">
    <cfRule type="expression" dxfId="462" priority="5649">
      <formula>AND(AW240&lt;&gt;"",#REF!="",OR(COLUMN(AW240)=COLUMN(#REF!),COLUMN(AW240)=COLUMN(#REF!)))</formula>
    </cfRule>
  </conditionalFormatting>
  <conditionalFormatting sqref="AW276">
    <cfRule type="expression" dxfId="461" priority="5647">
      <formula>AND(AW276&lt;&gt;"",#REF!="",OR(COLUMN(AW276)=COLUMN(#REF!),COLUMN(AW276)=COLUMN(#REF!)))</formula>
    </cfRule>
  </conditionalFormatting>
  <conditionalFormatting sqref="AW288">
    <cfRule type="expression" dxfId="460" priority="5645">
      <formula>AND(AW288&lt;&gt;"",#REF!="",OR(COLUMN(AW288)=COLUMN(#REF!),COLUMN(AW288)=COLUMN(#REF!)))</formula>
    </cfRule>
  </conditionalFormatting>
  <conditionalFormatting sqref="AW310">
    <cfRule type="expression" dxfId="459" priority="5635">
      <formula>AND(AW310&lt;&gt;"",#REF!="",OR(COLUMN(AW310)=COLUMN(#REF!),COLUMN(AW310)=COLUMN(#REF!)))</formula>
    </cfRule>
  </conditionalFormatting>
  <conditionalFormatting sqref="AW333">
    <cfRule type="expression" dxfId="458" priority="5485">
      <formula>AND(AW333&lt;&gt;"",#REF!="",OR(COLUMN(AW333)=COLUMN(#REF!),COLUMN(AW333)=COLUMN(#REF!)))</formula>
    </cfRule>
  </conditionalFormatting>
  <conditionalFormatting sqref="AW468">
    <cfRule type="expression" dxfId="457" priority="5473">
      <formula>AND(AW468&lt;&gt;"",#REF!="",OR(COLUMN(AW468)=COLUMN(#REF!),COLUMN(AW468)=COLUMN(#REF!)))</formula>
    </cfRule>
  </conditionalFormatting>
  <conditionalFormatting sqref="AW470">
    <cfRule type="expression" dxfId="456" priority="5471">
      <formula>AND(AW470&lt;&gt;"",#REF!="",OR(COLUMN(AW470)=COLUMN(#REF!),COLUMN(AW470)=COLUMN(#REF!)))</formula>
    </cfRule>
  </conditionalFormatting>
  <conditionalFormatting sqref="AW482">
    <cfRule type="expression" dxfId="455" priority="5465">
      <formula>AND(AW482&lt;&gt;"",#REF!="",OR(COLUMN(AW482)=COLUMN(#REF!),COLUMN(AW482)=COLUMN(#REF!)))</formula>
    </cfRule>
  </conditionalFormatting>
  <conditionalFormatting sqref="AW524">
    <cfRule type="expression" dxfId="454" priority="5457">
      <formula>AND(AW524&lt;&gt;"",#REF!="",OR(COLUMN(AW524)=COLUMN(#REF!),COLUMN(AW524)=COLUMN(#REF!)))</formula>
    </cfRule>
  </conditionalFormatting>
  <conditionalFormatting sqref="AW549">
    <cfRule type="expression" dxfId="453" priority="5455">
      <formula>AND(AW549&lt;&gt;"",#REF!="",OR(COLUMN(AW549)=COLUMN(#REF!),COLUMN(AW549)=COLUMN(#REF!)))</formula>
    </cfRule>
  </conditionalFormatting>
  <conditionalFormatting sqref="AW593">
    <cfRule type="expression" dxfId="452" priority="5451">
      <formula>AND(AW593&lt;&gt;"",#REF!="",OR(COLUMN(AW593)=COLUMN(#REF!),COLUMN(AW593)=COLUMN(#REF!)))</formula>
    </cfRule>
  </conditionalFormatting>
  <conditionalFormatting sqref="AW603">
    <cfRule type="expression" dxfId="451" priority="5449">
      <formula>AND(AW603&lt;&gt;"",#REF!="",OR(COLUMN(AW603)=COLUMN(#REF!),COLUMN(AW603)=COLUMN(#REF!)))</formula>
    </cfRule>
  </conditionalFormatting>
  <conditionalFormatting sqref="AW649">
    <cfRule type="expression" dxfId="450" priority="5443">
      <formula>AND(AW649&lt;&gt;"",#REF!="",OR(COLUMN(AW649)=COLUMN(#REF!),COLUMN(AW649)=COLUMN(#REF!)))</formula>
    </cfRule>
  </conditionalFormatting>
  <conditionalFormatting sqref="AW650">
    <cfRule type="expression" dxfId="449" priority="5441">
      <formula>AND(AW650&lt;&gt;"",#REF!="",OR(COLUMN(AW650)=COLUMN(#REF!),COLUMN(AW650)=COLUMN(#REF!)))</formula>
    </cfRule>
  </conditionalFormatting>
  <conditionalFormatting sqref="AW660">
    <cfRule type="expression" dxfId="448" priority="5439">
      <formula>AND(AW660&lt;&gt;"",#REF!="",OR(COLUMN(AW660)=COLUMN(#REF!),COLUMN(AW660)=COLUMN(#REF!)))</formula>
    </cfRule>
  </conditionalFormatting>
  <conditionalFormatting sqref="AW661">
    <cfRule type="expression" dxfId="447" priority="5437">
      <formula>AND(AW661&lt;&gt;"",#REF!="",OR(COLUMN(AW661)=COLUMN(#REF!),COLUMN(AW661)=COLUMN(#REF!)))</formula>
    </cfRule>
  </conditionalFormatting>
  <conditionalFormatting sqref="AW662">
    <cfRule type="expression" dxfId="446" priority="5435">
      <formula>AND(AW662&lt;&gt;"",#REF!="",OR(COLUMN(AW662)=COLUMN(#REF!),COLUMN(AW662)=COLUMN(#REF!)))</formula>
    </cfRule>
  </conditionalFormatting>
  <conditionalFormatting sqref="AW663">
    <cfRule type="expression" dxfId="445" priority="5433">
      <formula>AND(AW663&lt;&gt;"",#REF!="",OR(COLUMN(AW663)=COLUMN(#REF!),COLUMN(AW663)=COLUMN(#REF!)))</formula>
    </cfRule>
  </conditionalFormatting>
  <conditionalFormatting sqref="AW700">
    <cfRule type="expression" dxfId="444" priority="5431">
      <formula>AND(AW700&lt;&gt;"",#REF!="",OR(COLUMN(AW700)=COLUMN(#REF!),COLUMN(AW700)=COLUMN(#REF!)))</formula>
    </cfRule>
  </conditionalFormatting>
  <conditionalFormatting sqref="AW716">
    <cfRule type="expression" dxfId="443" priority="5429">
      <formula>AND(AW716&lt;&gt;"",#REF!="",OR(COLUMN(AW716)=COLUMN(#REF!),COLUMN(AW716)=COLUMN(#REF!)))</formula>
    </cfRule>
  </conditionalFormatting>
  <conditionalFormatting sqref="AW777">
    <cfRule type="expression" dxfId="442" priority="5427">
      <formula>AND(AW777&lt;&gt;"",#REF!="",OR(COLUMN(AW777)=COLUMN(#REF!),COLUMN(AW777)=COLUMN(#REF!)))</formula>
    </cfRule>
  </conditionalFormatting>
  <conditionalFormatting sqref="AW781">
    <cfRule type="expression" dxfId="441" priority="5425">
      <formula>AND(AW781&lt;&gt;"",#REF!="",OR(COLUMN(AW781)=COLUMN(#REF!),COLUMN(AW781)=COLUMN(#REF!)))</formula>
    </cfRule>
  </conditionalFormatting>
  <conditionalFormatting sqref="AW789">
    <cfRule type="expression" dxfId="440" priority="5423">
      <formula>AND(AW789&lt;&gt;"",#REF!="",OR(COLUMN(AW789)=COLUMN(#REF!),COLUMN(AW789)=COLUMN(#REF!)))</formula>
    </cfRule>
  </conditionalFormatting>
  <conditionalFormatting sqref="AW944">
    <cfRule type="expression" dxfId="439" priority="5421">
      <formula>AND(AW944&lt;&gt;"",#REF!="",OR(COLUMN(AW944)=COLUMN(#REF!),COLUMN(AW944)=COLUMN(#REF!)))</formula>
    </cfRule>
  </conditionalFormatting>
  <conditionalFormatting sqref="AW951">
    <cfRule type="expression" dxfId="438" priority="5419">
      <formula>AND(AW951&lt;&gt;"",#REF!="",OR(COLUMN(AW951)=COLUMN(#REF!),COLUMN(AW951)=COLUMN(#REF!)))</formula>
    </cfRule>
  </conditionalFormatting>
  <conditionalFormatting sqref="AW953">
    <cfRule type="expression" dxfId="437" priority="5415">
      <formula>AND(AW953&lt;&gt;"",#REF!="",OR(COLUMN(AW953)=COLUMN(#REF!),COLUMN(AW953)=COLUMN(#REF!)))</formula>
    </cfRule>
  </conditionalFormatting>
  <conditionalFormatting sqref="AW960">
    <cfRule type="expression" dxfId="436" priority="5413">
      <formula>AND(AW960&lt;&gt;"",#REF!="",OR(COLUMN(AW960)=COLUMN(#REF!),COLUMN(AW960)=COLUMN(#REF!)))</formula>
    </cfRule>
  </conditionalFormatting>
  <conditionalFormatting sqref="AW961">
    <cfRule type="expression" dxfId="435" priority="5411">
      <formula>AND(AW961&lt;&gt;"",#REF!="",OR(COLUMN(AW961)=COLUMN(#REF!),COLUMN(AW961)=COLUMN(#REF!)))</formula>
    </cfRule>
  </conditionalFormatting>
  <conditionalFormatting sqref="AW962">
    <cfRule type="expression" dxfId="434" priority="5409">
      <formula>AND(AW962&lt;&gt;"",#REF!="",OR(COLUMN(AW962)=COLUMN(#REF!),COLUMN(AW962)=COLUMN(#REF!)))</formula>
    </cfRule>
  </conditionalFormatting>
  <conditionalFormatting sqref="AW978">
    <cfRule type="expression" dxfId="433" priority="5407">
      <formula>AND(AW978&lt;&gt;"",#REF!="",OR(COLUMN(AW978)=COLUMN(#REF!),COLUMN(AW978)=COLUMN(#REF!)))</formula>
    </cfRule>
  </conditionalFormatting>
  <conditionalFormatting sqref="AW985">
    <cfRule type="expression" dxfId="432" priority="5401">
      <formula>AND(AW985&lt;&gt;"",#REF!="",OR(COLUMN(AW985)=COLUMN(#REF!),COLUMN(AW985)=COLUMN(#REF!)))</formula>
    </cfRule>
  </conditionalFormatting>
  <conditionalFormatting sqref="AW986">
    <cfRule type="expression" dxfId="431" priority="5399">
      <formula>AND(AW986&lt;&gt;"",#REF!="",OR(COLUMN(AW986)=COLUMN(#REF!),COLUMN(AW986)=COLUMN(#REF!)))</formula>
    </cfRule>
  </conditionalFormatting>
  <conditionalFormatting sqref="AW987">
    <cfRule type="expression" dxfId="430" priority="5397">
      <formula>AND(AW987&lt;&gt;"",#REF!="",OR(COLUMN(AW987)=COLUMN(#REF!),COLUMN(AW987)=COLUMN(#REF!)))</formula>
    </cfRule>
  </conditionalFormatting>
  <conditionalFormatting sqref="AW1035">
    <cfRule type="expression" dxfId="429" priority="5393">
      <formula>AND(AW1035&lt;&gt;"",#REF!="",OR(COLUMN(AW1035)=COLUMN(#REF!),COLUMN(AW1035)=COLUMN(#REF!)))</formula>
    </cfRule>
  </conditionalFormatting>
  <conditionalFormatting sqref="AW1036">
    <cfRule type="expression" dxfId="428" priority="5391">
      <formula>AND(AW1036&lt;&gt;"",#REF!="",OR(COLUMN(AW1036)=COLUMN(#REF!),COLUMN(AW1036)=COLUMN(#REF!)))</formula>
    </cfRule>
  </conditionalFormatting>
  <conditionalFormatting sqref="AW1037">
    <cfRule type="expression" dxfId="427" priority="5389">
      <formula>AND(AW1037&lt;&gt;"",#REF!="",OR(COLUMN(AW1037)=COLUMN(#REF!),COLUMN(AW1037)=COLUMN(#REF!)))</formula>
    </cfRule>
  </conditionalFormatting>
  <conditionalFormatting sqref="AW1058">
    <cfRule type="expression" dxfId="426" priority="5381">
      <formula>AND(AW1058&lt;&gt;"",#REF!="",OR(COLUMN(AW1058)=COLUMN(#REF!),COLUMN(AW1058)=COLUMN(#REF!)))</formula>
    </cfRule>
  </conditionalFormatting>
  <conditionalFormatting sqref="AW1071">
    <cfRule type="expression" dxfId="425" priority="5377">
      <formula>AND(AW1071&lt;&gt;"",#REF!="",OR(COLUMN(AW1071)=COLUMN(#REF!),COLUMN(AW1071)=COLUMN(#REF!)))</formula>
    </cfRule>
  </conditionalFormatting>
  <conditionalFormatting sqref="AW1130">
    <cfRule type="expression" dxfId="424" priority="5367">
      <formula>AND(AW1130&lt;&gt;"",#REF!="",OR(COLUMN(AW1130)=COLUMN(#REF!),COLUMN(AW1130)=COLUMN(#REF!)))</formula>
    </cfRule>
  </conditionalFormatting>
  <conditionalFormatting sqref="AW1143">
    <cfRule type="expression" dxfId="423" priority="5365">
      <formula>AND(AW1143&lt;&gt;"",#REF!="",OR(COLUMN(AW1143)=COLUMN(#REF!),COLUMN(AW1143)=COLUMN(#REF!)))</formula>
    </cfRule>
  </conditionalFormatting>
  <conditionalFormatting sqref="AW474">
    <cfRule type="expression" dxfId="422" priority="5113">
      <formula>AND(AW474&lt;&gt;"",#REF!="",OR(COLUMN(AW474)=COLUMN(#REF!),COLUMN(AW474)=COLUMN(#REF!)))</formula>
    </cfRule>
  </conditionalFormatting>
  <conditionalFormatting sqref="AW475">
    <cfRule type="expression" dxfId="421" priority="5111">
      <formula>AND(AW475&lt;&gt;"",#REF!="",OR(COLUMN(AW475)=COLUMN(#REF!),COLUMN(AW475)=COLUMN(#REF!)))</formula>
    </cfRule>
  </conditionalFormatting>
  <conditionalFormatting sqref="AW483">
    <cfRule type="expression" dxfId="420" priority="5109">
      <formula>AND(AW483&lt;&gt;"",#REF!="",OR(COLUMN(AW483)=COLUMN(#REF!),COLUMN(AW483)=COLUMN(#REF!)))</formula>
    </cfRule>
  </conditionalFormatting>
  <conditionalFormatting sqref="AW522">
    <cfRule type="expression" dxfId="419" priority="5107">
      <formula>AND(AW522&lt;&gt;"",#REF!="",OR(COLUMN(AW522)=COLUMN(#REF!),COLUMN(AW522)=COLUMN(#REF!)))</formula>
    </cfRule>
  </conditionalFormatting>
  <conditionalFormatting sqref="AW523">
    <cfRule type="expression" dxfId="418" priority="5105">
      <formula>AND(AW523&lt;&gt;"",#REF!="",OR(COLUMN(AW523)=COLUMN(#REF!),COLUMN(AW523)=COLUMN(#REF!)))</formula>
    </cfRule>
  </conditionalFormatting>
  <conditionalFormatting sqref="AW568">
    <cfRule type="expression" dxfId="417" priority="5103">
      <formula>AND(AW568&lt;&gt;"",#REF!="",OR(COLUMN(AW568)=COLUMN(#REF!),COLUMN(AW568)=COLUMN(#REF!)))</formula>
    </cfRule>
  </conditionalFormatting>
  <conditionalFormatting sqref="AW952">
    <cfRule type="expression" dxfId="416" priority="5101">
      <formula>AND(AW952&lt;&gt;"",#REF!="",OR(COLUMN(AW952)=COLUMN(#REF!),COLUMN(AW952)=COLUMN(#REF!)))</formula>
    </cfRule>
  </conditionalFormatting>
  <conditionalFormatting sqref="AW982">
    <cfRule type="expression" dxfId="415" priority="5099">
      <formula>AND(AW982&lt;&gt;"",#REF!="",OR(COLUMN(AW982)=COLUMN(#REF!),COLUMN(AW982)=COLUMN(#REF!)))</formula>
    </cfRule>
  </conditionalFormatting>
  <conditionalFormatting sqref="AW983">
    <cfRule type="expression" dxfId="414" priority="5097">
      <formula>AND(AW983&lt;&gt;"",#REF!="",OR(COLUMN(AW983)=COLUMN(#REF!),COLUMN(AW983)=COLUMN(#REF!)))</formula>
    </cfRule>
  </conditionalFormatting>
  <conditionalFormatting sqref="AW1003">
    <cfRule type="expression" dxfId="413" priority="5095">
      <formula>AND(AW1003&lt;&gt;"",#REF!="",OR(COLUMN(AW1003)=COLUMN(#REF!),COLUMN(AW1003)=COLUMN(#REF!)))</formula>
    </cfRule>
  </conditionalFormatting>
  <conditionalFormatting sqref="AW1038">
    <cfRule type="expression" dxfId="412" priority="5093">
      <formula>AND(AW1038&lt;&gt;"",#REF!="",OR(COLUMN(AW1038)=COLUMN(#REF!),COLUMN(AW1038)=COLUMN(#REF!)))</formula>
    </cfRule>
  </conditionalFormatting>
  <conditionalFormatting sqref="AW1051">
    <cfRule type="expression" dxfId="411" priority="5091">
      <formula>AND(AW1051&lt;&gt;"",#REF!="",OR(COLUMN(AW1051)=COLUMN(#REF!),COLUMN(AW1051)=COLUMN(#REF!)))</formula>
    </cfRule>
  </conditionalFormatting>
  <conditionalFormatting sqref="AW1052">
    <cfRule type="expression" dxfId="410" priority="5089">
      <formula>AND(AW1052&lt;&gt;"",#REF!="",OR(COLUMN(AW1052)=COLUMN(#REF!),COLUMN(AW1052)=COLUMN(#REF!)))</formula>
    </cfRule>
  </conditionalFormatting>
  <conditionalFormatting sqref="AW1068">
    <cfRule type="expression" dxfId="409" priority="5087">
      <formula>AND(AW1068&lt;&gt;"",#REF!="",OR(COLUMN(AW1068)=COLUMN(#REF!),COLUMN(AW1068)=COLUMN(#REF!)))</formula>
    </cfRule>
  </conditionalFormatting>
  <conditionalFormatting sqref="AW1125">
    <cfRule type="expression" dxfId="408" priority="5085">
      <formula>AND(AW1125&lt;&gt;"",#REF!="",OR(COLUMN(AW1125)=COLUMN(#REF!),COLUMN(AW1125)=COLUMN(#REF!)))</formula>
    </cfRule>
  </conditionalFormatting>
  <conditionalFormatting sqref="AW1126">
    <cfRule type="expression" dxfId="407" priority="5083">
      <formula>AND(AW1126&lt;&gt;"",#REF!="",OR(COLUMN(AW1126)=COLUMN(#REF!),COLUMN(AW1126)=COLUMN(#REF!)))</formula>
    </cfRule>
  </conditionalFormatting>
  <conditionalFormatting sqref="AW1128">
    <cfRule type="expression" dxfId="406" priority="5081">
      <formula>AND(AW1128&lt;&gt;"",#REF!="",OR(COLUMN(AW1128)=COLUMN(#REF!),COLUMN(AW1128)=COLUMN(#REF!)))</formula>
    </cfRule>
  </conditionalFormatting>
  <conditionalFormatting sqref="AW1129">
    <cfRule type="expression" dxfId="405" priority="5079">
      <formula>AND(AW1129&lt;&gt;"",#REF!="",OR(COLUMN(AW1129)=COLUMN(#REF!),COLUMN(AW1129)=COLUMN(#REF!)))</formula>
    </cfRule>
  </conditionalFormatting>
  <conditionalFormatting sqref="AW230">
    <cfRule type="expression" dxfId="404" priority="3882">
      <formula>AND(AW230&lt;&gt;"",#REF!="",OR(COLUMN(AW230)=COLUMN(#REF!),COLUMN(AW230)=COLUMN(#REF!)))</formula>
    </cfRule>
  </conditionalFormatting>
  <conditionalFormatting sqref="AW413">
    <cfRule type="expression" dxfId="403" priority="3878">
      <formula>AND(AW413&lt;&gt;"",#REF!="",OR(COLUMN(AW413)=COLUMN(#REF!),COLUMN(AW413)=COLUMN(#REF!)))</formula>
    </cfRule>
  </conditionalFormatting>
  <conditionalFormatting sqref="AW415">
    <cfRule type="expression" dxfId="402" priority="3876">
      <formula>AND(AW415&lt;&gt;"",#REF!="",OR(COLUMN(AW415)=COLUMN(#REF!),COLUMN(AW415)=COLUMN(#REF!)))</formula>
    </cfRule>
  </conditionalFormatting>
  <conditionalFormatting sqref="AW802">
    <cfRule type="expression" dxfId="401" priority="3874">
      <formula>AND(AW802&lt;&gt;"",#REF!="",OR(COLUMN(AW802)=COLUMN(#REF!),COLUMN(AW802)=COLUMN(#REF!)))</formula>
    </cfRule>
  </conditionalFormatting>
  <conditionalFormatting sqref="AW809">
    <cfRule type="expression" dxfId="400" priority="3872">
      <formula>AND(AW809&lt;&gt;"",#REF!="",OR(COLUMN(AW809)=COLUMN(#REF!),COLUMN(AW809)=COLUMN(#REF!)))</formula>
    </cfRule>
  </conditionalFormatting>
  <conditionalFormatting sqref="AW204">
    <cfRule type="expression" dxfId="399" priority="2558">
      <formula>AND(AW204&lt;&gt;"",#REF!="",OR(COLUMN(AW204)=COLUMN(#REF!),COLUMN(AW204)=COLUMN(#REF!)))</formula>
    </cfRule>
  </conditionalFormatting>
  <conditionalFormatting sqref="AW205">
    <cfRule type="expression" dxfId="398" priority="2556">
      <formula>AND(AW205&lt;&gt;"",#REF!="",OR(COLUMN(AW205)=COLUMN(#REF!),COLUMN(AW205)=COLUMN(#REF!)))</formula>
    </cfRule>
  </conditionalFormatting>
  <conditionalFormatting sqref="AW206">
    <cfRule type="expression" dxfId="397" priority="2554">
      <formula>AND(AW206&lt;&gt;"",#REF!="",OR(COLUMN(AW206)=COLUMN(#REF!),COLUMN(AW206)=COLUMN(#REF!)))</formula>
    </cfRule>
  </conditionalFormatting>
  <conditionalFormatting sqref="AW207">
    <cfRule type="expression" dxfId="396" priority="2552">
      <formula>AND(AW207&lt;&gt;"",#REF!="",OR(COLUMN(AW207)=COLUMN(#REF!),COLUMN(AW207)=COLUMN(#REF!)))</formula>
    </cfRule>
  </conditionalFormatting>
  <conditionalFormatting sqref="AW208">
    <cfRule type="expression" dxfId="395" priority="2550">
      <formula>AND(AW208&lt;&gt;"",#REF!="",OR(COLUMN(AW208)=COLUMN(#REF!),COLUMN(AW208)=COLUMN(#REF!)))</formula>
    </cfRule>
  </conditionalFormatting>
  <conditionalFormatting sqref="AW209">
    <cfRule type="expression" dxfId="394" priority="2548">
      <formula>AND(AW209&lt;&gt;"",#REF!="",OR(COLUMN(AW209)=COLUMN(#REF!),COLUMN(AW209)=COLUMN(#REF!)))</formula>
    </cfRule>
  </conditionalFormatting>
  <conditionalFormatting sqref="AW259">
    <cfRule type="expression" dxfId="393" priority="2546">
      <formula>AND(AW259&lt;&gt;"",#REF!="",OR(COLUMN(AW259)=COLUMN(#REF!),COLUMN(AW259)=COLUMN(#REF!)))</formula>
    </cfRule>
  </conditionalFormatting>
  <conditionalFormatting sqref="AW289">
    <cfRule type="expression" dxfId="392" priority="2544">
      <formula>AND(AW289&lt;&gt;"",#REF!="",OR(COLUMN(AW289)=COLUMN(#REF!),COLUMN(AW289)=COLUMN(#REF!)))</formula>
    </cfRule>
  </conditionalFormatting>
  <conditionalFormatting sqref="AW290">
    <cfRule type="expression" dxfId="391" priority="2542">
      <formula>AND(AW290&lt;&gt;"",#REF!="",OR(COLUMN(AW290)=COLUMN(#REF!),COLUMN(AW290)=COLUMN(#REF!)))</formula>
    </cfRule>
  </conditionalFormatting>
  <conditionalFormatting sqref="AW291">
    <cfRule type="expression" dxfId="390" priority="2540">
      <formula>AND(AW291&lt;&gt;"",#REF!="",OR(COLUMN(AW291)=COLUMN(#REF!),COLUMN(AW291)=COLUMN(#REF!)))</formula>
    </cfRule>
  </conditionalFormatting>
  <conditionalFormatting sqref="AW292">
    <cfRule type="expression" dxfId="389" priority="2538">
      <formula>AND(AW292&lt;&gt;"",#REF!="",OR(COLUMN(AW292)=COLUMN(#REF!),COLUMN(AW292)=COLUMN(#REF!)))</formula>
    </cfRule>
  </conditionalFormatting>
  <conditionalFormatting sqref="AW293">
    <cfRule type="expression" dxfId="388" priority="2536">
      <formula>AND(AW293&lt;&gt;"",#REF!="",OR(COLUMN(AW293)=COLUMN(#REF!),COLUMN(AW293)=COLUMN(#REF!)))</formula>
    </cfRule>
  </conditionalFormatting>
  <conditionalFormatting sqref="AW294">
    <cfRule type="expression" dxfId="387" priority="2534">
      <formula>AND(AW294&lt;&gt;"",#REF!="",OR(COLUMN(AW294)=COLUMN(#REF!),COLUMN(AW294)=COLUMN(#REF!)))</formula>
    </cfRule>
  </conditionalFormatting>
  <conditionalFormatting sqref="AW295">
    <cfRule type="expression" dxfId="386" priority="2532">
      <formula>AND(AW295&lt;&gt;"",#REF!="",OR(COLUMN(AW295)=COLUMN(#REF!),COLUMN(AW295)=COLUMN(#REF!)))</formula>
    </cfRule>
  </conditionalFormatting>
  <conditionalFormatting sqref="AW296">
    <cfRule type="expression" dxfId="385" priority="2530">
      <formula>AND(AW296&lt;&gt;"",#REF!="",OR(COLUMN(AW296)=COLUMN(#REF!),COLUMN(AW296)=COLUMN(#REF!)))</formula>
    </cfRule>
  </conditionalFormatting>
  <conditionalFormatting sqref="AW345">
    <cfRule type="expression" dxfId="384" priority="2528">
      <formula>AND(AW345&lt;&gt;"",#REF!="",OR(COLUMN(AW345)=COLUMN(#REF!),COLUMN(AW345)=COLUMN(#REF!)))</formula>
    </cfRule>
  </conditionalFormatting>
  <conditionalFormatting sqref="AW346">
    <cfRule type="expression" dxfId="383" priority="2526">
      <formula>AND(AW346&lt;&gt;"",#REF!="",OR(COLUMN(AW346)=COLUMN(#REF!),COLUMN(AW346)=COLUMN(#REF!)))</formula>
    </cfRule>
  </conditionalFormatting>
  <conditionalFormatting sqref="AW347">
    <cfRule type="expression" dxfId="382" priority="2524">
      <formula>AND(AW347&lt;&gt;"",#REF!="",OR(COLUMN(AW347)=COLUMN(#REF!),COLUMN(AW347)=COLUMN(#REF!)))</formula>
    </cfRule>
  </conditionalFormatting>
  <conditionalFormatting sqref="AW348">
    <cfRule type="expression" dxfId="381" priority="2522">
      <formula>AND(AW348&lt;&gt;"",#REF!="",OR(COLUMN(AW348)=COLUMN(#REF!),COLUMN(AW348)=COLUMN(#REF!)))</formula>
    </cfRule>
  </conditionalFormatting>
  <conditionalFormatting sqref="AW349">
    <cfRule type="expression" dxfId="380" priority="2520">
      <formula>AND(AW349&lt;&gt;"",#REF!="",OR(COLUMN(AW349)=COLUMN(#REF!),COLUMN(AW349)=COLUMN(#REF!)))</formula>
    </cfRule>
  </conditionalFormatting>
  <conditionalFormatting sqref="AW350">
    <cfRule type="expression" dxfId="379" priority="2518">
      <formula>AND(AW350&lt;&gt;"",#REF!="",OR(COLUMN(AW350)=COLUMN(#REF!),COLUMN(AW350)=COLUMN(#REF!)))</formula>
    </cfRule>
  </conditionalFormatting>
  <conditionalFormatting sqref="AW351">
    <cfRule type="expression" dxfId="378" priority="2516">
      <formula>AND(AW351&lt;&gt;"",#REF!="",OR(COLUMN(AW351)=COLUMN(#REF!),COLUMN(AW351)=COLUMN(#REF!)))</formula>
    </cfRule>
  </conditionalFormatting>
  <conditionalFormatting sqref="AW352">
    <cfRule type="expression" dxfId="377" priority="2514">
      <formula>AND(AW352&lt;&gt;"",#REF!="",OR(COLUMN(AW352)=COLUMN(#REF!),COLUMN(AW352)=COLUMN(#REF!)))</formula>
    </cfRule>
  </conditionalFormatting>
  <conditionalFormatting sqref="AW353">
    <cfRule type="expression" dxfId="376" priority="2512">
      <formula>AND(AW353&lt;&gt;"",#REF!="",OR(COLUMN(AW353)=COLUMN(#REF!),COLUMN(AW353)=COLUMN(#REF!)))</formula>
    </cfRule>
  </conditionalFormatting>
  <conditionalFormatting sqref="AW354">
    <cfRule type="expression" dxfId="375" priority="2510">
      <formula>AND(AW354&lt;&gt;"",#REF!="",OR(COLUMN(AW354)=COLUMN(#REF!),COLUMN(AW354)=COLUMN(#REF!)))</formula>
    </cfRule>
  </conditionalFormatting>
  <conditionalFormatting sqref="AW355">
    <cfRule type="expression" dxfId="374" priority="2508">
      <formula>AND(AW355&lt;&gt;"",#REF!="",OR(COLUMN(AW355)=COLUMN(#REF!),COLUMN(AW355)=COLUMN(#REF!)))</formula>
    </cfRule>
  </conditionalFormatting>
  <conditionalFormatting sqref="AW356">
    <cfRule type="expression" dxfId="373" priority="2506">
      <formula>AND(AW356&lt;&gt;"",#REF!="",OR(COLUMN(AW356)=COLUMN(#REF!),COLUMN(AW356)=COLUMN(#REF!)))</formula>
    </cfRule>
  </conditionalFormatting>
  <conditionalFormatting sqref="AW357">
    <cfRule type="expression" dxfId="372" priority="2504">
      <formula>AND(AW357&lt;&gt;"",#REF!="",OR(COLUMN(AW357)=COLUMN(#REF!),COLUMN(AW357)=COLUMN(#REF!)))</formula>
    </cfRule>
  </conditionalFormatting>
  <conditionalFormatting sqref="AW358">
    <cfRule type="expression" dxfId="371" priority="2502">
      <formula>AND(AW358&lt;&gt;"",#REF!="",OR(COLUMN(AW358)=COLUMN(#REF!),COLUMN(AW358)=COLUMN(#REF!)))</formula>
    </cfRule>
  </conditionalFormatting>
  <conditionalFormatting sqref="AW359">
    <cfRule type="expression" dxfId="370" priority="2500">
      <formula>AND(AW359&lt;&gt;"",#REF!="",OR(COLUMN(AW359)=COLUMN(#REF!),COLUMN(AW359)=COLUMN(#REF!)))</formula>
    </cfRule>
  </conditionalFormatting>
  <conditionalFormatting sqref="AW360">
    <cfRule type="expression" dxfId="369" priority="2498">
      <formula>AND(AW360&lt;&gt;"",#REF!="",OR(COLUMN(AW360)=COLUMN(#REF!),COLUMN(AW360)=COLUMN(#REF!)))</formula>
    </cfRule>
  </conditionalFormatting>
  <conditionalFormatting sqref="AW361">
    <cfRule type="expression" dxfId="368" priority="2496">
      <formula>AND(AW361&lt;&gt;"",#REF!="",OR(COLUMN(AW361)=COLUMN(#REF!),COLUMN(AW361)=COLUMN(#REF!)))</formula>
    </cfRule>
  </conditionalFormatting>
  <conditionalFormatting sqref="AW362">
    <cfRule type="expression" dxfId="367" priority="2494">
      <formula>AND(AW362&lt;&gt;"",#REF!="",OR(COLUMN(AW362)=COLUMN(#REF!),COLUMN(AW362)=COLUMN(#REF!)))</formula>
    </cfRule>
  </conditionalFormatting>
  <conditionalFormatting sqref="AW363">
    <cfRule type="expression" dxfId="366" priority="2492">
      <formula>AND(AW363&lt;&gt;"",#REF!="",OR(COLUMN(AW363)=COLUMN(#REF!),COLUMN(AW363)=COLUMN(#REF!)))</formula>
    </cfRule>
  </conditionalFormatting>
  <conditionalFormatting sqref="AW364">
    <cfRule type="expression" dxfId="365" priority="2490">
      <formula>AND(AW364&lt;&gt;"",#REF!="",OR(COLUMN(AW364)=COLUMN(#REF!),COLUMN(AW364)=COLUMN(#REF!)))</formula>
    </cfRule>
  </conditionalFormatting>
  <conditionalFormatting sqref="AW365">
    <cfRule type="expression" dxfId="364" priority="2488">
      <formula>AND(AW365&lt;&gt;"",#REF!="",OR(COLUMN(AW365)=COLUMN(#REF!),COLUMN(AW365)=COLUMN(#REF!)))</formula>
    </cfRule>
  </conditionalFormatting>
  <conditionalFormatting sqref="AW613">
    <cfRule type="expression" dxfId="363" priority="2480">
      <formula>AND(AW613&lt;&gt;"",#REF!="",OR(COLUMN(AW613)=COLUMN(#REF!),COLUMN(AW613)=COLUMN(#REF!)))</formula>
    </cfRule>
  </conditionalFormatting>
  <conditionalFormatting sqref="AW614">
    <cfRule type="expression" dxfId="362" priority="2478">
      <formula>AND(AW614&lt;&gt;"",#REF!="",OR(COLUMN(AW614)=COLUMN(#REF!),COLUMN(AW614)=COLUMN(#REF!)))</formula>
    </cfRule>
  </conditionalFormatting>
  <conditionalFormatting sqref="AW615">
    <cfRule type="expression" dxfId="361" priority="2476">
      <formula>AND(AW615&lt;&gt;"",#REF!="",OR(COLUMN(AW615)=COLUMN(#REF!),COLUMN(AW615)=COLUMN(#REF!)))</formula>
    </cfRule>
  </conditionalFormatting>
  <conditionalFormatting sqref="AW616">
    <cfRule type="expression" dxfId="360" priority="2474">
      <formula>AND(AW616&lt;&gt;"",#REF!="",OR(COLUMN(AW616)=COLUMN(#REF!),COLUMN(AW616)=COLUMN(#REF!)))</formula>
    </cfRule>
  </conditionalFormatting>
  <conditionalFormatting sqref="AW636">
    <cfRule type="expression" dxfId="359" priority="2472">
      <formula>AND(AW636&lt;&gt;"",#REF!="",OR(COLUMN(AW636)=COLUMN(#REF!),COLUMN(AW636)=COLUMN(#REF!)))</formula>
    </cfRule>
  </conditionalFormatting>
  <conditionalFormatting sqref="AW637">
    <cfRule type="expression" dxfId="358" priority="2470">
      <formula>AND(AW637&lt;&gt;"",#REF!="",OR(COLUMN(AW637)=COLUMN(#REF!),COLUMN(AW637)=COLUMN(#REF!)))</formula>
    </cfRule>
  </conditionalFormatting>
  <conditionalFormatting sqref="AW638">
    <cfRule type="expression" dxfId="357" priority="2468">
      <formula>AND(AW638&lt;&gt;"",#REF!="",OR(COLUMN(AW638)=COLUMN(#REF!),COLUMN(AW638)=COLUMN(#REF!)))</formula>
    </cfRule>
  </conditionalFormatting>
  <conditionalFormatting sqref="AW639">
    <cfRule type="expression" dxfId="356" priority="2466">
      <formula>AND(AW639&lt;&gt;"",#REF!="",OR(COLUMN(AW639)=COLUMN(#REF!),COLUMN(AW639)=COLUMN(#REF!)))</formula>
    </cfRule>
  </conditionalFormatting>
  <conditionalFormatting sqref="AW640">
    <cfRule type="expression" dxfId="355" priority="2464">
      <formula>AND(AW640&lt;&gt;"",#REF!="",OR(COLUMN(AW640)=COLUMN(#REF!),COLUMN(AW640)=COLUMN(#REF!)))</formula>
    </cfRule>
  </conditionalFormatting>
  <conditionalFormatting sqref="AW693">
    <cfRule type="expression" dxfId="354" priority="2462">
      <formula>AND(AW693&lt;&gt;"",#REF!="",OR(COLUMN(AW693)=COLUMN(#REF!),COLUMN(AW693)=COLUMN(#REF!)))</formula>
    </cfRule>
  </conditionalFormatting>
  <conditionalFormatting sqref="AW694">
    <cfRule type="expression" dxfId="353" priority="2460">
      <formula>AND(AW694&lt;&gt;"",#REF!="",OR(COLUMN(AW694)=COLUMN(#REF!),COLUMN(AW694)=COLUMN(#REF!)))</formula>
    </cfRule>
  </conditionalFormatting>
  <conditionalFormatting sqref="AW695">
    <cfRule type="expression" dxfId="352" priority="2458">
      <formula>AND(AW695&lt;&gt;"",#REF!="",OR(COLUMN(AW695)=COLUMN(#REF!),COLUMN(AW695)=COLUMN(#REF!)))</formula>
    </cfRule>
  </conditionalFormatting>
  <conditionalFormatting sqref="AW696">
    <cfRule type="expression" dxfId="351" priority="2456">
      <formula>AND(AW696&lt;&gt;"",#REF!="",OR(COLUMN(AW696)=COLUMN(#REF!),COLUMN(AW696)=COLUMN(#REF!)))</formula>
    </cfRule>
  </conditionalFormatting>
  <conditionalFormatting sqref="AW697">
    <cfRule type="expression" dxfId="350" priority="2454">
      <formula>AND(AW697&lt;&gt;"",#REF!="",OR(COLUMN(AW697)=COLUMN(#REF!),COLUMN(AW697)=COLUMN(#REF!)))</formula>
    </cfRule>
  </conditionalFormatting>
  <conditionalFormatting sqref="AW698">
    <cfRule type="expression" dxfId="349" priority="2452">
      <formula>AND(AW698&lt;&gt;"",#REF!="",OR(COLUMN(AW698)=COLUMN(#REF!),COLUMN(AW698)=COLUMN(#REF!)))</formula>
    </cfRule>
  </conditionalFormatting>
  <conditionalFormatting sqref="AW710">
    <cfRule type="expression" dxfId="348" priority="2450">
      <formula>AND(AW710&lt;&gt;"",#REF!="",OR(COLUMN(AW710)=COLUMN(#REF!),COLUMN(AW710)=COLUMN(#REF!)))</formula>
    </cfRule>
  </conditionalFormatting>
  <conditionalFormatting sqref="AW711">
    <cfRule type="expression" dxfId="347" priority="2448">
      <formula>AND(AW711&lt;&gt;"",#REF!="",OR(COLUMN(AW711)=COLUMN(#REF!),COLUMN(AW711)=COLUMN(#REF!)))</formula>
    </cfRule>
  </conditionalFormatting>
  <conditionalFormatting sqref="AW712">
    <cfRule type="expression" dxfId="346" priority="2446">
      <formula>AND(AW712&lt;&gt;"",#REF!="",OR(COLUMN(AW712)=COLUMN(#REF!),COLUMN(AW712)=COLUMN(#REF!)))</formula>
    </cfRule>
  </conditionalFormatting>
  <conditionalFormatting sqref="AW713">
    <cfRule type="expression" dxfId="345" priority="2444">
      <formula>AND(AW713&lt;&gt;"",#REF!="",OR(COLUMN(AW713)=COLUMN(#REF!),COLUMN(AW713)=COLUMN(#REF!)))</formula>
    </cfRule>
  </conditionalFormatting>
  <conditionalFormatting sqref="CC3">
    <cfRule type="expression" dxfId="344" priority="2441">
      <formula>AND(CC3&lt;&gt;"",#REF!="",OR(COLUMN(CC3)=COLUMN(#REF!),COLUMN(CC3)=COLUMN(#REF!)))</formula>
    </cfRule>
  </conditionalFormatting>
  <conditionalFormatting sqref="AW165">
    <cfRule type="expression" dxfId="343" priority="1942">
      <formula>AND(AW165&lt;&gt;"",#REF!="",OR(COLUMN(AW165)=COLUMN(#REF!),COLUMN(AW165)=COLUMN(#REF!)))</formula>
    </cfRule>
  </conditionalFormatting>
  <conditionalFormatting sqref="AW175">
    <cfRule type="expression" dxfId="342" priority="1941">
      <formula>AND(AW175&lt;&gt;"",#REF!="",OR(COLUMN(AW175)=COLUMN(#REF!),COLUMN(AW175)=COLUMN(#REF!)))</formula>
    </cfRule>
  </conditionalFormatting>
  <conditionalFormatting sqref="AW199">
    <cfRule type="expression" dxfId="341" priority="1940">
      <formula>AND(AW199&lt;&gt;"",#REF!="",OR(COLUMN(AW199)=COLUMN(#REF!),COLUMN(AW199)=COLUMN(#REF!)))</formula>
    </cfRule>
  </conditionalFormatting>
  <conditionalFormatting sqref="AW200">
    <cfRule type="expression" dxfId="340" priority="1939">
      <formula>AND(AW200&lt;&gt;"",#REF!="",OR(COLUMN(AW200)=COLUMN(#REF!),COLUMN(AW200)=COLUMN(#REF!)))</formula>
    </cfRule>
  </conditionalFormatting>
  <conditionalFormatting sqref="AW251">
    <cfRule type="expression" dxfId="339" priority="1937">
      <formula>AND(AW251&lt;&gt;"",#REF!="",OR(COLUMN(AW251)=COLUMN(#REF!),COLUMN(AW251)=COLUMN(#REF!)))</formula>
    </cfRule>
  </conditionalFormatting>
  <conditionalFormatting sqref="AW252">
    <cfRule type="expression" dxfId="338" priority="1936">
      <formula>AND(AW252&lt;&gt;"",#REF!="",OR(COLUMN(AW252)=COLUMN(#REF!),COLUMN(AW252)=COLUMN(#REF!)))</formula>
    </cfRule>
  </conditionalFormatting>
  <conditionalFormatting sqref="AW257">
    <cfRule type="expression" dxfId="337" priority="1935">
      <formula>AND(AW257&lt;&gt;"",#REF!="",OR(COLUMN(AW257)=COLUMN(#REF!),COLUMN(AW257)=COLUMN(#REF!)))</formula>
    </cfRule>
  </conditionalFormatting>
  <conditionalFormatting sqref="AW263">
    <cfRule type="expression" dxfId="336" priority="1934">
      <formula>AND(AW263&lt;&gt;"",#REF!="",OR(COLUMN(AW263)=COLUMN(#REF!),COLUMN(AW263)=COLUMN(#REF!)))</formula>
    </cfRule>
  </conditionalFormatting>
  <conditionalFormatting sqref="AW285">
    <cfRule type="expression" dxfId="335" priority="1933">
      <formula>AND(AW285&lt;&gt;"",#REF!="",OR(COLUMN(AW285)=COLUMN(#REF!),COLUMN(AW285)=COLUMN(#REF!)))</formula>
    </cfRule>
  </conditionalFormatting>
  <conditionalFormatting sqref="AW311">
    <cfRule type="expression" dxfId="334" priority="1932">
      <formula>AND(AW311&lt;&gt;"",#REF!="",OR(COLUMN(AW311)=COLUMN(#REF!),COLUMN(AW311)=COLUMN(#REF!)))</formula>
    </cfRule>
  </conditionalFormatting>
  <conditionalFormatting sqref="AW312">
    <cfRule type="expression" dxfId="333" priority="1931">
      <formula>AND(AW312&lt;&gt;"",#REF!="",OR(COLUMN(AW312)=COLUMN(#REF!),COLUMN(AW312)=COLUMN(#REF!)))</formula>
    </cfRule>
  </conditionalFormatting>
  <conditionalFormatting sqref="AW313">
    <cfRule type="expression" dxfId="332" priority="1930">
      <formula>AND(AW313&lt;&gt;"",#REF!="",OR(COLUMN(AW313)=COLUMN(#REF!),COLUMN(AW313)=COLUMN(#REF!)))</formula>
    </cfRule>
  </conditionalFormatting>
  <conditionalFormatting sqref="AW314">
    <cfRule type="expression" dxfId="331" priority="1929">
      <formula>AND(AW314&lt;&gt;"",#REF!="",OR(COLUMN(AW314)=COLUMN(#REF!),COLUMN(AW314)=COLUMN(#REF!)))</formula>
    </cfRule>
  </conditionalFormatting>
  <conditionalFormatting sqref="AW315">
    <cfRule type="expression" dxfId="330" priority="1928">
      <formula>AND(AW315&lt;&gt;"",#REF!="",OR(COLUMN(AW315)=COLUMN(#REF!),COLUMN(AW315)=COLUMN(#REF!)))</formula>
    </cfRule>
  </conditionalFormatting>
  <conditionalFormatting sqref="AW316">
    <cfRule type="expression" dxfId="329" priority="1927">
      <formula>AND(AW316&lt;&gt;"",#REF!="",OR(COLUMN(AW316)=COLUMN(#REF!),COLUMN(AW316)=COLUMN(#REF!)))</formula>
    </cfRule>
  </conditionalFormatting>
  <conditionalFormatting sqref="AW317">
    <cfRule type="expression" dxfId="328" priority="1926">
      <formula>AND(AW317&lt;&gt;"",#REF!="",OR(COLUMN(AW317)=COLUMN(#REF!),COLUMN(AW317)=COLUMN(#REF!)))</formula>
    </cfRule>
  </conditionalFormatting>
  <conditionalFormatting sqref="AW318">
    <cfRule type="expression" dxfId="327" priority="1925">
      <formula>AND(AW318&lt;&gt;"",#REF!="",OR(COLUMN(AW318)=COLUMN(#REF!),COLUMN(AW318)=COLUMN(#REF!)))</formula>
    </cfRule>
  </conditionalFormatting>
  <conditionalFormatting sqref="AW366">
    <cfRule type="expression" dxfId="326" priority="1924">
      <formula>AND(AW366&lt;&gt;"",#REF!="",OR(COLUMN(AW366)=COLUMN(#REF!),COLUMN(AW366)=COLUMN(#REF!)))</formula>
    </cfRule>
  </conditionalFormatting>
  <conditionalFormatting sqref="AW367">
    <cfRule type="expression" dxfId="325" priority="1923">
      <formula>AND(AW367&lt;&gt;"",#REF!="",OR(COLUMN(AW367)=COLUMN(#REF!),COLUMN(AW367)=COLUMN(#REF!)))</formula>
    </cfRule>
  </conditionalFormatting>
  <conditionalFormatting sqref="AW368">
    <cfRule type="expression" dxfId="324" priority="1922">
      <formula>AND(AW368&lt;&gt;"",#REF!="",OR(COLUMN(AW368)=COLUMN(#REF!),COLUMN(AW368)=COLUMN(#REF!)))</formula>
    </cfRule>
  </conditionalFormatting>
  <conditionalFormatting sqref="AW369">
    <cfRule type="expression" dxfId="323" priority="1921">
      <formula>AND(AW369&lt;&gt;"",#REF!="",OR(COLUMN(AW369)=COLUMN(#REF!),COLUMN(AW369)=COLUMN(#REF!)))</formula>
    </cfRule>
  </conditionalFormatting>
  <conditionalFormatting sqref="AW370">
    <cfRule type="expression" dxfId="322" priority="1920">
      <formula>AND(AW370&lt;&gt;"",#REF!="",OR(COLUMN(AW370)=COLUMN(#REF!),COLUMN(AW370)=COLUMN(#REF!)))</formula>
    </cfRule>
  </conditionalFormatting>
  <conditionalFormatting sqref="AW371">
    <cfRule type="expression" dxfId="321" priority="1919">
      <formula>AND(AW371&lt;&gt;"",#REF!="",OR(COLUMN(AW371)=COLUMN(#REF!),COLUMN(AW371)=COLUMN(#REF!)))</formula>
    </cfRule>
  </conditionalFormatting>
  <conditionalFormatting sqref="AW372">
    <cfRule type="expression" dxfId="320" priority="1918">
      <formula>AND(AW372&lt;&gt;"",#REF!="",OR(COLUMN(AW372)=COLUMN(#REF!),COLUMN(AW372)=COLUMN(#REF!)))</formula>
    </cfRule>
  </conditionalFormatting>
  <conditionalFormatting sqref="AW373">
    <cfRule type="expression" dxfId="319" priority="1917">
      <formula>AND(AW373&lt;&gt;"",#REF!="",OR(COLUMN(AW373)=COLUMN(#REF!),COLUMN(AW373)=COLUMN(#REF!)))</formula>
    </cfRule>
  </conditionalFormatting>
  <conditionalFormatting sqref="AW374">
    <cfRule type="expression" dxfId="318" priority="1916">
      <formula>AND(AW374&lt;&gt;"",#REF!="",OR(COLUMN(AW374)=COLUMN(#REF!),COLUMN(AW374)=COLUMN(#REF!)))</formula>
    </cfRule>
  </conditionalFormatting>
  <conditionalFormatting sqref="AW375">
    <cfRule type="expression" dxfId="317" priority="1915">
      <formula>AND(AW375&lt;&gt;"",#REF!="",OR(COLUMN(AW375)=COLUMN(#REF!),COLUMN(AW375)=COLUMN(#REF!)))</formula>
    </cfRule>
  </conditionalFormatting>
  <conditionalFormatting sqref="AW376">
    <cfRule type="expression" dxfId="316" priority="1914">
      <formula>AND(AW376&lt;&gt;"",#REF!="",OR(COLUMN(AW376)=COLUMN(#REF!),COLUMN(AW376)=COLUMN(#REF!)))</formula>
    </cfRule>
  </conditionalFormatting>
  <conditionalFormatting sqref="AW377">
    <cfRule type="expression" dxfId="315" priority="1913">
      <formula>AND(AW377&lt;&gt;"",#REF!="",OR(COLUMN(AW377)=COLUMN(#REF!),COLUMN(AW377)=COLUMN(#REF!)))</formula>
    </cfRule>
  </conditionalFormatting>
  <conditionalFormatting sqref="AW378">
    <cfRule type="expression" dxfId="314" priority="1912">
      <formula>AND(AW378&lt;&gt;"",#REF!="",OR(COLUMN(AW378)=COLUMN(#REF!),COLUMN(AW378)=COLUMN(#REF!)))</formula>
    </cfRule>
  </conditionalFormatting>
  <conditionalFormatting sqref="AW379">
    <cfRule type="expression" dxfId="313" priority="1911">
      <formula>AND(AW379&lt;&gt;"",#REF!="",OR(COLUMN(AW379)=COLUMN(#REF!),COLUMN(AW379)=COLUMN(#REF!)))</formula>
    </cfRule>
  </conditionalFormatting>
  <conditionalFormatting sqref="AW380">
    <cfRule type="expression" dxfId="312" priority="1910">
      <formula>AND(AW380&lt;&gt;"",#REF!="",OR(COLUMN(AW380)=COLUMN(#REF!),COLUMN(AW380)=COLUMN(#REF!)))</formula>
    </cfRule>
  </conditionalFormatting>
  <conditionalFormatting sqref="AW381">
    <cfRule type="expression" dxfId="311" priority="1909">
      <formula>AND(AW381&lt;&gt;"",#REF!="",OR(COLUMN(AW381)=COLUMN(#REF!),COLUMN(AW381)=COLUMN(#REF!)))</formula>
    </cfRule>
  </conditionalFormatting>
  <conditionalFormatting sqref="AW382">
    <cfRule type="expression" dxfId="310" priority="1908">
      <formula>AND(AW382&lt;&gt;"",#REF!="",OR(COLUMN(AW382)=COLUMN(#REF!),COLUMN(AW382)=COLUMN(#REF!)))</formula>
    </cfRule>
  </conditionalFormatting>
  <conditionalFormatting sqref="AW383">
    <cfRule type="expression" dxfId="309" priority="1907">
      <formula>AND(AW383&lt;&gt;"",#REF!="",OR(COLUMN(AW383)=COLUMN(#REF!),COLUMN(AW383)=COLUMN(#REF!)))</formula>
    </cfRule>
  </conditionalFormatting>
  <conditionalFormatting sqref="AW384">
    <cfRule type="expression" dxfId="308" priority="1906">
      <formula>AND(AW384&lt;&gt;"",#REF!="",OR(COLUMN(AW384)=COLUMN(#REF!),COLUMN(AW384)=COLUMN(#REF!)))</formula>
    </cfRule>
  </conditionalFormatting>
  <conditionalFormatting sqref="AW385">
    <cfRule type="expression" dxfId="307" priority="1905">
      <formula>AND(AW385&lt;&gt;"",#REF!="",OR(COLUMN(AW385)=COLUMN(#REF!),COLUMN(AW385)=COLUMN(#REF!)))</formula>
    </cfRule>
  </conditionalFormatting>
  <conditionalFormatting sqref="AW386">
    <cfRule type="expression" dxfId="306" priority="1904">
      <formula>AND(AW386&lt;&gt;"",#REF!="",OR(COLUMN(AW386)=COLUMN(#REF!),COLUMN(AW386)=COLUMN(#REF!)))</formula>
    </cfRule>
  </conditionalFormatting>
  <conditionalFormatting sqref="AW387">
    <cfRule type="expression" dxfId="305" priority="1903">
      <formula>AND(AW387&lt;&gt;"",#REF!="",OR(COLUMN(AW387)=COLUMN(#REF!),COLUMN(AW387)=COLUMN(#REF!)))</formula>
    </cfRule>
  </conditionalFormatting>
  <conditionalFormatting sqref="AW388">
    <cfRule type="expression" dxfId="304" priority="1902">
      <formula>AND(AW388&lt;&gt;"",#REF!="",OR(COLUMN(AW388)=COLUMN(#REF!),COLUMN(AW388)=COLUMN(#REF!)))</formula>
    </cfRule>
  </conditionalFormatting>
  <conditionalFormatting sqref="AW389">
    <cfRule type="expression" dxfId="303" priority="1901">
      <formula>AND(AW389&lt;&gt;"",#REF!="",OR(COLUMN(AW389)=COLUMN(#REF!),COLUMN(AW389)=COLUMN(#REF!)))</formula>
    </cfRule>
  </conditionalFormatting>
  <conditionalFormatting sqref="AW390">
    <cfRule type="expression" dxfId="302" priority="1900">
      <formula>AND(AW390&lt;&gt;"",#REF!="",OR(COLUMN(AW390)=COLUMN(#REF!),COLUMN(AW390)=COLUMN(#REF!)))</formula>
    </cfRule>
  </conditionalFormatting>
  <conditionalFormatting sqref="AW391">
    <cfRule type="expression" dxfId="301" priority="1899">
      <formula>AND(AW391&lt;&gt;"",#REF!="",OR(COLUMN(AW391)=COLUMN(#REF!),COLUMN(AW391)=COLUMN(#REF!)))</formula>
    </cfRule>
  </conditionalFormatting>
  <conditionalFormatting sqref="AW456">
    <cfRule type="expression" dxfId="300" priority="1898">
      <formula>AND(AW456&lt;&gt;"",#REF!="",OR(COLUMN(AW456)=COLUMN(#REF!),COLUMN(AW456)=COLUMN(#REF!)))</formula>
    </cfRule>
  </conditionalFormatting>
  <conditionalFormatting sqref="AW462">
    <cfRule type="expression" dxfId="299" priority="1897">
      <formula>AND(AW462&lt;&gt;"",#REF!="",OR(COLUMN(AW462)=COLUMN(#REF!),COLUMN(AW462)=COLUMN(#REF!)))</formula>
    </cfRule>
  </conditionalFormatting>
  <conditionalFormatting sqref="AW492">
    <cfRule type="expression" dxfId="298" priority="1896">
      <formula>AND(AW492&lt;&gt;"",#REF!="",OR(COLUMN(AW492)=COLUMN(#REF!),COLUMN(AW492)=COLUMN(#REF!)))</formula>
    </cfRule>
  </conditionalFormatting>
  <conditionalFormatting sqref="AW493">
    <cfRule type="expression" dxfId="297" priority="1895">
      <formula>AND(AW493&lt;&gt;"",#REF!="",OR(COLUMN(AW493)=COLUMN(#REF!),COLUMN(AW493)=COLUMN(#REF!)))</formula>
    </cfRule>
  </conditionalFormatting>
  <conditionalFormatting sqref="AW494">
    <cfRule type="expression" dxfId="296" priority="1894">
      <formula>AND(AW494&lt;&gt;"",#REF!="",OR(COLUMN(AW494)=COLUMN(#REF!),COLUMN(AW494)=COLUMN(#REF!)))</formula>
    </cfRule>
  </conditionalFormatting>
  <conditionalFormatting sqref="AW505">
    <cfRule type="expression" dxfId="295" priority="1893">
      <formula>AND(AW505&lt;&gt;"",#REF!="",OR(COLUMN(AW505)=COLUMN(#REF!),COLUMN(AW505)=COLUMN(#REF!)))</formula>
    </cfRule>
  </conditionalFormatting>
  <conditionalFormatting sqref="AW619">
    <cfRule type="expression" dxfId="294" priority="1892">
      <formula>AND(AW619&lt;&gt;"",#REF!="",OR(COLUMN(AW619)=COLUMN(#REF!),COLUMN(AW619)=COLUMN(#REF!)))</formula>
    </cfRule>
  </conditionalFormatting>
  <conditionalFormatting sqref="AW620">
    <cfRule type="expression" dxfId="293" priority="1891">
      <formula>AND(AW620&lt;&gt;"",#REF!="",OR(COLUMN(AW620)=COLUMN(#REF!),COLUMN(AW620)=COLUMN(#REF!)))</formula>
    </cfRule>
  </conditionalFormatting>
  <conditionalFormatting sqref="AW621">
    <cfRule type="expression" dxfId="292" priority="1890">
      <formula>AND(AW621&lt;&gt;"",#REF!="",OR(COLUMN(AW621)=COLUMN(#REF!),COLUMN(AW621)=COLUMN(#REF!)))</formula>
    </cfRule>
  </conditionalFormatting>
  <conditionalFormatting sqref="AW622">
    <cfRule type="expression" dxfId="291" priority="1889">
      <formula>AND(AW622&lt;&gt;"",#REF!="",OR(COLUMN(AW622)=COLUMN(#REF!),COLUMN(AW622)=COLUMN(#REF!)))</formula>
    </cfRule>
  </conditionalFormatting>
  <conditionalFormatting sqref="AW643">
    <cfRule type="expression" dxfId="290" priority="1888">
      <formula>AND(AW643&lt;&gt;"",#REF!="",OR(COLUMN(AW643)=COLUMN(#REF!),COLUMN(AW643)=COLUMN(#REF!)))</formula>
    </cfRule>
  </conditionalFormatting>
  <conditionalFormatting sqref="AW644">
    <cfRule type="expression" dxfId="289" priority="1887">
      <formula>AND(AW644&lt;&gt;"",#REF!="",OR(COLUMN(AW644)=COLUMN(#REF!),COLUMN(AW644)=COLUMN(#REF!)))</formula>
    </cfRule>
  </conditionalFormatting>
  <conditionalFormatting sqref="AW645">
    <cfRule type="expression" dxfId="288" priority="1886">
      <formula>AND(AW645&lt;&gt;"",#REF!="",OR(COLUMN(AW645)=COLUMN(#REF!),COLUMN(AW645)=COLUMN(#REF!)))</formula>
    </cfRule>
  </conditionalFormatting>
  <conditionalFormatting sqref="AW668">
    <cfRule type="expression" dxfId="287" priority="1885">
      <formula>AND(AW668&lt;&gt;"",#REF!="",OR(COLUMN(AW668)=COLUMN(#REF!),COLUMN(AW668)=COLUMN(#REF!)))</formula>
    </cfRule>
  </conditionalFormatting>
  <conditionalFormatting sqref="AW669">
    <cfRule type="expression" dxfId="286" priority="1884">
      <formula>AND(AW669&lt;&gt;"",#REF!="",OR(COLUMN(AW669)=COLUMN(#REF!),COLUMN(AW669)=COLUMN(#REF!)))</formula>
    </cfRule>
  </conditionalFormatting>
  <conditionalFormatting sqref="AW670">
    <cfRule type="expression" dxfId="285" priority="1883">
      <formula>AND(AW670&lt;&gt;"",#REF!="",OR(COLUMN(AW670)=COLUMN(#REF!),COLUMN(AW670)=COLUMN(#REF!)))</formula>
    </cfRule>
  </conditionalFormatting>
  <conditionalFormatting sqref="AW671">
    <cfRule type="expression" dxfId="284" priority="1882">
      <formula>AND(AW671&lt;&gt;"",#REF!="",OR(COLUMN(AW671)=COLUMN(#REF!),COLUMN(AW671)=COLUMN(#REF!)))</formula>
    </cfRule>
  </conditionalFormatting>
  <conditionalFormatting sqref="AW672">
    <cfRule type="expression" dxfId="283" priority="1881">
      <formula>AND(AW672&lt;&gt;"",#REF!="",OR(COLUMN(AW672)=COLUMN(#REF!),COLUMN(AW672)=COLUMN(#REF!)))</formula>
    </cfRule>
  </conditionalFormatting>
  <conditionalFormatting sqref="AW673">
    <cfRule type="expression" dxfId="282" priority="1880">
      <formula>AND(AW673&lt;&gt;"",#REF!="",OR(COLUMN(AW673)=COLUMN(#REF!),COLUMN(AW673)=COLUMN(#REF!)))</formula>
    </cfRule>
  </conditionalFormatting>
  <conditionalFormatting sqref="AW685">
    <cfRule type="expression" dxfId="281" priority="1879">
      <formula>AND(AW685&lt;&gt;"",#REF!="",OR(COLUMN(AW685)=COLUMN(#REF!),COLUMN(AW685)=COLUMN(#REF!)))</formula>
    </cfRule>
  </conditionalFormatting>
  <conditionalFormatting sqref="AW686">
    <cfRule type="expression" dxfId="280" priority="1878">
      <formula>AND(AW686&lt;&gt;"",#REF!="",OR(COLUMN(AW686)=COLUMN(#REF!),COLUMN(AW686)=COLUMN(#REF!)))</formula>
    </cfRule>
  </conditionalFormatting>
  <conditionalFormatting sqref="AW687">
    <cfRule type="expression" dxfId="279" priority="1877">
      <formula>AND(AW687&lt;&gt;"",#REF!="",OR(COLUMN(AW687)=COLUMN(#REF!),COLUMN(AW687)=COLUMN(#REF!)))</formula>
    </cfRule>
  </conditionalFormatting>
  <conditionalFormatting sqref="AW688">
    <cfRule type="expression" dxfId="278" priority="1876">
      <formula>AND(AW688&lt;&gt;"",#REF!="",OR(COLUMN(AW688)=COLUMN(#REF!),COLUMN(AW688)=COLUMN(#REF!)))</formula>
    </cfRule>
  </conditionalFormatting>
  <conditionalFormatting sqref="AW140">
    <cfRule type="expression" dxfId="277" priority="282">
      <formula>AND(AW140&lt;&gt;"",#REF!="",OR(COLUMN(AW140)=COLUMN(#REF!),COLUMN(AW140)=COLUMN(#REF!)))</formula>
    </cfRule>
  </conditionalFormatting>
  <conditionalFormatting sqref="AW141">
    <cfRule type="expression" dxfId="276" priority="281">
      <formula>AND(AW141&lt;&gt;"",#REF!="",OR(COLUMN(AW141)=COLUMN(#REF!),COLUMN(AW141)=COLUMN(#REF!)))</formula>
    </cfRule>
  </conditionalFormatting>
  <conditionalFormatting sqref="AW142">
    <cfRule type="expression" dxfId="275" priority="280">
      <formula>AND(AW142&lt;&gt;"",#REF!="",OR(COLUMN(AW142)=COLUMN(#REF!),COLUMN(AW142)=COLUMN(#REF!)))</formula>
    </cfRule>
  </conditionalFormatting>
  <conditionalFormatting sqref="AW143">
    <cfRule type="expression" dxfId="274" priority="279">
      <formula>AND(AW143&lt;&gt;"",#REF!="",OR(COLUMN(AW143)=COLUMN(#REF!),COLUMN(AW143)=COLUMN(#REF!)))</formula>
    </cfRule>
  </conditionalFormatting>
  <conditionalFormatting sqref="AW144">
    <cfRule type="expression" dxfId="273" priority="278">
      <formula>AND(AW144&lt;&gt;"",#REF!="",OR(COLUMN(AW144)=COLUMN(#REF!),COLUMN(AW144)=COLUMN(#REF!)))</formula>
    </cfRule>
  </conditionalFormatting>
  <conditionalFormatting sqref="AW145">
    <cfRule type="expression" dxfId="272" priority="277">
      <formula>AND(AW145&lt;&gt;"",#REF!="",OR(COLUMN(AW145)=COLUMN(#REF!),COLUMN(AW145)=COLUMN(#REF!)))</formula>
    </cfRule>
  </conditionalFormatting>
  <conditionalFormatting sqref="AW146">
    <cfRule type="expression" dxfId="271" priority="276">
      <formula>AND(AW146&lt;&gt;"",#REF!="",OR(COLUMN(AW146)=COLUMN(#REF!),COLUMN(AW146)=COLUMN(#REF!)))</formula>
    </cfRule>
  </conditionalFormatting>
  <conditionalFormatting sqref="AW147">
    <cfRule type="expression" dxfId="270" priority="275">
      <formula>AND(AW147&lt;&gt;"",#REF!="",OR(COLUMN(AW147)=COLUMN(#REF!),COLUMN(AW147)=COLUMN(#REF!)))</formula>
    </cfRule>
  </conditionalFormatting>
  <conditionalFormatting sqref="AW148">
    <cfRule type="expression" dxfId="269" priority="274">
      <formula>AND(AW148&lt;&gt;"",#REF!="",OR(COLUMN(AW148)=COLUMN(#REF!),COLUMN(AW148)=COLUMN(#REF!)))</formula>
    </cfRule>
  </conditionalFormatting>
  <conditionalFormatting sqref="AW149">
    <cfRule type="expression" dxfId="268" priority="273">
      <formula>AND(AW149&lt;&gt;"",#REF!="",OR(COLUMN(AW149)=COLUMN(#REF!),COLUMN(AW149)=COLUMN(#REF!)))</formula>
    </cfRule>
  </conditionalFormatting>
  <conditionalFormatting sqref="AW7">
    <cfRule type="expression" dxfId="267" priority="137">
      <formula>AND(AW7&lt;&gt;"",#REF!="",OR(COLUMN(AW7)=COLUMN(#REF!),COLUMN(AW7)=COLUMN(#REF!)))</formula>
    </cfRule>
  </conditionalFormatting>
  <conditionalFormatting sqref="AW8">
    <cfRule type="expression" dxfId="266" priority="136">
      <formula>AND(AW8&lt;&gt;"",#REF!="",OR(COLUMN(AW8)=COLUMN(#REF!),COLUMN(AW8)=COLUMN(#REF!)))</formula>
    </cfRule>
  </conditionalFormatting>
  <conditionalFormatting sqref="AW9">
    <cfRule type="expression" dxfId="265" priority="135">
      <formula>AND(AW9&lt;&gt;"",#REF!="",OR(COLUMN(AW9)=COLUMN(#REF!),COLUMN(AW9)=COLUMN(#REF!)))</formula>
    </cfRule>
  </conditionalFormatting>
  <conditionalFormatting sqref="AW10">
    <cfRule type="expression" dxfId="264" priority="134">
      <formula>AND(AW10&lt;&gt;"",#REF!="",OR(COLUMN(AW10)=COLUMN(#REF!),COLUMN(AW10)=COLUMN(#REF!)))</formula>
    </cfRule>
  </conditionalFormatting>
  <conditionalFormatting sqref="AW11">
    <cfRule type="expression" dxfId="263" priority="133">
      <formula>AND(AW11&lt;&gt;"",#REF!="",OR(COLUMN(AW11)=COLUMN(#REF!),COLUMN(AW11)=COLUMN(#REF!)))</formula>
    </cfRule>
  </conditionalFormatting>
  <conditionalFormatting sqref="AW12">
    <cfRule type="expression" dxfId="262" priority="132">
      <formula>AND(AW12&lt;&gt;"",#REF!="",OR(COLUMN(AW12)=COLUMN(#REF!),COLUMN(AW12)=COLUMN(#REF!)))</formula>
    </cfRule>
  </conditionalFormatting>
  <conditionalFormatting sqref="AW13">
    <cfRule type="expression" dxfId="261" priority="131">
      <formula>AND(AW13&lt;&gt;"",#REF!="",OR(COLUMN(AW13)=COLUMN(#REF!),COLUMN(AW13)=COLUMN(#REF!)))</formula>
    </cfRule>
  </conditionalFormatting>
  <conditionalFormatting sqref="AW14">
    <cfRule type="expression" dxfId="260" priority="130">
      <formula>AND(AW14&lt;&gt;"",#REF!="",OR(COLUMN(AW14)=COLUMN(#REF!),COLUMN(AW14)=COLUMN(#REF!)))</formula>
    </cfRule>
  </conditionalFormatting>
  <conditionalFormatting sqref="AW15">
    <cfRule type="expression" dxfId="259" priority="129">
      <formula>AND(AW15&lt;&gt;"",#REF!="",OR(COLUMN(AW15)=COLUMN(#REF!),COLUMN(AW15)=COLUMN(#REF!)))</formula>
    </cfRule>
  </conditionalFormatting>
  <conditionalFormatting sqref="AW16">
    <cfRule type="expression" dxfId="258" priority="128">
      <formula>AND(AW16&lt;&gt;"",#REF!="",OR(COLUMN(AW16)=COLUMN(#REF!),COLUMN(AW16)=COLUMN(#REF!)))</formula>
    </cfRule>
  </conditionalFormatting>
  <conditionalFormatting sqref="AW17">
    <cfRule type="expression" dxfId="257" priority="127">
      <formula>AND(AW17&lt;&gt;"",#REF!="",OR(COLUMN(AW17)=COLUMN(#REF!),COLUMN(AW17)=COLUMN(#REF!)))</formula>
    </cfRule>
  </conditionalFormatting>
  <conditionalFormatting sqref="AW18">
    <cfRule type="expression" dxfId="256" priority="126">
      <formula>AND(AW18&lt;&gt;"",#REF!="",OR(COLUMN(AW18)=COLUMN(#REF!),COLUMN(AW18)=COLUMN(#REF!)))</formula>
    </cfRule>
  </conditionalFormatting>
  <conditionalFormatting sqref="AW19">
    <cfRule type="expression" dxfId="255" priority="125">
      <formula>AND(AW19&lt;&gt;"",#REF!="",OR(COLUMN(AW19)=COLUMN(#REF!),COLUMN(AW19)=COLUMN(#REF!)))</formula>
    </cfRule>
  </conditionalFormatting>
  <conditionalFormatting sqref="AW20">
    <cfRule type="expression" dxfId="254" priority="124">
      <formula>AND(AW20&lt;&gt;"",#REF!="",OR(COLUMN(AW20)=COLUMN(#REF!),COLUMN(AW20)=COLUMN(#REF!)))</formula>
    </cfRule>
  </conditionalFormatting>
  <conditionalFormatting sqref="AW21">
    <cfRule type="expression" dxfId="253" priority="123">
      <formula>AND(AW21&lt;&gt;"",#REF!="",OR(COLUMN(AW21)=COLUMN(#REF!),COLUMN(AW21)=COLUMN(#REF!)))</formula>
    </cfRule>
  </conditionalFormatting>
  <conditionalFormatting sqref="AW22">
    <cfRule type="expression" dxfId="252" priority="122">
      <formula>AND(AW22&lt;&gt;"",#REF!="",OR(COLUMN(AW22)=COLUMN(#REF!),COLUMN(AW22)=COLUMN(#REF!)))</formula>
    </cfRule>
  </conditionalFormatting>
  <conditionalFormatting sqref="AW23">
    <cfRule type="expression" dxfId="251" priority="121">
      <formula>AND(AW23&lt;&gt;"",#REF!="",OR(COLUMN(AW23)=COLUMN(#REF!),COLUMN(AW23)=COLUMN(#REF!)))</formula>
    </cfRule>
  </conditionalFormatting>
  <conditionalFormatting sqref="AW24">
    <cfRule type="expression" dxfId="250" priority="120">
      <formula>AND(AW24&lt;&gt;"",#REF!="",OR(COLUMN(AW24)=COLUMN(#REF!),COLUMN(AW24)=COLUMN(#REF!)))</formula>
    </cfRule>
  </conditionalFormatting>
  <conditionalFormatting sqref="AW25">
    <cfRule type="expression" dxfId="249" priority="119">
      <formula>AND(AW25&lt;&gt;"",#REF!="",OR(COLUMN(AW25)=COLUMN(#REF!),COLUMN(AW25)=COLUMN(#REF!)))</formula>
    </cfRule>
  </conditionalFormatting>
  <conditionalFormatting sqref="AW26">
    <cfRule type="expression" dxfId="248" priority="118">
      <formula>AND(AW26&lt;&gt;"",#REF!="",OR(COLUMN(AW26)=COLUMN(#REF!),COLUMN(AW26)=COLUMN(#REF!)))</formula>
    </cfRule>
  </conditionalFormatting>
  <conditionalFormatting sqref="AW27">
    <cfRule type="expression" dxfId="247" priority="117">
      <formula>AND(AW27&lt;&gt;"",#REF!="",OR(COLUMN(AW27)=COLUMN(#REF!),COLUMN(AW27)=COLUMN(#REF!)))</formula>
    </cfRule>
  </conditionalFormatting>
  <conditionalFormatting sqref="AW28">
    <cfRule type="expression" dxfId="246" priority="116">
      <formula>AND(AW28&lt;&gt;"",#REF!="",OR(COLUMN(AW28)=COLUMN(#REF!),COLUMN(AW28)=COLUMN(#REF!)))</formula>
    </cfRule>
  </conditionalFormatting>
  <conditionalFormatting sqref="AW29">
    <cfRule type="expression" dxfId="245" priority="115">
      <formula>AND(AW29&lt;&gt;"",#REF!="",OR(COLUMN(AW29)=COLUMN(#REF!),COLUMN(AW29)=COLUMN(#REF!)))</formula>
    </cfRule>
  </conditionalFormatting>
  <conditionalFormatting sqref="AW30">
    <cfRule type="expression" dxfId="244" priority="114">
      <formula>AND(AW30&lt;&gt;"",#REF!="",OR(COLUMN(AW30)=COLUMN(#REF!),COLUMN(AW30)=COLUMN(#REF!)))</formula>
    </cfRule>
  </conditionalFormatting>
  <conditionalFormatting sqref="AW31">
    <cfRule type="expression" dxfId="243" priority="113">
      <formula>AND(AW31&lt;&gt;"",#REF!="",OR(COLUMN(AW31)=COLUMN(#REF!),COLUMN(AW31)=COLUMN(#REF!)))</formula>
    </cfRule>
  </conditionalFormatting>
  <conditionalFormatting sqref="AW32">
    <cfRule type="expression" dxfId="242" priority="112">
      <formula>AND(AW32&lt;&gt;"",#REF!="",OR(COLUMN(AW32)=COLUMN(#REF!),COLUMN(AW32)=COLUMN(#REF!)))</formula>
    </cfRule>
  </conditionalFormatting>
  <conditionalFormatting sqref="AW33">
    <cfRule type="expression" dxfId="241" priority="111">
      <formula>AND(AW33&lt;&gt;"",#REF!="",OR(COLUMN(AW33)=COLUMN(#REF!),COLUMN(AW33)=COLUMN(#REF!)))</formula>
    </cfRule>
  </conditionalFormatting>
  <conditionalFormatting sqref="AW34">
    <cfRule type="expression" dxfId="240" priority="110">
      <formula>AND(AW34&lt;&gt;"",#REF!="",OR(COLUMN(AW34)=COLUMN(#REF!),COLUMN(AW34)=COLUMN(#REF!)))</formula>
    </cfRule>
  </conditionalFormatting>
  <conditionalFormatting sqref="AW35">
    <cfRule type="expression" dxfId="239" priority="109">
      <formula>AND(AW35&lt;&gt;"",#REF!="",OR(COLUMN(AW35)=COLUMN(#REF!),COLUMN(AW35)=COLUMN(#REF!)))</formula>
    </cfRule>
  </conditionalFormatting>
  <conditionalFormatting sqref="AW36">
    <cfRule type="expression" dxfId="238" priority="108">
      <formula>AND(AW36&lt;&gt;"",#REF!="",OR(COLUMN(AW36)=COLUMN(#REF!),COLUMN(AW36)=COLUMN(#REF!)))</formula>
    </cfRule>
  </conditionalFormatting>
  <conditionalFormatting sqref="AW37">
    <cfRule type="expression" dxfId="237" priority="107">
      <formula>AND(AW37&lt;&gt;"",#REF!="",OR(COLUMN(AW37)=COLUMN(#REF!),COLUMN(AW37)=COLUMN(#REF!)))</formula>
    </cfRule>
  </conditionalFormatting>
  <conditionalFormatting sqref="AW38">
    <cfRule type="expression" dxfId="236" priority="106">
      <formula>AND(AW38&lt;&gt;"",#REF!="",OR(COLUMN(AW38)=COLUMN(#REF!),COLUMN(AW38)=COLUMN(#REF!)))</formula>
    </cfRule>
  </conditionalFormatting>
  <conditionalFormatting sqref="AW39">
    <cfRule type="expression" dxfId="235" priority="105">
      <formula>AND(AW39&lt;&gt;"",#REF!="",OR(COLUMN(AW39)=COLUMN(#REF!),COLUMN(AW39)=COLUMN(#REF!)))</formula>
    </cfRule>
  </conditionalFormatting>
  <conditionalFormatting sqref="AW40">
    <cfRule type="expression" dxfId="234" priority="104">
      <formula>AND(AW40&lt;&gt;"",#REF!="",OR(COLUMN(AW40)=COLUMN(#REF!),COLUMN(AW40)=COLUMN(#REF!)))</formula>
    </cfRule>
  </conditionalFormatting>
  <conditionalFormatting sqref="AW41">
    <cfRule type="expression" dxfId="233" priority="103">
      <formula>AND(AW41&lt;&gt;"",#REF!="",OR(COLUMN(AW41)=COLUMN(#REF!),COLUMN(AW41)=COLUMN(#REF!)))</formula>
    </cfRule>
  </conditionalFormatting>
  <conditionalFormatting sqref="AW42">
    <cfRule type="expression" dxfId="232" priority="102">
      <formula>AND(AW42&lt;&gt;"",#REF!="",OR(COLUMN(AW42)=COLUMN(#REF!),COLUMN(AW42)=COLUMN(#REF!)))</formula>
    </cfRule>
  </conditionalFormatting>
  <conditionalFormatting sqref="AW43">
    <cfRule type="expression" dxfId="231" priority="101">
      <formula>AND(AW43&lt;&gt;"",#REF!="",OR(COLUMN(AW43)=COLUMN(#REF!),COLUMN(AW43)=COLUMN(#REF!)))</formula>
    </cfRule>
  </conditionalFormatting>
  <conditionalFormatting sqref="AW44">
    <cfRule type="expression" dxfId="230" priority="100">
      <formula>AND(AW44&lt;&gt;"",#REF!="",OR(COLUMN(AW44)=COLUMN(#REF!),COLUMN(AW44)=COLUMN(#REF!)))</formula>
    </cfRule>
  </conditionalFormatting>
  <conditionalFormatting sqref="AW45">
    <cfRule type="expression" dxfId="229" priority="99">
      <formula>AND(AW45&lt;&gt;"",#REF!="",OR(COLUMN(AW45)=COLUMN(#REF!),COLUMN(AW45)=COLUMN(#REF!)))</formula>
    </cfRule>
  </conditionalFormatting>
  <conditionalFormatting sqref="AW46">
    <cfRule type="expression" dxfId="228" priority="98">
      <formula>AND(AW46&lt;&gt;"",#REF!="",OR(COLUMN(AW46)=COLUMN(#REF!),COLUMN(AW46)=COLUMN(#REF!)))</formula>
    </cfRule>
  </conditionalFormatting>
  <conditionalFormatting sqref="AW47">
    <cfRule type="expression" dxfId="227" priority="97">
      <formula>AND(AW47&lt;&gt;"",#REF!="",OR(COLUMN(AW47)=COLUMN(#REF!),COLUMN(AW47)=COLUMN(#REF!)))</formula>
    </cfRule>
  </conditionalFormatting>
  <conditionalFormatting sqref="AW48">
    <cfRule type="expression" dxfId="226" priority="96">
      <formula>AND(AW48&lt;&gt;"",#REF!="",OR(COLUMN(AW48)=COLUMN(#REF!),COLUMN(AW48)=COLUMN(#REF!)))</formula>
    </cfRule>
  </conditionalFormatting>
  <conditionalFormatting sqref="AW49">
    <cfRule type="expression" dxfId="225" priority="95">
      <formula>AND(AW49&lt;&gt;"",#REF!="",OR(COLUMN(AW49)=COLUMN(#REF!),COLUMN(AW49)=COLUMN(#REF!)))</formula>
    </cfRule>
  </conditionalFormatting>
  <conditionalFormatting sqref="AW50">
    <cfRule type="expression" dxfId="224" priority="94">
      <formula>AND(AW50&lt;&gt;"",#REF!="",OR(COLUMN(AW50)=COLUMN(#REF!),COLUMN(AW50)=COLUMN(#REF!)))</formula>
    </cfRule>
  </conditionalFormatting>
  <conditionalFormatting sqref="AW51">
    <cfRule type="expression" dxfId="223" priority="93">
      <formula>AND(AW51&lt;&gt;"",#REF!="",OR(COLUMN(AW51)=COLUMN(#REF!),COLUMN(AW51)=COLUMN(#REF!)))</formula>
    </cfRule>
  </conditionalFormatting>
  <conditionalFormatting sqref="AW52">
    <cfRule type="expression" dxfId="222" priority="92">
      <formula>AND(AW52&lt;&gt;"",#REF!="",OR(COLUMN(AW52)=COLUMN(#REF!),COLUMN(AW52)=COLUMN(#REF!)))</formula>
    </cfRule>
  </conditionalFormatting>
  <conditionalFormatting sqref="AW53">
    <cfRule type="expression" dxfId="221" priority="91">
      <formula>AND(AW53&lt;&gt;"",#REF!="",OR(COLUMN(AW53)=COLUMN(#REF!),COLUMN(AW53)=COLUMN(#REF!)))</formula>
    </cfRule>
  </conditionalFormatting>
  <conditionalFormatting sqref="AW54">
    <cfRule type="expression" dxfId="220" priority="90">
      <formula>AND(AW54&lt;&gt;"",#REF!="",OR(COLUMN(AW54)=COLUMN(#REF!),COLUMN(AW54)=COLUMN(#REF!)))</formula>
    </cfRule>
  </conditionalFormatting>
  <conditionalFormatting sqref="AW55">
    <cfRule type="expression" dxfId="219" priority="89">
      <formula>AND(AW55&lt;&gt;"",#REF!="",OR(COLUMN(AW55)=COLUMN(#REF!),COLUMN(AW55)=COLUMN(#REF!)))</formula>
    </cfRule>
  </conditionalFormatting>
  <conditionalFormatting sqref="AW56">
    <cfRule type="expression" dxfId="218" priority="88">
      <formula>AND(AW56&lt;&gt;"",#REF!="",OR(COLUMN(AW56)=COLUMN(#REF!),COLUMN(AW56)=COLUMN(#REF!)))</formula>
    </cfRule>
  </conditionalFormatting>
  <conditionalFormatting sqref="AW57">
    <cfRule type="expression" dxfId="217" priority="87">
      <formula>AND(AW57&lt;&gt;"",#REF!="",OR(COLUMN(AW57)=COLUMN(#REF!),COLUMN(AW57)=COLUMN(#REF!)))</formula>
    </cfRule>
  </conditionalFormatting>
  <conditionalFormatting sqref="AW58">
    <cfRule type="expression" dxfId="216" priority="86">
      <formula>AND(AW58&lt;&gt;"",#REF!="",OR(COLUMN(AW58)=COLUMN(#REF!),COLUMN(AW58)=COLUMN(#REF!)))</formula>
    </cfRule>
  </conditionalFormatting>
  <conditionalFormatting sqref="AW59">
    <cfRule type="expression" dxfId="215" priority="85">
      <formula>AND(AW59&lt;&gt;"",#REF!="",OR(COLUMN(AW59)=COLUMN(#REF!),COLUMN(AW59)=COLUMN(#REF!)))</formula>
    </cfRule>
  </conditionalFormatting>
  <conditionalFormatting sqref="AW60">
    <cfRule type="expression" dxfId="214" priority="84">
      <formula>AND(AW60&lt;&gt;"",#REF!="",OR(COLUMN(AW60)=COLUMN(#REF!),COLUMN(AW60)=COLUMN(#REF!)))</formula>
    </cfRule>
  </conditionalFormatting>
  <conditionalFormatting sqref="AW61">
    <cfRule type="expression" dxfId="213" priority="83">
      <formula>AND(AW61&lt;&gt;"",#REF!="",OR(COLUMN(AW61)=COLUMN(#REF!),COLUMN(AW61)=COLUMN(#REF!)))</formula>
    </cfRule>
  </conditionalFormatting>
  <conditionalFormatting sqref="AW62">
    <cfRule type="expression" dxfId="212" priority="82">
      <formula>AND(AW62&lt;&gt;"",#REF!="",OR(COLUMN(AW62)=COLUMN(#REF!),COLUMN(AW62)=COLUMN(#REF!)))</formula>
    </cfRule>
  </conditionalFormatting>
  <conditionalFormatting sqref="AW63">
    <cfRule type="expression" dxfId="211" priority="81">
      <formula>AND(AW63&lt;&gt;"",#REF!="",OR(COLUMN(AW63)=COLUMN(#REF!),COLUMN(AW63)=COLUMN(#REF!)))</formula>
    </cfRule>
  </conditionalFormatting>
  <conditionalFormatting sqref="AW64">
    <cfRule type="expression" dxfId="210" priority="80">
      <formula>AND(AW64&lt;&gt;"",#REF!="",OR(COLUMN(AW64)=COLUMN(#REF!),COLUMN(AW64)=COLUMN(#REF!)))</formula>
    </cfRule>
  </conditionalFormatting>
  <conditionalFormatting sqref="AW65">
    <cfRule type="expression" dxfId="209" priority="79">
      <formula>AND(AW65&lt;&gt;"",#REF!="",OR(COLUMN(AW65)=COLUMN(#REF!),COLUMN(AW65)=COLUMN(#REF!)))</formula>
    </cfRule>
  </conditionalFormatting>
  <conditionalFormatting sqref="AW66">
    <cfRule type="expression" dxfId="208" priority="78">
      <formula>AND(AW66&lt;&gt;"",#REF!="",OR(COLUMN(AW66)=COLUMN(#REF!),COLUMN(AW66)=COLUMN(#REF!)))</formula>
    </cfRule>
  </conditionalFormatting>
  <conditionalFormatting sqref="AW67">
    <cfRule type="expression" dxfId="207" priority="77">
      <formula>AND(AW67&lt;&gt;"",#REF!="",OR(COLUMN(AW67)=COLUMN(#REF!),COLUMN(AW67)=COLUMN(#REF!)))</formula>
    </cfRule>
  </conditionalFormatting>
  <conditionalFormatting sqref="AW68">
    <cfRule type="expression" dxfId="206" priority="76">
      <formula>AND(AW68&lt;&gt;"",#REF!="",OR(COLUMN(AW68)=COLUMN(#REF!),COLUMN(AW68)=COLUMN(#REF!)))</formula>
    </cfRule>
  </conditionalFormatting>
  <conditionalFormatting sqref="AW69">
    <cfRule type="expression" dxfId="205" priority="75">
      <formula>AND(AW69&lt;&gt;"",#REF!="",OR(COLUMN(AW69)=COLUMN(#REF!),COLUMN(AW69)=COLUMN(#REF!)))</formula>
    </cfRule>
  </conditionalFormatting>
  <conditionalFormatting sqref="AW70">
    <cfRule type="expression" dxfId="204" priority="74">
      <formula>AND(AW70&lt;&gt;"",#REF!="",OR(COLUMN(AW70)=COLUMN(#REF!),COLUMN(AW70)=COLUMN(#REF!)))</formula>
    </cfRule>
  </conditionalFormatting>
  <conditionalFormatting sqref="AW71">
    <cfRule type="expression" dxfId="203" priority="73">
      <formula>AND(AW71&lt;&gt;"",#REF!="",OR(COLUMN(AW71)=COLUMN(#REF!),COLUMN(AW71)=COLUMN(#REF!)))</formula>
    </cfRule>
  </conditionalFormatting>
  <conditionalFormatting sqref="AW72">
    <cfRule type="expression" dxfId="202" priority="72">
      <formula>AND(AW72&lt;&gt;"",#REF!="",OR(COLUMN(AW72)=COLUMN(#REF!),COLUMN(AW72)=COLUMN(#REF!)))</formula>
    </cfRule>
  </conditionalFormatting>
  <conditionalFormatting sqref="AW73">
    <cfRule type="expression" dxfId="201" priority="71">
      <formula>AND(AW73&lt;&gt;"",#REF!="",OR(COLUMN(AW73)=COLUMN(#REF!),COLUMN(AW73)=COLUMN(#REF!)))</formula>
    </cfRule>
  </conditionalFormatting>
  <conditionalFormatting sqref="AW74">
    <cfRule type="expression" dxfId="200" priority="70">
      <formula>AND(AW74&lt;&gt;"",#REF!="",OR(COLUMN(AW74)=COLUMN(#REF!),COLUMN(AW74)=COLUMN(#REF!)))</formula>
    </cfRule>
  </conditionalFormatting>
  <conditionalFormatting sqref="AW75">
    <cfRule type="expression" dxfId="199" priority="69">
      <formula>AND(AW75&lt;&gt;"",#REF!="",OR(COLUMN(AW75)=COLUMN(#REF!),COLUMN(AW75)=COLUMN(#REF!)))</formula>
    </cfRule>
  </conditionalFormatting>
  <conditionalFormatting sqref="AW76">
    <cfRule type="expression" dxfId="198" priority="68">
      <formula>AND(AW76&lt;&gt;"",#REF!="",OR(COLUMN(AW76)=COLUMN(#REF!),COLUMN(AW76)=COLUMN(#REF!)))</formula>
    </cfRule>
  </conditionalFormatting>
  <conditionalFormatting sqref="AW77">
    <cfRule type="expression" dxfId="197" priority="67">
      <formula>AND(AW77&lt;&gt;"",#REF!="",OR(COLUMN(AW77)=COLUMN(#REF!),COLUMN(AW77)=COLUMN(#REF!)))</formula>
    </cfRule>
  </conditionalFormatting>
  <conditionalFormatting sqref="AW78">
    <cfRule type="expression" dxfId="196" priority="66">
      <formula>AND(AW78&lt;&gt;"",#REF!="",OR(COLUMN(AW78)=COLUMN(#REF!),COLUMN(AW78)=COLUMN(#REF!)))</formula>
    </cfRule>
  </conditionalFormatting>
  <conditionalFormatting sqref="AW79">
    <cfRule type="expression" dxfId="195" priority="65">
      <formula>AND(AW79&lt;&gt;"",#REF!="",OR(COLUMN(AW79)=COLUMN(#REF!),COLUMN(AW79)=COLUMN(#REF!)))</formula>
    </cfRule>
  </conditionalFormatting>
  <conditionalFormatting sqref="AW80">
    <cfRule type="expression" dxfId="194" priority="64">
      <formula>AND(AW80&lt;&gt;"",#REF!="",OR(COLUMN(AW80)=COLUMN(#REF!),COLUMN(AW80)=COLUMN(#REF!)))</formula>
    </cfRule>
  </conditionalFormatting>
  <conditionalFormatting sqref="AW81">
    <cfRule type="expression" dxfId="193" priority="63">
      <formula>AND(AW81&lt;&gt;"",#REF!="",OR(COLUMN(AW81)=COLUMN(#REF!),COLUMN(AW81)=COLUMN(#REF!)))</formula>
    </cfRule>
  </conditionalFormatting>
  <conditionalFormatting sqref="AW82">
    <cfRule type="expression" dxfId="192" priority="62">
      <formula>AND(AW82&lt;&gt;"",#REF!="",OR(COLUMN(AW82)=COLUMN(#REF!),COLUMN(AW82)=COLUMN(#REF!)))</formula>
    </cfRule>
  </conditionalFormatting>
  <conditionalFormatting sqref="AW83">
    <cfRule type="expression" dxfId="191" priority="61">
      <formula>AND(AW83&lt;&gt;"",#REF!="",OR(COLUMN(AW83)=COLUMN(#REF!),COLUMN(AW83)=COLUMN(#REF!)))</formula>
    </cfRule>
  </conditionalFormatting>
  <conditionalFormatting sqref="AW84">
    <cfRule type="expression" dxfId="190" priority="60">
      <formula>AND(AW84&lt;&gt;"",#REF!="",OR(COLUMN(AW84)=COLUMN(#REF!),COLUMN(AW84)=COLUMN(#REF!)))</formula>
    </cfRule>
  </conditionalFormatting>
  <conditionalFormatting sqref="AW85">
    <cfRule type="expression" dxfId="189" priority="59">
      <formula>AND(AW85&lt;&gt;"",#REF!="",OR(COLUMN(AW85)=COLUMN(#REF!),COLUMN(AW85)=COLUMN(#REF!)))</formula>
    </cfRule>
  </conditionalFormatting>
  <conditionalFormatting sqref="AW86">
    <cfRule type="expression" dxfId="188" priority="58">
      <formula>AND(AW86&lt;&gt;"",#REF!="",OR(COLUMN(AW86)=COLUMN(#REF!),COLUMN(AW86)=COLUMN(#REF!)))</formula>
    </cfRule>
  </conditionalFormatting>
  <conditionalFormatting sqref="AW87">
    <cfRule type="expression" dxfId="187" priority="57">
      <formula>AND(AW87&lt;&gt;"",#REF!="",OR(COLUMN(AW87)=COLUMN(#REF!),COLUMN(AW87)=COLUMN(#REF!)))</formula>
    </cfRule>
  </conditionalFormatting>
  <conditionalFormatting sqref="AW88">
    <cfRule type="expression" dxfId="186" priority="56">
      <formula>AND(AW88&lt;&gt;"",#REF!="",OR(COLUMN(AW88)=COLUMN(#REF!),COLUMN(AW88)=COLUMN(#REF!)))</formula>
    </cfRule>
  </conditionalFormatting>
  <conditionalFormatting sqref="AW89">
    <cfRule type="expression" dxfId="185" priority="55">
      <formula>AND(AW89&lt;&gt;"",#REF!="",OR(COLUMN(AW89)=COLUMN(#REF!),COLUMN(AW89)=COLUMN(#REF!)))</formula>
    </cfRule>
  </conditionalFormatting>
  <conditionalFormatting sqref="AW90">
    <cfRule type="expression" dxfId="184" priority="54">
      <formula>AND(AW90&lt;&gt;"",#REF!="",OR(COLUMN(AW90)=COLUMN(#REF!),COLUMN(AW90)=COLUMN(#REF!)))</formula>
    </cfRule>
  </conditionalFormatting>
  <conditionalFormatting sqref="AW91">
    <cfRule type="expression" dxfId="183" priority="53">
      <formula>AND(AW91&lt;&gt;"",#REF!="",OR(COLUMN(AW91)=COLUMN(#REF!),COLUMN(AW91)=COLUMN(#REF!)))</formula>
    </cfRule>
  </conditionalFormatting>
  <conditionalFormatting sqref="AW92">
    <cfRule type="expression" dxfId="182" priority="52">
      <formula>AND(AW92&lt;&gt;"",#REF!="",OR(COLUMN(AW92)=COLUMN(#REF!),COLUMN(AW92)=COLUMN(#REF!)))</formula>
    </cfRule>
  </conditionalFormatting>
  <conditionalFormatting sqref="AW93">
    <cfRule type="expression" dxfId="181" priority="51">
      <formula>AND(AW93&lt;&gt;"",#REF!="",OR(COLUMN(AW93)=COLUMN(#REF!),COLUMN(AW93)=COLUMN(#REF!)))</formula>
    </cfRule>
  </conditionalFormatting>
  <conditionalFormatting sqref="AW94">
    <cfRule type="expression" dxfId="180" priority="50">
      <formula>AND(AW94&lt;&gt;"",#REF!="",OR(COLUMN(AW94)=COLUMN(#REF!),COLUMN(AW94)=COLUMN(#REF!)))</formula>
    </cfRule>
  </conditionalFormatting>
  <conditionalFormatting sqref="AW95">
    <cfRule type="expression" dxfId="179" priority="49">
      <formula>AND(AW95&lt;&gt;"",#REF!="",OR(COLUMN(AW95)=COLUMN(#REF!),COLUMN(AW95)=COLUMN(#REF!)))</formula>
    </cfRule>
  </conditionalFormatting>
  <conditionalFormatting sqref="AW96">
    <cfRule type="expression" dxfId="178" priority="48">
      <formula>AND(AW96&lt;&gt;"",#REF!="",OR(COLUMN(AW96)=COLUMN(#REF!),COLUMN(AW96)=COLUMN(#REF!)))</formula>
    </cfRule>
  </conditionalFormatting>
  <conditionalFormatting sqref="AW97">
    <cfRule type="expression" dxfId="177" priority="47">
      <formula>AND(AW97&lt;&gt;"",#REF!="",OR(COLUMN(AW97)=COLUMN(#REF!),COLUMN(AW97)=COLUMN(#REF!)))</formula>
    </cfRule>
  </conditionalFormatting>
  <conditionalFormatting sqref="AW98">
    <cfRule type="expression" dxfId="176" priority="46">
      <formula>AND(AW98&lt;&gt;"",#REF!="",OR(COLUMN(AW98)=COLUMN(#REF!),COLUMN(AW98)=COLUMN(#REF!)))</formula>
    </cfRule>
  </conditionalFormatting>
  <conditionalFormatting sqref="AW99">
    <cfRule type="expression" dxfId="175" priority="45">
      <formula>AND(AW99&lt;&gt;"",#REF!="",OR(COLUMN(AW99)=COLUMN(#REF!),COLUMN(AW99)=COLUMN(#REF!)))</formula>
    </cfRule>
  </conditionalFormatting>
  <conditionalFormatting sqref="AW100">
    <cfRule type="expression" dxfId="174" priority="44">
      <formula>AND(AW100&lt;&gt;"",#REF!="",OR(COLUMN(AW100)=COLUMN(#REF!),COLUMN(AW100)=COLUMN(#REF!)))</formula>
    </cfRule>
  </conditionalFormatting>
  <conditionalFormatting sqref="AW101">
    <cfRule type="expression" dxfId="173" priority="43">
      <formula>AND(AW101&lt;&gt;"",#REF!="",OR(COLUMN(AW101)=COLUMN(#REF!),COLUMN(AW101)=COLUMN(#REF!)))</formula>
    </cfRule>
  </conditionalFormatting>
  <conditionalFormatting sqref="AW102">
    <cfRule type="expression" dxfId="172" priority="42">
      <formula>AND(AW102&lt;&gt;"",#REF!="",OR(COLUMN(AW102)=COLUMN(#REF!),COLUMN(AW102)=COLUMN(#REF!)))</formula>
    </cfRule>
  </conditionalFormatting>
  <conditionalFormatting sqref="AW103">
    <cfRule type="expression" dxfId="171" priority="41">
      <formula>AND(AW103&lt;&gt;"",#REF!="",OR(COLUMN(AW103)=COLUMN(#REF!),COLUMN(AW103)=COLUMN(#REF!)))</formula>
    </cfRule>
  </conditionalFormatting>
  <conditionalFormatting sqref="AW104">
    <cfRule type="expression" dxfId="170" priority="40">
      <formula>AND(AW104&lt;&gt;"",#REF!="",OR(COLUMN(AW104)=COLUMN(#REF!),COLUMN(AW104)=COLUMN(#REF!)))</formula>
    </cfRule>
  </conditionalFormatting>
  <conditionalFormatting sqref="AW105">
    <cfRule type="expression" dxfId="169" priority="39">
      <formula>AND(AW105&lt;&gt;"",#REF!="",OR(COLUMN(AW105)=COLUMN(#REF!),COLUMN(AW105)=COLUMN(#REF!)))</formula>
    </cfRule>
  </conditionalFormatting>
  <conditionalFormatting sqref="AW106">
    <cfRule type="expression" dxfId="168" priority="38">
      <formula>AND(AW106&lt;&gt;"",#REF!="",OR(COLUMN(AW106)=COLUMN(#REF!),COLUMN(AW106)=COLUMN(#REF!)))</formula>
    </cfRule>
  </conditionalFormatting>
  <conditionalFormatting sqref="AW107">
    <cfRule type="expression" dxfId="167" priority="37">
      <formula>AND(AW107&lt;&gt;"",#REF!="",OR(COLUMN(AW107)=COLUMN(#REF!),COLUMN(AW107)=COLUMN(#REF!)))</formula>
    </cfRule>
  </conditionalFormatting>
  <conditionalFormatting sqref="AW108">
    <cfRule type="expression" dxfId="166" priority="36">
      <formula>AND(AW108&lt;&gt;"",#REF!="",OR(COLUMN(AW108)=COLUMN(#REF!),COLUMN(AW108)=COLUMN(#REF!)))</formula>
    </cfRule>
  </conditionalFormatting>
  <conditionalFormatting sqref="AW109">
    <cfRule type="expression" dxfId="165" priority="35">
      <formula>AND(AW109&lt;&gt;"",#REF!="",OR(COLUMN(AW109)=COLUMN(#REF!),COLUMN(AW109)=COLUMN(#REF!)))</formula>
    </cfRule>
  </conditionalFormatting>
  <conditionalFormatting sqref="AW110">
    <cfRule type="expression" dxfId="164" priority="34">
      <formula>AND(AW110&lt;&gt;"",#REF!="",OR(COLUMN(AW110)=COLUMN(#REF!),COLUMN(AW110)=COLUMN(#REF!)))</formula>
    </cfRule>
  </conditionalFormatting>
  <conditionalFormatting sqref="AW111">
    <cfRule type="expression" dxfId="163" priority="33">
      <formula>AND(AW111&lt;&gt;"",#REF!="",OR(COLUMN(AW111)=COLUMN(#REF!),COLUMN(AW111)=COLUMN(#REF!)))</formula>
    </cfRule>
  </conditionalFormatting>
  <conditionalFormatting sqref="AW112">
    <cfRule type="expression" dxfId="162" priority="32">
      <formula>AND(AW112&lt;&gt;"",#REF!="",OR(COLUMN(AW112)=COLUMN(#REF!),COLUMN(AW112)=COLUMN(#REF!)))</formula>
    </cfRule>
  </conditionalFormatting>
  <conditionalFormatting sqref="AW113">
    <cfRule type="expression" dxfId="161" priority="31">
      <formula>AND(AW113&lt;&gt;"",#REF!="",OR(COLUMN(AW113)=COLUMN(#REF!),COLUMN(AW113)=COLUMN(#REF!)))</formula>
    </cfRule>
  </conditionalFormatting>
  <conditionalFormatting sqref="AW114">
    <cfRule type="expression" dxfId="160" priority="30">
      <formula>AND(AW114&lt;&gt;"",#REF!="",OR(COLUMN(AW114)=COLUMN(#REF!),COLUMN(AW114)=COLUMN(#REF!)))</formula>
    </cfRule>
  </conditionalFormatting>
  <conditionalFormatting sqref="AW115">
    <cfRule type="expression" dxfId="159" priority="29">
      <formula>AND(AW115&lt;&gt;"",#REF!="",OR(COLUMN(AW115)=COLUMN(#REF!),COLUMN(AW115)=COLUMN(#REF!)))</formula>
    </cfRule>
  </conditionalFormatting>
  <conditionalFormatting sqref="AW116">
    <cfRule type="expression" dxfId="158" priority="28">
      <formula>AND(AW116&lt;&gt;"",#REF!="",OR(COLUMN(AW116)=COLUMN(#REF!),COLUMN(AW116)=COLUMN(#REF!)))</formula>
    </cfRule>
  </conditionalFormatting>
  <conditionalFormatting sqref="AW117">
    <cfRule type="expression" dxfId="157" priority="27">
      <formula>AND(AW117&lt;&gt;"",#REF!="",OR(COLUMN(AW117)=COLUMN(#REF!),COLUMN(AW117)=COLUMN(#REF!)))</formula>
    </cfRule>
  </conditionalFormatting>
  <conditionalFormatting sqref="AW118">
    <cfRule type="expression" dxfId="156" priority="26">
      <formula>AND(AW118&lt;&gt;"",#REF!="",OR(COLUMN(AW118)=COLUMN(#REF!),COLUMN(AW118)=COLUMN(#REF!)))</formula>
    </cfRule>
  </conditionalFormatting>
  <conditionalFormatting sqref="AW119">
    <cfRule type="expression" dxfId="155" priority="25">
      <formula>AND(AW119&lt;&gt;"",#REF!="",OR(COLUMN(AW119)=COLUMN(#REF!),COLUMN(AW119)=COLUMN(#REF!)))</formula>
    </cfRule>
  </conditionalFormatting>
  <conditionalFormatting sqref="AW120">
    <cfRule type="expression" dxfId="154" priority="24">
      <formula>AND(AW120&lt;&gt;"",#REF!="",OR(COLUMN(AW120)=COLUMN(#REF!),COLUMN(AW120)=COLUMN(#REF!)))</formula>
    </cfRule>
  </conditionalFormatting>
  <conditionalFormatting sqref="AW121">
    <cfRule type="expression" dxfId="153" priority="23">
      <formula>AND(AW121&lt;&gt;"",#REF!="",OR(COLUMN(AW121)=COLUMN(#REF!),COLUMN(AW121)=COLUMN(#REF!)))</formula>
    </cfRule>
  </conditionalFormatting>
  <conditionalFormatting sqref="AW122">
    <cfRule type="expression" dxfId="152" priority="22">
      <formula>AND(AW122&lt;&gt;"",#REF!="",OR(COLUMN(AW122)=COLUMN(#REF!),COLUMN(AW122)=COLUMN(#REF!)))</formula>
    </cfRule>
  </conditionalFormatting>
  <conditionalFormatting sqref="AW123">
    <cfRule type="expression" dxfId="151" priority="21">
      <formula>AND(AW123&lt;&gt;"",#REF!="",OR(COLUMN(AW123)=COLUMN(#REF!),COLUMN(AW123)=COLUMN(#REF!)))</formula>
    </cfRule>
  </conditionalFormatting>
  <conditionalFormatting sqref="AW124">
    <cfRule type="expression" dxfId="150" priority="20">
      <formula>AND(AW124&lt;&gt;"",#REF!="",OR(COLUMN(AW124)=COLUMN(#REF!),COLUMN(AW124)=COLUMN(#REF!)))</formula>
    </cfRule>
  </conditionalFormatting>
  <conditionalFormatting sqref="AW125">
    <cfRule type="expression" dxfId="149" priority="19">
      <formula>AND(AW125&lt;&gt;"",#REF!="",OR(COLUMN(AW125)=COLUMN(#REF!),COLUMN(AW125)=COLUMN(#REF!)))</formula>
    </cfRule>
  </conditionalFormatting>
  <conditionalFormatting sqref="AW126">
    <cfRule type="expression" dxfId="148" priority="18">
      <formula>AND(AW126&lt;&gt;"",#REF!="",OR(COLUMN(AW126)=COLUMN(#REF!),COLUMN(AW126)=COLUMN(#REF!)))</formula>
    </cfRule>
  </conditionalFormatting>
  <conditionalFormatting sqref="AW127">
    <cfRule type="expression" dxfId="147" priority="17">
      <formula>AND(AW127&lt;&gt;"",#REF!="",OR(COLUMN(AW127)=COLUMN(#REF!),COLUMN(AW127)=COLUMN(#REF!)))</formula>
    </cfRule>
  </conditionalFormatting>
  <conditionalFormatting sqref="AW128">
    <cfRule type="expression" dxfId="146" priority="16">
      <formula>AND(AW128&lt;&gt;"",#REF!="",OR(COLUMN(AW128)=COLUMN(#REF!),COLUMN(AW128)=COLUMN(#REF!)))</formula>
    </cfRule>
  </conditionalFormatting>
  <conditionalFormatting sqref="AW129">
    <cfRule type="expression" dxfId="145" priority="15">
      <formula>AND(AW129&lt;&gt;"",#REF!="",OR(COLUMN(AW129)=COLUMN(#REF!),COLUMN(AW129)=COLUMN(#REF!)))</formula>
    </cfRule>
  </conditionalFormatting>
  <conditionalFormatting sqref="AW130">
    <cfRule type="expression" dxfId="144" priority="14">
      <formula>AND(AW130&lt;&gt;"",#REF!="",OR(COLUMN(AW130)=COLUMN(#REF!),COLUMN(AW130)=COLUMN(#REF!)))</formula>
    </cfRule>
  </conditionalFormatting>
  <conditionalFormatting sqref="AW131">
    <cfRule type="expression" dxfId="143" priority="13">
      <formula>AND(AW131&lt;&gt;"",#REF!="",OR(COLUMN(AW131)=COLUMN(#REF!),COLUMN(AW131)=COLUMN(#REF!)))</formula>
    </cfRule>
  </conditionalFormatting>
  <conditionalFormatting sqref="AW132">
    <cfRule type="expression" dxfId="142" priority="12">
      <formula>AND(AW132&lt;&gt;"",#REF!="",OR(COLUMN(AW132)=COLUMN(#REF!),COLUMN(AW132)=COLUMN(#REF!)))</formula>
    </cfRule>
  </conditionalFormatting>
  <conditionalFormatting sqref="AW133">
    <cfRule type="expression" dxfId="141" priority="11">
      <formula>AND(AW133&lt;&gt;"",#REF!="",OR(COLUMN(AW133)=COLUMN(#REF!),COLUMN(AW133)=COLUMN(#REF!)))</formula>
    </cfRule>
  </conditionalFormatting>
  <conditionalFormatting sqref="AW134">
    <cfRule type="expression" dxfId="140" priority="10">
      <formula>AND(AW134&lt;&gt;"",#REF!="",OR(COLUMN(AW134)=COLUMN(#REF!),COLUMN(AW134)=COLUMN(#REF!)))</formula>
    </cfRule>
  </conditionalFormatting>
  <conditionalFormatting sqref="AW135">
    <cfRule type="expression" dxfId="139" priority="9">
      <formula>AND(AW135&lt;&gt;"",#REF!="",OR(COLUMN(AW135)=COLUMN(#REF!),COLUMN(AW135)=COLUMN(#REF!)))</formula>
    </cfRule>
  </conditionalFormatting>
  <conditionalFormatting sqref="AW136">
    <cfRule type="expression" dxfId="138" priority="8">
      <formula>AND(AW136&lt;&gt;"",#REF!="",OR(COLUMN(AW136)=COLUMN(#REF!),COLUMN(AW136)=COLUMN(#REF!)))</formula>
    </cfRule>
  </conditionalFormatting>
  <conditionalFormatting sqref="AW137">
    <cfRule type="expression" dxfId="137" priority="7">
      <formula>AND(AW137&lt;&gt;"",#REF!="",OR(COLUMN(AW137)=COLUMN(#REF!),COLUMN(AW137)=COLUMN(#REF!)))</formula>
    </cfRule>
  </conditionalFormatting>
  <conditionalFormatting sqref="AW138">
    <cfRule type="expression" dxfId="136" priority="6">
      <formula>AND(AW138&lt;&gt;"",#REF!="",OR(COLUMN(AW138)=COLUMN(#REF!),COLUMN(AW138)=COLUMN(#REF!)))</formula>
    </cfRule>
  </conditionalFormatting>
  <conditionalFormatting sqref="AW139">
    <cfRule type="expression" dxfId="135" priority="5">
      <formula>AND(AW139&lt;&gt;"",#REF!="",OR(COLUMN(AW139)=COLUMN(#REF!),COLUMN(AW139)=COLUMN(#REF!)))</formula>
    </cfRule>
  </conditionalFormatting>
  <conditionalFormatting sqref="BW6 AX6:BE6">
    <cfRule type="expression" dxfId="134" priority="4">
      <formula>AND(AX6&lt;&gt;"",#REF!="",OR(COLUMN(AX6)=COLUMN(#REF!),COLUMN(AX6)=COLUMN(#REF!)))</formula>
    </cfRule>
  </conditionalFormatting>
  <conditionalFormatting sqref="AW6">
    <cfRule type="expression" dxfId="133" priority="3">
      <formula>AND(AW6&lt;&gt;"",#REF!="",OR(COLUMN(AW6)=COLUMN(#REF!),COLUMN(AW6)=COLUMN(#REF!)))</formula>
    </cfRule>
  </conditionalFormatting>
  <conditionalFormatting sqref="BW3 AX3:BE3">
    <cfRule type="expression" dxfId="132" priority="2">
      <formula>AND(AX3&lt;&gt;"",#REF!="",OR(COLUMN(AX3)=COLUMN(#REF!),COLUMN(AX3)=COLUMN(#REF!)))</formula>
    </cfRule>
  </conditionalFormatting>
  <conditionalFormatting sqref="AW3">
    <cfRule type="expression" dxfId="131" priority="1">
      <formula>AND(AW3&lt;&gt;"",#REF!="",OR(COLUMN(AW3)=COLUMN(#REF!),COLUMN(AW3)=COLUMN(#REF!)))</formula>
    </cfRule>
  </conditionalFormatting>
  <pageMargins left="0.7" right="0.7" top="0.75" bottom="0.75" header="0.3" footer="0.3"/>
  <pageSetup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0" tint="-0.499984740745262"/>
  </sheetPr>
  <dimension ref="A1:X95"/>
  <sheetViews>
    <sheetView showGridLines="0" zoomScale="80" zoomScaleNormal="80" workbookViewId="0">
      <selection activeCell="H14" sqref="H14"/>
    </sheetView>
  </sheetViews>
  <sheetFormatPr defaultColWidth="10.69921875" defaultRowHeight="15"/>
  <cols>
    <col min="1" max="1" width="1.69921875" style="164" customWidth="1"/>
    <col min="2" max="2" width="7.8984375" style="192" hidden="1" customWidth="1"/>
    <col min="3" max="3" width="10.69921875" style="192" hidden="1" customWidth="1"/>
    <col min="4" max="4" width="9.59765625" style="192" hidden="1" customWidth="1"/>
    <col min="5" max="5" width="33.5" style="164" customWidth="1"/>
    <col min="6" max="6" width="9.69921875" style="164" customWidth="1"/>
    <col min="7" max="7" width="6.8984375" style="164" customWidth="1"/>
    <col min="8" max="8" width="8.3984375" style="164" customWidth="1"/>
    <col min="9" max="9" width="8.5" style="166" customWidth="1"/>
    <col min="10" max="10" width="11.09765625" style="166" customWidth="1"/>
    <col min="11" max="11" width="6.296875" style="164" customWidth="1"/>
    <col min="12" max="12" width="6.5" style="164" customWidth="1"/>
    <col min="13" max="13" width="6.8984375" style="164" customWidth="1"/>
    <col min="14" max="14" width="6.296875" style="164" customWidth="1"/>
    <col min="15" max="15" width="13.19921875" style="164" customWidth="1"/>
    <col min="16" max="16" width="7.3984375" style="164" customWidth="1"/>
    <col min="17" max="17" width="6.5" style="164" customWidth="1"/>
    <col min="18" max="18" width="7.09765625" style="164" customWidth="1"/>
    <col min="19" max="19" width="6.5" style="164" customWidth="1"/>
    <col min="20" max="20" width="7.69921875" style="164" customWidth="1"/>
    <col min="21" max="21" width="8.19921875" style="164" customWidth="1"/>
    <col min="22" max="22" width="8.59765625" style="164" customWidth="1"/>
    <col min="23" max="23" width="13.5" style="164" customWidth="1"/>
    <col min="24" max="24" width="8.59765625" style="164" customWidth="1"/>
    <col min="25" max="16384" width="10.69921875" style="164"/>
  </cols>
  <sheetData>
    <row r="1" spans="1:24" ht="5.0999999999999996" customHeight="1">
      <c r="N1" s="297"/>
    </row>
    <row r="2" spans="1:24" s="179" customFormat="1" ht="31.5" customHeight="1">
      <c r="B2" s="193"/>
      <c r="C2" s="193"/>
      <c r="D2" s="193"/>
      <c r="E2" s="958" t="s">
        <v>1394</v>
      </c>
      <c r="F2" s="958"/>
      <c r="G2" s="958"/>
      <c r="H2" s="958"/>
      <c r="I2" s="180"/>
      <c r="J2" s="180"/>
    </row>
    <row r="3" spans="1:24" s="115" customFormat="1" ht="17.25" customHeight="1">
      <c r="B3" s="194"/>
      <c r="C3" s="194"/>
      <c r="D3" s="194"/>
      <c r="E3" s="958"/>
      <c r="F3" s="958"/>
      <c r="G3" s="958"/>
      <c r="H3" s="958"/>
      <c r="I3" s="180"/>
      <c r="J3" s="180"/>
      <c r="K3" s="179"/>
    </row>
    <row r="4" spans="1:24" s="179" customFormat="1" ht="5.25" customHeight="1">
      <c r="B4" s="193"/>
      <c r="C4" s="193"/>
      <c r="D4" s="193"/>
      <c r="I4" s="180"/>
      <c r="J4" s="180"/>
    </row>
    <row r="5" spans="1:24" s="151" customFormat="1" ht="5.25" customHeight="1">
      <c r="B5" s="31"/>
      <c r="C5" s="31"/>
      <c r="D5" s="31"/>
      <c r="I5" s="121"/>
      <c r="J5" s="121"/>
    </row>
    <row r="6" spans="1:24" s="181" customFormat="1" ht="21.75" customHeight="1">
      <c r="B6" s="195"/>
      <c r="C6" s="195"/>
      <c r="D6" s="195"/>
      <c r="E6" s="182" t="s">
        <v>1332</v>
      </c>
      <c r="F6" s="182"/>
      <c r="G6" s="182"/>
      <c r="H6" s="182"/>
      <c r="I6" s="183"/>
      <c r="J6" s="183"/>
      <c r="K6" s="182"/>
      <c r="L6" s="182"/>
      <c r="M6" s="182"/>
      <c r="N6" s="182"/>
      <c r="O6" s="182"/>
      <c r="P6" s="182"/>
      <c r="Q6" s="182"/>
      <c r="R6" s="182"/>
      <c r="S6" s="182"/>
      <c r="T6" s="182"/>
      <c r="U6" s="182"/>
      <c r="V6" s="182"/>
      <c r="W6" s="182"/>
      <c r="X6" s="182"/>
    </row>
    <row r="7" spans="1:24" s="151" customFormat="1" ht="5.25" customHeight="1">
      <c r="B7" s="31"/>
      <c r="C7" s="31"/>
      <c r="D7" s="31"/>
      <c r="E7" s="30"/>
      <c r="I7" s="121"/>
      <c r="J7" s="121"/>
    </row>
    <row r="8" spans="1:24" s="114" customFormat="1" ht="34.5" customHeight="1">
      <c r="B8" s="191" t="s">
        <v>655</v>
      </c>
      <c r="C8" s="191" t="s">
        <v>1344</v>
      </c>
      <c r="D8" s="191" t="s">
        <v>1346</v>
      </c>
      <c r="E8" s="120" t="s">
        <v>1334</v>
      </c>
      <c r="F8" s="96" t="s">
        <v>1362</v>
      </c>
      <c r="G8" s="96" t="s">
        <v>1357</v>
      </c>
      <c r="H8" s="96" t="s">
        <v>1354</v>
      </c>
      <c r="I8" s="96" t="s">
        <v>1359</v>
      </c>
      <c r="J8" s="96" t="s">
        <v>704</v>
      </c>
      <c r="K8" s="96" t="s">
        <v>32</v>
      </c>
      <c r="L8" s="96" t="s">
        <v>1415</v>
      </c>
      <c r="M8" s="471" t="s">
        <v>1417</v>
      </c>
      <c r="N8" s="96" t="s">
        <v>1333</v>
      </c>
      <c r="O8" s="96" t="s">
        <v>656</v>
      </c>
      <c r="P8" s="96" t="s">
        <v>657</v>
      </c>
      <c r="Q8" s="96" t="s">
        <v>8</v>
      </c>
      <c r="R8" s="96" t="s">
        <v>33</v>
      </c>
      <c r="S8" s="96" t="s">
        <v>1331</v>
      </c>
      <c r="T8" s="96" t="s">
        <v>1409</v>
      </c>
      <c r="U8" s="96" t="s">
        <v>1420</v>
      </c>
      <c r="V8" s="96" t="s">
        <v>1422</v>
      </c>
      <c r="W8" s="96" t="s">
        <v>707</v>
      </c>
      <c r="X8" s="96" t="s">
        <v>0</v>
      </c>
    </row>
    <row r="9" spans="1:24" s="153" customFormat="1" ht="7.5" customHeight="1">
      <c r="B9" s="190"/>
      <c r="C9" s="190"/>
      <c r="D9" s="190"/>
      <c r="E9" s="152"/>
      <c r="I9" s="154"/>
      <c r="J9" s="154"/>
    </row>
    <row r="10" spans="1:24" s="153" customFormat="1">
      <c r="A10" s="167"/>
      <c r="B10" s="190" t="s">
        <v>620</v>
      </c>
      <c r="C10" s="190" t="s">
        <v>34</v>
      </c>
      <c r="D10" s="190" t="str">
        <f>B10&amp;" "&amp;C10</f>
        <v>Pós-fixado -</v>
      </c>
      <c r="E10" s="155" t="s">
        <v>620</v>
      </c>
      <c r="F10" s="155"/>
      <c r="G10" s="155"/>
      <c r="H10" s="155"/>
      <c r="I10" s="156"/>
      <c r="J10" s="156"/>
      <c r="K10" s="155"/>
      <c r="L10" s="155"/>
      <c r="M10" s="155"/>
      <c r="N10" s="155"/>
      <c r="O10" s="155"/>
      <c r="P10" s="155"/>
      <c r="Q10" s="155"/>
      <c r="R10" s="155"/>
      <c r="S10" s="155"/>
      <c r="T10" s="155"/>
      <c r="U10" s="177"/>
      <c r="V10" s="177"/>
      <c r="W10" s="177"/>
      <c r="X10" s="201"/>
    </row>
    <row r="11" spans="1:24">
      <c r="E11" s="649" t="str">
        <f>"FIQ FIDC Via Multicrédito - Senior (CDI+"&amp;TEXT(H11,"0.00%")&amp;")"</f>
        <v>FIQ FIDC Via Multicrédito - Senior (CDI+2.50%)</v>
      </c>
      <c r="F11" s="345" t="s">
        <v>57</v>
      </c>
      <c r="G11" s="203" t="s">
        <v>1355</v>
      </c>
      <c r="H11" s="656">
        <v>2.5000000000000001E-2</v>
      </c>
      <c r="I11" s="347" t="s">
        <v>34</v>
      </c>
      <c r="J11" s="348" t="s">
        <v>34</v>
      </c>
      <c r="K11" s="294" t="s">
        <v>715</v>
      </c>
      <c r="L11" s="359" t="s">
        <v>34</v>
      </c>
      <c r="M11" s="637" t="s">
        <v>1321</v>
      </c>
      <c r="N11" s="293" t="s">
        <v>34</v>
      </c>
      <c r="O11" s="293" t="s">
        <v>685</v>
      </c>
      <c r="P11" s="293" t="s">
        <v>608</v>
      </c>
      <c r="Q11" s="161" t="s">
        <v>48</v>
      </c>
      <c r="R11" s="293">
        <v>91</v>
      </c>
      <c r="S11" s="294">
        <v>2.5000000000000001E-3</v>
      </c>
      <c r="T11" s="163">
        <v>7.0000000000000001E-3</v>
      </c>
      <c r="U11" s="295">
        <v>5000</v>
      </c>
      <c r="V11" s="377" t="s">
        <v>1424</v>
      </c>
      <c r="W11" s="295">
        <v>60000000</v>
      </c>
      <c r="X11" s="296">
        <v>42184</v>
      </c>
    </row>
    <row r="12" spans="1:24">
      <c r="E12" s="204" t="str">
        <f t="shared" ref="E12" si="0">IF(F12&lt;&gt;"CP",F12&amp;" "&amp;I12&amp;IF(F12="LFT"," - "&amp;"Liquidez Diária","")&amp;" ("&amp;IF(G12="PRE", "", G12)&amp;TEXT(H12,"0.00%")&amp;")","Títulos Privados - "&amp;IF(J12&lt;1,IF(J11=0, "Liquidez Diária (", J12*12&amp;" meses ("),IF(J12=1,"1 ano (",IF(ISNUMBER(J12)*1,J12&amp;" anos (","Liquidez Diária (")))&amp;IF(IF(G12="PRE", "", G12)="%CDI",TEXT(H12,"0.0%")&amp;" CDI)",IF(G12="PRE", "", G12)&amp;TEXT(H12,"0.00%")&amp;")"))</f>
        <v>LFT 2025 - Liquidez Diária (Selic+0.05%)</v>
      </c>
      <c r="F12" s="219" t="s">
        <v>1364</v>
      </c>
      <c r="G12" s="219" t="s">
        <v>1365</v>
      </c>
      <c r="H12" s="433" cm="1">
        <f t="array" ref="H12">IFERROR(IF(LEN(F12)&lt;=6, _xlfn._xlws.FILTER(IF(IF(IF(GetVRange("Taxas Diárias",9, "F")=$F12, GetVRange("Taxas Diárias",9, "G"))=$G12, GetVRange("Taxas Diárias",9, "I"))=$I12, GetVRange("Taxas Diárias",9, "H")),
IF(IF(IF(GetVRange("Taxas Diárias",9, "F")=$F12, GetVRange("Taxas Diárias",9, "G"))=$G12, GetVRange("Taxas Diárias",9, "I"))=$I12, GetVRange("Taxas Diárias",9, "H"))),
IF($I12="-", _xlfn._xlws.FILTER(IF(IF(IF(GetVRange("Taxas Diárias",9, "F")=$F12, GetVRange("Taxas Diárias",9, "G"))=$G12, GetVRange("Taxas Diárias",9, "J"))=$J12, GetVRange("Taxas Diárias",9, "H")),
IF(IF(IF(GetVRange("Taxas Diárias",9, "F")=$F12, GetVRange("Taxas Diárias",9, "G"))=$G12, GetVRange("Taxas Diárias",9, "J"))=$J12, GetVRange("Taxas Diárias",9, "H"))),
_xlfn._xlws.FILTER(IF(IF(IF(GetVRange("Taxas Diárias",9, "F")=$F12, GetVRange("Taxas Diárias",9, "G"))=$G12, GetVRange("Taxas Diárias",9, "I"))=$I12, GetVRange("Taxas Diárias",9, "H")),
IF(IF(IF(GetVRange("Taxas Diárias",9, "F")=$F12, GetVRange("Taxas Diárias",9, "G"))=$G12, GetVRange("Taxas Diárias",9, "I"))=$I12, GetVRange("Taxas Diárias",9, "H"))))), "-")</f>
        <v>5.4900000000000001E-4</v>
      </c>
      <c r="I12" s="655">
        <v>2025</v>
      </c>
      <c r="J12" s="655">
        <v>0</v>
      </c>
      <c r="K12" s="217" t="s">
        <v>715</v>
      </c>
      <c r="L12" s="359" t="s">
        <v>1416</v>
      </c>
      <c r="M12" s="219" t="s">
        <v>1321</v>
      </c>
      <c r="N12" s="219" t="s">
        <v>34</v>
      </c>
      <c r="O12" s="219" t="s">
        <v>1363</v>
      </c>
      <c r="P12" s="293" t="s">
        <v>608</v>
      </c>
      <c r="Q12" s="161" t="s">
        <v>48</v>
      </c>
      <c r="R12" s="293">
        <v>0</v>
      </c>
      <c r="S12" s="294" t="s">
        <v>34</v>
      </c>
      <c r="T12" s="163" t="str">
        <f>IF(OR(LEFT($E12,3)="LFT",LEFT($E12,3)="NTN"), "-", IF(LEFT($J12,3)="Liq", 0.03%, 0.25%))</f>
        <v>-</v>
      </c>
      <c r="U12" s="295" t="s">
        <v>34</v>
      </c>
      <c r="V12" s="377" t="s">
        <v>1423</v>
      </c>
      <c r="W12" s="295" t="s">
        <v>34</v>
      </c>
      <c r="X12" s="296" t="s">
        <v>34</v>
      </c>
    </row>
    <row r="13" spans="1:24">
      <c r="E13" s="204" t="str">
        <f>IF(F13&lt;&gt;"CP",F13&amp;" "&amp;I13&amp;IF(F13="LFT"," - "&amp;"Liquidez Diária","")&amp;" ("&amp;IF(G13="PRE", "", G13)&amp;TEXT(H13,"0.00%")&amp;")","Títulos Privados - "&amp;IF(J13&lt;1,IF(J12=0, "Liquidez Diária (", J13*12&amp;" meses ("),IF(J13=1,"1 ano (",IF(ISNUMBER(J13)*1,J13&amp;" anos (","Liquidez Diária (")))&amp;IF(IF(G13="PRE", "", G13)="%CDI",TEXT(H13,"0.0%")&amp;" CDI)",IF(G13="PRE", "", G13)&amp;TEXT(H13,"0.00%")&amp;")"))</f>
        <v>Títulos Privados - Liquidez Diária (102.5% CDI)</v>
      </c>
      <c r="F13" s="826" t="s">
        <v>2760</v>
      </c>
      <c r="G13" s="203" t="s">
        <v>1356</v>
      </c>
      <c r="H13" s="652" cm="1">
        <f t="array" ref="H13">IFERROR(IF(F13&lt;&gt;"CP", _xlfn._xlws.FILTER(IF(IF(IF(GetVRange("Taxas Diárias",9, "F")=$F13, GetVRange("Taxas Diárias",9, "G"))=$G13, GetVRange("Taxas Diárias",9, "I"))=$I13, GetVRange("Taxas Diárias",9, "H")),
IF(IF(IF(GetVRange("Taxas Diárias",9, "F")=$F13, GetVRange("Taxas Diárias",9, "G"))=$G13, GetVRange("Taxas Diárias",9, "I"))=$I13, GetVRange("Taxas Diárias",9, "H"))),
MIN(IFERROR(_xlfn._xlws.FILTER(IF(IF(IF(GetVRange("Taxas Diárias",9, "F")="Bancário", GetVRange("Taxas Diárias",9, "G"))=$G13, GetVRange("Taxas Diárias",9, "J"))=$J13, GetVRange("Taxas Diárias",9, "H")),
IF(IF(IF(GetVRange("Taxas Diárias",9, "F")="Bancário", GetVRange("Taxas Diárias",9, "G"))=$G13, GetVRange("Taxas Diárias",9, "J"))=$J13, GetVRange("Taxas Diárias",9, "H"))),10),
IFERROR(_xlfn._xlws.FILTER(IF(IF(IF(GetVRange("Taxas Diárias",9, "F")="Corporativo", GetVRange("Taxas Diárias",9, "G"))=$G13, GetVRange("Taxas Diárias",9, "J"))=$J13, GetVRange("Taxas Diárias",9, "H")),
IF(IF(IF(GetVRange("Taxas Diárias",9, "F")="Corporativo", GetVRange("Taxas Diárias",9, "G"))=$G13, GetVRange("Taxas Diárias",9, "J"))=$J13, GetVRange("Taxas Diárias",9, "H"))),10))), "-")</f>
        <v>1.0249999999999999</v>
      </c>
      <c r="I13" s="214" t="s">
        <v>34</v>
      </c>
      <c r="J13" s="655">
        <v>0</v>
      </c>
      <c r="K13" s="217" t="s">
        <v>715</v>
      </c>
      <c r="L13" s="214" t="s">
        <v>34</v>
      </c>
      <c r="M13" s="214" t="s">
        <v>34</v>
      </c>
      <c r="N13" s="293" t="s">
        <v>34</v>
      </c>
      <c r="O13" s="214" t="s">
        <v>663</v>
      </c>
      <c r="P13" s="293" t="s">
        <v>608</v>
      </c>
      <c r="Q13" s="161" t="s">
        <v>48</v>
      </c>
      <c r="R13" s="293">
        <v>0</v>
      </c>
      <c r="S13" s="294" t="s">
        <v>34</v>
      </c>
      <c r="T13" s="163">
        <v>2.9999999999999997E-4</v>
      </c>
      <c r="U13" s="295" t="s">
        <v>34</v>
      </c>
      <c r="V13" s="295" t="s">
        <v>1423</v>
      </c>
      <c r="W13" s="295" t="s">
        <v>34</v>
      </c>
      <c r="X13" s="296" t="s">
        <v>34</v>
      </c>
    </row>
    <row r="14" spans="1:24">
      <c r="E14" s="204" t="str">
        <f t="shared" ref="E14:E21" si="1">IF(F14&lt;&gt;"CP",F14&amp;" "&amp;I14&amp;IF(F14="LFT"," - "&amp;"Liquidez Diária","")&amp;" ("&amp;IF(G14="PRE", "", G14)&amp;TEXT(H14,"0.00%")&amp;")","Títulos Privados - "&amp;IF(J14&lt;1,IF(J13=0, "Liquidez Diária (", J14*12&amp;" meses ("),IF(J14=1,"1 ano (",IF(ISNUMBER(J14)*1,J14&amp;" anos (","Liquidez Diária (")))&amp;IF(IF(G14="PRE", "", G14)="%CDI",TEXT(H14,"0.0%")&amp;" CDI)",IF(G14="PRE", "", G14)&amp;TEXT(H14,"0.00%")&amp;")"))</f>
        <v>Títulos Privados - Liquidez Diária (122.0% CDI)</v>
      </c>
      <c r="F14" s="826" t="s">
        <v>2760</v>
      </c>
      <c r="G14" s="203" t="s">
        <v>1356</v>
      </c>
      <c r="H14" s="827" cm="1">
        <f t="array" ref="H14">IFERROR(IF(F14&lt;&gt;"CP", _xlfn._xlws.FILTER(IF(IF(IF(GetVRange("Taxas Diárias",9, "F")=$F14, GetVRange("Taxas Diárias",9, "G"))=$G14, GetVRange("Taxas Diárias",9, "I"))=$I14, GetVRange("Taxas Diárias",9, "H")),
IF(IF(IF(GetVRange("Taxas Diárias",9, "F")=$F14, GetVRange("Taxas Diárias",9, "G"))=$G14, GetVRange("Taxas Diárias",9, "I"))=$I14, GetVRange("Taxas Diárias",9, "H"))),
MIN(IFERROR(_xlfn._xlws.FILTER(IF(IF(IF(GetVRange("Taxas Diárias",9, "F")="Bancário", GetVRange("Taxas Diárias",9, "G"))=$G14, GetVRange("Taxas Diárias",9, "J"))=$J14, GetVRange("Taxas Diárias",9, "H")),
IF(IF(IF(GetVRange("Taxas Diárias",9, "F")="Bancário", GetVRange("Taxas Diárias",9, "G"))=$G14, GetVRange("Taxas Diárias",9, "J"))=$J14, GetVRange("Taxas Diárias",9, "H"))),10),
IFERROR(_xlfn._xlws.FILTER(IF(IF(IF(GetVRange("Taxas Diárias",9, "F")="Corporativo", GetVRange("Taxas Diárias",9, "G"))=$G14, GetVRange("Taxas Diárias",9, "J"))=$J14, GetVRange("Taxas Diárias",9, "H")),
IF(IF(IF(GetVRange("Taxas Diárias",9, "F")="Corporativo", GetVRange("Taxas Diárias",9, "G"))=$G14, GetVRange("Taxas Diárias",9, "J"))=$J14, GetVRange("Taxas Diárias",9, "H"))),10))), "-")</f>
        <v>1.22</v>
      </c>
      <c r="I14" s="215">
        <f ca="1">EDATE(TODAY(),J14*12)</f>
        <v>45044</v>
      </c>
      <c r="J14" s="655">
        <v>0.5</v>
      </c>
      <c r="K14" s="217" t="s">
        <v>715</v>
      </c>
      <c r="L14" s="214" t="s">
        <v>34</v>
      </c>
      <c r="M14" s="214" t="s">
        <v>34</v>
      </c>
      <c r="N14" s="214" t="s">
        <v>34</v>
      </c>
      <c r="O14" s="214" t="s">
        <v>663</v>
      </c>
      <c r="P14" s="293" t="s">
        <v>608</v>
      </c>
      <c r="Q14" s="161" t="s">
        <v>48</v>
      </c>
      <c r="R14" s="293">
        <f ca="1">IF(OR(LEFT($E14, 3) = "NTN", LEFT($E14, 3) = "LFT"), DATE(I14, 8, 15) - TODAY(), FLOOR(J14*365,1))</f>
        <v>182</v>
      </c>
      <c r="S14" s="294" t="s">
        <v>34</v>
      </c>
      <c r="T14" s="834">
        <v>2E-3</v>
      </c>
      <c r="U14" s="295" t="s">
        <v>34</v>
      </c>
      <c r="V14" s="295" t="s">
        <v>1423</v>
      </c>
      <c r="W14" s="295" t="s">
        <v>34</v>
      </c>
      <c r="X14" s="296" t="s">
        <v>34</v>
      </c>
    </row>
    <row r="15" spans="1:24">
      <c r="E15" s="204" t="str">
        <f t="shared" si="1"/>
        <v>Títulos Privados - 1 ano (119.5% CDI)</v>
      </c>
      <c r="F15" s="826" t="s">
        <v>2760</v>
      </c>
      <c r="G15" s="203" t="s">
        <v>1356</v>
      </c>
      <c r="H15" s="652" cm="1">
        <f t="array" ref="H15">IFERROR(IF(F15&lt;&gt;"CP", _xlfn._xlws.FILTER(IF(IF(IF(GetVRange("Taxas Diárias",9, "F")=$F15, GetVRange("Taxas Diárias",9, "G"))=$G15, GetVRange("Taxas Diárias",9, "I"))=$I15, GetVRange("Taxas Diárias",9, "H")),
IF(IF(IF(GetVRange("Taxas Diárias",9, "F")=$F15, GetVRange("Taxas Diárias",9, "G"))=$G15, GetVRange("Taxas Diárias",9, "I"))=$I15, GetVRange("Taxas Diárias",9, "H"))),
MIN(IFERROR(_xlfn._xlws.FILTER(IF(IF(IF(GetVRange("Taxas Diárias",9, "F")="Bancário", GetVRange("Taxas Diárias",9, "G"))=$G15, GetVRange("Taxas Diárias",9, "J"))=$J15, GetVRange("Taxas Diárias",9, "H")),
IF(IF(IF(GetVRange("Taxas Diárias",9, "F")="Bancário", GetVRange("Taxas Diárias",9, "G"))=$G15, GetVRange("Taxas Diárias",9, "J"))=$J15, GetVRange("Taxas Diárias",9, "H"))),10),
IFERROR(_xlfn._xlws.FILTER(IF(IF(IF(GetVRange("Taxas Diárias",9, "F")="Corporativo", GetVRange("Taxas Diárias",9, "G"))=$G15, GetVRange("Taxas Diárias",9, "J"))=$J15, GetVRange("Taxas Diárias",9, "H")),
IF(IF(IF(GetVRange("Taxas Diárias",9, "F")="Corporativo", GetVRange("Taxas Diárias",9, "G"))=$G15, GetVRange("Taxas Diárias",9, "J"))=$J15, GetVRange("Taxas Diárias",9, "H"))),10))), "-")</f>
        <v>1.1950000000000001</v>
      </c>
      <c r="I15" s="215">
        <f ca="1">EDATE(TODAY(),J15*12)</f>
        <v>45227</v>
      </c>
      <c r="J15" s="655">
        <v>1</v>
      </c>
      <c r="K15" s="217" t="s">
        <v>715</v>
      </c>
      <c r="L15" s="214" t="s">
        <v>34</v>
      </c>
      <c r="M15" s="214" t="s">
        <v>34</v>
      </c>
      <c r="N15" s="214" t="s">
        <v>34</v>
      </c>
      <c r="O15" s="214" t="s">
        <v>663</v>
      </c>
      <c r="P15" s="293" t="s">
        <v>608</v>
      </c>
      <c r="Q15" s="161" t="s">
        <v>48</v>
      </c>
      <c r="R15" s="293">
        <f t="shared" ref="R15:R20" ca="1" si="2">IF(OR(LEFT($E15, 3) = "NTN", LEFT($E15, 3) = "LFT"), DATE(I15, 8, 15) - TODAY(), FLOOR(J15*365,1))</f>
        <v>365</v>
      </c>
      <c r="S15" s="294" t="s">
        <v>34</v>
      </c>
      <c r="T15" s="834">
        <v>2E-3</v>
      </c>
      <c r="U15" s="295" t="s">
        <v>34</v>
      </c>
      <c r="V15" s="295" t="s">
        <v>1423</v>
      </c>
      <c r="W15" s="295" t="s">
        <v>34</v>
      </c>
      <c r="X15" s="296" t="s">
        <v>34</v>
      </c>
    </row>
    <row r="16" spans="1:24">
      <c r="E16" s="204" t="str">
        <f t="shared" si="1"/>
        <v>Títulos Privados - 2 anos (120.5% CDI)</v>
      </c>
      <c r="F16" s="826" t="s">
        <v>2760</v>
      </c>
      <c r="G16" s="203" t="s">
        <v>1356</v>
      </c>
      <c r="H16" s="652" cm="1">
        <f t="array" ref="H16">IFERROR(IF(F16&lt;&gt;"CP", _xlfn._xlws.FILTER(IF(IF(IF(GetVRange("Taxas Diárias",9, "F")=$F16, GetVRange("Taxas Diárias",9, "G"))=$G16, GetVRange("Taxas Diárias",9, "I"))=$I16, GetVRange("Taxas Diárias",9, "H")),
IF(IF(IF(GetVRange("Taxas Diárias",9, "F")=$F16, GetVRange("Taxas Diárias",9, "G"))=$G16, GetVRange("Taxas Diárias",9, "I"))=$I16, GetVRange("Taxas Diárias",9, "H"))),
MIN(IFERROR(_xlfn._xlws.FILTER(IF(IF(IF(GetVRange("Taxas Diárias",9, "F")="Bancário", GetVRange("Taxas Diárias",9, "G"))=$G16, GetVRange("Taxas Diárias",9, "J"))=$J16, GetVRange("Taxas Diárias",9, "H")),
IF(IF(IF(GetVRange("Taxas Diárias",9, "F")="Bancário", GetVRange("Taxas Diárias",9, "G"))=$G16, GetVRange("Taxas Diárias",9, "J"))=$J16, GetVRange("Taxas Diárias",9, "H"))),10),
IFERROR(_xlfn._xlws.FILTER(IF(IF(IF(GetVRange("Taxas Diárias",9, "F")="Corporativo", GetVRange("Taxas Diárias",9, "G"))=$G16, GetVRange("Taxas Diárias",9, "J"))=$J16, GetVRange("Taxas Diárias",9, "H")),
IF(IF(IF(GetVRange("Taxas Diárias",9, "F")="Corporativo", GetVRange("Taxas Diárias",9, "G"))=$G16, GetVRange("Taxas Diárias",9, "J"))=$J16, GetVRange("Taxas Diárias",9, "H"))),10))), "-")</f>
        <v>1.2050000000000001</v>
      </c>
      <c r="I16" s="215">
        <f ca="1">EDATE(TODAY(),J16*12)</f>
        <v>45593</v>
      </c>
      <c r="J16" s="655">
        <v>2</v>
      </c>
      <c r="K16" s="217" t="s">
        <v>715</v>
      </c>
      <c r="L16" s="214" t="s">
        <v>34</v>
      </c>
      <c r="M16" s="214" t="s">
        <v>34</v>
      </c>
      <c r="N16" s="214" t="s">
        <v>34</v>
      </c>
      <c r="O16" s="214" t="s">
        <v>663</v>
      </c>
      <c r="P16" s="293" t="s">
        <v>608</v>
      </c>
      <c r="Q16" s="161" t="s">
        <v>48</v>
      </c>
      <c r="R16" s="293">
        <f t="shared" ca="1" si="2"/>
        <v>730</v>
      </c>
      <c r="S16" s="294" t="s">
        <v>34</v>
      </c>
      <c r="T16" s="834">
        <v>2E-3</v>
      </c>
      <c r="U16" s="295" t="s">
        <v>34</v>
      </c>
      <c r="V16" s="295" t="s">
        <v>1423</v>
      </c>
      <c r="W16" s="295" t="s">
        <v>34</v>
      </c>
      <c r="X16" s="296" t="s">
        <v>34</v>
      </c>
    </row>
    <row r="17" spans="1:24">
      <c r="E17" s="204" t="str">
        <f t="shared" si="1"/>
        <v>Títulos Privados - 3 anos (117.5% CDI)</v>
      </c>
      <c r="F17" s="826" t="s">
        <v>2760</v>
      </c>
      <c r="G17" s="203" t="s">
        <v>1356</v>
      </c>
      <c r="H17" s="652" cm="1">
        <f t="array" ref="H17">IFERROR(IF(F17&lt;&gt;"CP", _xlfn._xlws.FILTER(IF(IF(IF(GetVRange("Taxas Diárias",9, "F")=$F17, GetVRange("Taxas Diárias",9, "G"))=$G17, GetVRange("Taxas Diárias",9, "I"))=$I17, GetVRange("Taxas Diárias",9, "H")),
IF(IF(IF(GetVRange("Taxas Diárias",9, "F")=$F17, GetVRange("Taxas Diárias",9, "G"))=$G17, GetVRange("Taxas Diárias",9, "I"))=$I17, GetVRange("Taxas Diárias",9, "H"))),
MIN(IFERROR(_xlfn._xlws.FILTER(IF(IF(IF(GetVRange("Taxas Diárias",9, "F")="Bancário", GetVRange("Taxas Diárias",9, "G"))=$G17, GetVRange("Taxas Diárias",9, "J"))=$J17, GetVRange("Taxas Diárias",9, "H")),
IF(IF(IF(GetVRange("Taxas Diárias",9, "F")="Bancário", GetVRange("Taxas Diárias",9, "G"))=$G17, GetVRange("Taxas Diárias",9, "J"))=$J17, GetVRange("Taxas Diárias",9, "H"))),10),
IFERROR(_xlfn._xlws.FILTER(IF(IF(IF(GetVRange("Taxas Diárias",9, "F")="Corporativo", GetVRange("Taxas Diárias",9, "G"))=$G17, GetVRange("Taxas Diárias",9, "J"))=$J17, GetVRange("Taxas Diárias",9, "H")),
IF(IF(IF(GetVRange("Taxas Diárias",9, "F")="Corporativo", GetVRange("Taxas Diárias",9, "G"))=$G17, GetVRange("Taxas Diárias",9, "J"))=$J17, GetVRange("Taxas Diárias",9, "H"))),10))), "-")</f>
        <v>1.175</v>
      </c>
      <c r="I17" s="215">
        <f ca="1">EDATE(TODAY(),J17*12)</f>
        <v>45958</v>
      </c>
      <c r="J17" s="655">
        <v>3</v>
      </c>
      <c r="K17" s="205" t="s">
        <v>1339</v>
      </c>
      <c r="L17" s="214" t="s">
        <v>34</v>
      </c>
      <c r="M17" s="214" t="s">
        <v>34</v>
      </c>
      <c r="N17" s="214" t="s">
        <v>34</v>
      </c>
      <c r="O17" s="214" t="s">
        <v>663</v>
      </c>
      <c r="P17" s="293" t="s">
        <v>608</v>
      </c>
      <c r="Q17" s="161" t="s">
        <v>48</v>
      </c>
      <c r="R17" s="293">
        <f t="shared" ca="1" si="2"/>
        <v>1095</v>
      </c>
      <c r="S17" s="294" t="s">
        <v>34</v>
      </c>
      <c r="T17" s="834">
        <v>2E-3</v>
      </c>
      <c r="U17" s="295" t="s">
        <v>34</v>
      </c>
      <c r="V17" s="295" t="s">
        <v>1423</v>
      </c>
      <c r="W17" s="295" t="s">
        <v>34</v>
      </c>
      <c r="X17" s="296" t="s">
        <v>34</v>
      </c>
    </row>
    <row r="18" spans="1:24">
      <c r="E18" s="204" t="str">
        <f t="shared" si="1"/>
        <v>Títulos Privados - 2 anos (CDI+1.80%)</v>
      </c>
      <c r="F18" s="826" t="s">
        <v>2760</v>
      </c>
      <c r="G18" s="203" t="s">
        <v>1355</v>
      </c>
      <c r="H18" s="652" cm="1">
        <f t="array" ref="H18">IFERROR(IF(F18&lt;&gt;"CP", _xlfn._xlws.FILTER(IF(IF(IF(GetVRange("Taxas Diárias",9, "F")=$F18, GetVRange("Taxas Diárias",9, "G"))=$G18, GetVRange("Taxas Diárias",9, "I"))=$I18, GetVRange("Taxas Diárias",9, "H")),
IF(IF(IF(GetVRange("Taxas Diárias",9, "F")=$F18, GetVRange("Taxas Diárias",9, "G"))=$G18, GetVRange("Taxas Diárias",9, "I"))=$I18, GetVRange("Taxas Diárias",9, "H"))),
MIN(IFERROR(_xlfn._xlws.FILTER(IF(IF(IF(GetVRange("Taxas Diárias",9, "F")="Bancário", GetVRange("Taxas Diárias",9, "G"))=$G18, GetVRange("Taxas Diárias",9, "J"))=$J18, GetVRange("Taxas Diárias",9, "H")),
IF(IF(IF(GetVRange("Taxas Diárias",9, "F")="Bancário", GetVRange("Taxas Diárias",9, "G"))=$G18, GetVRange("Taxas Diárias",9, "J"))=$J18, GetVRange("Taxas Diárias",9, "H"))),10),
IFERROR(_xlfn._xlws.FILTER(IF(IF(IF(GetVRange("Taxas Diárias",9, "F")="Corporativo", GetVRange("Taxas Diárias",9, "G"))=$G18, GetVRange("Taxas Diárias",9, "J"))=$J18, GetVRange("Taxas Diárias",9, "H")),
IF(IF(IF(GetVRange("Taxas Diárias",9, "F")="Corporativo", GetVRange("Taxas Diárias",9, "G"))=$G18, GetVRange("Taxas Diárias",9, "J"))=$J18, GetVRange("Taxas Diárias",9, "H"))),10))), "-")</f>
        <v>1.7999999999999999E-2</v>
      </c>
      <c r="I18" s="216" t="s">
        <v>34</v>
      </c>
      <c r="J18" s="655">
        <v>2</v>
      </c>
      <c r="K18" s="217" t="s">
        <v>715</v>
      </c>
      <c r="L18" s="214" t="s">
        <v>34</v>
      </c>
      <c r="M18" s="214" t="s">
        <v>34</v>
      </c>
      <c r="N18" s="214" t="s">
        <v>34</v>
      </c>
      <c r="O18" s="214" t="s">
        <v>663</v>
      </c>
      <c r="P18" s="293" t="s">
        <v>608</v>
      </c>
      <c r="Q18" s="161" t="s">
        <v>48</v>
      </c>
      <c r="R18" s="293">
        <f t="shared" ca="1" si="2"/>
        <v>730</v>
      </c>
      <c r="S18" s="294" t="s">
        <v>34</v>
      </c>
      <c r="T18" s="834">
        <v>2E-3</v>
      </c>
      <c r="U18" s="295" t="s">
        <v>34</v>
      </c>
      <c r="V18" s="295" t="s">
        <v>1423</v>
      </c>
      <c r="W18" s="295" t="s">
        <v>34</v>
      </c>
      <c r="X18" s="296" t="s">
        <v>34</v>
      </c>
    </row>
    <row r="19" spans="1:24">
      <c r="E19" s="204" t="str">
        <f t="shared" si="1"/>
        <v>Títulos Privados - 3 anos (CDI+1.90%)</v>
      </c>
      <c r="F19" s="826" t="s">
        <v>2760</v>
      </c>
      <c r="G19" s="203" t="s">
        <v>1355</v>
      </c>
      <c r="H19" s="652" cm="1">
        <f t="array" ref="H19">IFERROR(IF(F19&lt;&gt;"CP", _xlfn._xlws.FILTER(IF(IF(IF(GetVRange("Taxas Diárias",9, "F")=$F19, GetVRange("Taxas Diárias",9, "G"))=$G19, GetVRange("Taxas Diárias",9, "I"))=$I19, GetVRange("Taxas Diárias",9, "H")),
IF(IF(IF(GetVRange("Taxas Diárias",9, "F")=$F19, GetVRange("Taxas Diárias",9, "G"))=$G19, GetVRange("Taxas Diárias",9, "I"))=$I19, GetVRange("Taxas Diárias",9, "H"))),
MIN(IFERROR(_xlfn._xlws.FILTER(IF(IF(IF(GetVRange("Taxas Diárias",9, "F")="Bancário", GetVRange("Taxas Diárias",9, "G"))=$G19, GetVRange("Taxas Diárias",9, "J"))=$J19, GetVRange("Taxas Diárias",9, "H")),
IF(IF(IF(GetVRange("Taxas Diárias",9, "F")="Bancário", GetVRange("Taxas Diárias",9, "G"))=$G19, GetVRange("Taxas Diárias",9, "J"))=$J19, GetVRange("Taxas Diárias",9, "H"))),10),
IFERROR(_xlfn._xlws.FILTER(IF(IF(IF(GetVRange("Taxas Diárias",9, "F")="Corporativo", GetVRange("Taxas Diárias",9, "G"))=$G19, GetVRange("Taxas Diárias",9, "J"))=$J19, GetVRange("Taxas Diárias",9, "H")),
IF(IF(IF(GetVRange("Taxas Diárias",9, "F")="Corporativo", GetVRange("Taxas Diárias",9, "G"))=$G19, GetVRange("Taxas Diárias",9, "J"))=$J19, GetVRange("Taxas Diárias",9, "H"))),10))), "-")</f>
        <v>1.9E-2</v>
      </c>
      <c r="I19" s="216" t="s">
        <v>34</v>
      </c>
      <c r="J19" s="655">
        <v>3</v>
      </c>
      <c r="K19" s="217" t="s">
        <v>715</v>
      </c>
      <c r="L19" s="214" t="s">
        <v>34</v>
      </c>
      <c r="M19" s="214" t="s">
        <v>34</v>
      </c>
      <c r="N19" s="214" t="s">
        <v>34</v>
      </c>
      <c r="O19" s="214" t="s">
        <v>663</v>
      </c>
      <c r="P19" s="293" t="s">
        <v>608</v>
      </c>
      <c r="Q19" s="161" t="s">
        <v>48</v>
      </c>
      <c r="R19" s="293">
        <f t="shared" ca="1" si="2"/>
        <v>1095</v>
      </c>
      <c r="S19" s="294" t="s">
        <v>34</v>
      </c>
      <c r="T19" s="834">
        <v>2E-3</v>
      </c>
      <c r="U19" s="295" t="s">
        <v>34</v>
      </c>
      <c r="V19" s="295" t="s">
        <v>1423</v>
      </c>
      <c r="W19" s="295" t="s">
        <v>34</v>
      </c>
      <c r="X19" s="296" t="s">
        <v>34</v>
      </c>
    </row>
    <row r="20" spans="1:24">
      <c r="E20" s="204" t="str">
        <f t="shared" si="1"/>
        <v>Títulos Privados - 4 anos (CDI+2.15%)</v>
      </c>
      <c r="F20" s="826" t="s">
        <v>2760</v>
      </c>
      <c r="G20" s="203" t="s">
        <v>1355</v>
      </c>
      <c r="H20" s="652" cm="1">
        <f t="array" ref="H20">IFERROR(IF(F20&lt;&gt;"CP", _xlfn._xlws.FILTER(IF(IF(IF(GetVRange("Taxas Diárias",9, "F")=$F20, GetVRange("Taxas Diárias",9, "G"))=$G20, GetVRange("Taxas Diárias",9, "I"))=$I20, GetVRange("Taxas Diárias",9, "H")),
IF(IF(IF(GetVRange("Taxas Diárias",9, "F")=$F20, GetVRange("Taxas Diárias",9, "G"))=$G20, GetVRange("Taxas Diárias",9, "I"))=$I20, GetVRange("Taxas Diárias",9, "H"))),
MIN(IFERROR(_xlfn._xlws.FILTER(IF(IF(IF(GetVRange("Taxas Diárias",9, "F")="Bancário", GetVRange("Taxas Diárias",9, "G"))=$G20, GetVRange("Taxas Diárias",9, "J"))=$J20, GetVRange("Taxas Diárias",9, "H")),
IF(IF(IF(GetVRange("Taxas Diárias",9, "F")="Bancário", GetVRange("Taxas Diárias",9, "G"))=$G20, GetVRange("Taxas Diárias",9, "J"))=$J20, GetVRange("Taxas Diárias",9, "H"))),10),
IFERROR(_xlfn._xlws.FILTER(IF(IF(IF(GetVRange("Taxas Diárias",9, "F")="Corporativo", GetVRange("Taxas Diárias",9, "G"))=$G20, GetVRange("Taxas Diárias",9, "J"))=$J20, GetVRange("Taxas Diárias",9, "H")),
IF(IF(IF(GetVRange("Taxas Diárias",9, "F")="Corporativo", GetVRange("Taxas Diárias",9, "G"))=$G20, GetVRange("Taxas Diárias",9, "J"))=$J20, GetVRange("Taxas Diárias",9, "H"))),10))), "-")</f>
        <v>2.1499999999999998E-2</v>
      </c>
      <c r="I20" s="216" t="s">
        <v>34</v>
      </c>
      <c r="J20" s="655">
        <v>4</v>
      </c>
      <c r="K20" s="205" t="s">
        <v>1339</v>
      </c>
      <c r="L20" s="214" t="s">
        <v>34</v>
      </c>
      <c r="M20" s="214" t="s">
        <v>34</v>
      </c>
      <c r="N20" s="214" t="s">
        <v>34</v>
      </c>
      <c r="O20" s="214" t="s">
        <v>663</v>
      </c>
      <c r="P20" s="293" t="s">
        <v>608</v>
      </c>
      <c r="Q20" s="161" t="s">
        <v>48</v>
      </c>
      <c r="R20" s="293">
        <f t="shared" ca="1" si="2"/>
        <v>1460</v>
      </c>
      <c r="S20" s="294" t="s">
        <v>34</v>
      </c>
      <c r="T20" s="834">
        <v>2E-3</v>
      </c>
      <c r="U20" s="295" t="s">
        <v>34</v>
      </c>
      <c r="V20" s="295" t="s">
        <v>1423</v>
      </c>
      <c r="W20" s="295" t="s">
        <v>34</v>
      </c>
      <c r="X20" s="296" t="s">
        <v>34</v>
      </c>
    </row>
    <row r="21" spans="1:24">
      <c r="E21" s="204" t="str">
        <f t="shared" si="1"/>
        <v>Títulos Privados - 5 anos (CDI+2.25%)</v>
      </c>
      <c r="F21" s="826" t="s">
        <v>2760</v>
      </c>
      <c r="G21" s="203" t="s">
        <v>1355</v>
      </c>
      <c r="H21" s="652" cm="1">
        <f t="array" ref="H21">IFERROR(IF(F21&lt;&gt;"CP", _xlfn._xlws.FILTER(IF(IF(IF(GetVRange("Taxas Diárias",9, "F")=$F21, GetVRange("Taxas Diárias",9, "G"))=$G21, GetVRange("Taxas Diárias",9, "I"))=$I21, GetVRange("Taxas Diárias",9, "H")),
IF(IF(IF(GetVRange("Taxas Diárias",9, "F")=$F21, GetVRange("Taxas Diárias",9, "G"))=$G21, GetVRange("Taxas Diárias",9, "I"))=$I21, GetVRange("Taxas Diárias",9, "H"))),
MIN(IFERROR(_xlfn._xlws.FILTER(IF(IF(IF(GetVRange("Taxas Diárias",9, "F")="Bancário", GetVRange("Taxas Diárias",9, "G"))=$G21, GetVRange("Taxas Diárias",9, "J"))=$J21, GetVRange("Taxas Diárias",9, "H")),
IF(IF(IF(GetVRange("Taxas Diárias",9, "F")="Bancário", GetVRange("Taxas Diárias",9, "G"))=$G21, GetVRange("Taxas Diárias",9, "J"))=$J21, GetVRange("Taxas Diárias",9, "H"))),10),
IFERROR(_xlfn._xlws.FILTER(IF(IF(IF(GetVRange("Taxas Diárias",9, "F")="Corporativo", GetVRange("Taxas Diárias",9, "G"))=$G21, GetVRange("Taxas Diárias",9, "J"))=$J21, GetVRange("Taxas Diárias",9, "H")),
IF(IF(IF(GetVRange("Taxas Diárias",9, "F")="Corporativo", GetVRange("Taxas Diárias",9, "G"))=$G21, GetVRange("Taxas Diárias",9, "J"))=$J21, GetVRange("Taxas Diárias",9, "H"))),10))), "-")</f>
        <v>2.2499999999999999E-2</v>
      </c>
      <c r="I21" s="216" t="s">
        <v>34</v>
      </c>
      <c r="J21" s="655">
        <v>5</v>
      </c>
      <c r="K21" s="205" t="s">
        <v>1339</v>
      </c>
      <c r="L21" s="214" t="s">
        <v>34</v>
      </c>
      <c r="M21" s="214" t="s">
        <v>34</v>
      </c>
      <c r="N21" s="214" t="s">
        <v>34</v>
      </c>
      <c r="O21" s="214" t="s">
        <v>663</v>
      </c>
      <c r="P21" s="293" t="s">
        <v>608</v>
      </c>
      <c r="Q21" s="161" t="s">
        <v>48</v>
      </c>
      <c r="R21" s="293">
        <f t="shared" ref="R21" ca="1" si="3">IF(OR(LEFT($E21, 3) = "NTN", LEFT($E21, 3) = "LFT"), DATE(I21, 8, 15) - TODAY(), FLOOR(J21*365,1))</f>
        <v>1825</v>
      </c>
      <c r="S21" s="294" t="s">
        <v>34</v>
      </c>
      <c r="T21" s="834">
        <v>2E-3</v>
      </c>
      <c r="U21" s="295" t="s">
        <v>34</v>
      </c>
      <c r="V21" s="295" t="s">
        <v>1423</v>
      </c>
      <c r="W21" s="295" t="s">
        <v>34</v>
      </c>
      <c r="X21" s="296" t="s">
        <v>34</v>
      </c>
    </row>
    <row r="22" spans="1:24" s="153" customFormat="1" ht="7.5" customHeight="1">
      <c r="B22" s="190"/>
      <c r="C22" s="190"/>
      <c r="D22" s="190"/>
      <c r="E22" s="176"/>
      <c r="I22" s="154"/>
      <c r="J22" s="154"/>
    </row>
    <row r="23" spans="1:24" s="153" customFormat="1">
      <c r="A23" s="167"/>
      <c r="B23" s="200"/>
      <c r="C23" s="190"/>
      <c r="D23" s="190"/>
      <c r="E23" s="155" t="s">
        <v>621</v>
      </c>
      <c r="F23" s="155"/>
      <c r="G23" s="155"/>
      <c r="H23" s="155"/>
      <c r="I23" s="156"/>
      <c r="J23" s="156"/>
      <c r="K23" s="155"/>
      <c r="L23" s="155"/>
      <c r="M23" s="155"/>
      <c r="N23" s="155"/>
      <c r="O23" s="155"/>
      <c r="P23" s="155"/>
      <c r="Q23" s="155"/>
      <c r="R23" s="155"/>
      <c r="S23" s="155"/>
      <c r="T23" s="155"/>
      <c r="U23" s="177"/>
      <c r="V23" s="177"/>
      <c r="W23" s="177"/>
      <c r="X23" s="201"/>
    </row>
    <row r="24" spans="1:24" s="153" customFormat="1" ht="3" customHeight="1">
      <c r="B24" s="190"/>
      <c r="C24" s="190"/>
      <c r="D24" s="190"/>
      <c r="I24" s="157"/>
      <c r="J24" s="157"/>
    </row>
    <row r="25" spans="1:24" s="153" customFormat="1">
      <c r="A25" s="167"/>
      <c r="B25" s="190" t="s">
        <v>621</v>
      </c>
      <c r="C25" s="190" t="s">
        <v>738</v>
      </c>
      <c r="D25" s="190" t="str">
        <f>B25&amp;" "&amp;C25</f>
        <v>Inflação Curta</v>
      </c>
      <c r="E25" s="158" t="s">
        <v>1370</v>
      </c>
      <c r="F25" s="158"/>
      <c r="G25" s="158"/>
      <c r="H25" s="158"/>
      <c r="I25" s="159"/>
      <c r="J25" s="159"/>
      <c r="K25" s="158"/>
      <c r="L25" s="158"/>
      <c r="M25" s="158"/>
      <c r="N25" s="158"/>
      <c r="O25" s="158"/>
      <c r="P25" s="158"/>
      <c r="Q25" s="158"/>
      <c r="R25" s="158"/>
      <c r="S25" s="158"/>
      <c r="T25" s="158"/>
      <c r="U25" s="178"/>
      <c r="V25" s="178"/>
      <c r="W25" s="178"/>
      <c r="X25" s="202"/>
    </row>
    <row r="26" spans="1:24">
      <c r="E26" s="204" t="str">
        <f t="shared" ref="E26:E32" si="4">IF(F26&lt;&gt;"CP",F26&amp;" "&amp;I26&amp;IF(F26="LFT"," - "&amp;"Liquidez Diária","")&amp;" ("&amp;IF(G26="PRE", "", G26)&amp;TEXT(H26,"0.00%")&amp;")","Títulos Privados - "&amp;IF(J26&lt;1,IF(J25=0, "Liquidez Diária (", J26*12&amp;" meses ("),IF(J26=1,"1 ano (",IF(ISNUMBER(J26)*1,J26&amp;" anos (","Liquidez Diária (")))&amp;IF(IF(G26="PRE", "", G26)="%CDI",TEXT(H26,"0.0%")&amp;" CDI)",IF(G26="PRE", "", G26)&amp;TEXT(H26,"0.00%")&amp;")"))</f>
        <v>NTN-B 2023 (IPCA+5.95%)</v>
      </c>
      <c r="F26" s="214" t="s">
        <v>1360</v>
      </c>
      <c r="G26" s="203" t="s">
        <v>1358</v>
      </c>
      <c r="H26" s="433" cm="1">
        <f t="array" ref="H26">IFERROR(IF(F26&lt;&gt;"CP", _xlfn._xlws.FILTER(IF(IF(IF(GetVRange("Taxas Diárias",9, "F")=$F26, GetVRange("Taxas Diárias",9, "G"))=$G26, GetVRange("Taxas Diárias",9, "I"))=$I26, GetVRange("Taxas Diárias",9, "H")),
IF(IF(IF(GetVRange("Taxas Diárias",9, "F")=$F26, GetVRange("Taxas Diárias",9, "G"))=$G26, GetVRange("Taxas Diárias",9, "I"))=$I26, GetVRange("Taxas Diárias",9, "H"))),
MIN(IFERROR(_xlfn._xlws.FILTER(IF(IF(IF(GetVRange("Taxas Diárias",9, "F")="Bancário", GetVRange("Taxas Diárias",9, "G"))=$G26, GetVRange("Taxas Diárias",9, "J"))=$J26, GetVRange("Taxas Diárias",9, "H")),
IF(IF(IF(GetVRange("Taxas Diárias",9, "F")="Bancário", GetVRange("Taxas Diárias",9, "G"))=$G26, GetVRange("Taxas Diárias",9, "J"))=$J26, GetVRange("Taxas Diárias",9, "H"))),10),
IFERROR(_xlfn._xlws.FILTER(IF(IF(IF(GetVRange("Taxas Diárias",9, "F")="Corporativo", GetVRange("Taxas Diárias",9, "G"))=$G26, GetVRange("Taxas Diárias",9, "J"))=$J26, GetVRange("Taxas Diárias",9, "H")),
IF(IF(IF(GetVRange("Taxas Diárias",9, "F")="Corporativo", GetVRange("Taxas Diárias",9, "G"))=$G26, GetVRange("Taxas Diárias",9, "J"))=$J26, GetVRange("Taxas Diárias",9, "H"))),10))), "-")</f>
        <v>5.9499999999999997E-2</v>
      </c>
      <c r="I26" s="654">
        <v>2023</v>
      </c>
      <c r="J26" s="650" cm="1">
        <f t="array" ref="J26">IFERROR(_xlfn._xlws.FILTER(IF(IF(IF(GetVRange("Taxas Diárias",9, "F")=$F26, GetVRange("Taxas Diárias",9, "G"))=$G26, GetVRange("Taxas Diárias",9, "I"))=$I26, GetVRange("Taxas Diárias",9, "J")),
IF(IF(IF(GetVRange("Taxas Diárias",9, "F")=$F26, GetVRange("Taxas Diárias",9, "G"))=$G26, GetVRange("Taxas Diárias",9, "I"))=$I26, GetVRange("Taxas Diárias",9, "J"))), "-")</f>
        <v>0.52091396238404597</v>
      </c>
      <c r="K26" s="205" t="s">
        <v>1339</v>
      </c>
      <c r="L26" s="359" t="s">
        <v>1416</v>
      </c>
      <c r="M26" s="214" t="s">
        <v>1321</v>
      </c>
      <c r="N26" s="219" t="s">
        <v>34</v>
      </c>
      <c r="O26" s="219" t="s">
        <v>1363</v>
      </c>
      <c r="P26" s="293" t="s">
        <v>608</v>
      </c>
      <c r="Q26" s="161" t="s">
        <v>48</v>
      </c>
      <c r="R26" s="293">
        <f t="shared" ref="R26:R32" ca="1" si="5">IF(OR(LEFT($E26, 3) = "NTN", LEFT($E26, 3) = "LFT"), DATE(I26, 8, 15) - TODAY(), FLOOR(J26*365,1))</f>
        <v>291</v>
      </c>
      <c r="S26" s="294" t="s">
        <v>34</v>
      </c>
      <c r="T26" s="163" t="str">
        <f t="shared" ref="T26:T32" si="6">IF(OR(LEFT($E26,3)="LFT",LEFT($E26,3)="NTN"), "-", IF(LEFT($J26,3)="Liq", 0.03%, 0.25%))</f>
        <v>-</v>
      </c>
      <c r="U26" s="295" t="s">
        <v>34</v>
      </c>
      <c r="V26" s="295" t="s">
        <v>1423</v>
      </c>
      <c r="W26" s="295" t="s">
        <v>34</v>
      </c>
      <c r="X26" s="296" t="s">
        <v>34</v>
      </c>
    </row>
    <row r="27" spans="1:24">
      <c r="E27" s="204" t="str">
        <f t="shared" si="4"/>
        <v>NTN-B 2024 (IPCA+6.05%)</v>
      </c>
      <c r="F27" s="214" t="s">
        <v>1360</v>
      </c>
      <c r="G27" s="203" t="s">
        <v>1358</v>
      </c>
      <c r="H27" s="433" cm="1">
        <f t="array" ref="H27">IFERROR(IF(F27&lt;&gt;"CP", _xlfn._xlws.FILTER(IF(IF(IF(GetVRange("Taxas Diárias",9, "F")=$F27, GetVRange("Taxas Diárias",9, "G"))=$G27, GetVRange("Taxas Diárias",9, "I"))=$I27, GetVRange("Taxas Diárias",9, "H")),
IF(IF(IF(GetVRange("Taxas Diárias",9, "F")=$F27, GetVRange("Taxas Diárias",9, "G"))=$G27, GetVRange("Taxas Diárias",9, "I"))=$I27, GetVRange("Taxas Diárias",9, "H"))),
MIN(IFERROR(_xlfn._xlws.FILTER(IF(IF(IF(GetVRange("Taxas Diárias",9, "F")="Bancário", GetVRange("Taxas Diárias",9, "G"))=$G27, GetVRange("Taxas Diárias",9, "J"))=$J27, GetVRange("Taxas Diárias",9, "H")),
IF(IF(IF(GetVRange("Taxas Diárias",9, "F")="Bancário", GetVRange("Taxas Diárias",9, "G"))=$G27, GetVRange("Taxas Diárias",9, "J"))=$J27, GetVRange("Taxas Diárias",9, "H"))),10),
IFERROR(_xlfn._xlws.FILTER(IF(IF(IF(GetVRange("Taxas Diárias",9, "F")="Corporativo", GetVRange("Taxas Diárias",9, "G"))=$G27, GetVRange("Taxas Diárias",9, "J"))=$J27, GetVRange("Taxas Diárias",9, "H")),
IF(IF(IF(GetVRange("Taxas Diárias",9, "F")="Corporativo", GetVRange("Taxas Diárias",9, "G"))=$G27, GetVRange("Taxas Diárias",9, "J"))=$J27, GetVRange("Taxas Diárias",9, "H"))),10))), "-")</f>
        <v>6.0499999999999998E-2</v>
      </c>
      <c r="I27" s="654">
        <v>2024</v>
      </c>
      <c r="J27" s="650" cm="1">
        <f t="array" ref="J27">IFERROR(_xlfn._xlws.FILTER(IF(IF(IF(GetVRange("Taxas Diárias",9, "F")=$F27, GetVRange("Taxas Diárias",9, "G"))=$G27, GetVRange("Taxas Diárias",9, "I"))=$I27, GetVRange("Taxas Diárias",9, "J")),
IF(IF(IF(GetVRange("Taxas Diárias",9, "F")=$F27, GetVRange("Taxas Diárias",9, "G"))=$G27, GetVRange("Taxas Diárias",9, "I"))=$I27, GetVRange("Taxas Diárias",9, "J"))), "-")</f>
        <v>1.70648818368069</v>
      </c>
      <c r="K27" s="205" t="s">
        <v>1339</v>
      </c>
      <c r="L27" s="359" t="s">
        <v>1416</v>
      </c>
      <c r="M27" s="214" t="s">
        <v>1321</v>
      </c>
      <c r="N27" s="219" t="s">
        <v>34</v>
      </c>
      <c r="O27" s="219" t="s">
        <v>1363</v>
      </c>
      <c r="P27" s="293" t="s">
        <v>608</v>
      </c>
      <c r="Q27" s="161" t="s">
        <v>48</v>
      </c>
      <c r="R27" s="293">
        <f t="shared" ca="1" si="5"/>
        <v>657</v>
      </c>
      <c r="S27" s="294" t="s">
        <v>34</v>
      </c>
      <c r="T27" s="163" t="str">
        <f t="shared" si="6"/>
        <v>-</v>
      </c>
      <c r="U27" s="295" t="s">
        <v>34</v>
      </c>
      <c r="V27" s="295" t="s">
        <v>1423</v>
      </c>
      <c r="W27" s="295" t="s">
        <v>34</v>
      </c>
      <c r="X27" s="296" t="s">
        <v>34</v>
      </c>
    </row>
    <row r="28" spans="1:24">
      <c r="E28" s="204" t="str">
        <f t="shared" si="4"/>
        <v>NTN-B 2025 (IPCA+5.60%)</v>
      </c>
      <c r="F28" s="214" t="s">
        <v>1360</v>
      </c>
      <c r="G28" s="203" t="s">
        <v>1358</v>
      </c>
      <c r="H28" s="433" cm="1">
        <f t="array" ref="H28">IFERROR(IF(F28&lt;&gt;"CP", _xlfn._xlws.FILTER(IF(IF(IF(GetVRange("Taxas Diárias",9, "F")=$F28, GetVRange("Taxas Diárias",9, "G"))=$G28, GetVRange("Taxas Diárias",9, "I"))=$I28, GetVRange("Taxas Diárias",9, "H")),
IF(IF(IF(GetVRange("Taxas Diárias",9, "F")=$F28, GetVRange("Taxas Diárias",9, "G"))=$G28, GetVRange("Taxas Diárias",9, "I"))=$I28, GetVRange("Taxas Diárias",9, "H"))),
MIN(IFERROR(_xlfn._xlws.FILTER(IF(IF(IF(GetVRange("Taxas Diárias",9, "F")="Bancário", GetVRange("Taxas Diárias",9, "G"))=$G28, GetVRange("Taxas Diárias",9, "J"))=$J28, GetVRange("Taxas Diárias",9, "H")),
IF(IF(IF(GetVRange("Taxas Diárias",9, "F")="Bancário", GetVRange("Taxas Diárias",9, "G"))=$G28, GetVRange("Taxas Diárias",9, "J"))=$J28, GetVRange("Taxas Diárias",9, "H"))),10),
IFERROR(_xlfn._xlws.FILTER(IF(IF(IF(GetVRange("Taxas Diárias",9, "F")="Corporativo", GetVRange("Taxas Diárias",9, "G"))=$G28, GetVRange("Taxas Diárias",9, "J"))=$J28, GetVRange("Taxas Diárias",9, "H")),
IF(IF(IF(GetVRange("Taxas Diárias",9, "F")="Corporativo", GetVRange("Taxas Diárias",9, "G"))=$G28, GetVRange("Taxas Diárias",9, "J"))=$J28, GetVRange("Taxas Diárias",9, "H"))),10))), "-")</f>
        <v>5.6000000000000001E-2</v>
      </c>
      <c r="I28" s="654">
        <v>2025</v>
      </c>
      <c r="J28" s="650" cm="1">
        <f t="array" ref="J28">IFERROR(_xlfn._xlws.FILTER(IF(IF(IF(GetVRange("Taxas Diárias",9, "F")=$F28, GetVRange("Taxas Diárias",9, "G"))=$G28, GetVRange("Taxas Diárias",9, "I"))=$I28, GetVRange("Taxas Diárias",9, "J")),
IF(IF(IF(GetVRange("Taxas Diárias",9, "F")=$F28, GetVRange("Taxas Diárias",9, "G"))=$G28, GetVRange("Taxas Diárias",9, "I"))=$I28, GetVRange("Taxas Diárias",9, "J"))), "-")</f>
        <v>2.32209574406654</v>
      </c>
      <c r="K28" s="205" t="s">
        <v>1339</v>
      </c>
      <c r="L28" s="359" t="s">
        <v>1416</v>
      </c>
      <c r="M28" s="214" t="s">
        <v>1321</v>
      </c>
      <c r="N28" s="219" t="s">
        <v>34</v>
      </c>
      <c r="O28" s="219" t="s">
        <v>1363</v>
      </c>
      <c r="P28" s="293" t="s">
        <v>608</v>
      </c>
      <c r="Q28" s="161" t="s">
        <v>48</v>
      </c>
      <c r="R28" s="293">
        <f t="shared" ca="1" si="5"/>
        <v>1022</v>
      </c>
      <c r="S28" s="294" t="s">
        <v>34</v>
      </c>
      <c r="T28" s="163" t="str">
        <f t="shared" si="6"/>
        <v>-</v>
      </c>
      <c r="U28" s="295" t="s">
        <v>34</v>
      </c>
      <c r="V28" s="295" t="s">
        <v>1423</v>
      </c>
      <c r="W28" s="295" t="s">
        <v>34</v>
      </c>
      <c r="X28" s="296" t="s">
        <v>34</v>
      </c>
    </row>
    <row r="29" spans="1:24">
      <c r="E29" s="204" t="str">
        <f t="shared" si="4"/>
        <v>NTN-B 2026 (IPCA+5.65%)</v>
      </c>
      <c r="F29" s="214" t="s">
        <v>1360</v>
      </c>
      <c r="G29" s="203" t="s">
        <v>1358</v>
      </c>
      <c r="H29" s="433" cm="1">
        <f t="array" ref="H29">IFERROR(IF(F29&lt;&gt;"CP", _xlfn._xlws.FILTER(IF(IF(IF(GetVRange("Taxas Diárias",9, "F")=$F29, GetVRange("Taxas Diárias",9, "G"))=$G29, GetVRange("Taxas Diárias",9, "I"))=$I29, GetVRange("Taxas Diárias",9, "H")),
IF(IF(IF(GetVRange("Taxas Diárias",9, "F")=$F29, GetVRange("Taxas Diárias",9, "G"))=$G29, GetVRange("Taxas Diárias",9, "I"))=$I29, GetVRange("Taxas Diárias",9, "H"))),
MIN(IFERROR(_xlfn._xlws.FILTER(IF(IF(IF(GetVRange("Taxas Diárias",9, "F")="Bancário", GetVRange("Taxas Diárias",9, "G"))=$G29, GetVRange("Taxas Diárias",9, "J"))=$J29, GetVRange("Taxas Diárias",9, "H")),
IF(IF(IF(GetVRange("Taxas Diárias",9, "F")="Bancário", GetVRange("Taxas Diárias",9, "G"))=$G29, GetVRange("Taxas Diárias",9, "J"))=$J29, GetVRange("Taxas Diárias",9, "H"))),10),
IFERROR(_xlfn._xlws.FILTER(IF(IF(IF(GetVRange("Taxas Diárias",9, "F")="Corporativo", GetVRange("Taxas Diárias",9, "G"))=$G29, GetVRange("Taxas Diárias",9, "J"))=$J29, GetVRange("Taxas Diárias",9, "H")),
IF(IF(IF(GetVRange("Taxas Diárias",9, "F")="Corporativo", GetVRange("Taxas Diárias",9, "G"))=$G29, GetVRange("Taxas Diárias",9, "J"))=$J29, GetVRange("Taxas Diárias",9, "H"))),10))), "-")</f>
        <v>5.6500000000000002E-2</v>
      </c>
      <c r="I29" s="654">
        <v>2026</v>
      </c>
      <c r="J29" s="650" cm="1">
        <f t="array" ref="J29">IFERROR(_xlfn._xlws.FILTER(IF(IF(IF(GetVRange("Taxas Diárias",9, "F")=$F29, GetVRange("Taxas Diárias",9, "G"))=$G29, GetVRange("Taxas Diárias",9, "I"))=$I29, GetVRange("Taxas Diárias",9, "J")),
IF(IF(IF(GetVRange("Taxas Diárias",9, "F")=$F29, GetVRange("Taxas Diárias",9, "G"))=$G29, GetVRange("Taxas Diárias",9, "I"))=$I29, GetVRange("Taxas Diárias",9, "J"))), "-")</f>
        <v>3.4140510656229401</v>
      </c>
      <c r="K29" s="205" t="s">
        <v>715</v>
      </c>
      <c r="L29" s="359" t="s">
        <v>1416</v>
      </c>
      <c r="M29" s="214" t="s">
        <v>1321</v>
      </c>
      <c r="N29" s="219" t="s">
        <v>34</v>
      </c>
      <c r="O29" s="219" t="s">
        <v>1363</v>
      </c>
      <c r="P29" s="293" t="s">
        <v>608</v>
      </c>
      <c r="Q29" s="161" t="s">
        <v>48</v>
      </c>
      <c r="R29" s="293">
        <f t="shared" ca="1" si="5"/>
        <v>1387</v>
      </c>
      <c r="S29" s="294" t="s">
        <v>34</v>
      </c>
      <c r="T29" s="163" t="str">
        <f t="shared" si="6"/>
        <v>-</v>
      </c>
      <c r="U29" s="295" t="s">
        <v>34</v>
      </c>
      <c r="V29" s="295" t="s">
        <v>1423</v>
      </c>
      <c r="W29" s="295" t="s">
        <v>34</v>
      </c>
      <c r="X29" s="296" t="s">
        <v>34</v>
      </c>
    </row>
    <row r="30" spans="1:24">
      <c r="E30" s="204" t="str">
        <f t="shared" si="4"/>
        <v>Títulos Privados - 1 ano (IPCA+8.35%)</v>
      </c>
      <c r="F30" s="828" t="s">
        <v>2760</v>
      </c>
      <c r="G30" s="203" t="s">
        <v>1358</v>
      </c>
      <c r="H30" s="652" cm="1">
        <f t="array" ref="H30">IFERROR(IF(F30&lt;&gt;"CP", _xlfn._xlws.FILTER(IF(IF(IF(GetVRange("Taxas Diárias",9, "F")=$F30, GetVRange("Taxas Diárias",9, "G"))=$G30, GetVRange("Taxas Diárias",9, "I"))=$I30, GetVRange("Taxas Diárias",9, "H")),
IF(IF(IF(GetVRange("Taxas Diárias",9, "F")=$F30, GetVRange("Taxas Diárias",9, "G"))=$G30, GetVRange("Taxas Diárias",9, "I"))=$I30, GetVRange("Taxas Diárias",9, "H"))),
MIN(IFERROR(_xlfn._xlws.FILTER(IF(IF(IF(GetVRange("Taxas Diárias",9, "F")="Bancário", GetVRange("Taxas Diárias",9, "G"))=$G30, GetVRange("Taxas Diárias",9, "J"))=$J30, GetVRange("Taxas Diárias",9, "H")),
IF(IF(IF(GetVRange("Taxas Diárias",9, "F")="Bancário", GetVRange("Taxas Diárias",9, "G"))=$G30, GetVRange("Taxas Diárias",9, "J"))=$J30, GetVRange("Taxas Diárias",9, "H"))),10),
IFERROR(_xlfn._xlws.FILTER(IF(IF(IF(GetVRange("Taxas Diárias",9, "F")="Corporativo", GetVRange("Taxas Diárias",9, "G"))=$G30, GetVRange("Taxas Diárias",9, "J"))=$J30, GetVRange("Taxas Diárias",9, "H")),
IF(IF(IF(GetVRange("Taxas Diárias",9, "F")="Corporativo", GetVRange("Taxas Diárias",9, "G"))=$G30, GetVRange("Taxas Diárias",9, "J"))=$J30, GetVRange("Taxas Diárias",9, "H"))),10))), "-")</f>
        <v>8.3500000000000005E-2</v>
      </c>
      <c r="I30" s="216" t="s">
        <v>34</v>
      </c>
      <c r="J30" s="655">
        <v>1</v>
      </c>
      <c r="K30" s="205" t="s">
        <v>1339</v>
      </c>
      <c r="L30" s="359" t="s">
        <v>34</v>
      </c>
      <c r="M30" s="214" t="s">
        <v>34</v>
      </c>
      <c r="N30" s="214" t="s">
        <v>34</v>
      </c>
      <c r="O30" s="214" t="s">
        <v>663</v>
      </c>
      <c r="P30" s="293" t="s">
        <v>608</v>
      </c>
      <c r="Q30" s="161" t="s">
        <v>48</v>
      </c>
      <c r="R30" s="293">
        <f t="shared" ca="1" si="5"/>
        <v>365</v>
      </c>
      <c r="S30" s="294" t="s">
        <v>34</v>
      </c>
      <c r="T30" s="163">
        <f t="shared" si="6"/>
        <v>2.5000000000000001E-3</v>
      </c>
      <c r="U30" s="295" t="s">
        <v>34</v>
      </c>
      <c r="V30" s="295" t="s">
        <v>1423</v>
      </c>
      <c r="W30" s="295" t="s">
        <v>34</v>
      </c>
      <c r="X30" s="296" t="s">
        <v>34</v>
      </c>
    </row>
    <row r="31" spans="1:24">
      <c r="E31" s="204" t="str">
        <f t="shared" si="4"/>
        <v>Títulos Privados - 2 anos (IPCA+7.65%)</v>
      </c>
      <c r="F31" s="826" t="s">
        <v>2760</v>
      </c>
      <c r="G31" s="203" t="s">
        <v>1358</v>
      </c>
      <c r="H31" s="652" cm="1">
        <f t="array" ref="H31">IFERROR(IF(F31&lt;&gt;"CP", _xlfn._xlws.FILTER(IF(IF(IF(GetVRange("Taxas Diárias",9, "F")=$F31, GetVRange("Taxas Diárias",9, "G"))=$G31, GetVRange("Taxas Diárias",9, "I"))=$I31, GetVRange("Taxas Diárias",9, "H")),
IF(IF(IF(GetVRange("Taxas Diárias",9, "F")=$F31, GetVRange("Taxas Diárias",9, "G"))=$G31, GetVRange("Taxas Diárias",9, "I"))=$I31, GetVRange("Taxas Diárias",9, "H"))),
MIN(IFERROR(_xlfn._xlws.FILTER(IF(IF(IF(GetVRange("Taxas Diárias",9, "F")="Bancário", GetVRange("Taxas Diárias",9, "G"))=$G31, GetVRange("Taxas Diárias",9, "J"))=$J31, GetVRange("Taxas Diárias",9, "H")),
IF(IF(IF(GetVRange("Taxas Diárias",9, "F")="Bancário", GetVRange("Taxas Diárias",9, "G"))=$G31, GetVRange("Taxas Diárias",9, "J"))=$J31, GetVRange("Taxas Diárias",9, "H"))),10),
IFERROR(_xlfn._xlws.FILTER(IF(IF(IF(GetVRange("Taxas Diárias",9, "F")="Corporativo", GetVRange("Taxas Diárias",9, "G"))=$G31, GetVRange("Taxas Diárias",9, "J"))=$J31, GetVRange("Taxas Diárias",9, "H")),
IF(IF(IF(GetVRange("Taxas Diárias",9, "F")="Corporativo", GetVRange("Taxas Diárias",9, "G"))=$G31, GetVRange("Taxas Diárias",9, "J"))=$J31, GetVRange("Taxas Diárias",9, "H"))),10))), "-")</f>
        <v>7.6499999999999999E-2</v>
      </c>
      <c r="I31" s="216" t="s">
        <v>34</v>
      </c>
      <c r="J31" s="655">
        <v>2</v>
      </c>
      <c r="K31" s="205" t="s">
        <v>1339</v>
      </c>
      <c r="L31" s="359" t="s">
        <v>34</v>
      </c>
      <c r="M31" s="214" t="s">
        <v>34</v>
      </c>
      <c r="N31" s="214" t="s">
        <v>34</v>
      </c>
      <c r="O31" s="214" t="s">
        <v>663</v>
      </c>
      <c r="P31" s="293" t="s">
        <v>608</v>
      </c>
      <c r="Q31" s="161" t="s">
        <v>48</v>
      </c>
      <c r="R31" s="293">
        <f t="shared" ca="1" si="5"/>
        <v>730</v>
      </c>
      <c r="S31" s="294" t="s">
        <v>34</v>
      </c>
      <c r="T31" s="163">
        <f t="shared" si="6"/>
        <v>2.5000000000000001E-3</v>
      </c>
      <c r="U31" s="295" t="s">
        <v>34</v>
      </c>
      <c r="V31" s="295" t="s">
        <v>1423</v>
      </c>
      <c r="W31" s="295" t="s">
        <v>34</v>
      </c>
      <c r="X31" s="296" t="s">
        <v>34</v>
      </c>
    </row>
    <row r="32" spans="1:24">
      <c r="E32" s="204" t="str">
        <f t="shared" si="4"/>
        <v>Títulos Privados - 3 anos (IPCA+7.60%)</v>
      </c>
      <c r="F32" s="826" t="s">
        <v>2760</v>
      </c>
      <c r="G32" s="203" t="s">
        <v>1358</v>
      </c>
      <c r="H32" s="652" cm="1">
        <f t="array" ref="H32">IFERROR(IF(F32&lt;&gt;"CP", _xlfn._xlws.FILTER(IF(IF(IF(GetVRange("Taxas Diárias",9, "F")=$F32, GetVRange("Taxas Diárias",9, "G"))=$G32, GetVRange("Taxas Diárias",9, "I"))=$I32, GetVRange("Taxas Diárias",9, "H")),
IF(IF(IF(GetVRange("Taxas Diárias",9, "F")=$F32, GetVRange("Taxas Diárias",9, "G"))=$G32, GetVRange("Taxas Diárias",9, "I"))=$I32, GetVRange("Taxas Diárias",9, "H"))),
MIN(IFERROR(_xlfn._xlws.FILTER(IF(IF(IF(GetVRange("Taxas Diárias",9, "F")="Bancário", GetVRange("Taxas Diárias",9, "G"))=$G32, GetVRange("Taxas Diárias",9, "J"))=$J32, GetVRange("Taxas Diárias",9, "H")),
IF(IF(IF(GetVRange("Taxas Diárias",9, "F")="Bancário", GetVRange("Taxas Diárias",9, "G"))=$G32, GetVRange("Taxas Diárias",9, "J"))=$J32, GetVRange("Taxas Diárias",9, "H"))),10),
IFERROR(_xlfn._xlws.FILTER(IF(IF(IF(GetVRange("Taxas Diárias",9, "F")="Corporativo", GetVRange("Taxas Diárias",9, "G"))=$G32, GetVRange("Taxas Diárias",9, "J"))=$J32, GetVRange("Taxas Diárias",9, "H")),
IF(IF(IF(GetVRange("Taxas Diárias",9, "F")="Corporativo", GetVRange("Taxas Diárias",9, "G"))=$G32, GetVRange("Taxas Diárias",9, "J"))=$J32, GetVRange("Taxas Diárias",9, "H"))),10))), "-")</f>
        <v>7.5999999999999998E-2</v>
      </c>
      <c r="I32" s="216" t="s">
        <v>34</v>
      </c>
      <c r="J32" s="655">
        <v>3</v>
      </c>
      <c r="K32" s="205" t="s">
        <v>1339</v>
      </c>
      <c r="L32" s="359" t="s">
        <v>34</v>
      </c>
      <c r="M32" s="214" t="s">
        <v>34</v>
      </c>
      <c r="N32" s="214" t="s">
        <v>34</v>
      </c>
      <c r="O32" s="214" t="s">
        <v>663</v>
      </c>
      <c r="P32" s="293" t="s">
        <v>608</v>
      </c>
      <c r="Q32" s="161" t="s">
        <v>48</v>
      </c>
      <c r="R32" s="293">
        <f t="shared" ca="1" si="5"/>
        <v>1095</v>
      </c>
      <c r="S32" s="294" t="s">
        <v>34</v>
      </c>
      <c r="T32" s="163">
        <f t="shared" si="6"/>
        <v>2.5000000000000001E-3</v>
      </c>
      <c r="U32" s="295" t="s">
        <v>34</v>
      </c>
      <c r="V32" s="295" t="s">
        <v>1423</v>
      </c>
      <c r="W32" s="295" t="s">
        <v>34</v>
      </c>
      <c r="X32" s="296" t="s">
        <v>34</v>
      </c>
    </row>
    <row r="33" spans="1:24" ht="5.25" customHeight="1">
      <c r="E33" s="165"/>
      <c r="H33" s="206"/>
      <c r="I33" s="211"/>
    </row>
    <row r="34" spans="1:24" s="153" customFormat="1">
      <c r="A34" s="167"/>
      <c r="B34" s="190" t="s">
        <v>621</v>
      </c>
      <c r="C34" s="192" t="s">
        <v>865</v>
      </c>
      <c r="D34" s="190" t="str">
        <f>B34&amp;" "&amp;C34</f>
        <v>Inflação Média</v>
      </c>
      <c r="E34" s="158" t="s">
        <v>1374</v>
      </c>
      <c r="F34" s="158"/>
      <c r="G34" s="158"/>
      <c r="H34" s="207"/>
      <c r="I34" s="212"/>
      <c r="J34" s="159"/>
      <c r="K34" s="158"/>
      <c r="L34" s="158"/>
      <c r="M34" s="158"/>
      <c r="N34" s="158"/>
      <c r="O34" s="158"/>
      <c r="P34" s="158"/>
      <c r="Q34" s="158"/>
      <c r="R34" s="158"/>
      <c r="S34" s="158"/>
      <c r="T34" s="158"/>
      <c r="U34" s="178"/>
      <c r="V34" s="178"/>
      <c r="W34" s="178"/>
      <c r="X34" s="202"/>
    </row>
    <row r="35" spans="1:24">
      <c r="E35" s="204" t="str">
        <f t="shared" ref="E35:E40" si="7">IF(F35&lt;&gt;"CP",F35&amp;" "&amp;I35&amp;IF(F35="LFT"," - "&amp;"Liquidez Diária","")&amp;" ("&amp;IF(G35="PRE", "", G35)&amp;TEXT(H35,"0.00%")&amp;")","Títulos Privados - "&amp;IF(J35&lt;1,IF(J34=0, "Liquidez Diária (", J35*12&amp;" meses ("),IF(J35=1,"1 ano (",IF(ISNUMBER(J35)*1,J35&amp;" anos (","Liquidez Diária (")))&amp;IF(IF(G35="PRE", "", G35)="%CDI",TEXT(H35,"0.0%")&amp;" CDI)",IF(G35="PRE", "", G35)&amp;TEXT(H35,"0.00%")&amp;")"))</f>
        <v>NTN-B 2027 (IPCA+5.70%)</v>
      </c>
      <c r="F35" s="214" t="s">
        <v>1360</v>
      </c>
      <c r="G35" s="203" t="s">
        <v>1358</v>
      </c>
      <c r="H35" s="652" cm="1">
        <f t="array" ref="H35">IFERROR(IF(F35&lt;&gt;"CP", _xlfn._xlws.FILTER(IF(IF(IF(GetVRange("Taxas Diárias",9, "F")=$F35, GetVRange("Taxas Diárias",9, "G"))=$G35, GetVRange("Taxas Diárias",9, "I"))=$I35, GetVRange("Taxas Diárias",9, "H")),
IF(IF(IF(GetVRange("Taxas Diárias",9, "F")=$F35, GetVRange("Taxas Diárias",9, "G"))=$G35, GetVRange("Taxas Diárias",9, "I"))=$I35, GetVRange("Taxas Diárias",9, "H"))),
MIN(IFERROR(_xlfn._xlws.FILTER(IF(IF(IF(GetVRange("Taxas Diárias",9, "F")="Bancário", GetVRange("Taxas Diárias",9, "G"))=$G35, GetVRange("Taxas Diárias",9, "J"))=$J35, GetVRange("Taxas Diárias",9, "H")),
IF(IF(IF(GetVRange("Taxas Diárias",9, "F")="Bancário", GetVRange("Taxas Diárias",9, "G"))=$G35, GetVRange("Taxas Diárias",9, "J"))=$J35, GetVRange("Taxas Diárias",9, "H"))),10),
IFERROR(_xlfn._xlws.FILTER(IF(IF(IF(GetVRange("Taxas Diárias",9, "F")="Corporativo", GetVRange("Taxas Diárias",9, "G"))=$G35, GetVRange("Taxas Diárias",9, "J"))=$J35, GetVRange("Taxas Diárias",9, "H")),
IF(IF(IF(GetVRange("Taxas Diárias",9, "F")="Corporativo", GetVRange("Taxas Diárias",9, "G"))=$G35, GetVRange("Taxas Diárias",9, "J"))=$J35, GetVRange("Taxas Diárias",9, "H"))),10))), "-")</f>
        <v>5.7000000000000002E-2</v>
      </c>
      <c r="I35" s="654">
        <v>2027</v>
      </c>
      <c r="J35" s="650" cm="1">
        <f t="array" ref="J35">IFERROR(_xlfn._xlws.FILTER(IF(IF(IF(GetVRange("Taxas Diárias",9, "F")=$F35, GetVRange("Taxas Diárias",9, "G"))=$G35, GetVRange("Taxas Diárias",9, "I"))=$I35, GetVRange("Taxas Diárias",9, "J")),
IF(IF(IF(GetVRange("Taxas Diárias",9, "F")=$F35, GetVRange("Taxas Diárias",9, "G"))=$G35, GetVRange("Taxas Diárias",9, "I"))=$I35, GetVRange("Taxas Diárias",9, "J"))), "-")</f>
        <v>3.9372187423148901</v>
      </c>
      <c r="K35" s="205" t="s">
        <v>715</v>
      </c>
      <c r="L35" s="359" t="s">
        <v>1416</v>
      </c>
      <c r="M35" s="214" t="s">
        <v>1321</v>
      </c>
      <c r="N35" s="219" t="s">
        <v>34</v>
      </c>
      <c r="O35" s="219" t="s">
        <v>1363</v>
      </c>
      <c r="P35" s="293" t="s">
        <v>608</v>
      </c>
      <c r="Q35" s="161" t="s">
        <v>48</v>
      </c>
      <c r="R35" s="293">
        <f t="shared" ref="R35:R40" ca="1" si="8">IF(OR(LEFT($E35, 3) = "NTN", LEFT($E35, 3) = "LFT"), DATE(I35, 8, 15) - TODAY(), FLOOR(J35*365,1))</f>
        <v>1752</v>
      </c>
      <c r="S35" s="294" t="s">
        <v>34</v>
      </c>
      <c r="T35" s="163" t="str">
        <f t="shared" ref="T35:T40" si="9">IF(OR(LEFT($E35,3)="LFT",LEFT($E35,3)="NTN"), "-", IF(LEFT($J35,3)="Liq", 0.03%, 0.25%))</f>
        <v>-</v>
      </c>
      <c r="U35" s="295" t="s">
        <v>34</v>
      </c>
      <c r="V35" s="295" t="s">
        <v>1423</v>
      </c>
      <c r="W35" s="295" t="s">
        <v>34</v>
      </c>
      <c r="X35" s="296" t="s">
        <v>34</v>
      </c>
    </row>
    <row r="36" spans="1:24">
      <c r="E36" s="204" t="str">
        <f t="shared" si="7"/>
        <v>NTN-B 2028 (IPCA+5.75%)</v>
      </c>
      <c r="F36" s="214" t="s">
        <v>1360</v>
      </c>
      <c r="G36" s="203" t="s">
        <v>1358</v>
      </c>
      <c r="H36" s="652" cm="1">
        <f t="array" ref="H36">IFERROR(IF(F36&lt;&gt;"CP", _xlfn._xlws.FILTER(IF(IF(IF(GetVRange("Taxas Diárias",9, "F")=$F36, GetVRange("Taxas Diárias",9, "G"))=$G36, GetVRange("Taxas Diárias",9, "I"))=$I36, GetVRange("Taxas Diárias",9, "H")),
IF(IF(IF(GetVRange("Taxas Diárias",9, "F")=$F36, GetVRange("Taxas Diárias",9, "G"))=$G36, GetVRange("Taxas Diárias",9, "I"))=$I36, GetVRange("Taxas Diárias",9, "H"))),
MIN(IFERROR(_xlfn._xlws.FILTER(IF(IF(IF(GetVRange("Taxas Diárias",9, "F")="Bancário", GetVRange("Taxas Diárias",9, "G"))=$G36, GetVRange("Taxas Diárias",9, "J"))=$J36, GetVRange("Taxas Diárias",9, "H")),
IF(IF(IF(GetVRange("Taxas Diárias",9, "F")="Bancário", GetVRange("Taxas Diárias",9, "G"))=$G36, GetVRange("Taxas Diárias",9, "J"))=$J36, GetVRange("Taxas Diárias",9, "H"))),10),
IFERROR(_xlfn._xlws.FILTER(IF(IF(IF(GetVRange("Taxas Diárias",9, "F")="Corporativo", GetVRange("Taxas Diárias",9, "G"))=$G36, GetVRange("Taxas Diárias",9, "J"))=$J36, GetVRange("Taxas Diárias",9, "H")),
IF(IF(IF(GetVRange("Taxas Diárias",9, "F")="Corporativo", GetVRange("Taxas Diárias",9, "G"))=$G36, GetVRange("Taxas Diárias",9, "J"))=$J36, GetVRange("Taxas Diárias",9, "H"))),10))), "-")</f>
        <v>5.7500000000000002E-2</v>
      </c>
      <c r="I36" s="654">
        <v>2028</v>
      </c>
      <c r="J36" s="650" cm="1">
        <f t="array" ref="J36">IFERROR(_xlfn._xlws.FILTER(IF(IF(IF(GetVRange("Taxas Diárias",9, "F")=$F36, GetVRange("Taxas Diárias",9, "G"))=$G36, GetVRange("Taxas Diárias",9, "I"))=$I36, GetVRange("Taxas Diárias",9, "J")),
IF(IF(IF(GetVRange("Taxas Diárias",9, "F")=$F36, GetVRange("Taxas Diárias",9, "G"))=$G36, GetVRange("Taxas Diárias",9, "I"))=$I36, GetVRange("Taxas Diárias",9, "J"))), "-")</f>
        <v>4.9258086748850003</v>
      </c>
      <c r="K36" s="205" t="s">
        <v>715</v>
      </c>
      <c r="L36" s="359" t="s">
        <v>1416</v>
      </c>
      <c r="M36" s="214" t="s">
        <v>1321</v>
      </c>
      <c r="N36" s="219" t="s">
        <v>34</v>
      </c>
      <c r="O36" s="219" t="s">
        <v>1363</v>
      </c>
      <c r="P36" s="293" t="s">
        <v>608</v>
      </c>
      <c r="Q36" s="161" t="s">
        <v>48</v>
      </c>
      <c r="R36" s="293">
        <f t="shared" ca="1" si="8"/>
        <v>2118</v>
      </c>
      <c r="S36" s="294" t="s">
        <v>34</v>
      </c>
      <c r="T36" s="163" t="str">
        <f t="shared" si="9"/>
        <v>-</v>
      </c>
      <c r="U36" s="295" t="s">
        <v>34</v>
      </c>
      <c r="V36" s="295" t="s">
        <v>1423</v>
      </c>
      <c r="W36" s="295" t="s">
        <v>34</v>
      </c>
      <c r="X36" s="296" t="s">
        <v>34</v>
      </c>
    </row>
    <row r="37" spans="1:24">
      <c r="E37" s="204" t="str">
        <f t="shared" si="7"/>
        <v>NTN-B 2030 (IPCA+5.70%)</v>
      </c>
      <c r="F37" s="214" t="s">
        <v>1360</v>
      </c>
      <c r="G37" s="203" t="s">
        <v>1358</v>
      </c>
      <c r="H37" s="652" cm="1">
        <f t="array" ref="H37">IFERROR(IF(F37&lt;&gt;"CP", _xlfn._xlws.FILTER(IF(IF(IF(GetVRange("Taxas Diárias",9, "F")=$F37, GetVRange("Taxas Diárias",9, "G"))=$G37, GetVRange("Taxas Diárias",9, "I"))=$I37, GetVRange("Taxas Diárias",9, "H")),
IF(IF(IF(GetVRange("Taxas Diárias",9, "F")=$F37, GetVRange("Taxas Diárias",9, "G"))=$G37, GetVRange("Taxas Diárias",9, "I"))=$I37, GetVRange("Taxas Diárias",9, "H"))),
MIN(IFERROR(_xlfn._xlws.FILTER(IF(IF(IF(GetVRange("Taxas Diárias",9, "F")="Bancário", GetVRange("Taxas Diárias",9, "G"))=$G37, GetVRange("Taxas Diárias",9, "J"))=$J37, GetVRange("Taxas Diárias",9, "H")),
IF(IF(IF(GetVRange("Taxas Diárias",9, "F")="Bancário", GetVRange("Taxas Diárias",9, "G"))=$G37, GetVRange("Taxas Diárias",9, "J"))=$J37, GetVRange("Taxas Diárias",9, "H"))),10),
IFERROR(_xlfn._xlws.FILTER(IF(IF(IF(GetVRange("Taxas Diárias",9, "F")="Corporativo", GetVRange("Taxas Diárias",9, "G"))=$G37, GetVRange("Taxas Diárias",9, "J"))=$J37, GetVRange("Taxas Diárias",9, "H")),
IF(IF(IF(GetVRange("Taxas Diárias",9, "F")="Corporativo", GetVRange("Taxas Diárias",9, "G"))=$G37, GetVRange("Taxas Diárias",9, "J"))=$J37, GetVRange("Taxas Diárias",9, "H"))),10))), "-")</f>
        <v>5.7000000000000002E-2</v>
      </c>
      <c r="I37" s="654">
        <v>2030</v>
      </c>
      <c r="J37" s="650" cm="1">
        <f t="array" ref="J37">IFERROR(_xlfn._xlws.FILTER(IF(IF(IF(GetVRange("Taxas Diárias",9, "F")=$F37, GetVRange("Taxas Diárias",9, "G"))=$G37, GetVRange("Taxas Diárias",9, "I"))=$I37, GetVRange("Taxas Diárias",9, "J")),
IF(IF(IF(GetVRange("Taxas Diárias",9, "F")=$F37, GetVRange("Taxas Diárias",9, "G"))=$G37, GetVRange("Taxas Diárias",9, "I"))=$I37, GetVRange("Taxas Diárias",9, "J"))), "-")</f>
        <v>6.2742740973484796</v>
      </c>
      <c r="K37" s="205" t="s">
        <v>715</v>
      </c>
      <c r="L37" s="359" t="s">
        <v>1416</v>
      </c>
      <c r="M37" s="214" t="s">
        <v>1321</v>
      </c>
      <c r="N37" s="219" t="s">
        <v>34</v>
      </c>
      <c r="O37" s="219" t="s">
        <v>1363</v>
      </c>
      <c r="P37" s="293" t="s">
        <v>608</v>
      </c>
      <c r="Q37" s="161" t="s">
        <v>48</v>
      </c>
      <c r="R37" s="293">
        <f t="shared" ca="1" si="8"/>
        <v>2848</v>
      </c>
      <c r="S37" s="294" t="s">
        <v>34</v>
      </c>
      <c r="T37" s="163" t="str">
        <f t="shared" si="9"/>
        <v>-</v>
      </c>
      <c r="U37" s="295" t="s">
        <v>34</v>
      </c>
      <c r="V37" s="295" t="s">
        <v>1423</v>
      </c>
      <c r="W37" s="295" t="s">
        <v>34</v>
      </c>
      <c r="X37" s="296" t="s">
        <v>34</v>
      </c>
    </row>
    <row r="38" spans="1:24">
      <c r="E38" s="204" t="str">
        <f t="shared" si="7"/>
        <v>Títulos Privados - 4 anos (IPCA+7.90%)</v>
      </c>
      <c r="F38" s="826" t="s">
        <v>2760</v>
      </c>
      <c r="G38" s="203" t="s">
        <v>1358</v>
      </c>
      <c r="H38" s="652" cm="1">
        <f t="array" ref="H38">IFERROR(IF(F38&lt;&gt;"CP", _xlfn._xlws.FILTER(IF(IF(IF(GetVRange("Taxas Diárias",9, "F")=$F38, GetVRange("Taxas Diárias",9, "G"))=$G38, GetVRange("Taxas Diárias",9, "I"))=$I38, GetVRange("Taxas Diárias",9, "H")),
IF(IF(IF(GetVRange("Taxas Diárias",9, "F")=$F38, GetVRange("Taxas Diárias",9, "G"))=$G38, GetVRange("Taxas Diárias",9, "I"))=$I38, GetVRange("Taxas Diárias",9, "H"))),
MIN(IFERROR(_xlfn._xlws.FILTER(IF(IF(IF(GetVRange("Taxas Diárias",9, "F")="Bancário", GetVRange("Taxas Diárias",9, "G"))=$G38, GetVRange("Taxas Diárias",9, "J"))=$J38, GetVRange("Taxas Diárias",9, "H")),
IF(IF(IF(GetVRange("Taxas Diárias",9, "F")="Bancário", GetVRange("Taxas Diárias",9, "G"))=$G38, GetVRange("Taxas Diárias",9, "J"))=$J38, GetVRange("Taxas Diárias",9, "H"))),10),
IFERROR(_xlfn._xlws.FILTER(IF(IF(IF(GetVRange("Taxas Diárias",9, "F")="Corporativo", GetVRange("Taxas Diárias",9, "G"))=$G38, GetVRange("Taxas Diárias",9, "J"))=$J38, GetVRange("Taxas Diárias",9, "H")),
IF(IF(IF(GetVRange("Taxas Diárias",9, "F")="Corporativo", GetVRange("Taxas Diárias",9, "G"))=$G38, GetVRange("Taxas Diárias",9, "J"))=$J38, GetVRange("Taxas Diárias",9, "H"))),10))), "-")</f>
        <v>7.9000000000000001E-2</v>
      </c>
      <c r="I38" s="216" t="s">
        <v>34</v>
      </c>
      <c r="J38" s="655">
        <v>4</v>
      </c>
      <c r="K38" s="217" t="s">
        <v>715</v>
      </c>
      <c r="L38" s="359" t="s">
        <v>34</v>
      </c>
      <c r="M38" s="214" t="s">
        <v>34</v>
      </c>
      <c r="N38" s="214" t="s">
        <v>34</v>
      </c>
      <c r="O38" s="214" t="s">
        <v>663</v>
      </c>
      <c r="P38" s="293" t="s">
        <v>608</v>
      </c>
      <c r="Q38" s="161" t="s">
        <v>48</v>
      </c>
      <c r="R38" s="293">
        <f t="shared" ca="1" si="8"/>
        <v>1460</v>
      </c>
      <c r="S38" s="294" t="s">
        <v>34</v>
      </c>
      <c r="T38" s="163">
        <f t="shared" si="9"/>
        <v>2.5000000000000001E-3</v>
      </c>
      <c r="U38" s="295" t="s">
        <v>34</v>
      </c>
      <c r="V38" s="295" t="s">
        <v>1423</v>
      </c>
      <c r="W38" s="295" t="s">
        <v>34</v>
      </c>
      <c r="X38" s="296" t="s">
        <v>34</v>
      </c>
    </row>
    <row r="39" spans="1:24">
      <c r="E39" s="204" t="str">
        <f t="shared" si="7"/>
        <v>Títulos Privados - 5 anos (IPCA+8.05%)</v>
      </c>
      <c r="F39" s="826" t="s">
        <v>2760</v>
      </c>
      <c r="G39" s="203" t="s">
        <v>1358</v>
      </c>
      <c r="H39" s="652" cm="1">
        <f t="array" ref="H39">IFERROR(IF(F39&lt;&gt;"CP", _xlfn._xlws.FILTER(IF(IF(IF(GetVRange("Taxas Diárias",9, "F")=$F39, GetVRange("Taxas Diárias",9, "G"))=$G39, GetVRange("Taxas Diárias",9, "I"))=$I39, GetVRange("Taxas Diárias",9, "H")),
IF(IF(IF(GetVRange("Taxas Diárias",9, "F")=$F39, GetVRange("Taxas Diárias",9, "G"))=$G39, GetVRange("Taxas Diárias",9, "I"))=$I39, GetVRange("Taxas Diárias",9, "H"))),
MIN(IFERROR(_xlfn._xlws.FILTER(IF(IF(IF(GetVRange("Taxas Diárias",9, "F")="Bancário", GetVRange("Taxas Diárias",9, "G"))=$G39, GetVRange("Taxas Diárias",9, "J"))=$J39, GetVRange("Taxas Diárias",9, "H")),
IF(IF(IF(GetVRange("Taxas Diárias",9, "F")="Bancário", GetVRange("Taxas Diárias",9, "G"))=$G39, GetVRange("Taxas Diárias",9, "J"))=$J39, GetVRange("Taxas Diárias",9, "H"))),10),
IFERROR(_xlfn._xlws.FILTER(IF(IF(IF(GetVRange("Taxas Diárias",9, "F")="Corporativo", GetVRange("Taxas Diárias",9, "G"))=$G39, GetVRange("Taxas Diárias",9, "J"))=$J39, GetVRange("Taxas Diárias",9, "H")),
IF(IF(IF(GetVRange("Taxas Diárias",9, "F")="Corporativo", GetVRange("Taxas Diárias",9, "G"))=$G39, GetVRange("Taxas Diárias",9, "J"))=$J39, GetVRange("Taxas Diárias",9, "H"))),10))), "-")</f>
        <v>8.0500000000000002E-2</v>
      </c>
      <c r="I39" s="216" t="s">
        <v>34</v>
      </c>
      <c r="J39" s="655">
        <v>5</v>
      </c>
      <c r="K39" s="205" t="s">
        <v>715</v>
      </c>
      <c r="L39" s="359" t="s">
        <v>34</v>
      </c>
      <c r="M39" s="214" t="s">
        <v>34</v>
      </c>
      <c r="N39" s="214" t="s">
        <v>34</v>
      </c>
      <c r="O39" s="214" t="s">
        <v>663</v>
      </c>
      <c r="P39" s="293" t="s">
        <v>608</v>
      </c>
      <c r="Q39" s="161" t="s">
        <v>48</v>
      </c>
      <c r="R39" s="293">
        <f t="shared" ca="1" si="8"/>
        <v>1825</v>
      </c>
      <c r="S39" s="294" t="s">
        <v>34</v>
      </c>
      <c r="T39" s="163">
        <f t="shared" si="9"/>
        <v>2.5000000000000001E-3</v>
      </c>
      <c r="U39" s="295" t="s">
        <v>34</v>
      </c>
      <c r="V39" s="295" t="s">
        <v>1423</v>
      </c>
      <c r="W39" s="295" t="s">
        <v>34</v>
      </c>
      <c r="X39" s="296" t="s">
        <v>34</v>
      </c>
    </row>
    <row r="40" spans="1:24">
      <c r="E40" s="204" t="str">
        <f t="shared" si="7"/>
        <v>Títulos Privados - 6 anos (IPCA+8.40%)</v>
      </c>
      <c r="F40" s="826" t="s">
        <v>2760</v>
      </c>
      <c r="G40" s="203" t="s">
        <v>1358</v>
      </c>
      <c r="H40" s="652" cm="1">
        <f t="array" ref="H40">IFERROR(IF(F40&lt;&gt;"CP", _xlfn._xlws.FILTER(IF(IF(IF(GetVRange("Taxas Diárias",9, "F")=$F40, GetVRange("Taxas Diárias",9, "G"))=$G40, GetVRange("Taxas Diárias",9, "I"))=$I40, GetVRange("Taxas Diárias",9, "H")),
IF(IF(IF(GetVRange("Taxas Diárias",9, "F")=$F40, GetVRange("Taxas Diárias",9, "G"))=$G40, GetVRange("Taxas Diárias",9, "I"))=$I40, GetVRange("Taxas Diárias",9, "H"))),
MIN(IFERROR(_xlfn._xlws.FILTER(IF(IF(IF(GetVRange("Taxas Diárias",9, "F")="Bancário", GetVRange("Taxas Diárias",9, "G"))=$G40, GetVRange("Taxas Diárias",9, "J"))=$J40, GetVRange("Taxas Diárias",9, "H")),
IF(IF(IF(GetVRange("Taxas Diárias",9, "F")="Bancário", GetVRange("Taxas Diárias",9, "G"))=$G40, GetVRange("Taxas Diárias",9, "J"))=$J40, GetVRange("Taxas Diárias",9, "H"))),10),
IFERROR(_xlfn._xlws.FILTER(IF(IF(IF(GetVRange("Taxas Diárias",9, "F")="Corporativo", GetVRange("Taxas Diárias",9, "G"))=$G40, GetVRange("Taxas Diárias",9, "J"))=$J40, GetVRange("Taxas Diárias",9, "H")),
IF(IF(IF(GetVRange("Taxas Diárias",9, "F")="Corporativo", GetVRange("Taxas Diárias",9, "G"))=$G40, GetVRange("Taxas Diárias",9, "J"))=$J40, GetVRange("Taxas Diárias",9, "H"))),10))), "-")</f>
        <v>8.4000000000000005E-2</v>
      </c>
      <c r="I40" s="216" t="s">
        <v>34</v>
      </c>
      <c r="J40" s="655">
        <v>6</v>
      </c>
      <c r="K40" s="205" t="s">
        <v>715</v>
      </c>
      <c r="L40" s="359" t="s">
        <v>34</v>
      </c>
      <c r="M40" s="214" t="s">
        <v>34</v>
      </c>
      <c r="N40" s="214" t="s">
        <v>34</v>
      </c>
      <c r="O40" s="214" t="s">
        <v>663</v>
      </c>
      <c r="P40" s="293" t="s">
        <v>608</v>
      </c>
      <c r="Q40" s="161" t="s">
        <v>48</v>
      </c>
      <c r="R40" s="293">
        <f t="shared" ca="1" si="8"/>
        <v>2190</v>
      </c>
      <c r="S40" s="294" t="s">
        <v>34</v>
      </c>
      <c r="T40" s="163">
        <f t="shared" si="9"/>
        <v>2.5000000000000001E-3</v>
      </c>
      <c r="U40" s="295" t="s">
        <v>34</v>
      </c>
      <c r="V40" s="295" t="s">
        <v>1423</v>
      </c>
      <c r="W40" s="295" t="s">
        <v>34</v>
      </c>
      <c r="X40" s="296" t="s">
        <v>34</v>
      </c>
    </row>
    <row r="41" spans="1:24">
      <c r="E41" s="649" t="s">
        <v>1437</v>
      </c>
      <c r="F41" s="826" t="s">
        <v>2760</v>
      </c>
      <c r="G41" s="203" t="s">
        <v>1358</v>
      </c>
      <c r="H41" s="433">
        <f>MROUND((((1+H36)*(1+5%)-1)/0.85+1)/(1+5%)*(1+2.2%)-1,0.05%)</f>
        <v>9.9500000000000005E-2</v>
      </c>
      <c r="I41" s="216" t="s">
        <v>34</v>
      </c>
      <c r="J41" s="655">
        <v>6</v>
      </c>
      <c r="K41" s="217" t="s">
        <v>715</v>
      </c>
      <c r="L41" s="359" t="s">
        <v>34</v>
      </c>
      <c r="M41" s="637" t="s">
        <v>1321</v>
      </c>
      <c r="N41" s="214" t="s">
        <v>34</v>
      </c>
      <c r="O41" s="214" t="s">
        <v>663</v>
      </c>
      <c r="P41" s="293" t="s">
        <v>608</v>
      </c>
      <c r="Q41" s="161" t="s">
        <v>48</v>
      </c>
      <c r="R41" s="293">
        <v>2</v>
      </c>
      <c r="S41" s="294">
        <v>7.4999999999999997E-3</v>
      </c>
      <c r="T41" s="434" t="s">
        <v>34</v>
      </c>
      <c r="U41" s="295">
        <v>100</v>
      </c>
      <c r="V41" s="295" t="s">
        <v>1423</v>
      </c>
      <c r="W41" s="295">
        <v>470000000</v>
      </c>
      <c r="X41" s="296">
        <v>44309</v>
      </c>
    </row>
    <row r="42" spans="1:24" ht="5.25" customHeight="1">
      <c r="E42" s="165"/>
      <c r="H42" s="206"/>
      <c r="I42" s="211"/>
    </row>
    <row r="43" spans="1:24" s="153" customFormat="1">
      <c r="A43" s="167"/>
      <c r="B43" s="190" t="s">
        <v>621</v>
      </c>
      <c r="C43" s="192" t="s">
        <v>866</v>
      </c>
      <c r="D43" s="190" t="str">
        <f>B43&amp;" "&amp;C43</f>
        <v>Inflação Longa</v>
      </c>
      <c r="E43" s="158" t="s">
        <v>1368</v>
      </c>
      <c r="F43" s="158"/>
      <c r="G43" s="158"/>
      <c r="H43" s="207"/>
      <c r="I43" s="212"/>
      <c r="J43" s="159"/>
      <c r="K43" s="158"/>
      <c r="L43" s="158"/>
      <c r="M43" s="158"/>
      <c r="N43" s="158"/>
      <c r="O43" s="158"/>
      <c r="P43" s="158"/>
      <c r="Q43" s="158"/>
      <c r="R43" s="158"/>
      <c r="S43" s="158"/>
      <c r="T43" s="158"/>
      <c r="U43" s="178"/>
      <c r="V43" s="178"/>
      <c r="W43" s="178"/>
      <c r="X43" s="202"/>
    </row>
    <row r="44" spans="1:24">
      <c r="E44" s="204" t="str">
        <f t="shared" ref="E44:E48" si="10">IF(F44&lt;&gt;"CP",F44&amp;" "&amp;I44&amp;IF(F44="LFT"," - "&amp;"Liquidez Diária","")&amp;" ("&amp;IF(G44="PRE", "", G44)&amp;TEXT(H44,"0.00%")&amp;")","Títulos Privados - "&amp;IF(J44&lt;1,IF(J43=0, "Liquidez Diária (", J44*12&amp;" meses ("),IF(J44=1,"1 ano (",IF(ISNUMBER(J44)*1,J44&amp;" anos (","Liquidez Diária (")))&amp;IF(IF(G44="PRE", "", G44)="%CDI",TEXT(H44,"0.0%")&amp;" CDI)",IF(G44="PRE", "", G44)&amp;TEXT(H44,"0.00%")&amp;")"))</f>
        <v>NTN-B 2032 (IPCA+5.80%)</v>
      </c>
      <c r="F44" s="214" t="s">
        <v>1360</v>
      </c>
      <c r="G44" s="203" t="s">
        <v>1358</v>
      </c>
      <c r="H44" s="652" cm="1">
        <f t="array" ref="H44">IFERROR(IF(F44&lt;&gt;"CP", _xlfn._xlws.FILTER(IF(IF(IF(GetVRange("Taxas Diárias",9, "F")=$F44, GetVRange("Taxas Diárias",9, "G"))=$G44, GetVRange("Taxas Diárias",9, "I"))=$I44, GetVRange("Taxas Diárias",9, "H")),
IF(IF(IF(GetVRange("Taxas Diárias",9, "F")=$F44, GetVRange("Taxas Diárias",9, "G"))=$G44, GetVRange("Taxas Diárias",9, "I"))=$I44, GetVRange("Taxas Diárias",9, "H"))),
MIN(IFERROR(_xlfn._xlws.FILTER(IF(IF(IF(GetVRange("Taxas Diárias",9, "F")="Bancário", GetVRange("Taxas Diárias",9, "G"))=$G44, GetVRange("Taxas Diárias",9, "J"))=$J44, GetVRange("Taxas Diárias",9, "H")),
IF(IF(IF(GetVRange("Taxas Diárias",9, "F")="Bancário", GetVRange("Taxas Diárias",9, "G"))=$G44, GetVRange("Taxas Diárias",9, "J"))=$J44, GetVRange("Taxas Diárias",9, "H"))),10),
IFERROR(_xlfn._xlws.FILTER(IF(IF(IF(GetVRange("Taxas Diárias",9, "F")="Corporativo", GetVRange("Taxas Diárias",9, "G"))=$G44, GetVRange("Taxas Diárias",9, "J"))=$J44, GetVRange("Taxas Diárias",9, "H")),
IF(IF(IF(GetVRange("Taxas Diárias",9, "F")="Corporativo", GetVRange("Taxas Diárias",9, "G"))=$G44, GetVRange("Taxas Diárias",9, "J"))=$J44, GetVRange("Taxas Diárias",9, "H"))),10))), "-")</f>
        <v>5.8000000000000003E-2</v>
      </c>
      <c r="I44" s="654">
        <v>2032</v>
      </c>
      <c r="J44" s="650" cm="1">
        <f t="array" ref="J44">IFERROR(_xlfn._xlws.FILTER(IF(IF(IF(GetVRange("Taxas Diárias",9, "F")=$F44, GetVRange("Taxas Diárias",9, "G"))=$G44, GetVRange("Taxas Diárias",9, "I"))=$I44, GetVRange("Taxas Diárias",9, "J")),
IF(IF(IF(GetVRange("Taxas Diárias",9, "F")=$F44, GetVRange("Taxas Diárias",9, "G"))=$G44, GetVRange("Taxas Diárias",9, "I"))=$I44, GetVRange("Taxas Diárias",9, "J"))), "-")</f>
        <v>7.4800632976659802</v>
      </c>
      <c r="K44" s="205" t="s">
        <v>1339</v>
      </c>
      <c r="L44" s="219" t="s">
        <v>1416</v>
      </c>
      <c r="M44" s="214" t="s">
        <v>1321</v>
      </c>
      <c r="N44" s="219" t="s">
        <v>34</v>
      </c>
      <c r="O44" s="219" t="s">
        <v>1363</v>
      </c>
      <c r="P44" s="293" t="s">
        <v>608</v>
      </c>
      <c r="Q44" s="161" t="s">
        <v>48</v>
      </c>
      <c r="R44" s="293">
        <f ca="1">IF(OR(LEFT($E44, 3) = "NTN", LEFT($E44, 3) = "LFT"), DATE(I44, 8, 15) - TODAY(), FLOOR(J44*365,1))</f>
        <v>3579</v>
      </c>
      <c r="S44" s="294" t="s">
        <v>34</v>
      </c>
      <c r="T44" s="163" t="str">
        <f>IF(OR(LEFT($E44,3)="LFT",LEFT($E44,3)="NTN"), "-", IF(LEFT($J44,3)="Liq", 0.03%, 0.25%))</f>
        <v>-</v>
      </c>
      <c r="U44" s="295" t="s">
        <v>34</v>
      </c>
      <c r="V44" s="295" t="s">
        <v>1423</v>
      </c>
      <c r="W44" s="295" t="s">
        <v>34</v>
      </c>
      <c r="X44" s="296" t="s">
        <v>34</v>
      </c>
    </row>
    <row r="45" spans="1:24">
      <c r="E45" s="204" t="str">
        <f t="shared" si="10"/>
        <v>NTN-B 2035 (IPCA+5.80%)</v>
      </c>
      <c r="F45" s="214" t="s">
        <v>1360</v>
      </c>
      <c r="G45" s="203" t="s">
        <v>1358</v>
      </c>
      <c r="H45" s="652" cm="1">
        <f t="array" ref="H45">IFERROR(IF(F45&lt;&gt;"CP", _xlfn._xlws.FILTER(IF(IF(IF(GetVRange("Taxas Diárias",9, "F")=$F45, GetVRange("Taxas Diárias",9, "G"))=$G45, GetVRange("Taxas Diárias",9, "I"))=$I45, GetVRange("Taxas Diárias",9, "H")),
IF(IF(IF(GetVRange("Taxas Diárias",9, "F")=$F45, GetVRange("Taxas Diárias",9, "G"))=$G45, GetVRange("Taxas Diárias",9, "I"))=$I45, GetVRange("Taxas Diárias",9, "H"))),
MIN(IFERROR(_xlfn._xlws.FILTER(IF(IF(IF(GetVRange("Taxas Diárias",9, "F")="Bancário", GetVRange("Taxas Diárias",9, "G"))=$G45, GetVRange("Taxas Diárias",9, "J"))=$J45, GetVRange("Taxas Diárias",9, "H")),
IF(IF(IF(GetVRange("Taxas Diárias",9, "F")="Bancário", GetVRange("Taxas Diárias",9, "G"))=$G45, GetVRange("Taxas Diárias",9, "J"))=$J45, GetVRange("Taxas Diárias",9, "H"))),10),
IFERROR(_xlfn._xlws.FILTER(IF(IF(IF(GetVRange("Taxas Diárias",9, "F")="Corporativo", GetVRange("Taxas Diárias",9, "G"))=$G45, GetVRange("Taxas Diárias",9, "J"))=$J45, GetVRange("Taxas Diárias",9, "H")),
IF(IF(IF(GetVRange("Taxas Diárias",9, "F")="Corporativo", GetVRange("Taxas Diárias",9, "G"))=$G45, GetVRange("Taxas Diárias",9, "J"))=$J45, GetVRange("Taxas Diárias",9, "H"))),10))), "-")</f>
        <v>5.8000000000000003E-2</v>
      </c>
      <c r="I45" s="654">
        <v>2035</v>
      </c>
      <c r="J45" s="650" cm="1">
        <f t="array" ref="J45">IFERROR(_xlfn._xlws.FILTER(IF(IF(IF(GetVRange("Taxas Diárias",9, "F")=$F45, GetVRange("Taxas Diárias",9, "G"))=$G45, GetVRange("Taxas Diárias",9, "I"))=$I45, GetVRange("Taxas Diárias",9, "J")),
IF(IF(IF(GetVRange("Taxas Diárias",9, "F")=$F45, GetVRange("Taxas Diárias",9, "G"))=$G45, GetVRange("Taxas Diárias",9, "I"))=$I45, GetVRange("Taxas Diárias",9, "J"))), "-")</f>
        <v>8.7946449863416607</v>
      </c>
      <c r="K45" s="205" t="s">
        <v>1339</v>
      </c>
      <c r="L45" s="219" t="s">
        <v>1416</v>
      </c>
      <c r="M45" s="214" t="s">
        <v>1321</v>
      </c>
      <c r="N45" s="219" t="s">
        <v>34</v>
      </c>
      <c r="O45" s="219" t="s">
        <v>1363</v>
      </c>
      <c r="P45" s="293" t="s">
        <v>608</v>
      </c>
      <c r="Q45" s="161" t="s">
        <v>48</v>
      </c>
      <c r="R45" s="293">
        <f ca="1">IF(OR(LEFT($E45, 3) = "NTN", LEFT($E45, 3) = "LFT"), DATE(I45, 8, 15) - TODAY(), FLOOR(J45*365,1))</f>
        <v>4674</v>
      </c>
      <c r="S45" s="294" t="s">
        <v>34</v>
      </c>
      <c r="T45" s="163" t="str">
        <f>IF(OR(LEFT($E45,3)="LFT",LEFT($E45,3)="NTN"), "-", IF(LEFT($J45,3)="Liq", 0.03%, 0.25%))</f>
        <v>-</v>
      </c>
      <c r="U45" s="295" t="s">
        <v>34</v>
      </c>
      <c r="V45" s="295" t="s">
        <v>1423</v>
      </c>
      <c r="W45" s="295" t="s">
        <v>34</v>
      </c>
      <c r="X45" s="296" t="s">
        <v>34</v>
      </c>
    </row>
    <row r="46" spans="1:24">
      <c r="E46" s="204" t="str">
        <f t="shared" si="10"/>
        <v>Títulos Privados - 8 anos (IPCA+8.65%)</v>
      </c>
      <c r="F46" s="826" t="s">
        <v>2760</v>
      </c>
      <c r="G46" s="203" t="s">
        <v>1358</v>
      </c>
      <c r="H46" s="652" cm="1">
        <f t="array" ref="H46">IFERROR(IF(F46&lt;&gt;"CP", _xlfn._xlws.FILTER(IF(IF(IF(GetVRange("Taxas Diárias",9, "F")=$F46, GetVRange("Taxas Diárias",9, "G"))=$G46, GetVRange("Taxas Diárias",9, "I"))=$I46, GetVRange("Taxas Diárias",9, "H")),
IF(IF(IF(GetVRange("Taxas Diárias",9, "F")=$F46, GetVRange("Taxas Diárias",9, "G"))=$G46, GetVRange("Taxas Diárias",9, "I"))=$I46, GetVRange("Taxas Diárias",9, "H"))),
MIN(IFERROR(_xlfn._xlws.FILTER(IF(IF(IF(GetVRange("Taxas Diárias",9, "F")="Bancário", GetVRange("Taxas Diárias",9, "G"))=$G46, GetVRange("Taxas Diárias",9, "J"))=$J46, GetVRange("Taxas Diárias",9, "H")),
IF(IF(IF(GetVRange("Taxas Diárias",9, "F")="Bancário", GetVRange("Taxas Diárias",9, "G"))=$G46, GetVRange("Taxas Diárias",9, "J"))=$J46, GetVRange("Taxas Diárias",9, "H"))),10),
IFERROR(_xlfn._xlws.FILTER(IF(IF(IF(GetVRange("Taxas Diárias",9, "F")="Corporativo", GetVRange("Taxas Diárias",9, "G"))=$G46, GetVRange("Taxas Diárias",9, "J"))=$J46, GetVRange("Taxas Diárias",9, "H")),
IF(IF(IF(GetVRange("Taxas Diárias",9, "F")="Corporativo", GetVRange("Taxas Diárias",9, "G"))=$G46, GetVRange("Taxas Diárias",9, "J"))=$J46, GetVRange("Taxas Diárias",9, "H"))),10))), "-")</f>
        <v>8.6499999999999994E-2</v>
      </c>
      <c r="I46" s="216" t="s">
        <v>34</v>
      </c>
      <c r="J46" s="655">
        <v>8</v>
      </c>
      <c r="K46" s="205" t="s">
        <v>1339</v>
      </c>
      <c r="L46" s="359" t="s">
        <v>34</v>
      </c>
      <c r="M46" s="214" t="s">
        <v>34</v>
      </c>
      <c r="N46" s="214" t="s">
        <v>34</v>
      </c>
      <c r="O46" s="214" t="s">
        <v>663</v>
      </c>
      <c r="P46" s="293" t="s">
        <v>608</v>
      </c>
      <c r="Q46" s="161" t="s">
        <v>48</v>
      </c>
      <c r="R46" s="293">
        <f ca="1">IF(OR(LEFT($E46, 3) = "NTN", LEFT($E46, 3) = "LFT"), DATE(I46, 8, 15) - TODAY(), FLOOR(J46*365,1))</f>
        <v>2920</v>
      </c>
      <c r="S46" s="294" t="s">
        <v>34</v>
      </c>
      <c r="T46" s="163">
        <f>IF(OR(LEFT($E46,3)="LFT",LEFT($E46,3)="NTN"), "-", IF(LEFT($J46,3)="Liq", 0.03%, 0.25%))</f>
        <v>2.5000000000000001E-3</v>
      </c>
      <c r="U46" s="295" t="s">
        <v>34</v>
      </c>
      <c r="V46" s="295" t="s">
        <v>1423</v>
      </c>
      <c r="W46" s="295" t="s">
        <v>34</v>
      </c>
      <c r="X46" s="296" t="s">
        <v>34</v>
      </c>
    </row>
    <row r="47" spans="1:24">
      <c r="E47" s="204" t="str">
        <f t="shared" si="10"/>
        <v>Títulos Privados - 9 anos (IPCA+8.70%)</v>
      </c>
      <c r="F47" s="826" t="s">
        <v>2760</v>
      </c>
      <c r="G47" s="203" t="s">
        <v>1358</v>
      </c>
      <c r="H47" s="652" cm="1">
        <f t="array" ref="H47">IFERROR(IF(F47&lt;&gt;"CP", _xlfn._xlws.FILTER(IF(IF(IF(GetVRange("Taxas Diárias",9, "F")=$F47, GetVRange("Taxas Diárias",9, "G"))=$G47, GetVRange("Taxas Diárias",9, "I"))=$I47, GetVRange("Taxas Diárias",9, "H")),
IF(IF(IF(GetVRange("Taxas Diárias",9, "F")=$F47, GetVRange("Taxas Diárias",9, "G"))=$G47, GetVRange("Taxas Diárias",9, "I"))=$I47, GetVRange("Taxas Diárias",9, "H"))),
MIN(IFERROR(_xlfn._xlws.FILTER(IF(IF(IF(GetVRange("Taxas Diárias",9, "F")="Bancário", GetVRange("Taxas Diárias",9, "G"))=$G47, GetVRange("Taxas Diárias",9, "J"))=$J47, GetVRange("Taxas Diárias",9, "H")),
IF(IF(IF(GetVRange("Taxas Diárias",9, "F")="Bancário", GetVRange("Taxas Diárias",9, "G"))=$G47, GetVRange("Taxas Diárias",9, "J"))=$J47, GetVRange("Taxas Diárias",9, "H"))),10),
IFERROR(_xlfn._xlws.FILTER(IF(IF(IF(GetVRange("Taxas Diárias",9, "F")="Corporativo", GetVRange("Taxas Diárias",9, "G"))=$G47, GetVRange("Taxas Diárias",9, "J"))=$J47, GetVRange("Taxas Diárias",9, "H")),
IF(IF(IF(GetVRange("Taxas Diárias",9, "F")="Corporativo", GetVRange("Taxas Diárias",9, "G"))=$G47, GetVRange("Taxas Diárias",9, "J"))=$J47, GetVRange("Taxas Diárias",9, "H"))),10))), "-")</f>
        <v>8.6999999999999994E-2</v>
      </c>
      <c r="I47" s="216" t="s">
        <v>34</v>
      </c>
      <c r="J47" s="655">
        <v>9</v>
      </c>
      <c r="K47" s="205" t="s">
        <v>1339</v>
      </c>
      <c r="L47" s="359" t="s">
        <v>34</v>
      </c>
      <c r="M47" s="214" t="s">
        <v>34</v>
      </c>
      <c r="N47" s="214" t="s">
        <v>34</v>
      </c>
      <c r="O47" s="214" t="s">
        <v>663</v>
      </c>
      <c r="P47" s="293" t="s">
        <v>608</v>
      </c>
      <c r="Q47" s="161" t="s">
        <v>48</v>
      </c>
      <c r="R47" s="293">
        <f ca="1">IF(OR(LEFT($E47, 3) = "NTN", LEFT($E47, 3) = "LFT"), DATE(I47, 8, 15) - TODAY(), FLOOR(J47*365,1))</f>
        <v>3285</v>
      </c>
      <c r="S47" s="294" t="s">
        <v>34</v>
      </c>
      <c r="T47" s="163">
        <f>IF(OR(LEFT($E47,3)="LFT",LEFT($E47,3)="NTN"), "-", IF(LEFT($J47,3)="Liq", 0.03%, 0.25%))</f>
        <v>2.5000000000000001E-3</v>
      </c>
      <c r="U47" s="295" t="s">
        <v>34</v>
      </c>
      <c r="V47" s="295" t="s">
        <v>1423</v>
      </c>
      <c r="W47" s="295" t="s">
        <v>34</v>
      </c>
      <c r="X47" s="296" t="s">
        <v>34</v>
      </c>
    </row>
    <row r="48" spans="1:24">
      <c r="E48" s="204" t="str">
        <f t="shared" si="10"/>
        <v>Títulos Privados - 10 anos (IPCA+8.70%)</v>
      </c>
      <c r="F48" s="826" t="s">
        <v>2760</v>
      </c>
      <c r="G48" s="203" t="s">
        <v>1358</v>
      </c>
      <c r="H48" s="652" cm="1">
        <f t="array" ref="H48">IFERROR(IF(F48&lt;&gt;"CP", _xlfn._xlws.FILTER(IF(IF(IF(GetVRange("Taxas Diárias",9, "F")=$F48, GetVRange("Taxas Diárias",9, "G"))=$G48, GetVRange("Taxas Diárias",9, "I"))=$I48, GetVRange("Taxas Diárias",9, "H")),
IF(IF(IF(GetVRange("Taxas Diárias",9, "F")=$F48, GetVRange("Taxas Diárias",9, "G"))=$G48, GetVRange("Taxas Diárias",9, "I"))=$I48, GetVRange("Taxas Diárias",9, "H"))),
MIN(IFERROR(_xlfn._xlws.FILTER(IF(IF(IF(GetVRange("Taxas Diárias",9, "F")="Bancário", GetVRange("Taxas Diárias",9, "G"))=$G48, GetVRange("Taxas Diárias",9, "J"))=$J48, GetVRange("Taxas Diárias",9, "H")),
IF(IF(IF(GetVRange("Taxas Diárias",9, "F")="Bancário", GetVRange("Taxas Diárias",9, "G"))=$G48, GetVRange("Taxas Diárias",9, "J"))=$J48, GetVRange("Taxas Diárias",9, "H"))),10),
IFERROR(_xlfn._xlws.FILTER(IF(IF(IF(GetVRange("Taxas Diárias",9, "F")="Corporativo", GetVRange("Taxas Diárias",9, "G"))=$G48, GetVRange("Taxas Diárias",9, "J"))=$J48, GetVRange("Taxas Diárias",9, "H")),
IF(IF(IF(GetVRange("Taxas Diárias",9, "F")="Corporativo", GetVRange("Taxas Diárias",9, "G"))=$G48, GetVRange("Taxas Diárias",9, "J"))=$J48, GetVRange("Taxas Diárias",9, "H"))),10))), "-")</f>
        <v>8.6999999999999994E-2</v>
      </c>
      <c r="I48" s="216" t="s">
        <v>34</v>
      </c>
      <c r="J48" s="655">
        <v>10</v>
      </c>
      <c r="K48" s="205" t="s">
        <v>1339</v>
      </c>
      <c r="L48" s="359" t="s">
        <v>34</v>
      </c>
      <c r="M48" s="214" t="s">
        <v>34</v>
      </c>
      <c r="N48" s="214" t="s">
        <v>34</v>
      </c>
      <c r="O48" s="214" t="s">
        <v>663</v>
      </c>
      <c r="P48" s="293" t="s">
        <v>608</v>
      </c>
      <c r="Q48" s="161" t="s">
        <v>48</v>
      </c>
      <c r="R48" s="293">
        <f ca="1">IF(OR(LEFT($E48, 3) = "NTN", LEFT($E48, 3) = "LFT"), DATE(I48, 8, 15) - TODAY(), FLOOR(J48*365,1))</f>
        <v>3650</v>
      </c>
      <c r="S48" s="294" t="s">
        <v>34</v>
      </c>
      <c r="T48" s="163">
        <f>IF(OR(LEFT($E48,3)="LFT",LEFT($E48,3)="NTN"), "-", IF(LEFT($J48,3)="Liq", 0.03%, 0.25%))</f>
        <v>2.5000000000000001E-3</v>
      </c>
      <c r="U48" s="295" t="s">
        <v>34</v>
      </c>
      <c r="V48" s="295" t="s">
        <v>1423</v>
      </c>
      <c r="W48" s="295" t="s">
        <v>34</v>
      </c>
      <c r="X48" s="296" t="s">
        <v>34</v>
      </c>
    </row>
    <row r="49" spans="1:24" s="153" customFormat="1" ht="7.5" customHeight="1">
      <c r="B49" s="190"/>
      <c r="C49" s="190"/>
      <c r="D49" s="190"/>
      <c r="E49" s="152"/>
      <c r="H49" s="208"/>
      <c r="I49" s="154"/>
      <c r="J49" s="154"/>
    </row>
    <row r="50" spans="1:24" s="153" customFormat="1">
      <c r="A50" s="167"/>
      <c r="B50" s="200"/>
      <c r="C50" s="190"/>
      <c r="D50" s="190"/>
      <c r="E50" s="155" t="s">
        <v>661</v>
      </c>
      <c r="F50" s="155"/>
      <c r="G50" s="155"/>
      <c r="H50" s="209"/>
      <c r="I50" s="213"/>
      <c r="J50" s="156"/>
      <c r="K50" s="155"/>
      <c r="L50" s="155"/>
      <c r="M50" s="155"/>
      <c r="N50" s="155"/>
      <c r="O50" s="155"/>
      <c r="P50" s="155"/>
      <c r="Q50" s="155"/>
      <c r="R50" s="155"/>
      <c r="S50" s="155"/>
      <c r="T50" s="155"/>
      <c r="U50" s="177"/>
      <c r="V50" s="177"/>
      <c r="W50" s="177"/>
      <c r="X50" s="201"/>
    </row>
    <row r="51" spans="1:24" s="153" customFormat="1" ht="3" customHeight="1">
      <c r="B51" s="190"/>
      <c r="C51" s="190"/>
      <c r="D51" s="190"/>
      <c r="H51" s="210"/>
      <c r="I51" s="157"/>
      <c r="J51" s="157"/>
    </row>
    <row r="52" spans="1:24" s="153" customFormat="1">
      <c r="A52" s="167"/>
      <c r="B52" s="190" t="s">
        <v>661</v>
      </c>
      <c r="C52" s="190" t="s">
        <v>738</v>
      </c>
      <c r="D52" s="190" t="str">
        <f>B52&amp;" "&amp;C52</f>
        <v>Pré-fixado Curta</v>
      </c>
      <c r="E52" s="158" t="s">
        <v>1371</v>
      </c>
      <c r="F52" s="158"/>
      <c r="G52" s="158"/>
      <c r="H52" s="207"/>
      <c r="I52" s="212"/>
      <c r="J52" s="159"/>
      <c r="K52" s="158"/>
      <c r="L52" s="158"/>
      <c r="M52" s="158"/>
      <c r="N52" s="158"/>
      <c r="O52" s="158"/>
      <c r="P52" s="158"/>
      <c r="Q52" s="158"/>
      <c r="R52" s="158"/>
      <c r="S52" s="158"/>
      <c r="T52" s="158"/>
      <c r="U52" s="178"/>
      <c r="V52" s="178"/>
      <c r="W52" s="178"/>
      <c r="X52" s="202"/>
    </row>
    <row r="53" spans="1:24">
      <c r="E53" s="204" t="str">
        <f t="shared" ref="E53:E57" si="11">IF(F53&lt;&gt;"CP",F53&amp;" "&amp;I53&amp;IF(F53="LFT"," - "&amp;"Liquidez Diária","")&amp;" ("&amp;IF(G53="PRE", "", G53)&amp;TEXT(H53,"0.00%")&amp;")","Títulos Privados - "&amp;IF(J53&lt;1,IF(J52=0, "Liquidez Diária (", J53*12&amp;" meses ("),IF(J53=1,"1 ano (",IF(ISNUMBER(J53)*1,J53&amp;" anos (","Liquidez Diária (")))&amp;IF(IF(G53="PRE", "", G53)="%CDI",TEXT(H53,"0.0%")&amp;" CDI)",IF(G53="PRE", "", G53)&amp;TEXT(H53,"0.00%")&amp;")"))</f>
        <v>NTN-F 2023 (13.60%)</v>
      </c>
      <c r="F53" s="214" t="s">
        <v>1361</v>
      </c>
      <c r="G53" s="651" t="s">
        <v>1453</v>
      </c>
      <c r="H53" s="652" cm="1">
        <f t="array" ref="H53">IFERROR(IF(F53&lt;&gt;"CP", _xlfn._xlws.FILTER(IF(IF(IF(GetVRange("Taxas Diárias",9, "F")=$F53, GetVRange("Taxas Diárias",9, "G"))=$G53, GetVRange("Taxas Diárias",9, "I"))=$I53, GetVRange("Taxas Diárias",9, "H")),
IF(IF(IF(GetVRange("Taxas Diárias",9, "F")=$F53, GetVRange("Taxas Diárias",9, "G"))=$G53, GetVRange("Taxas Diárias",9, "I"))=$I53, GetVRange("Taxas Diárias",9, "H"))),
MIN(IFERROR(_xlfn._xlws.FILTER(IF(IF(IF(GetVRange("Taxas Diárias",9, "F")="Bancário", GetVRange("Taxas Diárias",9, "G"))=$G53, GetVRange("Taxas Diárias",9, "J"))=$J53, GetVRange("Taxas Diárias",9, "H")),
IF(IF(IF(GetVRange("Taxas Diárias",9, "F")="Bancário", GetVRange("Taxas Diárias",9, "G"))=$G53, GetVRange("Taxas Diárias",9, "J"))=$J53, GetVRange("Taxas Diárias",9, "H"))),10),
IFERROR(_xlfn._xlws.FILTER(IF(IF(IF(GetVRange("Taxas Diárias",9, "F")="Corporativo", GetVRange("Taxas Diárias",9, "G"))=$G53, GetVRange("Taxas Diárias",9, "J"))=$J53, GetVRange("Taxas Diárias",9, "H")),
IF(IF(IF(GetVRange("Taxas Diárias",9, "F")="Corporativo", GetVRange("Taxas Diárias",9, "G"))=$G53, GetVRange("Taxas Diárias",9, "J"))=$J53, GetVRange("Taxas Diárias",9, "H"))),10))), "-")</f>
        <v>0.13600000000000001</v>
      </c>
      <c r="I53" s="654">
        <v>2023</v>
      </c>
      <c r="J53" s="650" cm="1">
        <f t="array" ref="J53">IFERROR(_xlfn._xlws.FILTER(IF(IF(IF(GetVRange("Taxas Diárias",9, "F")=$F53, GetVRange("Taxas Diárias",9, "G"))=$G53, GetVRange("Taxas Diárias",9, "I"))=$I53, GetVRange("Taxas Diárias",9, "J")),
IF(IF(IF(GetVRange("Taxas Diárias",9, "F")=$F53, GetVRange("Taxas Diárias",9, "G"))=$G53, GetVRange("Taxas Diárias",9, "I"))=$I53, GetVRange("Taxas Diárias",9, "J"))), "-")</f>
        <v>0.15719996085929</v>
      </c>
      <c r="K53" s="217" t="s">
        <v>1339</v>
      </c>
      <c r="L53" s="219" t="s">
        <v>1416</v>
      </c>
      <c r="M53" s="214" t="s">
        <v>1321</v>
      </c>
      <c r="N53" s="219" t="s">
        <v>34</v>
      </c>
      <c r="O53" s="219" t="s">
        <v>1363</v>
      </c>
      <c r="P53" s="293" t="s">
        <v>608</v>
      </c>
      <c r="Q53" s="161" t="s">
        <v>48</v>
      </c>
      <c r="R53" s="293">
        <f ca="1">IF(OR(LEFT($E53, 3) = "NTN", LEFT($E53, 3) = "LFT"), DATE(I53, 8, 15) - TODAY(), FLOOR(J53*365,1))</f>
        <v>291</v>
      </c>
      <c r="S53" s="294" t="s">
        <v>34</v>
      </c>
      <c r="T53" s="163" t="str">
        <f>IF(OR(LEFT($E53,3)="LFT",LEFT($E53,3)="NTN"), "-", IF(LEFT($J53,3)="Liq", 0.03%, 0.25%))</f>
        <v>-</v>
      </c>
      <c r="U53" s="295" t="s">
        <v>34</v>
      </c>
      <c r="V53" s="295" t="s">
        <v>1423</v>
      </c>
      <c r="W53" s="295" t="s">
        <v>34</v>
      </c>
      <c r="X53" s="296" t="s">
        <v>34</v>
      </c>
    </row>
    <row r="54" spans="1:24">
      <c r="E54" s="204" t="str">
        <f t="shared" si="11"/>
        <v>NTN-F 2025 (12.00%)</v>
      </c>
      <c r="F54" s="214" t="s">
        <v>1361</v>
      </c>
      <c r="G54" s="651" t="s">
        <v>1453</v>
      </c>
      <c r="H54" s="652" cm="1">
        <f t="array" ref="H54">IFERROR(IF(F54&lt;&gt;"CP", _xlfn._xlws.FILTER(IF(IF(IF(GetVRange("Taxas Diárias",9, "F")=$F54, GetVRange("Taxas Diárias",9, "G"))=$G54, GetVRange("Taxas Diárias",9, "I"))=$I54, GetVRange("Taxas Diárias",9, "H")),
IF(IF(IF(GetVRange("Taxas Diárias",9, "F")=$F54, GetVRange("Taxas Diárias",9, "G"))=$G54, GetVRange("Taxas Diárias",9, "I"))=$I54, GetVRange("Taxas Diárias",9, "H"))),
MIN(IFERROR(_xlfn._xlws.FILTER(IF(IF(IF(GetVRange("Taxas Diárias",9, "F")="Bancário", GetVRange("Taxas Diárias",9, "G"))=$G54, GetVRange("Taxas Diárias",9, "J"))=$J54, GetVRange("Taxas Diárias",9, "H")),
IF(IF(IF(GetVRange("Taxas Diárias",9, "F")="Bancário", GetVRange("Taxas Diárias",9, "G"))=$G54, GetVRange("Taxas Diárias",9, "J"))=$J54, GetVRange("Taxas Diárias",9, "H"))),10),
IFERROR(_xlfn._xlws.FILTER(IF(IF(IF(GetVRange("Taxas Diárias",9, "F")="Corporativo", GetVRange("Taxas Diárias",9, "G"))=$G54, GetVRange("Taxas Diárias",9, "J"))=$J54, GetVRange("Taxas Diárias",9, "H")),
IF(IF(IF(GetVRange("Taxas Diárias",9, "F")="Corporativo", GetVRange("Taxas Diárias",9, "G"))=$G54, GetVRange("Taxas Diárias",9, "J"))=$J54, GetVRange("Taxas Diárias",9, "H"))),10))), "-")</f>
        <v>0.12</v>
      </c>
      <c r="I54" s="654">
        <v>2025</v>
      </c>
      <c r="J54" s="650" cm="1">
        <f t="array" ref="J54">IFERROR(_xlfn._xlws.FILTER(IF(IF(IF(GetVRange("Taxas Diárias",9, "F")=$F54, GetVRange("Taxas Diárias",9, "G"))=$G54, GetVRange("Taxas Diárias",9, "I"))=$I54, GetVRange("Taxas Diárias",9, "J")),
IF(IF(IF(GetVRange("Taxas Diárias",9, "F")=$F54, GetVRange("Taxas Diárias",9, "G"))=$G54, GetVRange("Taxas Diárias",9, "I"))=$I54, GetVRange("Taxas Diárias",9, "J"))), "-")</f>
        <v>1.94199489651498</v>
      </c>
      <c r="K54" s="217" t="s">
        <v>1339</v>
      </c>
      <c r="L54" s="219" t="s">
        <v>1416</v>
      </c>
      <c r="M54" s="214" t="s">
        <v>1321</v>
      </c>
      <c r="N54" s="219" t="s">
        <v>34</v>
      </c>
      <c r="O54" s="219" t="s">
        <v>1363</v>
      </c>
      <c r="P54" s="293" t="s">
        <v>608</v>
      </c>
      <c r="Q54" s="161" t="s">
        <v>48</v>
      </c>
      <c r="R54" s="293">
        <f ca="1">IF(OR(LEFT($E54, 3) = "NTN", LEFT($E54, 3) = "LFT"), DATE(I54, 8, 15) - TODAY(), FLOOR(J54*365,1))</f>
        <v>1022</v>
      </c>
      <c r="S54" s="294" t="s">
        <v>34</v>
      </c>
      <c r="T54" s="163" t="str">
        <f>IF(OR(LEFT($E54,3)="LFT",LEFT($E54,3)="NTN"), "-", IF(LEFT($J54,3)="Liq", 0.03%, 0.25%))</f>
        <v>-</v>
      </c>
      <c r="U54" s="295" t="s">
        <v>34</v>
      </c>
      <c r="V54" s="295" t="s">
        <v>1423</v>
      </c>
      <c r="W54" s="295" t="s">
        <v>34</v>
      </c>
      <c r="X54" s="296" t="s">
        <v>34</v>
      </c>
    </row>
    <row r="55" spans="1:24">
      <c r="E55" s="204" t="str">
        <f t="shared" si="11"/>
        <v>Títulos Privados - 1 ano (15.10%)</v>
      </c>
      <c r="F55" s="826" t="s">
        <v>2760</v>
      </c>
      <c r="G55" s="651" t="s">
        <v>1453</v>
      </c>
      <c r="H55" s="652" cm="1">
        <f t="array" ref="H55">IFERROR(IF(F55&lt;&gt;"CP", _xlfn._xlws.FILTER(IF(IF(IF(GetVRange("Taxas Diárias",9, "F")=$F55, GetVRange("Taxas Diárias",9, "G"))=$G55, GetVRange("Taxas Diárias",9, "I"))=$I55, GetVRange("Taxas Diárias",9, "H")),
IF(IF(IF(GetVRange("Taxas Diárias",9, "F")=$F55, GetVRange("Taxas Diárias",9, "G"))=$G55, GetVRange("Taxas Diárias",9, "I"))=$I55, GetVRange("Taxas Diárias",9, "H"))),
MIN(IFERROR(_xlfn._xlws.FILTER(IF(IF(IF(GetVRange("Taxas Diárias",9, "F")="Bancário", GetVRange("Taxas Diárias",9, "G"))=$G55, GetVRange("Taxas Diárias",9, "J"))=$J55, GetVRange("Taxas Diárias",9, "H")),
IF(IF(IF(GetVRange("Taxas Diárias",9, "F")="Bancário", GetVRange("Taxas Diárias",9, "G"))=$G55, GetVRange("Taxas Diárias",9, "J"))=$J55, GetVRange("Taxas Diárias",9, "H"))),10),
IFERROR(_xlfn._xlws.FILTER(IF(IF(IF(GetVRange("Taxas Diárias",9, "F")="Corporativo", GetVRange("Taxas Diárias",9, "G"))=$G55, GetVRange("Taxas Diárias",9, "J"))=$J55, GetVRange("Taxas Diárias",9, "H")),
IF(IF(IF(GetVRange("Taxas Diárias",9, "F")="Corporativo", GetVRange("Taxas Diárias",9, "G"))=$G55, GetVRange("Taxas Diárias",9, "J"))=$J55, GetVRange("Taxas Diárias",9, "H"))),10))), "-")</f>
        <v>0.151</v>
      </c>
      <c r="I55" s="216" t="s">
        <v>34</v>
      </c>
      <c r="J55" s="655">
        <v>1</v>
      </c>
      <c r="K55" s="217" t="s">
        <v>1339</v>
      </c>
      <c r="L55" s="359" t="s">
        <v>34</v>
      </c>
      <c r="M55" s="214" t="s">
        <v>34</v>
      </c>
      <c r="N55" s="214" t="s">
        <v>34</v>
      </c>
      <c r="O55" s="214" t="s">
        <v>663</v>
      </c>
      <c r="P55" s="293" t="s">
        <v>608</v>
      </c>
      <c r="Q55" s="161" t="s">
        <v>48</v>
      </c>
      <c r="R55" s="293">
        <f ca="1">IF(OR(LEFT($E55, 3) = "NTN", LEFT($E55, 3) = "LFT"), DATE(I55, 8, 15) - TODAY(), FLOOR(J55*365,1))</f>
        <v>365</v>
      </c>
      <c r="S55" s="294" t="s">
        <v>34</v>
      </c>
      <c r="T55" s="163">
        <f>IF(OR(LEFT($E55,3)="LFT",LEFT($E55,3)="NTN"), "-", IF(LEFT($J55,3)="Liq", 0.03%, 0.25%))</f>
        <v>2.5000000000000001E-3</v>
      </c>
      <c r="U55" s="295" t="s">
        <v>34</v>
      </c>
      <c r="V55" s="295" t="s">
        <v>1423</v>
      </c>
      <c r="W55" s="295" t="s">
        <v>34</v>
      </c>
      <c r="X55" s="296" t="s">
        <v>34</v>
      </c>
    </row>
    <row r="56" spans="1:24">
      <c r="E56" s="204" t="str">
        <f t="shared" si="11"/>
        <v>Títulos Privados - 2 anos (13.60%)</v>
      </c>
      <c r="F56" s="826" t="s">
        <v>2760</v>
      </c>
      <c r="G56" s="651" t="s">
        <v>1453</v>
      </c>
      <c r="H56" s="652" cm="1">
        <f t="array" ref="H56">IFERROR(IF(F56&lt;&gt;"CP", _xlfn._xlws.FILTER(IF(IF(IF(GetVRange("Taxas Diárias",9, "F")=$F56, GetVRange("Taxas Diárias",9, "G"))=$G56, GetVRange("Taxas Diárias",9, "I"))=$I56, GetVRange("Taxas Diárias",9, "H")),
IF(IF(IF(GetVRange("Taxas Diárias",9, "F")=$F56, GetVRange("Taxas Diárias",9, "G"))=$G56, GetVRange("Taxas Diárias",9, "I"))=$I56, GetVRange("Taxas Diárias",9, "H"))),
MIN(IFERROR(_xlfn._xlws.FILTER(IF(IF(IF(GetVRange("Taxas Diárias",9, "F")="Bancário", GetVRange("Taxas Diárias",9, "G"))=$G56, GetVRange("Taxas Diárias",9, "J"))=$J56, GetVRange("Taxas Diárias",9, "H")),
IF(IF(IF(GetVRange("Taxas Diárias",9, "F")="Bancário", GetVRange("Taxas Diárias",9, "G"))=$G56, GetVRange("Taxas Diárias",9, "J"))=$J56, GetVRange("Taxas Diárias",9, "H"))),10),
IFERROR(_xlfn._xlws.FILTER(IF(IF(IF(GetVRange("Taxas Diárias",9, "F")="Corporativo", GetVRange("Taxas Diárias",9, "G"))=$G56, GetVRange("Taxas Diárias",9, "J"))=$J56, GetVRange("Taxas Diárias",9, "H")),
IF(IF(IF(GetVRange("Taxas Diárias",9, "F")="Corporativo", GetVRange("Taxas Diárias",9, "G"))=$G56, GetVRange("Taxas Diárias",9, "J"))=$J56, GetVRange("Taxas Diárias",9, "H"))),10))), "-")</f>
        <v>0.13600000000000001</v>
      </c>
      <c r="I56" s="216" t="s">
        <v>34</v>
      </c>
      <c r="J56" s="655">
        <v>2</v>
      </c>
      <c r="K56" s="217" t="s">
        <v>715</v>
      </c>
      <c r="L56" s="359" t="s">
        <v>34</v>
      </c>
      <c r="M56" s="214" t="s">
        <v>34</v>
      </c>
      <c r="N56" s="214" t="s">
        <v>34</v>
      </c>
      <c r="O56" s="214" t="s">
        <v>663</v>
      </c>
      <c r="P56" s="293" t="s">
        <v>608</v>
      </c>
      <c r="Q56" s="161" t="s">
        <v>48</v>
      </c>
      <c r="R56" s="293">
        <f ca="1">IF(OR(LEFT($E56, 3) = "NTN", LEFT($E56, 3) = "LFT"), DATE(I56, 8, 15) - TODAY(), FLOOR(J56*365,1))</f>
        <v>730</v>
      </c>
      <c r="S56" s="294" t="s">
        <v>34</v>
      </c>
      <c r="T56" s="163">
        <f>IF(OR(LEFT($E56,3)="LFT",LEFT($E56,3)="NTN"), "-", IF(LEFT($J56,3)="Liq", 0.03%, 0.25%))</f>
        <v>2.5000000000000001E-3</v>
      </c>
      <c r="U56" s="295" t="s">
        <v>34</v>
      </c>
      <c r="V56" s="295" t="s">
        <v>1423</v>
      </c>
      <c r="W56" s="295" t="s">
        <v>34</v>
      </c>
      <c r="X56" s="296" t="s">
        <v>34</v>
      </c>
    </row>
    <row r="57" spans="1:24">
      <c r="E57" s="204" t="str">
        <f t="shared" si="11"/>
        <v>Títulos Privados - 3 anos (13.65%)</v>
      </c>
      <c r="F57" s="826" t="s">
        <v>2760</v>
      </c>
      <c r="G57" s="651" t="s">
        <v>1453</v>
      </c>
      <c r="H57" s="652" cm="1">
        <f t="array" ref="H57">IFERROR(IF(F57&lt;&gt;"CP", _xlfn._xlws.FILTER(IF(IF(IF(GetVRange("Taxas Diárias",9, "F")=$F57, GetVRange("Taxas Diárias",9, "G"))=$G57, GetVRange("Taxas Diárias",9, "I"))=$I57, GetVRange("Taxas Diárias",9, "H")),
IF(IF(IF(GetVRange("Taxas Diárias",9, "F")=$F57, GetVRange("Taxas Diárias",9, "G"))=$G57, GetVRange("Taxas Diárias",9, "I"))=$I57, GetVRange("Taxas Diárias",9, "H"))),
MIN(IFERROR(_xlfn._xlws.FILTER(IF(IF(IF(GetVRange("Taxas Diárias",9, "F")="Bancário", GetVRange("Taxas Diárias",9, "G"))=$G57, GetVRange("Taxas Diárias",9, "J"))=$J57, GetVRange("Taxas Diárias",9, "H")),
IF(IF(IF(GetVRange("Taxas Diárias",9, "F")="Bancário", GetVRange("Taxas Diárias",9, "G"))=$G57, GetVRange("Taxas Diárias",9, "J"))=$J57, GetVRange("Taxas Diárias",9, "H"))),10),
IFERROR(_xlfn._xlws.FILTER(IF(IF(IF(GetVRange("Taxas Diárias",9, "F")="Corporativo", GetVRange("Taxas Diárias",9, "G"))=$G57, GetVRange("Taxas Diárias",9, "J"))=$J57, GetVRange("Taxas Diárias",9, "H")),
IF(IF(IF(GetVRange("Taxas Diárias",9, "F")="Corporativo", GetVRange("Taxas Diárias",9, "G"))=$G57, GetVRange("Taxas Diárias",9, "J"))=$J57, GetVRange("Taxas Diárias",9, "H"))),10))), "-")</f>
        <v>0.13650000000000001</v>
      </c>
      <c r="I57" s="216" t="s">
        <v>34</v>
      </c>
      <c r="J57" s="655">
        <v>3</v>
      </c>
      <c r="K57" s="217" t="s">
        <v>715</v>
      </c>
      <c r="L57" s="359" t="s">
        <v>34</v>
      </c>
      <c r="M57" s="214" t="s">
        <v>34</v>
      </c>
      <c r="N57" s="214" t="s">
        <v>34</v>
      </c>
      <c r="O57" s="214" t="s">
        <v>663</v>
      </c>
      <c r="P57" s="293" t="s">
        <v>608</v>
      </c>
      <c r="Q57" s="161" t="s">
        <v>48</v>
      </c>
      <c r="R57" s="293">
        <f ca="1">IF(OR(LEFT($E57, 3) = "NTN", LEFT($E57, 3) = "LFT"), DATE(I57, 8, 15) - TODAY(), FLOOR(J57*365,1))</f>
        <v>1095</v>
      </c>
      <c r="S57" s="294" t="s">
        <v>34</v>
      </c>
      <c r="T57" s="163">
        <f>IF(OR(LEFT($E57,3)="LFT",LEFT($E57,3)="NTN"), "-", IF(LEFT($J57,3)="Liq", 0.03%, 0.25%))</f>
        <v>2.5000000000000001E-3</v>
      </c>
      <c r="U57" s="295" t="s">
        <v>34</v>
      </c>
      <c r="V57" s="295" t="s">
        <v>1423</v>
      </c>
      <c r="W57" s="295" t="s">
        <v>34</v>
      </c>
      <c r="X57" s="296" t="s">
        <v>34</v>
      </c>
    </row>
    <row r="58" spans="1:24" ht="5.25" customHeight="1">
      <c r="E58" s="165"/>
      <c r="H58" s="206"/>
      <c r="I58" s="211"/>
    </row>
    <row r="59" spans="1:24" s="153" customFormat="1">
      <c r="A59" s="167"/>
      <c r="B59" s="190" t="s">
        <v>661</v>
      </c>
      <c r="C59" s="192" t="s">
        <v>865</v>
      </c>
      <c r="D59" s="190" t="str">
        <f>B59&amp;" "&amp;C59</f>
        <v>Pré-fixado Média</v>
      </c>
      <c r="E59" s="158" t="s">
        <v>1375</v>
      </c>
      <c r="F59" s="158"/>
      <c r="G59" s="158"/>
      <c r="H59" s="207"/>
      <c r="I59" s="212"/>
      <c r="J59" s="159"/>
      <c r="K59" s="158"/>
      <c r="L59" s="158"/>
      <c r="M59" s="158"/>
      <c r="N59" s="158"/>
      <c r="O59" s="158"/>
      <c r="P59" s="158"/>
      <c r="Q59" s="158"/>
      <c r="R59" s="158"/>
      <c r="S59" s="158"/>
      <c r="T59" s="158"/>
      <c r="U59" s="178"/>
      <c r="V59" s="178"/>
      <c r="W59" s="178"/>
      <c r="X59" s="202"/>
    </row>
    <row r="60" spans="1:24">
      <c r="E60" s="204" t="str">
        <f t="shared" ref="E60:E65" si="12">IF(F60&lt;&gt;"CP",F60&amp;" "&amp;I60&amp;IF(F60="LFT"," - "&amp;"Liquidez Diária","")&amp;" ("&amp;IF(G60="PRE", "", G60)&amp;TEXT(H60,"0.00%")&amp;")","Títulos Privados - "&amp;IF(J60&lt;1,IF(J59=0, "Liquidez Diária (", J60*12&amp;" meses ("),IF(J60=1,"1 ano (",IF(ISNUMBER(J60)*1,J60&amp;" anos (","Liquidez Diária (")))&amp;IF(IF(G60="PRE", "", G60)="%CDI",TEXT(H60,"0.0%")&amp;" CDI)",IF(G60="PRE", "", G60)&amp;TEXT(H60,"0.00%")&amp;")"))</f>
        <v>NTN-F 2027 (11.90%)</v>
      </c>
      <c r="F60" s="214" t="s">
        <v>1361</v>
      </c>
      <c r="G60" s="651" t="s">
        <v>1453</v>
      </c>
      <c r="H60" s="652" cm="1">
        <f t="array" ref="H60">IFERROR(IF(F60&lt;&gt;"CP", _xlfn._xlws.FILTER(IF(IF(IF(GetVRange("Taxas Diárias",9, "F")=$F60, GetVRange("Taxas Diárias",9, "G"))=$G60, GetVRange("Taxas Diárias",9, "I"))=$I60, GetVRange("Taxas Diárias",9, "H")),
IF(IF(IF(GetVRange("Taxas Diárias",9, "F")=$F60, GetVRange("Taxas Diárias",9, "G"))=$G60, GetVRange("Taxas Diárias",9, "I"))=$I60, GetVRange("Taxas Diárias",9, "H"))),
MIN(IFERROR(_xlfn._xlws.FILTER(IF(IF(IF(GetVRange("Taxas Diárias",9, "F")="Bancário", GetVRange("Taxas Diárias",9, "G"))=$G60, GetVRange("Taxas Diárias",9, "J"))=$J60, GetVRange("Taxas Diárias",9, "H")),
IF(IF(IF(GetVRange("Taxas Diárias",9, "F")="Bancário", GetVRange("Taxas Diárias",9, "G"))=$G60, GetVRange("Taxas Diárias",9, "J"))=$J60, GetVRange("Taxas Diárias",9, "H"))),10),
IFERROR(_xlfn._xlws.FILTER(IF(IF(IF(GetVRange("Taxas Diárias",9, "F")="Corporativo", GetVRange("Taxas Diárias",9, "G"))=$G60, GetVRange("Taxas Diárias",9, "J"))=$J60, GetVRange("Taxas Diárias",9, "H")),
IF(IF(IF(GetVRange("Taxas Diárias",9, "F")="Corporativo", GetVRange("Taxas Diárias",9, "G"))=$G60, GetVRange("Taxas Diárias",9, "J"))=$J60, GetVRange("Taxas Diárias",9, "H"))),10))), "-")</f>
        <v>0.11899999999999999</v>
      </c>
      <c r="I60" s="654">
        <v>2027</v>
      </c>
      <c r="J60" s="650" cm="1">
        <f t="array" ref="J60">IFERROR(_xlfn._xlws.FILTER(IF(IF(IF(GetVRange("Taxas Diárias",9, "F")=$F60, GetVRange("Taxas Diárias",9, "G"))=$G60, GetVRange("Taxas Diárias",9, "I"))=$I60, GetVRange("Taxas Diárias",9, "J")),
IF(IF(IF(GetVRange("Taxas Diárias",9, "F")=$F60, GetVRange("Taxas Diárias",9, "G"))=$G60, GetVRange("Taxas Diárias",9, "I"))=$I60, GetVRange("Taxas Diárias",9, "J"))), "-")</f>
        <v>3.3836627412093501</v>
      </c>
      <c r="K60" s="217" t="s">
        <v>1339</v>
      </c>
      <c r="L60" s="219" t="s">
        <v>1416</v>
      </c>
      <c r="M60" s="214" t="s">
        <v>1321</v>
      </c>
      <c r="N60" s="219" t="s">
        <v>34</v>
      </c>
      <c r="O60" s="219" t="s">
        <v>1363</v>
      </c>
      <c r="P60" s="293" t="s">
        <v>608</v>
      </c>
      <c r="Q60" s="161" t="s">
        <v>48</v>
      </c>
      <c r="R60" s="293">
        <f t="shared" ref="R60:R65" ca="1" si="13">IF(OR(LEFT($E60, 3) = "NTN", LEFT($E60, 3) = "LFT"), DATE(I60, 8, 15) - TODAY(), FLOOR(J60*365,1))</f>
        <v>1752</v>
      </c>
      <c r="S60" s="294" t="s">
        <v>34</v>
      </c>
      <c r="T60" s="163" t="str">
        <f t="shared" ref="T60:T65" si="14">IF(OR(LEFT($E60,3)="LFT",LEFT($E60,3)="NTN"), "-", IF(LEFT($J60,3)="Liq", 0.03%, 0.25%))</f>
        <v>-</v>
      </c>
      <c r="U60" s="295" t="s">
        <v>34</v>
      </c>
      <c r="V60" s="295" t="s">
        <v>1423</v>
      </c>
      <c r="W60" s="295" t="s">
        <v>34</v>
      </c>
      <c r="X60" s="296" t="s">
        <v>34</v>
      </c>
    </row>
    <row r="61" spans="1:24">
      <c r="E61" s="204" t="str">
        <f t="shared" si="12"/>
        <v>NTN-F 2029 (12.05%)</v>
      </c>
      <c r="F61" s="214" t="s">
        <v>1361</v>
      </c>
      <c r="G61" s="651" t="s">
        <v>1453</v>
      </c>
      <c r="H61" s="652" cm="1">
        <f t="array" ref="H61">IFERROR(IF(F61&lt;&gt;"CP", _xlfn._xlws.FILTER(IF(IF(IF(GetVRange("Taxas Diárias",9, "F")=$F61, GetVRange("Taxas Diárias",9, "G"))=$G61, GetVRange("Taxas Diárias",9, "I"))=$I61, GetVRange("Taxas Diárias",9, "H")),
IF(IF(IF(GetVRange("Taxas Diárias",9, "F")=$F61, GetVRange("Taxas Diárias",9, "G"))=$G61, GetVRange("Taxas Diárias",9, "I"))=$I61, GetVRange("Taxas Diárias",9, "H"))),
MIN(IFERROR(_xlfn._xlws.FILTER(IF(IF(IF(GetVRange("Taxas Diárias",9, "F")="Bancário", GetVRange("Taxas Diárias",9, "G"))=$G61, GetVRange("Taxas Diárias",9, "J"))=$J61, GetVRange("Taxas Diárias",9, "H")),
IF(IF(IF(GetVRange("Taxas Diárias",9, "F")="Bancário", GetVRange("Taxas Diárias",9, "G"))=$G61, GetVRange("Taxas Diárias",9, "J"))=$J61, GetVRange("Taxas Diárias",9, "H"))),10),
IFERROR(_xlfn._xlws.FILTER(IF(IF(IF(GetVRange("Taxas Diárias",9, "F")="Corporativo", GetVRange("Taxas Diárias",9, "G"))=$G61, GetVRange("Taxas Diárias",9, "J"))=$J61, GetVRange("Taxas Diárias",9, "H")),
IF(IF(IF(GetVRange("Taxas Diárias",9, "F")="Corporativo", GetVRange("Taxas Diárias",9, "G"))=$G61, GetVRange("Taxas Diárias",9, "J"))=$J61, GetVRange("Taxas Diárias",9, "H"))),10))), "-")</f>
        <v>0.1205</v>
      </c>
      <c r="I61" s="654">
        <v>2029</v>
      </c>
      <c r="J61" s="650" cm="1">
        <f t="array" ref="J61">IFERROR(_xlfn._xlws.FILTER(IF(IF(IF(GetVRange("Taxas Diárias",9, "F")=$F61, GetVRange("Taxas Diárias",9, "G"))=$G61, GetVRange("Taxas Diárias",9, "I"))=$I61, GetVRange("Taxas Diárias",9, "J")),
IF(IF(IF(GetVRange("Taxas Diárias",9, "F")=$F61, GetVRange("Taxas Diárias",9, "G"))=$G61, GetVRange("Taxas Diárias",9, "I"))=$I61, GetVRange("Taxas Diárias",9, "J"))), "-")</f>
        <v>4.5345788733077699</v>
      </c>
      <c r="K61" s="217" t="s">
        <v>1339</v>
      </c>
      <c r="L61" s="219" t="s">
        <v>1416</v>
      </c>
      <c r="M61" s="214" t="s">
        <v>1321</v>
      </c>
      <c r="N61" s="219" t="s">
        <v>34</v>
      </c>
      <c r="O61" s="219" t="s">
        <v>1363</v>
      </c>
      <c r="P61" s="293" t="s">
        <v>608</v>
      </c>
      <c r="Q61" s="161" t="s">
        <v>48</v>
      </c>
      <c r="R61" s="293">
        <f t="shared" ca="1" si="13"/>
        <v>2483</v>
      </c>
      <c r="S61" s="294" t="s">
        <v>34</v>
      </c>
      <c r="T61" s="163" t="str">
        <f t="shared" si="14"/>
        <v>-</v>
      </c>
      <c r="U61" s="295" t="s">
        <v>34</v>
      </c>
      <c r="V61" s="295" t="s">
        <v>1423</v>
      </c>
      <c r="W61" s="295" t="s">
        <v>34</v>
      </c>
      <c r="X61" s="296" t="s">
        <v>34</v>
      </c>
    </row>
    <row r="62" spans="1:24">
      <c r="E62" s="204" t="str">
        <f t="shared" si="12"/>
        <v>NTN-F 2031 (12.05%)</v>
      </c>
      <c r="F62" s="214" t="s">
        <v>1361</v>
      </c>
      <c r="G62" s="651" t="s">
        <v>1453</v>
      </c>
      <c r="H62" s="652" cm="1">
        <f t="array" ref="H62">IFERROR(IF(F62&lt;&gt;"CP", _xlfn._xlws.FILTER(IF(IF(IF(GetVRange("Taxas Diárias",9, "F")=$F62, GetVRange("Taxas Diárias",9, "G"))=$G62, GetVRange("Taxas Diárias",9, "I"))=$I62, GetVRange("Taxas Diárias",9, "H")),
IF(IF(IF(GetVRange("Taxas Diárias",9, "F")=$F62, GetVRange("Taxas Diárias",9, "G"))=$G62, GetVRange("Taxas Diárias",9, "I"))=$I62, GetVRange("Taxas Diárias",9, "H"))),
MIN(IFERROR(_xlfn._xlws.FILTER(IF(IF(IF(GetVRange("Taxas Diárias",9, "F")="Bancário", GetVRange("Taxas Diárias",9, "G"))=$G62, GetVRange("Taxas Diárias",9, "J"))=$J62, GetVRange("Taxas Diárias",9, "H")),
IF(IF(IF(GetVRange("Taxas Diárias",9, "F")="Bancário", GetVRange("Taxas Diárias",9, "G"))=$G62, GetVRange("Taxas Diárias",9, "J"))=$J62, GetVRange("Taxas Diárias",9, "H"))),10),
IFERROR(_xlfn._xlws.FILTER(IF(IF(IF(GetVRange("Taxas Diárias",9, "F")="Corporativo", GetVRange("Taxas Diárias",9, "G"))=$G62, GetVRange("Taxas Diárias",9, "J"))=$J62, GetVRange("Taxas Diárias",9, "H")),
IF(IF(IF(GetVRange("Taxas Diárias",9, "F")="Corporativo", GetVRange("Taxas Diárias",9, "G"))=$G62, GetVRange("Taxas Diárias",9, "J"))=$J62, GetVRange("Taxas Diárias",9, "H"))),10))), "-")</f>
        <v>0.1205</v>
      </c>
      <c r="I62" s="654">
        <v>2031</v>
      </c>
      <c r="J62" s="650" cm="1">
        <f t="array" ref="J62">IFERROR(_xlfn._xlws.FILTER(IF(IF(IF(GetVRange("Taxas Diárias",9, "F")=$F62, GetVRange("Taxas Diárias",9, "G"))=$G62, GetVRange("Taxas Diárias",9, "I"))=$I62, GetVRange("Taxas Diárias",9, "J")),
IF(IF(IF(GetVRange("Taxas Diárias",9, "F")=$F62, GetVRange("Taxas Diárias",9, "G"))=$G62, GetVRange("Taxas Diárias",9, "I"))=$I62, GetVRange("Taxas Diárias",9, "J"))), "-")</f>
        <v>5.4558243738906098</v>
      </c>
      <c r="K62" s="217" t="s">
        <v>1339</v>
      </c>
      <c r="L62" s="219" t="s">
        <v>1416</v>
      </c>
      <c r="M62" s="214" t="s">
        <v>1321</v>
      </c>
      <c r="N62" s="219" t="s">
        <v>34</v>
      </c>
      <c r="O62" s="219" t="s">
        <v>1363</v>
      </c>
      <c r="P62" s="293" t="s">
        <v>608</v>
      </c>
      <c r="Q62" s="161" t="s">
        <v>48</v>
      </c>
      <c r="R62" s="293">
        <f t="shared" ca="1" si="13"/>
        <v>3213</v>
      </c>
      <c r="S62" s="294" t="s">
        <v>34</v>
      </c>
      <c r="T62" s="163" t="str">
        <f t="shared" si="14"/>
        <v>-</v>
      </c>
      <c r="U62" s="295" t="s">
        <v>34</v>
      </c>
      <c r="V62" s="295" t="s">
        <v>1423</v>
      </c>
      <c r="W62" s="295" t="s">
        <v>34</v>
      </c>
      <c r="X62" s="296" t="s">
        <v>34</v>
      </c>
    </row>
    <row r="63" spans="1:24">
      <c r="E63" s="204" t="str">
        <f t="shared" si="12"/>
        <v>Títulos Privados - 4 anos (13.90%)</v>
      </c>
      <c r="F63" s="826" t="s">
        <v>2760</v>
      </c>
      <c r="G63" s="651" t="s">
        <v>1453</v>
      </c>
      <c r="H63" s="652" cm="1">
        <f t="array" ref="H63">IFERROR(IF(F63&lt;&gt;"CP", _xlfn._xlws.FILTER(IF(IF(IF(GetVRange("Taxas Diárias",9, "F")=$F63, GetVRange("Taxas Diárias",9, "G"))=$G63, GetVRange("Taxas Diárias",9, "I"))=$I63, GetVRange("Taxas Diárias",9, "H")),
IF(IF(IF(GetVRange("Taxas Diárias",9, "F")=$F63, GetVRange("Taxas Diárias",9, "G"))=$G63, GetVRange("Taxas Diárias",9, "I"))=$I63, GetVRange("Taxas Diárias",9, "H"))),
MIN(IFERROR(_xlfn._xlws.FILTER(IF(IF(IF(GetVRange("Taxas Diárias",9, "F")="Bancário", GetVRange("Taxas Diárias",9, "G"))=$G63, GetVRange("Taxas Diárias",9, "J"))=$J63, GetVRange("Taxas Diárias",9, "H")),
IF(IF(IF(GetVRange("Taxas Diárias",9, "F")="Bancário", GetVRange("Taxas Diárias",9, "G"))=$G63, GetVRange("Taxas Diárias",9, "J"))=$J63, GetVRange("Taxas Diárias",9, "H"))),10),
IFERROR(_xlfn._xlws.FILTER(IF(IF(IF(GetVRange("Taxas Diárias",9, "F")="Corporativo", GetVRange("Taxas Diárias",9, "G"))=$G63, GetVRange("Taxas Diárias",9, "J"))=$J63, GetVRange("Taxas Diárias",9, "H")),
IF(IF(IF(GetVRange("Taxas Diárias",9, "F")="Corporativo", GetVRange("Taxas Diárias",9, "G"))=$G63, GetVRange("Taxas Diárias",9, "J"))=$J63, GetVRange("Taxas Diárias",9, "H"))),10))), "-")</f>
        <v>0.13900000000000001</v>
      </c>
      <c r="I63" s="216" t="s">
        <v>34</v>
      </c>
      <c r="J63" s="655">
        <v>4</v>
      </c>
      <c r="K63" s="217" t="s">
        <v>1339</v>
      </c>
      <c r="L63" s="359" t="s">
        <v>1418</v>
      </c>
      <c r="M63" s="214" t="s">
        <v>34</v>
      </c>
      <c r="N63" s="214" t="s">
        <v>34</v>
      </c>
      <c r="O63" s="214" t="s">
        <v>663</v>
      </c>
      <c r="P63" s="293" t="s">
        <v>608</v>
      </c>
      <c r="Q63" s="161" t="s">
        <v>48</v>
      </c>
      <c r="R63" s="293">
        <f t="shared" ca="1" si="13"/>
        <v>1460</v>
      </c>
      <c r="S63" s="294" t="s">
        <v>34</v>
      </c>
      <c r="T63" s="163">
        <f t="shared" si="14"/>
        <v>2.5000000000000001E-3</v>
      </c>
      <c r="U63" s="295" t="s">
        <v>34</v>
      </c>
      <c r="V63" s="295" t="s">
        <v>1423</v>
      </c>
      <c r="W63" s="295" t="s">
        <v>34</v>
      </c>
      <c r="X63" s="296" t="s">
        <v>34</v>
      </c>
    </row>
    <row r="64" spans="1:24">
      <c r="E64" s="204" t="str">
        <f t="shared" si="12"/>
        <v>Títulos Privados - 5 anos (14.15%)</v>
      </c>
      <c r="F64" s="826" t="s">
        <v>2760</v>
      </c>
      <c r="G64" s="651" t="s">
        <v>1453</v>
      </c>
      <c r="H64" s="652" cm="1">
        <f t="array" ref="H64">IFERROR(IF(F64&lt;&gt;"CP", _xlfn._xlws.FILTER(IF(IF(IF(GetVRange("Taxas Diárias",9, "F")=$F64, GetVRange("Taxas Diárias",9, "G"))=$G64, GetVRange("Taxas Diárias",9, "I"))=$I64, GetVRange("Taxas Diárias",9, "H")),
IF(IF(IF(GetVRange("Taxas Diárias",9, "F")=$F64, GetVRange("Taxas Diárias",9, "G"))=$G64, GetVRange("Taxas Diárias",9, "I"))=$I64, GetVRange("Taxas Diárias",9, "H"))),
MIN(IFERROR(_xlfn._xlws.FILTER(IF(IF(IF(GetVRange("Taxas Diárias",9, "F")="Bancário", GetVRange("Taxas Diárias",9, "G"))=$G64, GetVRange("Taxas Diárias",9, "J"))=$J64, GetVRange("Taxas Diárias",9, "H")),
IF(IF(IF(GetVRange("Taxas Diárias",9, "F")="Bancário", GetVRange("Taxas Diárias",9, "G"))=$G64, GetVRange("Taxas Diárias",9, "J"))=$J64, GetVRange("Taxas Diárias",9, "H"))),10),
IFERROR(_xlfn._xlws.FILTER(IF(IF(IF(GetVRange("Taxas Diárias",9, "F")="Corporativo", GetVRange("Taxas Diárias",9, "G"))=$G64, GetVRange("Taxas Diárias",9, "J"))=$J64, GetVRange("Taxas Diárias",9, "H")),
IF(IF(IF(GetVRange("Taxas Diárias",9, "F")="Corporativo", GetVRange("Taxas Diárias",9, "G"))=$G64, GetVRange("Taxas Diárias",9, "J"))=$J64, GetVRange("Taxas Diárias",9, "H"))),10))), "-")</f>
        <v>0.14149999999999999</v>
      </c>
      <c r="I64" s="216" t="s">
        <v>34</v>
      </c>
      <c r="J64" s="655">
        <v>5</v>
      </c>
      <c r="K64" s="217" t="s">
        <v>1339</v>
      </c>
      <c r="L64" s="214" t="s">
        <v>1418</v>
      </c>
      <c r="M64" s="214" t="s">
        <v>34</v>
      </c>
      <c r="N64" s="214" t="s">
        <v>34</v>
      </c>
      <c r="O64" s="214" t="s">
        <v>663</v>
      </c>
      <c r="P64" s="293" t="s">
        <v>608</v>
      </c>
      <c r="Q64" s="161" t="s">
        <v>48</v>
      </c>
      <c r="R64" s="293">
        <f t="shared" ca="1" si="13"/>
        <v>1825</v>
      </c>
      <c r="S64" s="294" t="s">
        <v>34</v>
      </c>
      <c r="T64" s="163">
        <f t="shared" si="14"/>
        <v>2.5000000000000001E-3</v>
      </c>
      <c r="U64" s="295" t="s">
        <v>34</v>
      </c>
      <c r="V64" s="295" t="s">
        <v>1423</v>
      </c>
      <c r="W64" s="295" t="s">
        <v>34</v>
      </c>
      <c r="X64" s="296" t="s">
        <v>34</v>
      </c>
    </row>
    <row r="65" spans="1:24">
      <c r="E65" s="204" t="str">
        <f t="shared" si="12"/>
        <v>Títulos Privados - 6 anos (14.30%)</v>
      </c>
      <c r="F65" s="826" t="s">
        <v>2760</v>
      </c>
      <c r="G65" s="651" t="s">
        <v>1453</v>
      </c>
      <c r="H65" s="652" cm="1">
        <f t="array" ref="H65">IFERROR(IF(F65&lt;&gt;"CP", _xlfn._xlws.FILTER(IF(IF(IF(GetVRange("Taxas Diárias",9, "F")=$F65, GetVRange("Taxas Diárias",9, "G"))=$G65, GetVRange("Taxas Diárias",9, "I"))=$I65, GetVRange("Taxas Diárias",9, "H")),
IF(IF(IF(GetVRange("Taxas Diárias",9, "F")=$F65, GetVRange("Taxas Diárias",9, "G"))=$G65, GetVRange("Taxas Diárias",9, "I"))=$I65, GetVRange("Taxas Diárias",9, "H"))),
MIN(IFERROR(_xlfn._xlws.FILTER(IF(IF(IF(GetVRange("Taxas Diárias",9, "F")="Bancário", GetVRange("Taxas Diárias",9, "G"))=$G65, GetVRange("Taxas Diárias",9, "J"))=$J65, GetVRange("Taxas Diárias",9, "H")),
IF(IF(IF(GetVRange("Taxas Diárias",9, "F")="Bancário", GetVRange("Taxas Diárias",9, "G"))=$G65, GetVRange("Taxas Diárias",9, "J"))=$J65, GetVRange("Taxas Diárias",9, "H"))),10),
IFERROR(_xlfn._xlws.FILTER(IF(IF(IF(GetVRange("Taxas Diárias",9, "F")="Corporativo", GetVRange("Taxas Diárias",9, "G"))=$G65, GetVRange("Taxas Diárias",9, "J"))=$J65, GetVRange("Taxas Diárias",9, "H")),
IF(IF(IF(GetVRange("Taxas Diárias",9, "F")="Corporativo", GetVRange("Taxas Diárias",9, "G"))=$G65, GetVRange("Taxas Diárias",9, "J"))=$J65, GetVRange("Taxas Diárias",9, "H"))),10))), "-")</f>
        <v>0.14299999999999999</v>
      </c>
      <c r="I65" s="216" t="s">
        <v>34</v>
      </c>
      <c r="J65" s="655">
        <v>6</v>
      </c>
      <c r="K65" s="217" t="s">
        <v>1339</v>
      </c>
      <c r="L65" s="214" t="s">
        <v>1418</v>
      </c>
      <c r="M65" s="214" t="s">
        <v>34</v>
      </c>
      <c r="N65" s="214" t="s">
        <v>34</v>
      </c>
      <c r="O65" s="214" t="s">
        <v>663</v>
      </c>
      <c r="P65" s="293" t="s">
        <v>608</v>
      </c>
      <c r="Q65" s="161" t="s">
        <v>48</v>
      </c>
      <c r="R65" s="293">
        <f t="shared" ca="1" si="13"/>
        <v>2190</v>
      </c>
      <c r="S65" s="294" t="s">
        <v>34</v>
      </c>
      <c r="T65" s="163">
        <f t="shared" si="14"/>
        <v>2.5000000000000001E-3</v>
      </c>
      <c r="U65" s="295" t="s">
        <v>34</v>
      </c>
      <c r="V65" s="295" t="s">
        <v>1423</v>
      </c>
      <c r="W65" s="295" t="s">
        <v>34</v>
      </c>
      <c r="X65" s="296" t="s">
        <v>34</v>
      </c>
    </row>
    <row r="66" spans="1:24" ht="5.25" customHeight="1">
      <c r="E66" s="165"/>
    </row>
    <row r="67" spans="1:24" s="153" customFormat="1">
      <c r="A67" s="167"/>
      <c r="B67" s="190" t="s">
        <v>661</v>
      </c>
      <c r="C67" s="192" t="s">
        <v>866</v>
      </c>
      <c r="D67" s="190" t="str">
        <f>B67&amp;" "&amp;C67</f>
        <v>Pré-fixado Longa</v>
      </c>
      <c r="E67" s="158" t="s">
        <v>1369</v>
      </c>
      <c r="F67" s="158"/>
      <c r="G67" s="158"/>
      <c r="H67" s="158"/>
      <c r="I67" s="159"/>
      <c r="J67" s="159"/>
      <c r="K67" s="158"/>
      <c r="L67" s="158"/>
      <c r="M67" s="158"/>
      <c r="N67" s="158"/>
      <c r="O67" s="158"/>
      <c r="P67" s="158"/>
      <c r="Q67" s="158"/>
      <c r="R67" s="158"/>
      <c r="S67" s="158"/>
      <c r="T67" s="158"/>
      <c r="U67" s="178"/>
      <c r="V67" s="178"/>
      <c r="W67" s="178"/>
      <c r="X67" s="202"/>
    </row>
    <row r="68" spans="1:24">
      <c r="E68" s="160"/>
      <c r="F68" s="161"/>
      <c r="G68" s="161"/>
      <c r="H68" s="162"/>
      <c r="I68" s="161"/>
      <c r="J68" s="161"/>
      <c r="K68" s="163"/>
      <c r="L68" s="161"/>
      <c r="M68" s="161"/>
      <c r="N68" s="161"/>
      <c r="O68" s="161"/>
      <c r="P68" s="293"/>
      <c r="Q68" s="161"/>
      <c r="R68" s="293"/>
      <c r="S68" s="294"/>
      <c r="T68" s="163"/>
      <c r="U68" s="295"/>
      <c r="V68" s="295"/>
      <c r="W68" s="295"/>
      <c r="X68" s="296"/>
    </row>
    <row r="69" spans="1:24" s="153" customFormat="1" ht="11.25" customHeight="1">
      <c r="B69" s="190"/>
      <c r="C69" s="190"/>
      <c r="D69" s="190"/>
      <c r="I69" s="154"/>
      <c r="J69" s="154"/>
    </row>
    <row r="70" spans="1:24" s="153" customFormat="1">
      <c r="A70" s="167"/>
      <c r="B70" s="200"/>
      <c r="C70" s="190"/>
      <c r="D70" s="190"/>
      <c r="E70" s="155" t="s">
        <v>14</v>
      </c>
      <c r="F70" s="155"/>
      <c r="G70" s="155"/>
      <c r="H70" s="209"/>
      <c r="I70" s="213"/>
      <c r="J70" s="156"/>
      <c r="K70" s="155"/>
      <c r="L70" s="155"/>
      <c r="M70" s="155"/>
      <c r="N70" s="155"/>
      <c r="O70" s="155"/>
      <c r="P70" s="155"/>
      <c r="Q70" s="155"/>
      <c r="R70" s="155"/>
      <c r="S70" s="155"/>
      <c r="T70" s="155"/>
      <c r="U70" s="177"/>
      <c r="V70" s="177"/>
      <c r="W70" s="177"/>
      <c r="X70" s="201"/>
    </row>
    <row r="71" spans="1:24" s="153" customFormat="1" ht="3" customHeight="1">
      <c r="B71" s="190"/>
      <c r="C71" s="190"/>
      <c r="D71" s="190"/>
      <c r="H71" s="210"/>
      <c r="I71" s="157"/>
      <c r="J71" s="157"/>
    </row>
    <row r="72" spans="1:24" s="153" customFormat="1">
      <c r="A72" s="167"/>
      <c r="B72" s="190" t="s">
        <v>607</v>
      </c>
      <c r="C72" s="190" t="s">
        <v>608</v>
      </c>
      <c r="D72" s="190" t="str">
        <f>B72&amp;" "&amp;C72</f>
        <v>Long Only Brasil</v>
      </c>
      <c r="E72" s="158" t="s">
        <v>608</v>
      </c>
      <c r="F72" s="158"/>
      <c r="G72" s="158"/>
      <c r="H72" s="207"/>
      <c r="I72" s="212"/>
      <c r="J72" s="159"/>
      <c r="K72" s="158"/>
      <c r="L72" s="158"/>
      <c r="M72" s="158"/>
      <c r="N72" s="158"/>
      <c r="O72" s="158"/>
      <c r="P72" s="158"/>
      <c r="Q72" s="158"/>
      <c r="R72" s="158"/>
      <c r="S72" s="158"/>
      <c r="T72" s="158"/>
      <c r="U72" s="178"/>
      <c r="V72" s="178"/>
      <c r="W72" s="178"/>
      <c r="X72" s="202"/>
    </row>
    <row r="73" spans="1:24">
      <c r="E73" s="292" t="s">
        <v>1395</v>
      </c>
      <c r="F73" s="293" t="s">
        <v>1399</v>
      </c>
      <c r="G73" s="345" t="s">
        <v>34</v>
      </c>
      <c r="H73" s="869" t="s">
        <v>34</v>
      </c>
      <c r="I73" s="347" t="s">
        <v>34</v>
      </c>
      <c r="J73" s="348" t="s">
        <v>34</v>
      </c>
      <c r="K73" s="432" t="s">
        <v>1339</v>
      </c>
      <c r="L73" s="637" t="s">
        <v>1416</v>
      </c>
      <c r="M73" s="637" t="s">
        <v>1321</v>
      </c>
      <c r="N73" s="293" t="s">
        <v>34</v>
      </c>
      <c r="O73" s="293" t="s">
        <v>672</v>
      </c>
      <c r="P73" s="293" t="s">
        <v>608</v>
      </c>
      <c r="Q73" s="161" t="s">
        <v>48</v>
      </c>
      <c r="R73" s="293">
        <v>2</v>
      </c>
      <c r="S73" s="294">
        <v>3.0000000000000001E-3</v>
      </c>
      <c r="T73" s="163">
        <v>2.5000000000000001E-3</v>
      </c>
      <c r="U73" s="295" t="s">
        <v>34</v>
      </c>
      <c r="V73" s="295" t="s">
        <v>1423</v>
      </c>
      <c r="W73" s="295">
        <v>15220000000</v>
      </c>
      <c r="X73" s="296">
        <v>39784</v>
      </c>
    </row>
    <row r="74" spans="1:24">
      <c r="E74" s="428" t="s">
        <v>1434</v>
      </c>
      <c r="F74" s="429" t="s">
        <v>716</v>
      </c>
      <c r="G74" s="345" t="s">
        <v>34</v>
      </c>
      <c r="H74" s="869" t="s">
        <v>34</v>
      </c>
      <c r="I74" s="347" t="s">
        <v>34</v>
      </c>
      <c r="J74" s="348" t="s">
        <v>34</v>
      </c>
      <c r="K74" s="294" t="s">
        <v>715</v>
      </c>
      <c r="L74" s="637" t="s">
        <v>34</v>
      </c>
      <c r="M74" s="637" t="s">
        <v>1321</v>
      </c>
      <c r="N74" s="293" t="s">
        <v>34</v>
      </c>
      <c r="O74" s="429" t="s">
        <v>34</v>
      </c>
      <c r="P74" s="293" t="s">
        <v>608</v>
      </c>
      <c r="Q74" s="161" t="s">
        <v>48</v>
      </c>
      <c r="R74" s="293">
        <v>2</v>
      </c>
      <c r="S74" s="434" t="s">
        <v>34</v>
      </c>
      <c r="T74" s="432">
        <v>5.0000000000000001E-3</v>
      </c>
      <c r="U74" s="295" t="s">
        <v>34</v>
      </c>
      <c r="V74" s="295" t="s">
        <v>1423</v>
      </c>
      <c r="W74" s="431" t="s">
        <v>34</v>
      </c>
      <c r="X74" s="430" t="s">
        <v>34</v>
      </c>
    </row>
    <row r="75" spans="1:24" ht="5.25" customHeight="1">
      <c r="E75" s="165"/>
      <c r="H75" s="206"/>
      <c r="I75" s="211"/>
    </row>
    <row r="76" spans="1:24" s="153" customFormat="1">
      <c r="A76" s="167"/>
      <c r="B76" s="190" t="s">
        <v>15</v>
      </c>
      <c r="C76" s="190" t="s">
        <v>15</v>
      </c>
      <c r="D76" s="190" t="str">
        <f>B76&amp;" "&amp;C76</f>
        <v>Alternativos Alternativos</v>
      </c>
      <c r="E76" s="158" t="s">
        <v>15</v>
      </c>
      <c r="F76" s="158"/>
      <c r="G76" s="158"/>
      <c r="H76" s="207"/>
      <c r="I76" s="212"/>
      <c r="J76" s="159"/>
      <c r="K76" s="158"/>
      <c r="L76" s="158"/>
      <c r="M76" s="158"/>
      <c r="N76" s="158"/>
      <c r="O76" s="158"/>
      <c r="P76" s="158"/>
      <c r="Q76" s="158"/>
      <c r="R76" s="158"/>
      <c r="S76" s="158"/>
      <c r="T76" s="158"/>
      <c r="U76" s="178"/>
      <c r="V76" s="178"/>
      <c r="W76" s="178"/>
      <c r="X76" s="202"/>
    </row>
    <row r="77" spans="1:24">
      <c r="E77" s="428" t="s">
        <v>1435</v>
      </c>
      <c r="F77" s="429" t="s">
        <v>716</v>
      </c>
      <c r="G77" s="345" t="s">
        <v>34</v>
      </c>
      <c r="H77" s="869" t="s">
        <v>34</v>
      </c>
      <c r="I77" s="347" t="s">
        <v>34</v>
      </c>
      <c r="J77" s="348" t="s">
        <v>34</v>
      </c>
      <c r="K77" s="432" t="s">
        <v>1339</v>
      </c>
      <c r="L77" s="637" t="s">
        <v>34</v>
      </c>
      <c r="M77" s="637" t="s">
        <v>1321</v>
      </c>
      <c r="N77" s="293" t="s">
        <v>34</v>
      </c>
      <c r="O77" s="429" t="s">
        <v>34</v>
      </c>
      <c r="P77" s="293" t="s">
        <v>608</v>
      </c>
      <c r="Q77" s="161" t="s">
        <v>48</v>
      </c>
      <c r="R77" s="293">
        <v>2</v>
      </c>
      <c r="S77" s="434">
        <v>0.01</v>
      </c>
      <c r="T77" s="432">
        <v>2.5000000000000001E-3</v>
      </c>
      <c r="U77" s="295" t="s">
        <v>34</v>
      </c>
      <c r="V77" s="295" t="s">
        <v>1423</v>
      </c>
      <c r="W77" s="431" t="s">
        <v>34</v>
      </c>
      <c r="X77" s="430" t="s">
        <v>34</v>
      </c>
    </row>
    <row r="78" spans="1:24" ht="5.25" customHeight="1">
      <c r="E78" s="165"/>
      <c r="H78" s="206"/>
      <c r="I78" s="211"/>
    </row>
    <row r="79" spans="1:24" s="153" customFormat="1">
      <c r="A79" s="167"/>
      <c r="B79" s="190" t="s">
        <v>14</v>
      </c>
      <c r="C79" s="190" t="s">
        <v>690</v>
      </c>
      <c r="D79" s="190" t="str">
        <f>B79&amp;" "&amp;C79</f>
        <v>Renda Variável USA</v>
      </c>
      <c r="E79" s="158" t="s">
        <v>609</v>
      </c>
      <c r="F79" s="158"/>
      <c r="G79" s="158"/>
      <c r="H79" s="207"/>
      <c r="I79" s="212"/>
      <c r="J79" s="159"/>
      <c r="K79" s="158"/>
      <c r="L79" s="158"/>
      <c r="M79" s="158"/>
      <c r="N79" s="158"/>
      <c r="O79" s="158"/>
      <c r="P79" s="158"/>
      <c r="Q79" s="158"/>
      <c r="R79" s="158"/>
      <c r="S79" s="158"/>
      <c r="T79" s="158"/>
      <c r="U79" s="178"/>
      <c r="V79" s="178"/>
      <c r="W79" s="178"/>
      <c r="X79" s="202"/>
    </row>
    <row r="80" spans="1:24">
      <c r="E80" s="292" t="s">
        <v>464</v>
      </c>
      <c r="F80" s="293" t="s">
        <v>1399</v>
      </c>
      <c r="G80" s="345" t="s">
        <v>34</v>
      </c>
      <c r="H80" s="346" t="s">
        <v>34</v>
      </c>
      <c r="I80" s="347" t="s">
        <v>34</v>
      </c>
      <c r="J80" s="348" t="s">
        <v>34</v>
      </c>
      <c r="K80" s="217" t="s">
        <v>1339</v>
      </c>
      <c r="L80" s="637" t="s">
        <v>1416</v>
      </c>
      <c r="M80" s="637" t="s">
        <v>1321</v>
      </c>
      <c r="N80" s="293" t="s">
        <v>34</v>
      </c>
      <c r="O80" s="293" t="s">
        <v>672</v>
      </c>
      <c r="P80" s="293" t="s">
        <v>608</v>
      </c>
      <c r="Q80" s="293" t="s">
        <v>49</v>
      </c>
      <c r="R80" s="293">
        <v>2</v>
      </c>
      <c r="S80" s="294">
        <v>2.3999999999999998E-3</v>
      </c>
      <c r="T80" s="163">
        <v>2.5000000000000001E-3</v>
      </c>
      <c r="U80" s="295" t="s">
        <v>34</v>
      </c>
      <c r="V80" s="295" t="s">
        <v>1423</v>
      </c>
      <c r="W80" s="295">
        <v>3010000000</v>
      </c>
      <c r="X80" s="296">
        <v>41758</v>
      </c>
    </row>
    <row r="81" spans="1:24" ht="5.25" customHeight="1">
      <c r="E81" s="165"/>
      <c r="H81" s="206"/>
      <c r="I81" s="211"/>
    </row>
    <row r="82" spans="1:24" s="153" customFormat="1">
      <c r="A82" s="167"/>
      <c r="B82" s="190" t="s">
        <v>14</v>
      </c>
      <c r="C82" s="190" t="s">
        <v>612</v>
      </c>
      <c r="D82" s="190" t="str">
        <f>B82&amp;" "&amp;C82</f>
        <v>Renda Variável China</v>
      </c>
      <c r="E82" s="158" t="s">
        <v>612</v>
      </c>
      <c r="F82" s="158"/>
      <c r="G82" s="158"/>
      <c r="H82" s="207"/>
      <c r="I82" s="212"/>
      <c r="J82" s="159"/>
      <c r="K82" s="158"/>
      <c r="L82" s="158"/>
      <c r="M82" s="158"/>
      <c r="N82" s="158"/>
      <c r="O82" s="158"/>
      <c r="P82" s="158"/>
      <c r="Q82" s="158"/>
      <c r="R82" s="158"/>
      <c r="S82" s="158"/>
      <c r="T82" s="158"/>
      <c r="U82" s="178"/>
      <c r="V82" s="178"/>
      <c r="W82" s="178"/>
      <c r="X82" s="202"/>
    </row>
    <row r="83" spans="1:24">
      <c r="E83" s="292" t="s">
        <v>1396</v>
      </c>
      <c r="F83" s="293" t="s">
        <v>1399</v>
      </c>
      <c r="G83" s="345" t="s">
        <v>34</v>
      </c>
      <c r="H83" s="346" t="s">
        <v>34</v>
      </c>
      <c r="I83" s="347" t="s">
        <v>34</v>
      </c>
      <c r="J83" s="348" t="s">
        <v>34</v>
      </c>
      <c r="K83" s="217" t="s">
        <v>1339</v>
      </c>
      <c r="L83" s="637" t="s">
        <v>34</v>
      </c>
      <c r="M83" s="637" t="s">
        <v>1321</v>
      </c>
      <c r="N83" s="293" t="s">
        <v>34</v>
      </c>
      <c r="O83" s="293" t="s">
        <v>672</v>
      </c>
      <c r="P83" s="293" t="s">
        <v>608</v>
      </c>
      <c r="Q83" s="161" t="s">
        <v>48</v>
      </c>
      <c r="R83" s="293">
        <v>2</v>
      </c>
      <c r="S83" s="294">
        <v>8.8999999999999999E-3</v>
      </c>
      <c r="T83" s="163">
        <v>2.5000000000000001E-3</v>
      </c>
      <c r="U83" s="295" t="s">
        <v>34</v>
      </c>
      <c r="V83" s="295" t="s">
        <v>1423</v>
      </c>
      <c r="W83" s="295">
        <v>484000000</v>
      </c>
      <c r="X83" s="296">
        <v>44186</v>
      </c>
    </row>
    <row r="84" spans="1:24" ht="5.25" customHeight="1">
      <c r="E84" s="165"/>
      <c r="H84" s="206"/>
      <c r="I84" s="211"/>
    </row>
    <row r="85" spans="1:24" s="153" customFormat="1">
      <c r="A85" s="167"/>
      <c r="B85" s="190" t="s">
        <v>14</v>
      </c>
      <c r="C85" s="190" t="s">
        <v>613</v>
      </c>
      <c r="D85" s="190" t="str">
        <f>B85&amp;" "&amp;C85</f>
        <v>Renda Variável Europa</v>
      </c>
      <c r="E85" s="158" t="s">
        <v>613</v>
      </c>
      <c r="F85" s="158"/>
      <c r="G85" s="158"/>
      <c r="H85" s="207"/>
      <c r="I85" s="212"/>
      <c r="J85" s="159"/>
      <c r="K85" s="158"/>
      <c r="L85" s="158"/>
      <c r="M85" s="158"/>
      <c r="N85" s="158"/>
      <c r="O85" s="158"/>
      <c r="P85" s="158"/>
      <c r="Q85" s="158"/>
      <c r="R85" s="158"/>
      <c r="S85" s="158"/>
      <c r="T85" s="158"/>
      <c r="U85" s="178"/>
      <c r="V85" s="178"/>
      <c r="W85" s="178"/>
      <c r="X85" s="202"/>
    </row>
    <row r="86" spans="1:24">
      <c r="E86" s="292" t="s">
        <v>1397</v>
      </c>
      <c r="F86" s="293" t="s">
        <v>1399</v>
      </c>
      <c r="G86" s="345" t="s">
        <v>34</v>
      </c>
      <c r="H86" s="346" t="s">
        <v>34</v>
      </c>
      <c r="I86" s="347" t="s">
        <v>34</v>
      </c>
      <c r="J86" s="348" t="s">
        <v>34</v>
      </c>
      <c r="K86" s="217" t="s">
        <v>1339</v>
      </c>
      <c r="L86" s="637" t="s">
        <v>34</v>
      </c>
      <c r="M86" s="637" t="s">
        <v>1321</v>
      </c>
      <c r="N86" s="293" t="s">
        <v>34</v>
      </c>
      <c r="O86" s="293" t="s">
        <v>672</v>
      </c>
      <c r="P86" s="293" t="s">
        <v>608</v>
      </c>
      <c r="Q86" s="161" t="s">
        <v>48</v>
      </c>
      <c r="R86" s="293">
        <v>2</v>
      </c>
      <c r="S86" s="294">
        <v>3.8999999999999998E-3</v>
      </c>
      <c r="T86" s="163">
        <v>2.5000000000000001E-3</v>
      </c>
      <c r="U86" s="295" t="s">
        <v>34</v>
      </c>
      <c r="V86" s="295" t="s">
        <v>1423</v>
      </c>
      <c r="W86" s="295">
        <v>45310000</v>
      </c>
      <c r="X86" s="296">
        <v>44215</v>
      </c>
    </row>
    <row r="87" spans="1:24" ht="5.25" customHeight="1">
      <c r="E87" s="165"/>
      <c r="H87" s="206"/>
      <c r="I87" s="211"/>
    </row>
    <row r="88" spans="1:24" s="153" customFormat="1">
      <c r="A88" s="167"/>
      <c r="B88" s="190" t="s">
        <v>14</v>
      </c>
      <c r="C88" s="190" t="s">
        <v>611</v>
      </c>
      <c r="D88" s="190" t="str">
        <f>B88&amp;" "&amp;C88</f>
        <v>Renda Variável Global</v>
      </c>
      <c r="E88" s="158" t="s">
        <v>611</v>
      </c>
      <c r="F88" s="158"/>
      <c r="G88" s="158"/>
      <c r="H88" s="207"/>
      <c r="I88" s="212"/>
      <c r="J88" s="159"/>
      <c r="K88" s="158"/>
      <c r="L88" s="158"/>
      <c r="M88" s="158"/>
      <c r="N88" s="158"/>
      <c r="O88" s="158"/>
      <c r="P88" s="158"/>
      <c r="Q88" s="158"/>
      <c r="R88" s="158"/>
      <c r="S88" s="158"/>
      <c r="T88" s="158"/>
      <c r="U88" s="178"/>
      <c r="V88" s="178"/>
      <c r="W88" s="178"/>
      <c r="X88" s="202"/>
    </row>
    <row r="89" spans="1:24">
      <c r="E89" s="292" t="s">
        <v>1398</v>
      </c>
      <c r="F89" s="293" t="s">
        <v>1399</v>
      </c>
      <c r="G89" s="345" t="s">
        <v>34</v>
      </c>
      <c r="H89" s="346" t="s">
        <v>34</v>
      </c>
      <c r="I89" s="347" t="s">
        <v>34</v>
      </c>
      <c r="J89" s="348" t="s">
        <v>34</v>
      </c>
      <c r="K89" s="217" t="s">
        <v>1339</v>
      </c>
      <c r="L89" s="637" t="s">
        <v>34</v>
      </c>
      <c r="M89" s="637" t="s">
        <v>1321</v>
      </c>
      <c r="N89" s="293" t="s">
        <v>34</v>
      </c>
      <c r="O89" s="293" t="s">
        <v>672</v>
      </c>
      <c r="P89" s="293" t="s">
        <v>608</v>
      </c>
      <c r="Q89" s="161" t="s">
        <v>48</v>
      </c>
      <c r="R89" s="293">
        <v>2</v>
      </c>
      <c r="S89" s="294">
        <v>3.8E-3</v>
      </c>
      <c r="T89" s="163">
        <v>2.5000000000000001E-3</v>
      </c>
      <c r="U89" s="295" t="s">
        <v>34</v>
      </c>
      <c r="V89" s="295" t="s">
        <v>1423</v>
      </c>
      <c r="W89" s="295">
        <v>50720000</v>
      </c>
      <c r="X89" s="296">
        <v>44489</v>
      </c>
    </row>
    <row r="90" spans="1:24" ht="5.25" customHeight="1">
      <c r="E90" s="165"/>
      <c r="H90" s="206"/>
      <c r="I90" s="211"/>
    </row>
    <row r="91" spans="1:24" s="153" customFormat="1">
      <c r="A91" s="167"/>
      <c r="B91" s="190" t="s">
        <v>14</v>
      </c>
      <c r="C91" s="190" t="s">
        <v>696</v>
      </c>
      <c r="D91" s="190" t="str">
        <f>B91&amp;" "&amp;C91</f>
        <v>Renda Variável EM</v>
      </c>
      <c r="E91" s="158" t="s">
        <v>696</v>
      </c>
      <c r="F91" s="158"/>
      <c r="G91" s="158"/>
      <c r="H91" s="207"/>
      <c r="I91" s="212"/>
      <c r="J91" s="159"/>
      <c r="K91" s="158"/>
      <c r="L91" s="158"/>
      <c r="M91" s="158"/>
      <c r="N91" s="158"/>
      <c r="O91" s="158"/>
      <c r="P91" s="158"/>
      <c r="Q91" s="158"/>
      <c r="R91" s="158"/>
      <c r="S91" s="158"/>
      <c r="T91" s="158"/>
      <c r="U91" s="178"/>
      <c r="V91" s="178"/>
      <c r="W91" s="178"/>
      <c r="X91" s="202"/>
    </row>
    <row r="92" spans="1:24">
      <c r="E92" s="292" t="s">
        <v>1400</v>
      </c>
      <c r="F92" s="293" t="s">
        <v>1399</v>
      </c>
      <c r="G92" s="345" t="s">
        <v>34</v>
      </c>
      <c r="H92" s="346" t="s">
        <v>34</v>
      </c>
      <c r="I92" s="347" t="s">
        <v>34</v>
      </c>
      <c r="J92" s="348" t="s">
        <v>34</v>
      </c>
      <c r="K92" s="217" t="s">
        <v>1339</v>
      </c>
      <c r="L92" s="637" t="s">
        <v>34</v>
      </c>
      <c r="M92" s="637" t="s">
        <v>1321</v>
      </c>
      <c r="N92" s="293" t="s">
        <v>34</v>
      </c>
      <c r="O92" s="293" t="s">
        <v>672</v>
      </c>
      <c r="P92" s="293" t="s">
        <v>608</v>
      </c>
      <c r="Q92" s="161" t="s">
        <v>48</v>
      </c>
      <c r="R92" s="293">
        <v>2</v>
      </c>
      <c r="S92" s="294">
        <v>0.01</v>
      </c>
      <c r="T92" s="163">
        <v>2.5000000000000001E-3</v>
      </c>
      <c r="U92" s="295" t="s">
        <v>34</v>
      </c>
      <c r="V92" s="295" t="s">
        <v>1423</v>
      </c>
      <c r="W92" s="295">
        <v>13540000</v>
      </c>
      <c r="X92" s="296">
        <v>44375</v>
      </c>
    </row>
    <row r="93" spans="1:24" ht="5.25" customHeight="1">
      <c r="E93" s="165"/>
      <c r="H93" s="206"/>
      <c r="I93" s="211"/>
    </row>
    <row r="94" spans="1:24" s="153" customFormat="1" ht="11.25" customHeight="1">
      <c r="B94" s="190"/>
      <c r="C94" s="190"/>
      <c r="D94" s="190"/>
      <c r="I94" s="154"/>
      <c r="J94" s="154"/>
    </row>
    <row r="95" spans="1:24">
      <c r="B95" s="200" t="s">
        <v>1343</v>
      </c>
      <c r="C95" s="200"/>
    </row>
  </sheetData>
  <mergeCells count="1">
    <mergeCell ref="E2:H3"/>
  </mergeCells>
  <conditionalFormatting sqref="E33:O33">
    <cfRule type="expression" dxfId="85" priority="199">
      <formula>AND(E33&lt;&gt;"",#REF!="",OR(COLUMN(E33)=COLUMN(#REF!),COLUMN(E33)=COLUMN(#REF!)))</formula>
    </cfRule>
  </conditionalFormatting>
  <conditionalFormatting sqref="E42:O42">
    <cfRule type="expression" dxfId="84" priority="198">
      <formula>AND(E42&lt;&gt;"",#REF!="",OR(COLUMN(E42)=COLUMN(#REF!),COLUMN(E42)=COLUMN(#REF!)))</formula>
    </cfRule>
  </conditionalFormatting>
  <conditionalFormatting sqref="E87:K88 E90:K90 E89:F89 K89 E58:O58 E75:O75 E81:O81 E84:O84 E93:O93 L87:O90 E78:O78">
    <cfRule type="expression" dxfId="83" priority="197">
      <formula>AND(E58&lt;&gt;"",#REF!="",OR(COLUMN(E58)=COLUMN(#REF!),COLUMN(E58)=COLUMN(#REF!)))</formula>
    </cfRule>
  </conditionalFormatting>
  <conditionalFormatting sqref="J46:J48 E68:G68 E66:G66 F13:G13 F12:H12 I12:K13 J14:K16 K39:K41 L68:O68 I66:M66 N60:O66 L12:M20 N11:O20 L26:O32 N44:O48 N53:O57 L73:O74 F77:O77 L80:O80 L83:O83 L86:O86 L89:O89 L92:O92 E26:K26 K27:K28 F27:J29 G30:H32 G46:G48 I44:J45 E53:E57 E60:E65 E44:E48 E26:E32 I35:L37 H44:H48 H53:K54 H60:K62 H55:H57 J55:K57 H63:H65 J63:K65 J30:K32 L21:O21 E14:I21 J38:J41 L38:L41 M35:O41 E35:H41 I38:K38 H12:H20 E11:E21">
    <cfRule type="expression" dxfId="82" priority="196">
      <formula>AND(E11&lt;&gt;"",#REF!="",OR(COLUMN(E11)=COLUMN(#REF!),COLUMN(E11)=COLUMN(#REF!)))</formula>
    </cfRule>
  </conditionalFormatting>
  <conditionalFormatting sqref="J68:K68 G44:G45 K44:K48 J18:K18 J17 G60:G65 J19:J21">
    <cfRule type="expression" dxfId="81" priority="193">
      <formula>AND(G17&lt;&gt;"",#REF!="",OR(COLUMN(G17)=COLUMN(#REF!),COLUMN(G17)=COLUMN(#REF!)))</formula>
    </cfRule>
  </conditionalFormatting>
  <conditionalFormatting sqref="I68">
    <cfRule type="expression" dxfId="80" priority="180">
      <formula>AND(I68&lt;&gt;"",#REF!="",OR(COLUMN(I68)=COLUMN(#REF!),COLUMN(I68)=COLUMN(#REF!)))</formula>
    </cfRule>
  </conditionalFormatting>
  <conditionalFormatting sqref="F44:F45">
    <cfRule type="expression" dxfId="79" priority="178">
      <formula>AND(F44&lt;&gt;"",#REF!="",OR(COLUMN(F44)=COLUMN(#REF!),COLUMN(F44)=COLUMN(#REF!)))</formula>
    </cfRule>
  </conditionalFormatting>
  <conditionalFormatting sqref="F53:F54">
    <cfRule type="expression" dxfId="78" priority="177">
      <formula>AND(F53&lt;&gt;"",#REF!="",OR(COLUMN(F53)=COLUMN(#REF!),COLUMN(F53)=COLUMN(#REF!)))</formula>
    </cfRule>
  </conditionalFormatting>
  <conditionalFormatting sqref="F60:F62">
    <cfRule type="expression" dxfId="77" priority="176">
      <formula>AND(F60&lt;&gt;"",#REF!="",OR(COLUMN(F60)=COLUMN(#REF!),COLUMN(F60)=COLUMN(#REF!)))</formula>
    </cfRule>
  </conditionalFormatting>
  <conditionalFormatting sqref="I39:I41">
    <cfRule type="expression" dxfId="76" priority="159">
      <formula>AND(I39&lt;&gt;"",#REF!="",OR(COLUMN(I39)=COLUMN(#REF!),COLUMN(I39)=COLUMN(#REF!)))</formula>
    </cfRule>
  </conditionalFormatting>
  <conditionalFormatting sqref="I46:I48">
    <cfRule type="expression" dxfId="75" priority="157">
      <formula>AND(I46&lt;&gt;"",#REF!="",OR(COLUMN(I46)=COLUMN(#REF!),COLUMN(I46)=COLUMN(#REF!)))</formula>
    </cfRule>
  </conditionalFormatting>
  <conditionalFormatting sqref="K20:K21">
    <cfRule type="expression" dxfId="74" priority="143">
      <formula>AND(K20&lt;&gt;"",#REF!="",OR(COLUMN(K20)=COLUMN(#REF!),COLUMN(K20)=COLUMN(#REF!)))</formula>
    </cfRule>
  </conditionalFormatting>
  <conditionalFormatting sqref="K17">
    <cfRule type="expression" dxfId="73" priority="142">
      <formula>AND(K17&lt;&gt;"",#REF!="",OR(COLUMN(K17)=COLUMN(#REF!),COLUMN(K17)=COLUMN(#REF!)))</formula>
    </cfRule>
  </conditionalFormatting>
  <conditionalFormatting sqref="K19">
    <cfRule type="expression" dxfId="72" priority="141">
      <formula>AND(K19&lt;&gt;"",#REF!="",OR(COLUMN(K19)=COLUMN(#REF!),COLUMN(K19)=COLUMN(#REF!)))</formula>
    </cfRule>
  </conditionalFormatting>
  <conditionalFormatting sqref="K29">
    <cfRule type="expression" dxfId="71" priority="140">
      <formula>AND(K29&lt;&gt;"",#REF!="",OR(COLUMN(K29)=COLUMN(#REF!),COLUMN(K29)=COLUMN(#REF!)))</formula>
    </cfRule>
  </conditionalFormatting>
  <conditionalFormatting sqref="E80 E83 E86 E89 H80:K80 H83:K83 H86:K86 H89:K89 H73:K74 E73:E74">
    <cfRule type="expression" dxfId="70" priority="129">
      <formula>AND(E73&lt;&gt;"",#REF!="",OR(COLUMN(E73)=COLUMN(#REF!),COLUMN(E73)=COLUMN(#REF!)))</formula>
    </cfRule>
  </conditionalFormatting>
  <conditionalFormatting sqref="F73:F74">
    <cfRule type="expression" dxfId="69" priority="127">
      <formula>AND(F73&lt;&gt;"",#REF!="",OR(COLUMN(F73)=COLUMN(#REF!),COLUMN(F73)=COLUMN(#REF!)))</formula>
    </cfRule>
  </conditionalFormatting>
  <conditionalFormatting sqref="G73:G74">
    <cfRule type="expression" dxfId="68" priority="122">
      <formula>AND(G73&lt;&gt;"",#REF!="",OR(COLUMN(G73)=COLUMN(#REF!),COLUMN(G73)=COLUMN(#REF!)))</formula>
    </cfRule>
  </conditionalFormatting>
  <conditionalFormatting sqref="F80">
    <cfRule type="expression" dxfId="67" priority="109">
      <formula>AND(F80&lt;&gt;"",#REF!="",OR(COLUMN(F80)=COLUMN(#REF!),COLUMN(F80)=COLUMN(#REF!)))</formula>
    </cfRule>
  </conditionalFormatting>
  <conditionalFormatting sqref="F83">
    <cfRule type="expression" dxfId="66" priority="108">
      <formula>AND(F83&lt;&gt;"",#REF!="",OR(COLUMN(F83)=COLUMN(#REF!),COLUMN(F83)=COLUMN(#REF!)))</formula>
    </cfRule>
  </conditionalFormatting>
  <conditionalFormatting sqref="F89">
    <cfRule type="expression" dxfId="65" priority="107">
      <formula>AND(F89&lt;&gt;"",#REF!="",OR(COLUMN(F89)=COLUMN(#REF!),COLUMN(F89)=COLUMN(#REF!)))</formula>
    </cfRule>
  </conditionalFormatting>
  <conditionalFormatting sqref="F86">
    <cfRule type="expression" dxfId="64" priority="106">
      <formula>AND(F86&lt;&gt;"",#REF!="",OR(COLUMN(F86)=COLUMN(#REF!),COLUMN(F86)=COLUMN(#REF!)))</formula>
    </cfRule>
  </conditionalFormatting>
  <conditionalFormatting sqref="K92 E92">
    <cfRule type="expression" dxfId="63" priority="67">
      <formula>AND(E92&lt;&gt;"",#REF!="",OR(COLUMN(E92)=COLUMN(#REF!),COLUMN(E92)=COLUMN(#REF!)))</formula>
    </cfRule>
  </conditionalFormatting>
  <conditionalFormatting sqref="F92">
    <cfRule type="expression" dxfId="62" priority="65">
      <formula>AND(F92&lt;&gt;"",#REF!="",OR(COLUMN(F92)=COLUMN(#REF!),COLUMN(F92)=COLUMN(#REF!)))</formula>
    </cfRule>
  </conditionalFormatting>
  <conditionalFormatting sqref="G80">
    <cfRule type="expression" dxfId="61" priority="63">
      <formula>AND(G80&lt;&gt;"",#REF!="",OR(COLUMN(G80)=COLUMN(#REF!),COLUMN(G80)=COLUMN(#REF!)))</formula>
    </cfRule>
  </conditionalFormatting>
  <conditionalFormatting sqref="G83">
    <cfRule type="expression" dxfId="60" priority="62">
      <formula>AND(G83&lt;&gt;"",#REF!="",OR(COLUMN(G83)=COLUMN(#REF!),COLUMN(G83)=COLUMN(#REF!)))</formula>
    </cfRule>
  </conditionalFormatting>
  <conditionalFormatting sqref="G86">
    <cfRule type="expression" dxfId="59" priority="61">
      <formula>AND(G86&lt;&gt;"",#REF!="",OR(COLUMN(G86)=COLUMN(#REF!),COLUMN(G86)=COLUMN(#REF!)))</formula>
    </cfRule>
  </conditionalFormatting>
  <conditionalFormatting sqref="G89">
    <cfRule type="expression" dxfId="58" priority="60">
      <formula>AND(G89&lt;&gt;"",#REF!="",OR(COLUMN(G89)=COLUMN(#REF!),COLUMN(G89)=COLUMN(#REF!)))</formula>
    </cfRule>
  </conditionalFormatting>
  <conditionalFormatting sqref="H92:J92">
    <cfRule type="expression" dxfId="57" priority="59">
      <formula>AND(H92&lt;&gt;"",#REF!="",OR(COLUMN(H92)=COLUMN(#REF!),COLUMN(H92)=COLUMN(#REF!)))</formula>
    </cfRule>
  </conditionalFormatting>
  <conditionalFormatting sqref="G92">
    <cfRule type="expression" dxfId="56" priority="58">
      <formula>AND(G92&lt;&gt;"",#REF!="",OR(COLUMN(G92)=COLUMN(#REF!),COLUMN(G92)=COLUMN(#REF!)))</formula>
    </cfRule>
  </conditionalFormatting>
  <conditionalFormatting sqref="H11:K12">
    <cfRule type="expression" dxfId="55" priority="57">
      <formula>AND(H11&lt;&gt;"",#REF!="",OR(COLUMN(H11)=COLUMN(#REF!),COLUMN(H11)=COLUMN(#REF!)))</formula>
    </cfRule>
  </conditionalFormatting>
  <conditionalFormatting sqref="F11:F12">
    <cfRule type="expression" dxfId="54" priority="56">
      <formula>AND(F11&lt;&gt;"",#REF!="",OR(COLUMN(F11)=COLUMN(#REF!),COLUMN(F11)=COLUMN(#REF!)))</formula>
    </cfRule>
  </conditionalFormatting>
  <conditionalFormatting sqref="G11:G12">
    <cfRule type="expression" dxfId="53" priority="53">
      <formula>AND(G11&lt;&gt;"",#REF!="",OR(COLUMN(G11)=COLUMN(#REF!),COLUMN(G11)=COLUMN(#REF!)))</formula>
    </cfRule>
  </conditionalFormatting>
  <conditionalFormatting sqref="M11:N12">
    <cfRule type="expression" dxfId="52" priority="28">
      <formula>AND(M11&lt;&gt;"",#REF!="",OR(COLUMN(M11)=COLUMN(#REF!),COLUMN(M11)=COLUMN(#REF!)))</formula>
    </cfRule>
  </conditionalFormatting>
  <conditionalFormatting sqref="L55:L57">
    <cfRule type="expression" dxfId="51" priority="25">
      <formula>AND(L55&lt;&gt;"",#REF!="",OR(COLUMN(L55)=COLUMN(#REF!),COLUMN(L55)=COLUMN(#REF!)))</formula>
    </cfRule>
  </conditionalFormatting>
  <conditionalFormatting sqref="L53:L54">
    <cfRule type="expression" dxfId="50" priority="23">
      <formula>AND(L53&lt;&gt;"",#REF!="",OR(COLUMN(L53)=COLUMN(#REF!),COLUMN(L53)=COLUMN(#REF!)))</formula>
    </cfRule>
  </conditionalFormatting>
  <conditionalFormatting sqref="L60:L62">
    <cfRule type="expression" dxfId="49" priority="22">
      <formula>AND(L60&lt;&gt;"",#REF!="",OR(COLUMN(L60)=COLUMN(#REF!),COLUMN(L60)=COLUMN(#REF!)))</formula>
    </cfRule>
  </conditionalFormatting>
  <conditionalFormatting sqref="L63:L65">
    <cfRule type="expression" dxfId="48" priority="21">
      <formula>AND(L63&lt;&gt;"",#REF!="",OR(COLUMN(L63)=COLUMN(#REF!),COLUMN(L63)=COLUMN(#REF!)))</formula>
    </cfRule>
  </conditionalFormatting>
  <conditionalFormatting sqref="L11:L12">
    <cfRule type="expression" dxfId="47" priority="20">
      <formula>AND(L11&lt;&gt;"",#REF!="",OR(COLUMN(L11)=COLUMN(#REF!),COLUMN(L11)=COLUMN(#REF!)))</formula>
    </cfRule>
  </conditionalFormatting>
  <conditionalFormatting sqref="L44:L45">
    <cfRule type="expression" dxfId="46" priority="19">
      <formula>AND(L44&lt;&gt;"",#REF!="",OR(COLUMN(L44)=COLUMN(#REF!),COLUMN(L44)=COLUMN(#REF!)))</formula>
    </cfRule>
  </conditionalFormatting>
  <conditionalFormatting sqref="L46:L48">
    <cfRule type="expression" dxfId="45" priority="18">
      <formula>AND(L46&lt;&gt;"",#REF!="",OR(COLUMN(L46)=COLUMN(#REF!),COLUMN(L46)=COLUMN(#REF!)))</formula>
    </cfRule>
  </conditionalFormatting>
  <conditionalFormatting sqref="M44:N48">
    <cfRule type="expression" dxfId="44" priority="17">
      <formula>AND(M44&lt;&gt;"",#REF!="",OR(COLUMN(M44)=COLUMN(#REF!),COLUMN(M44)=COLUMN(#REF!)))</formula>
    </cfRule>
  </conditionalFormatting>
  <conditionalFormatting sqref="M53:N57">
    <cfRule type="expression" dxfId="43" priority="16">
      <formula>AND(M53&lt;&gt;"",#REF!="",OR(COLUMN(M53)=COLUMN(#REF!),COLUMN(M53)=COLUMN(#REF!)))</formula>
    </cfRule>
  </conditionalFormatting>
  <conditionalFormatting sqref="M60:N65">
    <cfRule type="expression" dxfId="42" priority="15">
      <formula>AND(M60&lt;&gt;"",#REF!="",OR(COLUMN(M60)=COLUMN(#REF!),COLUMN(M60)=COLUMN(#REF!)))</formula>
    </cfRule>
  </conditionalFormatting>
  <conditionalFormatting sqref="E77">
    <cfRule type="expression" dxfId="41" priority="10">
      <formula>AND(E77&lt;&gt;"",#REF!="",OR(COLUMN(E77)=COLUMN(#REF!),COLUMN(E77)=COLUMN(#REF!)))</formula>
    </cfRule>
  </conditionalFormatting>
  <conditionalFormatting sqref="G53:G57">
    <cfRule type="expression" dxfId="40" priority="9">
      <formula>AND(G53&lt;&gt;"",#REF!="",OR(COLUMN(G53)=COLUMN(#REF!),COLUMN(G53)=COLUMN(#REF!)))</formula>
    </cfRule>
  </conditionalFormatting>
  <conditionalFormatting sqref="F46:F48">
    <cfRule type="expression" dxfId="39" priority="7">
      <formula>AND(F46&lt;&gt;"",#REF!="",OR(COLUMN(F46)=COLUMN(#REF!),COLUMN(F46)=COLUMN(#REF!)))</formula>
    </cfRule>
  </conditionalFormatting>
  <conditionalFormatting sqref="F55:F57">
    <cfRule type="expression" dxfId="38" priority="6">
      <formula>AND(F55&lt;&gt;"",#REF!="",OR(COLUMN(F55)=COLUMN(#REF!),COLUMN(F55)=COLUMN(#REF!)))</formula>
    </cfRule>
  </conditionalFormatting>
  <conditionalFormatting sqref="F63:F65">
    <cfRule type="expression" dxfId="37" priority="5">
      <formula>AND(F63&lt;&gt;"",#REF!="",OR(COLUMN(F63)=COLUMN(#REF!),COLUMN(F63)=COLUMN(#REF!)))</formula>
    </cfRule>
  </conditionalFormatting>
  <conditionalFormatting sqref="I63:I65 I55:I57">
    <cfRule type="expression" dxfId="36" priority="4">
      <formula>AND(I55&lt;&gt;"",#REF!="",OR(COLUMN(I55)=COLUMN(#REF!),COLUMN(I55)=COLUMN(#REF!)))</formula>
    </cfRule>
  </conditionalFormatting>
  <conditionalFormatting sqref="I30:I32">
    <cfRule type="expression" dxfId="35" priority="2">
      <formula>AND(I30&lt;&gt;"",#REF!="",OR(COLUMN(I30)=COLUMN(#REF!),COLUMN(I30)=COLUMN(#REF!)))</formula>
    </cfRule>
  </conditionalFormatting>
  <conditionalFormatting sqref="F30:F32">
    <cfRule type="expression" dxfId="34" priority="1">
      <formula>AND(F30&lt;&gt;"",#REF!="",OR(COLUMN(F30)=COLUMN(#REF!),COLUMN(F30)=COLUMN(#REF!)))</formula>
    </cfRule>
  </conditionalFormatting>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K51"/>
  <sheetViews>
    <sheetView showGridLines="0" tabSelected="1" zoomScale="85" zoomScaleNormal="85" workbookViewId="0">
      <selection activeCell="G21" sqref="G21"/>
    </sheetView>
  </sheetViews>
  <sheetFormatPr defaultColWidth="10.69921875" defaultRowHeight="15"/>
  <cols>
    <col min="1" max="1" width="1.69921875" style="640" customWidth="1"/>
    <col min="2" max="2" width="7.8984375" style="192" hidden="1" customWidth="1"/>
    <col min="3" max="3" width="10.69921875" style="192" hidden="1" customWidth="1"/>
    <col min="4" max="4" width="9.59765625" style="192" hidden="1" customWidth="1"/>
    <col min="5" max="5" width="30.19921875" style="640" bestFit="1" customWidth="1"/>
    <col min="6" max="6" width="8.09765625" style="641" bestFit="1" customWidth="1"/>
    <col min="7" max="7" width="11.296875" style="641" bestFit="1" customWidth="1"/>
    <col min="8" max="8" width="16.296875" style="641" bestFit="1" customWidth="1"/>
    <col min="9" max="9" width="12.59765625" style="642" bestFit="1" customWidth="1"/>
    <col min="10" max="10" width="10.5" style="642" bestFit="1" customWidth="1"/>
    <col min="11" max="11" width="10.8984375" style="641" bestFit="1" customWidth="1"/>
    <col min="12" max="12" width="10.69921875" style="640"/>
    <col min="13" max="13" width="22.19921875" style="640" customWidth="1"/>
    <col min="14" max="16384" width="10.69921875" style="640"/>
  </cols>
  <sheetData>
    <row r="1" spans="2:11" ht="5.0999999999999996" customHeight="1"/>
    <row r="2" spans="2:11" s="179" customFormat="1" ht="31.5" customHeight="1">
      <c r="B2" s="193"/>
      <c r="C2" s="193"/>
      <c r="D2" s="193"/>
      <c r="E2" s="958" t="s">
        <v>1450</v>
      </c>
      <c r="F2" s="959"/>
      <c r="G2" s="959"/>
      <c r="H2" s="959"/>
      <c r="I2" s="959"/>
      <c r="J2" s="643"/>
      <c r="K2" s="643"/>
    </row>
    <row r="3" spans="2:11" s="115" customFormat="1" ht="17.25" customHeight="1">
      <c r="B3" s="194"/>
      <c r="C3" s="194"/>
      <c r="D3" s="194"/>
      <c r="E3" s="958"/>
      <c r="F3" s="959"/>
      <c r="G3" s="959"/>
      <c r="H3" s="959"/>
      <c r="I3" s="959"/>
      <c r="J3" s="643"/>
      <c r="K3" s="643"/>
    </row>
    <row r="4" spans="2:11" s="179" customFormat="1" ht="5.25" customHeight="1">
      <c r="B4" s="193"/>
      <c r="C4" s="193"/>
      <c r="D4" s="193"/>
      <c r="F4" s="644"/>
      <c r="G4" s="644"/>
      <c r="H4" s="644"/>
      <c r="I4" s="643"/>
      <c r="J4" s="643"/>
      <c r="K4" s="644"/>
    </row>
    <row r="5" spans="2:11" s="151" customFormat="1" ht="5.25" customHeight="1">
      <c r="B5" s="31"/>
      <c r="C5" s="31"/>
      <c r="D5" s="31"/>
      <c r="F5" s="645"/>
      <c r="G5" s="645"/>
      <c r="H5" s="645"/>
      <c r="I5" s="646"/>
      <c r="J5" s="646"/>
      <c r="K5" s="645"/>
    </row>
    <row r="6" spans="2:11" s="181" customFormat="1" ht="21.75" customHeight="1">
      <c r="B6" s="195"/>
      <c r="C6" s="195"/>
      <c r="D6" s="195"/>
      <c r="E6" s="182" t="s">
        <v>1332</v>
      </c>
      <c r="F6" s="647"/>
      <c r="G6" s="647"/>
      <c r="H6" s="647"/>
      <c r="I6" s="648"/>
      <c r="J6" s="648"/>
      <c r="K6" s="647"/>
    </row>
    <row r="7" spans="2:11" s="151" customFormat="1" ht="5.25" customHeight="1">
      <c r="B7" s="31"/>
      <c r="C7" s="31"/>
      <c r="D7" s="31"/>
      <c r="E7" s="30"/>
      <c r="F7" s="645"/>
      <c r="G7" s="645"/>
      <c r="H7" s="645"/>
      <c r="I7" s="646"/>
      <c r="J7" s="646"/>
      <c r="K7" s="645"/>
    </row>
    <row r="8" spans="2:11" s="114" customFormat="1" ht="15.75">
      <c r="B8" s="191" t="s">
        <v>655</v>
      </c>
      <c r="C8" s="191" t="s">
        <v>1344</v>
      </c>
      <c r="D8" s="191" t="s">
        <v>1346</v>
      </c>
      <c r="E8" s="120" t="s">
        <v>1334</v>
      </c>
      <c r="F8" s="96" t="s">
        <v>1362</v>
      </c>
      <c r="G8" s="96" t="s">
        <v>1357</v>
      </c>
      <c r="H8" s="96" t="s">
        <v>1451</v>
      </c>
      <c r="I8" s="96" t="s">
        <v>1359</v>
      </c>
      <c r="J8" s="96" t="s">
        <v>704</v>
      </c>
      <c r="K8" s="96" t="s">
        <v>1494</v>
      </c>
    </row>
    <row r="9" spans="2:11">
      <c r="E9" s="661" t="s">
        <v>2853</v>
      </c>
      <c r="F9" s="659" t="s">
        <v>1364</v>
      </c>
      <c r="G9" s="659" t="s">
        <v>1365</v>
      </c>
      <c r="H9" s="660">
        <v>5.4900000000000001E-4</v>
      </c>
      <c r="I9" s="659">
        <v>2025</v>
      </c>
      <c r="J9" s="659">
        <v>0</v>
      </c>
      <c r="K9" s="653">
        <v>44861</v>
      </c>
    </row>
    <row r="10" spans="2:11">
      <c r="E10" s="661" t="s">
        <v>1461</v>
      </c>
      <c r="F10" s="659" t="s">
        <v>1360</v>
      </c>
      <c r="G10" s="659" t="s">
        <v>1358</v>
      </c>
      <c r="H10" s="658">
        <v>5.9499999999999997E-2</v>
      </c>
      <c r="I10" s="659">
        <v>2023</v>
      </c>
      <c r="J10" s="659">
        <v>0.52091396238404597</v>
      </c>
      <c r="K10" s="653">
        <v>44861</v>
      </c>
    </row>
    <row r="11" spans="2:11">
      <c r="E11" s="661" t="s">
        <v>1462</v>
      </c>
      <c r="F11" s="659" t="s">
        <v>1360</v>
      </c>
      <c r="G11" s="659" t="s">
        <v>1358</v>
      </c>
      <c r="H11" s="658">
        <v>6.0499999999999998E-2</v>
      </c>
      <c r="I11" s="659">
        <v>2024</v>
      </c>
      <c r="J11" s="659">
        <v>1.70648818368069</v>
      </c>
      <c r="K11" s="653">
        <v>44861</v>
      </c>
    </row>
    <row r="12" spans="2:11">
      <c r="E12" s="661" t="s">
        <v>1463</v>
      </c>
      <c r="F12" s="659" t="s">
        <v>1360</v>
      </c>
      <c r="G12" s="659" t="s">
        <v>1358</v>
      </c>
      <c r="H12" s="658">
        <v>5.6000000000000001E-2</v>
      </c>
      <c r="I12" s="659">
        <v>2025</v>
      </c>
      <c r="J12" s="659">
        <v>2.32209574406654</v>
      </c>
      <c r="K12" s="653">
        <v>44861</v>
      </c>
    </row>
    <row r="13" spans="2:11">
      <c r="E13" s="661" t="s">
        <v>1464</v>
      </c>
      <c r="F13" s="659" t="s">
        <v>1360</v>
      </c>
      <c r="G13" s="659" t="s">
        <v>1358</v>
      </c>
      <c r="H13" s="658">
        <v>5.6500000000000002E-2</v>
      </c>
      <c r="I13" s="659">
        <v>2026</v>
      </c>
      <c r="J13" s="659">
        <v>3.4140510656229401</v>
      </c>
      <c r="K13" s="653">
        <v>44861</v>
      </c>
    </row>
    <row r="14" spans="2:11">
      <c r="E14" s="661" t="s">
        <v>1468</v>
      </c>
      <c r="F14" s="659" t="s">
        <v>1360</v>
      </c>
      <c r="G14" s="659" t="s">
        <v>1358</v>
      </c>
      <c r="H14" s="658">
        <v>5.7000000000000002E-2</v>
      </c>
      <c r="I14" s="659">
        <v>2027</v>
      </c>
      <c r="J14" s="659">
        <v>3.9372187423148901</v>
      </c>
      <c r="K14" s="653">
        <v>44861</v>
      </c>
    </row>
    <row r="15" spans="2:11">
      <c r="E15" s="661" t="s">
        <v>1469</v>
      </c>
      <c r="F15" s="659" t="s">
        <v>1360</v>
      </c>
      <c r="G15" s="659" t="s">
        <v>1358</v>
      </c>
      <c r="H15" s="660">
        <v>5.7500000000000002E-2</v>
      </c>
      <c r="I15" s="659">
        <v>2028</v>
      </c>
      <c r="J15" s="659">
        <v>4.9258086748850003</v>
      </c>
      <c r="K15" s="653">
        <v>44861</v>
      </c>
    </row>
    <row r="16" spans="2:11">
      <c r="E16" s="661" t="s">
        <v>1470</v>
      </c>
      <c r="F16" s="659" t="s">
        <v>1360</v>
      </c>
      <c r="G16" s="659" t="s">
        <v>1358</v>
      </c>
      <c r="H16" s="660">
        <v>5.7000000000000002E-2</v>
      </c>
      <c r="I16" s="659">
        <v>2030</v>
      </c>
      <c r="J16" s="659">
        <v>6.2742740973484796</v>
      </c>
      <c r="K16" s="653">
        <v>44861</v>
      </c>
    </row>
    <row r="17" spans="5:11">
      <c r="E17" s="661" t="s">
        <v>1476</v>
      </c>
      <c r="F17" s="659" t="s">
        <v>1360</v>
      </c>
      <c r="G17" s="659" t="s">
        <v>1358</v>
      </c>
      <c r="H17" s="660">
        <v>5.8000000000000003E-2</v>
      </c>
      <c r="I17" s="659">
        <v>2032</v>
      </c>
      <c r="J17" s="659">
        <v>7.4800632976659802</v>
      </c>
      <c r="K17" s="653">
        <v>44861</v>
      </c>
    </row>
    <row r="18" spans="5:11">
      <c r="E18" s="830" t="s">
        <v>1477</v>
      </c>
      <c r="F18" s="659" t="s">
        <v>1360</v>
      </c>
      <c r="G18" s="659" t="s">
        <v>1358</v>
      </c>
      <c r="H18" s="660">
        <v>5.8000000000000003E-2</v>
      </c>
      <c r="I18" s="659">
        <v>2035</v>
      </c>
      <c r="J18" s="659">
        <v>8.7946449863416607</v>
      </c>
      <c r="K18" s="653">
        <v>44861</v>
      </c>
    </row>
    <row r="19" spans="5:11">
      <c r="E19" s="661" t="s">
        <v>1481</v>
      </c>
      <c r="F19" s="659" t="s">
        <v>1361</v>
      </c>
      <c r="G19" s="659" t="s">
        <v>1453</v>
      </c>
      <c r="H19" s="660">
        <v>0.13600000000000001</v>
      </c>
      <c r="I19" s="659">
        <v>2023</v>
      </c>
      <c r="J19" s="657">
        <v>0.15719996085929</v>
      </c>
      <c r="K19" s="653">
        <v>44861</v>
      </c>
    </row>
    <row r="20" spans="5:11">
      <c r="E20" s="661" t="s">
        <v>1482</v>
      </c>
      <c r="F20" s="659" t="s">
        <v>1361</v>
      </c>
      <c r="G20" s="659" t="s">
        <v>1453</v>
      </c>
      <c r="H20" s="660">
        <v>0.12</v>
      </c>
      <c r="I20" s="659">
        <v>2025</v>
      </c>
      <c r="J20" s="657">
        <v>1.94199489651498</v>
      </c>
      <c r="K20" s="653">
        <v>44861</v>
      </c>
    </row>
    <row r="21" spans="5:11">
      <c r="E21" s="661" t="s">
        <v>1486</v>
      </c>
      <c r="F21" s="659" t="s">
        <v>1361</v>
      </c>
      <c r="G21" s="659" t="s">
        <v>1453</v>
      </c>
      <c r="H21" s="660">
        <v>0.11899999999999999</v>
      </c>
      <c r="I21" s="659">
        <v>2027</v>
      </c>
      <c r="J21" s="657">
        <v>3.3836627412093501</v>
      </c>
      <c r="K21" s="653">
        <v>44861</v>
      </c>
    </row>
    <row r="22" spans="5:11">
      <c r="E22" s="661" t="s">
        <v>1487</v>
      </c>
      <c r="F22" s="659" t="s">
        <v>1361</v>
      </c>
      <c r="G22" s="659" t="s">
        <v>1453</v>
      </c>
      <c r="H22" s="660">
        <v>0.1205</v>
      </c>
      <c r="I22" s="659">
        <v>2029</v>
      </c>
      <c r="J22" s="657">
        <v>4.5345788733077699</v>
      </c>
      <c r="K22" s="653">
        <v>44861</v>
      </c>
    </row>
    <row r="23" spans="5:11">
      <c r="E23" s="661" t="s">
        <v>1488</v>
      </c>
      <c r="F23" s="659" t="s">
        <v>1361</v>
      </c>
      <c r="G23" s="659" t="s">
        <v>1453</v>
      </c>
      <c r="H23" s="660">
        <v>0.1205</v>
      </c>
      <c r="I23" s="659">
        <v>2031</v>
      </c>
      <c r="J23" s="659">
        <v>5.4558243738906098</v>
      </c>
      <c r="K23" s="653">
        <v>44861</v>
      </c>
    </row>
    <row r="24" spans="5:11">
      <c r="E24" s="661" t="s">
        <v>1489</v>
      </c>
      <c r="F24" s="659" t="s">
        <v>1361</v>
      </c>
      <c r="G24" s="659" t="s">
        <v>1453</v>
      </c>
      <c r="H24" s="660">
        <v>0.121</v>
      </c>
      <c r="I24" s="659">
        <v>2033</v>
      </c>
      <c r="J24" s="659">
        <v>6.1825051954807204</v>
      </c>
      <c r="K24" s="653">
        <v>44861</v>
      </c>
    </row>
    <row r="25" spans="5:11">
      <c r="E25" s="661" t="s">
        <v>1455</v>
      </c>
      <c r="F25" s="659" t="s">
        <v>1452</v>
      </c>
      <c r="G25" s="659" t="s">
        <v>1356</v>
      </c>
      <c r="H25" s="660">
        <v>1.1950000000000001</v>
      </c>
      <c r="I25" s="659">
        <v>2023</v>
      </c>
      <c r="J25" s="659">
        <v>1</v>
      </c>
      <c r="K25" s="653">
        <v>44861</v>
      </c>
    </row>
    <row r="26" spans="5:11">
      <c r="E26" s="661" t="s">
        <v>1465</v>
      </c>
      <c r="F26" s="659" t="s">
        <v>1452</v>
      </c>
      <c r="G26" s="659" t="s">
        <v>1358</v>
      </c>
      <c r="H26" s="660">
        <v>8.3500000000000005E-2</v>
      </c>
      <c r="I26" s="659">
        <v>2023</v>
      </c>
      <c r="J26" s="657">
        <v>1</v>
      </c>
      <c r="K26" s="653">
        <v>44861</v>
      </c>
    </row>
    <row r="27" spans="5:11">
      <c r="E27" s="661" t="s">
        <v>1483</v>
      </c>
      <c r="F27" s="659" t="s">
        <v>1452</v>
      </c>
      <c r="G27" s="659" t="s">
        <v>1453</v>
      </c>
      <c r="H27" s="660">
        <v>0.151</v>
      </c>
      <c r="I27" s="659">
        <v>2023</v>
      </c>
      <c r="J27" s="657">
        <v>1</v>
      </c>
      <c r="K27" s="653">
        <v>44861</v>
      </c>
    </row>
    <row r="28" spans="5:11">
      <c r="E28" s="661" t="s">
        <v>1456</v>
      </c>
      <c r="F28" s="659" t="s">
        <v>1452</v>
      </c>
      <c r="G28" s="659" t="s">
        <v>1356</v>
      </c>
      <c r="H28" s="660">
        <v>1.2050000000000001</v>
      </c>
      <c r="I28" s="659">
        <v>2024</v>
      </c>
      <c r="J28" s="657">
        <v>2</v>
      </c>
      <c r="K28" s="653">
        <v>44861</v>
      </c>
    </row>
    <row r="29" spans="5:11">
      <c r="E29" s="661" t="s">
        <v>1466</v>
      </c>
      <c r="F29" s="659" t="s">
        <v>1452</v>
      </c>
      <c r="G29" s="659" t="s">
        <v>1358</v>
      </c>
      <c r="H29" s="660">
        <v>7.6499999999999999E-2</v>
      </c>
      <c r="I29" s="659">
        <v>2024</v>
      </c>
      <c r="J29" s="659">
        <v>2</v>
      </c>
      <c r="K29" s="653">
        <v>44861</v>
      </c>
    </row>
    <row r="30" spans="5:11">
      <c r="E30" s="661" t="s">
        <v>1484</v>
      </c>
      <c r="F30" s="659" t="s">
        <v>1452</v>
      </c>
      <c r="G30" s="659" t="s">
        <v>1453</v>
      </c>
      <c r="H30" s="660">
        <v>0.13600000000000001</v>
      </c>
      <c r="I30" s="659">
        <v>2024</v>
      </c>
      <c r="J30" s="659">
        <v>2</v>
      </c>
      <c r="K30" s="653">
        <v>44861</v>
      </c>
    </row>
    <row r="31" spans="5:11">
      <c r="E31" s="661" t="s">
        <v>1457</v>
      </c>
      <c r="F31" s="659" t="s">
        <v>1452</v>
      </c>
      <c r="G31" s="659" t="s">
        <v>1356</v>
      </c>
      <c r="H31" s="660">
        <v>1.175</v>
      </c>
      <c r="I31" s="659">
        <v>2025</v>
      </c>
      <c r="J31" s="659">
        <v>3</v>
      </c>
      <c r="K31" s="653">
        <v>44861</v>
      </c>
    </row>
    <row r="32" spans="5:11">
      <c r="E32" s="661" t="s">
        <v>1467</v>
      </c>
      <c r="F32" s="659" t="s">
        <v>1452</v>
      </c>
      <c r="G32" s="659" t="s">
        <v>1358</v>
      </c>
      <c r="H32" s="660">
        <v>7.5999999999999998E-2</v>
      </c>
      <c r="I32" s="659">
        <v>2025</v>
      </c>
      <c r="J32" s="659">
        <v>3</v>
      </c>
      <c r="K32" s="653">
        <v>44861</v>
      </c>
    </row>
    <row r="33" spans="5:11">
      <c r="E33" s="661" t="s">
        <v>1485</v>
      </c>
      <c r="F33" s="659" t="s">
        <v>1452</v>
      </c>
      <c r="G33" s="659" t="s">
        <v>1453</v>
      </c>
      <c r="H33" s="660">
        <v>0.13650000000000001</v>
      </c>
      <c r="I33" s="659">
        <v>2025</v>
      </c>
      <c r="J33" s="659">
        <v>3</v>
      </c>
      <c r="K33" s="653">
        <v>44861</v>
      </c>
    </row>
    <row r="34" spans="5:11">
      <c r="E34" s="661" t="s">
        <v>1471</v>
      </c>
      <c r="F34" s="659" t="s">
        <v>1452</v>
      </c>
      <c r="G34" s="659" t="s">
        <v>1358</v>
      </c>
      <c r="H34" s="660">
        <v>7.9000000000000001E-2</v>
      </c>
      <c r="I34" s="659">
        <v>2026</v>
      </c>
      <c r="J34" s="657">
        <v>4</v>
      </c>
      <c r="K34" s="653">
        <v>44861</v>
      </c>
    </row>
    <row r="35" spans="5:11">
      <c r="E35" s="661" t="s">
        <v>1490</v>
      </c>
      <c r="F35" s="659" t="s">
        <v>1452</v>
      </c>
      <c r="G35" s="659" t="s">
        <v>1453</v>
      </c>
      <c r="H35" s="660">
        <v>0.13900000000000001</v>
      </c>
      <c r="I35" s="659">
        <v>2026</v>
      </c>
      <c r="J35" s="657">
        <v>4</v>
      </c>
      <c r="K35" s="653">
        <v>44861</v>
      </c>
    </row>
    <row r="36" spans="5:11">
      <c r="E36" s="661" t="s">
        <v>1472</v>
      </c>
      <c r="F36" s="659" t="s">
        <v>1452</v>
      </c>
      <c r="G36" s="659" t="s">
        <v>1358</v>
      </c>
      <c r="H36" s="660">
        <v>8.0500000000000002E-2</v>
      </c>
      <c r="I36" s="659">
        <v>2027</v>
      </c>
      <c r="J36" s="659">
        <v>5</v>
      </c>
      <c r="K36" s="653">
        <v>44861</v>
      </c>
    </row>
    <row r="37" spans="5:11">
      <c r="E37" s="661" t="s">
        <v>1491</v>
      </c>
      <c r="F37" s="659" t="s">
        <v>1452</v>
      </c>
      <c r="G37" s="659" t="s">
        <v>1453</v>
      </c>
      <c r="H37" s="660">
        <v>0.14149999999999999</v>
      </c>
      <c r="I37" s="659">
        <v>2027</v>
      </c>
      <c r="J37" s="659">
        <v>5</v>
      </c>
      <c r="K37" s="653">
        <v>44861</v>
      </c>
    </row>
    <row r="38" spans="5:11">
      <c r="E38" s="661" t="s">
        <v>1492</v>
      </c>
      <c r="F38" s="659" t="s">
        <v>1452</v>
      </c>
      <c r="G38" s="659" t="s">
        <v>1453</v>
      </c>
      <c r="H38" s="660">
        <v>0.14299999999999999</v>
      </c>
      <c r="I38" s="659">
        <v>2028</v>
      </c>
      <c r="J38" s="659">
        <v>6</v>
      </c>
      <c r="K38" s="653">
        <v>44861</v>
      </c>
    </row>
    <row r="39" spans="5:11">
      <c r="E39" s="661" t="s">
        <v>1454</v>
      </c>
      <c r="F39" s="659" t="s">
        <v>1452</v>
      </c>
      <c r="G39" s="659" t="s">
        <v>1356</v>
      </c>
      <c r="H39" s="660">
        <v>1.22</v>
      </c>
      <c r="I39" s="659">
        <v>2023</v>
      </c>
      <c r="J39" s="657">
        <v>0.5</v>
      </c>
      <c r="K39" s="653">
        <v>44861</v>
      </c>
    </row>
    <row r="40" spans="5:11">
      <c r="E40" s="661" t="s">
        <v>2854</v>
      </c>
      <c r="F40" s="659" t="s">
        <v>1452</v>
      </c>
      <c r="G40" s="659" t="s">
        <v>1356</v>
      </c>
      <c r="H40" s="660">
        <v>1.0249999999999999</v>
      </c>
      <c r="I40" s="659"/>
      <c r="J40" s="657">
        <v>0</v>
      </c>
      <c r="K40" s="653">
        <v>44861</v>
      </c>
    </row>
    <row r="41" spans="5:11">
      <c r="E41" s="661" t="s">
        <v>1480</v>
      </c>
      <c r="F41" s="659" t="s">
        <v>1493</v>
      </c>
      <c r="G41" s="659" t="s">
        <v>1358</v>
      </c>
      <c r="H41" s="660">
        <v>8.6999999999999994E-2</v>
      </c>
      <c r="I41" s="659"/>
      <c r="J41" s="659">
        <v>10</v>
      </c>
      <c r="K41" s="653">
        <v>44861</v>
      </c>
    </row>
    <row r="42" spans="5:11">
      <c r="E42" s="661" t="s">
        <v>1458</v>
      </c>
      <c r="F42" s="659" t="s">
        <v>1493</v>
      </c>
      <c r="G42" s="659" t="s">
        <v>1355</v>
      </c>
      <c r="H42" s="660">
        <v>1.7999999999999999E-2</v>
      </c>
      <c r="I42" s="659"/>
      <c r="J42" s="659">
        <v>2</v>
      </c>
      <c r="K42" s="653">
        <v>44861</v>
      </c>
    </row>
    <row r="43" spans="5:11">
      <c r="E43" s="661" t="s">
        <v>1459</v>
      </c>
      <c r="F43" s="659" t="s">
        <v>1493</v>
      </c>
      <c r="G43" s="659" t="s">
        <v>1355</v>
      </c>
      <c r="H43" s="660">
        <v>1.9E-2</v>
      </c>
      <c r="I43" s="659"/>
      <c r="J43" s="659">
        <v>3</v>
      </c>
      <c r="K43" s="653">
        <v>44861</v>
      </c>
    </row>
    <row r="44" spans="5:11">
      <c r="E44" s="661" t="s">
        <v>1460</v>
      </c>
      <c r="F44" s="659" t="s">
        <v>1493</v>
      </c>
      <c r="G44" s="659" t="s">
        <v>1355</v>
      </c>
      <c r="H44" s="660">
        <v>2.1499999999999998E-2</v>
      </c>
      <c r="I44" s="659"/>
      <c r="J44" s="657">
        <v>4</v>
      </c>
      <c r="K44" s="653">
        <v>44861</v>
      </c>
    </row>
    <row r="45" spans="5:11">
      <c r="E45" s="661" t="s">
        <v>1473</v>
      </c>
      <c r="F45" s="659" t="s">
        <v>1493</v>
      </c>
      <c r="G45" s="659" t="s">
        <v>1358</v>
      </c>
      <c r="H45" s="660">
        <v>7.9500000000000001E-2</v>
      </c>
      <c r="I45" s="659">
        <v>2026</v>
      </c>
      <c r="J45" s="657">
        <v>4</v>
      </c>
      <c r="K45" s="653">
        <v>44861</v>
      </c>
    </row>
    <row r="46" spans="5:11">
      <c r="E46" s="661" t="s">
        <v>2761</v>
      </c>
      <c r="F46" s="659" t="s">
        <v>1493</v>
      </c>
      <c r="G46" s="659" t="s">
        <v>1355</v>
      </c>
      <c r="H46" s="660">
        <v>2.2499999999999999E-2</v>
      </c>
      <c r="I46" s="659"/>
      <c r="J46" s="657">
        <v>5</v>
      </c>
      <c r="K46" s="653">
        <v>44861</v>
      </c>
    </row>
    <row r="47" spans="5:11">
      <c r="E47" s="661" t="s">
        <v>1474</v>
      </c>
      <c r="F47" s="659" t="s">
        <v>1493</v>
      </c>
      <c r="G47" s="659" t="s">
        <v>1358</v>
      </c>
      <c r="H47" s="660">
        <v>8.3000000000000004E-2</v>
      </c>
      <c r="I47" s="659"/>
      <c r="J47" s="657">
        <v>5</v>
      </c>
      <c r="K47" s="653">
        <v>44861</v>
      </c>
    </row>
    <row r="48" spans="5:11">
      <c r="E48" s="661" t="s">
        <v>1475</v>
      </c>
      <c r="F48" s="659" t="s">
        <v>1493</v>
      </c>
      <c r="G48" s="659" t="s">
        <v>1358</v>
      </c>
      <c r="H48" s="660">
        <v>8.4000000000000005E-2</v>
      </c>
      <c r="I48" s="659"/>
      <c r="J48" s="659">
        <v>6</v>
      </c>
      <c r="K48" s="653">
        <v>44861</v>
      </c>
    </row>
    <row r="49" spans="2:11">
      <c r="E49" s="661" t="s">
        <v>2772</v>
      </c>
      <c r="F49" s="659" t="s">
        <v>1493</v>
      </c>
      <c r="G49" s="659" t="s">
        <v>1358</v>
      </c>
      <c r="H49" s="660">
        <v>8.5500000000000007E-2</v>
      </c>
      <c r="I49" s="659"/>
      <c r="J49" s="659">
        <v>7</v>
      </c>
      <c r="K49" s="653">
        <v>44861</v>
      </c>
    </row>
    <row r="50" spans="2:11">
      <c r="E50" s="661" t="s">
        <v>1478</v>
      </c>
      <c r="F50" s="659" t="s">
        <v>1493</v>
      </c>
      <c r="G50" s="659" t="s">
        <v>1358</v>
      </c>
      <c r="H50" s="660">
        <v>8.6499999999999994E-2</v>
      </c>
      <c r="I50" s="659"/>
      <c r="J50" s="659">
        <v>8</v>
      </c>
      <c r="K50" s="653">
        <v>44861</v>
      </c>
    </row>
    <row r="51" spans="2:11" s="153" customFormat="1">
      <c r="B51" s="190"/>
      <c r="C51" s="190"/>
      <c r="D51" s="190"/>
      <c r="E51" s="661" t="s">
        <v>1479</v>
      </c>
      <c r="F51" s="659" t="s">
        <v>1493</v>
      </c>
      <c r="G51" s="659" t="s">
        <v>1358</v>
      </c>
      <c r="H51" s="660">
        <v>8.6999999999999994E-2</v>
      </c>
      <c r="I51" s="659"/>
      <c r="J51" s="659">
        <v>9</v>
      </c>
      <c r="K51" s="653">
        <v>44861</v>
      </c>
    </row>
  </sheetData>
  <mergeCells count="1">
    <mergeCell ref="E2:I3"/>
  </mergeCells>
  <conditionalFormatting sqref="G36:J38 F19:F22 J11:J13 F31 F26:J28 F9:J10 H34:J35 E9:E17 G29:J33 F11:I17 G19:J25 H39:J50 K9:K50 E18:I18 E19:E51 H51:K51">
    <cfRule type="expression" dxfId="33" priority="27">
      <formula>AND(E9&lt;&gt;"",#REF!="",OR(COLUMN(E9)=COLUMN(#REF!),COLUMN(E9)=COLUMN(#REF!)))</formula>
    </cfRule>
  </conditionalFormatting>
  <conditionalFormatting sqref="G34:K35 J14:J18">
    <cfRule type="expression" dxfId="32" priority="26">
      <formula>AND(G14&lt;&gt;"",#REF!="",OR(COLUMN(G14)=COLUMN(#REF!),COLUMN(G14)=COLUMN(#REF!)))</formula>
    </cfRule>
  </conditionalFormatting>
  <conditionalFormatting sqref="F34:F35">
    <cfRule type="expression" dxfId="31" priority="25">
      <formula>AND(F34&lt;&gt;"",#REF!="",OR(COLUMN(F34)=COLUMN(#REF!),COLUMN(F34)=COLUMN(#REF!)))</formula>
    </cfRule>
  </conditionalFormatting>
  <conditionalFormatting sqref="F39:F40">
    <cfRule type="expression" dxfId="30" priority="24">
      <formula>AND(F39&lt;&gt;"",#REF!="",OR(COLUMN(F39)=COLUMN(#REF!),COLUMN(F39)=COLUMN(#REF!)))</formula>
    </cfRule>
  </conditionalFormatting>
  <conditionalFormatting sqref="F44:F47">
    <cfRule type="expression" dxfId="29" priority="23">
      <formula>AND(F44&lt;&gt;"",#REF!="",OR(COLUMN(F44)=COLUMN(#REF!),COLUMN(F44)=COLUMN(#REF!)))</formula>
    </cfRule>
  </conditionalFormatting>
  <conditionalFormatting sqref="F23:F25">
    <cfRule type="expression" dxfId="28" priority="22">
      <formula>AND(F23&lt;&gt;"",#REF!="",OR(COLUMN(F23)=COLUMN(#REF!),COLUMN(F23)=COLUMN(#REF!)))</formula>
    </cfRule>
  </conditionalFormatting>
  <conditionalFormatting sqref="F31">
    <cfRule type="expression" dxfId="27" priority="21">
      <formula>AND(F31&lt;&gt;"",#REF!="",OR(COLUMN(F31)=COLUMN(#REF!),COLUMN(F31)=COLUMN(#REF!)))</formula>
    </cfRule>
  </conditionalFormatting>
  <conditionalFormatting sqref="F29:F31">
    <cfRule type="expression" dxfId="26" priority="20">
      <formula>AND(F29&lt;&gt;"",#REF!="",OR(COLUMN(F29)=COLUMN(#REF!),COLUMN(F29)=COLUMN(#REF!)))</formula>
    </cfRule>
  </conditionalFormatting>
  <conditionalFormatting sqref="F32:F33">
    <cfRule type="expression" dxfId="25" priority="19">
      <formula>AND(F32&lt;&gt;"",#REF!="",OR(COLUMN(F32)=COLUMN(#REF!),COLUMN(F32)=COLUMN(#REF!)))</formula>
    </cfRule>
  </conditionalFormatting>
  <conditionalFormatting sqref="I29:I33">
    <cfRule type="expression" dxfId="24" priority="18">
      <formula>AND(I29&lt;&gt;"",#REF!="",OR(COLUMN(I29)=COLUMN(#REF!),COLUMN(I29)=COLUMN(#REF!)))</formula>
    </cfRule>
  </conditionalFormatting>
  <conditionalFormatting sqref="F36:F38">
    <cfRule type="expression" dxfId="23" priority="17">
      <formula>AND(F36&lt;&gt;"",#REF!="",OR(COLUMN(F36)=COLUMN(#REF!),COLUMN(F36)=COLUMN(#REF!)))</formula>
    </cfRule>
  </conditionalFormatting>
  <conditionalFormatting sqref="I36:I38">
    <cfRule type="expression" dxfId="22" priority="16">
      <formula>AND(I36&lt;&gt;"",#REF!="",OR(COLUMN(I36)=COLUMN(#REF!),COLUMN(I36)=COLUMN(#REF!)))</formula>
    </cfRule>
  </conditionalFormatting>
  <conditionalFormatting sqref="F41">
    <cfRule type="expression" dxfId="21" priority="15">
      <formula>AND(F41&lt;&gt;"",#REF!="",OR(COLUMN(F41)=COLUMN(#REF!),COLUMN(F41)=COLUMN(#REF!)))</formula>
    </cfRule>
  </conditionalFormatting>
  <conditionalFormatting sqref="F42">
    <cfRule type="expression" dxfId="20" priority="14">
      <formula>AND(F42&lt;&gt;"",#REF!="",OR(COLUMN(F42)=COLUMN(#REF!),COLUMN(F42)=COLUMN(#REF!)))</formula>
    </cfRule>
  </conditionalFormatting>
  <conditionalFormatting sqref="F43">
    <cfRule type="expression" dxfId="19" priority="13">
      <formula>AND(F43&lt;&gt;"",#REF!="",OR(COLUMN(F43)=COLUMN(#REF!),COLUMN(F43)=COLUMN(#REF!)))</formula>
    </cfRule>
  </conditionalFormatting>
  <conditionalFormatting sqref="G39:K43">
    <cfRule type="expression" dxfId="18" priority="12">
      <formula>AND(G39&lt;&gt;"",#REF!="",OR(COLUMN(G39)=COLUMN(#REF!),COLUMN(G39)=COLUMN(#REF!)))</formula>
    </cfRule>
  </conditionalFormatting>
  <conditionalFormatting sqref="I41:I43">
    <cfRule type="expression" dxfId="17" priority="11">
      <formula>AND(I41&lt;&gt;"",#REF!="",OR(COLUMN(I41)=COLUMN(#REF!),COLUMN(I41)=COLUMN(#REF!)))</formula>
    </cfRule>
  </conditionalFormatting>
  <conditionalFormatting sqref="F48">
    <cfRule type="expression" dxfId="16" priority="10">
      <formula>AND(F48&lt;&gt;"",#REF!="",OR(COLUMN(F48)=COLUMN(#REF!),COLUMN(F48)=COLUMN(#REF!)))</formula>
    </cfRule>
  </conditionalFormatting>
  <conditionalFormatting sqref="F49">
    <cfRule type="expression" dxfId="15" priority="9">
      <formula>AND(F49&lt;&gt;"",#REF!="",OR(COLUMN(F49)=COLUMN(#REF!),COLUMN(F49)=COLUMN(#REF!)))</formula>
    </cfRule>
  </conditionalFormatting>
  <conditionalFormatting sqref="F50:F51">
    <cfRule type="expression" dxfId="14" priority="8">
      <formula>AND(F50&lt;&gt;"",#REF!="",OR(COLUMN(F50)=COLUMN(#REF!),COLUMN(F50)=COLUMN(#REF!)))</formula>
    </cfRule>
  </conditionalFormatting>
  <conditionalFormatting sqref="I48:I51">
    <cfRule type="expression" dxfId="13" priority="7">
      <formula>AND(I48&lt;&gt;"",#REF!="",OR(COLUMN(I48)=COLUMN(#REF!),COLUMN(I48)=COLUMN(#REF!)))</formula>
    </cfRule>
  </conditionalFormatting>
  <conditionalFormatting sqref="G44:K50">
    <cfRule type="expression" dxfId="12" priority="6">
      <formula>AND(G44&lt;&gt;"",#REF!="",OR(COLUMN(G44)=COLUMN(#REF!),COLUMN(G44)=COLUMN(#REF!)))</formula>
    </cfRule>
  </conditionalFormatting>
  <conditionalFormatting sqref="I11:I14">
    <cfRule type="expression" dxfId="11" priority="5">
      <formula>AND(I11&lt;&gt;"",#REF!="",OR(COLUMN(I11)=COLUMN(#REF!),COLUMN(I11)=COLUMN(#REF!)))</formula>
    </cfRule>
  </conditionalFormatting>
  <conditionalFormatting sqref="I23:I25">
    <cfRule type="expression" dxfId="10" priority="4">
      <formula>AND(I23&lt;&gt;"",#REF!="",OR(COLUMN(I23)=COLUMN(#REF!),COLUMN(I23)=COLUMN(#REF!)))</formula>
    </cfRule>
  </conditionalFormatting>
  <conditionalFormatting sqref="I41:I43">
    <cfRule type="expression" dxfId="9" priority="3">
      <formula>AND(I41&lt;&gt;"",#REF!="",OR(COLUMN(I41)=COLUMN(#REF!),COLUMN(I41)=COLUMN(#REF!)))</formula>
    </cfRule>
  </conditionalFormatting>
  <conditionalFormatting sqref="I48:I51">
    <cfRule type="expression" dxfId="8" priority="2">
      <formula>AND(I48&lt;&gt;"",#REF!="",OR(COLUMN(I48)=COLUMN(#REF!),COLUMN(I48)=COLUMN(#REF!)))</formula>
    </cfRule>
  </conditionalFormatting>
  <conditionalFormatting sqref="G51:K51">
    <cfRule type="expression" dxfId="7" priority="1">
      <formula>AND(G51&lt;&gt;"",#REF!="",OR(COLUMN(G51)=COLUMN(#REF!),COLUMN(G51)=COLUMN(#REF!)))</formula>
    </cfRule>
  </conditionalFormatting>
  <pageMargins left="0.7" right="0.7" top="0.75" bottom="0.75" header="0.3" footer="0.3"/>
  <pageSetup paperSize="9"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74"/>
  <sheetViews>
    <sheetView showGridLines="0" topLeftCell="AF9" workbookViewId="0">
      <selection activeCell="AM39" sqref="AM39"/>
    </sheetView>
  </sheetViews>
  <sheetFormatPr defaultColWidth="8.8984375" defaultRowHeight="18.75"/>
  <cols>
    <col min="1" max="1" width="8.69921875" customWidth="1"/>
    <col min="2" max="2" width="11.3984375" style="113" customWidth="1"/>
    <col min="3" max="3" width="15.09765625" style="113" customWidth="1"/>
    <col min="4" max="4" width="13.3984375" style="113" customWidth="1"/>
    <col min="5" max="5" width="9.09765625" style="113" customWidth="1"/>
    <col min="6" max="6" width="11.3984375" style="113" customWidth="1"/>
    <col min="7" max="7" width="9.3984375" style="113" customWidth="1"/>
    <col min="8" max="8" width="9.296875" style="113" customWidth="1"/>
    <col min="9" max="9" width="8.8984375" style="113"/>
    <col min="10" max="10" width="10.3984375" style="113" customWidth="1"/>
    <col min="11" max="11" width="8.8984375" style="113"/>
    <col min="12" max="12" width="11.3984375" style="113" customWidth="1"/>
    <col min="13" max="13" width="13.59765625" style="113" customWidth="1"/>
    <col min="14" max="14" width="10" style="113" customWidth="1"/>
    <col min="15" max="15" width="9.19921875" style="113" customWidth="1"/>
    <col min="16" max="16" width="11.296875" style="113" customWidth="1"/>
    <col min="17" max="18" width="8.59765625" style="113" customWidth="1"/>
    <col min="19" max="19" width="8.8984375" style="113"/>
    <col min="20" max="20" width="8.3984375" style="113" customWidth="1"/>
    <col min="21" max="21" width="8.8984375" style="113"/>
    <col min="22" max="22" width="8.69921875" customWidth="1"/>
    <col min="23" max="23" width="11.296875" customWidth="1"/>
    <col min="24" max="26" width="8.69921875" customWidth="1"/>
    <col min="27" max="27" width="9.19921875" customWidth="1"/>
    <col min="28" max="33" width="8.69921875" customWidth="1"/>
    <col min="34" max="16384" width="8.8984375" style="113"/>
  </cols>
  <sheetData>
    <row r="1" spans="2:20" s="113" customFormat="1" ht="16.5" thickBot="1"/>
    <row r="2" spans="2:20" s="113" customFormat="1" ht="15.75">
      <c r="B2" s="106" t="s">
        <v>703</v>
      </c>
      <c r="C2" s="107" t="s">
        <v>655</v>
      </c>
      <c r="D2" s="108" t="s">
        <v>656</v>
      </c>
      <c r="E2" s="107" t="s">
        <v>704</v>
      </c>
      <c r="F2" s="107" t="s">
        <v>622</v>
      </c>
      <c r="G2" s="107" t="s">
        <v>705</v>
      </c>
      <c r="H2" s="107" t="s">
        <v>657</v>
      </c>
      <c r="I2" s="107" t="s">
        <v>8</v>
      </c>
      <c r="J2" s="109" t="s">
        <v>32</v>
      </c>
      <c r="L2" s="110" t="s">
        <v>703</v>
      </c>
      <c r="M2" s="110" t="s">
        <v>655</v>
      </c>
      <c r="N2" s="111" t="s">
        <v>656</v>
      </c>
      <c r="O2" s="110" t="s">
        <v>704</v>
      </c>
      <c r="P2" s="110" t="s">
        <v>622</v>
      </c>
      <c r="Q2" s="110" t="s">
        <v>705</v>
      </c>
      <c r="R2" s="110" t="s">
        <v>657</v>
      </c>
      <c r="S2" s="110" t="s">
        <v>8</v>
      </c>
      <c r="T2" s="110" t="s">
        <v>658</v>
      </c>
    </row>
    <row r="3" spans="2:20" s="113" customFormat="1" ht="15.75">
      <c r="B3" s="112" t="s">
        <v>14</v>
      </c>
      <c r="C3" s="113" t="s">
        <v>607</v>
      </c>
      <c r="D3" s="113" t="s">
        <v>1317</v>
      </c>
      <c r="E3" s="113" t="s">
        <v>738</v>
      </c>
      <c r="F3" s="113" t="s">
        <v>1338</v>
      </c>
      <c r="G3" s="113" t="s">
        <v>1319</v>
      </c>
      <c r="H3" s="113" t="s">
        <v>608</v>
      </c>
      <c r="I3" s="113" t="s">
        <v>48</v>
      </c>
      <c r="J3" s="123" t="s">
        <v>715</v>
      </c>
      <c r="L3" s="124" t="s">
        <v>14</v>
      </c>
      <c r="M3" s="125" t="s">
        <v>607</v>
      </c>
      <c r="N3" s="126" t="s">
        <v>1317</v>
      </c>
      <c r="O3" s="126" t="s">
        <v>738</v>
      </c>
      <c r="P3" s="126" t="s">
        <v>1318</v>
      </c>
      <c r="Q3" s="126" t="s">
        <v>34</v>
      </c>
      <c r="R3" s="127" t="s">
        <v>608</v>
      </c>
      <c r="S3" s="126" t="s">
        <v>48</v>
      </c>
      <c r="T3" s="128" t="s">
        <v>1320</v>
      </c>
    </row>
    <row r="4" spans="2:20" s="113" customFormat="1" ht="15.75">
      <c r="B4" s="112" t="s">
        <v>13</v>
      </c>
      <c r="C4" s="113" t="s">
        <v>614</v>
      </c>
      <c r="D4" s="113" t="s">
        <v>689</v>
      </c>
      <c r="E4" s="113" t="s">
        <v>865</v>
      </c>
      <c r="F4" s="113" t="s">
        <v>865</v>
      </c>
      <c r="G4" s="113" t="s">
        <v>1304</v>
      </c>
      <c r="H4" s="113" t="s">
        <v>690</v>
      </c>
      <c r="I4" s="113" t="s">
        <v>49</v>
      </c>
      <c r="J4" s="123" t="s">
        <v>1339</v>
      </c>
      <c r="L4" s="129"/>
      <c r="M4" s="130" t="s">
        <v>614</v>
      </c>
      <c r="N4" s="113" t="s">
        <v>689</v>
      </c>
      <c r="O4" s="113" t="s">
        <v>865</v>
      </c>
      <c r="P4" s="113" t="s">
        <v>1322</v>
      </c>
      <c r="R4" s="131" t="s">
        <v>609</v>
      </c>
      <c r="S4" s="113" t="s">
        <v>49</v>
      </c>
      <c r="T4" s="132" t="s">
        <v>1323</v>
      </c>
    </row>
    <row r="5" spans="2:20" s="113" customFormat="1" ht="15.75">
      <c r="B5" s="112" t="s">
        <v>11</v>
      </c>
      <c r="C5" s="113" t="s">
        <v>15</v>
      </c>
      <c r="D5" s="113" t="s">
        <v>1345</v>
      </c>
      <c r="E5" s="113" t="s">
        <v>866</v>
      </c>
      <c r="F5" s="113" t="s">
        <v>1337</v>
      </c>
      <c r="G5" s="113" t="s">
        <v>34</v>
      </c>
      <c r="H5" s="113" t="s">
        <v>611</v>
      </c>
      <c r="I5" s="113" t="s">
        <v>1325</v>
      </c>
      <c r="J5" s="123" t="s">
        <v>1340</v>
      </c>
      <c r="L5" s="129"/>
      <c r="M5" s="130" t="s">
        <v>15</v>
      </c>
      <c r="N5" s="113" t="s">
        <v>610</v>
      </c>
      <c r="O5" s="113" t="s">
        <v>866</v>
      </c>
      <c r="R5" s="131" t="s">
        <v>611</v>
      </c>
      <c r="S5" s="113" t="s">
        <v>1325</v>
      </c>
      <c r="T5" s="132" t="s">
        <v>1324</v>
      </c>
    </row>
    <row r="6" spans="2:20" s="113" customFormat="1" ht="15.75">
      <c r="B6" s="112"/>
      <c r="C6" s="113" t="s">
        <v>615</v>
      </c>
      <c r="D6" s="113" t="s">
        <v>860</v>
      </c>
      <c r="E6" s="113" t="s">
        <v>34</v>
      </c>
      <c r="F6" s="113" t="s">
        <v>34</v>
      </c>
      <c r="H6" s="113" t="s">
        <v>612</v>
      </c>
      <c r="I6" s="113" t="s">
        <v>723</v>
      </c>
      <c r="J6" s="123"/>
      <c r="L6" s="129"/>
      <c r="M6" s="130"/>
      <c r="N6" s="113" t="s">
        <v>1326</v>
      </c>
      <c r="R6" s="131" t="s">
        <v>612</v>
      </c>
      <c r="S6" s="113" t="s">
        <v>723</v>
      </c>
      <c r="T6" s="132"/>
    </row>
    <row r="7" spans="2:20" s="113" customFormat="1" ht="15.75">
      <c r="B7" s="112"/>
      <c r="C7" s="113" t="s">
        <v>616</v>
      </c>
      <c r="D7" s="113" t="s">
        <v>610</v>
      </c>
      <c r="H7" s="113" t="s">
        <v>613</v>
      </c>
      <c r="I7" s="113" t="s">
        <v>34</v>
      </c>
      <c r="J7" s="123"/>
      <c r="L7" s="129"/>
      <c r="N7" s="113" t="s">
        <v>16</v>
      </c>
      <c r="R7" s="131" t="s">
        <v>613</v>
      </c>
      <c r="S7" s="113" t="s">
        <v>34</v>
      </c>
      <c r="T7" s="132"/>
    </row>
    <row r="8" spans="2:20" s="113" customFormat="1" ht="15.75">
      <c r="B8" s="112"/>
      <c r="C8" s="113" t="s">
        <v>620</v>
      </c>
      <c r="D8" s="113" t="s">
        <v>1326</v>
      </c>
      <c r="H8" s="113" t="s">
        <v>700</v>
      </c>
      <c r="J8" s="123"/>
      <c r="L8" s="133"/>
      <c r="N8" s="134" t="s">
        <v>17</v>
      </c>
      <c r="R8" s="131" t="s">
        <v>700</v>
      </c>
      <c r="T8" s="132"/>
    </row>
    <row r="9" spans="2:20" s="113" customFormat="1" ht="15.75">
      <c r="B9" s="112"/>
      <c r="C9" s="113" t="s">
        <v>661</v>
      </c>
      <c r="D9" s="113" t="s">
        <v>16</v>
      </c>
      <c r="H9" s="113" t="s">
        <v>696</v>
      </c>
      <c r="J9" s="123"/>
      <c r="L9" s="133"/>
      <c r="N9" s="134" t="s">
        <v>699</v>
      </c>
      <c r="R9" s="131" t="s">
        <v>696</v>
      </c>
      <c r="T9" s="132"/>
    </row>
    <row r="10" spans="2:20" s="113" customFormat="1" ht="15.75">
      <c r="B10" s="112"/>
      <c r="C10" s="113" t="s">
        <v>621</v>
      </c>
      <c r="D10" s="113" t="s">
        <v>17</v>
      </c>
      <c r="H10" s="113" t="s">
        <v>1270</v>
      </c>
      <c r="J10" s="123"/>
      <c r="L10" s="133"/>
      <c r="N10" s="134" t="s">
        <v>1326</v>
      </c>
      <c r="R10" s="131" t="s">
        <v>1270</v>
      </c>
      <c r="T10" s="132"/>
    </row>
    <row r="11" spans="2:20" s="113" customFormat="1" ht="15.75">
      <c r="B11" s="112"/>
      <c r="D11" s="113" t="s">
        <v>699</v>
      </c>
      <c r="J11" s="123"/>
      <c r="L11" s="133"/>
      <c r="N11" s="134" t="s">
        <v>1327</v>
      </c>
      <c r="R11" s="135"/>
      <c r="T11" s="132"/>
    </row>
    <row r="12" spans="2:20" s="113" customFormat="1" ht="15.75">
      <c r="B12" s="112"/>
      <c r="D12" s="113" t="s">
        <v>1326</v>
      </c>
      <c r="J12" s="123"/>
      <c r="L12" s="133"/>
      <c r="N12" s="134" t="s">
        <v>701</v>
      </c>
      <c r="R12" s="135"/>
      <c r="T12" s="132"/>
    </row>
    <row r="13" spans="2:20" s="113" customFormat="1" ht="15.75">
      <c r="B13" s="112"/>
      <c r="D13" s="113" t="s">
        <v>1327</v>
      </c>
      <c r="J13" s="123"/>
      <c r="L13" s="136"/>
      <c r="M13" s="137"/>
      <c r="N13" s="138"/>
      <c r="O13" s="137"/>
      <c r="P13" s="137"/>
      <c r="Q13" s="137"/>
      <c r="R13" s="139"/>
      <c r="S13" s="137"/>
      <c r="T13" s="140"/>
    </row>
    <row r="14" spans="2:20" s="113" customFormat="1" ht="15.75">
      <c r="B14" s="112"/>
      <c r="D14" s="113" t="s">
        <v>701</v>
      </c>
      <c r="J14" s="123"/>
      <c r="N14" s="134"/>
    </row>
    <row r="15" spans="2:20" s="113" customFormat="1" ht="15.75">
      <c r="B15" s="112"/>
      <c r="D15" s="113" t="s">
        <v>619</v>
      </c>
      <c r="J15" s="123"/>
      <c r="L15" s="124" t="s">
        <v>13</v>
      </c>
      <c r="M15" s="127" t="s">
        <v>615</v>
      </c>
      <c r="N15" s="141" t="s">
        <v>619</v>
      </c>
      <c r="O15" s="126" t="s">
        <v>34</v>
      </c>
      <c r="P15" s="126" t="s">
        <v>1318</v>
      </c>
      <c r="Q15" s="126" t="s">
        <v>34</v>
      </c>
      <c r="R15" s="126" t="s">
        <v>608</v>
      </c>
      <c r="S15" s="126" t="s">
        <v>1328</v>
      </c>
      <c r="T15" s="128" t="s">
        <v>1320</v>
      </c>
    </row>
    <row r="16" spans="2:20" s="113" customFormat="1" ht="15.75">
      <c r="B16" s="112"/>
      <c r="D16" s="113" t="s">
        <v>617</v>
      </c>
      <c r="J16" s="123"/>
      <c r="L16" s="129"/>
      <c r="M16" s="131" t="s">
        <v>616</v>
      </c>
      <c r="N16" s="142" t="s">
        <v>617</v>
      </c>
      <c r="P16" s="113" t="s">
        <v>1322</v>
      </c>
      <c r="R16" s="113" t="s">
        <v>609</v>
      </c>
      <c r="S16" s="113" t="s">
        <v>49</v>
      </c>
      <c r="T16" s="132" t="s">
        <v>1323</v>
      </c>
    </row>
    <row r="17" spans="1:53" ht="15.75">
      <c r="A17" s="113"/>
      <c r="B17" s="112"/>
      <c r="D17" s="113" t="s">
        <v>618</v>
      </c>
      <c r="J17" s="123"/>
      <c r="L17" s="129"/>
      <c r="M17" s="131"/>
      <c r="N17" s="142" t="s">
        <v>618</v>
      </c>
      <c r="P17" s="113" t="s">
        <v>34</v>
      </c>
      <c r="R17" s="113" t="s">
        <v>611</v>
      </c>
      <c r="T17" s="132" t="s">
        <v>1324</v>
      </c>
      <c r="V17" s="113"/>
      <c r="W17" s="113"/>
      <c r="X17" s="113"/>
      <c r="Y17" s="113"/>
      <c r="Z17" s="113"/>
      <c r="AA17" s="113"/>
      <c r="AB17" s="113"/>
      <c r="AC17" s="113"/>
      <c r="AD17" s="113"/>
      <c r="AE17" s="113"/>
      <c r="AF17" s="113"/>
      <c r="AG17" s="113"/>
    </row>
    <row r="18" spans="1:53" ht="15.75">
      <c r="A18" s="113"/>
      <c r="B18" s="112"/>
      <c r="D18" s="113" t="s">
        <v>610</v>
      </c>
      <c r="J18" s="123"/>
      <c r="L18" s="129"/>
      <c r="M18" s="131"/>
      <c r="N18" s="142" t="s">
        <v>610</v>
      </c>
      <c r="R18" s="113" t="s">
        <v>612</v>
      </c>
      <c r="T18" s="132"/>
      <c r="V18" s="113"/>
      <c r="W18" s="113"/>
      <c r="X18" s="113"/>
      <c r="Y18" s="113"/>
      <c r="Z18" s="113"/>
      <c r="AA18" s="113"/>
      <c r="AB18" s="113"/>
      <c r="AC18" s="113"/>
      <c r="AD18" s="113"/>
      <c r="AE18" s="113"/>
      <c r="AF18" s="113"/>
      <c r="AG18" s="113"/>
    </row>
    <row r="19" spans="1:53" ht="15.75">
      <c r="A19" s="113"/>
      <c r="B19" s="112"/>
      <c r="D19" s="113" t="s">
        <v>672</v>
      </c>
      <c r="J19" s="123"/>
      <c r="L19" s="143"/>
      <c r="M19" s="144"/>
      <c r="N19" s="145"/>
      <c r="O19" s="137"/>
      <c r="P19" s="137"/>
      <c r="Q19" s="137"/>
      <c r="R19" s="137" t="s">
        <v>613</v>
      </c>
      <c r="S19" s="137"/>
      <c r="T19" s="140"/>
      <c r="V19" s="113"/>
      <c r="W19" s="113"/>
      <c r="X19" s="113"/>
      <c r="Y19" s="113"/>
      <c r="Z19" s="113"/>
      <c r="AA19" s="113"/>
      <c r="AB19" s="113"/>
      <c r="AC19" s="113"/>
      <c r="AD19" s="113"/>
      <c r="AE19" s="113"/>
      <c r="AF19" s="113"/>
      <c r="AG19" s="113"/>
    </row>
    <row r="20" spans="1:53" ht="15.75">
      <c r="A20" s="113"/>
      <c r="B20" s="112"/>
      <c r="D20" s="113" t="s">
        <v>685</v>
      </c>
      <c r="J20" s="123"/>
      <c r="N20" s="134"/>
      <c r="V20" s="113"/>
      <c r="W20" s="113"/>
      <c r="X20" s="113"/>
      <c r="Y20" s="113"/>
      <c r="Z20" s="113"/>
      <c r="AA20" s="113"/>
      <c r="AB20" s="113"/>
      <c r="AC20" s="113"/>
      <c r="AD20" s="113"/>
      <c r="AE20" s="113"/>
      <c r="AF20" s="113"/>
      <c r="AG20" s="113"/>
    </row>
    <row r="21" spans="1:53" ht="15.75">
      <c r="A21" s="113"/>
      <c r="B21" s="112"/>
      <c r="D21" s="113" t="s">
        <v>692</v>
      </c>
      <c r="J21" s="123"/>
      <c r="L21" s="124" t="s">
        <v>11</v>
      </c>
      <c r="M21" s="127" t="s">
        <v>620</v>
      </c>
      <c r="N21" s="146" t="s">
        <v>672</v>
      </c>
      <c r="O21" s="127" t="s">
        <v>738</v>
      </c>
      <c r="P21" s="126" t="s">
        <v>34</v>
      </c>
      <c r="Q21" s="126" t="s">
        <v>1319</v>
      </c>
      <c r="R21" s="126" t="s">
        <v>608</v>
      </c>
      <c r="S21" s="126" t="s">
        <v>1328</v>
      </c>
      <c r="T21" s="128" t="s">
        <v>1320</v>
      </c>
      <c r="V21" s="113"/>
      <c r="W21" s="113"/>
      <c r="X21" s="113"/>
      <c r="Y21" s="113"/>
      <c r="Z21" s="113"/>
      <c r="AA21" s="113"/>
      <c r="AB21" s="113"/>
      <c r="AC21" s="113"/>
      <c r="AD21" s="113"/>
      <c r="AE21" s="113"/>
      <c r="AF21" s="113"/>
      <c r="AG21" s="113"/>
    </row>
    <row r="22" spans="1:53" ht="16.5" thickBot="1">
      <c r="A22" s="113"/>
      <c r="B22" s="147"/>
      <c r="C22" s="148"/>
      <c r="D22" s="148" t="s">
        <v>663</v>
      </c>
      <c r="E22" s="148"/>
      <c r="F22" s="148"/>
      <c r="G22" s="148"/>
      <c r="H22" s="148"/>
      <c r="I22" s="148"/>
      <c r="J22" s="149"/>
      <c r="L22" s="129"/>
      <c r="M22" s="131" t="s">
        <v>661</v>
      </c>
      <c r="N22" s="134" t="s">
        <v>685</v>
      </c>
      <c r="O22" s="131" t="s">
        <v>865</v>
      </c>
      <c r="Q22" s="113" t="s">
        <v>1304</v>
      </c>
      <c r="R22" s="113" t="s">
        <v>609</v>
      </c>
      <c r="S22" s="113" t="s">
        <v>49</v>
      </c>
      <c r="T22" s="132" t="s">
        <v>1323</v>
      </c>
      <c r="V22" s="113"/>
      <c r="W22" s="113"/>
      <c r="X22" s="113"/>
      <c r="Y22" s="113"/>
      <c r="Z22" s="113"/>
      <c r="AA22" s="113"/>
      <c r="AB22" s="113"/>
      <c r="AC22" s="113"/>
      <c r="AD22" s="113"/>
      <c r="AE22" s="113"/>
      <c r="AF22" s="113"/>
      <c r="AG22" s="113"/>
    </row>
    <row r="23" spans="1:53" ht="15.75">
      <c r="A23" s="113"/>
      <c r="L23" s="129"/>
      <c r="M23" s="131" t="s">
        <v>621</v>
      </c>
      <c r="N23" s="134" t="s">
        <v>692</v>
      </c>
      <c r="O23" s="131" t="s">
        <v>866</v>
      </c>
      <c r="R23" s="113" t="s">
        <v>611</v>
      </c>
      <c r="T23" s="132" t="s">
        <v>1324</v>
      </c>
      <c r="V23" s="113"/>
      <c r="W23" s="113"/>
      <c r="X23" s="113"/>
      <c r="Y23" s="113"/>
      <c r="Z23" s="113"/>
      <c r="AA23" s="113"/>
      <c r="AB23" s="113"/>
      <c r="AC23" s="113"/>
      <c r="AD23" s="113"/>
      <c r="AE23" s="113"/>
      <c r="AF23" s="113"/>
      <c r="AG23" s="113"/>
    </row>
    <row r="24" spans="1:53" ht="15.75">
      <c r="A24" s="113"/>
      <c r="L24" s="129"/>
      <c r="M24" s="131"/>
      <c r="N24" s="134" t="s">
        <v>663</v>
      </c>
      <c r="O24" s="131"/>
      <c r="R24" s="113" t="s">
        <v>612</v>
      </c>
      <c r="T24" s="132"/>
      <c r="V24" s="113"/>
      <c r="W24" s="113"/>
      <c r="X24" s="113"/>
      <c r="Y24" s="113"/>
      <c r="Z24" s="113"/>
      <c r="AA24" s="113"/>
      <c r="AB24" s="113"/>
      <c r="AC24" s="113"/>
      <c r="AD24" s="113"/>
      <c r="AE24" s="113"/>
      <c r="AF24" s="113"/>
      <c r="AG24" s="113"/>
    </row>
    <row r="25" spans="1:53" ht="15.75">
      <c r="A25" s="113"/>
      <c r="L25" s="150"/>
      <c r="M25" s="137"/>
      <c r="N25" s="138" t="s">
        <v>16</v>
      </c>
      <c r="O25" s="139"/>
      <c r="P25" s="137"/>
      <c r="Q25" s="137"/>
      <c r="R25" s="137" t="s">
        <v>613</v>
      </c>
      <c r="S25" s="137"/>
      <c r="T25" s="140"/>
      <c r="V25" s="113"/>
      <c r="W25" s="113"/>
      <c r="X25" s="113"/>
      <c r="Y25" s="113"/>
      <c r="Z25" s="113"/>
      <c r="AA25" s="113"/>
      <c r="AB25" s="113"/>
      <c r="AC25" s="113"/>
      <c r="AD25" s="113"/>
      <c r="AE25" s="113"/>
      <c r="AF25" s="113"/>
      <c r="AG25" s="113"/>
    </row>
    <row r="26" spans="1:53">
      <c r="A26" s="113"/>
      <c r="V26" s="113"/>
      <c r="W26" s="113"/>
      <c r="X26" s="113"/>
      <c r="Y26" s="113"/>
      <c r="Z26" s="113"/>
      <c r="AA26" s="113"/>
      <c r="AB26" s="113"/>
      <c r="AC26" s="113"/>
      <c r="AD26" s="113"/>
      <c r="AE26" s="113"/>
      <c r="AF26" s="113"/>
      <c r="AH26" s="113" t="s">
        <v>620</v>
      </c>
      <c r="AI26" s="113" t="s">
        <v>1370</v>
      </c>
      <c r="AJ26" s="113" t="s">
        <v>1374</v>
      </c>
      <c r="AK26" s="113" t="s">
        <v>1368</v>
      </c>
      <c r="AL26" s="113" t="s">
        <v>1371</v>
      </c>
      <c r="AM26" s="113" t="s">
        <v>1375</v>
      </c>
      <c r="AN26" s="113" t="s">
        <v>1369</v>
      </c>
      <c r="AO26" s="113" t="s">
        <v>615</v>
      </c>
      <c r="AP26" s="113" t="s">
        <v>610</v>
      </c>
      <c r="AQ26" s="113" t="s">
        <v>617</v>
      </c>
      <c r="AR26" s="113" t="s">
        <v>619</v>
      </c>
      <c r="AS26" s="113" t="s">
        <v>618</v>
      </c>
      <c r="AT26" s="113" t="s">
        <v>607</v>
      </c>
      <c r="AU26" s="113" t="s">
        <v>614</v>
      </c>
      <c r="AV26" s="113" t="s">
        <v>15</v>
      </c>
      <c r="AW26" s="113" t="s">
        <v>612</v>
      </c>
      <c r="AX26" s="113" t="s">
        <v>609</v>
      </c>
      <c r="AY26" s="113" t="s">
        <v>613</v>
      </c>
      <c r="AZ26" s="113" t="s">
        <v>611</v>
      </c>
      <c r="BA26" s="113" t="s">
        <v>696</v>
      </c>
    </row>
    <row r="27" spans="1:53" s="97" customFormat="1" ht="31.5">
      <c r="L27" s="239" t="s">
        <v>1376</v>
      </c>
      <c r="M27" s="240" t="str" cm="1">
        <f t="array" ref="M27:AF27">TRANSPOSE(L28:L47)</f>
        <v>Pós-fixado</v>
      </c>
      <c r="N27" s="240" t="str">
        <v>Inflação Curta (0-4)</v>
      </c>
      <c r="O27" s="240" t="str">
        <v>Inflação Média (4-7)</v>
      </c>
      <c r="P27" s="240" t="str">
        <v>Inflação Longa (7-11)</v>
      </c>
      <c r="Q27" s="240" t="str">
        <v>Pré Curta (0-3)</v>
      </c>
      <c r="R27" s="240" t="str">
        <v>Pré Média (3-6)</v>
      </c>
      <c r="S27" s="240" t="str">
        <v>Pré Longa (6-10)</v>
      </c>
      <c r="T27" s="240" t="str">
        <v>Macro</v>
      </c>
      <c r="U27" s="240" t="str">
        <v>Quant</v>
      </c>
      <c r="V27" s="240" t="str">
        <v>Long &amp; Short</v>
      </c>
      <c r="W27" s="240" t="str">
        <v>Multiestratégia</v>
      </c>
      <c r="X27" s="240" t="str">
        <v>Arbitragem</v>
      </c>
      <c r="Y27" s="240" t="str">
        <v>Long Only</v>
      </c>
      <c r="Z27" s="240" t="str">
        <v>Long Bias</v>
      </c>
      <c r="AA27" s="240" t="str">
        <v>Alternativos</v>
      </c>
      <c r="AB27" s="240" t="str">
        <v>China</v>
      </c>
      <c r="AC27" s="240" t="str">
        <v>EUA</v>
      </c>
      <c r="AD27" s="240" t="str">
        <v>Europa</v>
      </c>
      <c r="AE27" s="240" t="str">
        <v>Global</v>
      </c>
      <c r="AF27" s="240" t="str">
        <v>EM</v>
      </c>
      <c r="AH27" s="113" t="str" cm="1">
        <f t="array" aca="1" ref="AH27:AH73" ca="1">OFFSET($M$27,1,,COUNTA($M:$M)-COUNTA($M$1:$M$27))</f>
        <v>Tesouro Selic Simples FI RF</v>
      </c>
      <c r="AI27" s="113" t="str" cm="1">
        <f t="array" aca="1" ref="AI27:AI38" ca="1">OFFSET($N$27,1,,COUNTA($N:$N)-COUNTA($N$1:$N$27))</f>
        <v>Vinci Valorem FIM</v>
      </c>
      <c r="AJ27" s="113" t="str" cm="1">
        <f t="array" aca="1" ref="AJ27:AJ35" ca="1">OFFSET($O$27,1,,COUNTA($O:$O)-COUNTA($O$1:$O$27))</f>
        <v>BTG Pactual Tesouro Ipca Geral FI RF REF</v>
      </c>
      <c r="AK27" s="113" t="str" cm="1">
        <f t="array" aca="1" ref="AK27:AK33" ca="1">OFFSET($P$27,1,,COUNTA($P:$P)-COUNTA($P$1:$P$27))</f>
        <v>ARX Elbrus Pro FI Infraestrutura RF</v>
      </c>
      <c r="AL27" s="113" t="str" cm="1">
        <f t="array" aca="1" ref="AL27:AL34" ca="1">OFFSET($Q$27,1,,COUNTA($Q:$Q)-COUNTA($Q$1:$Q$27))</f>
        <v>Pimco Income Dolar FIC FIM IE</v>
      </c>
      <c r="AM27" s="113" t="str" cm="1">
        <f t="array" aca="1" ref="AM27:AM32" ca="1">OFFSET($R$27,1,,COUNTA($R:$R)-COUNTA($R$1:$R$27))</f>
        <v>NTN-F 2027 (11.80%)</v>
      </c>
      <c r="AN27" s="113" t="str" cm="1">
        <f t="array" aca="1" ref="AN27" ca="1">OFFSET($S$27,1,,COUNTA($S:$S)-COUNTA($S$1:$S$27))</f>
        <v/>
      </c>
      <c r="AO27" s="113" t="str" cm="1">
        <f t="array" aca="1" ref="AO27:AO61" ca="1">OFFSET($T$27,1,,COUNTA($T:$T)-COUNTA($T$1:$T$27))</f>
        <v>ARX Macro FIC FIM</v>
      </c>
      <c r="AP27" s="113" t="str" cm="1">
        <f t="array" aca="1" ref="AP27:AP30" ca="1">OFFSET($U$27,1,,COUNTA($U:$U)-COUNTA($U$1:$U$27))</f>
        <v>Daemon Nous Global FIC FIM</v>
      </c>
      <c r="AQ27" s="113" t="str" cm="1">
        <f t="array" aca="1" ref="AQ27:AQ34" ca="1">OFFSET($V$27,1,,COUNTA($V:$V)-COUNTA($V$1:$V$27))</f>
        <v>Solana LS FIC FIM</v>
      </c>
      <c r="AR27" s="113" t="str" cm="1">
        <f t="array" aca="1" ref="AR27:AR28" ca="1">OFFSET($W$27,1,,COUNTA($W:$W)-COUNTA($W$1:$W$27))</f>
        <v>Kapitalo Alpha Global FIC FIM</v>
      </c>
      <c r="AS27" s="113" t="str" cm="1">
        <f t="array" aca="1" ref="AS27:AS29" ca="1">OFFSET($X$27,1,,COUNTA($X:$X)-COUNTA($X$1:$X$27))</f>
        <v>Blackrock Global Event Driven FIC FIM IE</v>
      </c>
      <c r="AT27" s="113" t="str" cm="1">
        <f t="array" aca="1" ref="AT27:AT47" ca="1">OFFSET($Y$27,1,,COUNTA($Y:$Y)-COUNTA($Y$1:$Y$27))</f>
        <v>ARX Income FIC FIA</v>
      </c>
      <c r="AU27" s="113" t="str" cm="1">
        <f t="array" aca="1" ref="AU27:AU43" ca="1">OFFSET($Z$27,1,,COUNTA($Z:$Z)-COUNTA($Z$1:$Z$27))</f>
        <v>Garin Cíclico LB FIM</v>
      </c>
      <c r="AV27" s="113" t="str" cm="1">
        <f t="array" aca="1" ref="AV27" ca="1">OFFSET($AA$27,1,,COUNTA($AA:$AA)-COUNTA($AA$1:$AA$27))</f>
        <v>Carteira de FII B.Side</v>
      </c>
      <c r="AW27" s="113" t="str" cm="1">
        <f t="array" aca="1" ref="AW27:AW29" ca="1">OFFSET($AB$27,1,,COUNTA($AB:$AB)-COUNTA($AB$1:$AB$27))</f>
        <v>Access China Advantage Ag21 FIA IE</v>
      </c>
      <c r="AX27" s="113" t="str" cm="1">
        <f t="array" aca="1" ref="AX27:AX28" ca="1">OFFSET($AC$27,1,,COUNTA($AC:$AC)-COUNTA($AC$1:$AC$27))</f>
        <v>Western Asset US Index 500 FIM</v>
      </c>
      <c r="AY27" s="113" t="str" cm="1">
        <f t="array" aca="1" ref="AY27" ca="1">OFFSET($AD$27,1,,COUNTA($AD:$AD)-COUNTA($AD$1:$AD$27))</f>
        <v>EURP11</v>
      </c>
      <c r="AZ27" s="113" t="str" cm="1">
        <f t="array" aca="1" ref="AZ27:AZ32" ca="1">OFFSET($AE$27,1,,COUNTA($AE:$AE)-COUNTA($AE$1:$AE$27))</f>
        <v>Newton Global Tech Fund FIA IE</v>
      </c>
      <c r="BA27" s="113" t="str" cm="1">
        <f t="array" aca="1" ref="BA27:BA28" ca="1">OFFSET($AF$27,1,,COUNTA($AF:$AF)-COUNTA($AF$1:$AF$27))</f>
        <v>BTGP Mobius Emerging Markets FIM IE</v>
      </c>
    </row>
    <row r="28" spans="1:53">
      <c r="A28" s="113"/>
      <c r="L28" s="113" t="str">
        <f>IF('Criação de Portfólio'!E12="","",'Criação de Portfólio'!E12)</f>
        <v>Pós-fixado</v>
      </c>
      <c r="M28" s="113" t="str" cm="1">
        <f t="array" aca="1" ref="M28:M74"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Tesouro Selic Simples FI RF</v>
      </c>
      <c r="N28" s="113" t="str" cm="1">
        <f t="array" aca="1" ref="N28:N39"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113" t="str" cm="1">
        <f t="array" aca="1" ref="O28:O36"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Tesouro Ipca Geral FI RF REF</v>
      </c>
      <c r="P28" s="113" t="str" cm="1">
        <f t="array" aca="1" ref="P28:P34"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13" t="str" cm="1">
        <f t="array" aca="1" ref="Q28:Q35"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Pimco Income Dolar FIC FIM IE</v>
      </c>
      <c r="R28" s="113"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(11.80%)</v>
      </c>
      <c r="S28" s="113"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113" t="str" cm="1">
        <f t="array" aca="1" ref="T28:T62"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ARX Macro FIC FIM</v>
      </c>
      <c r="U28" s="113" t="str" cm="1">
        <f t="array" aca="1" ref="U28:U31"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Daemon Nous Global FIC FIM</v>
      </c>
      <c r="V28" s="113" t="str" cm="1">
        <f t="array" aca="1" ref="V28:V35"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Solana LS FIC FIM</v>
      </c>
      <c r="W28" s="113" t="str" cm="1">
        <f t="array" aca="1" ref="W28:W29"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Kapitalo Alpha Global FIC FIM</v>
      </c>
      <c r="X28" s="113"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Blackrock Global Event Driven FIC FIM IE</v>
      </c>
      <c r="Y28" s="113" t="str" cm="1">
        <f t="array" aca="1" ref="Y28:Y48"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13" t="str" cm="1">
        <f t="array" aca="1" ref="Z28:Z44"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13"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 B.Side</v>
      </c>
      <c r="AB28" s="113"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13"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13"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13" t="str" cm="1">
        <f t="array" aca="1" ref="AE28:AE33"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Newton Global Tech Fund FIA IE</v>
      </c>
      <c r="AF28" s="113"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13" t="str">
        <f ca="1"/>
        <v>ARX Denali P FIRF CP</v>
      </c>
      <c r="AI28" s="113" t="str">
        <f ca="1"/>
        <v>ARX Elbrus FIC FI Infraestrutura RF</v>
      </c>
      <c r="AJ28" s="113" t="str">
        <f ca="1"/>
        <v>NTN-B 2027 (IPCA+5.65%)</v>
      </c>
      <c r="AK28" s="113" t="str">
        <f ca="1"/>
        <v>BTG Pactual Tesouro Ipca Longo FI RF REF</v>
      </c>
      <c r="AL28" s="113" t="str">
        <f ca="1"/>
        <v>Pimco Income FIC FIM IE</v>
      </c>
      <c r="AM28" s="113" t="str">
        <f ca="1"/>
        <v>NTN-F 2029 (11.95%)</v>
      </c>
      <c r="AO28" s="113" t="str">
        <f ca="1"/>
        <v>Quantitas Galapagos FIM</v>
      </c>
      <c r="AP28" s="113" t="str">
        <f ca="1"/>
        <v>Giant Zarathustra FIC FIM</v>
      </c>
      <c r="AQ28" s="113" t="str">
        <f ca="1"/>
        <v>Moat Capital Equity Hedge FIC FIM</v>
      </c>
      <c r="AR28" s="113" t="str">
        <f ca="1"/>
        <v>Dahlia Global Allocation FIC FIM</v>
      </c>
      <c r="AS28" s="113" t="str">
        <f ca="1"/>
        <v>Absolute Alpha Marb FIC FIM</v>
      </c>
      <c r="AT28" s="113" t="str">
        <f ca="1"/>
        <v>Real Investor FIC FIA BDR Nível I</v>
      </c>
      <c r="AU28" s="113" t="str">
        <f ca="1"/>
        <v>Absolute Pace LB FIC FIA</v>
      </c>
      <c r="AW28" s="113" t="str">
        <f ca="1"/>
        <v>Invesco Greater China Equity Dolar FIC FIA IE</v>
      </c>
      <c r="AX28" s="113" t="str">
        <f ca="1"/>
        <v>IVVB11</v>
      </c>
      <c r="AZ28" s="113" t="str">
        <f ca="1"/>
        <v>Vitreo Carbono FIM</v>
      </c>
      <c r="BA28" s="113" t="str">
        <f ca="1"/>
        <v>ASIA11</v>
      </c>
    </row>
    <row r="29" spans="1:53">
      <c r="A29" s="113"/>
      <c r="L29" s="113" t="str">
        <f>IF('Criação de Portfólio'!E31="","",'Criação de Portfólio'!E31)</f>
        <v>Inflação Curta (0-4)</v>
      </c>
      <c r="M29" s="113" t="str">
        <f ca="1"/>
        <v>ARX Denali P FIRF CP</v>
      </c>
      <c r="N29" s="113" t="str">
        <f ca="1"/>
        <v>ARX Elbrus FIC FI Infraestrutura RF</v>
      </c>
      <c r="O29" s="113" t="str">
        <f ca="1"/>
        <v>NTN-B 2027 (IPCA+5.65%)</v>
      </c>
      <c r="P29" s="113" t="str">
        <f ca="1"/>
        <v>BTG Pactual Tesouro Ipca Longo FI RF REF</v>
      </c>
      <c r="Q29" s="113" t="str">
        <f ca="1"/>
        <v>Pimco Income FIC FIM IE</v>
      </c>
      <c r="R29" s="113" t="str">
        <f ca="1"/>
        <v>NTN-F 2029 (11.95%)</v>
      </c>
      <c r="T29" s="113" t="str">
        <f ca="1"/>
        <v>Quantitas Galapagos FIM</v>
      </c>
      <c r="U29" s="113" t="str">
        <f ca="1"/>
        <v>Giant Zarathustra FIC FIM</v>
      </c>
      <c r="V29" s="113" t="str">
        <f ca="1"/>
        <v>Moat Capital Equity Hedge FIC FIM</v>
      </c>
      <c r="W29" s="113" t="str">
        <f ca="1"/>
        <v>Dahlia Global Allocation FIC FIM</v>
      </c>
      <c r="X29" s="113" t="str">
        <f ca="1"/>
        <v>Absolute Alpha Marb FIC FIM</v>
      </c>
      <c r="Y29" s="113" t="str">
        <f ca="1"/>
        <v>Real Investor FIC FIA BDR Nível I</v>
      </c>
      <c r="Z29" s="113" t="str">
        <f ca="1"/>
        <v>Absolute Pace LB FIC FIA</v>
      </c>
      <c r="AA29" s="113"/>
      <c r="AB29" s="113" t="str">
        <f ca="1"/>
        <v>Invesco Greater China Equity Dolar FIC FIA IE</v>
      </c>
      <c r="AC29" s="113" t="str">
        <f ca="1"/>
        <v>IVVB11</v>
      </c>
      <c r="AD29" s="113"/>
      <c r="AE29" s="113" t="str">
        <f ca="1"/>
        <v>Vitreo Carbono FIM</v>
      </c>
      <c r="AF29" s="113" t="str">
        <f ca="1"/>
        <v>ASIA11</v>
      </c>
      <c r="AH29" s="113" t="str">
        <f ca="1"/>
        <v>Itaú Optimus FIC RF LP</v>
      </c>
      <c r="AI29" s="113" t="str">
        <f ca="1"/>
        <v>Tesouro Ipca Curto RF</v>
      </c>
      <c r="AJ29" s="113" t="str">
        <f ca="1"/>
        <v>NTN-B 2028 (IPCA+5.65%)</v>
      </c>
      <c r="AK29" s="113" t="str">
        <f ca="1"/>
        <v>NTN-B 2032 (IPCA+5.75%)</v>
      </c>
      <c r="AL29" s="113" t="str">
        <f ca="1"/>
        <v>Oaktree Credit Access IE FIC MM</v>
      </c>
      <c r="AM29" s="113" t="str">
        <f ca="1"/>
        <v>NTN-F 2031 (12.00%)</v>
      </c>
      <c r="AO29" s="113" t="str">
        <f ca="1"/>
        <v>Absolute Vertex II FIC FIM</v>
      </c>
      <c r="AP29" s="113" t="str">
        <f ca="1"/>
        <v>Giant Sigma FIC FIM</v>
      </c>
      <c r="AQ29" s="113" t="str">
        <f ca="1"/>
        <v>Neo Argo Long And Short FIC de FIM</v>
      </c>
      <c r="AS29" s="113" t="str">
        <f ca="1"/>
        <v>Nw3 Event Driven Plus FIC FIM</v>
      </c>
      <c r="AT29" s="113" t="str">
        <f ca="1"/>
        <v>Trigono Delphos Income FIC FIA</v>
      </c>
      <c r="AU29" s="113" t="str">
        <f ca="1"/>
        <v>Clave Total Return FIC FIM Access</v>
      </c>
      <c r="AW29" s="113" t="str">
        <f ca="1"/>
        <v>XINA11</v>
      </c>
      <c r="AZ29" s="113" t="str">
        <f ca="1"/>
        <v>Vitreo Uranio FIM</v>
      </c>
    </row>
    <row r="30" spans="1:53">
      <c r="A30" s="113"/>
      <c r="L30" s="113" t="str">
        <f>IF('Criação de Portfólio'!E34="","",'Criação de Portfólio'!E34)</f>
        <v>Inflação Média (4-7)</v>
      </c>
      <c r="M30" s="113" t="str">
        <f ca="1"/>
        <v>Itaú Optimus FIC RF LP</v>
      </c>
      <c r="N30" s="113" t="str">
        <f ca="1"/>
        <v>Tesouro Ipca Curto RF</v>
      </c>
      <c r="O30" s="113" t="str">
        <f ca="1"/>
        <v>NTN-B 2028 (IPCA+5.65%)</v>
      </c>
      <c r="P30" s="113" t="str">
        <f ca="1"/>
        <v>NTN-B 2032 (IPCA+5.75%)</v>
      </c>
      <c r="Q30" s="113" t="str">
        <f ca="1"/>
        <v>Oaktree Credit Access IE FIC MM</v>
      </c>
      <c r="R30" s="113" t="str">
        <f ca="1"/>
        <v>NTN-F 2031 (12.00%)</v>
      </c>
      <c r="T30" s="113" t="str">
        <f ca="1"/>
        <v>Absolute Vertex II FIC FIM</v>
      </c>
      <c r="U30" s="113" t="str">
        <f ca="1"/>
        <v>Giant Sigma FIC FIM</v>
      </c>
      <c r="V30" s="113" t="str">
        <f ca="1"/>
        <v>Neo Argo Long And Short FIC de FIM</v>
      </c>
      <c r="W30" s="113"/>
      <c r="X30" s="113" t="str">
        <f ca="1"/>
        <v>Nw3 Event Driven Plus FIC FIM</v>
      </c>
      <c r="Y30" s="113" t="str">
        <f ca="1"/>
        <v>Trigono Delphos Income FIC FIA</v>
      </c>
      <c r="Z30" s="113" t="str">
        <f ca="1"/>
        <v>Clave Total Return FIC FIM Access</v>
      </c>
      <c r="AA30" s="113"/>
      <c r="AB30" s="113" t="str">
        <f ca="1"/>
        <v>XINA11</v>
      </c>
      <c r="AC30" s="113"/>
      <c r="AD30" s="113"/>
      <c r="AE30" s="113" t="str">
        <f ca="1"/>
        <v>Vitreo Uranio FIM</v>
      </c>
      <c r="AF30" s="113"/>
      <c r="AH30" s="113" t="str">
        <f ca="1"/>
        <v>Itau Optimus RF Longo Prazo Distribuidores FIC FI</v>
      </c>
      <c r="AI30" s="113" t="str">
        <f ca="1"/>
        <v>BTG Pactual Debêntures Incentivadas Inflação Infra FIC Renda Fixa</v>
      </c>
      <c r="AJ30" s="113" t="str">
        <f ca="1"/>
        <v>NTN-B 2030 (IPCA+5.65%)</v>
      </c>
      <c r="AK30" s="113" t="str">
        <f ca="1"/>
        <v>NTN-B 2035 (IPCA+5.75%)</v>
      </c>
      <c r="AL30" s="113" t="str">
        <f ca="1"/>
        <v>NTN-F 2023 (13.60%)</v>
      </c>
      <c r="AM30" s="113" t="str">
        <f ca="1"/>
        <v>Títulos Privados - 4 anos (13.80%)</v>
      </c>
      <c r="AO30" s="113" t="str">
        <f ca="1"/>
        <v>BTGP Access Gavea Macro FIQ FI MM</v>
      </c>
      <c r="AP30" s="113" t="str">
        <f ca="1"/>
        <v>Claritas Quant FIC FIM</v>
      </c>
      <c r="AQ30" s="113" t="str">
        <f ca="1"/>
        <v>Occam Equity Hedge FIC FIM Access</v>
      </c>
      <c r="AT30" s="113" t="str">
        <f ca="1"/>
        <v>Trigono Flagship Small Caps FIC FIA</v>
      </c>
      <c r="AU30" s="113" t="str">
        <f ca="1"/>
        <v>Norte Long Bias FIC FIM</v>
      </c>
      <c r="AZ30" s="113" t="str">
        <f ca="1"/>
        <v>Ip Atlas USD FIC FIA IE</v>
      </c>
    </row>
    <row r="31" spans="1:53">
      <c r="A31" s="113"/>
      <c r="L31" s="113" t="str">
        <f>IF('Criação de Portfólio'!E39="","",'Criação de Portfólio'!E39)</f>
        <v>Inflação Longa (7-11)</v>
      </c>
      <c r="M31" s="113" t="str">
        <f ca="1"/>
        <v>Itau Optimus RF Longo Prazo Distribuidores FIC FI</v>
      </c>
      <c r="N31" s="113" t="str">
        <f ca="1"/>
        <v>BTG Pactual Debêntures Incentivadas Inflação Infra FIC Renda Fixa</v>
      </c>
      <c r="O31" s="113" t="str">
        <f ca="1"/>
        <v>NTN-B 2030 (IPCA+5.65%)</v>
      </c>
      <c r="P31" s="113" t="str">
        <f ca="1"/>
        <v>NTN-B 2035 (IPCA+5.75%)</v>
      </c>
      <c r="Q31" s="113" t="str">
        <f ca="1"/>
        <v>NTN-F 2023 (13.60%)</v>
      </c>
      <c r="R31" s="113" t="str">
        <f ca="1"/>
        <v>Títulos Privados - 4 anos (13.80%)</v>
      </c>
      <c r="T31" s="113" t="str">
        <f ca="1"/>
        <v>BTGP Access Gavea Macro FIQ FI MM</v>
      </c>
      <c r="U31" s="113" t="str">
        <f ca="1"/>
        <v>Claritas Quant FIC FIM</v>
      </c>
      <c r="V31" s="113" t="str">
        <f ca="1"/>
        <v>Occam Equity Hedge FIC FIM Access</v>
      </c>
      <c r="W31" s="113"/>
      <c r="X31" s="113"/>
      <c r="Y31" s="113" t="str">
        <f ca="1"/>
        <v>Trigono Flagship Small Caps FIC FIA</v>
      </c>
      <c r="Z31" s="113" t="str">
        <f ca="1"/>
        <v>Norte Long Bias FIC FIM</v>
      </c>
      <c r="AA31" s="113"/>
      <c r="AB31" s="113"/>
      <c r="AC31" s="113"/>
      <c r="AD31" s="113"/>
      <c r="AE31" s="113" t="str">
        <f ca="1"/>
        <v>Ip Atlas USD FIC FIA IE</v>
      </c>
      <c r="AF31" s="113"/>
      <c r="AH31" s="113" t="str">
        <f ca="1"/>
        <v>Riza Lotus FI RF DI</v>
      </c>
      <c r="AI31" s="113" t="str">
        <f ca="1"/>
        <v>JGP Debentures Incentivadas Juros Reais FIC FIM CP</v>
      </c>
      <c r="AJ31" s="113" t="str">
        <f ca="1"/>
        <v>Títulos Privados - 4 anos (IPCA+7.80%)</v>
      </c>
      <c r="AK31" s="113" t="str">
        <f ca="1"/>
        <v>Títulos Privados - 8 anos (IPCA+8.60%)</v>
      </c>
      <c r="AL31" s="113" t="str">
        <f ca="1"/>
        <v>NTN-F 2025 (11.90%)</v>
      </c>
      <c r="AM31" s="113" t="str">
        <f ca="1"/>
        <v>Títulos Privados - 5 anos (14.05%)</v>
      </c>
      <c r="AO31" s="113" t="str">
        <f ca="1"/>
        <v>Gávea Macro FIC FIM</v>
      </c>
      <c r="AQ31" s="113" t="str">
        <f ca="1"/>
        <v>Sharp Long Short FIM</v>
      </c>
      <c r="AT31" s="113" t="str">
        <f ca="1"/>
        <v>Access Atmos II FIC FI Acoes</v>
      </c>
      <c r="AU31" s="113" t="str">
        <f ca="1"/>
        <v>Genoa Capital Arpa FIC FIM</v>
      </c>
      <c r="AZ31" s="113" t="str">
        <f ca="1"/>
        <v>Ip Participacoes FIC FIA BDR Nivel I</v>
      </c>
    </row>
    <row r="32" spans="1:53">
      <c r="A32" s="113"/>
      <c r="L32" s="113" t="str">
        <f>IF('Criação de Portfólio'!E45="","",'Criação de Portfólio'!E45)</f>
        <v>Pré Curta (0-3)</v>
      </c>
      <c r="M32" s="113" t="str">
        <f ca="1"/>
        <v>Riza Lotus FI RF DI</v>
      </c>
      <c r="N32" s="113" t="str">
        <f ca="1"/>
        <v>JGP Debentures Incentivadas Juros Reais FIC FIM CP</v>
      </c>
      <c r="O32" s="113" t="str">
        <f ca="1"/>
        <v>Títulos Privados - 4 anos (IPCA+7.80%)</v>
      </c>
      <c r="P32" s="113" t="str">
        <f ca="1"/>
        <v>Títulos Privados - 8 anos (IPCA+8.60%)</v>
      </c>
      <c r="Q32" s="113" t="str">
        <f ca="1"/>
        <v>NTN-F 2025 (11.90%)</v>
      </c>
      <c r="R32" s="113" t="str">
        <f ca="1"/>
        <v>Títulos Privados - 5 anos (14.05%)</v>
      </c>
      <c r="T32" s="113" t="str">
        <f ca="1"/>
        <v>Gávea Macro FIC FIM</v>
      </c>
      <c r="V32" s="113" t="str">
        <f ca="1"/>
        <v>Sharp Long Short FIM</v>
      </c>
      <c r="W32" s="113"/>
      <c r="X32" s="113"/>
      <c r="Y32" s="113" t="str">
        <f ca="1"/>
        <v>Access Atmos II FIC FI Acoes</v>
      </c>
      <c r="Z32" s="113" t="str">
        <f ca="1"/>
        <v>Genoa Capital Arpa FIC FIM</v>
      </c>
      <c r="AA32" s="113"/>
      <c r="AB32" s="113"/>
      <c r="AC32" s="113"/>
      <c r="AD32" s="113"/>
      <c r="AE32" s="113" t="str">
        <f ca="1"/>
        <v>Ip Participacoes FIC FIA BDR Nivel I</v>
      </c>
      <c r="AF32" s="113"/>
      <c r="AH32" s="113" t="str">
        <f ca="1"/>
        <v>Somma Torino RF CP</v>
      </c>
      <c r="AI32" s="113" t="str">
        <f ca="1"/>
        <v>NTN-B 2023 (IPCA+6.10%)</v>
      </c>
      <c r="AJ32" s="113" t="str">
        <f ca="1"/>
        <v>Títulos Privados - 5 anos (IPCA+7.95%)</v>
      </c>
      <c r="AK32" s="113" t="str">
        <f ca="1"/>
        <v>Títulos Privados - 9 anos (IPCA+8.65%)</v>
      </c>
      <c r="AL32" s="113" t="str">
        <f ca="1"/>
        <v>Títulos Privados - 1 ano (15.00%)</v>
      </c>
      <c r="AM32" s="113" t="str">
        <f ca="1"/>
        <v>Títulos Privados - 6 anos (14.20%)</v>
      </c>
      <c r="AO32" s="113" t="str">
        <f ca="1"/>
        <v>Gávea Macro II FIC FIM</v>
      </c>
      <c r="AQ32" s="113" t="str">
        <f ca="1"/>
        <v>Truxt Long Short Access FIC MM</v>
      </c>
      <c r="AT32" s="113" t="str">
        <f ca="1"/>
        <v>Vinland Long Only FIC FIA</v>
      </c>
      <c r="AU32" s="113" t="str">
        <f ca="1"/>
        <v>Vinland Long Bias FIC FIM</v>
      </c>
      <c r="AZ32" s="113" t="str">
        <f ca="1"/>
        <v>WRLD11</v>
      </c>
    </row>
    <row r="33" spans="1:47">
      <c r="A33" s="113"/>
      <c r="L33" s="113" t="str">
        <f>IF('Criação de Portfólio'!E49="","",'Criação de Portfólio'!E49)</f>
        <v>Pré Média (3-6)</v>
      </c>
      <c r="M33" s="113" t="str">
        <f ca="1"/>
        <v>Somma Torino RF CP</v>
      </c>
      <c r="N33" s="113" t="str">
        <f ca="1"/>
        <v>NTN-B 2023 (IPCA+6.10%)</v>
      </c>
      <c r="O33" s="113" t="str">
        <f ca="1"/>
        <v>Títulos Privados - 5 anos (IPCA+7.95%)</v>
      </c>
      <c r="P33" s="113" t="str">
        <f ca="1"/>
        <v>Títulos Privados - 9 anos (IPCA+8.65%)</v>
      </c>
      <c r="Q33" s="113" t="str">
        <f ca="1"/>
        <v>Títulos Privados - 1 ano (15.00%)</v>
      </c>
      <c r="R33" s="113" t="str">
        <f ca="1"/>
        <v>Títulos Privados - 6 anos (14.20%)</v>
      </c>
      <c r="T33" s="113" t="str">
        <f ca="1"/>
        <v>Gávea Macro II FIC FIM</v>
      </c>
      <c r="V33" s="113" t="str">
        <f ca="1"/>
        <v>Truxt Long Short Access FIC MM</v>
      </c>
      <c r="W33" s="113"/>
      <c r="X33" s="113"/>
      <c r="Y33" s="113" t="str">
        <f ca="1"/>
        <v>Vinland Long Only FIC FIA</v>
      </c>
      <c r="Z33" s="113" t="str">
        <f ca="1"/>
        <v>Vinland Long Bias FIC FIM</v>
      </c>
      <c r="AA33" s="113"/>
      <c r="AB33" s="113"/>
      <c r="AC33" s="113"/>
      <c r="AD33" s="113"/>
      <c r="AE33" s="113" t="str">
        <f ca="1"/>
        <v>WRLD11</v>
      </c>
      <c r="AF33" s="113"/>
      <c r="AH33" s="113" t="str">
        <f ca="1"/>
        <v>Vinland RF Ativo LP FIC FI</v>
      </c>
      <c r="AI33" s="113" t="str">
        <f ca="1"/>
        <v>NTN-B 2024 (IPCA+6.00%)</v>
      </c>
      <c r="AJ33" s="113" t="str">
        <f ca="1"/>
        <v>Títulos Privados - 6 anos (IPCA+8.35%)</v>
      </c>
      <c r="AK33" s="113" t="str">
        <f ca="1"/>
        <v>Títulos Privados - 10 anos (IPCA+8.70%)</v>
      </c>
      <c r="AL33" s="113" t="str">
        <f ca="1"/>
        <v>Títulos Privados - 2 anos (13.45%)</v>
      </c>
      <c r="AO33" s="113" t="str">
        <f ca="1"/>
        <v>Genoa Capital Radar FIC FI Mult Acs</v>
      </c>
      <c r="AQ33" s="113" t="str">
        <f ca="1"/>
        <v>Solana Equity Hedge FIC FIM</v>
      </c>
      <c r="AT33" s="113" t="str">
        <f ca="1"/>
        <v>Kinea Gama FIC FIA</v>
      </c>
      <c r="AU33" s="113" t="str">
        <f ca="1"/>
        <v>Rps Long Bias Access FIC FIA</v>
      </c>
    </row>
    <row r="34" spans="1:47">
      <c r="A34" s="113"/>
      <c r="L34" s="113" t="str">
        <f>IF('Criação de Portfólio'!E53="","",'Criação de Portfólio'!E53)</f>
        <v>Pré Longa (6-10)</v>
      </c>
      <c r="M34" s="113" t="str">
        <f ca="1"/>
        <v>Vinland RF Ativo LP FIC FI</v>
      </c>
      <c r="N34" s="113" t="str">
        <f ca="1"/>
        <v>NTN-B 2024 (IPCA+6.00%)</v>
      </c>
      <c r="O34" s="113" t="str">
        <f ca="1"/>
        <v>Títulos Privados - 6 anos (IPCA+8.35%)</v>
      </c>
      <c r="P34" s="113" t="str">
        <f ca="1"/>
        <v>Títulos Privados - 10 anos (IPCA+8.70%)</v>
      </c>
      <c r="Q34" s="113" t="str">
        <f ca="1"/>
        <v>Títulos Privados - 2 anos (13.45%)</v>
      </c>
      <c r="T34" s="113" t="str">
        <f ca="1"/>
        <v>Genoa Capital Radar FIC FI Mult Acs</v>
      </c>
      <c r="V34" s="113" t="str">
        <f ca="1"/>
        <v>Solana Equity Hedge FIC FIM</v>
      </c>
      <c r="W34" s="113"/>
      <c r="X34" s="113"/>
      <c r="Y34" s="113" t="str">
        <f ca="1"/>
        <v>Kinea Gama FIC FIA</v>
      </c>
      <c r="Z34" s="113" t="str">
        <f ca="1"/>
        <v>Rps Long Bias Access FIC FIA</v>
      </c>
      <c r="AA34" s="113"/>
      <c r="AB34" s="113"/>
      <c r="AC34" s="113"/>
      <c r="AD34" s="113"/>
      <c r="AE34" s="113"/>
      <c r="AF34" s="113"/>
      <c r="AH34" s="113" t="str">
        <f ca="1"/>
        <v>ARX Vinson FIC FI RF CP</v>
      </c>
      <c r="AI34" s="113" t="str">
        <f ca="1"/>
        <v>NTN-B 2025 (IPCA+5.55%)</v>
      </c>
      <c r="AJ34" s="113" t="str">
        <f ca="1"/>
        <v>Sparta Deb Inc Infla FIC FIRF Infra</v>
      </c>
      <c r="AL34" s="113" t="str">
        <f ca="1"/>
        <v>Títulos Privados - 3 anos (13.50%)</v>
      </c>
      <c r="AO34" s="113" t="str">
        <f ca="1"/>
        <v>Genoa Capital Radar FIC FIM</v>
      </c>
      <c r="AQ34" s="113" t="str">
        <f ca="1"/>
        <v>Sharp Long Short 2X FIM</v>
      </c>
      <c r="AT34" s="113" t="str">
        <f ca="1"/>
        <v>Velt FIC FIA</v>
      </c>
      <c r="AU34" s="113" t="str">
        <f ca="1"/>
        <v>Itaú Distribuidores Hunter Total Return FIC FIM</v>
      </c>
    </row>
    <row r="35" spans="1:47">
      <c r="A35" s="113"/>
      <c r="L35" s="113" t="str">
        <f>IF('Criação de Portfólio'!E58="","",'Criação de Portfólio'!E58)</f>
        <v>Macro</v>
      </c>
      <c r="M35" s="113" t="str">
        <f ca="1"/>
        <v>ARX Vinson FIC FI RF CP</v>
      </c>
      <c r="N35" s="113" t="str">
        <f ca="1"/>
        <v>NTN-B 2025 (IPCA+5.55%)</v>
      </c>
      <c r="O35" s="113" t="str">
        <f ca="1"/>
        <v>Sparta Deb Inc Infla FIC FIRF Infra</v>
      </c>
      <c r="Q35" s="113" t="str">
        <f ca="1"/>
        <v>Títulos Privados - 3 anos (13.50%)</v>
      </c>
      <c r="T35" s="113" t="str">
        <f ca="1"/>
        <v>Genoa Capital Radar FIC FIM</v>
      </c>
      <c r="V35" s="113" t="str">
        <f ca="1"/>
        <v>Sharp Long Short 2X FIM</v>
      </c>
      <c r="W35" s="113"/>
      <c r="X35" s="113"/>
      <c r="Y35" s="113" t="str">
        <f ca="1"/>
        <v>Velt FIC FIA</v>
      </c>
      <c r="Z35" s="113" t="str">
        <f ca="1"/>
        <v>Itaú Distribuidores Hunter Total Return FIC FIM</v>
      </c>
      <c r="AA35" s="113"/>
      <c r="AB35" s="113"/>
      <c r="AC35" s="113"/>
      <c r="AD35" s="113"/>
      <c r="AE35" s="113"/>
      <c r="AF35" s="113"/>
      <c r="AH35" s="113" t="str">
        <f ca="1"/>
        <v>Sparta Max FIC FI RF CP LP</v>
      </c>
      <c r="AI35" s="113" t="str">
        <f ca="1"/>
        <v>NTN-B 2026 (IPCA+5.55%)</v>
      </c>
      <c r="AJ35" s="113" t="str">
        <f ca="1"/>
        <v>BDIF11 (IMA-B+2.20%)</v>
      </c>
      <c r="AO35" s="113" t="str">
        <f ca="1"/>
        <v>Ibiuna Hedge STH FIC FIM</v>
      </c>
      <c r="AT35" s="113" t="str">
        <f ca="1"/>
        <v>Trigono Verbier FIC de FIA</v>
      </c>
      <c r="AU35" s="113" t="str">
        <f ca="1"/>
        <v>Tenax Total Return FIC FIM</v>
      </c>
    </row>
    <row r="36" spans="1:47">
      <c r="A36" s="113"/>
      <c r="L36" s="113" t="str">
        <f>IF('Criação de Portfólio'!E69="","",'Criação de Portfólio'!E69)</f>
        <v>Quant</v>
      </c>
      <c r="M36" s="113" t="str">
        <f ca="1"/>
        <v>Sparta Max FIC FI RF CP LP</v>
      </c>
      <c r="N36" s="113" t="str">
        <f ca="1"/>
        <v>NTN-B 2026 (IPCA+5.55%)</v>
      </c>
      <c r="O36" s="113" t="str">
        <f ca="1"/>
        <v>BDIF11 (IMA-B+2.20%)</v>
      </c>
      <c r="T36" s="113" t="str">
        <f ca="1"/>
        <v>Ibiuna Hedge STH FIC FIM</v>
      </c>
      <c r="V36" s="113"/>
      <c r="W36" s="113"/>
      <c r="X36" s="113"/>
      <c r="Y36" s="113" t="str">
        <f ca="1"/>
        <v>Trigono Verbier FIC de FIA</v>
      </c>
      <c r="Z36" s="113" t="str">
        <f ca="1"/>
        <v>Tenax Total Return FIC FIM</v>
      </c>
      <c r="AA36" s="113"/>
      <c r="AB36" s="113"/>
      <c r="AC36" s="113"/>
      <c r="AD36" s="113"/>
      <c r="AE36" s="113"/>
      <c r="AF36" s="113"/>
      <c r="AH36" s="113" t="str">
        <f ca="1"/>
        <v>BTG Pactual Cred Corp Plus FI RF CP</v>
      </c>
      <c r="AI36" s="113" t="str">
        <f ca="1"/>
        <v>Títulos Privados - 1 ano (IPCA+8.35%)</v>
      </c>
      <c r="AO36" s="113" t="str">
        <f ca="1"/>
        <v>Kapitalo K10 FIC FIM</v>
      </c>
      <c r="AT36" s="113" t="str">
        <f ca="1"/>
        <v>Truxt I Valor FIC FIA</v>
      </c>
      <c r="AU36" s="113" t="str">
        <f ca="1"/>
        <v>Dahlia Total Return FIC FIM</v>
      </c>
    </row>
    <row r="37" spans="1:47">
      <c r="A37" s="113"/>
      <c r="L37" s="113" t="str">
        <f>IF('Criação de Portfólio'!E74="","",'Criação de Portfólio'!E74)</f>
        <v>Long &amp; Short</v>
      </c>
      <c r="M37" s="113" t="str">
        <f ca="1"/>
        <v>BTG Pactual Cred Corp Plus FI RF CP</v>
      </c>
      <c r="N37" s="113" t="str">
        <f ca="1"/>
        <v>Títulos Privados - 1 ano (IPCA+8.35%)</v>
      </c>
      <c r="T37" s="113" t="str">
        <f ca="1"/>
        <v>Kapitalo K10 FIC FIM</v>
      </c>
      <c r="V37" s="113"/>
      <c r="W37" s="113"/>
      <c r="X37" s="113"/>
      <c r="Y37" s="113" t="str">
        <f ca="1"/>
        <v>Truxt I Valor FIC FIA</v>
      </c>
      <c r="Z37" s="113" t="str">
        <f ca="1"/>
        <v>Dahlia Total Return FIC FIM</v>
      </c>
      <c r="AA37" s="113"/>
      <c r="AB37" s="113"/>
      <c r="AC37" s="113"/>
      <c r="AD37" s="113"/>
      <c r="AE37" s="113"/>
      <c r="AF37" s="113"/>
      <c r="AH37" s="113" t="str">
        <f ca="1"/>
        <v>ARX Everest FIC FIRF CP</v>
      </c>
      <c r="AI37" s="113" t="str">
        <f ca="1"/>
        <v>Títulos Privados - 2 anos (IPCA+7.55%)</v>
      </c>
      <c r="AO37" s="113" t="str">
        <f ca="1"/>
        <v>Legacy Capital FIC FIM Access</v>
      </c>
      <c r="AT37" s="113" t="str">
        <f ca="1"/>
        <v>Forpus Ações FIC FIA</v>
      </c>
      <c r="AU37" s="113" t="str">
        <f ca="1"/>
        <v>Dao Multifactor FIM</v>
      </c>
    </row>
    <row r="38" spans="1:47">
      <c r="A38" s="113"/>
      <c r="L38" s="113" t="str">
        <f>IF('Criação de Portfólio'!E79="","",'Criação de Portfólio'!E79)</f>
        <v>Multiestratégia</v>
      </c>
      <c r="M38" s="113" t="str">
        <f ca="1"/>
        <v>ARX Everest FIC FIRF CP</v>
      </c>
      <c r="N38" s="113" t="str">
        <f ca="1"/>
        <v>Títulos Privados - 2 anos (IPCA+7.55%)</v>
      </c>
      <c r="T38" s="113" t="str">
        <f ca="1"/>
        <v>Legacy Capital FIC FIM Access</v>
      </c>
      <c r="V38" s="113"/>
      <c r="W38" s="113"/>
      <c r="X38" s="113"/>
      <c r="Y38" s="113" t="str">
        <f ca="1"/>
        <v>Forpus Ações FIC FIA</v>
      </c>
      <c r="Z38" s="113" t="str">
        <f ca="1"/>
        <v>Dao Multifactor FIM</v>
      </c>
      <c r="AA38" s="113"/>
      <c r="AB38" s="113"/>
      <c r="AC38" s="113"/>
      <c r="AD38" s="113"/>
      <c r="AE38" s="113"/>
      <c r="AF38" s="113"/>
      <c r="AH38" s="113" t="str">
        <f ca="1"/>
        <v>Everest High Yield FIC FIM - CP E1</v>
      </c>
      <c r="AI38" s="113" t="str">
        <f ca="1"/>
        <v>Títulos Privados - 3 anos (IPCA+7.50%)</v>
      </c>
      <c r="AO38" s="113" t="str">
        <f ca="1"/>
        <v>Manager Genoa Capital Radar FIC Multimercado</v>
      </c>
      <c r="AT38" s="113" t="str">
        <f ca="1"/>
        <v>Bogari Value FIC FIA</v>
      </c>
      <c r="AU38" s="113" t="str">
        <f ca="1"/>
        <v>Helius Lux Long Biased FIC FIM</v>
      </c>
    </row>
    <row r="39" spans="1:47">
      <c r="A39" s="113"/>
      <c r="L39" s="113" t="str">
        <f>IF('Criação de Portfólio'!E82="","",'Criação de Portfólio'!E82)</f>
        <v>Arbitragem</v>
      </c>
      <c r="M39" s="113" t="str">
        <f ca="1"/>
        <v>Everest High Yield FIC FIM - CP E1</v>
      </c>
      <c r="N39" s="113" t="str">
        <f ca="1"/>
        <v>Títulos Privados - 3 anos (IPCA+7.50%)</v>
      </c>
      <c r="T39" s="113" t="str">
        <f ca="1"/>
        <v>Manager Genoa Capital Radar FIC Multimercado</v>
      </c>
      <c r="V39" s="113"/>
      <c r="W39" s="113"/>
      <c r="X39" s="113"/>
      <c r="Y39" s="113" t="str">
        <f ca="1"/>
        <v>Bogari Value FIC FIA</v>
      </c>
      <c r="Z39" s="113" t="str">
        <f ca="1"/>
        <v>Helius Lux Long Biased FIC FIM</v>
      </c>
      <c r="AA39" s="113"/>
      <c r="AB39" s="113"/>
      <c r="AC39" s="113"/>
      <c r="AD39" s="113"/>
      <c r="AE39" s="113"/>
      <c r="AF39" s="113"/>
      <c r="AH39" s="113" t="str">
        <f ca="1"/>
        <v>Augme 180 FIC FIM CP</v>
      </c>
      <c r="AO39" s="113" t="str">
        <f ca="1"/>
        <v>Vinland Macro Access FIC MM</v>
      </c>
      <c r="AT39" s="113" t="str">
        <f ca="1"/>
        <v>JGP Long Only FIC FIA</v>
      </c>
      <c r="AU39" s="113" t="str">
        <f ca="1"/>
        <v>Moat Capital Long Bias FIC FIM</v>
      </c>
    </row>
    <row r="40" spans="1:47">
      <c r="A40" s="113"/>
      <c r="L40" s="113" t="str">
        <f>IF('Criação de Portfólio'!E89="","",'Criação de Portfólio'!E89)</f>
        <v>Long Only</v>
      </c>
      <c r="M40" s="113" t="str">
        <f ca="1"/>
        <v>Augme 180 FIC FIM CP</v>
      </c>
      <c r="T40" s="113" t="str">
        <f ca="1"/>
        <v>Vinland Macro Access FIC MM</v>
      </c>
      <c r="V40" s="113"/>
      <c r="W40" s="113"/>
      <c r="X40" s="113"/>
      <c r="Y40" s="113" t="str">
        <f ca="1"/>
        <v>JGP Long Only FIC FIA</v>
      </c>
      <c r="Z40" s="113" t="str">
        <f ca="1"/>
        <v>Moat Capital Long Bias FIC FIM</v>
      </c>
      <c r="AA40" s="113"/>
      <c r="AB40" s="113"/>
      <c r="AC40" s="113"/>
      <c r="AD40" s="113"/>
      <c r="AE40" s="113"/>
      <c r="AF40" s="113"/>
      <c r="AH40" s="113" t="str">
        <f ca="1"/>
        <v>Leste Credit Access IE FIC MM CP</v>
      </c>
      <c r="AO40" s="113" t="str">
        <f ca="1"/>
        <v>Itaú Distribuidores  Hedge Plus II FICfim</v>
      </c>
      <c r="AT40" s="113" t="str">
        <f ca="1"/>
        <v>SPX Patriot FIC FIA</v>
      </c>
      <c r="AU40" s="113" t="str">
        <f ca="1"/>
        <v>Truxt I Long Bias FIC FIM</v>
      </c>
    </row>
    <row r="41" spans="1:47">
      <c r="A41" s="113"/>
      <c r="L41" s="113" t="str">
        <f>IF('Criação de Portfólio'!E92="","",'Criação de Portfólio'!E92)</f>
        <v>Long Bias</v>
      </c>
      <c r="M41" s="113" t="str">
        <f ca="1"/>
        <v>Leste Credit Access IE FIC MM CP</v>
      </c>
      <c r="T41" s="113" t="str">
        <f ca="1"/>
        <v>Itaú Distribuidores  Hedge Plus II FICfim</v>
      </c>
      <c r="V41" s="113"/>
      <c r="W41" s="113"/>
      <c r="X41" s="113"/>
      <c r="Y41" s="113" t="str">
        <f ca="1"/>
        <v>SPX Patriot FIC FIA</v>
      </c>
      <c r="Z41" s="113" t="str">
        <f ca="1"/>
        <v>Truxt I Long Bias FIC FIM</v>
      </c>
      <c r="AA41" s="113"/>
      <c r="AB41" s="113"/>
      <c r="AC41" s="113"/>
      <c r="AD41" s="113"/>
      <c r="AE41" s="113"/>
      <c r="AF41" s="113"/>
      <c r="AH41" s="113" t="str">
        <f ca="1"/>
        <v>Porto Seguro FI REF DI Crédito Privado</v>
      </c>
      <c r="AO41" s="113" t="str">
        <f ca="1"/>
        <v>SPX Nimitz Feeder FIC de FIM</v>
      </c>
      <c r="AT41" s="113" t="str">
        <f ca="1"/>
        <v>Quasar Tropos FIA</v>
      </c>
      <c r="AU41" s="113" t="str">
        <f ca="1"/>
        <v>Truxt Long Bias FIC FIA Access</v>
      </c>
    </row>
    <row r="42" spans="1:47">
      <c r="A42" s="113"/>
      <c r="L42" s="113" t="str">
        <f>IF('Criação de Portfólio'!E95="","",'Criação de Portfólio'!E95)</f>
        <v>Alternativos</v>
      </c>
      <c r="M42" s="113" t="str">
        <f ca="1"/>
        <v>Porto Seguro FI REF DI Crédito Privado</v>
      </c>
      <c r="T42" s="113" t="str">
        <f ca="1"/>
        <v>SPX Nimitz Feeder FIC de FIM</v>
      </c>
      <c r="V42" s="113"/>
      <c r="W42" s="113"/>
      <c r="X42" s="113"/>
      <c r="Y42" s="113" t="str">
        <f ca="1"/>
        <v>Quasar Tropos FIA</v>
      </c>
      <c r="Z42" s="113" t="str">
        <f ca="1"/>
        <v>Truxt Long Bias FIC FIA Access</v>
      </c>
      <c r="AA42" s="113"/>
      <c r="AB42" s="113"/>
      <c r="AC42" s="113"/>
      <c r="AD42" s="113"/>
      <c r="AE42" s="113"/>
      <c r="AF42" s="113"/>
      <c r="AH42" s="113" t="str">
        <f ca="1"/>
        <v>ARX Denali FIRF CP</v>
      </c>
      <c r="AO42" s="113" t="str">
        <f ca="1"/>
        <v>Vinland Macro Plus FIC FIM</v>
      </c>
      <c r="AT42" s="113" t="str">
        <f ca="1"/>
        <v>Tarpon Gt FIC FIA</v>
      </c>
      <c r="AU42" s="113" t="str">
        <f ca="1"/>
        <v>SPX Falcon Access FIC FIA</v>
      </c>
    </row>
    <row r="43" spans="1:47">
      <c r="A43" s="113"/>
      <c r="L43" s="113" t="str">
        <f>IF('Criação de Portfólio'!E103="","",'Criação de Portfólio'!E103)</f>
        <v>China</v>
      </c>
      <c r="M43" s="113" t="str">
        <f ca="1"/>
        <v>ARX Denali FIRF CP</v>
      </c>
      <c r="T43" s="113" t="str">
        <f ca="1"/>
        <v>Vinland Macro Plus FIC FIM</v>
      </c>
      <c r="V43" s="113"/>
      <c r="W43" s="113"/>
      <c r="X43" s="113"/>
      <c r="Y43" s="113" t="str">
        <f ca="1"/>
        <v>Tarpon Gt FIC FIA</v>
      </c>
      <c r="Z43" s="113" t="str">
        <f ca="1"/>
        <v>SPX Falcon Access FIC FIA</v>
      </c>
      <c r="AA43" s="113"/>
      <c r="AB43" s="113"/>
      <c r="AC43" s="113"/>
      <c r="AD43" s="113"/>
      <c r="AE43" s="113"/>
      <c r="AF43" s="113"/>
      <c r="AH43" s="113" t="str">
        <f ca="1"/>
        <v>Capitania Top CP FIC RF</v>
      </c>
      <c r="AO43" s="113" t="str">
        <f ca="1"/>
        <v>Gavea Macro Plus II FIC FIM</v>
      </c>
      <c r="AT43" s="113" t="str">
        <f ca="1"/>
        <v>Vrb FIC FIA</v>
      </c>
      <c r="AU43" s="113" t="str">
        <f ca="1"/>
        <v>Sharp Long Biased Feeder FIC FIA</v>
      </c>
    </row>
    <row r="44" spans="1:47">
      <c r="A44" s="113"/>
      <c r="L44" s="113" t="str">
        <f>IF('Criação de Portfólio'!E100="","",'Criação de Portfólio'!E100)</f>
        <v>EUA</v>
      </c>
      <c r="M44" s="113" t="str">
        <f ca="1"/>
        <v>Capitania Top CP FIC RF</v>
      </c>
      <c r="T44" s="113" t="str">
        <f ca="1"/>
        <v>Gavea Macro Plus II FIC FIM</v>
      </c>
      <c r="V44" s="113"/>
      <c r="W44" s="113"/>
      <c r="X44" s="113"/>
      <c r="Y44" s="113" t="str">
        <f ca="1"/>
        <v>Vrb FIC FIA</v>
      </c>
      <c r="Z44" s="113" t="str">
        <f ca="1"/>
        <v>Sharp Long Biased Feeder FIC FIA</v>
      </c>
      <c r="AA44" s="113"/>
      <c r="AB44" s="113"/>
      <c r="AC44" s="113"/>
      <c r="AD44" s="113"/>
      <c r="AE44" s="113"/>
      <c r="AF44" s="113"/>
      <c r="AH44" s="113" t="str">
        <f ca="1"/>
        <v>Icatu Vanguarda CP FI RF LP</v>
      </c>
      <c r="AO44" s="113" t="str">
        <f ca="1"/>
        <v>Capstone Macro FIC FIM</v>
      </c>
      <c r="AT44" s="113" t="str">
        <f ca="1"/>
        <v>Absoluto Partners II Access FIC FIA</v>
      </c>
    </row>
    <row r="45" spans="1:47">
      <c r="A45" s="113"/>
      <c r="L45" s="113" t="str">
        <f>IF('Criação de Portfólio'!E106="","",'Criação de Portfólio'!E106)</f>
        <v>Europa</v>
      </c>
      <c r="M45" s="113" t="str">
        <f ca="1"/>
        <v>Icatu Vanguarda CP FI RF LP</v>
      </c>
      <c r="T45" s="113" t="str">
        <f ca="1"/>
        <v>Capstone Macro FIC FIM</v>
      </c>
      <c r="V45" s="113"/>
      <c r="W45" s="113"/>
      <c r="X45" s="113"/>
      <c r="Y45" s="113" t="str">
        <f ca="1"/>
        <v>Absoluto Partners II Access FIC FIA</v>
      </c>
      <c r="Z45" s="113"/>
      <c r="AA45" s="113"/>
      <c r="AB45" s="113"/>
      <c r="AC45" s="113"/>
      <c r="AD45" s="113"/>
      <c r="AE45" s="113"/>
      <c r="AF45" s="113"/>
      <c r="AH45" s="113" t="str">
        <f ca="1"/>
        <v>Sul America Excellence FIRF CP</v>
      </c>
      <c r="AO45" s="113" t="str">
        <f ca="1"/>
        <v>Absolute Hedge FIC de FIM</v>
      </c>
      <c r="AT45" s="113" t="str">
        <f ca="1"/>
        <v>Constellation FIC FIA Access</v>
      </c>
    </row>
    <row r="46" spans="1:47">
      <c r="A46" s="113"/>
      <c r="L46" s="113" t="str">
        <f>IF('Criação de Portfólio'!E109="","",'Criação de Portfólio'!E109)</f>
        <v>Global</v>
      </c>
      <c r="M46" s="113" t="str">
        <f ca="1"/>
        <v>Sul America Excellence FIRF CP</v>
      </c>
      <c r="T46" s="113" t="str">
        <f ca="1"/>
        <v>Absolute Hedge FIC de FIM</v>
      </c>
      <c r="V46" s="113"/>
      <c r="W46" s="113"/>
      <c r="X46" s="113"/>
      <c r="Y46" s="113" t="str">
        <f ca="1"/>
        <v>Constellation FIC FIA Access</v>
      </c>
      <c r="Z46" s="113"/>
      <c r="AA46" s="113"/>
      <c r="AB46" s="113"/>
      <c r="AC46" s="113"/>
      <c r="AD46" s="113"/>
      <c r="AE46" s="113"/>
      <c r="AF46" s="113"/>
      <c r="AH46" s="113" t="str">
        <f ca="1"/>
        <v>Sf2 Tropico Cash FIM</v>
      </c>
      <c r="AO46" s="113" t="str">
        <f ca="1"/>
        <v>Quantitas FIC FIM Mallorca</v>
      </c>
      <c r="AT46" s="113" t="str">
        <f ca="1"/>
        <v>IBOV11</v>
      </c>
    </row>
    <row r="47" spans="1:47">
      <c r="A47" s="113"/>
      <c r="L47" s="113" t="str">
        <f>IF('Criação de Portfólio'!E112="","",'Criação de Portfólio'!E112)</f>
        <v>EM</v>
      </c>
      <c r="M47" s="113" t="str">
        <f ca="1"/>
        <v>Sf2 Tropico Cash FIM</v>
      </c>
      <c r="T47" s="113" t="str">
        <f ca="1"/>
        <v>Quantitas FIC FIM Mallorca</v>
      </c>
      <c r="V47" s="113"/>
      <c r="W47" s="113"/>
      <c r="X47" s="113"/>
      <c r="Y47" s="113" t="str">
        <f ca="1"/>
        <v>IBOV11</v>
      </c>
      <c r="Z47" s="113"/>
      <c r="AA47" s="113"/>
      <c r="AB47" s="113"/>
      <c r="AC47" s="113"/>
      <c r="AD47" s="113"/>
      <c r="AE47" s="113"/>
      <c r="AF47" s="113"/>
      <c r="AH47" s="113" t="str">
        <f ca="1"/>
        <v>Anga Portfolio FIM CP</v>
      </c>
      <c r="AO47" s="113" t="str">
        <f ca="1"/>
        <v>Absolute Alpha Global FIC FIM</v>
      </c>
      <c r="AT47" s="113" t="str">
        <f ca="1"/>
        <v>Carteira de Ações B.Side</v>
      </c>
    </row>
    <row r="48" spans="1:47">
      <c r="A48" s="113"/>
      <c r="M48" s="113" t="str">
        <f ca="1"/>
        <v>Anga Portfolio FIM CP</v>
      </c>
      <c r="T48" s="113" t="str">
        <f ca="1"/>
        <v>Absolute Alpha Global FIC FIM</v>
      </c>
      <c r="V48" s="113"/>
      <c r="W48" s="113"/>
      <c r="X48" s="113"/>
      <c r="Y48" s="113" t="str">
        <f ca="1"/>
        <v>Carteira de Ações B.Side</v>
      </c>
      <c r="Z48" s="113"/>
      <c r="AA48" s="113"/>
      <c r="AB48" s="113"/>
      <c r="AC48" s="113"/>
      <c r="AD48" s="113"/>
      <c r="AE48" s="113"/>
      <c r="AF48" s="113"/>
      <c r="AH48" s="113" t="str">
        <f ca="1"/>
        <v>Porto Seguro Ipe FIC RF CP LP</v>
      </c>
      <c r="AO48" s="113" t="str">
        <f ca="1"/>
        <v>Itaú Distribuidores Global Dinâmico Plus FIC FIM</v>
      </c>
    </row>
    <row r="49" spans="13:41" s="113" customFormat="1" ht="15.75">
      <c r="M49" s="113" t="str">
        <f ca="1"/>
        <v>Porto Seguro Ipe FIC RF CP LP</v>
      </c>
      <c r="T49" s="113" t="str">
        <f ca="1"/>
        <v>Itaú Distribuidores Global Dinâmico Plus FIC FIM</v>
      </c>
      <c r="AH49" s="113" t="str">
        <f ca="1"/>
        <v>Ibiuna Credit FIC FIM CP</v>
      </c>
      <c r="AO49" s="113" t="str">
        <f ca="1"/>
        <v>Gauss FIC FIM</v>
      </c>
    </row>
    <row r="50" spans="13:41" s="113" customFormat="1" ht="15.75">
      <c r="M50" s="113" t="str">
        <f ca="1"/>
        <v>Ibiuna Credit FIC FIM CP</v>
      </c>
      <c r="T50" s="113" t="str">
        <f ca="1"/>
        <v>Gauss FIC FIM</v>
      </c>
      <c r="AH50" s="113" t="str">
        <f ca="1"/>
        <v>Sparta Top FIC RF CP LP</v>
      </c>
      <c r="AO50" s="113" t="str">
        <f ca="1"/>
        <v>Gavea Macro Dolar FIC FIM</v>
      </c>
    </row>
    <row r="51" spans="13:41" s="113" customFormat="1" ht="15.75">
      <c r="M51" s="113" t="str">
        <f ca="1"/>
        <v>Sparta Top FIC RF CP LP</v>
      </c>
      <c r="T51" s="113" t="str">
        <f ca="1"/>
        <v>Gavea Macro Dolar FIC FIM</v>
      </c>
      <c r="AH51" s="113" t="str">
        <f ca="1"/>
        <v>Capitania Premium FIC de FIRF CP LP</v>
      </c>
      <c r="AO51" s="113" t="str">
        <f ca="1"/>
        <v>Tenax Macro FIC FIM</v>
      </c>
    </row>
    <row r="52" spans="13:41" s="113" customFormat="1" ht="15.75">
      <c r="M52" s="113" t="str">
        <f ca="1"/>
        <v>Capitania Premium FIC de FIRF CP LP</v>
      </c>
      <c r="T52" s="113" t="str">
        <f ca="1"/>
        <v>Tenax Macro FIC FIM</v>
      </c>
      <c r="AH52" s="113" t="str">
        <f ca="1"/>
        <v>JGP Corporate FIC FI RF CP LP</v>
      </c>
      <c r="AO52" s="113" t="str">
        <f ca="1"/>
        <v>Ace Capital FIC FIM</v>
      </c>
    </row>
    <row r="53" spans="13:41" s="113" customFormat="1" ht="15.75">
      <c r="M53" s="113" t="str">
        <f ca="1"/>
        <v>JGP Corporate FIC FI RF CP LP</v>
      </c>
      <c r="T53" s="113" t="str">
        <f ca="1"/>
        <v>Ace Capital FIC FIM</v>
      </c>
      <c r="AH53" s="113" t="str">
        <f ca="1"/>
        <v>SPX Seahawk Access FIC RF CP LP</v>
      </c>
      <c r="AO53" s="113" t="str">
        <f ca="1"/>
        <v>Clave Alpha Macro FIC FIM Access</v>
      </c>
    </row>
    <row r="54" spans="13:41" s="113" customFormat="1" ht="15.75">
      <c r="M54" s="113" t="str">
        <f ca="1"/>
        <v>SPX Seahawk Access FIC RF CP LP</v>
      </c>
      <c r="T54" s="113" t="str">
        <f ca="1"/>
        <v>Clave Alpha Macro FIC FIM Access</v>
      </c>
      <c r="AH54" s="113" t="str">
        <f ca="1"/>
        <v>SPX Seahawk Global FIC FIM CP</v>
      </c>
      <c r="AO54" s="113" t="str">
        <f ca="1"/>
        <v>JGP Strategy Access FIC MM</v>
      </c>
    </row>
    <row r="55" spans="13:41" s="113" customFormat="1" ht="15.75">
      <c r="M55" s="113" t="str">
        <f ca="1"/>
        <v>SPX Seahawk Global FIC FIM CP</v>
      </c>
      <c r="T55" s="113" t="str">
        <f ca="1"/>
        <v>JGP Strategy Access FIC MM</v>
      </c>
      <c r="AH55" s="113" t="str">
        <f ca="1"/>
        <v>JGP Debêntures Incentivadas FIC FI RF CP</v>
      </c>
      <c r="AO55" s="113" t="str">
        <f ca="1"/>
        <v>JGP Strategy FIC FIM</v>
      </c>
    </row>
    <row r="56" spans="13:41" s="113" customFormat="1" ht="15.75">
      <c r="M56" s="113" t="str">
        <f ca="1"/>
        <v>JGP Debêntures Incentivadas FIC FI RF CP</v>
      </c>
      <c r="T56" s="113" t="str">
        <f ca="1"/>
        <v>JGP Strategy FIC FIM</v>
      </c>
      <c r="AH56" s="113" t="str">
        <f ca="1"/>
        <v>JGP Corporate Plus FIC FIM CP</v>
      </c>
      <c r="AO56" s="113" t="str">
        <f ca="1"/>
        <v>Kapitalo Kappa Access FIC MM</v>
      </c>
    </row>
    <row r="57" spans="13:41" s="113" customFormat="1" ht="15.75">
      <c r="M57" s="113" t="str">
        <f ca="1"/>
        <v>JGP Corporate Plus FIC FIM CP</v>
      </c>
      <c r="T57" s="113" t="str">
        <f ca="1"/>
        <v>Kapitalo Kappa Access FIC MM</v>
      </c>
      <c r="AH57" s="113" t="str">
        <f ca="1"/>
        <v>JGP Select FIC FIM CP</v>
      </c>
      <c r="AO57" s="113" t="str">
        <f ca="1"/>
        <v>Mar Absoluto FIC FIM</v>
      </c>
    </row>
    <row r="58" spans="13:41">
      <c r="M58" s="113" t="str">
        <f ca="1"/>
        <v>JGP Select FIC FIM CP</v>
      </c>
      <c r="T58" s="113" t="str">
        <f ca="1"/>
        <v>Mar Absoluto FIC FIM</v>
      </c>
      <c r="AH58" s="113" t="str">
        <f ca="1"/>
        <v>JGP Select Premium FIM CP IE</v>
      </c>
      <c r="AO58" s="113" t="str">
        <f ca="1"/>
        <v>Occam Retorno Absoluto  FIC FIM</v>
      </c>
    </row>
    <row r="59" spans="13:41">
      <c r="M59" s="113" t="str">
        <f ca="1"/>
        <v>JGP Select Premium FIM CP IE</v>
      </c>
      <c r="T59" s="113" t="str">
        <f ca="1"/>
        <v>Occam Retorno Absoluto  FIC FIM</v>
      </c>
      <c r="AH59" s="113" t="str">
        <f ca="1"/>
        <v>Ibiuna Total Credit FIC FIM CP</v>
      </c>
      <c r="AO59" s="113" t="str">
        <f ca="1"/>
        <v>Arcah FIC FIM CP</v>
      </c>
    </row>
    <row r="60" spans="13:41">
      <c r="M60" s="113" t="str">
        <f ca="1"/>
        <v>Ibiuna Total Credit FIC FIM CP</v>
      </c>
      <c r="T60" s="113" t="str">
        <f ca="1"/>
        <v>Arcah FIC FIM CP</v>
      </c>
      <c r="AH60" s="113" t="str">
        <f ca="1"/>
        <v>K2 FIC FIM CP</v>
      </c>
      <c r="AO60" s="113" t="str">
        <f ca="1"/>
        <v>Vrb FIM</v>
      </c>
    </row>
    <row r="61" spans="13:41">
      <c r="M61" s="113" t="str">
        <f ca="1"/>
        <v>K2 FIC FIM CP</v>
      </c>
      <c r="T61" s="113" t="str">
        <f ca="1"/>
        <v>Vrb FIM</v>
      </c>
      <c r="AH61" s="113" t="str">
        <f ca="1"/>
        <v>Leste Credit Abs I FIC FIM CP IE</v>
      </c>
      <c r="AO61" s="113" t="str">
        <f ca="1"/>
        <v>Kapitalo Zeta FIC FIM</v>
      </c>
    </row>
    <row r="62" spans="13:41">
      <c r="M62" s="113" t="str">
        <f ca="1"/>
        <v>Leste Credit Abs I FIC FIM CP IE</v>
      </c>
      <c r="T62" s="113" t="str">
        <f ca="1"/>
        <v>Kapitalo Zeta FIC FIM</v>
      </c>
      <c r="AH62" s="113" t="str">
        <f ca="1"/>
        <v>Leste CP Brasil FIC FIM CP IE</v>
      </c>
    </row>
    <row r="63" spans="13:41">
      <c r="M63" s="113" t="str">
        <f ca="1"/>
        <v>Leste CP Brasil FIC FIM CP IE</v>
      </c>
      <c r="AH63" s="113" t="str">
        <f ca="1"/>
        <v>FIQ FIDC Via Multicrédito - Senior (CDI+2.50%)</v>
      </c>
    </row>
    <row r="64" spans="13:41">
      <c r="M64" s="113" t="str">
        <f ca="1"/>
        <v>FIQ FIDC Via Multicrédito - Senior (CDI+2.50%)</v>
      </c>
      <c r="AH64" s="113" t="str">
        <f ca="1"/>
        <v>LFT 2025 - Liquidez Diária (Selic+0.08%)</v>
      </c>
    </row>
    <row r="65" spans="13:34">
      <c r="M65" s="113" t="str">
        <f ca="1"/>
        <v>LFT 2025 - Liquidez Diária (Selic+0.08%)</v>
      </c>
      <c r="AH65" s="113" t="str">
        <f ca="1"/>
        <v>Títulos Privados - Liquidez Diária (102.5% CDI)</v>
      </c>
    </row>
    <row r="66" spans="13:34">
      <c r="M66" s="113" t="str">
        <f ca="1"/>
        <v>Títulos Privados - Liquidez Diária (102.5% CDI)</v>
      </c>
      <c r="AH66" s="113" t="str">
        <f ca="1"/>
        <v>Títulos Privados - Liquidez Diária (122.0% CDI)</v>
      </c>
    </row>
    <row r="67" spans="13:34">
      <c r="M67" s="113" t="str">
        <f ca="1"/>
        <v>Títulos Privados - Liquidez Diária (122.0% CDI)</v>
      </c>
      <c r="AH67" s="113" t="str">
        <f ca="1"/>
        <v>Títulos Privados - 1 ano (119.5% CDI)</v>
      </c>
    </row>
    <row r="68" spans="13:34">
      <c r="M68" s="113" t="str">
        <f ca="1"/>
        <v>Títulos Privados - 1 ano (119.5% CDI)</v>
      </c>
      <c r="AH68" s="113" t="str">
        <f ca="1"/>
        <v>Títulos Privados - 2 anos (120.5% CDI)</v>
      </c>
    </row>
    <row r="69" spans="13:34">
      <c r="M69" s="113" t="str">
        <f ca="1"/>
        <v>Títulos Privados - 2 anos (120.5% CDI)</v>
      </c>
      <c r="AH69" s="113" t="str">
        <f ca="1"/>
        <v>Títulos Privados - 3 anos (117.5% CDI)</v>
      </c>
    </row>
    <row r="70" spans="13:34">
      <c r="M70" s="113" t="str">
        <f ca="1"/>
        <v>Títulos Privados - 3 anos (117.5% CDI)</v>
      </c>
      <c r="AH70" s="113" t="str">
        <f ca="1"/>
        <v>Títulos Privados - 2 anos (CDI+1.75%)</v>
      </c>
    </row>
    <row r="71" spans="13:34">
      <c r="M71" s="113" t="str">
        <f ca="1"/>
        <v>Títulos Privados - 2 anos (CDI+1.75%)</v>
      </c>
      <c r="AH71" s="113" t="str">
        <f ca="1"/>
        <v>Títulos Privados - 3 anos (CDI+1.90%)</v>
      </c>
    </row>
    <row r="72" spans="13:34">
      <c r="M72" s="113" t="str">
        <f ca="1"/>
        <v>Títulos Privados - 3 anos (CDI+1.90%)</v>
      </c>
      <c r="AH72" s="113" t="str">
        <f ca="1"/>
        <v>Títulos Privados - 4 anos (CDI+2.10%)</v>
      </c>
    </row>
    <row r="73" spans="13:34">
      <c r="M73" s="113" t="str">
        <f ca="1"/>
        <v>Títulos Privados - 4 anos (CDI+2.10%)</v>
      </c>
      <c r="AH73" s="113" t="str">
        <f ca="1"/>
        <v>Títulos Privados - 5 anos (CDI+2.25%)</v>
      </c>
    </row>
    <row r="74" spans="13:34">
      <c r="M74" s="113" t="str">
        <f ca="1"/>
        <v>Títulos Privados - 5 anos (CDI+2.25%)</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A4CD-D962-4CDB-A5FF-8BDBDB3C5426}">
  <sheetPr codeName="Sheet31">
    <tabColor theme="0" tint="-0.14999847407452621"/>
  </sheetPr>
  <dimension ref="A1:R43"/>
  <sheetViews>
    <sheetView showGridLines="0" showRuler="0" view="pageLayout" zoomScaleNormal="80" workbookViewId="0">
      <selection activeCell="J18" sqref="J18"/>
    </sheetView>
  </sheetViews>
  <sheetFormatPr defaultColWidth="10.69921875" defaultRowHeight="11.25"/>
  <cols>
    <col min="1" max="1" width="1.19921875" style="379" customWidth="1"/>
    <col min="2" max="2" width="26.796875" style="379" customWidth="1"/>
    <col min="3" max="3" width="0.59765625" style="379" customWidth="1"/>
    <col min="4" max="4" width="9.8984375" style="379" customWidth="1"/>
    <col min="5" max="5" width="5.09765625" style="382" customWidth="1"/>
    <col min="6" max="6" width="0.59765625" style="379" customWidth="1"/>
    <col min="7" max="7" width="5.19921875" style="382" customWidth="1"/>
    <col min="8" max="8" width="5.8984375" style="382" customWidth="1"/>
    <col min="9" max="9" width="5.19921875" style="382" customWidth="1"/>
    <col min="10" max="10" width="6.59765625" style="382" customWidth="1"/>
    <col min="11" max="11" width="5.19921875" style="382" customWidth="1"/>
    <col min="12" max="12" width="6.59765625" style="382" customWidth="1"/>
    <col min="13" max="13" width="5.19921875" style="382" customWidth="1"/>
    <col min="14" max="14" width="6.59765625" style="382" customWidth="1"/>
    <col min="15" max="15" width="7.09765625" style="382" customWidth="1"/>
    <col min="16" max="16" width="5.09765625" style="382" customWidth="1"/>
    <col min="17" max="17" width="0.59765625" style="382" customWidth="1"/>
    <col min="18" max="18" width="5.5" style="382" customWidth="1"/>
    <col min="19" max="16384" width="10.69921875" style="379"/>
  </cols>
  <sheetData>
    <row r="1" spans="1:18" ht="15" customHeight="1">
      <c r="A1" s="378"/>
      <c r="B1" s="425"/>
      <c r="C1" s="426"/>
      <c r="E1" s="383"/>
      <c r="F1" s="426"/>
      <c r="G1" s="383"/>
      <c r="I1" s="379"/>
      <c r="O1" s="380"/>
      <c r="P1" s="379"/>
      <c r="Q1" s="383"/>
    </row>
    <row r="2" spans="1:18" ht="15" customHeight="1">
      <c r="B2" s="427"/>
      <c r="C2" s="427"/>
      <c r="D2" s="427"/>
      <c r="E2" s="427"/>
      <c r="F2" s="427"/>
      <c r="G2" s="427"/>
      <c r="H2" s="427"/>
      <c r="I2" s="427"/>
      <c r="J2" s="427"/>
      <c r="K2" s="427"/>
      <c r="L2" s="427"/>
      <c r="M2" s="427"/>
      <c r="N2" s="427"/>
      <c r="O2" s="427"/>
      <c r="P2" s="427"/>
      <c r="Q2" s="427"/>
    </row>
    <row r="3" spans="1:18" ht="21" thickBot="1">
      <c r="A3" s="382"/>
      <c r="B3" s="701" t="s">
        <v>2742</v>
      </c>
      <c r="C3" s="698"/>
      <c r="D3" s="698"/>
      <c r="E3" s="698"/>
      <c r="F3" s="699"/>
      <c r="G3" s="699"/>
      <c r="H3" s="699"/>
      <c r="I3" s="699"/>
      <c r="J3" s="699"/>
      <c r="K3" s="699"/>
      <c r="L3" s="699"/>
      <c r="M3" s="699"/>
      <c r="N3" s="699"/>
      <c r="O3" s="699"/>
      <c r="P3" s="699"/>
      <c r="Q3" s="699"/>
      <c r="R3" s="699"/>
    </row>
    <row r="4" spans="1:18" ht="15" customHeight="1">
      <c r="B4" s="427"/>
      <c r="C4" s="427"/>
      <c r="D4" s="427"/>
      <c r="E4" s="427"/>
      <c r="F4" s="427"/>
      <c r="G4" s="427"/>
      <c r="H4" s="427"/>
      <c r="I4" s="427"/>
      <c r="J4" s="427"/>
      <c r="K4" s="427"/>
      <c r="L4" s="427"/>
      <c r="M4" s="427"/>
      <c r="N4" s="427"/>
      <c r="O4" s="427"/>
      <c r="P4" s="427"/>
      <c r="Q4" s="427"/>
    </row>
    <row r="5" spans="1:18" ht="15" customHeight="1">
      <c r="B5" s="427"/>
      <c r="C5" s="427"/>
      <c r="D5" s="427"/>
      <c r="E5" s="427"/>
      <c r="F5" s="427"/>
      <c r="G5" s="427"/>
      <c r="H5" s="427"/>
      <c r="I5" s="427"/>
      <c r="J5" s="427"/>
      <c r="K5" s="427"/>
      <c r="L5" s="427"/>
      <c r="M5" s="427"/>
      <c r="N5" s="427"/>
      <c r="O5" s="427"/>
      <c r="P5" s="427"/>
      <c r="Q5" s="427"/>
    </row>
    <row r="6" spans="1:18" ht="15" customHeight="1">
      <c r="B6" s="427"/>
      <c r="C6" s="427"/>
      <c r="D6" s="427"/>
      <c r="E6" s="427"/>
      <c r="F6" s="427"/>
      <c r="G6" s="427"/>
      <c r="H6" s="427"/>
      <c r="I6" s="427"/>
      <c r="J6" s="427"/>
      <c r="K6" s="427"/>
      <c r="L6" s="427"/>
      <c r="M6" s="427"/>
      <c r="N6" s="427"/>
      <c r="O6" s="427"/>
      <c r="P6" s="427"/>
      <c r="Q6" s="427"/>
    </row>
    <row r="7" spans="1:18" ht="11.25" customHeight="1">
      <c r="B7" s="427"/>
      <c r="C7" s="427"/>
      <c r="D7" s="427"/>
      <c r="E7" s="427"/>
      <c r="F7" s="427"/>
      <c r="G7" s="427"/>
      <c r="H7" s="427"/>
      <c r="I7" s="427"/>
      <c r="J7" s="427"/>
      <c r="K7" s="427"/>
      <c r="L7" s="427"/>
      <c r="M7" s="427"/>
      <c r="N7" s="427"/>
      <c r="O7" s="427"/>
      <c r="P7" s="427"/>
      <c r="Q7" s="427"/>
    </row>
    <row r="8" spans="1:18" ht="11.25" customHeight="1">
      <c r="B8" s="427"/>
      <c r="C8" s="427"/>
      <c r="D8" s="427"/>
      <c r="E8" s="427"/>
      <c r="F8" s="427"/>
      <c r="G8" s="427"/>
      <c r="H8" s="427"/>
      <c r="I8" s="427"/>
      <c r="J8" s="427"/>
      <c r="K8" s="427"/>
      <c r="L8" s="427"/>
      <c r="M8" s="427"/>
      <c r="N8" s="427"/>
      <c r="O8" s="427"/>
      <c r="P8" s="427"/>
      <c r="Q8" s="427"/>
    </row>
    <row r="9" spans="1:18" ht="11.25" customHeight="1">
      <c r="B9" s="427"/>
      <c r="C9" s="427"/>
      <c r="D9" s="427"/>
      <c r="E9" s="427"/>
      <c r="F9" s="427"/>
      <c r="G9" s="427"/>
      <c r="H9" s="427"/>
      <c r="I9" s="427"/>
      <c r="J9" s="427"/>
      <c r="K9" s="427"/>
      <c r="L9" s="427"/>
      <c r="M9" s="427"/>
      <c r="N9" s="427"/>
      <c r="O9" s="427"/>
      <c r="P9" s="427"/>
      <c r="Q9" s="427"/>
    </row>
    <row r="10" spans="1:18" ht="11.25" customHeight="1">
      <c r="B10" s="427"/>
      <c r="C10" s="427"/>
      <c r="D10" s="427"/>
      <c r="E10" s="427"/>
      <c r="F10" s="427"/>
      <c r="G10" s="427"/>
      <c r="H10" s="427"/>
      <c r="I10" s="427"/>
      <c r="J10" s="427"/>
      <c r="K10" s="427"/>
      <c r="L10" s="427"/>
      <c r="M10" s="427"/>
      <c r="N10" s="427"/>
      <c r="O10" s="427"/>
      <c r="P10" s="427"/>
      <c r="Q10" s="427"/>
    </row>
    <row r="11" spans="1:18" ht="11.25" customHeight="1">
      <c r="B11" s="427"/>
      <c r="C11" s="427"/>
      <c r="D11" s="427"/>
      <c r="E11" s="427"/>
      <c r="F11" s="427"/>
      <c r="G11" s="427"/>
      <c r="H11" s="427"/>
      <c r="I11" s="427"/>
      <c r="J11" s="427"/>
      <c r="K11" s="427"/>
      <c r="L11" s="427"/>
      <c r="M11" s="427"/>
      <c r="N11" s="427"/>
      <c r="O11" s="427"/>
      <c r="P11" s="427"/>
      <c r="Q11" s="427"/>
    </row>
    <row r="12" spans="1:18" ht="11.25" customHeight="1">
      <c r="B12" s="427"/>
      <c r="C12" s="427"/>
      <c r="D12" s="427"/>
      <c r="E12" s="427"/>
      <c r="F12" s="427"/>
      <c r="G12" s="427"/>
      <c r="H12" s="427"/>
      <c r="I12" s="427"/>
      <c r="J12" s="427"/>
      <c r="K12" s="427"/>
      <c r="L12" s="427"/>
      <c r="M12" s="427"/>
      <c r="N12" s="427"/>
      <c r="O12" s="427"/>
      <c r="P12" s="427"/>
      <c r="Q12" s="427"/>
    </row>
    <row r="13" spans="1:18" ht="11.25" customHeight="1">
      <c r="B13" s="427"/>
      <c r="C13" s="427"/>
      <c r="D13" s="427"/>
      <c r="E13" s="427"/>
      <c r="F13" s="427"/>
      <c r="G13" s="427"/>
      <c r="H13" s="427"/>
      <c r="I13" s="427"/>
      <c r="J13" s="427"/>
      <c r="K13" s="427"/>
      <c r="L13" s="427"/>
      <c r="M13" s="427"/>
      <c r="N13" s="427"/>
      <c r="O13" s="427"/>
      <c r="P13" s="427"/>
      <c r="Q13" s="427"/>
    </row>
    <row r="14" spans="1:18" ht="11.25" customHeight="1">
      <c r="B14" s="427"/>
      <c r="C14" s="427"/>
      <c r="D14" s="427"/>
      <c r="E14" s="427"/>
      <c r="F14" s="427"/>
      <c r="G14" s="427"/>
      <c r="H14" s="427"/>
      <c r="I14" s="427"/>
      <c r="J14" s="427"/>
      <c r="K14" s="427"/>
      <c r="L14" s="427"/>
      <c r="M14" s="427"/>
      <c r="N14" s="427"/>
      <c r="O14" s="427"/>
      <c r="P14" s="427"/>
      <c r="Q14" s="427"/>
    </row>
    <row r="15" spans="1:18" ht="11.25" customHeight="1">
      <c r="B15" s="427"/>
      <c r="C15" s="427"/>
      <c r="D15" s="427"/>
      <c r="E15" s="427"/>
      <c r="F15" s="427"/>
      <c r="G15" s="427"/>
      <c r="H15" s="427"/>
      <c r="I15" s="427"/>
      <c r="J15" s="427"/>
      <c r="K15" s="427"/>
      <c r="L15" s="427"/>
      <c r="M15" s="427"/>
      <c r="N15" s="427"/>
      <c r="O15" s="427"/>
      <c r="P15" s="427"/>
      <c r="Q15" s="427"/>
    </row>
    <row r="16" spans="1:18" ht="11.25" customHeight="1">
      <c r="B16" s="427"/>
      <c r="C16" s="427"/>
      <c r="D16" s="427"/>
      <c r="E16" s="427"/>
      <c r="F16" s="427"/>
      <c r="G16" s="427"/>
      <c r="H16" s="427"/>
      <c r="I16" s="427"/>
      <c r="J16" s="427"/>
      <c r="K16" s="427"/>
      <c r="L16" s="427"/>
      <c r="M16" s="427"/>
      <c r="N16" s="427"/>
      <c r="O16" s="427"/>
      <c r="P16" s="427"/>
      <c r="Q16" s="427"/>
    </row>
    <row r="17" spans="2:17" ht="11.25" customHeight="1">
      <c r="B17" s="427"/>
      <c r="C17" s="427"/>
      <c r="D17" s="427"/>
      <c r="E17" s="427"/>
      <c r="F17" s="427"/>
      <c r="G17" s="427"/>
      <c r="H17" s="427"/>
      <c r="I17" s="427"/>
      <c r="J17" s="427"/>
      <c r="K17" s="427"/>
      <c r="L17" s="427"/>
      <c r="M17" s="427"/>
      <c r="N17" s="427"/>
      <c r="O17" s="427"/>
      <c r="P17" s="427"/>
      <c r="Q17" s="427"/>
    </row>
    <row r="18" spans="2:17" ht="11.25" customHeight="1">
      <c r="B18" s="427"/>
      <c r="C18" s="427"/>
      <c r="D18" s="427"/>
      <c r="E18" s="427"/>
      <c r="F18" s="427"/>
      <c r="G18" s="427"/>
      <c r="H18" s="427"/>
      <c r="I18" s="427"/>
      <c r="J18" s="427"/>
      <c r="K18" s="427"/>
      <c r="L18" s="427"/>
      <c r="M18" s="427"/>
      <c r="N18" s="427"/>
      <c r="O18" s="427"/>
      <c r="P18" s="427"/>
      <c r="Q18" s="427"/>
    </row>
    <row r="19" spans="2:17" ht="11.25" customHeight="1">
      <c r="B19" s="427"/>
      <c r="C19" s="427"/>
      <c r="D19" s="427"/>
      <c r="E19" s="427"/>
      <c r="F19" s="427"/>
      <c r="G19" s="427"/>
      <c r="H19" s="427"/>
      <c r="I19" s="427"/>
      <c r="J19" s="427"/>
      <c r="K19" s="427"/>
      <c r="L19" s="427"/>
      <c r="M19" s="427"/>
      <c r="N19" s="427"/>
      <c r="O19" s="427"/>
      <c r="P19" s="427"/>
      <c r="Q19" s="427"/>
    </row>
    <row r="20" spans="2:17" ht="11.25" customHeight="1">
      <c r="B20" s="427"/>
      <c r="C20" s="427"/>
      <c r="D20" s="427"/>
      <c r="E20" s="427"/>
      <c r="F20" s="427"/>
      <c r="G20" s="427"/>
      <c r="H20" s="427"/>
      <c r="I20" s="427"/>
      <c r="J20" s="427"/>
      <c r="K20" s="427"/>
      <c r="L20" s="427"/>
      <c r="M20" s="427"/>
      <c r="N20" s="427"/>
      <c r="O20" s="427"/>
      <c r="P20" s="427"/>
      <c r="Q20" s="427"/>
    </row>
    <row r="21" spans="2:17" ht="11.25" customHeight="1">
      <c r="B21" s="427"/>
      <c r="C21" s="427"/>
      <c r="D21" s="427"/>
      <c r="E21" s="427"/>
      <c r="F21" s="427"/>
      <c r="G21" s="427"/>
      <c r="H21" s="427"/>
      <c r="I21" s="427"/>
      <c r="J21" s="427"/>
      <c r="K21" s="427"/>
      <c r="L21" s="427"/>
      <c r="M21" s="427"/>
      <c r="N21" s="427"/>
      <c r="O21" s="427"/>
      <c r="P21" s="427"/>
      <c r="Q21" s="427"/>
    </row>
    <row r="22" spans="2:17" ht="11.25" customHeight="1">
      <c r="B22" s="427"/>
      <c r="C22" s="427"/>
      <c r="D22" s="427"/>
      <c r="E22" s="427"/>
      <c r="F22" s="427"/>
      <c r="G22" s="427"/>
      <c r="H22" s="427"/>
      <c r="I22" s="427"/>
      <c r="J22" s="427"/>
      <c r="K22" s="427"/>
      <c r="L22" s="427"/>
      <c r="M22" s="427"/>
      <c r="N22" s="427"/>
      <c r="O22" s="427"/>
      <c r="P22" s="427"/>
      <c r="Q22" s="427"/>
    </row>
    <row r="23" spans="2:17" ht="11.25" customHeight="1">
      <c r="B23" s="427"/>
      <c r="C23" s="427"/>
      <c r="D23" s="427"/>
      <c r="E23" s="427"/>
      <c r="F23" s="427"/>
      <c r="G23" s="427"/>
      <c r="H23" s="427"/>
      <c r="I23" s="427"/>
      <c r="J23" s="427"/>
      <c r="K23" s="427"/>
      <c r="L23" s="427"/>
      <c r="M23" s="427"/>
      <c r="N23" s="427"/>
      <c r="O23" s="427"/>
      <c r="P23" s="427"/>
      <c r="Q23" s="427"/>
    </row>
    <row r="24" spans="2:17" ht="11.25" customHeight="1">
      <c r="B24" s="427"/>
      <c r="C24" s="427"/>
      <c r="D24" s="427"/>
      <c r="E24" s="427"/>
      <c r="F24" s="427"/>
      <c r="G24" s="427"/>
      <c r="H24" s="427"/>
      <c r="I24" s="427"/>
      <c r="J24" s="427"/>
      <c r="K24" s="427"/>
      <c r="L24" s="427"/>
      <c r="M24" s="427"/>
      <c r="N24" s="427"/>
      <c r="O24" s="427"/>
      <c r="P24" s="427"/>
      <c r="Q24" s="427"/>
    </row>
    <row r="25" spans="2:17" ht="11.25" customHeight="1">
      <c r="B25" s="427"/>
      <c r="C25" s="427"/>
      <c r="D25" s="427"/>
      <c r="E25" s="427"/>
      <c r="F25" s="427"/>
      <c r="G25" s="427"/>
      <c r="H25" s="427"/>
      <c r="I25" s="427"/>
      <c r="J25" s="427"/>
      <c r="K25" s="427"/>
      <c r="L25" s="427"/>
      <c r="M25" s="427"/>
      <c r="N25" s="427"/>
      <c r="O25" s="427"/>
      <c r="P25" s="427"/>
      <c r="Q25" s="427"/>
    </row>
    <row r="26" spans="2:17" ht="11.25" customHeight="1">
      <c r="B26" s="427"/>
      <c r="C26" s="427"/>
      <c r="D26" s="427"/>
      <c r="E26" s="427"/>
      <c r="F26" s="427"/>
      <c r="G26" s="427"/>
      <c r="H26" s="427"/>
      <c r="I26" s="427"/>
      <c r="J26" s="427"/>
      <c r="K26" s="427"/>
      <c r="L26" s="427"/>
      <c r="M26" s="427"/>
      <c r="N26" s="427"/>
      <c r="O26" s="427"/>
      <c r="P26" s="427"/>
      <c r="Q26" s="427"/>
    </row>
    <row r="35" spans="5:17" ht="19.5" customHeight="1">
      <c r="E35" s="379"/>
      <c r="G35" s="379"/>
      <c r="H35" s="379"/>
      <c r="I35" s="379"/>
      <c r="J35" s="379"/>
      <c r="K35" s="379"/>
      <c r="L35" s="379"/>
      <c r="M35" s="379"/>
      <c r="N35" s="379"/>
      <c r="O35" s="379"/>
      <c r="P35" s="379"/>
      <c r="Q35" s="379"/>
    </row>
    <row r="36" spans="5:17" ht="11.25" customHeight="1">
      <c r="E36" s="379"/>
      <c r="G36" s="379"/>
      <c r="H36" s="379"/>
      <c r="I36" s="379"/>
      <c r="J36" s="379"/>
      <c r="K36" s="379"/>
      <c r="L36" s="379"/>
      <c r="M36" s="379"/>
      <c r="N36" s="379"/>
      <c r="O36" s="379"/>
      <c r="P36" s="379"/>
      <c r="Q36" s="379"/>
    </row>
    <row r="37" spans="5:17" ht="11.25" customHeight="1">
      <c r="E37" s="379"/>
      <c r="G37" s="379"/>
      <c r="H37" s="379"/>
      <c r="I37" s="379"/>
      <c r="J37" s="379"/>
      <c r="K37" s="379"/>
      <c r="L37" s="379"/>
      <c r="M37" s="379"/>
      <c r="N37" s="379"/>
      <c r="O37" s="379"/>
      <c r="P37" s="379"/>
      <c r="Q37" s="379"/>
    </row>
    <row r="38" spans="5:17" ht="11.25" customHeight="1">
      <c r="E38" s="379"/>
      <c r="G38" s="379"/>
      <c r="H38" s="379"/>
      <c r="I38" s="379"/>
      <c r="J38" s="379"/>
      <c r="K38" s="379"/>
      <c r="L38" s="379"/>
      <c r="M38" s="379"/>
      <c r="N38" s="379"/>
      <c r="O38" s="379"/>
      <c r="P38" s="379"/>
      <c r="Q38" s="379"/>
    </row>
    <row r="39" spans="5:17" ht="11.25" customHeight="1">
      <c r="E39" s="379"/>
      <c r="G39" s="379"/>
      <c r="H39" s="379"/>
      <c r="I39" s="379"/>
      <c r="J39" s="379"/>
      <c r="K39" s="379"/>
      <c r="L39" s="379"/>
      <c r="M39" s="379"/>
      <c r="N39" s="379"/>
      <c r="O39" s="379"/>
      <c r="P39" s="379"/>
      <c r="Q39" s="379"/>
    </row>
    <row r="40" spans="5:17" ht="11.25" customHeight="1">
      <c r="E40" s="379"/>
      <c r="G40" s="379"/>
      <c r="H40" s="379"/>
      <c r="I40" s="379"/>
      <c r="J40" s="379"/>
      <c r="K40" s="379"/>
      <c r="L40" s="379"/>
      <c r="M40" s="379"/>
      <c r="N40" s="379"/>
      <c r="O40" s="379"/>
      <c r="P40" s="379"/>
      <c r="Q40" s="379"/>
    </row>
    <row r="41" spans="5:17" ht="11.25" customHeight="1">
      <c r="E41" s="379"/>
      <c r="G41" s="379"/>
      <c r="H41" s="379"/>
      <c r="I41" s="379"/>
      <c r="J41" s="379"/>
      <c r="K41" s="379"/>
      <c r="L41" s="379"/>
      <c r="M41" s="379"/>
      <c r="N41" s="379"/>
      <c r="O41" s="379"/>
      <c r="P41" s="379"/>
      <c r="Q41" s="379"/>
    </row>
    <row r="42" spans="5:17" ht="11.25" customHeight="1">
      <c r="E42" s="379"/>
      <c r="G42" s="379"/>
      <c r="H42" s="379"/>
      <c r="I42" s="379"/>
      <c r="J42" s="379"/>
      <c r="K42" s="379"/>
      <c r="L42" s="379"/>
      <c r="M42" s="379"/>
      <c r="N42" s="379"/>
      <c r="O42" s="379"/>
      <c r="P42" s="379"/>
      <c r="Q42" s="379"/>
    </row>
    <row r="43" spans="5:17" ht="11.25" customHeight="1">
      <c r="E43" s="379"/>
      <c r="G43" s="379"/>
      <c r="H43" s="379"/>
      <c r="I43" s="379"/>
      <c r="J43" s="379"/>
      <c r="K43" s="379"/>
      <c r="L43" s="379"/>
      <c r="M43" s="379"/>
      <c r="N43" s="379"/>
      <c r="O43" s="379"/>
      <c r="P43" s="379"/>
      <c r="Q43" s="379"/>
    </row>
  </sheetData>
  <printOptions horizontalCentered="1"/>
  <pageMargins left="0.25" right="0.25" top="0.75" bottom="0.5" header="0" footer="0"/>
  <pageSetup paperSize="9" pageOrder="overThenDown" orientation="landscape" r:id="rId1"/>
  <headerFooter>
    <oddHeader>&amp;R&amp;G</oddHeader>
    <oddFooter>&amp;L&amp;10 27/10/2022</oddFoot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9FA3-E9BF-4AD4-BB9C-66E8AB3F9C10}">
  <sheetPr codeName="Sheet33">
    <tabColor theme="0" tint="-0.14999847407452621"/>
  </sheetPr>
  <dimension ref="A1:W42"/>
  <sheetViews>
    <sheetView showGridLines="0" view="pageLayout" zoomScale="90" zoomScaleNormal="80" zoomScalePageLayoutView="90" workbookViewId="0">
      <selection activeCell="J18" sqref="J18"/>
    </sheetView>
  </sheetViews>
  <sheetFormatPr defaultColWidth="10.69921875" defaultRowHeight="11.25"/>
  <cols>
    <col min="1" max="1" width="5.8984375" style="382" customWidth="1"/>
    <col min="2" max="4" width="4.8984375" style="379" customWidth="1"/>
    <col min="5" max="22" width="4.8984375" style="382" customWidth="1"/>
    <col min="23" max="23" width="4.8984375" style="379" customWidth="1"/>
    <col min="24" max="16384" width="10.69921875" style="379"/>
  </cols>
  <sheetData>
    <row r="1" spans="1:23">
      <c r="A1" s="772"/>
      <c r="B1" s="773"/>
      <c r="C1" s="773"/>
      <c r="D1" s="773"/>
      <c r="E1" s="772"/>
      <c r="F1" s="772"/>
      <c r="G1" s="772"/>
      <c r="H1" s="772"/>
      <c r="I1" s="772"/>
      <c r="J1" s="772"/>
      <c r="K1" s="772"/>
      <c r="L1" s="772"/>
      <c r="M1" s="772"/>
      <c r="N1" s="772"/>
      <c r="O1" s="772"/>
      <c r="P1" s="772"/>
      <c r="Q1" s="772"/>
      <c r="R1" s="772"/>
      <c r="S1" s="772"/>
      <c r="T1" s="772"/>
      <c r="U1" s="772"/>
      <c r="V1" s="772"/>
      <c r="W1" s="773"/>
    </row>
    <row r="2" spans="1:23">
      <c r="A2" s="772"/>
      <c r="B2" s="773"/>
      <c r="C2" s="773"/>
      <c r="D2" s="773"/>
      <c r="E2" s="772"/>
      <c r="F2" s="772"/>
      <c r="G2" s="772"/>
      <c r="H2" s="772"/>
      <c r="I2" s="772"/>
      <c r="J2" s="772"/>
      <c r="K2" s="772"/>
      <c r="L2" s="772"/>
      <c r="M2" s="772"/>
      <c r="N2" s="772"/>
      <c r="O2" s="772"/>
      <c r="P2" s="772"/>
      <c r="Q2" s="772"/>
      <c r="R2" s="772"/>
      <c r="S2" s="772"/>
      <c r="T2" s="772"/>
      <c r="U2" s="772"/>
      <c r="V2" s="772"/>
      <c r="W2" s="773"/>
    </row>
    <row r="3" spans="1:23">
      <c r="A3" s="772"/>
      <c r="B3" s="773"/>
      <c r="C3" s="773"/>
      <c r="D3" s="773"/>
      <c r="E3" s="772"/>
      <c r="F3" s="772"/>
      <c r="G3" s="772"/>
      <c r="H3" s="772"/>
      <c r="I3" s="772"/>
      <c r="J3" s="772"/>
      <c r="K3" s="772"/>
      <c r="L3" s="772"/>
      <c r="M3" s="772"/>
      <c r="N3" s="772"/>
      <c r="O3" s="772"/>
      <c r="P3" s="772"/>
      <c r="Q3" s="772"/>
      <c r="R3" s="772"/>
      <c r="S3" s="772"/>
      <c r="T3" s="772"/>
      <c r="U3" s="772"/>
      <c r="V3" s="772"/>
      <c r="W3" s="773"/>
    </row>
    <row r="4" spans="1:23">
      <c r="A4" s="772"/>
      <c r="B4" s="773"/>
      <c r="C4" s="773"/>
      <c r="D4" s="773"/>
      <c r="E4" s="772"/>
      <c r="F4" s="772"/>
      <c r="G4" s="772"/>
      <c r="H4" s="772"/>
      <c r="I4" s="772"/>
      <c r="J4" s="772"/>
      <c r="K4" s="772"/>
      <c r="L4" s="772"/>
      <c r="M4" s="772"/>
      <c r="N4" s="772"/>
      <c r="O4" s="772"/>
      <c r="P4" s="772"/>
      <c r="Q4" s="772"/>
      <c r="R4" s="772"/>
      <c r="S4" s="772"/>
      <c r="T4" s="772"/>
      <c r="U4" s="772"/>
      <c r="V4" s="772"/>
      <c r="W4" s="773"/>
    </row>
    <row r="5" spans="1:23">
      <c r="A5" s="772"/>
      <c r="B5" s="773"/>
      <c r="C5" s="773"/>
      <c r="D5" s="773"/>
      <c r="E5" s="772"/>
      <c r="F5" s="772"/>
      <c r="G5" s="772"/>
      <c r="H5" s="772"/>
      <c r="I5" s="772"/>
      <c r="J5" s="772"/>
      <c r="K5" s="772"/>
      <c r="L5" s="772"/>
      <c r="M5" s="772"/>
      <c r="N5" s="772"/>
      <c r="O5" s="772"/>
      <c r="P5" s="772"/>
      <c r="Q5" s="772"/>
      <c r="R5" s="772"/>
      <c r="S5" s="772"/>
      <c r="T5" s="772"/>
      <c r="U5" s="772"/>
      <c r="V5" s="772"/>
      <c r="W5" s="773"/>
    </row>
    <row r="6" spans="1:23">
      <c r="A6" s="772"/>
      <c r="B6" s="773"/>
      <c r="C6" s="773"/>
      <c r="D6" s="773"/>
      <c r="E6" s="772"/>
      <c r="F6" s="772"/>
      <c r="G6" s="772"/>
      <c r="H6" s="772"/>
      <c r="I6" s="772"/>
      <c r="J6" s="772"/>
      <c r="K6" s="772"/>
      <c r="L6" s="772"/>
      <c r="M6" s="772"/>
      <c r="N6" s="772"/>
      <c r="O6" s="772"/>
      <c r="P6" s="772"/>
      <c r="Q6" s="772"/>
      <c r="R6" s="772"/>
      <c r="S6" s="772"/>
      <c r="T6" s="772"/>
      <c r="U6" s="772"/>
      <c r="V6" s="772"/>
      <c r="W6" s="773"/>
    </row>
    <row r="7" spans="1:23">
      <c r="A7" s="772"/>
      <c r="B7" s="773"/>
      <c r="C7" s="773"/>
      <c r="D7" s="773"/>
      <c r="E7" s="772"/>
      <c r="F7" s="772"/>
      <c r="G7" s="772"/>
      <c r="H7" s="772"/>
      <c r="I7" s="772"/>
      <c r="J7" s="772"/>
      <c r="K7" s="772"/>
      <c r="L7" s="772"/>
      <c r="M7" s="772"/>
      <c r="N7" s="772"/>
      <c r="O7" s="772"/>
      <c r="P7" s="772"/>
      <c r="Q7" s="772"/>
      <c r="R7" s="772"/>
      <c r="S7" s="772"/>
      <c r="T7" s="772"/>
      <c r="U7" s="772"/>
      <c r="V7" s="772"/>
      <c r="W7" s="773"/>
    </row>
    <row r="8" spans="1:23">
      <c r="A8" s="772"/>
      <c r="B8" s="773"/>
      <c r="C8" s="773"/>
      <c r="D8" s="773"/>
      <c r="E8" s="772"/>
      <c r="F8" s="772"/>
      <c r="G8" s="772"/>
      <c r="H8" s="772"/>
      <c r="I8" s="772"/>
      <c r="J8" s="772"/>
      <c r="K8" s="772"/>
      <c r="L8" s="772"/>
      <c r="M8" s="772"/>
      <c r="N8" s="772"/>
      <c r="O8" s="772"/>
      <c r="P8" s="772"/>
      <c r="Q8" s="772"/>
      <c r="R8" s="772"/>
      <c r="S8" s="772"/>
      <c r="T8" s="772"/>
      <c r="U8" s="772"/>
      <c r="V8" s="772"/>
      <c r="W8" s="773"/>
    </row>
    <row r="9" spans="1:23">
      <c r="A9" s="772"/>
      <c r="B9" s="773"/>
      <c r="C9" s="773"/>
      <c r="D9" s="773"/>
      <c r="E9" s="772"/>
      <c r="F9" s="772"/>
      <c r="G9" s="772"/>
      <c r="H9" s="772"/>
      <c r="I9" s="772"/>
      <c r="J9" s="772"/>
      <c r="K9" s="772"/>
      <c r="L9" s="772"/>
      <c r="M9" s="772"/>
      <c r="N9" s="772"/>
      <c r="O9" s="772"/>
      <c r="P9" s="772"/>
      <c r="Q9" s="772"/>
      <c r="R9" s="772"/>
      <c r="S9" s="772"/>
      <c r="T9" s="772"/>
      <c r="U9" s="772"/>
      <c r="V9" s="772"/>
      <c r="W9" s="773"/>
    </row>
    <row r="10" spans="1:23">
      <c r="A10" s="772"/>
      <c r="B10" s="773"/>
      <c r="C10" s="773"/>
      <c r="D10" s="773"/>
      <c r="E10" s="772"/>
      <c r="F10" s="772"/>
      <c r="G10" s="772"/>
      <c r="H10" s="772"/>
      <c r="I10" s="772"/>
      <c r="J10" s="772"/>
      <c r="K10" s="772"/>
      <c r="L10" s="772"/>
      <c r="M10" s="772"/>
      <c r="N10" s="772"/>
      <c r="O10" s="772"/>
      <c r="P10" s="772"/>
      <c r="Q10" s="772"/>
      <c r="R10" s="772"/>
      <c r="S10" s="772"/>
      <c r="T10" s="772"/>
      <c r="U10" s="772"/>
      <c r="V10" s="772"/>
      <c r="W10" s="773"/>
    </row>
    <row r="11" spans="1:23">
      <c r="A11" s="772"/>
      <c r="B11" s="773"/>
      <c r="C11" s="773"/>
      <c r="D11" s="773"/>
      <c r="E11" s="772"/>
      <c r="F11" s="772"/>
      <c r="G11" s="772"/>
      <c r="H11" s="772"/>
      <c r="I11" s="772"/>
      <c r="J11" s="772"/>
      <c r="K11" s="772"/>
      <c r="L11" s="772"/>
      <c r="M11" s="772"/>
      <c r="N11" s="772"/>
      <c r="O11" s="772"/>
      <c r="P11" s="772"/>
      <c r="Q11" s="772"/>
      <c r="R11" s="772"/>
      <c r="S11" s="772"/>
      <c r="T11" s="772"/>
      <c r="U11" s="772"/>
      <c r="V11" s="772"/>
      <c r="W11" s="773"/>
    </row>
    <row r="12" spans="1:23">
      <c r="A12" s="772"/>
      <c r="B12" s="773"/>
      <c r="C12" s="773"/>
      <c r="D12" s="773"/>
      <c r="E12" s="772"/>
      <c r="F12" s="772"/>
      <c r="G12" s="772"/>
      <c r="H12" s="772"/>
      <c r="I12" s="772"/>
      <c r="J12" s="772"/>
      <c r="K12" s="772"/>
      <c r="L12" s="772"/>
      <c r="M12" s="772"/>
      <c r="N12" s="772"/>
      <c r="O12" s="772"/>
      <c r="P12" s="772"/>
      <c r="Q12" s="772"/>
      <c r="R12" s="772"/>
      <c r="S12" s="772"/>
      <c r="T12" s="772"/>
      <c r="U12" s="772"/>
      <c r="V12" s="772"/>
      <c r="W12" s="773"/>
    </row>
    <row r="13" spans="1:23">
      <c r="A13" s="772"/>
      <c r="B13" s="773"/>
      <c r="C13" s="773"/>
      <c r="D13" s="773"/>
      <c r="E13" s="772"/>
      <c r="F13" s="772"/>
      <c r="G13" s="772"/>
      <c r="H13" s="772"/>
      <c r="I13" s="772"/>
      <c r="J13" s="772"/>
      <c r="K13" s="772"/>
      <c r="L13" s="772"/>
      <c r="M13" s="772"/>
      <c r="N13" s="772"/>
      <c r="O13" s="772"/>
      <c r="P13" s="772"/>
      <c r="Q13" s="772"/>
      <c r="R13" s="772"/>
      <c r="S13" s="772"/>
      <c r="T13" s="772"/>
      <c r="U13" s="772"/>
      <c r="V13" s="772"/>
      <c r="W13" s="773"/>
    </row>
    <row r="14" spans="1:23">
      <c r="A14" s="772"/>
      <c r="B14" s="773"/>
      <c r="C14" s="773"/>
      <c r="D14" s="773"/>
      <c r="E14" s="772"/>
      <c r="F14" s="772"/>
      <c r="G14" s="772"/>
      <c r="H14" s="772"/>
      <c r="I14" s="772"/>
      <c r="J14" s="772"/>
      <c r="K14" s="772"/>
      <c r="L14" s="772"/>
      <c r="M14" s="772"/>
      <c r="N14" s="772"/>
      <c r="O14" s="772"/>
      <c r="P14" s="772"/>
      <c r="Q14" s="772"/>
      <c r="R14" s="772"/>
      <c r="S14" s="772"/>
      <c r="T14" s="772"/>
      <c r="U14" s="772"/>
      <c r="V14" s="772"/>
      <c r="W14" s="773"/>
    </row>
    <row r="15" spans="1:23">
      <c r="A15" s="772"/>
      <c r="B15" s="773"/>
      <c r="C15" s="773"/>
      <c r="D15" s="773"/>
      <c r="E15" s="772"/>
      <c r="F15" s="772"/>
      <c r="G15" s="772"/>
      <c r="H15" s="772"/>
      <c r="I15" s="772"/>
      <c r="J15" s="772"/>
      <c r="K15" s="772"/>
      <c r="L15" s="772"/>
      <c r="M15" s="772"/>
      <c r="N15" s="772"/>
      <c r="O15" s="772"/>
      <c r="P15" s="772"/>
      <c r="Q15" s="772"/>
      <c r="R15" s="772"/>
      <c r="S15" s="772"/>
      <c r="T15" s="772"/>
      <c r="U15" s="772"/>
      <c r="V15" s="772"/>
      <c r="W15" s="773"/>
    </row>
    <row r="16" spans="1:23">
      <c r="A16" s="772"/>
      <c r="B16" s="773"/>
      <c r="C16" s="773"/>
      <c r="D16" s="773"/>
      <c r="E16" s="772"/>
      <c r="F16" s="772"/>
      <c r="G16" s="772"/>
      <c r="H16" s="772"/>
      <c r="I16" s="772"/>
      <c r="J16" s="772"/>
      <c r="K16" s="772"/>
      <c r="L16" s="772"/>
      <c r="M16" s="772"/>
      <c r="N16" s="772"/>
      <c r="O16" s="772"/>
      <c r="P16" s="772"/>
      <c r="Q16" s="772"/>
      <c r="R16" s="772"/>
      <c r="S16" s="772"/>
      <c r="T16" s="772"/>
      <c r="U16" s="772"/>
      <c r="V16" s="772"/>
      <c r="W16" s="773"/>
    </row>
    <row r="17" spans="1:23">
      <c r="A17" s="772"/>
      <c r="B17" s="773"/>
      <c r="C17" s="773"/>
      <c r="D17" s="773"/>
      <c r="E17" s="772"/>
      <c r="F17" s="772"/>
      <c r="G17" s="772"/>
      <c r="H17" s="772"/>
      <c r="I17" s="772"/>
      <c r="J17" s="772"/>
      <c r="K17" s="772"/>
      <c r="L17" s="772"/>
      <c r="M17" s="772"/>
      <c r="N17" s="772"/>
      <c r="O17" s="772"/>
      <c r="P17" s="772"/>
      <c r="Q17" s="772"/>
      <c r="R17" s="772"/>
      <c r="S17" s="772"/>
      <c r="T17" s="772"/>
      <c r="U17" s="772"/>
      <c r="V17" s="772"/>
      <c r="W17" s="773"/>
    </row>
    <row r="18" spans="1:23">
      <c r="A18" s="772"/>
      <c r="B18" s="773"/>
      <c r="C18" s="773"/>
      <c r="D18" s="773"/>
      <c r="E18" s="772"/>
      <c r="F18" s="772"/>
      <c r="G18" s="772"/>
      <c r="H18" s="772"/>
      <c r="I18" s="772"/>
      <c r="J18" s="772"/>
      <c r="K18" s="772"/>
      <c r="L18" s="772"/>
      <c r="M18" s="772"/>
      <c r="N18" s="772"/>
      <c r="O18" s="772"/>
      <c r="P18" s="772"/>
      <c r="Q18" s="772"/>
      <c r="R18" s="772"/>
      <c r="S18" s="772"/>
      <c r="T18" s="772"/>
      <c r="U18" s="772"/>
      <c r="V18" s="772"/>
      <c r="W18" s="773"/>
    </row>
    <row r="19" spans="1:23">
      <c r="A19" s="772"/>
      <c r="B19" s="773"/>
      <c r="C19" s="773"/>
      <c r="D19" s="773"/>
      <c r="E19" s="772"/>
      <c r="F19" s="772"/>
      <c r="G19" s="772"/>
      <c r="H19" s="772"/>
      <c r="I19" s="772"/>
      <c r="J19" s="772"/>
      <c r="K19" s="772"/>
      <c r="L19" s="772"/>
      <c r="M19" s="772"/>
      <c r="N19" s="772"/>
      <c r="O19" s="772"/>
      <c r="P19" s="772"/>
      <c r="Q19" s="772"/>
      <c r="R19" s="772"/>
      <c r="S19" s="772"/>
      <c r="T19" s="772"/>
      <c r="U19" s="772"/>
      <c r="V19" s="772"/>
      <c r="W19" s="773"/>
    </row>
    <row r="20" spans="1:23">
      <c r="A20" s="772"/>
      <c r="B20" s="773"/>
      <c r="C20" s="773"/>
      <c r="D20" s="773"/>
      <c r="E20" s="772"/>
      <c r="F20" s="772"/>
      <c r="G20" s="772"/>
      <c r="H20" s="772"/>
      <c r="I20" s="772"/>
      <c r="J20" s="772"/>
      <c r="K20" s="772"/>
      <c r="L20" s="772"/>
      <c r="M20" s="772"/>
      <c r="N20" s="772"/>
      <c r="O20" s="772"/>
      <c r="P20" s="772"/>
      <c r="Q20" s="772"/>
      <c r="R20" s="772"/>
      <c r="S20" s="772"/>
      <c r="T20" s="772"/>
      <c r="U20" s="772"/>
      <c r="V20" s="772"/>
      <c r="W20" s="773"/>
    </row>
    <row r="21" spans="1:23" ht="30.75" customHeight="1">
      <c r="A21" s="772"/>
      <c r="B21" s="773"/>
      <c r="C21" s="773"/>
      <c r="D21" s="773"/>
      <c r="E21" s="772"/>
      <c r="F21" s="772"/>
      <c r="G21" s="772"/>
      <c r="H21" s="772"/>
      <c r="I21" s="772"/>
      <c r="J21" s="772"/>
      <c r="K21" s="774"/>
      <c r="L21" s="774"/>
      <c r="M21" s="774"/>
      <c r="N21" s="774"/>
      <c r="O21" s="774"/>
      <c r="P21" s="774"/>
      <c r="Q21" s="774"/>
      <c r="R21" s="774"/>
      <c r="S21" s="774"/>
      <c r="T21" s="774"/>
      <c r="U21" s="774"/>
      <c r="V21" s="772"/>
      <c r="W21" s="773"/>
    </row>
    <row r="22" spans="1:23" ht="11.25" customHeight="1">
      <c r="A22" s="772"/>
      <c r="B22" s="773"/>
      <c r="C22" s="773"/>
      <c r="D22" s="773"/>
      <c r="E22" s="772"/>
      <c r="F22" s="772"/>
      <c r="G22" s="772"/>
      <c r="H22" s="772"/>
      <c r="I22" s="772"/>
      <c r="J22" s="772"/>
      <c r="K22" s="774"/>
      <c r="L22" s="774"/>
      <c r="M22" s="774"/>
      <c r="N22" s="774"/>
      <c r="O22" s="774"/>
      <c r="P22" s="774"/>
      <c r="Q22" s="774"/>
      <c r="R22" s="774"/>
      <c r="S22" s="774"/>
      <c r="T22" s="774"/>
      <c r="U22" s="774"/>
      <c r="V22" s="772"/>
      <c r="W22" s="773"/>
    </row>
    <row r="23" spans="1:23" ht="11.25" customHeight="1">
      <c r="A23" s="772"/>
      <c r="B23" s="773"/>
      <c r="C23" s="773"/>
      <c r="D23" s="773"/>
      <c r="E23" s="772"/>
      <c r="F23" s="772"/>
      <c r="G23" s="772"/>
      <c r="H23" s="772"/>
      <c r="I23" s="772"/>
      <c r="J23" s="772"/>
      <c r="K23" s="774"/>
      <c r="L23" s="774"/>
      <c r="M23" s="774"/>
      <c r="N23" s="774"/>
      <c r="O23" s="774"/>
      <c r="P23" s="774"/>
      <c r="Q23" s="774"/>
      <c r="R23" s="774"/>
      <c r="S23" s="774"/>
      <c r="T23" s="774"/>
      <c r="U23" s="774"/>
      <c r="V23" s="772"/>
      <c r="W23" s="773"/>
    </row>
    <row r="24" spans="1:23" ht="11.25" customHeight="1">
      <c r="A24" s="772"/>
      <c r="B24" s="773"/>
      <c r="C24" s="773"/>
      <c r="D24" s="773"/>
      <c r="E24" s="772"/>
      <c r="F24" s="772"/>
      <c r="G24" s="772"/>
      <c r="H24" s="772"/>
      <c r="I24" s="772"/>
      <c r="J24" s="772"/>
      <c r="K24" s="774"/>
      <c r="L24" s="774"/>
      <c r="M24" s="774"/>
      <c r="N24" s="774"/>
      <c r="O24" s="774"/>
      <c r="P24" s="774"/>
      <c r="Q24" s="774"/>
      <c r="R24" s="774"/>
      <c r="S24" s="774"/>
      <c r="T24" s="774"/>
      <c r="U24" s="774"/>
      <c r="V24" s="772"/>
      <c r="W24" s="773"/>
    </row>
    <row r="25" spans="1:23">
      <c r="A25" s="772"/>
      <c r="B25" s="773"/>
      <c r="C25" s="773"/>
      <c r="D25" s="773"/>
      <c r="E25" s="772"/>
      <c r="F25" s="772"/>
      <c r="G25" s="772"/>
      <c r="H25" s="772"/>
      <c r="I25" s="772"/>
      <c r="J25" s="772"/>
      <c r="K25" s="772"/>
      <c r="L25" s="772"/>
      <c r="M25" s="772"/>
      <c r="N25" s="772"/>
      <c r="O25" s="772"/>
      <c r="P25" s="772"/>
      <c r="Q25" s="772"/>
      <c r="R25" s="772"/>
      <c r="S25" s="772"/>
      <c r="T25" s="772"/>
      <c r="U25" s="772"/>
      <c r="V25" s="772"/>
      <c r="W25" s="773"/>
    </row>
    <row r="26" spans="1:23">
      <c r="A26" s="773"/>
      <c r="B26" s="773"/>
      <c r="C26" s="773"/>
      <c r="D26" s="772"/>
      <c r="E26" s="772"/>
      <c r="F26" s="772"/>
      <c r="G26" s="772"/>
      <c r="H26" s="772"/>
      <c r="I26" s="772"/>
      <c r="J26" s="772"/>
      <c r="K26" s="772"/>
      <c r="L26" s="772"/>
      <c r="M26" s="772"/>
      <c r="N26" s="772"/>
      <c r="O26" s="772"/>
      <c r="P26" s="772"/>
      <c r="Q26" s="772"/>
      <c r="R26" s="772"/>
      <c r="S26" s="772"/>
      <c r="T26" s="772"/>
      <c r="U26" s="772"/>
      <c r="V26" s="773"/>
      <c r="W26" s="773"/>
    </row>
    <row r="27" spans="1:23" ht="15" customHeight="1">
      <c r="A27" s="773"/>
      <c r="B27" s="773"/>
      <c r="C27" s="773"/>
      <c r="D27" s="772"/>
      <c r="E27" s="772"/>
      <c r="F27" s="772"/>
      <c r="G27" s="772"/>
      <c r="H27" s="772"/>
      <c r="I27" s="772"/>
      <c r="J27" s="772"/>
      <c r="K27" s="772"/>
      <c r="L27" s="772"/>
      <c r="M27" s="772"/>
      <c r="N27" s="772"/>
      <c r="O27" s="772"/>
      <c r="P27" s="772"/>
      <c r="Q27" s="772"/>
      <c r="R27" s="772"/>
      <c r="S27" s="772"/>
      <c r="T27" s="772"/>
      <c r="U27" s="772"/>
      <c r="V27" s="773"/>
      <c r="W27" s="773"/>
    </row>
    <row r="28" spans="1:23" ht="61.5" customHeight="1">
      <c r="A28" s="773"/>
      <c r="B28" s="773"/>
      <c r="C28" s="773"/>
      <c r="D28" s="772"/>
      <c r="E28" s="772"/>
      <c r="F28" s="772"/>
      <c r="G28" s="772"/>
      <c r="H28" s="772"/>
      <c r="I28" s="772"/>
      <c r="J28" s="772"/>
      <c r="K28" s="772"/>
      <c r="L28" s="772"/>
      <c r="M28" s="772"/>
      <c r="N28" s="772"/>
      <c r="O28" s="772"/>
      <c r="P28" s="772"/>
      <c r="Q28" s="772"/>
      <c r="R28" s="772"/>
      <c r="S28" s="772"/>
      <c r="T28" s="772"/>
      <c r="U28" s="772"/>
      <c r="V28" s="773"/>
      <c r="W28" s="773"/>
    </row>
    <row r="29" spans="1:23" ht="11.25" customHeight="1">
      <c r="A29" s="772"/>
      <c r="B29" s="773"/>
      <c r="C29" s="773"/>
      <c r="D29" s="773"/>
      <c r="E29" s="772"/>
      <c r="F29" s="772"/>
      <c r="G29" s="772"/>
      <c r="H29" s="772"/>
      <c r="I29" s="772"/>
      <c r="J29" s="772"/>
      <c r="K29" s="774"/>
      <c r="L29" s="774"/>
      <c r="M29" s="774"/>
      <c r="N29" s="774"/>
      <c r="O29" s="774"/>
      <c r="P29" s="774"/>
      <c r="Q29" s="774"/>
      <c r="R29" s="774"/>
      <c r="S29" s="774"/>
      <c r="T29" s="774"/>
      <c r="U29" s="774"/>
      <c r="V29" s="772"/>
      <c r="W29" s="773"/>
    </row>
    <row r="30" spans="1:23" ht="21" customHeight="1">
      <c r="A30" s="772"/>
      <c r="B30" s="779" t="s">
        <v>2713</v>
      </c>
      <c r="C30" s="789"/>
      <c r="D30" s="789"/>
      <c r="E30" s="783"/>
      <c r="F30" s="783"/>
      <c r="G30" s="783"/>
      <c r="H30" s="783"/>
      <c r="I30" s="783"/>
      <c r="J30" s="779" t="s">
        <v>2720</v>
      </c>
      <c r="K30" s="782"/>
      <c r="L30" s="774"/>
      <c r="M30" s="774"/>
      <c r="N30" s="774"/>
      <c r="O30" s="774"/>
      <c r="P30" s="774"/>
      <c r="Q30" s="774"/>
      <c r="R30" s="774"/>
      <c r="S30" s="774"/>
      <c r="T30" s="774"/>
      <c r="U30" s="774"/>
      <c r="V30" s="772"/>
      <c r="W30" s="773"/>
    </row>
    <row r="31" spans="1:23" ht="6" customHeight="1">
      <c r="A31" s="772"/>
      <c r="B31" s="773"/>
      <c r="C31" s="773"/>
      <c r="D31" s="773"/>
      <c r="E31" s="772"/>
      <c r="F31" s="772"/>
      <c r="G31" s="772"/>
      <c r="H31" s="772"/>
      <c r="I31" s="772"/>
      <c r="J31" s="774"/>
      <c r="K31" s="774"/>
      <c r="L31" s="774"/>
      <c r="M31" s="774"/>
      <c r="N31" s="774"/>
      <c r="O31" s="774"/>
      <c r="P31" s="774"/>
      <c r="Q31" s="774"/>
      <c r="R31" s="774"/>
      <c r="S31" s="774"/>
      <c r="T31" s="774"/>
      <c r="U31" s="774"/>
      <c r="V31" s="772"/>
      <c r="W31" s="773"/>
    </row>
    <row r="32" spans="1:23" ht="13.5" customHeight="1">
      <c r="A32" s="772"/>
      <c r="B32" s="786" t="s">
        <v>2714</v>
      </c>
      <c r="C32" s="786"/>
      <c r="D32" s="786"/>
      <c r="E32" s="786"/>
      <c r="F32" s="786"/>
      <c r="G32" s="786"/>
      <c r="H32" s="786"/>
      <c r="I32" s="786"/>
      <c r="J32" s="786" t="s">
        <v>2717</v>
      </c>
      <c r="K32" s="787"/>
      <c r="L32" s="784"/>
      <c r="M32" s="784"/>
      <c r="N32" s="784"/>
      <c r="O32" s="774"/>
      <c r="P32" s="774"/>
      <c r="Q32" s="774"/>
      <c r="R32" s="774"/>
      <c r="S32" s="774"/>
      <c r="T32" s="774"/>
      <c r="U32" s="774"/>
      <c r="V32" s="772"/>
      <c r="W32" s="773"/>
    </row>
    <row r="33" spans="1:23" ht="21">
      <c r="A33" s="772"/>
      <c r="B33" s="786" t="s">
        <v>2715</v>
      </c>
      <c r="C33" s="786"/>
      <c r="D33" s="786"/>
      <c r="E33" s="786"/>
      <c r="F33" s="786"/>
      <c r="G33" s="786"/>
      <c r="H33" s="786"/>
      <c r="I33" s="786"/>
      <c r="J33" s="786" t="s">
        <v>2718</v>
      </c>
      <c r="K33" s="788"/>
      <c r="L33" s="785"/>
      <c r="M33" s="785"/>
      <c r="N33" s="785"/>
      <c r="O33" s="772"/>
      <c r="P33" s="772"/>
      <c r="Q33" s="772"/>
      <c r="R33" s="772"/>
      <c r="S33" s="772"/>
      <c r="T33" s="772"/>
      <c r="U33" s="772"/>
      <c r="V33" s="772"/>
      <c r="W33" s="773"/>
    </row>
    <row r="34" spans="1:23" ht="21">
      <c r="A34" s="772"/>
      <c r="B34" s="786" t="s">
        <v>2716</v>
      </c>
      <c r="C34" s="786"/>
      <c r="D34" s="786"/>
      <c r="E34" s="786"/>
      <c r="F34" s="786"/>
      <c r="G34" s="786"/>
      <c r="H34" s="786"/>
      <c r="I34" s="786"/>
      <c r="J34" s="786" t="s">
        <v>2719</v>
      </c>
      <c r="K34" s="788"/>
      <c r="L34" s="785"/>
      <c r="M34" s="785"/>
      <c r="N34" s="785"/>
      <c r="O34" s="772"/>
      <c r="P34" s="772"/>
      <c r="Q34" s="772"/>
      <c r="R34" s="772"/>
      <c r="S34" s="772"/>
      <c r="T34" s="772"/>
      <c r="U34" s="772"/>
      <c r="V34" s="772"/>
      <c r="W34" s="773"/>
    </row>
    <row r="35" spans="1:23" ht="15">
      <c r="A35" s="773"/>
      <c r="B35" s="780"/>
      <c r="C35" s="780"/>
      <c r="D35" s="781"/>
      <c r="E35" s="781"/>
      <c r="F35" s="781"/>
      <c r="G35" s="781"/>
      <c r="H35" s="781"/>
      <c r="I35" s="781"/>
      <c r="J35" s="781"/>
      <c r="K35" s="781"/>
      <c r="L35" s="772"/>
      <c r="M35" s="772"/>
      <c r="N35" s="772"/>
      <c r="O35" s="772"/>
      <c r="P35" s="772"/>
      <c r="Q35" s="772"/>
      <c r="R35" s="772"/>
      <c r="S35" s="772"/>
      <c r="T35" s="772"/>
      <c r="U35" s="772"/>
      <c r="V35" s="773"/>
      <c r="W35" s="773"/>
    </row>
    <row r="36" spans="1:23">
      <c r="A36" s="773"/>
      <c r="B36" s="773"/>
      <c r="C36" s="773"/>
      <c r="D36" s="772"/>
      <c r="E36" s="772"/>
      <c r="F36" s="772"/>
      <c r="G36" s="772"/>
      <c r="H36" s="772"/>
      <c r="I36" s="772"/>
      <c r="J36" s="772"/>
      <c r="K36" s="772"/>
      <c r="L36" s="772"/>
      <c r="M36" s="772"/>
      <c r="N36" s="772"/>
      <c r="O36" s="772"/>
      <c r="P36" s="772"/>
      <c r="Q36" s="772"/>
      <c r="R36" s="772"/>
      <c r="S36" s="772"/>
      <c r="T36" s="772"/>
      <c r="U36" s="772"/>
      <c r="V36" s="773"/>
      <c r="W36" s="773"/>
    </row>
    <row r="37" spans="1:23" ht="17.25">
      <c r="A37" s="773"/>
      <c r="B37" s="773"/>
      <c r="C37" s="777" t="s">
        <v>2710</v>
      </c>
      <c r="D37" s="772"/>
      <c r="E37" s="772"/>
      <c r="F37" s="772"/>
      <c r="G37" s="772"/>
      <c r="H37" s="772"/>
      <c r="I37" s="772"/>
      <c r="J37" s="772"/>
      <c r="K37" s="778" t="s">
        <v>2711</v>
      </c>
      <c r="L37" s="772"/>
      <c r="M37" s="772"/>
      <c r="N37" s="772"/>
      <c r="O37" s="772"/>
      <c r="P37" s="772"/>
      <c r="Q37" s="772"/>
      <c r="R37" s="772"/>
      <c r="S37" s="778" t="s">
        <v>2712</v>
      </c>
      <c r="T37" s="772"/>
      <c r="U37" s="772"/>
      <c r="V37" s="773"/>
      <c r="W37" s="773"/>
    </row>
    <row r="38" spans="1:23" ht="23.25">
      <c r="A38" s="773"/>
      <c r="B38" s="775"/>
      <c r="C38" s="773"/>
      <c r="D38" s="772"/>
      <c r="E38" s="772"/>
      <c r="F38" s="772"/>
      <c r="G38" s="772"/>
      <c r="H38" s="772"/>
      <c r="I38" s="772"/>
      <c r="J38" s="772"/>
      <c r="K38" s="772"/>
      <c r="L38" s="772"/>
      <c r="M38" s="772"/>
      <c r="N38" s="772"/>
      <c r="O38" s="772"/>
      <c r="P38" s="772"/>
      <c r="Q38" s="772"/>
      <c r="R38" s="772"/>
      <c r="S38" s="772"/>
      <c r="T38" s="772"/>
      <c r="U38" s="772"/>
      <c r="V38" s="773"/>
      <c r="W38" s="773"/>
    </row>
    <row r="39" spans="1:23">
      <c r="A39" s="772"/>
      <c r="B39" s="773"/>
      <c r="C39" s="773"/>
      <c r="D39" s="773"/>
      <c r="E39" s="772"/>
      <c r="F39" s="772"/>
      <c r="G39" s="772"/>
      <c r="H39" s="772"/>
      <c r="I39" s="772"/>
      <c r="J39" s="772"/>
      <c r="K39" s="772"/>
      <c r="L39" s="772"/>
      <c r="M39" s="772"/>
      <c r="N39" s="772"/>
      <c r="O39" s="772"/>
      <c r="P39" s="772"/>
      <c r="Q39" s="772"/>
      <c r="R39" s="772"/>
      <c r="S39" s="772"/>
      <c r="T39" s="772"/>
      <c r="U39" s="772"/>
      <c r="V39" s="772"/>
      <c r="W39" s="773"/>
    </row>
    <row r="40" spans="1:23">
      <c r="A40" s="772"/>
      <c r="B40" s="773"/>
      <c r="C40" s="773"/>
      <c r="D40" s="773"/>
      <c r="E40" s="772"/>
      <c r="F40" s="772"/>
      <c r="G40" s="772"/>
      <c r="H40" s="772"/>
      <c r="I40" s="772"/>
      <c r="J40" s="772"/>
      <c r="K40" s="772"/>
      <c r="L40" s="772"/>
      <c r="M40" s="772"/>
      <c r="N40" s="772"/>
      <c r="O40" s="772"/>
      <c r="P40" s="772"/>
      <c r="Q40" s="772"/>
      <c r="R40" s="772"/>
      <c r="S40" s="772"/>
      <c r="T40" s="772"/>
      <c r="U40" s="772"/>
      <c r="V40" s="772"/>
      <c r="W40" s="773"/>
    </row>
    <row r="41" spans="1:23">
      <c r="A41" s="773"/>
      <c r="B41" s="773"/>
      <c r="C41" s="773"/>
      <c r="D41" s="772"/>
      <c r="E41" s="772"/>
      <c r="F41" s="772"/>
      <c r="G41" s="772"/>
      <c r="H41" s="772"/>
      <c r="I41" s="772"/>
      <c r="J41" s="772"/>
      <c r="K41" s="772"/>
      <c r="L41" s="772"/>
      <c r="M41" s="772"/>
      <c r="N41" s="772"/>
      <c r="O41" s="772"/>
      <c r="P41" s="772"/>
      <c r="Q41" s="772"/>
      <c r="R41" s="772"/>
      <c r="S41" s="772"/>
      <c r="T41" s="772"/>
      <c r="U41" s="772"/>
      <c r="V41" s="773"/>
      <c r="W41" s="773"/>
    </row>
    <row r="42" spans="1:23">
      <c r="A42" s="772"/>
      <c r="B42" s="773"/>
      <c r="C42" s="773"/>
      <c r="D42" s="773"/>
      <c r="E42" s="772"/>
      <c r="F42" s="772"/>
      <c r="G42" s="772"/>
      <c r="H42" s="772"/>
      <c r="I42" s="772"/>
      <c r="J42" s="772"/>
      <c r="K42" s="772"/>
      <c r="L42" s="772"/>
      <c r="M42" s="772"/>
      <c r="N42" s="772"/>
      <c r="O42" s="772"/>
      <c r="P42" s="772"/>
      <c r="Q42" s="772"/>
      <c r="R42" s="772"/>
      <c r="S42" s="772"/>
      <c r="T42" s="772"/>
      <c r="U42" s="772"/>
      <c r="V42" s="772"/>
      <c r="W42" s="773"/>
    </row>
  </sheetData>
  <hyperlinks>
    <hyperlink ref="C37" r:id="rId1" xr:uid="{CFF9C8BC-F623-42AC-BC9B-BB86BFF1C382}"/>
    <hyperlink ref="K37" r:id="rId2" xr:uid="{95DB1E5C-0223-4257-A724-D107B65720AE}"/>
    <hyperlink ref="S37" r:id="rId3" xr:uid="{1410EA0C-DCEF-4435-8725-3D3352EBD241}"/>
  </hyperlinks>
  <printOptions horizontalCentered="1"/>
  <pageMargins left="0.25" right="0.25" top="0" bottom="0" header="0" footer="0"/>
  <pageSetup paperSize="9" pageOrder="overThenDown" orientation="landscape" r:id="rId4"/>
  <drawing r:id="rId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BADE9-8FA5-4C42-8CC5-053402B734A3}">
  <sheetPr codeName="Sheet1"/>
  <dimension ref="A1"/>
  <sheetViews>
    <sheetView workbookViewId="0">
      <selection activeCell="Q29" sqref="Q29"/>
    </sheetView>
  </sheetViews>
  <sheetFormatPr defaultRowHeight="18.75"/>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2CE9-122F-4C53-8E14-C58CFB6B74F9}">
  <sheetPr codeName="Sheet5"/>
  <dimension ref="B2:O11"/>
  <sheetViews>
    <sheetView showGridLines="0" workbookViewId="0">
      <selection activeCell="G20" sqref="G20"/>
    </sheetView>
  </sheetViews>
  <sheetFormatPr defaultRowHeight="18.75"/>
  <cols>
    <col min="2" max="2" width="18.3984375" customWidth="1"/>
    <col min="3" max="3" width="8.8984375" customWidth="1"/>
    <col min="5" max="5" width="11.796875" customWidth="1"/>
    <col min="10" max="10" width="19.3984375" customWidth="1"/>
    <col min="14" max="14" width="13.59765625" customWidth="1"/>
  </cols>
  <sheetData>
    <row r="2" spans="2:15" ht="20.25">
      <c r="B2" s="716" t="s">
        <v>2694</v>
      </c>
    </row>
    <row r="4" spans="2:15">
      <c r="B4" s="715" t="s">
        <v>703</v>
      </c>
      <c r="C4" s="715" t="s">
        <v>2695</v>
      </c>
      <c r="E4" s="715" t="s">
        <v>655</v>
      </c>
      <c r="F4" s="715" t="s">
        <v>2695</v>
      </c>
    </row>
    <row r="5" spans="2:15">
      <c r="B5" s="712" t="s">
        <v>2696</v>
      </c>
      <c r="C5" s="763">
        <v>0.58499999999999985</v>
      </c>
      <c r="E5" s="712" t="s">
        <v>2703</v>
      </c>
      <c r="F5" s="763">
        <v>0.38500000000000001</v>
      </c>
    </row>
    <row r="6" spans="2:15">
      <c r="B6" s="712" t="s">
        <v>2697</v>
      </c>
      <c r="C6" s="763">
        <v>0.35000000000000003</v>
      </c>
      <c r="E6" s="712" t="s">
        <v>2629</v>
      </c>
      <c r="F6" s="763">
        <v>0.15</v>
      </c>
    </row>
    <row r="7" spans="2:15">
      <c r="B7" s="712" t="s">
        <v>2698</v>
      </c>
      <c r="C7" s="763">
        <v>6.5000000000000002E-2</v>
      </c>
      <c r="E7" s="712" t="s">
        <v>2630</v>
      </c>
      <c r="F7" s="763">
        <v>0.05</v>
      </c>
      <c r="J7" s="764"/>
      <c r="K7" s="764"/>
      <c r="N7" s="764"/>
      <c r="O7" s="764"/>
    </row>
    <row r="8" spans="2:15">
      <c r="E8" s="712" t="s">
        <v>2631</v>
      </c>
      <c r="F8" s="763">
        <v>0.3299999999999999</v>
      </c>
    </row>
    <row r="9" spans="2:15">
      <c r="E9" s="712" t="s">
        <v>2704</v>
      </c>
      <c r="F9" s="763">
        <v>0.02</v>
      </c>
    </row>
    <row r="10" spans="2:15">
      <c r="E10" s="712" t="s">
        <v>2705</v>
      </c>
      <c r="F10" s="763">
        <v>5.5000000000000007E-2</v>
      </c>
    </row>
    <row r="11" spans="2:15">
      <c r="E11" s="712" t="s">
        <v>2706</v>
      </c>
      <c r="F11" s="763">
        <v>0.01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92BCB-AF7F-4F6E-A527-74C9755E1714}">
  <sheetPr codeName="Sheet16"/>
  <dimension ref="A2:AI709"/>
  <sheetViews>
    <sheetView topLeftCell="T1" workbookViewId="0">
      <selection activeCell="W6" sqref="W6"/>
    </sheetView>
  </sheetViews>
  <sheetFormatPr defaultRowHeight="18.75"/>
  <cols>
    <col min="1" max="1" width="12.796875" style="738" bestFit="1" customWidth="1"/>
    <col min="2" max="38" width="9.19921875" bestFit="1" customWidth="1"/>
    <col min="45" max="45" width="12.69921875" bestFit="1" customWidth="1"/>
    <col min="50" max="50" width="12.296875" bestFit="1" customWidth="1"/>
    <col min="52" max="52" width="12.296875" bestFit="1" customWidth="1"/>
  </cols>
  <sheetData>
    <row r="2" spans="1:35">
      <c r="B2" t="s">
        <v>64</v>
      </c>
      <c r="C2" t="s">
        <v>2812</v>
      </c>
      <c r="D2" t="s">
        <v>2815</v>
      </c>
      <c r="E2" t="s">
        <v>2839</v>
      </c>
      <c r="F2" t="s">
        <v>2840</v>
      </c>
      <c r="G2" t="s">
        <v>2841</v>
      </c>
      <c r="H2" t="s">
        <v>2842</v>
      </c>
      <c r="I2" t="s">
        <v>2813</v>
      </c>
      <c r="J2" t="s">
        <v>2769</v>
      </c>
      <c r="K2" t="s">
        <v>2770</v>
      </c>
      <c r="L2" t="s">
        <v>2721</v>
      </c>
      <c r="M2" t="s">
        <v>2722</v>
      </c>
      <c r="N2" t="s">
        <v>2814</v>
      </c>
      <c r="O2" t="s">
        <v>2239</v>
      </c>
      <c r="P2" t="s">
        <v>2766</v>
      </c>
      <c r="Q2" t="s">
        <v>2764</v>
      </c>
      <c r="R2" t="s">
        <v>2795</v>
      </c>
      <c r="S2" t="s">
        <v>2796</v>
      </c>
      <c r="T2" t="s">
        <v>1446</v>
      </c>
      <c r="U2" t="s">
        <v>1447</v>
      </c>
      <c r="V2" t="s">
        <v>1448</v>
      </c>
      <c r="W2" t="s">
        <v>1449</v>
      </c>
      <c r="X2" t="s">
        <v>2723</v>
      </c>
      <c r="Y2" t="s">
        <v>2724</v>
      </c>
      <c r="Z2" t="s">
        <v>2843</v>
      </c>
      <c r="AA2" t="s">
        <v>2440</v>
      </c>
      <c r="AB2" t="s">
        <v>2264</v>
      </c>
      <c r="AC2" t="s">
        <v>2844</v>
      </c>
      <c r="AD2" t="s">
        <v>2725</v>
      </c>
      <c r="AE2" t="s">
        <v>2726</v>
      </c>
      <c r="AF2" t="s">
        <v>2845</v>
      </c>
      <c r="AG2" t="s">
        <v>2846</v>
      </c>
      <c r="AH2" t="s">
        <v>2727</v>
      </c>
      <c r="AI2" t="s">
        <v>2728</v>
      </c>
    </row>
    <row r="3" spans="1:35" s="795" customFormat="1">
      <c r="A3" s="796">
        <v>43832</v>
      </c>
      <c r="B3" s="795">
        <v>1.7088558920153041E-4</v>
      </c>
      <c r="C3" s="795">
        <v>1.7094764701086618E-4</v>
      </c>
      <c r="D3" s="795">
        <v>2.4948396022028696E-4</v>
      </c>
      <c r="E3" s="795">
        <v>1.7942986866160694E-4</v>
      </c>
      <c r="F3" s="795">
        <v>2.5578102823975435E-4</v>
      </c>
      <c r="G3" s="795">
        <v>1.4351922123978511E-4</v>
      </c>
      <c r="H3" s="795">
        <v>7.7539215639577108E-5</v>
      </c>
      <c r="I3" s="795">
        <v>-2.2160610253951774E-5</v>
      </c>
      <c r="J3" s="795">
        <v>-5.7662799176805279E-4</v>
      </c>
      <c r="K3" s="795">
        <v>2.5590778696260585E-4</v>
      </c>
      <c r="L3" s="795">
        <v>2.6889369325044932E-4</v>
      </c>
      <c r="M3" s="795">
        <v>2.4787387030111852E-4</v>
      </c>
      <c r="N3" s="795">
        <v>2.6529998612279115E-4</v>
      </c>
      <c r="O3" s="795">
        <v>3.0219586146529309E-4</v>
      </c>
      <c r="P3" s="795">
        <v>3.564589095110815E-4</v>
      </c>
      <c r="Q3" s="795">
        <v>4.044882801059746E-4</v>
      </c>
      <c r="R3" s="795">
        <v>4.2280808847783291E-4</v>
      </c>
      <c r="S3" s="795">
        <v>4.2463544657866947E-4</v>
      </c>
      <c r="T3" s="795">
        <v>4.8335112941000347E-4</v>
      </c>
      <c r="U3" s="795">
        <v>4.8335112941000347E-4</v>
      </c>
      <c r="V3" s="795">
        <v>4.9388215129564372E-4</v>
      </c>
      <c r="W3" s="795">
        <v>5.0613328152837589E-4</v>
      </c>
      <c r="X3" s="795">
        <v>6.079818333818432E-3</v>
      </c>
      <c r="Y3" s="795">
        <v>2.2851854088619117E-3</v>
      </c>
      <c r="Z3" s="795">
        <v>8.5818376172985822E-4</v>
      </c>
      <c r="AA3" s="795">
        <v>1.563544560855723E-3</v>
      </c>
      <c r="AB3" s="795">
        <v>3.3187109158880901E-3</v>
      </c>
      <c r="AC3" s="795">
        <v>8.7229520352669621E-3</v>
      </c>
      <c r="AD3" s="795">
        <v>5.0145823151050983E-3</v>
      </c>
      <c r="AE3" s="795">
        <v>1.2295305435972015E-3</v>
      </c>
      <c r="AF3" s="795">
        <v>1.8332765340451918E-3</v>
      </c>
      <c r="AG3" s="795">
        <v>1.968426942355439E-2</v>
      </c>
      <c r="AH3" s="795">
        <v>1.2393480278855007E-2</v>
      </c>
      <c r="AI3" s="795">
        <v>1.0660984485070468E-2</v>
      </c>
    </row>
    <row r="4" spans="1:35" s="795" customFormat="1">
      <c r="A4" s="796">
        <v>43833</v>
      </c>
      <c r="B4" s="795">
        <v>1.7088558920153041E-4</v>
      </c>
      <c r="C4" s="795">
        <v>1.7082770787313351E-4</v>
      </c>
      <c r="D4" s="795">
        <v>2.4948396022028696E-4</v>
      </c>
      <c r="E4" s="795">
        <v>1.7942986866160694E-4</v>
      </c>
      <c r="F4" s="795">
        <v>1.4119445288462984E-4</v>
      </c>
      <c r="G4" s="795">
        <v>1.5649027162001339E-4</v>
      </c>
      <c r="H4" s="795">
        <v>1.8828071466292506E-4</v>
      </c>
      <c r="I4" s="795">
        <v>2.3966820727361338E-4</v>
      </c>
      <c r="J4" s="795">
        <v>2.0985030167897101E-4</v>
      </c>
      <c r="K4" s="795">
        <v>1.5376482343798514E-4</v>
      </c>
      <c r="L4" s="795">
        <v>2.6889369325044932E-4</v>
      </c>
      <c r="M4" s="795">
        <v>2.9903335007874787E-4</v>
      </c>
      <c r="N4" s="795">
        <v>2.3696310735399351E-4</v>
      </c>
      <c r="O4" s="795">
        <v>3.0219586146529309E-4</v>
      </c>
      <c r="P4" s="795">
        <v>3.564589095110815E-4</v>
      </c>
      <c r="Q4" s="795">
        <v>4.044882801059746E-4</v>
      </c>
      <c r="R4" s="795">
        <v>4.2280808847783291E-4</v>
      </c>
      <c r="S4" s="795">
        <v>4.2463544657866947E-4</v>
      </c>
      <c r="T4" s="795">
        <v>4.8335112941000347E-4</v>
      </c>
      <c r="U4" s="795">
        <v>4.8335112941000347E-4</v>
      </c>
      <c r="V4" s="795">
        <v>4.9388215129564372E-4</v>
      </c>
      <c r="W4" s="795">
        <v>5.0613328152837589E-4</v>
      </c>
      <c r="X4" s="795">
        <v>-3.9386943659420748E-3</v>
      </c>
      <c r="Y4" s="795">
        <v>-1.7307821893917108E-3</v>
      </c>
      <c r="Z4" s="795">
        <v>-2.8924098691667233E-3</v>
      </c>
      <c r="AA4" s="795">
        <v>7.6444490201477144E-4</v>
      </c>
      <c r="AB4" s="795">
        <v>-1.6454490260496835E-3</v>
      </c>
      <c r="AC4" s="795">
        <v>5.1751306641742989E-3</v>
      </c>
      <c r="AD4" s="795">
        <v>-1.271026446922674E-3</v>
      </c>
      <c r="AE4" s="795">
        <v>8.0374309263353538E-4</v>
      </c>
      <c r="AF4" s="795">
        <v>8.1723347786111233E-4</v>
      </c>
      <c r="AG4" s="795">
        <v>2.2329629495669856E-3</v>
      </c>
      <c r="AH4" s="795">
        <v>8.3634057974268927E-4</v>
      </c>
      <c r="AI4" s="795">
        <v>-5.7420888891162036E-3</v>
      </c>
    </row>
    <row r="5" spans="1:35" s="795" customFormat="1">
      <c r="A5" s="796">
        <v>43836</v>
      </c>
      <c r="B5" s="795">
        <v>1.7088558920153041E-4</v>
      </c>
      <c r="C5" s="795">
        <v>1.7034500305457279E-4</v>
      </c>
      <c r="D5" s="795">
        <v>2.4948396022028696E-4</v>
      </c>
      <c r="E5" s="795">
        <v>1.7942986866160694E-4</v>
      </c>
      <c r="F5" s="795">
        <v>2.4959191287421412E-4</v>
      </c>
      <c r="G5" s="795">
        <v>2.4562176256059942E-4</v>
      </c>
      <c r="H5" s="795">
        <v>2.5945218549328075E-4</v>
      </c>
      <c r="I5" s="795">
        <v>1.4032001168517994E-4</v>
      </c>
      <c r="J5" s="795">
        <v>2.1787181908674569E-3</v>
      </c>
      <c r="K5" s="795">
        <v>9.9018899789782289E-4</v>
      </c>
      <c r="L5" s="795">
        <v>2.6889369325044932E-4</v>
      </c>
      <c r="M5" s="795">
        <v>3.9263378605514099E-4</v>
      </c>
      <c r="N5" s="795">
        <v>1.8007766624772437E-4</v>
      </c>
      <c r="O5" s="795">
        <v>3.0219586146529309E-4</v>
      </c>
      <c r="P5" s="795">
        <v>3.564589095110815E-4</v>
      </c>
      <c r="Q5" s="795">
        <v>4.044882801059746E-4</v>
      </c>
      <c r="R5" s="795">
        <v>4.2280808847783291E-4</v>
      </c>
      <c r="S5" s="795">
        <v>4.2463544657866947E-4</v>
      </c>
      <c r="T5" s="795">
        <v>4.8335112941000347E-4</v>
      </c>
      <c r="U5" s="795">
        <v>4.8335112941000347E-4</v>
      </c>
      <c r="V5" s="795">
        <v>4.9388215129564372E-4</v>
      </c>
      <c r="W5" s="795">
        <v>5.0613328152837589E-4</v>
      </c>
      <c r="X5" s="795">
        <v>1.5587919161481611E-3</v>
      </c>
      <c r="Y5" s="795">
        <v>-1.4357059903743474E-3</v>
      </c>
      <c r="Z5" s="795">
        <v>-1.1600898371988411E-4</v>
      </c>
      <c r="AA5" s="795">
        <v>-1.4209157354704294E-3</v>
      </c>
      <c r="AB5" s="795">
        <v>-4.465760814105213E-3</v>
      </c>
      <c r="AC5" s="795">
        <v>-2.1795087933644819E-3</v>
      </c>
      <c r="AD5" s="795">
        <v>-2.3216434679815823E-3</v>
      </c>
      <c r="AE5" s="795">
        <v>1.3688083876717272E-4</v>
      </c>
      <c r="AF5" s="795">
        <v>1.082096106002961E-3</v>
      </c>
      <c r="AG5" s="795">
        <v>-9.5439747456711466E-3</v>
      </c>
      <c r="AH5" s="795">
        <v>-5.9574865120596288E-3</v>
      </c>
      <c r="AI5" s="795">
        <v>1.5107756753967028E-3</v>
      </c>
    </row>
    <row r="6" spans="1:35" s="795" customFormat="1">
      <c r="A6" s="796">
        <v>43837</v>
      </c>
      <c r="B6" s="795">
        <v>1.7088558920153041E-4</v>
      </c>
      <c r="C6" s="795">
        <v>1.68320808578315E-4</v>
      </c>
      <c r="D6" s="795">
        <v>2.4948396022028696E-4</v>
      </c>
      <c r="E6" s="795">
        <v>1.7942986866160694E-4</v>
      </c>
      <c r="F6" s="795">
        <v>2.3938615130836283E-4</v>
      </c>
      <c r="G6" s="795">
        <v>1.8889342101924278E-4</v>
      </c>
      <c r="H6" s="795">
        <v>3.318189682492978E-4</v>
      </c>
      <c r="I6" s="795">
        <v>2.0511743383311298E-4</v>
      </c>
      <c r="J6" s="795">
        <v>2.0170964202659292E-4</v>
      </c>
      <c r="K6" s="795">
        <v>3.7874015873606837E-4</v>
      </c>
      <c r="L6" s="795">
        <v>2.6889369325044932E-4</v>
      </c>
      <c r="M6" s="795">
        <v>3.0305611941616739E-4</v>
      </c>
      <c r="N6" s="795">
        <v>1.6149839670687172E-5</v>
      </c>
      <c r="O6" s="795">
        <v>3.0219586146529309E-4</v>
      </c>
      <c r="P6" s="795">
        <v>3.564589095110815E-4</v>
      </c>
      <c r="Q6" s="795">
        <v>4.044882801059746E-4</v>
      </c>
      <c r="R6" s="795">
        <v>4.2280808847783291E-4</v>
      </c>
      <c r="S6" s="795">
        <v>4.2463544657866947E-4</v>
      </c>
      <c r="T6" s="795">
        <v>4.8335112941000347E-4</v>
      </c>
      <c r="U6" s="795">
        <v>4.8335112941000347E-4</v>
      </c>
      <c r="V6" s="795">
        <v>4.9388215129564372E-4</v>
      </c>
      <c r="W6" s="795">
        <v>5.0613328152837589E-4</v>
      </c>
      <c r="X6" s="795">
        <v>5.0475786686599022E-5</v>
      </c>
      <c r="Y6" s="795">
        <v>-9.7169832567745029E-4</v>
      </c>
      <c r="Z6" s="795">
        <v>-2.8814059673132331E-4</v>
      </c>
      <c r="AA6" s="795">
        <v>8.0620554345256501E-4</v>
      </c>
      <c r="AB6" s="795">
        <v>4.1040401274505811E-5</v>
      </c>
      <c r="AC6" s="795">
        <v>4.8785091566065919E-3</v>
      </c>
      <c r="AD6" s="795">
        <v>2.0696714263168658E-4</v>
      </c>
      <c r="AE6" s="795">
        <v>1.1331468641275766E-3</v>
      </c>
      <c r="AF6" s="795">
        <v>-2.3442298661113803E-4</v>
      </c>
      <c r="AG6" s="795">
        <v>5.1485326993432334E-3</v>
      </c>
      <c r="AH6" s="795">
        <v>1.9977381114573145E-3</v>
      </c>
      <c r="AI6" s="795">
        <v>-2.4024629169558942E-3</v>
      </c>
    </row>
    <row r="7" spans="1:35" s="795" customFormat="1">
      <c r="A7" s="796">
        <v>43838</v>
      </c>
      <c r="B7" s="795">
        <v>1.7088558920153041E-4</v>
      </c>
      <c r="C7" s="795">
        <v>1.6802045696673318E-4</v>
      </c>
      <c r="D7" s="795">
        <v>2.4948396022028696E-4</v>
      </c>
      <c r="E7" s="795">
        <v>1.7942986866160694E-4</v>
      </c>
      <c r="F7" s="795">
        <v>2.3932885929367487E-4</v>
      </c>
      <c r="G7" s="795">
        <v>1.7115233324904722E-4</v>
      </c>
      <c r="H7" s="795">
        <v>3.510829456698783E-4</v>
      </c>
      <c r="I7" s="795">
        <v>1.698024057801284E-4</v>
      </c>
      <c r="J7" s="795">
        <v>3.5292068604109161E-4</v>
      </c>
      <c r="K7" s="795">
        <v>1.6977076164903515E-4</v>
      </c>
      <c r="L7" s="795">
        <v>2.6889369325044932E-4</v>
      </c>
      <c r="M7" s="795">
        <v>4.2161309896493471E-4</v>
      </c>
      <c r="N7" s="795">
        <v>3.0968839901945877E-4</v>
      </c>
      <c r="O7" s="795">
        <v>3.0219586146529309E-4</v>
      </c>
      <c r="P7" s="795">
        <v>3.564589095110815E-4</v>
      </c>
      <c r="Q7" s="795">
        <v>4.044882801059746E-4</v>
      </c>
      <c r="R7" s="795">
        <v>4.2280808847783291E-4</v>
      </c>
      <c r="S7" s="795">
        <v>4.2463544657866947E-4</v>
      </c>
      <c r="T7" s="795">
        <v>4.8335112941000347E-4</v>
      </c>
      <c r="U7" s="795">
        <v>4.8335112941000347E-4</v>
      </c>
      <c r="V7" s="795">
        <v>4.9388215129564372E-4</v>
      </c>
      <c r="W7" s="795">
        <v>5.0613328152837589E-4</v>
      </c>
      <c r="X7" s="795">
        <v>-1.273008439946488E-3</v>
      </c>
      <c r="Y7" s="795">
        <v>-7.7294667973248909E-4</v>
      </c>
      <c r="Z7" s="795">
        <v>-3.4037234936897809E-3</v>
      </c>
      <c r="AA7" s="795">
        <v>-8.4161721308395609E-4</v>
      </c>
      <c r="AB7" s="795">
        <v>-6.5603873590303063E-4</v>
      </c>
      <c r="AC7" s="795">
        <v>-1.443360521818815E-3</v>
      </c>
      <c r="AD7" s="795">
        <v>-6.4923245308479149E-4</v>
      </c>
      <c r="AE7" s="795">
        <v>1.3949444932890298E-3</v>
      </c>
      <c r="AF7" s="795">
        <v>2.2974059576510442E-3</v>
      </c>
      <c r="AG7" s="795">
        <v>2.1501724716872506E-3</v>
      </c>
      <c r="AH7" s="795">
        <v>-2.4707629651754548E-4</v>
      </c>
      <c r="AI7" s="795">
        <v>5.5320764585327087E-3</v>
      </c>
    </row>
    <row r="8" spans="1:35" s="795" customFormat="1">
      <c r="A8" s="796">
        <v>43839</v>
      </c>
      <c r="B8" s="795">
        <v>1.7088558920153041E-4</v>
      </c>
      <c r="C8" s="795">
        <v>1.6908014598349119E-4</v>
      </c>
      <c r="D8" s="795">
        <v>2.4948396022028696E-4</v>
      </c>
      <c r="E8" s="795">
        <v>1.7942986866160694E-4</v>
      </c>
      <c r="F8" s="795">
        <v>2.3898191964177862E-4</v>
      </c>
      <c r="G8" s="795">
        <v>1.5755121742255795E-4</v>
      </c>
      <c r="H8" s="795">
        <v>3.1579012145321883E-4</v>
      </c>
      <c r="I8" s="795">
        <v>2.6081158331492382E-4</v>
      </c>
      <c r="J8" s="795">
        <v>-4.5817685321081214E-5</v>
      </c>
      <c r="K8" s="795">
        <v>2.1785541811514264E-4</v>
      </c>
      <c r="L8" s="795">
        <v>2.6889369325044932E-4</v>
      </c>
      <c r="M8" s="795">
        <v>2.7954813429009739E-4</v>
      </c>
      <c r="N8" s="795">
        <v>2.5172364098935418E-4</v>
      </c>
      <c r="O8" s="795">
        <v>3.0219586146529309E-4</v>
      </c>
      <c r="P8" s="795">
        <v>3.564589095110815E-4</v>
      </c>
      <c r="Q8" s="795">
        <v>4.044882801059746E-4</v>
      </c>
      <c r="R8" s="795">
        <v>4.2280808847783291E-4</v>
      </c>
      <c r="S8" s="795">
        <v>4.2463544657866947E-4</v>
      </c>
      <c r="T8" s="795">
        <v>4.8335112941000347E-4</v>
      </c>
      <c r="U8" s="795">
        <v>4.8335112941000347E-4</v>
      </c>
      <c r="V8" s="795">
        <v>4.9388215129564372E-4</v>
      </c>
      <c r="W8" s="795">
        <v>5.0613328152837589E-4</v>
      </c>
      <c r="X8" s="795">
        <v>1.2323123956514692E-3</v>
      </c>
      <c r="Y8" s="795">
        <v>2.0298380528482873E-4</v>
      </c>
      <c r="Z8" s="795">
        <v>-2.8941722549802318E-4</v>
      </c>
      <c r="AA8" s="795">
        <v>-8.4454083423846082E-4</v>
      </c>
      <c r="AB8" s="795">
        <v>-3.7375559676966486E-4</v>
      </c>
      <c r="AC8" s="795">
        <v>2.8125279559099159E-3</v>
      </c>
      <c r="AD8" s="795">
        <v>1.5265391168974851E-3</v>
      </c>
      <c r="AE8" s="795">
        <v>1.9944383598358151E-4</v>
      </c>
      <c r="AF8" s="795">
        <v>-1.9514618930560612E-4</v>
      </c>
      <c r="AG8" s="795">
        <v>8.2428879568829938E-3</v>
      </c>
      <c r="AH8" s="795">
        <v>2.6754569380635917E-3</v>
      </c>
      <c r="AI8" s="795">
        <v>7.1616654421828851E-3</v>
      </c>
    </row>
    <row r="9" spans="1:35" s="795" customFormat="1">
      <c r="A9" s="796">
        <v>43840</v>
      </c>
      <c r="B9" s="795">
        <v>1.7088558920153041E-4</v>
      </c>
      <c r="C9" s="795">
        <v>1.7104573665105427E-4</v>
      </c>
      <c r="D9" s="795">
        <v>2.4948396022028696E-4</v>
      </c>
      <c r="E9" s="795">
        <v>1.7942986866160694E-4</v>
      </c>
      <c r="F9" s="795">
        <v>2.9452914289129772E-4</v>
      </c>
      <c r="G9" s="795">
        <v>1.6460623710146116E-4</v>
      </c>
      <c r="H9" s="795">
        <v>1.6452871930816571E-4</v>
      </c>
      <c r="I9" s="795">
        <v>2.4516455953604854E-4</v>
      </c>
      <c r="J9" s="795">
        <v>-1.7309696433764898E-5</v>
      </c>
      <c r="K9" s="795">
        <v>2.3961864185229054E-4</v>
      </c>
      <c r="L9" s="795">
        <v>2.6889369325044932E-4</v>
      </c>
      <c r="M9" s="795">
        <v>2.8041853414739748E-4</v>
      </c>
      <c r="N9" s="795">
        <v>1.2283561617998373E-4</v>
      </c>
      <c r="O9" s="795">
        <v>3.0219586146529309E-4</v>
      </c>
      <c r="P9" s="795">
        <v>3.564589095110815E-4</v>
      </c>
      <c r="Q9" s="795">
        <v>4.044882801059746E-4</v>
      </c>
      <c r="R9" s="795">
        <v>4.2280808847783291E-4</v>
      </c>
      <c r="S9" s="795">
        <v>4.2463544657866947E-4</v>
      </c>
      <c r="T9" s="795">
        <v>4.8335112941000347E-4</v>
      </c>
      <c r="U9" s="795">
        <v>4.8335112941000347E-4</v>
      </c>
      <c r="V9" s="795">
        <v>4.9388215129564372E-4</v>
      </c>
      <c r="W9" s="795">
        <v>5.0613328152837589E-4</v>
      </c>
      <c r="X9" s="795">
        <v>4.6405904605562043E-4</v>
      </c>
      <c r="Y9" s="795">
        <v>1.5187210810527763E-3</v>
      </c>
      <c r="Z9" s="795">
        <v>-9.5918073595124831E-4</v>
      </c>
      <c r="AA9" s="795">
        <v>9.5920316192255051E-4</v>
      </c>
      <c r="AB9" s="795">
        <v>2.7584349297105071E-4</v>
      </c>
      <c r="AC9" s="795">
        <v>2.7818834884898447E-3</v>
      </c>
      <c r="AD9" s="795">
        <v>-4.7331739811684592E-4</v>
      </c>
      <c r="AE9" s="795">
        <v>1.3358525017785894E-3</v>
      </c>
      <c r="AF9" s="795">
        <v>-1.9234521743611843E-3</v>
      </c>
      <c r="AG9" s="795">
        <v>4.2956887806522293E-3</v>
      </c>
      <c r="AH9" s="795">
        <v>2.6195551079435386E-3</v>
      </c>
      <c r="AI9" s="795">
        <v>-3.2738393733711124E-3</v>
      </c>
    </row>
    <row r="10" spans="1:35" s="795" customFormat="1">
      <c r="A10" s="796">
        <v>43843</v>
      </c>
      <c r="B10" s="795">
        <v>1.7088558920153041E-4</v>
      </c>
      <c r="C10" s="795">
        <v>1.6974768225974657E-4</v>
      </c>
      <c r="D10" s="795">
        <v>2.4948396022028696E-4</v>
      </c>
      <c r="E10" s="795">
        <v>1.7942986866160694E-4</v>
      </c>
      <c r="F10" s="795">
        <v>2.2669460733193425E-4</v>
      </c>
      <c r="G10" s="795">
        <v>1.4806224277141844E-4</v>
      </c>
      <c r="H10" s="795">
        <v>3.0561489029690136E-5</v>
      </c>
      <c r="I10" s="795">
        <v>2.4100573167373796E-4</v>
      </c>
      <c r="J10" s="795">
        <v>5.233728221860634E-4</v>
      </c>
      <c r="K10" s="795">
        <v>2.140717634266931E-4</v>
      </c>
      <c r="L10" s="795">
        <v>2.6889369325044932E-4</v>
      </c>
      <c r="M10" s="795">
        <v>6.5481612692463997E-4</v>
      </c>
      <c r="N10" s="795">
        <v>2.111682725489672E-4</v>
      </c>
      <c r="O10" s="795">
        <v>3.0219586146529309E-4</v>
      </c>
      <c r="P10" s="795">
        <v>3.564589095110815E-4</v>
      </c>
      <c r="Q10" s="795">
        <v>4.044882801059746E-4</v>
      </c>
      <c r="R10" s="795">
        <v>4.2280808847783291E-4</v>
      </c>
      <c r="S10" s="795">
        <v>4.2463544657866947E-4</v>
      </c>
      <c r="T10" s="795">
        <v>4.8335112941000347E-4</v>
      </c>
      <c r="U10" s="795">
        <v>4.8335112941000347E-4</v>
      </c>
      <c r="V10" s="795">
        <v>4.9388215129564372E-4</v>
      </c>
      <c r="W10" s="795">
        <v>5.0613328152837589E-4</v>
      </c>
      <c r="X10" s="795">
        <v>4.2526288482380714E-4</v>
      </c>
      <c r="Y10" s="795">
        <v>2.0088497309274089E-3</v>
      </c>
      <c r="Z10" s="795">
        <v>8.0352744969691692E-4</v>
      </c>
      <c r="AA10" s="795">
        <v>-3.6472858845526535E-4</v>
      </c>
      <c r="AB10" s="795">
        <v>4.1111334002392752E-3</v>
      </c>
      <c r="AC10" s="795">
        <v>7.7855044129231388E-3</v>
      </c>
      <c r="AD10" s="795">
        <v>3.8760470957501791E-3</v>
      </c>
      <c r="AE10" s="795">
        <v>6.0869566049046586E-3</v>
      </c>
      <c r="AF10" s="795">
        <v>4.2621323246283538E-5</v>
      </c>
      <c r="AG10" s="795">
        <v>1.6423478603790453E-2</v>
      </c>
      <c r="AH10" s="795">
        <v>1.4769943947053221E-2</v>
      </c>
      <c r="AI10" s="795">
        <v>7.7831919448683173E-3</v>
      </c>
    </row>
    <row r="11" spans="1:35" s="795" customFormat="1">
      <c r="A11" s="796">
        <v>43844</v>
      </c>
      <c r="B11" s="795">
        <v>1.7088558920153041E-4</v>
      </c>
      <c r="C11" s="795">
        <v>1.7053439335312781E-4</v>
      </c>
      <c r="D11" s="795">
        <v>2.4948396022028696E-4</v>
      </c>
      <c r="E11" s="795">
        <v>1.7942986866160694E-4</v>
      </c>
      <c r="F11" s="795">
        <v>-4.035002050789549E-4</v>
      </c>
      <c r="G11" s="795">
        <v>2.0348171967410345E-4</v>
      </c>
      <c r="H11" s="795">
        <v>3.540573479681175E-4</v>
      </c>
      <c r="I11" s="795">
        <v>2.5078226035124551E-4</v>
      </c>
      <c r="J11" s="795">
        <v>1.8827494859330329E-4</v>
      </c>
      <c r="K11" s="795">
        <v>2.4617961196793381E-4</v>
      </c>
      <c r="L11" s="795">
        <v>2.6889369325044932E-4</v>
      </c>
      <c r="M11" s="795">
        <v>1.8332502139295492E-4</v>
      </c>
      <c r="N11" s="795">
        <v>2.2533297881954795E-4</v>
      </c>
      <c r="O11" s="795">
        <v>3.0219586146529309E-4</v>
      </c>
      <c r="P11" s="795">
        <v>3.564589095110815E-4</v>
      </c>
      <c r="Q11" s="795">
        <v>4.044882801059746E-4</v>
      </c>
      <c r="R11" s="795">
        <v>4.2280808847783291E-4</v>
      </c>
      <c r="S11" s="795">
        <v>4.2463544657866947E-4</v>
      </c>
      <c r="T11" s="795">
        <v>4.8335112941000347E-4</v>
      </c>
      <c r="U11" s="795">
        <v>4.8335112941000347E-4</v>
      </c>
      <c r="V11" s="795">
        <v>4.9388215129564372E-4</v>
      </c>
      <c r="W11" s="795">
        <v>5.0613328152837589E-4</v>
      </c>
      <c r="X11" s="795">
        <v>1.1028402936310577E-3</v>
      </c>
      <c r="Y11" s="795">
        <v>-6.3444207361917915E-4</v>
      </c>
      <c r="Z11" s="795">
        <v>-3.4843523658030229E-3</v>
      </c>
      <c r="AA11" s="795">
        <v>1.7060790285277072E-3</v>
      </c>
      <c r="AB11" s="795">
        <v>1.4680177034176456E-3</v>
      </c>
      <c r="AC11" s="795">
        <v>3.1553202400627089E-3</v>
      </c>
      <c r="AD11" s="795">
        <v>7.5863754600535849E-4</v>
      </c>
      <c r="AE11" s="795">
        <v>1.1583704792741401E-3</v>
      </c>
      <c r="AF11" s="795">
        <v>-1.2539272115530409E-5</v>
      </c>
      <c r="AG11" s="795">
        <v>-2.3311586334721079E-3</v>
      </c>
      <c r="AH11" s="795">
        <v>2.413688205715081E-3</v>
      </c>
      <c r="AI11" s="795">
        <v>-1.3036339182200818E-3</v>
      </c>
    </row>
    <row r="12" spans="1:35" s="795" customFormat="1">
      <c r="A12" s="796">
        <v>43845</v>
      </c>
      <c r="B12" s="795">
        <v>1.7088558920153041E-4</v>
      </c>
      <c r="C12" s="795">
        <v>1.6950873903165409E-4</v>
      </c>
      <c r="D12" s="795">
        <v>2.4948396022028696E-4</v>
      </c>
      <c r="E12" s="795">
        <v>1.7942986866160694E-4</v>
      </c>
      <c r="F12" s="795">
        <v>2.5279617765239237E-4</v>
      </c>
      <c r="G12" s="795">
        <v>3.3788784128585547E-4</v>
      </c>
      <c r="H12" s="795">
        <v>3.1760166987493399E-4</v>
      </c>
      <c r="I12" s="795">
        <v>3.8099514292633252E-4</v>
      </c>
      <c r="J12" s="795">
        <v>6.4306685911175165E-4</v>
      </c>
      <c r="K12" s="795">
        <v>2.4910469602645868E-4</v>
      </c>
      <c r="L12" s="795">
        <v>2.6889369325044932E-4</v>
      </c>
      <c r="M12" s="795">
        <v>3.1636719162819738E-4</v>
      </c>
      <c r="N12" s="795">
        <v>3.5955169258139463E-4</v>
      </c>
      <c r="O12" s="795">
        <v>3.0219586146529309E-4</v>
      </c>
      <c r="P12" s="795">
        <v>3.564589095110815E-4</v>
      </c>
      <c r="Q12" s="795">
        <v>4.044882801059746E-4</v>
      </c>
      <c r="R12" s="795">
        <v>4.2280808847783291E-4</v>
      </c>
      <c r="S12" s="795">
        <v>4.2463544657866947E-4</v>
      </c>
      <c r="T12" s="795">
        <v>4.8335112941000347E-4</v>
      </c>
      <c r="U12" s="795">
        <v>4.8335112941000347E-4</v>
      </c>
      <c r="V12" s="795">
        <v>4.9388215129564372E-4</v>
      </c>
      <c r="W12" s="795">
        <v>5.0613328152837589E-4</v>
      </c>
      <c r="X12" s="795">
        <v>-2.6370157456605536E-3</v>
      </c>
      <c r="Y12" s="795">
        <v>-4.7979639251050088E-4</v>
      </c>
      <c r="Z12" s="795">
        <v>-4.3333782244361352E-3</v>
      </c>
      <c r="AA12" s="795">
        <v>-3.1296648572054497E-4</v>
      </c>
      <c r="AB12" s="795">
        <v>-1.1072497841849716E-3</v>
      </c>
      <c r="AC12" s="795">
        <v>9.6046954279604968E-4</v>
      </c>
      <c r="AD12" s="795">
        <v>1.1090719132846871E-3</v>
      </c>
      <c r="AE12" s="795">
        <v>3.571269563196422E-3</v>
      </c>
      <c r="AF12" s="795">
        <v>1.4364018794656985E-3</v>
      </c>
      <c r="AG12" s="795">
        <v>3.9936905622175445E-3</v>
      </c>
      <c r="AH12" s="795">
        <v>-1.9997948108942953E-3</v>
      </c>
      <c r="AI12" s="795">
        <v>3.6019940233389391E-4</v>
      </c>
    </row>
    <row r="13" spans="1:35" s="795" customFormat="1">
      <c r="A13" s="796">
        <v>43846</v>
      </c>
      <c r="B13" s="795">
        <v>1.7088558920153041E-4</v>
      </c>
      <c r="C13" s="795">
        <v>1.6920826294297697E-4</v>
      </c>
      <c r="D13" s="795">
        <v>2.4948396022028696E-4</v>
      </c>
      <c r="E13" s="795">
        <v>1.7942986866160694E-4</v>
      </c>
      <c r="F13" s="795">
        <v>2.2754590868978575E-4</v>
      </c>
      <c r="G13" s="795">
        <v>1.5974987060851653E-4</v>
      </c>
      <c r="H13" s="795">
        <v>1.1148982173514455E-4</v>
      </c>
      <c r="I13" s="795">
        <v>1.7117776032349319E-4</v>
      </c>
      <c r="J13" s="795">
        <v>-7.6772699424743074E-5</v>
      </c>
      <c r="K13" s="795">
        <v>1.0182591152050335E-3</v>
      </c>
      <c r="L13" s="795">
        <v>2.6889369325044932E-4</v>
      </c>
      <c r="M13" s="795">
        <v>3.1506165185657409E-4</v>
      </c>
      <c r="N13" s="795">
        <v>-9.5637230015377384E-6</v>
      </c>
      <c r="O13" s="795">
        <v>3.0219586146529309E-4</v>
      </c>
      <c r="P13" s="795">
        <v>3.564589095110815E-4</v>
      </c>
      <c r="Q13" s="795">
        <v>4.044882801059746E-4</v>
      </c>
      <c r="R13" s="795">
        <v>4.2280808847783291E-4</v>
      </c>
      <c r="S13" s="795">
        <v>4.2463544657866947E-4</v>
      </c>
      <c r="T13" s="795">
        <v>4.8335112941000347E-4</v>
      </c>
      <c r="U13" s="795">
        <v>4.8335112941000347E-4</v>
      </c>
      <c r="V13" s="795">
        <v>4.9388215129564372E-4</v>
      </c>
      <c r="W13" s="795">
        <v>5.0613328152837589E-4</v>
      </c>
      <c r="X13" s="795">
        <v>-1.826332711681089E-3</v>
      </c>
      <c r="Y13" s="795">
        <v>-1.0430160700913849E-4</v>
      </c>
      <c r="Z13" s="795">
        <v>2.4091066063851585E-3</v>
      </c>
      <c r="AA13" s="795">
        <v>-3.9614412075428262E-4</v>
      </c>
      <c r="AB13" s="795">
        <v>-5.3577198948184801E-4</v>
      </c>
      <c r="AC13" s="795">
        <v>1.2022575656183143E-3</v>
      </c>
      <c r="AD13" s="795">
        <v>6.8474140404983785E-4</v>
      </c>
      <c r="AE13" s="795">
        <v>7.5930986311512072E-4</v>
      </c>
      <c r="AF13" s="795">
        <v>-1.2648555178478293E-3</v>
      </c>
      <c r="AG13" s="795">
        <v>3.3790100640853638E-3</v>
      </c>
      <c r="AH13" s="795">
        <v>3.8524769841878914E-3</v>
      </c>
      <c r="AI13" s="795">
        <v>9.6605097280755281E-3</v>
      </c>
    </row>
    <row r="14" spans="1:35" s="795" customFormat="1">
      <c r="A14" s="796">
        <v>43847</v>
      </c>
      <c r="B14" s="795">
        <v>1.7088558920153041E-4</v>
      </c>
      <c r="C14" s="795">
        <v>1.6809282926488756E-4</v>
      </c>
      <c r="D14" s="795">
        <v>2.4948396022028696E-4</v>
      </c>
      <c r="E14" s="795">
        <v>1.7942986866160694E-4</v>
      </c>
      <c r="F14" s="795">
        <v>2.1939002626325532E-4</v>
      </c>
      <c r="G14" s="795">
        <v>2.3398733875068523E-4</v>
      </c>
      <c r="H14" s="795">
        <v>3.4703321040541191E-4</v>
      </c>
      <c r="I14" s="795">
        <v>2.1536864068805173E-4</v>
      </c>
      <c r="J14" s="795">
        <v>5.1761992460441775E-4</v>
      </c>
      <c r="K14" s="795">
        <v>-3.4798698820881491E-4</v>
      </c>
      <c r="L14" s="795">
        <v>2.6889369325044932E-4</v>
      </c>
      <c r="M14" s="795">
        <v>2.8070304707861204E-4</v>
      </c>
      <c r="N14" s="795">
        <v>4.0405370902574234E-4</v>
      </c>
      <c r="O14" s="795">
        <v>3.0219586146529309E-4</v>
      </c>
      <c r="P14" s="795">
        <v>3.564589095110815E-4</v>
      </c>
      <c r="Q14" s="795">
        <v>4.044882801059746E-4</v>
      </c>
      <c r="R14" s="795">
        <v>4.2280808847783291E-4</v>
      </c>
      <c r="S14" s="795">
        <v>4.2463544657866947E-4</v>
      </c>
      <c r="T14" s="795">
        <v>4.8335112941000347E-4</v>
      </c>
      <c r="U14" s="795">
        <v>4.8335112941000347E-4</v>
      </c>
      <c r="V14" s="795">
        <v>4.9388215129564372E-4</v>
      </c>
      <c r="W14" s="795">
        <v>5.0613328152837589E-4</v>
      </c>
      <c r="X14" s="795">
        <v>3.7018951048595206E-3</v>
      </c>
      <c r="Y14" s="795">
        <v>1.0327866977843936E-3</v>
      </c>
      <c r="Z14" s="795">
        <v>1.9302248033015168E-3</v>
      </c>
      <c r="AA14" s="795">
        <v>1.5530741450284768E-3</v>
      </c>
      <c r="AB14" s="795">
        <v>1.9565774685135207E-3</v>
      </c>
      <c r="AC14" s="795">
        <v>2.5881272172085801E-3</v>
      </c>
      <c r="AD14" s="795">
        <v>8.6976850731357302E-4</v>
      </c>
      <c r="AE14" s="795">
        <v>1.6482587823758443E-3</v>
      </c>
      <c r="AF14" s="795">
        <v>2.8677882907588437E-3</v>
      </c>
      <c r="AG14" s="795">
        <v>1.0784792793389508E-2</v>
      </c>
      <c r="AH14" s="795">
        <v>1.098135451720017E-2</v>
      </c>
      <c r="AI14" s="795">
        <v>3.4290605773747984E-3</v>
      </c>
    </row>
    <row r="15" spans="1:35" s="795" customFormat="1">
      <c r="A15" s="796">
        <v>43850</v>
      </c>
      <c r="B15" s="795">
        <v>1.7088558920153041E-4</v>
      </c>
      <c r="C15" s="795">
        <v>1.7060003582236583E-4</v>
      </c>
      <c r="D15" s="795">
        <v>2.4948396022028696E-4</v>
      </c>
      <c r="E15" s="795">
        <v>1.7942986866160694E-4</v>
      </c>
      <c r="F15" s="795">
        <v>2.2946982920268866E-4</v>
      </c>
      <c r="G15" s="795">
        <v>2.0093455190406395E-4</v>
      </c>
      <c r="H15" s="795">
        <v>1.9077025311520224E-4</v>
      </c>
      <c r="I15" s="795">
        <v>3.1438688417217975E-4</v>
      </c>
      <c r="J15" s="795">
        <v>3.5218568571004916E-4</v>
      </c>
      <c r="K15" s="795">
        <v>2.2232784009901252E-4</v>
      </c>
      <c r="L15" s="795">
        <v>2.6889369325044932E-4</v>
      </c>
      <c r="M15" s="795">
        <v>2.0110976100884415E-4</v>
      </c>
      <c r="N15" s="795">
        <v>2.4090280874577985E-4</v>
      </c>
      <c r="O15" s="795">
        <v>3.0219586146529309E-4</v>
      </c>
      <c r="P15" s="795">
        <v>3.564589095110815E-4</v>
      </c>
      <c r="Q15" s="795">
        <v>4.044882801059746E-4</v>
      </c>
      <c r="R15" s="795">
        <v>4.2280808847783291E-4</v>
      </c>
      <c r="S15" s="795">
        <v>4.2463544657866947E-4</v>
      </c>
      <c r="T15" s="795">
        <v>4.8335112941000347E-4</v>
      </c>
      <c r="U15" s="795">
        <v>4.8335112941000347E-4</v>
      </c>
      <c r="V15" s="795">
        <v>4.9388215129564372E-4</v>
      </c>
      <c r="W15" s="795">
        <v>5.0613328152837589E-4</v>
      </c>
      <c r="X15" s="795">
        <v>-2.4735972278977503E-4</v>
      </c>
      <c r="Y15" s="795">
        <v>1.0121287755626707E-3</v>
      </c>
      <c r="Z15" s="795">
        <v>-1.7892815246942639E-3</v>
      </c>
      <c r="AA15" s="795">
        <v>-1.1351744748683279E-3</v>
      </c>
      <c r="AB15" s="795">
        <v>7.46186303336005E-4</v>
      </c>
      <c r="AC15" s="795">
        <v>5.2399989326072927E-3</v>
      </c>
      <c r="AD15" s="795">
        <v>9.1961191553457944E-4</v>
      </c>
      <c r="AE15" s="795">
        <v>3.3395777685336636E-3</v>
      </c>
      <c r="AF15" s="795">
        <v>-4.0266512302072899E-3</v>
      </c>
      <c r="AG15" s="795">
        <v>7.2624576823225873E-3</v>
      </c>
      <c r="AH15" s="795">
        <v>4.0036037177784145E-3</v>
      </c>
      <c r="AI15" s="795">
        <v>-7.7361204856307708E-4</v>
      </c>
    </row>
    <row r="16" spans="1:35" s="795" customFormat="1">
      <c r="A16" s="796">
        <v>43851</v>
      </c>
      <c r="B16" s="795">
        <v>1.7088558920153041E-4</v>
      </c>
      <c r="C16" s="795">
        <v>1.674926923391773E-4</v>
      </c>
      <c r="D16" s="795">
        <v>2.4948396022028696E-4</v>
      </c>
      <c r="E16" s="795">
        <v>1.7942986866160694E-4</v>
      </c>
      <c r="F16" s="795">
        <v>1.8312872387049595E-4</v>
      </c>
      <c r="G16" s="795">
        <v>1.7732888499022437E-4</v>
      </c>
      <c r="H16" s="795">
        <v>2.1238735526574182E-4</v>
      </c>
      <c r="I16" s="795">
        <v>1.3750103330401053E-4</v>
      </c>
      <c r="J16" s="795">
        <v>-1.4885148127541381E-4</v>
      </c>
      <c r="K16" s="795">
        <v>2.1671151998692295E-4</v>
      </c>
      <c r="L16" s="795">
        <v>2.6889369325044932E-4</v>
      </c>
      <c r="M16" s="795">
        <v>6.9165438411578073E-4</v>
      </c>
      <c r="N16" s="795">
        <v>-5.0827957530641399E-6</v>
      </c>
      <c r="O16" s="795">
        <v>3.0219586146529309E-4</v>
      </c>
      <c r="P16" s="795">
        <v>3.564589095110815E-4</v>
      </c>
      <c r="Q16" s="795">
        <v>4.044882801059746E-4</v>
      </c>
      <c r="R16" s="795">
        <v>4.2280808847783291E-4</v>
      </c>
      <c r="S16" s="795">
        <v>4.2463544657866947E-4</v>
      </c>
      <c r="T16" s="795">
        <v>4.8335112941000347E-4</v>
      </c>
      <c r="U16" s="795">
        <v>4.8335112941000347E-4</v>
      </c>
      <c r="V16" s="795">
        <v>4.9388215129564372E-4</v>
      </c>
      <c r="W16" s="795">
        <v>5.0613328152837589E-4</v>
      </c>
      <c r="X16" s="795">
        <v>-4.9738061853137339E-3</v>
      </c>
      <c r="Y16" s="795">
        <v>-4.8237746015523664E-3</v>
      </c>
      <c r="Z16" s="795">
        <v>-4.5481037960508619E-3</v>
      </c>
      <c r="AA16" s="795">
        <v>-3.9609530079973698E-3</v>
      </c>
      <c r="AB16" s="795">
        <v>-2.744175999068621E-3</v>
      </c>
      <c r="AC16" s="795">
        <v>-2.1576886825867003E-3</v>
      </c>
      <c r="AD16" s="795">
        <v>-1.4989480911331565E-4</v>
      </c>
      <c r="AE16" s="795">
        <v>2.2396607190533491E-3</v>
      </c>
      <c r="AF16" s="795">
        <v>1.9396838793817039E-3</v>
      </c>
      <c r="AG16" s="795">
        <v>-8.9134196610433092E-3</v>
      </c>
      <c r="AH16" s="795">
        <v>-7.3750047704620458E-3</v>
      </c>
      <c r="AI16" s="795">
        <v>-1.5220031374454379E-3</v>
      </c>
    </row>
    <row r="17" spans="1:35" s="795" customFormat="1">
      <c r="A17" s="796">
        <v>43852</v>
      </c>
      <c r="B17" s="795">
        <v>1.7088558920153041E-4</v>
      </c>
      <c r="C17" s="795">
        <v>1.6818881466518221E-4</v>
      </c>
      <c r="D17" s="795">
        <v>2.4948396022028696E-4</v>
      </c>
      <c r="E17" s="795">
        <v>1.7942986866160694E-4</v>
      </c>
      <c r="F17" s="795">
        <v>2.3978817650482931E-4</v>
      </c>
      <c r="G17" s="795">
        <v>2.5092595210485236E-4</v>
      </c>
      <c r="H17" s="795">
        <v>2.2499799257857944E-4</v>
      </c>
      <c r="I17" s="795">
        <v>3.0115133099872793E-4</v>
      </c>
      <c r="J17" s="795">
        <v>9.0086336549943802E-4</v>
      </c>
      <c r="K17" s="795">
        <v>1.7820163639381548E-4</v>
      </c>
      <c r="L17" s="795">
        <v>2.6889369325044932E-4</v>
      </c>
      <c r="M17" s="795">
        <v>3.1158390548768899E-4</v>
      </c>
      <c r="N17" s="795">
        <v>5.1880658936998003E-4</v>
      </c>
      <c r="O17" s="795">
        <v>3.0219586146529309E-4</v>
      </c>
      <c r="P17" s="795">
        <v>3.564589095110815E-4</v>
      </c>
      <c r="Q17" s="795">
        <v>4.044882801059746E-4</v>
      </c>
      <c r="R17" s="795">
        <v>4.2280808847783291E-4</v>
      </c>
      <c r="S17" s="795">
        <v>4.2463544657866947E-4</v>
      </c>
      <c r="T17" s="795">
        <v>4.8335112941000347E-4</v>
      </c>
      <c r="U17" s="795">
        <v>4.8335112941000347E-4</v>
      </c>
      <c r="V17" s="795">
        <v>4.9388215129564372E-4</v>
      </c>
      <c r="W17" s="795">
        <v>5.0613328152837589E-4</v>
      </c>
      <c r="X17" s="795">
        <v>4.5344081845910544E-3</v>
      </c>
      <c r="Y17" s="795">
        <v>-1.0473742856675905E-4</v>
      </c>
      <c r="Z17" s="795">
        <v>8.5180186459776763E-4</v>
      </c>
      <c r="AA17" s="795">
        <v>3.4644915119628195E-3</v>
      </c>
      <c r="AB17" s="795">
        <v>3.0942578740558169E-3</v>
      </c>
      <c r="AC17" s="795">
        <v>6.5538029202030224E-3</v>
      </c>
      <c r="AD17" s="795">
        <v>4.2682331748711277E-4</v>
      </c>
      <c r="AE17" s="795">
        <v>3.2642129521354146E-3</v>
      </c>
      <c r="AF17" s="795">
        <v>6.2508655324915452E-3</v>
      </c>
      <c r="AG17" s="795">
        <v>1.0508853592873457E-2</v>
      </c>
      <c r="AH17" s="795">
        <v>3.3015436767425133E-3</v>
      </c>
      <c r="AI17" s="795">
        <v>2.0749511342044169E-3</v>
      </c>
    </row>
    <row r="18" spans="1:35" s="795" customFormat="1">
      <c r="A18" s="796">
        <v>43853</v>
      </c>
      <c r="B18" s="795">
        <v>1.7088558920153041E-4</v>
      </c>
      <c r="C18" s="795">
        <v>1.6997065607760042E-4</v>
      </c>
      <c r="D18" s="795">
        <v>2.4948396022028696E-4</v>
      </c>
      <c r="E18" s="795">
        <v>1.7942986866160694E-4</v>
      </c>
      <c r="F18" s="795">
        <v>2.2816346914877883E-4</v>
      </c>
      <c r="G18" s="795">
        <v>2.6499613105657183E-4</v>
      </c>
      <c r="H18" s="795">
        <v>1.3653458739293356E-4</v>
      </c>
      <c r="I18" s="795">
        <v>2.6097378399714266E-4</v>
      </c>
      <c r="J18" s="795">
        <v>3.7870231003322985E-4</v>
      </c>
      <c r="K18" s="795">
        <v>1.9536084569193868E-4</v>
      </c>
      <c r="L18" s="795">
        <v>2.6889369325044932E-4</v>
      </c>
      <c r="M18" s="795">
        <v>2.6627656319311299E-4</v>
      </c>
      <c r="N18" s="795">
        <v>2.521664851447003E-4</v>
      </c>
      <c r="O18" s="795">
        <v>3.0219586146529309E-4</v>
      </c>
      <c r="P18" s="795">
        <v>3.564589095110815E-4</v>
      </c>
      <c r="Q18" s="795">
        <v>4.044882801059746E-4</v>
      </c>
      <c r="R18" s="795">
        <v>4.2280808847783291E-4</v>
      </c>
      <c r="S18" s="795">
        <v>4.2463544657866947E-4</v>
      </c>
      <c r="T18" s="795">
        <v>4.8335112941000347E-4</v>
      </c>
      <c r="U18" s="795">
        <v>4.8335112941000347E-4</v>
      </c>
      <c r="V18" s="795">
        <v>4.9388215129564372E-4</v>
      </c>
      <c r="W18" s="795">
        <v>5.0613328152837589E-4</v>
      </c>
      <c r="X18" s="795">
        <v>4.8337459357639112E-4</v>
      </c>
      <c r="Y18" s="795">
        <v>4.3876310876056479E-4</v>
      </c>
      <c r="Z18" s="795">
        <v>4.117031281772876E-3</v>
      </c>
      <c r="AA18" s="795">
        <v>2.8161754296542885E-3</v>
      </c>
      <c r="AB18" s="795">
        <v>1.2991403992168582E-3</v>
      </c>
      <c r="AC18" s="795">
        <v>2.9798182313951482E-3</v>
      </c>
      <c r="AD18" s="795">
        <v>3.3085262425469608E-4</v>
      </c>
      <c r="AE18" s="795">
        <v>-1.3194432079666196E-4</v>
      </c>
      <c r="AF18" s="795">
        <v>1.7251943210561116E-3</v>
      </c>
      <c r="AG18" s="795">
        <v>6.1194357177214442E-3</v>
      </c>
      <c r="AH18" s="795">
        <v>8.2978117269862928E-3</v>
      </c>
      <c r="AI18" s="795">
        <v>2.0206253877264047E-4</v>
      </c>
    </row>
    <row r="19" spans="1:35" s="795" customFormat="1">
      <c r="A19" s="796">
        <v>43854</v>
      </c>
      <c r="B19" s="795">
        <v>1.7088558920153041E-4</v>
      </c>
      <c r="C19" s="795">
        <v>1.703037342668523E-4</v>
      </c>
      <c r="D19" s="795">
        <v>2.4948396022028696E-4</v>
      </c>
      <c r="E19" s="795">
        <v>1.7942986866160694E-4</v>
      </c>
      <c r="F19" s="795">
        <v>2.3707397517558348E-4</v>
      </c>
      <c r="G19" s="795">
        <v>1.9604518576610275E-4</v>
      </c>
      <c r="H19" s="795">
        <v>2.3670498866867895E-4</v>
      </c>
      <c r="I19" s="795">
        <v>1.8974959596418373E-4</v>
      </c>
      <c r="J19" s="795">
        <v>3.8667817567050733E-4</v>
      </c>
      <c r="K19" s="795">
        <v>2.0366811237915172E-4</v>
      </c>
      <c r="L19" s="795">
        <v>2.6889369325044932E-4</v>
      </c>
      <c r="M19" s="795">
        <v>3.5694589734758253E-4</v>
      </c>
      <c r="N19" s="795">
        <v>1.4511029743951021E-3</v>
      </c>
      <c r="O19" s="795">
        <v>3.0219586146529309E-4</v>
      </c>
      <c r="P19" s="795">
        <v>3.564589095110815E-4</v>
      </c>
      <c r="Q19" s="795">
        <v>4.044882801059746E-4</v>
      </c>
      <c r="R19" s="795">
        <v>4.2280808847783291E-4</v>
      </c>
      <c r="S19" s="795">
        <v>4.2463544657866947E-4</v>
      </c>
      <c r="T19" s="795">
        <v>4.8335112941000347E-4</v>
      </c>
      <c r="U19" s="795">
        <v>4.8335112941000347E-4</v>
      </c>
      <c r="V19" s="795">
        <v>4.9388215129564372E-4</v>
      </c>
      <c r="W19" s="795">
        <v>5.0613328152837589E-4</v>
      </c>
      <c r="X19" s="795">
        <v>-5.3866127353991988E-3</v>
      </c>
      <c r="Y19" s="795">
        <v>-1.6787383293579428E-3</v>
      </c>
      <c r="Z19" s="795">
        <v>-5.4456927810445643E-3</v>
      </c>
      <c r="AA19" s="795">
        <v>-4.2342664305139444E-5</v>
      </c>
      <c r="AB19" s="795">
        <v>-9.0598966666477487E-4</v>
      </c>
      <c r="AC19" s="795">
        <v>-4.3728742227777673E-3</v>
      </c>
      <c r="AD19" s="795">
        <v>-4.7525976265205827E-4</v>
      </c>
      <c r="AE19" s="795">
        <v>1.6152458803242453E-4</v>
      </c>
      <c r="AF19" s="795">
        <v>1.0089802192667641E-3</v>
      </c>
      <c r="AG19" s="795">
        <v>-9.9523908836277597E-3</v>
      </c>
      <c r="AH19" s="795">
        <v>-8.1678052225890863E-3</v>
      </c>
      <c r="AI19" s="795">
        <v>-9.5917243901346705E-3</v>
      </c>
    </row>
    <row r="20" spans="1:35" s="795" customFormat="1">
      <c r="A20" s="796">
        <v>43857</v>
      </c>
      <c r="B20" s="795">
        <v>1.7088558920153041E-4</v>
      </c>
      <c r="C20" s="795">
        <v>1.7081758834880389E-4</v>
      </c>
      <c r="D20" s="795">
        <v>2.4948396022028696E-4</v>
      </c>
      <c r="E20" s="795">
        <v>1.7942986866160694E-4</v>
      </c>
      <c r="F20" s="795">
        <v>2.4337679815555902E-4</v>
      </c>
      <c r="G20" s="795">
        <v>2.2308276841598307E-4</v>
      </c>
      <c r="H20" s="795">
        <v>2.9763995442744218E-4</v>
      </c>
      <c r="I20" s="795">
        <v>4.4402794677544932E-4</v>
      </c>
      <c r="J20" s="795">
        <v>5.8334385888647589E-5</v>
      </c>
      <c r="K20" s="795">
        <v>2.3114106905963716E-4</v>
      </c>
      <c r="L20" s="795">
        <v>2.6889369325044932E-4</v>
      </c>
      <c r="M20" s="795">
        <v>5.6649451647050597E-4</v>
      </c>
      <c r="N20" s="795">
        <v>1.3622570025972891E-4</v>
      </c>
      <c r="O20" s="795">
        <v>3.0219586146529309E-4</v>
      </c>
      <c r="P20" s="795">
        <v>3.564589095110815E-4</v>
      </c>
      <c r="Q20" s="795">
        <v>4.044882801059746E-4</v>
      </c>
      <c r="R20" s="795">
        <v>4.2280808847783291E-4</v>
      </c>
      <c r="S20" s="795">
        <v>4.2463544657866947E-4</v>
      </c>
      <c r="T20" s="795">
        <v>4.8335112941000347E-4</v>
      </c>
      <c r="U20" s="795">
        <v>4.8335112941000347E-4</v>
      </c>
      <c r="V20" s="795">
        <v>4.9388215129564372E-4</v>
      </c>
      <c r="W20" s="795">
        <v>5.0613328152837589E-4</v>
      </c>
      <c r="X20" s="795">
        <v>-1.3625773819908371E-2</v>
      </c>
      <c r="Y20" s="795">
        <v>-2.3140368087568586E-3</v>
      </c>
      <c r="Z20" s="795">
        <v>-2.1729949830786577E-3</v>
      </c>
      <c r="AA20" s="795">
        <v>-4.4894116785358928E-3</v>
      </c>
      <c r="AB20" s="795">
        <v>-7.324488614620206E-3</v>
      </c>
      <c r="AC20" s="795">
        <v>-1.286355937536976E-2</v>
      </c>
      <c r="AD20" s="795">
        <v>-1.3870783076235238E-3</v>
      </c>
      <c r="AE20" s="795">
        <v>1.4047351337165281E-4</v>
      </c>
      <c r="AF20" s="795">
        <v>1.6376981937127333E-3</v>
      </c>
      <c r="AG20" s="795">
        <v>-2.374712617642738E-2</v>
      </c>
      <c r="AH20" s="795">
        <v>-2.2528250588389587E-2</v>
      </c>
      <c r="AI20" s="795">
        <v>-1.6379142483416653E-2</v>
      </c>
    </row>
    <row r="21" spans="1:35" s="795" customFormat="1">
      <c r="A21" s="796">
        <v>43858</v>
      </c>
      <c r="B21" s="795">
        <v>1.7088558920153041E-4</v>
      </c>
      <c r="C21" s="795">
        <v>1.7060749475295012E-4</v>
      </c>
      <c r="D21" s="795">
        <v>2.4948396022028696E-4</v>
      </c>
      <c r="E21" s="795">
        <v>1.7942986866160694E-4</v>
      </c>
      <c r="F21" s="795">
        <v>1.6760593417486369E-4</v>
      </c>
      <c r="G21" s="795">
        <v>7.2971223444850963E-5</v>
      </c>
      <c r="H21" s="795">
        <v>2.5123324752596154E-4</v>
      </c>
      <c r="I21" s="795">
        <v>1.716472991297735E-4</v>
      </c>
      <c r="J21" s="795">
        <v>6.5939372297929566E-6</v>
      </c>
      <c r="K21" s="795">
        <v>2.487643215756119E-4</v>
      </c>
      <c r="L21" s="795">
        <v>2.6889369325044932E-4</v>
      </c>
      <c r="M21" s="795">
        <v>2.8167038349669049E-4</v>
      </c>
      <c r="N21" s="795">
        <v>2.6713463566729878E-4</v>
      </c>
      <c r="O21" s="795">
        <v>3.0219586146529309E-4</v>
      </c>
      <c r="P21" s="795">
        <v>3.564589095110815E-4</v>
      </c>
      <c r="Q21" s="795">
        <v>4.044882801059746E-4</v>
      </c>
      <c r="R21" s="795">
        <v>4.2280808847783291E-4</v>
      </c>
      <c r="S21" s="795">
        <v>4.2463544657866947E-4</v>
      </c>
      <c r="T21" s="795">
        <v>4.8335112941000347E-4</v>
      </c>
      <c r="U21" s="795">
        <v>4.8335112941000347E-4</v>
      </c>
      <c r="V21" s="795">
        <v>4.9388215129564372E-4</v>
      </c>
      <c r="W21" s="795">
        <v>5.0613328152837589E-4</v>
      </c>
      <c r="X21" s="795">
        <v>7.2302433269844091E-3</v>
      </c>
      <c r="Y21" s="795">
        <v>2.658389949206974E-3</v>
      </c>
      <c r="Z21" s="795">
        <v>2.5753619718456022E-3</v>
      </c>
      <c r="AA21" s="795">
        <v>2.6792385372185201E-3</v>
      </c>
      <c r="AB21" s="795">
        <v>3.2463179983268642E-3</v>
      </c>
      <c r="AC21" s="795">
        <v>7.3672257518218043E-3</v>
      </c>
      <c r="AD21" s="795">
        <v>2.1152897664471482E-3</v>
      </c>
      <c r="AE21" s="795">
        <v>3.4856356676615796E-3</v>
      </c>
      <c r="AF21" s="795">
        <v>1.7386784878585804E-3</v>
      </c>
      <c r="AG21" s="795">
        <v>2.4300639673689783E-2</v>
      </c>
      <c r="AH21" s="795">
        <v>1.4948024392463566E-2</v>
      </c>
      <c r="AI21" s="795">
        <v>1.3067467565234026E-2</v>
      </c>
    </row>
    <row r="22" spans="1:35" s="795" customFormat="1">
      <c r="A22" s="796">
        <v>43859</v>
      </c>
      <c r="B22" s="795">
        <v>1.7088558920153041E-4</v>
      </c>
      <c r="C22" s="795">
        <v>1.7084972640524221E-4</v>
      </c>
      <c r="D22" s="795">
        <v>2.4948396022028696E-4</v>
      </c>
      <c r="E22" s="795">
        <v>1.7942986866160694E-4</v>
      </c>
      <c r="F22" s="795">
        <v>2.348979133091067E-4</v>
      </c>
      <c r="G22" s="795">
        <v>2.3125482516417328E-4</v>
      </c>
      <c r="H22" s="795">
        <v>1.9951587123445691E-4</v>
      </c>
      <c r="I22" s="795">
        <v>2.5334062300541582E-4</v>
      </c>
      <c r="J22" s="795">
        <v>4.1642975144573491E-4</v>
      </c>
      <c r="K22" s="795">
        <v>1.9300501763419575E-4</v>
      </c>
      <c r="L22" s="795">
        <v>2.6889369325044932E-4</v>
      </c>
      <c r="M22" s="795">
        <v>2.7446761179206192E-4</v>
      </c>
      <c r="N22" s="795">
        <v>2.9384218663675021E-4</v>
      </c>
      <c r="O22" s="795">
        <v>3.0219586146529309E-4</v>
      </c>
      <c r="P22" s="795">
        <v>3.564589095110815E-4</v>
      </c>
      <c r="Q22" s="795">
        <v>4.044882801059746E-4</v>
      </c>
      <c r="R22" s="795">
        <v>4.2280808847783291E-4</v>
      </c>
      <c r="S22" s="795">
        <v>4.2463544657866947E-4</v>
      </c>
      <c r="T22" s="795">
        <v>4.8335112941000347E-4</v>
      </c>
      <c r="U22" s="795">
        <v>4.8335112941000347E-4</v>
      </c>
      <c r="V22" s="795">
        <v>4.9388215129564372E-4</v>
      </c>
      <c r="W22" s="795">
        <v>5.0613328152837589E-4</v>
      </c>
      <c r="X22" s="795">
        <v>-3.9530455004144205E-3</v>
      </c>
      <c r="Y22" s="795">
        <v>9.3324343034906221E-4</v>
      </c>
      <c r="Z22" s="795">
        <v>5.7368923919727255E-3</v>
      </c>
      <c r="AA22" s="795">
        <v>-2.6083648664307901E-3</v>
      </c>
      <c r="AB22" s="795">
        <v>-3.7682769396785165E-4</v>
      </c>
      <c r="AC22" s="795">
        <v>-3.6732309244029704E-3</v>
      </c>
      <c r="AD22" s="795">
        <v>6.6954374704941699E-5</v>
      </c>
      <c r="AE22" s="795">
        <v>-1.5183522276032146E-3</v>
      </c>
      <c r="AF22" s="795">
        <v>-4.0222810762858829E-3</v>
      </c>
      <c r="AG22" s="795">
        <v>1.1996160141487522E-3</v>
      </c>
      <c r="AH22" s="795">
        <v>-5.444662681161172E-3</v>
      </c>
      <c r="AI22" s="795">
        <v>-2.7444432556017473E-3</v>
      </c>
    </row>
    <row r="23" spans="1:35" s="795" customFormat="1">
      <c r="A23" s="796">
        <v>43860</v>
      </c>
      <c r="B23" s="795">
        <v>1.7088558920153041E-4</v>
      </c>
      <c r="C23" s="795">
        <v>1.7036839633699508E-4</v>
      </c>
      <c r="D23" s="795">
        <v>2.4948396022028696E-4</v>
      </c>
      <c r="E23" s="795">
        <v>1.7942986866160694E-4</v>
      </c>
      <c r="F23" s="795">
        <v>2.3744248446866401E-4</v>
      </c>
      <c r="G23" s="795">
        <v>1.6884170472475368E-4</v>
      </c>
      <c r="H23" s="795">
        <v>3.2236856964851235E-4</v>
      </c>
      <c r="I23" s="795">
        <v>3.0474877017927504E-4</v>
      </c>
      <c r="J23" s="795">
        <v>-5.4300927526773624E-4</v>
      </c>
      <c r="K23" s="795">
        <v>2.0021399173186794E-4</v>
      </c>
      <c r="L23" s="795">
        <v>2.6889369325044932E-4</v>
      </c>
      <c r="M23" s="795">
        <v>3.1008560730860779E-4</v>
      </c>
      <c r="N23" s="795">
        <v>8.3940185497732855E-5</v>
      </c>
      <c r="O23" s="795">
        <v>3.0219586146529309E-4</v>
      </c>
      <c r="P23" s="795">
        <v>3.564589095110815E-4</v>
      </c>
      <c r="Q23" s="795">
        <v>4.044882801059746E-4</v>
      </c>
      <c r="R23" s="795">
        <v>4.2280808847783291E-4</v>
      </c>
      <c r="S23" s="795">
        <v>4.2463544657866947E-4</v>
      </c>
      <c r="T23" s="795">
        <v>4.8335112941000347E-4</v>
      </c>
      <c r="U23" s="795">
        <v>4.8335112941000347E-4</v>
      </c>
      <c r="V23" s="795">
        <v>4.9388215129564372E-4</v>
      </c>
      <c r="W23" s="795">
        <v>5.0613328152837589E-4</v>
      </c>
      <c r="X23" s="795">
        <v>-4.2708099275524658E-3</v>
      </c>
      <c r="Y23" s="795">
        <v>1.5828810288269768E-3</v>
      </c>
      <c r="Z23" s="795">
        <v>-4.5744098511172337E-3</v>
      </c>
      <c r="AA23" s="795">
        <v>-1.3368240800764042E-3</v>
      </c>
      <c r="AB23" s="795">
        <v>-2.078211129329266E-3</v>
      </c>
      <c r="AC23" s="795">
        <v>-3.7005962671450288E-3</v>
      </c>
      <c r="AD23" s="795">
        <v>7.8225663420572467E-4</v>
      </c>
      <c r="AE23" s="795">
        <v>1.0395112752183966E-3</v>
      </c>
      <c r="AF23" s="795">
        <v>-5.0447345207271788E-4</v>
      </c>
      <c r="AG23" s="795">
        <v>-1.8778102108530925E-3</v>
      </c>
      <c r="AH23" s="795">
        <v>-3.6441880649437097E-3</v>
      </c>
      <c r="AI23" s="795">
        <v>5.5601781357632607E-3</v>
      </c>
    </row>
    <row r="24" spans="1:35" s="795" customFormat="1">
      <c r="A24" s="796">
        <v>43861</v>
      </c>
      <c r="B24" s="795">
        <v>1.7088558920153041E-4</v>
      </c>
      <c r="C24" s="795">
        <v>1.6844068857979622E-4</v>
      </c>
      <c r="D24" s="795">
        <v>2.4948396022028696E-4</v>
      </c>
      <c r="E24" s="795">
        <v>1.7942986866160694E-4</v>
      </c>
      <c r="F24" s="795">
        <v>2.3969644611043783E-4</v>
      </c>
      <c r="G24" s="795">
        <v>2.0881075510659208E-4</v>
      </c>
      <c r="H24" s="795">
        <v>1.5308285623572004E-4</v>
      </c>
      <c r="I24" s="795">
        <v>1.6417115618971856E-4</v>
      </c>
      <c r="J24" s="795">
        <v>3.6524658456404957E-4</v>
      </c>
      <c r="K24" s="795">
        <v>1.8786773396972656E-4</v>
      </c>
      <c r="L24" s="795">
        <v>2.6889369325044932E-4</v>
      </c>
      <c r="M24" s="795">
        <v>2.9343498197875739E-4</v>
      </c>
      <c r="N24" s="795">
        <v>3.0602259380385632E-4</v>
      </c>
      <c r="O24" s="795">
        <v>3.0219586146529309E-4</v>
      </c>
      <c r="P24" s="795">
        <v>3.564589095110815E-4</v>
      </c>
      <c r="Q24" s="795">
        <v>4.044882801059746E-4</v>
      </c>
      <c r="R24" s="795">
        <v>4.2280808847783291E-4</v>
      </c>
      <c r="S24" s="795">
        <v>4.2463544657866947E-4</v>
      </c>
      <c r="T24" s="795">
        <v>4.8335112941000347E-4</v>
      </c>
      <c r="U24" s="795">
        <v>4.8335112941000347E-4</v>
      </c>
      <c r="V24" s="795">
        <v>4.9388215129564372E-4</v>
      </c>
      <c r="W24" s="795">
        <v>5.0613328152837589E-4</v>
      </c>
      <c r="X24" s="795">
        <v>-5.8422154948764016E-3</v>
      </c>
      <c r="Y24" s="795">
        <v>2.8644606835628306E-3</v>
      </c>
      <c r="Z24" s="795">
        <v>4.1173749573455432E-3</v>
      </c>
      <c r="AA24" s="795">
        <v>-2.3994901083519427E-3</v>
      </c>
      <c r="AB24" s="795">
        <v>-1.3823909352784769E-3</v>
      </c>
      <c r="AC24" s="795">
        <v>-7.3837084815956411E-3</v>
      </c>
      <c r="AD24" s="795">
        <v>-2.1624343200918883E-3</v>
      </c>
      <c r="AE24" s="795">
        <v>2.9208717117723548E-3</v>
      </c>
      <c r="AF24" s="795">
        <v>-1.5813915366805764E-3</v>
      </c>
      <c r="AG24" s="795">
        <v>-1.3222441384831751E-2</v>
      </c>
      <c r="AH24" s="795">
        <v>-9.4484252950471914E-3</v>
      </c>
      <c r="AI24" s="795">
        <v>-1.892833497029045E-2</v>
      </c>
    </row>
    <row r="25" spans="1:35" s="795" customFormat="1">
      <c r="A25" s="796">
        <v>43864</v>
      </c>
      <c r="B25" s="795">
        <v>1.7088558920153041E-4</v>
      </c>
      <c r="C25" s="795">
        <v>1.7040108709553969E-4</v>
      </c>
      <c r="D25" s="795">
        <v>2.4948396022028696E-4</v>
      </c>
      <c r="E25" s="795">
        <v>1.7942986866160694E-4</v>
      </c>
      <c r="F25" s="795">
        <v>1.7178940755169236E-4</v>
      </c>
      <c r="G25" s="795">
        <v>1.8583217825307585E-4</v>
      </c>
      <c r="H25" s="795">
        <v>2.9469702706985679E-4</v>
      </c>
      <c r="I25" s="795">
        <v>1.9354317115172215E-4</v>
      </c>
      <c r="J25" s="795">
        <v>3.1845987126710718E-4</v>
      </c>
      <c r="K25" s="795">
        <v>1.4030379243945568E-4</v>
      </c>
      <c r="L25" s="795">
        <v>2.6889369325044932E-4</v>
      </c>
      <c r="M25" s="795">
        <v>5.1355351679549521E-4</v>
      </c>
      <c r="N25" s="795">
        <v>1.5208041336767231E-4</v>
      </c>
      <c r="O25" s="795">
        <v>3.4560762587032556E-4</v>
      </c>
      <c r="P25" s="795">
        <v>3.9987302885902132E-4</v>
      </c>
      <c r="Q25" s="795">
        <v>4.4790448386367032E-4</v>
      </c>
      <c r="R25" s="795">
        <v>4.6622508729066148E-4</v>
      </c>
      <c r="S25" s="795">
        <v>4.68052524696283E-4</v>
      </c>
      <c r="T25" s="795">
        <v>4.8335112941000347E-4</v>
      </c>
      <c r="U25" s="795">
        <v>4.8335112941000347E-4</v>
      </c>
      <c r="V25" s="795">
        <v>4.9388215129564372E-4</v>
      </c>
      <c r="W25" s="795">
        <v>5.0613328152837589E-4</v>
      </c>
      <c r="X25" s="795">
        <v>1.3492868362290356E-3</v>
      </c>
      <c r="Y25" s="795">
        <v>-3.1913590756887933E-3</v>
      </c>
      <c r="Z25" s="795">
        <v>1.6595921811630721E-3</v>
      </c>
      <c r="AA25" s="795">
        <v>1.5669144675027891E-3</v>
      </c>
      <c r="AB25" s="795">
        <v>4.3843580850830843E-3</v>
      </c>
      <c r="AC25" s="795">
        <v>9.022647669381767E-3</v>
      </c>
      <c r="AD25" s="795">
        <v>1.1391350219036589E-3</v>
      </c>
      <c r="AE25" s="795">
        <v>7.9841293894111764E-4</v>
      </c>
      <c r="AF25" s="795">
        <v>4.0372080871655669E-3</v>
      </c>
      <c r="AG25" s="795">
        <v>9.9843616771044807E-3</v>
      </c>
      <c r="AH25" s="795">
        <v>3.9961773932148947E-3</v>
      </c>
      <c r="AI25" s="795">
        <v>5.8152763265104657E-3</v>
      </c>
    </row>
    <row r="26" spans="1:35" s="795" customFormat="1">
      <c r="A26" s="796">
        <v>43865</v>
      </c>
      <c r="B26" s="795">
        <v>1.7088558920153041E-4</v>
      </c>
      <c r="C26" s="795">
        <v>1.6946822497887482E-4</v>
      </c>
      <c r="D26" s="795">
        <v>2.4948396022028696E-4</v>
      </c>
      <c r="E26" s="795">
        <v>1.7942986866160694E-4</v>
      </c>
      <c r="F26" s="795">
        <v>2.3238104255662861E-4</v>
      </c>
      <c r="G26" s="795">
        <v>1.8462171657041004E-4</v>
      </c>
      <c r="H26" s="795">
        <v>2.0816863161821075E-4</v>
      </c>
      <c r="I26" s="795">
        <v>1.7880908252188021E-4</v>
      </c>
      <c r="J26" s="795">
        <v>3.0061557756466684E-4</v>
      </c>
      <c r="K26" s="795">
        <v>1.7074183408061216E-4</v>
      </c>
      <c r="L26" s="795">
        <v>2.6889369325044932E-4</v>
      </c>
      <c r="M26" s="795">
        <v>3.0708261233636236E-4</v>
      </c>
      <c r="N26" s="795">
        <v>1.7758225455088983E-4</v>
      </c>
      <c r="O26" s="795">
        <v>3.4560762587032556E-4</v>
      </c>
      <c r="P26" s="795">
        <v>3.9987302885902132E-4</v>
      </c>
      <c r="Q26" s="795">
        <v>4.4790448386367032E-4</v>
      </c>
      <c r="R26" s="795">
        <v>4.6622508729066148E-4</v>
      </c>
      <c r="S26" s="795">
        <v>4.68052524696283E-4</v>
      </c>
      <c r="T26" s="795">
        <v>4.8335112941000347E-4</v>
      </c>
      <c r="U26" s="795">
        <v>4.8335112941000347E-4</v>
      </c>
      <c r="V26" s="795">
        <v>4.9388215129564372E-4</v>
      </c>
      <c r="W26" s="795">
        <v>5.0613328152837589E-4</v>
      </c>
      <c r="X26" s="795">
        <v>6.8588652380165982E-3</v>
      </c>
      <c r="Y26" s="795">
        <v>-3.5581728599571871E-3</v>
      </c>
      <c r="Z26" s="795">
        <v>2.5853244746609771E-3</v>
      </c>
      <c r="AA26" s="795">
        <v>4.4457018080032995E-3</v>
      </c>
      <c r="AB26" s="795">
        <v>2.1175227030103549E-3</v>
      </c>
      <c r="AC26" s="795">
        <v>6.234652771795135E-3</v>
      </c>
      <c r="AD26" s="795">
        <v>1.1836578846886603E-3</v>
      </c>
      <c r="AE26" s="795">
        <v>1.5154887794621708E-4</v>
      </c>
      <c r="AF26" s="795">
        <v>-6.5526778893876259E-3</v>
      </c>
      <c r="AG26" s="795">
        <v>4.271671191851345E-3</v>
      </c>
      <c r="AH26" s="795">
        <v>7.4184378656592109E-3</v>
      </c>
      <c r="AI26" s="795">
        <v>1.6611692719537219E-2</v>
      </c>
    </row>
    <row r="27" spans="1:35" s="795" customFormat="1">
      <c r="A27" s="796">
        <v>43866</v>
      </c>
      <c r="B27" s="795">
        <v>1.7088558920153041E-4</v>
      </c>
      <c r="C27" s="795">
        <v>1.6817436202187785E-4</v>
      </c>
      <c r="D27" s="795">
        <v>2.4948396022028696E-4</v>
      </c>
      <c r="E27" s="795">
        <v>1.7942986866160694E-4</v>
      </c>
      <c r="F27" s="795">
        <v>2.2395750810333404E-4</v>
      </c>
      <c r="G27" s="795">
        <v>1.9105408358988107E-4</v>
      </c>
      <c r="H27" s="795">
        <v>1.1282836583448308E-4</v>
      </c>
      <c r="I27" s="795">
        <v>1.8612412029805903E-4</v>
      </c>
      <c r="J27" s="795">
        <v>2.0828983403697876E-4</v>
      </c>
      <c r="K27" s="795">
        <v>2.3637904207651772E-4</v>
      </c>
      <c r="L27" s="795">
        <v>2.6889369325044932E-4</v>
      </c>
      <c r="M27" s="795">
        <v>3.353481353178811E-4</v>
      </c>
      <c r="N27" s="795">
        <v>3.4689916199237558E-4</v>
      </c>
      <c r="O27" s="795">
        <v>3.4560762587032556E-4</v>
      </c>
      <c r="P27" s="795">
        <v>3.9987302885902132E-4</v>
      </c>
      <c r="Q27" s="795">
        <v>4.4790448386367032E-4</v>
      </c>
      <c r="R27" s="795">
        <v>4.6622508729066148E-4</v>
      </c>
      <c r="S27" s="795">
        <v>4.68052524696283E-4</v>
      </c>
      <c r="T27" s="795">
        <v>4.8335112941000347E-4</v>
      </c>
      <c r="U27" s="795">
        <v>4.8335112941000347E-4</v>
      </c>
      <c r="V27" s="795">
        <v>4.9388215129564372E-4</v>
      </c>
      <c r="W27" s="795">
        <v>5.0613328152837589E-4</v>
      </c>
      <c r="X27" s="795">
        <v>5.7387746510957349E-3</v>
      </c>
      <c r="Y27" s="795">
        <v>3.6044268657211553E-3</v>
      </c>
      <c r="Z27" s="795">
        <v>1.3192333217934671E-2</v>
      </c>
      <c r="AA27" s="795">
        <v>3.0942687784922818E-3</v>
      </c>
      <c r="AB27" s="795">
        <v>2.1111224201604273E-3</v>
      </c>
      <c r="AC27" s="795">
        <v>1.6257859976522848E-3</v>
      </c>
      <c r="AD27" s="795">
        <v>1.2767218289511106E-3</v>
      </c>
      <c r="AE27" s="795">
        <v>9.0427086570987747E-4</v>
      </c>
      <c r="AF27" s="795">
        <v>2.0783461346129961E-3</v>
      </c>
      <c r="AG27" s="795">
        <v>-3.3245343387257043E-3</v>
      </c>
      <c r="AH27" s="795">
        <v>9.5912118815060232E-3</v>
      </c>
      <c r="AI27" s="795">
        <v>1.0117634150737853E-2</v>
      </c>
    </row>
    <row r="28" spans="1:35" s="795" customFormat="1">
      <c r="A28" s="796">
        <v>43867</v>
      </c>
      <c r="B28" s="795">
        <v>1.6137008906524919E-4</v>
      </c>
      <c r="C28" s="795">
        <v>1.780848639882926E-4</v>
      </c>
      <c r="D28" s="795">
        <v>2.3996771230905267E-4</v>
      </c>
      <c r="E28" s="795">
        <v>1.6943859351851165E-4</v>
      </c>
      <c r="F28" s="795">
        <v>2.0226683121160605E-4</v>
      </c>
      <c r="G28" s="795">
        <v>1.8572787105308741E-4</v>
      </c>
      <c r="H28" s="795">
        <v>8.6192752442038056E-5</v>
      </c>
      <c r="I28" s="795">
        <v>1.0855219932470739E-4</v>
      </c>
      <c r="J28" s="795">
        <v>-5.0668238057660631E-5</v>
      </c>
      <c r="K28" s="795">
        <v>1.6174700249904639E-4</v>
      </c>
      <c r="L28" s="795">
        <v>2.5937726067737366E-4</v>
      </c>
      <c r="M28" s="795">
        <v>2.7725038536252633E-4</v>
      </c>
      <c r="N28" s="795">
        <v>3.788817686973811E-4</v>
      </c>
      <c r="O28" s="795">
        <v>3.4560762587032556E-4</v>
      </c>
      <c r="P28" s="795">
        <v>3.9987302885902132E-4</v>
      </c>
      <c r="Q28" s="795">
        <v>4.4790448386367032E-4</v>
      </c>
      <c r="R28" s="795">
        <v>4.6622508729066148E-4</v>
      </c>
      <c r="S28" s="795">
        <v>4.68052524696283E-4</v>
      </c>
      <c r="T28" s="795">
        <v>4.8335112941000347E-4</v>
      </c>
      <c r="U28" s="795">
        <v>4.8335112941000347E-4</v>
      </c>
      <c r="V28" s="795">
        <v>4.9388215129564372E-4</v>
      </c>
      <c r="W28" s="795">
        <v>5.0613328152837589E-4</v>
      </c>
      <c r="X28" s="795">
        <v>-1.0684786180159556E-5</v>
      </c>
      <c r="Y28" s="795">
        <v>2.734213911669281E-3</v>
      </c>
      <c r="Z28" s="795">
        <v>2.6748453023672791E-3</v>
      </c>
      <c r="AA28" s="795">
        <v>6.5108335304309151E-4</v>
      </c>
      <c r="AB28" s="795">
        <v>-2.3950407618160696E-3</v>
      </c>
      <c r="AC28" s="795">
        <v>-5.2642441949577456E-3</v>
      </c>
      <c r="AD28" s="795">
        <v>2.5372962032554902E-4</v>
      </c>
      <c r="AE28" s="795">
        <v>1.1491300873911481E-3</v>
      </c>
      <c r="AF28" s="795">
        <v>1.1572187899944186E-3</v>
      </c>
      <c r="AG28" s="795">
        <v>-1.7882396995575589E-2</v>
      </c>
      <c r="AH28" s="795">
        <v>-5.2324574644808663E-3</v>
      </c>
      <c r="AI28" s="795">
        <v>3.6254613568602601E-3</v>
      </c>
    </row>
    <row r="29" spans="1:35" s="795" customFormat="1">
      <c r="A29" s="796">
        <v>43868</v>
      </c>
      <c r="B29" s="795">
        <v>1.6137008906524919E-4</v>
      </c>
      <c r="C29" s="795">
        <v>1.6612874318133741E-4</v>
      </c>
      <c r="D29" s="795">
        <v>2.3996771230905267E-4</v>
      </c>
      <c r="E29" s="795">
        <v>1.6943859351851165E-4</v>
      </c>
      <c r="F29" s="795">
        <v>-1.5001067383613176E-5</v>
      </c>
      <c r="G29" s="795">
        <v>1.6630135215334185E-4</v>
      </c>
      <c r="H29" s="795">
        <v>1.3121228352197534E-4</v>
      </c>
      <c r="I29" s="795">
        <v>2.1871302076981181E-4</v>
      </c>
      <c r="J29" s="795">
        <v>4.9302693710684409E-4</v>
      </c>
      <c r="K29" s="795">
        <v>1.4526121238067624E-4</v>
      </c>
      <c r="L29" s="795">
        <v>2.5937726067737366E-4</v>
      </c>
      <c r="M29" s="795">
        <v>3.3051895586155844E-4</v>
      </c>
      <c r="N29" s="795">
        <v>4.0561948048356555E-4</v>
      </c>
      <c r="O29" s="795">
        <v>3.4560762587032556E-4</v>
      </c>
      <c r="P29" s="795">
        <v>3.9987302885902132E-4</v>
      </c>
      <c r="Q29" s="795">
        <v>4.4790448386367032E-4</v>
      </c>
      <c r="R29" s="795">
        <v>4.6622508729066148E-4</v>
      </c>
      <c r="S29" s="795">
        <v>4.68052524696283E-4</v>
      </c>
      <c r="T29" s="795">
        <v>4.8335112941000347E-4</v>
      </c>
      <c r="U29" s="795">
        <v>4.8335112941000347E-4</v>
      </c>
      <c r="V29" s="795">
        <v>4.9388215129564372E-4</v>
      </c>
      <c r="W29" s="795">
        <v>5.0613328152837589E-4</v>
      </c>
      <c r="X29" s="795">
        <v>-8.1046293699477134E-3</v>
      </c>
      <c r="Y29" s="795">
        <v>3.4769306984607784E-3</v>
      </c>
      <c r="Z29" s="795">
        <v>-1.0022890184363531E-3</v>
      </c>
      <c r="AA29" s="795">
        <v>-3.8606190898272663E-3</v>
      </c>
      <c r="AB29" s="795">
        <v>-1.4743793004736716E-3</v>
      </c>
      <c r="AC29" s="795">
        <v>-6.3043218557510272E-3</v>
      </c>
      <c r="AD29" s="795">
        <v>9.0628211091670074E-4</v>
      </c>
      <c r="AE29" s="795">
        <v>-1.0865686822089105E-3</v>
      </c>
      <c r="AF29" s="795">
        <v>9.8337274598736535E-4</v>
      </c>
      <c r="AG29" s="795">
        <v>-1.3054233464036002E-2</v>
      </c>
      <c r="AH29" s="795">
        <v>-9.2489304730215549E-3</v>
      </c>
      <c r="AI29" s="795">
        <v>-5.1060131352698157E-3</v>
      </c>
    </row>
    <row r="30" spans="1:35" s="795" customFormat="1">
      <c r="A30" s="796">
        <v>43871</v>
      </c>
      <c r="B30" s="795">
        <v>1.6137008906524919E-4</v>
      </c>
      <c r="C30" s="795">
        <v>1.5327550291655001E-4</v>
      </c>
      <c r="D30" s="795">
        <v>2.3996771230905267E-4</v>
      </c>
      <c r="E30" s="795">
        <v>1.6943859351851165E-4</v>
      </c>
      <c r="F30" s="795">
        <v>2.0771020272514207E-4</v>
      </c>
      <c r="G30" s="795">
        <v>1.9623821909697803E-4</v>
      </c>
      <c r="H30" s="795">
        <v>4.0187978365779919E-4</v>
      </c>
      <c r="I30" s="795">
        <v>2.2274477039330165E-4</v>
      </c>
      <c r="J30" s="795">
        <v>-3.6566293373097025E-4</v>
      </c>
      <c r="K30" s="795">
        <v>1.8796945892862738E-4</v>
      </c>
      <c r="L30" s="795">
        <v>2.5937726067737366E-4</v>
      </c>
      <c r="M30" s="795">
        <v>5.9995904973475511E-4</v>
      </c>
      <c r="N30" s="795">
        <v>1.1102228732973174E-4</v>
      </c>
      <c r="O30" s="795">
        <v>3.4560762587032556E-4</v>
      </c>
      <c r="P30" s="795">
        <v>3.9987302885902132E-4</v>
      </c>
      <c r="Q30" s="795">
        <v>4.4790448386367032E-4</v>
      </c>
      <c r="R30" s="795">
        <v>4.6622508729066148E-4</v>
      </c>
      <c r="S30" s="795">
        <v>4.68052524696283E-4</v>
      </c>
      <c r="T30" s="795">
        <v>4.8335112941000347E-4</v>
      </c>
      <c r="U30" s="795">
        <v>4.8335112941000347E-4</v>
      </c>
      <c r="V30" s="795">
        <v>4.9388215129564372E-4</v>
      </c>
      <c r="W30" s="795">
        <v>5.0613328152837589E-4</v>
      </c>
      <c r="X30" s="795">
        <v>-8.6774118076904383E-4</v>
      </c>
      <c r="Y30" s="795">
        <v>2.4356594305530166E-4</v>
      </c>
      <c r="Z30" s="795">
        <v>-4.2909582466118534E-3</v>
      </c>
      <c r="AA30" s="795">
        <v>-3.7683290428359717E-3</v>
      </c>
      <c r="AB30" s="795">
        <v>-2.5965860459400414E-3</v>
      </c>
      <c r="AC30" s="795">
        <v>-9.345089882922708E-3</v>
      </c>
      <c r="AD30" s="795">
        <v>2.0485554464988454E-5</v>
      </c>
      <c r="AE30" s="795">
        <v>-1.3597212197812292E-3</v>
      </c>
      <c r="AF30" s="795">
        <v>5.9780618566063204E-4</v>
      </c>
      <c r="AG30" s="795">
        <v>-1.7848720490066805E-3</v>
      </c>
      <c r="AH30" s="795">
        <v>-1.3309816753686587E-2</v>
      </c>
      <c r="AI30" s="795">
        <v>7.929490968527908E-3</v>
      </c>
    </row>
    <row r="31" spans="1:35" s="795" customFormat="1">
      <c r="A31" s="796">
        <v>43872</v>
      </c>
      <c r="B31" s="795">
        <v>1.6137008906524919E-4</v>
      </c>
      <c r="C31" s="795">
        <v>1.5749647077845097E-4</v>
      </c>
      <c r="D31" s="795">
        <v>2.3996771230905267E-4</v>
      </c>
      <c r="E31" s="795">
        <v>1.6943859351851165E-4</v>
      </c>
      <c r="F31" s="795">
        <v>2.0882077409045685E-4</v>
      </c>
      <c r="G31" s="795">
        <v>3.9357428303388176E-4</v>
      </c>
      <c r="H31" s="795">
        <v>2.3648070475723593E-4</v>
      </c>
      <c r="I31" s="795">
        <v>2.6185036026848962E-4</v>
      </c>
      <c r="J31" s="795">
        <v>6.0797234131326761E-5</v>
      </c>
      <c r="K31" s="795">
        <v>1.8069827244304726E-4</v>
      </c>
      <c r="L31" s="795">
        <v>2.5937726067737366E-4</v>
      </c>
      <c r="M31" s="795">
        <v>3.7546602828042452E-4</v>
      </c>
      <c r="N31" s="795">
        <v>4.1329466342499011E-4</v>
      </c>
      <c r="O31" s="795">
        <v>3.4560762587032556E-4</v>
      </c>
      <c r="P31" s="795">
        <v>3.9987302885902132E-4</v>
      </c>
      <c r="Q31" s="795">
        <v>4.4790448386367032E-4</v>
      </c>
      <c r="R31" s="795">
        <v>4.6622508729066148E-4</v>
      </c>
      <c r="S31" s="795">
        <v>4.68052524696283E-4</v>
      </c>
      <c r="T31" s="795">
        <v>4.8335112941000347E-4</v>
      </c>
      <c r="U31" s="795">
        <v>4.8335112941000347E-4</v>
      </c>
      <c r="V31" s="795">
        <v>4.9388215129564372E-4</v>
      </c>
      <c r="W31" s="795">
        <v>5.0613328152837589E-4</v>
      </c>
      <c r="X31" s="795">
        <v>1.0204524424021866E-2</v>
      </c>
      <c r="Y31" s="795">
        <v>-5.8506430017435385E-4</v>
      </c>
      <c r="Z31" s="795">
        <v>1.5362179863069869E-3</v>
      </c>
      <c r="AA31" s="795">
        <v>5.4238517061635516E-3</v>
      </c>
      <c r="AB31" s="795">
        <v>4.4529032606233088E-3</v>
      </c>
      <c r="AC31" s="795">
        <v>1.7939723594820656E-2</v>
      </c>
      <c r="AD31" s="795">
        <v>-2.5752740911033634E-4</v>
      </c>
      <c r="AE31" s="795">
        <v>2.9406529997568764E-3</v>
      </c>
      <c r="AF31" s="795">
        <v>1.9635118276271069E-3</v>
      </c>
      <c r="AG31" s="795">
        <v>1.5386645838020074E-2</v>
      </c>
      <c r="AH31" s="795">
        <v>1.6951426438665207E-2</v>
      </c>
      <c r="AI31" s="795">
        <v>1.4575654087296552E-3</v>
      </c>
    </row>
    <row r="32" spans="1:35" s="795" customFormat="1">
      <c r="A32" s="796">
        <v>43873</v>
      </c>
      <c r="B32" s="795">
        <v>1.6137008906524919E-4</v>
      </c>
      <c r="C32" s="795">
        <v>1.5413081417192664E-4</v>
      </c>
      <c r="D32" s="795">
        <v>2.3996771230905267E-4</v>
      </c>
      <c r="E32" s="795">
        <v>1.6943859351851165E-4</v>
      </c>
      <c r="F32" s="795">
        <v>-3.5613233935405386E-4</v>
      </c>
      <c r="G32" s="795">
        <v>1.9729691482806011E-4</v>
      </c>
      <c r="H32" s="795">
        <v>1.5410743844412877E-4</v>
      </c>
      <c r="I32" s="795">
        <v>8.2367486209378171E-5</v>
      </c>
      <c r="J32" s="795">
        <v>1.8744674232795688E-5</v>
      </c>
      <c r="K32" s="795">
        <v>4.0900002219923515E-4</v>
      </c>
      <c r="L32" s="795">
        <v>2.5937726067737366E-4</v>
      </c>
      <c r="M32" s="795">
        <v>1.6658311856265762E-4</v>
      </c>
      <c r="N32" s="795">
        <v>2.3291258907720547E-4</v>
      </c>
      <c r="O32" s="795">
        <v>3.4560762587032556E-4</v>
      </c>
      <c r="P32" s="795">
        <v>3.9987302885902132E-4</v>
      </c>
      <c r="Q32" s="795">
        <v>4.4790448386367032E-4</v>
      </c>
      <c r="R32" s="795">
        <v>4.6622508729066148E-4</v>
      </c>
      <c r="S32" s="795">
        <v>4.68052524696283E-4</v>
      </c>
      <c r="T32" s="795">
        <v>4.8335112941000347E-4</v>
      </c>
      <c r="U32" s="795">
        <v>4.8335112941000347E-4</v>
      </c>
      <c r="V32" s="795">
        <v>4.9388215129564372E-4</v>
      </c>
      <c r="W32" s="795">
        <v>5.0613328152837589E-4</v>
      </c>
      <c r="X32" s="795">
        <v>7.6016620758094788E-3</v>
      </c>
      <c r="Y32" s="795">
        <v>1.3188699523725145E-3</v>
      </c>
      <c r="Z32" s="795">
        <v>4.1850323382552901E-5</v>
      </c>
      <c r="AA32" s="795">
        <v>2.8566438729029642E-3</v>
      </c>
      <c r="AB32" s="795">
        <v>2.6039367356220922E-3</v>
      </c>
      <c r="AC32" s="795">
        <v>1.0199041741535408E-2</v>
      </c>
      <c r="AD32" s="795">
        <v>8.4654672165118683E-4</v>
      </c>
      <c r="AE32" s="795">
        <v>7.3839326861779853E-6</v>
      </c>
      <c r="AF32" s="795">
        <v>5.6619006026181751E-4</v>
      </c>
      <c r="AG32" s="795">
        <v>1.8485308382199195E-2</v>
      </c>
      <c r="AH32" s="795">
        <v>6.5214681415632914E-3</v>
      </c>
      <c r="AI32" s="795">
        <v>7.041060896063156E-3</v>
      </c>
    </row>
    <row r="33" spans="1:35" s="795" customFormat="1">
      <c r="A33" s="796">
        <v>43874</v>
      </c>
      <c r="B33" s="795">
        <v>1.6137008906524919E-4</v>
      </c>
      <c r="C33" s="795">
        <v>1.5807935836575915E-4</v>
      </c>
      <c r="D33" s="795">
        <v>2.3996771230905267E-4</v>
      </c>
      <c r="E33" s="795">
        <v>1.6943859351851165E-4</v>
      </c>
      <c r="F33" s="795">
        <v>2.0885155587202497E-4</v>
      </c>
      <c r="G33" s="795">
        <v>1.6731705054673363E-4</v>
      </c>
      <c r="H33" s="795">
        <v>8.2014069327174255E-5</v>
      </c>
      <c r="I33" s="795">
        <v>1.7450683471498252E-4</v>
      </c>
      <c r="J33" s="795">
        <v>2.5836769370179979E-5</v>
      </c>
      <c r="K33" s="795">
        <v>1.544391446863802E-4</v>
      </c>
      <c r="L33" s="795">
        <v>2.5937726067737366E-4</v>
      </c>
      <c r="M33" s="795">
        <v>3.1900313018073945E-4</v>
      </c>
      <c r="N33" s="795">
        <v>1.5161463490676041E-4</v>
      </c>
      <c r="O33" s="795">
        <v>3.4560762587032556E-4</v>
      </c>
      <c r="P33" s="795">
        <v>3.9987302885902132E-4</v>
      </c>
      <c r="Q33" s="795">
        <v>4.4790448386367032E-4</v>
      </c>
      <c r="R33" s="795">
        <v>4.6622508729066148E-4</v>
      </c>
      <c r="S33" s="795">
        <v>4.68052524696283E-4</v>
      </c>
      <c r="T33" s="795">
        <v>4.8335112941000347E-4</v>
      </c>
      <c r="U33" s="795">
        <v>4.8335112941000347E-4</v>
      </c>
      <c r="V33" s="795">
        <v>4.9388215129564372E-4</v>
      </c>
      <c r="W33" s="795">
        <v>5.0613328152837589E-4</v>
      </c>
      <c r="X33" s="795">
        <v>-2.6121426818159765E-4</v>
      </c>
      <c r="Y33" s="795">
        <v>1.7595598736781515E-3</v>
      </c>
      <c r="Z33" s="795">
        <v>8.2919871806241829E-4</v>
      </c>
      <c r="AA33" s="795">
        <v>5.9340491006465435E-4</v>
      </c>
      <c r="AB33" s="795">
        <v>6.8453835484350023E-4</v>
      </c>
      <c r="AC33" s="795">
        <v>-1.2831922670449858E-3</v>
      </c>
      <c r="AD33" s="795">
        <v>-5.2294096382576871E-4</v>
      </c>
      <c r="AE33" s="795">
        <v>8.0867609390877782E-4</v>
      </c>
      <c r="AF33" s="795">
        <v>-1.3589158116467104E-3</v>
      </c>
      <c r="AG33" s="795">
        <v>3.1705272222075642E-3</v>
      </c>
      <c r="AH33" s="795">
        <v>-6.5799396409226274E-3</v>
      </c>
      <c r="AI33" s="795">
        <v>-1.7114438509097107E-3</v>
      </c>
    </row>
    <row r="34" spans="1:35" s="795" customFormat="1">
      <c r="A34" s="796">
        <v>43875</v>
      </c>
      <c r="B34" s="795">
        <v>1.6137008906524919E-4</v>
      </c>
      <c r="C34" s="795">
        <v>1.5525615188960451E-4</v>
      </c>
      <c r="D34" s="795">
        <v>2.3996771230905267E-4</v>
      </c>
      <c r="E34" s="795">
        <v>1.6943859351851165E-4</v>
      </c>
      <c r="F34" s="795">
        <v>1.9669477786887768E-4</v>
      </c>
      <c r="G34" s="795">
        <v>1.3383124818777681E-4</v>
      </c>
      <c r="H34" s="795">
        <v>2.7387116900312591E-4</v>
      </c>
      <c r="I34" s="795">
        <v>5.209832315147267E-4</v>
      </c>
      <c r="J34" s="795">
        <v>1.4589798691178046E-4</v>
      </c>
      <c r="K34" s="795">
        <v>6.3291452682356919E-5</v>
      </c>
      <c r="L34" s="795">
        <v>2.5937726067737366E-4</v>
      </c>
      <c r="M34" s="795">
        <v>2.4949696744513972E-4</v>
      </c>
      <c r="N34" s="795">
        <v>2.4951131586536945E-4</v>
      </c>
      <c r="O34" s="795">
        <v>3.4560762587032556E-4</v>
      </c>
      <c r="P34" s="795">
        <v>3.9987302885902132E-4</v>
      </c>
      <c r="Q34" s="795">
        <v>4.4790448386367032E-4</v>
      </c>
      <c r="R34" s="795">
        <v>4.6622508729066148E-4</v>
      </c>
      <c r="S34" s="795">
        <v>4.68052524696283E-4</v>
      </c>
      <c r="T34" s="795">
        <v>4.8335112941000347E-4</v>
      </c>
      <c r="U34" s="795">
        <v>4.8335112941000347E-4</v>
      </c>
      <c r="V34" s="795">
        <v>4.9388215129564372E-4</v>
      </c>
      <c r="W34" s="795">
        <v>5.0613328152837589E-4</v>
      </c>
      <c r="X34" s="795">
        <v>-1.8865928794560283E-3</v>
      </c>
      <c r="Y34" s="795">
        <v>-1.6228589349505107E-3</v>
      </c>
      <c r="Z34" s="795">
        <v>6.2740536354422005E-4</v>
      </c>
      <c r="AA34" s="795">
        <v>-1.6201147922333403E-3</v>
      </c>
      <c r="AB34" s="795">
        <v>1.7745706927601024E-3</v>
      </c>
      <c r="AC34" s="795">
        <v>-3.695434184725066E-4</v>
      </c>
      <c r="AD34" s="795">
        <v>2.1642589432235848E-3</v>
      </c>
      <c r="AE34" s="795">
        <v>2.253104138226325E-3</v>
      </c>
      <c r="AF34" s="795">
        <v>2.8356157594442433E-3</v>
      </c>
      <c r="AG34" s="795">
        <v>-7.4514798152682804E-3</v>
      </c>
      <c r="AH34" s="795">
        <v>-4.9741690589455434E-3</v>
      </c>
      <c r="AI34" s="795">
        <v>1.9577654291278446E-3</v>
      </c>
    </row>
    <row r="35" spans="1:35" s="795" customFormat="1">
      <c r="A35" s="796">
        <v>43878</v>
      </c>
      <c r="B35" s="795">
        <v>1.6137008906524919E-4</v>
      </c>
      <c r="C35" s="795">
        <v>1.5775908454962462E-4</v>
      </c>
      <c r="D35" s="795">
        <v>2.3996771230905267E-4</v>
      </c>
      <c r="E35" s="795">
        <v>1.6943859351851165E-4</v>
      </c>
      <c r="F35" s="795">
        <v>1.8108508605729767E-4</v>
      </c>
      <c r="G35" s="795">
        <v>1.8839509679735578E-4</v>
      </c>
      <c r="H35" s="795">
        <v>1.2656500954721928E-4</v>
      </c>
      <c r="I35" s="795">
        <v>2.6972715997675145E-4</v>
      </c>
      <c r="J35" s="795">
        <v>1.296681811504552E-4</v>
      </c>
      <c r="K35" s="795">
        <v>8.2402435071404767E-5</v>
      </c>
      <c r="L35" s="795">
        <v>2.5937726067737366E-4</v>
      </c>
      <c r="M35" s="795">
        <v>2.2627721009094159E-4</v>
      </c>
      <c r="N35" s="795">
        <v>2.9283367719856734E-4</v>
      </c>
      <c r="O35" s="795">
        <v>3.4560762587032556E-4</v>
      </c>
      <c r="P35" s="795">
        <v>3.9987302885902132E-4</v>
      </c>
      <c r="Q35" s="795">
        <v>4.4790448386367032E-4</v>
      </c>
      <c r="R35" s="795">
        <v>4.6622508729066148E-4</v>
      </c>
      <c r="S35" s="795">
        <v>4.68052524696283E-4</v>
      </c>
      <c r="T35" s="795">
        <v>4.8335112941000347E-4</v>
      </c>
      <c r="U35" s="795">
        <v>4.8335112941000347E-4</v>
      </c>
      <c r="V35" s="795">
        <v>4.9388215129564372E-4</v>
      </c>
      <c r="W35" s="795">
        <v>5.0613328152837589E-4</v>
      </c>
      <c r="X35" s="795">
        <v>1.0878984391846647E-3</v>
      </c>
      <c r="Y35" s="795">
        <v>1.4940491213393248E-3</v>
      </c>
      <c r="Z35" s="795">
        <v>-3.156966918999804E-3</v>
      </c>
      <c r="AA35" s="795">
        <v>-7.4760201509616042E-4</v>
      </c>
      <c r="AB35" s="795">
        <v>8.2856922792151622E-4</v>
      </c>
      <c r="AC35" s="795">
        <v>2.6565807692495724E-3</v>
      </c>
      <c r="AD35" s="795">
        <v>-3.9711136521014545E-5</v>
      </c>
      <c r="AE35" s="795">
        <v>1.907565589657656E-3</v>
      </c>
      <c r="AF35" s="795">
        <v>3.6117630453107452E-3</v>
      </c>
      <c r="AG35" s="795">
        <v>7.09006351135133E-3</v>
      </c>
      <c r="AH35" s="795">
        <v>4.8134080659607559E-3</v>
      </c>
      <c r="AI35" s="795">
        <v>1.2986236717968946E-3</v>
      </c>
    </row>
    <row r="36" spans="1:35" s="795" customFormat="1">
      <c r="A36" s="796">
        <v>43879</v>
      </c>
      <c r="B36" s="795">
        <v>1.6137008906524919E-4</v>
      </c>
      <c r="C36" s="795">
        <v>1.570123048917349E-4</v>
      </c>
      <c r="D36" s="795">
        <v>2.3996771230905267E-4</v>
      </c>
      <c r="E36" s="795">
        <v>1.6943859351851165E-4</v>
      </c>
      <c r="F36" s="795">
        <v>1.8364699875528245E-4</v>
      </c>
      <c r="G36" s="795">
        <v>1.5491257708233341E-4</v>
      </c>
      <c r="H36" s="795">
        <v>3.2241411606737103E-5</v>
      </c>
      <c r="I36" s="795">
        <v>5.702661595097247E-5</v>
      </c>
      <c r="J36" s="795">
        <v>-3.1399941049170543E-5</v>
      </c>
      <c r="K36" s="795">
        <v>1.0794621822296513E-4</v>
      </c>
      <c r="L36" s="795">
        <v>2.5937726067737366E-4</v>
      </c>
      <c r="M36" s="795">
        <v>6.9798587078406804E-4</v>
      </c>
      <c r="N36" s="795">
        <v>2.5997388811482836E-4</v>
      </c>
      <c r="O36" s="795">
        <v>3.4560762587032556E-4</v>
      </c>
      <c r="P36" s="795">
        <v>3.9987302885902132E-4</v>
      </c>
      <c r="Q36" s="795">
        <v>4.4790448386367032E-4</v>
      </c>
      <c r="R36" s="795">
        <v>4.6622508729066148E-4</v>
      </c>
      <c r="S36" s="795">
        <v>4.68052524696283E-4</v>
      </c>
      <c r="T36" s="795">
        <v>4.8335112941000347E-4</v>
      </c>
      <c r="U36" s="795">
        <v>4.8335112941000347E-4</v>
      </c>
      <c r="V36" s="795">
        <v>4.9388215129564372E-4</v>
      </c>
      <c r="W36" s="795">
        <v>5.0613328152837589E-4</v>
      </c>
      <c r="X36" s="795">
        <v>-3.2243073903974739E-3</v>
      </c>
      <c r="Y36" s="795">
        <v>2.7920599637625276E-3</v>
      </c>
      <c r="Z36" s="795">
        <v>1.3739366248208817E-3</v>
      </c>
      <c r="AA36" s="795">
        <v>-3.8045426042576658E-4</v>
      </c>
      <c r="AB36" s="795">
        <v>5.609198703004914E-5</v>
      </c>
      <c r="AC36" s="795">
        <v>-3.4591051875930701E-3</v>
      </c>
      <c r="AD36" s="795">
        <v>-1.6877903262180194E-4</v>
      </c>
      <c r="AE36" s="795">
        <v>-9.3219608742989291E-4</v>
      </c>
      <c r="AF36" s="795">
        <v>7.2080688083397959E-5</v>
      </c>
      <c r="AG36" s="795">
        <v>-2.9090886033296126E-3</v>
      </c>
      <c r="AH36" s="795">
        <v>2.0111434824123808E-3</v>
      </c>
      <c r="AI36" s="795">
        <v>-4.4329815132977402E-3</v>
      </c>
    </row>
    <row r="37" spans="1:35" s="795" customFormat="1">
      <c r="A37" s="796">
        <v>43880</v>
      </c>
      <c r="B37" s="795">
        <v>1.6137008906524919E-4</v>
      </c>
      <c r="C37" s="795">
        <v>1.5644631915390228E-4</v>
      </c>
      <c r="D37" s="795">
        <v>2.3996771230905267E-4</v>
      </c>
      <c r="E37" s="795">
        <v>1.6943859351851165E-4</v>
      </c>
      <c r="F37" s="795">
        <v>1.9456666113248922E-4</v>
      </c>
      <c r="G37" s="795">
        <v>1.2848711989965622E-4</v>
      </c>
      <c r="H37" s="795">
        <v>1.5584008345559397E-4</v>
      </c>
      <c r="I37" s="795">
        <v>2.2402035897028938E-4</v>
      </c>
      <c r="J37" s="795">
        <v>2.4006515185903687E-4</v>
      </c>
      <c r="K37" s="795">
        <v>9.7141110385168261E-5</v>
      </c>
      <c r="L37" s="795">
        <v>2.5937726067737366E-4</v>
      </c>
      <c r="M37" s="795">
        <v>3.2219844863234925E-4</v>
      </c>
      <c r="N37" s="795">
        <v>2.8921608400267473E-4</v>
      </c>
      <c r="O37" s="795">
        <v>3.4560762587032556E-4</v>
      </c>
      <c r="P37" s="795">
        <v>3.9987302885902132E-4</v>
      </c>
      <c r="Q37" s="795">
        <v>4.4790448386367032E-4</v>
      </c>
      <c r="R37" s="795">
        <v>4.6622508729066148E-4</v>
      </c>
      <c r="S37" s="795">
        <v>4.68052524696283E-4</v>
      </c>
      <c r="T37" s="795">
        <v>4.8335112941000347E-4</v>
      </c>
      <c r="U37" s="795">
        <v>4.8335112941000347E-4</v>
      </c>
      <c r="V37" s="795">
        <v>4.9388215129564372E-4</v>
      </c>
      <c r="W37" s="795">
        <v>5.0613328152837589E-4</v>
      </c>
      <c r="X37" s="795">
        <v>3.4892505254449091E-3</v>
      </c>
      <c r="Y37" s="795">
        <v>1.459363331477892E-3</v>
      </c>
      <c r="Z37" s="795">
        <v>2.2776041319239049E-3</v>
      </c>
      <c r="AA37" s="795">
        <v>3.8913311206925094E-3</v>
      </c>
      <c r="AB37" s="795">
        <v>1.324692078485068E-3</v>
      </c>
      <c r="AC37" s="795">
        <v>5.4310163451676274E-3</v>
      </c>
      <c r="AD37" s="795">
        <v>4.7955355374895703E-4</v>
      </c>
      <c r="AE37" s="795">
        <v>1.4076136097458392E-3</v>
      </c>
      <c r="AF37" s="795">
        <v>9.3788222292157108E-4</v>
      </c>
      <c r="AG37" s="795">
        <v>8.3688964494421647E-3</v>
      </c>
      <c r="AH37" s="795">
        <v>7.1146982631973277E-3</v>
      </c>
      <c r="AI37" s="795">
        <v>5.4159294749114295E-3</v>
      </c>
    </row>
    <row r="38" spans="1:35" s="795" customFormat="1">
      <c r="A38" s="796">
        <v>43881</v>
      </c>
      <c r="B38" s="795">
        <v>1.6137008906524919E-4</v>
      </c>
      <c r="C38" s="795">
        <v>1.4054512021566268E-4</v>
      </c>
      <c r="D38" s="795">
        <v>2.3996771230905267E-4</v>
      </c>
      <c r="E38" s="795">
        <v>1.6943859351851165E-4</v>
      </c>
      <c r="F38" s="795">
        <v>1.2132834071532095E-4</v>
      </c>
      <c r="G38" s="795">
        <v>1.7246739838205905E-4</v>
      </c>
      <c r="H38" s="795">
        <v>1.1082570920883938E-4</v>
      </c>
      <c r="I38" s="795">
        <v>1.6614515548396547E-4</v>
      </c>
      <c r="J38" s="795">
        <v>2.4051387942303215E-4</v>
      </c>
      <c r="K38" s="795">
        <v>9.5745494021137745E-5</v>
      </c>
      <c r="L38" s="795">
        <v>2.5937726067737366E-4</v>
      </c>
      <c r="M38" s="795">
        <v>1.8409067400226853E-4</v>
      </c>
      <c r="N38" s="795">
        <v>3.4032062857769496E-4</v>
      </c>
      <c r="O38" s="795">
        <v>3.4560762587032556E-4</v>
      </c>
      <c r="P38" s="795">
        <v>3.9987302885902132E-4</v>
      </c>
      <c r="Q38" s="795">
        <v>4.4790448386367032E-4</v>
      </c>
      <c r="R38" s="795">
        <v>4.6622508729066148E-4</v>
      </c>
      <c r="S38" s="795">
        <v>4.68052524696283E-4</v>
      </c>
      <c r="T38" s="795">
        <v>4.8335112941000347E-4</v>
      </c>
      <c r="U38" s="795">
        <v>4.8335112941000347E-4</v>
      </c>
      <c r="V38" s="795">
        <v>4.9388215129564372E-4</v>
      </c>
      <c r="W38" s="795">
        <v>5.0613328152837589E-4</v>
      </c>
      <c r="X38" s="795">
        <v>-9.6927215577460313E-3</v>
      </c>
      <c r="Y38" s="795">
        <v>1.4653209510993026E-3</v>
      </c>
      <c r="Z38" s="795">
        <v>3.3566300838001606E-3</v>
      </c>
      <c r="AA38" s="795">
        <v>-3.1364837410785551E-3</v>
      </c>
      <c r="AB38" s="795">
        <v>-3.4784517133257253E-4</v>
      </c>
      <c r="AC38" s="795">
        <v>-6.0520128904502091E-3</v>
      </c>
      <c r="AD38" s="795">
        <v>-1.2704121249629274E-3</v>
      </c>
      <c r="AE38" s="795">
        <v>-1.0097085464767508E-3</v>
      </c>
      <c r="AF38" s="795">
        <v>-5.1642808498596482E-3</v>
      </c>
      <c r="AG38" s="795">
        <v>-3.9420534805705287E-3</v>
      </c>
      <c r="AH38" s="795">
        <v>-9.8845754323579893E-3</v>
      </c>
      <c r="AI38" s="795">
        <v>-3.8497830293110491E-3</v>
      </c>
    </row>
    <row r="39" spans="1:35" s="795" customFormat="1">
      <c r="A39" s="796">
        <v>43882</v>
      </c>
      <c r="B39" s="795">
        <v>1.6137008906524919E-4</v>
      </c>
      <c r="C39" s="795">
        <v>1.1716460571808973E-4</v>
      </c>
      <c r="D39" s="795">
        <v>2.3996771230905267E-4</v>
      </c>
      <c r="E39" s="795">
        <v>1.6943859351851165E-4</v>
      </c>
      <c r="F39" s="795">
        <v>1.6136728808446854E-4</v>
      </c>
      <c r="G39" s="795">
        <v>1.4721718464438815E-4</v>
      </c>
      <c r="H39" s="795">
        <v>9.7032165971233653E-5</v>
      </c>
      <c r="I39" s="795">
        <v>1.7670347853426804E-4</v>
      </c>
      <c r="J39" s="795">
        <v>3.5486250217031667E-4</v>
      </c>
      <c r="K39" s="795">
        <v>1.9968994102259607E-4</v>
      </c>
      <c r="L39" s="795">
        <v>2.5937726067737366E-4</v>
      </c>
      <c r="M39" s="795">
        <v>2.8389288048358274E-4</v>
      </c>
      <c r="N39" s="795">
        <v>2.1419279138390479E-4</v>
      </c>
      <c r="O39" s="795">
        <v>3.4560762587032556E-4</v>
      </c>
      <c r="P39" s="795">
        <v>3.9987302885902132E-4</v>
      </c>
      <c r="Q39" s="795">
        <v>4.4790448386367032E-4</v>
      </c>
      <c r="R39" s="795">
        <v>4.6622508729066148E-4</v>
      </c>
      <c r="S39" s="795">
        <v>4.68052524696283E-4</v>
      </c>
      <c r="T39" s="795">
        <v>4.8335112941000347E-4</v>
      </c>
      <c r="U39" s="795">
        <v>4.8335112941000347E-4</v>
      </c>
      <c r="V39" s="795">
        <v>4.9388215129564372E-4</v>
      </c>
      <c r="W39" s="795">
        <v>5.0613328152837589E-4</v>
      </c>
      <c r="X39" s="795">
        <v>-2.7166321263599746E-3</v>
      </c>
      <c r="Y39" s="795">
        <v>-3.6740707682918483E-3</v>
      </c>
      <c r="Z39" s="795">
        <v>3.6038979196397758E-3</v>
      </c>
      <c r="AA39" s="795">
        <v>-2.1971943317466991E-3</v>
      </c>
      <c r="AB39" s="795">
        <v>1.6064392203718469E-4</v>
      </c>
      <c r="AC39" s="795">
        <v>-8.341350460332464E-4</v>
      </c>
      <c r="AD39" s="795">
        <v>-1.39537276386692E-3</v>
      </c>
      <c r="AE39" s="795">
        <v>2.2121245830253322E-4</v>
      </c>
      <c r="AF39" s="795">
        <v>2.8465321678572408E-4</v>
      </c>
      <c r="AG39" s="795">
        <v>-5.0086877554658127E-3</v>
      </c>
      <c r="AH39" s="795">
        <v>-8.4747058039322809E-3</v>
      </c>
      <c r="AI39" s="795">
        <v>-1.0427504730703974E-2</v>
      </c>
    </row>
    <row r="40" spans="1:35" s="795" customFormat="1">
      <c r="A40" s="796">
        <v>43887</v>
      </c>
      <c r="B40" s="795">
        <v>1.6137008906524919E-4</v>
      </c>
      <c r="C40" s="795">
        <v>1.283338736943751E-4</v>
      </c>
      <c r="D40" s="795">
        <v>2.3996771230905267E-4</v>
      </c>
      <c r="E40" s="795">
        <v>1.6943859351851165E-4</v>
      </c>
      <c r="F40" s="795">
        <v>1.7344184685041952E-4</v>
      </c>
      <c r="G40" s="795">
        <v>1.718258401433026E-4</v>
      </c>
      <c r="H40" s="795">
        <v>2.268200071342541E-5</v>
      </c>
      <c r="I40" s="795">
        <v>1.8644215448948565E-4</v>
      </c>
      <c r="J40" s="795">
        <v>-8.5521381863573609E-5</v>
      </c>
      <c r="K40" s="795">
        <v>2.6418742915246263E-4</v>
      </c>
      <c r="L40" s="795">
        <v>2.5937726067737366E-4</v>
      </c>
      <c r="M40" s="795">
        <v>7.4599898861493763E-4</v>
      </c>
      <c r="N40" s="795">
        <v>2.3520049860570325E-4</v>
      </c>
      <c r="O40" s="795">
        <v>3.4560762587032556E-4</v>
      </c>
      <c r="P40" s="795">
        <v>3.9987302885902132E-4</v>
      </c>
      <c r="Q40" s="795">
        <v>4.4790448386367032E-4</v>
      </c>
      <c r="R40" s="795">
        <v>4.6622508729066148E-4</v>
      </c>
      <c r="S40" s="795">
        <v>4.68052524696283E-4</v>
      </c>
      <c r="T40" s="795">
        <v>4.8335112941000347E-4</v>
      </c>
      <c r="U40" s="795">
        <v>4.8335112941000347E-4</v>
      </c>
      <c r="V40" s="795">
        <v>4.9388215129564372E-4</v>
      </c>
      <c r="W40" s="795">
        <v>5.0613328152837589E-4</v>
      </c>
      <c r="X40" s="795">
        <v>-1.7605438271323659E-2</v>
      </c>
      <c r="Y40" s="795">
        <v>-8.6071019509303959E-4</v>
      </c>
      <c r="Z40" s="795">
        <v>4.0883527087531846E-4</v>
      </c>
      <c r="AA40" s="795">
        <v>-9.4024558242736811E-3</v>
      </c>
      <c r="AB40" s="795">
        <v>-1.0818203998779308E-2</v>
      </c>
      <c r="AC40" s="795">
        <v>-3.2727485207417084E-2</v>
      </c>
      <c r="AD40" s="795">
        <v>-1.2878548845116189E-2</v>
      </c>
      <c r="AE40" s="795">
        <v>-4.0724838325106871E-3</v>
      </c>
      <c r="AF40" s="795">
        <v>-2.291445654177382E-3</v>
      </c>
      <c r="AG40" s="795">
        <v>-6.6329770285939005E-2</v>
      </c>
      <c r="AH40" s="795">
        <v>-6.2318671845997931E-2</v>
      </c>
      <c r="AI40" s="795">
        <v>-6.4453072123504818E-2</v>
      </c>
    </row>
    <row r="41" spans="1:35" s="795" customFormat="1">
      <c r="A41" s="796">
        <v>43888</v>
      </c>
      <c r="B41" s="795">
        <v>1.6137008906524919E-4</v>
      </c>
      <c r="C41" s="795">
        <v>1.4941809003099493E-4</v>
      </c>
      <c r="D41" s="795">
        <v>2.3996771230905267E-4</v>
      </c>
      <c r="E41" s="795">
        <v>1.6943859351851165E-4</v>
      </c>
      <c r="F41" s="795">
        <v>2.1201173208384994E-4</v>
      </c>
      <c r="G41" s="795">
        <v>1.6358762315982212E-4</v>
      </c>
      <c r="H41" s="795">
        <v>2.340211411775428E-4</v>
      </c>
      <c r="I41" s="795">
        <v>1.8152336360355292E-4</v>
      </c>
      <c r="J41" s="795">
        <v>1.8421565377590987E-4</v>
      </c>
      <c r="K41" s="795">
        <v>2.1622220715888929E-4</v>
      </c>
      <c r="L41" s="795">
        <v>2.5937726067737366E-4</v>
      </c>
      <c r="M41" s="795">
        <v>2.4882193172248712E-4</v>
      </c>
      <c r="N41" s="795">
        <v>5.8872846708579729E-4</v>
      </c>
      <c r="O41" s="795">
        <v>3.4560762587032556E-4</v>
      </c>
      <c r="P41" s="795">
        <v>3.9987302885902132E-4</v>
      </c>
      <c r="Q41" s="795">
        <v>4.4790448386367032E-4</v>
      </c>
      <c r="R41" s="795">
        <v>4.6622508729066148E-4</v>
      </c>
      <c r="S41" s="795">
        <v>4.68052524696283E-4</v>
      </c>
      <c r="T41" s="795">
        <v>4.8335112941000347E-4</v>
      </c>
      <c r="U41" s="795">
        <v>4.8335112941000347E-4</v>
      </c>
      <c r="V41" s="795">
        <v>4.9388215129564372E-4</v>
      </c>
      <c r="W41" s="795">
        <v>5.0613328152837589E-4</v>
      </c>
      <c r="X41" s="795">
        <v>-7.9530251763324511E-3</v>
      </c>
      <c r="Y41" s="795">
        <v>-1.054588503303977E-3</v>
      </c>
      <c r="Z41" s="795">
        <v>3.7959263830382728E-3</v>
      </c>
      <c r="AA41" s="795">
        <v>-3.5036059142481424E-3</v>
      </c>
      <c r="AB41" s="795">
        <v>-3.5280741062770904E-3</v>
      </c>
      <c r="AC41" s="795">
        <v>-1.3153499464396812E-2</v>
      </c>
      <c r="AD41" s="795">
        <v>-7.5320219158649948E-3</v>
      </c>
      <c r="AE41" s="795">
        <v>-1.6557972376096686E-5</v>
      </c>
      <c r="AF41" s="795">
        <v>6.0109875617442299E-5</v>
      </c>
      <c r="AG41" s="795">
        <v>-3.1993737561777369E-2</v>
      </c>
      <c r="AH41" s="795">
        <v>-1.9220100003659479E-2</v>
      </c>
      <c r="AI41" s="795">
        <v>-4.2974851781836576E-2</v>
      </c>
    </row>
    <row r="42" spans="1:35" s="795" customFormat="1">
      <c r="A42" s="796">
        <v>43889</v>
      </c>
      <c r="B42" s="795">
        <v>1.6137008906524919E-4</v>
      </c>
      <c r="C42" s="795">
        <v>1.2793759458396003E-4</v>
      </c>
      <c r="D42" s="795">
        <v>2.3996771230905267E-4</v>
      </c>
      <c r="E42" s="795">
        <v>1.6943859351851165E-4</v>
      </c>
      <c r="F42" s="795">
        <v>1.3391923719607846E-4</v>
      </c>
      <c r="G42" s="795">
        <v>1.6297462696113207E-4</v>
      </c>
      <c r="H42" s="795">
        <v>4.1799409289389189E-7</v>
      </c>
      <c r="I42" s="795">
        <v>1.0417387270433842E-4</v>
      </c>
      <c r="J42" s="795">
        <v>-1.3712430596635183E-4</v>
      </c>
      <c r="K42" s="795">
        <v>2.691062999549132E-5</v>
      </c>
      <c r="L42" s="795">
        <v>2.5937726067737366E-4</v>
      </c>
      <c r="M42" s="795">
        <v>4.0104992244893722E-4</v>
      </c>
      <c r="N42" s="795">
        <v>-8.1426463525380299E-5</v>
      </c>
      <c r="O42" s="795">
        <v>3.4560762587032556E-4</v>
      </c>
      <c r="P42" s="795">
        <v>3.9987302885902132E-4</v>
      </c>
      <c r="Q42" s="795">
        <v>4.4790448386367032E-4</v>
      </c>
      <c r="R42" s="795">
        <v>4.6622508729066148E-4</v>
      </c>
      <c r="S42" s="795">
        <v>4.68052524696283E-4</v>
      </c>
      <c r="T42" s="795">
        <v>4.8335112941000347E-4</v>
      </c>
      <c r="U42" s="795">
        <v>4.8335112941000347E-4</v>
      </c>
      <c r="V42" s="795">
        <v>4.9388215129564372E-4</v>
      </c>
      <c r="W42" s="795">
        <v>5.0613328152837589E-4</v>
      </c>
      <c r="X42" s="795">
        <v>-1.9332902014213005E-4</v>
      </c>
      <c r="Y42" s="795">
        <v>6.0864550240560256E-3</v>
      </c>
      <c r="Z42" s="795">
        <v>7.6319940616527138E-3</v>
      </c>
      <c r="AA42" s="795">
        <v>1.7859926954757466E-3</v>
      </c>
      <c r="AB42" s="795">
        <v>-1.750447505246E-3</v>
      </c>
      <c r="AC42" s="795">
        <v>9.5903951521532083E-3</v>
      </c>
      <c r="AD42" s="795">
        <v>2.5215617430085491E-3</v>
      </c>
      <c r="AE42" s="795">
        <v>1.8578040665950812E-3</v>
      </c>
      <c r="AF42" s="795">
        <v>6.8840438059751818E-3</v>
      </c>
      <c r="AG42" s="795">
        <v>1.0432340658367956E-2</v>
      </c>
      <c r="AH42" s="795">
        <v>5.2510188338346087E-3</v>
      </c>
      <c r="AI42" s="795">
        <v>-2.8139246071845481E-3</v>
      </c>
    </row>
    <row r="43" spans="1:35" s="795" customFormat="1">
      <c r="A43" s="796">
        <v>43892</v>
      </c>
      <c r="B43" s="795">
        <v>1.6137008906524919E-4</v>
      </c>
      <c r="C43" s="795">
        <v>1.3738685867670242E-4</v>
      </c>
      <c r="D43" s="795">
        <v>2.3996771230905267E-4</v>
      </c>
      <c r="E43" s="795">
        <v>1.6943859351851165E-4</v>
      </c>
      <c r="F43" s="795">
        <v>1.9293306345735672E-4</v>
      </c>
      <c r="G43" s="795">
        <v>1.6236192642127278E-4</v>
      </c>
      <c r="H43" s="795">
        <v>2.7022145724187041E-4</v>
      </c>
      <c r="I43" s="795">
        <v>2.9458604557319745E-4</v>
      </c>
      <c r="J43" s="795">
        <v>2.0748588842822713E-5</v>
      </c>
      <c r="K43" s="795">
        <v>-2.1765365012083038E-5</v>
      </c>
      <c r="L43" s="795">
        <v>2.5937726067737366E-4</v>
      </c>
      <c r="M43" s="795">
        <v>4.8616114653277087E-4</v>
      </c>
      <c r="N43" s="795">
        <v>2.7228727499784E-4</v>
      </c>
      <c r="O43" s="795">
        <v>2.3864153921837605E-4</v>
      </c>
      <c r="P43" s="795">
        <v>2.9290113965463327E-4</v>
      </c>
      <c r="Q43" s="795">
        <v>3.4092745869762631E-4</v>
      </c>
      <c r="R43" s="795">
        <v>3.5924610311832694E-4</v>
      </c>
      <c r="S43" s="795">
        <v>3.6107334511781275E-4</v>
      </c>
      <c r="T43" s="795">
        <v>4.8335112941000347E-4</v>
      </c>
      <c r="U43" s="795">
        <v>4.8335112941000347E-4</v>
      </c>
      <c r="V43" s="795">
        <v>4.9388215129564372E-4</v>
      </c>
      <c r="W43" s="795">
        <v>5.0613328152837589E-4</v>
      </c>
      <c r="X43" s="795">
        <v>9.7977773424098302E-3</v>
      </c>
      <c r="Y43" s="795">
        <v>6.2021509453331625E-3</v>
      </c>
      <c r="Z43" s="795">
        <v>3.40085351258268E-3</v>
      </c>
      <c r="AA43" s="795">
        <v>6.6228657787501533E-3</v>
      </c>
      <c r="AB43" s="795">
        <v>6.4461447695505214E-3</v>
      </c>
      <c r="AC43" s="795">
        <v>1.7536210303512156E-2</v>
      </c>
      <c r="AD43" s="795">
        <v>7.8460542643699061E-3</v>
      </c>
      <c r="AE43" s="795">
        <v>-2.6275580043972901E-3</v>
      </c>
      <c r="AF43" s="795">
        <v>-1.072912304055651E-2</v>
      </c>
      <c r="AG43" s="795">
        <v>3.9577418802533959E-2</v>
      </c>
      <c r="AH43" s="795">
        <v>2.0654802827609231E-2</v>
      </c>
      <c r="AI43" s="795">
        <v>3.4965136660885854E-2</v>
      </c>
    </row>
    <row r="44" spans="1:35" s="795" customFormat="1">
      <c r="A44" s="796">
        <v>43893</v>
      </c>
      <c r="B44" s="795">
        <v>1.6137008906524919E-4</v>
      </c>
      <c r="C44" s="795">
        <v>1.5197009488110425E-4</v>
      </c>
      <c r="D44" s="795">
        <v>2.3996771230905267E-4</v>
      </c>
      <c r="E44" s="795">
        <v>1.6943859351851165E-4</v>
      </c>
      <c r="F44" s="795">
        <v>2.5738639946082387E-4</v>
      </c>
      <c r="G44" s="795">
        <v>1.8636357775880796E-4</v>
      </c>
      <c r="H44" s="795">
        <v>5.2362810597061937E-5</v>
      </c>
      <c r="I44" s="795">
        <v>2.0012935189805958E-4</v>
      </c>
      <c r="J44" s="795">
        <v>-2.343023735386085E-4</v>
      </c>
      <c r="K44" s="795">
        <v>-3.1263659300506674E-5</v>
      </c>
      <c r="L44" s="795">
        <v>2.5937726067737366E-4</v>
      </c>
      <c r="M44" s="795">
        <v>2.4615540758987642E-4</v>
      </c>
      <c r="N44" s="795">
        <v>7.2209327903305365E-5</v>
      </c>
      <c r="O44" s="795">
        <v>2.3864153921837605E-4</v>
      </c>
      <c r="P44" s="795">
        <v>2.9290113965463327E-4</v>
      </c>
      <c r="Q44" s="795">
        <v>3.4092745869762631E-4</v>
      </c>
      <c r="R44" s="795">
        <v>3.5924610311832694E-4</v>
      </c>
      <c r="S44" s="795">
        <v>3.6107334511781275E-4</v>
      </c>
      <c r="T44" s="795">
        <v>4.8335112941000347E-4</v>
      </c>
      <c r="U44" s="795">
        <v>4.8335112941000347E-4</v>
      </c>
      <c r="V44" s="795">
        <v>4.9388215129564372E-4</v>
      </c>
      <c r="W44" s="795">
        <v>5.0613328152837589E-4</v>
      </c>
      <c r="X44" s="795">
        <v>1.3571103367757686E-3</v>
      </c>
      <c r="Y44" s="795">
        <v>7.1231896655106208E-3</v>
      </c>
      <c r="Z44" s="795">
        <v>5.7672239045514218E-3</v>
      </c>
      <c r="AA44" s="795">
        <v>3.2684697033729115E-3</v>
      </c>
      <c r="AB44" s="795">
        <v>-3.1202239069583193E-4</v>
      </c>
      <c r="AC44" s="795">
        <v>-7.9450429134375611E-4</v>
      </c>
      <c r="AD44" s="795">
        <v>2.2815577042492041E-3</v>
      </c>
      <c r="AE44" s="795">
        <v>1.884708257691603E-3</v>
      </c>
      <c r="AF44" s="795">
        <v>1.1614861203150806E-3</v>
      </c>
      <c r="AG44" s="795">
        <v>6.7357880091578615E-3</v>
      </c>
      <c r="AH44" s="795">
        <v>-1.4918845419077065E-2</v>
      </c>
      <c r="AI44" s="795">
        <v>-2.7446486586032659E-2</v>
      </c>
    </row>
    <row r="45" spans="1:35" s="795" customFormat="1">
      <c r="A45" s="796">
        <v>43894</v>
      </c>
      <c r="B45" s="795">
        <v>1.6137008906524919E-4</v>
      </c>
      <c r="C45" s="795">
        <v>1.4825196958834219E-4</v>
      </c>
      <c r="D45" s="795">
        <v>2.3996771230905267E-4</v>
      </c>
      <c r="E45" s="795">
        <v>1.6943859351851165E-4</v>
      </c>
      <c r="F45" s="795">
        <v>2.599106402465523E-4</v>
      </c>
      <c r="G45" s="795">
        <v>2.4023531341921256E-4</v>
      </c>
      <c r="H45" s="795">
        <v>7.8238316174372713E-5</v>
      </c>
      <c r="I45" s="795">
        <v>1.0573825227688793E-4</v>
      </c>
      <c r="J45" s="795">
        <v>-2.3688814020550453E-4</v>
      </c>
      <c r="K45" s="795">
        <v>5.1052381524474555E-5</v>
      </c>
      <c r="L45" s="795">
        <v>2.5937726067737366E-4</v>
      </c>
      <c r="M45" s="795">
        <v>3.7727163148870702E-4</v>
      </c>
      <c r="N45" s="795">
        <v>1.7099309910095783E-4</v>
      </c>
      <c r="O45" s="795">
        <v>2.3864153921837605E-4</v>
      </c>
      <c r="P45" s="795">
        <v>2.9290113965463327E-4</v>
      </c>
      <c r="Q45" s="795">
        <v>3.4092745869762631E-4</v>
      </c>
      <c r="R45" s="795">
        <v>3.5924610311832694E-4</v>
      </c>
      <c r="S45" s="795">
        <v>3.6107334511781275E-4</v>
      </c>
      <c r="T45" s="795">
        <v>4.8335112941000347E-4</v>
      </c>
      <c r="U45" s="795">
        <v>4.8335112941000347E-4</v>
      </c>
      <c r="V45" s="795">
        <v>4.9388215129564372E-4</v>
      </c>
      <c r="W45" s="795">
        <v>5.0613328152837589E-4</v>
      </c>
      <c r="X45" s="795">
        <v>4.3519390424222593E-3</v>
      </c>
      <c r="Y45" s="795">
        <v>6.4498816046869578E-3</v>
      </c>
      <c r="Z45" s="795">
        <v>-4.5931384717775581E-3</v>
      </c>
      <c r="AA45" s="795">
        <v>-3.1722447763060657E-5</v>
      </c>
      <c r="AB45" s="795">
        <v>3.4184455256827118E-3</v>
      </c>
      <c r="AC45" s="795">
        <v>1.3866323804848424E-2</v>
      </c>
      <c r="AD45" s="795">
        <v>6.8066707261236203E-3</v>
      </c>
      <c r="AE45" s="795">
        <v>-3.0645283878564245E-3</v>
      </c>
      <c r="AF45" s="795">
        <v>-9.6873476407391967E-3</v>
      </c>
      <c r="AG45" s="795">
        <v>3.9365349304700592E-2</v>
      </c>
      <c r="AH45" s="795">
        <v>2.1507723036161774E-2</v>
      </c>
      <c r="AI45" s="795">
        <v>3.9676886959927105E-2</v>
      </c>
    </row>
    <row r="46" spans="1:35" s="795" customFormat="1">
      <c r="A46" s="796">
        <v>43895</v>
      </c>
      <c r="B46" s="795">
        <v>1.6137008906524919E-4</v>
      </c>
      <c r="C46" s="795">
        <v>1.535464499187178E-4</v>
      </c>
      <c r="D46" s="795">
        <v>2.3996771230905267E-4</v>
      </c>
      <c r="E46" s="795">
        <v>1.6943859351851165E-4</v>
      </c>
      <c r="F46" s="795">
        <v>2.2675123605320202E-4</v>
      </c>
      <c r="G46" s="795">
        <v>2.2729003497201639E-4</v>
      </c>
      <c r="H46" s="795">
        <v>-7.7234054508878991E-5</v>
      </c>
      <c r="I46" s="795">
        <v>1.5127104273737757E-4</v>
      </c>
      <c r="J46" s="795">
        <v>-2.0757938139270848E-5</v>
      </c>
      <c r="K46" s="795">
        <v>4.2046811060902911E-5</v>
      </c>
      <c r="L46" s="795">
        <v>2.5937726067737366E-4</v>
      </c>
      <c r="M46" s="795">
        <v>3.8589386463638853E-4</v>
      </c>
      <c r="N46" s="795">
        <v>-4.6557071141362094E-4</v>
      </c>
      <c r="O46" s="795">
        <v>2.3864153921837605E-4</v>
      </c>
      <c r="P46" s="795">
        <v>2.9290113965463327E-4</v>
      </c>
      <c r="Q46" s="795">
        <v>3.4092745869762631E-4</v>
      </c>
      <c r="R46" s="795">
        <v>3.5924610311832694E-4</v>
      </c>
      <c r="S46" s="795">
        <v>3.6107334511781275E-4</v>
      </c>
      <c r="T46" s="795">
        <v>4.8335112941000347E-4</v>
      </c>
      <c r="U46" s="795">
        <v>4.8335112941000347E-4</v>
      </c>
      <c r="V46" s="795">
        <v>4.9388215129564372E-4</v>
      </c>
      <c r="W46" s="795">
        <v>5.0613328152837589E-4</v>
      </c>
      <c r="X46" s="795">
        <v>-1.0680803991630961E-2</v>
      </c>
      <c r="Y46" s="795">
        <v>-5.2704991521722588E-3</v>
      </c>
      <c r="Z46" s="795">
        <v>6.0298180810856028E-3</v>
      </c>
      <c r="AA46" s="795">
        <v>-9.7956616086202208E-3</v>
      </c>
      <c r="AB46" s="795">
        <v>-5.8379867487258208E-3</v>
      </c>
      <c r="AC46" s="795">
        <v>-4.144239275925421E-2</v>
      </c>
      <c r="AD46" s="795">
        <v>-9.1751721809905096E-3</v>
      </c>
      <c r="AE46" s="795">
        <v>-6.731782287259902E-3</v>
      </c>
      <c r="AF46" s="795">
        <v>-6.7246891419701083E-3</v>
      </c>
      <c r="AG46" s="795">
        <v>-4.2190050143236957E-2</v>
      </c>
      <c r="AH46" s="795">
        <v>-4.4925963549733772E-2</v>
      </c>
      <c r="AI46" s="795">
        <v>-3.2683692392116659E-2</v>
      </c>
    </row>
    <row r="47" spans="1:35" s="795" customFormat="1">
      <c r="A47" s="796">
        <v>43896</v>
      </c>
      <c r="B47" s="795">
        <v>1.6137008906524919E-4</v>
      </c>
      <c r="C47" s="795">
        <v>1.5739698718553186E-4</v>
      </c>
      <c r="D47" s="795">
        <v>2.3996771230905267E-4</v>
      </c>
      <c r="E47" s="795">
        <v>1.6943859351851165E-4</v>
      </c>
      <c r="F47" s="795">
        <v>2.3993357810025984E-4</v>
      </c>
      <c r="G47" s="795">
        <v>2.0498308011096533E-4</v>
      </c>
      <c r="H47" s="795">
        <v>1.8907525838329775E-4</v>
      </c>
      <c r="I47" s="795">
        <v>7.1558270794191969E-5</v>
      </c>
      <c r="J47" s="795">
        <v>2.3441767964982319E-4</v>
      </c>
      <c r="K47" s="795">
        <v>1.8737249840650172E-4</v>
      </c>
      <c r="L47" s="795">
        <v>2.5937726067737366E-4</v>
      </c>
      <c r="M47" s="795">
        <v>3.3632541602002242E-4</v>
      </c>
      <c r="N47" s="795">
        <v>3.2892904398584832E-4</v>
      </c>
      <c r="O47" s="795">
        <v>2.3864153921837605E-4</v>
      </c>
      <c r="P47" s="795">
        <v>2.9290113965463327E-4</v>
      </c>
      <c r="Q47" s="795">
        <v>3.4092745869762631E-4</v>
      </c>
      <c r="R47" s="795">
        <v>3.5924610311832694E-4</v>
      </c>
      <c r="S47" s="795">
        <v>3.6107334511781275E-4</v>
      </c>
      <c r="T47" s="795">
        <v>4.8335112941000347E-4</v>
      </c>
      <c r="U47" s="795">
        <v>4.8335112941000347E-4</v>
      </c>
      <c r="V47" s="795">
        <v>4.9388215129564372E-4</v>
      </c>
      <c r="W47" s="795">
        <v>5.0613328152837589E-4</v>
      </c>
      <c r="X47" s="795">
        <v>-6.8032524261991689E-3</v>
      </c>
      <c r="Y47" s="795">
        <v>-7.077971976685582E-3</v>
      </c>
      <c r="Z47" s="795">
        <v>-7.4207492313845824E-3</v>
      </c>
      <c r="AA47" s="795">
        <v>-5.1298557072345652E-3</v>
      </c>
      <c r="AB47" s="795">
        <v>-3.4444242438674832E-3</v>
      </c>
      <c r="AC47" s="795">
        <v>-2.2476903528204195E-2</v>
      </c>
      <c r="AD47" s="795">
        <v>-3.777752015747371E-3</v>
      </c>
      <c r="AE47" s="795">
        <v>-4.9599688526955621E-3</v>
      </c>
      <c r="AF47" s="795">
        <v>-2.060556806390057E-3</v>
      </c>
      <c r="AG47" s="795">
        <v>-4.0175204016947075E-2</v>
      </c>
      <c r="AH47" s="795">
        <v>-4.0790050945481937E-2</v>
      </c>
      <c r="AI47" s="795">
        <v>-1.6720085437429866E-2</v>
      </c>
    </row>
    <row r="48" spans="1:35" s="795" customFormat="1">
      <c r="A48" s="796">
        <v>43899</v>
      </c>
      <c r="B48" s="795">
        <v>1.6137008906524919E-4</v>
      </c>
      <c r="C48" s="795">
        <v>1.5629124039406861E-4</v>
      </c>
      <c r="D48" s="795">
        <v>2.3996771230905267E-4</v>
      </c>
      <c r="E48" s="795">
        <v>1.6943859351851165E-4</v>
      </c>
      <c r="F48" s="795">
        <v>2.0421100346412757E-4</v>
      </c>
      <c r="G48" s="795">
        <v>2.0728325432362027E-4</v>
      </c>
      <c r="H48" s="795">
        <v>-4.6231966763721211E-4</v>
      </c>
      <c r="I48" s="795">
        <v>2.0815461985357331E-4</v>
      </c>
      <c r="J48" s="795">
        <v>-1.1642209590156938E-5</v>
      </c>
      <c r="K48" s="795">
        <v>1.8545808790637608E-4</v>
      </c>
      <c r="L48" s="795">
        <v>2.5937726067737366E-4</v>
      </c>
      <c r="M48" s="795">
        <v>5.5933352748716025E-4</v>
      </c>
      <c r="N48" s="795">
        <v>-4.0346351279008097E-4</v>
      </c>
      <c r="O48" s="795">
        <v>2.3864153921837605E-4</v>
      </c>
      <c r="P48" s="795">
        <v>2.9290113965463327E-4</v>
      </c>
      <c r="Q48" s="795">
        <v>3.4092745869762631E-4</v>
      </c>
      <c r="R48" s="795">
        <v>3.5924610311832694E-4</v>
      </c>
      <c r="S48" s="795">
        <v>3.6107334511781275E-4</v>
      </c>
      <c r="T48" s="795">
        <v>4.8335112941000347E-4</v>
      </c>
      <c r="U48" s="795">
        <v>4.8335112941000347E-4</v>
      </c>
      <c r="V48" s="795">
        <v>4.9388215129564372E-4</v>
      </c>
      <c r="W48" s="795">
        <v>5.0613328152837589E-4</v>
      </c>
      <c r="X48" s="795">
        <v>-4.006811353959594E-2</v>
      </c>
      <c r="Y48" s="795">
        <v>5.3221605633426705E-3</v>
      </c>
      <c r="Z48" s="795">
        <v>1.3654345784389399E-2</v>
      </c>
      <c r="AA48" s="795">
        <v>-1.9874501880973949E-2</v>
      </c>
      <c r="AB48" s="795">
        <v>-1.2835921111760684E-2</v>
      </c>
      <c r="AC48" s="795">
        <v>-8.1539627814823379E-2</v>
      </c>
      <c r="AD48" s="795">
        <v>-2.1689116137792563E-2</v>
      </c>
      <c r="AE48" s="795">
        <v>-5.848530597831858E-3</v>
      </c>
      <c r="AF48" s="795">
        <v>9.867088256931833E-4</v>
      </c>
      <c r="AG48" s="795">
        <v>-7.6301331205819722E-2</v>
      </c>
      <c r="AH48" s="795">
        <v>-0.10006420042970854</v>
      </c>
      <c r="AI48" s="795">
        <v>-7.5661841779683159E-2</v>
      </c>
    </row>
    <row r="49" spans="1:35" s="795" customFormat="1">
      <c r="A49" s="796">
        <v>43900</v>
      </c>
      <c r="B49" s="795">
        <v>1.6137008906524919E-4</v>
      </c>
      <c r="C49" s="795">
        <v>1.5536614396083337E-4</v>
      </c>
      <c r="D49" s="795">
        <v>2.3996771230905267E-4</v>
      </c>
      <c r="E49" s="795">
        <v>1.6943859351851165E-4</v>
      </c>
      <c r="F49" s="795">
        <v>2.1595936858198606E-4</v>
      </c>
      <c r="G49" s="795">
        <v>2.7456412213822112E-4</v>
      </c>
      <c r="H49" s="795">
        <v>-6.1227231380911462E-5</v>
      </c>
      <c r="I49" s="795">
        <v>1.0486858503022667E-4</v>
      </c>
      <c r="J49" s="795">
        <v>-1.1217146440960502E-3</v>
      </c>
      <c r="K49" s="795">
        <v>-2.2755196412649337E-4</v>
      </c>
      <c r="L49" s="795">
        <v>2.5937726067737366E-4</v>
      </c>
      <c r="M49" s="795">
        <v>1.2866487753937506E-4</v>
      </c>
      <c r="N49" s="795">
        <v>1.0418396598677049E-4</v>
      </c>
      <c r="O49" s="795">
        <v>2.3864153921837605E-4</v>
      </c>
      <c r="P49" s="795">
        <v>2.9290113965463327E-4</v>
      </c>
      <c r="Q49" s="795">
        <v>3.4092745869762631E-4</v>
      </c>
      <c r="R49" s="795">
        <v>3.5924610311832694E-4</v>
      </c>
      <c r="S49" s="795">
        <v>3.6107334511781275E-4</v>
      </c>
      <c r="T49" s="795">
        <v>4.8335112941000347E-4</v>
      </c>
      <c r="U49" s="795">
        <v>4.8335112941000347E-4</v>
      </c>
      <c r="V49" s="795">
        <v>4.9388215129564372E-4</v>
      </c>
      <c r="W49" s="795">
        <v>5.0613328152837589E-4</v>
      </c>
      <c r="X49" s="795">
        <v>1.6003449560864524E-2</v>
      </c>
      <c r="Y49" s="795">
        <v>-1.8054809200575006E-3</v>
      </c>
      <c r="Z49" s="795">
        <v>4.309519596363165E-3</v>
      </c>
      <c r="AA49" s="795">
        <v>3.5391358623377833E-3</v>
      </c>
      <c r="AB49" s="795">
        <v>8.6498524949218947E-4</v>
      </c>
      <c r="AC49" s="795">
        <v>4.0580986739876979E-2</v>
      </c>
      <c r="AD49" s="795">
        <v>8.5539850828695307E-3</v>
      </c>
      <c r="AE49" s="795">
        <v>7.9039381209022874E-3</v>
      </c>
      <c r="AF49" s="795">
        <v>1.1020176490223133E-2</v>
      </c>
      <c r="AG49" s="795">
        <v>5.6183335093462849E-2</v>
      </c>
      <c r="AH49" s="795">
        <v>5.7310953306609402E-2</v>
      </c>
      <c r="AI49" s="795">
        <v>4.2492886408188379E-2</v>
      </c>
    </row>
    <row r="50" spans="1:35" s="795" customFormat="1">
      <c r="A50" s="796">
        <v>43901</v>
      </c>
      <c r="B50" s="795">
        <v>1.6137008906524919E-4</v>
      </c>
      <c r="C50" s="795">
        <v>1.5597238244224876E-4</v>
      </c>
      <c r="D50" s="795">
        <v>2.3996771230905267E-4</v>
      </c>
      <c r="E50" s="795">
        <v>1.6943859351851165E-4</v>
      </c>
      <c r="F50" s="795">
        <v>1.5467517207601311E-4</v>
      </c>
      <c r="G50" s="795">
        <v>-8.8960108999502907E-5</v>
      </c>
      <c r="H50" s="795">
        <v>-1.0722475292600508E-3</v>
      </c>
      <c r="I50" s="795">
        <v>-1.1705033164255418E-4</v>
      </c>
      <c r="J50" s="795">
        <v>4.0631804801121163E-3</v>
      </c>
      <c r="K50" s="795">
        <v>3.1553932248074013E-4</v>
      </c>
      <c r="L50" s="795">
        <v>2.5937726067737366E-4</v>
      </c>
      <c r="M50" s="795">
        <v>5.1059959381460907E-4</v>
      </c>
      <c r="N50" s="795">
        <v>1.6267534110325776E-4</v>
      </c>
      <c r="O50" s="795">
        <v>2.3864153921837605E-4</v>
      </c>
      <c r="P50" s="795">
        <v>2.9290113965463327E-4</v>
      </c>
      <c r="Q50" s="795">
        <v>3.4092745869762631E-4</v>
      </c>
      <c r="R50" s="795">
        <v>3.5924610311832694E-4</v>
      </c>
      <c r="S50" s="795">
        <v>3.6107334511781275E-4</v>
      </c>
      <c r="T50" s="795">
        <v>4.8335112941000347E-4</v>
      </c>
      <c r="U50" s="795">
        <v>4.8335112941000347E-4</v>
      </c>
      <c r="V50" s="795">
        <v>4.9388215129564372E-4</v>
      </c>
      <c r="W50" s="795">
        <v>5.0613328152837589E-4</v>
      </c>
      <c r="X50" s="795">
        <v>-2.9917572050790708E-2</v>
      </c>
      <c r="Y50" s="795">
        <v>-1.0334410785536319E-2</v>
      </c>
      <c r="Z50" s="795">
        <v>1.0024873455581229E-2</v>
      </c>
      <c r="AA50" s="795">
        <v>-3.8297453308225649E-2</v>
      </c>
      <c r="AB50" s="795">
        <v>-5.2513009530310573E-3</v>
      </c>
      <c r="AC50" s="795">
        <v>-5.9124070220801905E-2</v>
      </c>
      <c r="AD50" s="795">
        <v>-1.3341035523342759E-2</v>
      </c>
      <c r="AE50" s="795">
        <v>-1.9756512877608934E-3</v>
      </c>
      <c r="AF50" s="795">
        <v>3.6254625624445591E-3</v>
      </c>
      <c r="AG50" s="795">
        <v>-6.5417437848051874E-2</v>
      </c>
      <c r="AH50" s="795">
        <v>-6.9725407330866962E-2</v>
      </c>
      <c r="AI50" s="795">
        <v>-4.6794931557182506E-2</v>
      </c>
    </row>
    <row r="51" spans="1:35" s="795" customFormat="1">
      <c r="A51" s="796">
        <v>43902</v>
      </c>
      <c r="B51" s="795">
        <v>1.6137008906524919E-4</v>
      </c>
      <c r="C51" s="795">
        <v>1.5927951276495378E-4</v>
      </c>
      <c r="D51" s="795">
        <v>2.3996771230905267E-4</v>
      </c>
      <c r="E51" s="795">
        <v>1.6943859351851165E-4</v>
      </c>
      <c r="F51" s="795">
        <v>-2.1415461388207824E-4</v>
      </c>
      <c r="G51" s="795">
        <v>4.2025684834290367E-4</v>
      </c>
      <c r="H51" s="795">
        <v>-1.6594919241779138E-3</v>
      </c>
      <c r="I51" s="795">
        <v>-3.1217075740441746E-4</v>
      </c>
      <c r="J51" s="795">
        <v>6.0665738342913222E-4</v>
      </c>
      <c r="K51" s="795">
        <v>4.530862421281423E-4</v>
      </c>
      <c r="L51" s="795">
        <v>2.5937726067737366E-4</v>
      </c>
      <c r="M51" s="795">
        <v>3.5992956319419456E-4</v>
      </c>
      <c r="N51" s="795">
        <v>1.1860637978200472E-5</v>
      </c>
      <c r="O51" s="795">
        <v>2.3864153921837605E-4</v>
      </c>
      <c r="P51" s="795">
        <v>2.9290113965463327E-4</v>
      </c>
      <c r="Q51" s="795">
        <v>3.4092745869762631E-4</v>
      </c>
      <c r="R51" s="795">
        <v>3.5924610311832694E-4</v>
      </c>
      <c r="S51" s="795">
        <v>3.6107334511781275E-4</v>
      </c>
      <c r="T51" s="795">
        <v>4.8335112941000347E-4</v>
      </c>
      <c r="U51" s="795">
        <v>4.8335112941000347E-4</v>
      </c>
      <c r="V51" s="795">
        <v>4.9388215129564372E-4</v>
      </c>
      <c r="W51" s="795">
        <v>5.0613328152837589E-4</v>
      </c>
      <c r="X51" s="795">
        <v>-5.0069051783342422E-3</v>
      </c>
      <c r="Y51" s="795">
        <v>-2.5630219191836723E-2</v>
      </c>
      <c r="Z51" s="795">
        <v>9.595690612807628E-3</v>
      </c>
      <c r="AA51" s="795">
        <v>-4.5688482628295612E-2</v>
      </c>
      <c r="AB51" s="795">
        <v>-9.4704144927310052E-3</v>
      </c>
      <c r="AC51" s="795">
        <v>-0.11306773067397735</v>
      </c>
      <c r="AD51" s="795">
        <v>-1.024337467844616E-2</v>
      </c>
      <c r="AE51" s="795">
        <v>-1.3618725082121474E-2</v>
      </c>
      <c r="AF51" s="795">
        <v>-1.4570435579218E-2</v>
      </c>
      <c r="AG51" s="795">
        <v>-0.14235151872442975</v>
      </c>
      <c r="AH51" s="795">
        <v>-8.5822833533891085E-2</v>
      </c>
      <c r="AI51" s="795">
        <v>-0.10070569251408201</v>
      </c>
    </row>
    <row r="52" spans="1:35" s="795" customFormat="1">
      <c r="A52" s="796">
        <v>43903</v>
      </c>
      <c r="B52" s="795">
        <v>1.6137008906524919E-4</v>
      </c>
      <c r="C52" s="795">
        <v>1.5727359781392281E-4</v>
      </c>
      <c r="D52" s="795">
        <v>2.3996771230905267E-4</v>
      </c>
      <c r="E52" s="795">
        <v>1.6943859351851165E-4</v>
      </c>
      <c r="F52" s="795">
        <v>3.0936875548071008E-4</v>
      </c>
      <c r="G52" s="795">
        <v>2.9253503253268143E-4</v>
      </c>
      <c r="H52" s="795">
        <v>7.1100587212047373E-4</v>
      </c>
      <c r="I52" s="795">
        <v>3.3991698869328957E-4</v>
      </c>
      <c r="J52" s="795">
        <v>-5.067208863731576E-3</v>
      </c>
      <c r="K52" s="795">
        <v>-8.9666889285400231E-4</v>
      </c>
      <c r="L52" s="795">
        <v>2.5937726067737366E-4</v>
      </c>
      <c r="M52" s="795">
        <v>2.6038385691418142E-4</v>
      </c>
      <c r="N52" s="795">
        <v>-1.5563937588636279E-4</v>
      </c>
      <c r="O52" s="795">
        <v>2.3864153921837605E-4</v>
      </c>
      <c r="P52" s="795">
        <v>2.9290113965463327E-4</v>
      </c>
      <c r="Q52" s="795">
        <v>3.4092745869762631E-4</v>
      </c>
      <c r="R52" s="795">
        <v>3.5924610311832694E-4</v>
      </c>
      <c r="S52" s="795">
        <v>3.6107334511781275E-4</v>
      </c>
      <c r="T52" s="795">
        <v>4.8335112941000347E-4</v>
      </c>
      <c r="U52" s="795">
        <v>4.8335112941000347E-4</v>
      </c>
      <c r="V52" s="795">
        <v>4.9388215129564372E-4</v>
      </c>
      <c r="W52" s="795">
        <v>5.0613328152837589E-4</v>
      </c>
      <c r="X52" s="795">
        <v>5.6825791675849668E-3</v>
      </c>
      <c r="Y52" s="795">
        <v>1.6626433888898173E-2</v>
      </c>
      <c r="Z52" s="795">
        <v>1.2536993192737711E-3</v>
      </c>
      <c r="AA52" s="795">
        <v>2.8865534452126695E-2</v>
      </c>
      <c r="AB52" s="795">
        <v>8.3358054966742312E-3</v>
      </c>
      <c r="AC52" s="795">
        <v>6.8142681120690884E-2</v>
      </c>
      <c r="AD52" s="795">
        <v>1.2316239221442205E-2</v>
      </c>
      <c r="AE52" s="795">
        <v>9.9762207309070927E-3</v>
      </c>
      <c r="AF52" s="795">
        <v>1.7992888016159503E-2</v>
      </c>
      <c r="AG52" s="795">
        <v>0.11337260737457533</v>
      </c>
      <c r="AH52" s="795">
        <v>9.3154013349575626E-2</v>
      </c>
      <c r="AI52" s="795">
        <v>8.6412695784379379E-2</v>
      </c>
    </row>
    <row r="53" spans="1:35" s="795" customFormat="1">
      <c r="A53" s="796">
        <v>43906</v>
      </c>
      <c r="B53" s="795">
        <v>1.6137008906524919E-4</v>
      </c>
      <c r="C53" s="795">
        <v>1.6291954708713696E-4</v>
      </c>
      <c r="D53" s="795">
        <v>2.3996771230905267E-4</v>
      </c>
      <c r="E53" s="795">
        <v>1.6943859351851165E-4</v>
      </c>
      <c r="F53" s="795">
        <v>3.2335707301212047E-4</v>
      </c>
      <c r="G53" s="795">
        <v>1.9477135422230063E-4</v>
      </c>
      <c r="H53" s="795">
        <v>2.6747324109943627E-4</v>
      </c>
      <c r="I53" s="795">
        <v>5.4465788168722717E-4</v>
      </c>
      <c r="J53" s="795">
        <v>1.4889696097095673E-3</v>
      </c>
      <c r="K53" s="795">
        <v>-2.4247220745188258E-4</v>
      </c>
      <c r="L53" s="795">
        <v>2.5937726067737366E-4</v>
      </c>
      <c r="M53" s="795">
        <v>7.1448996340195414E-4</v>
      </c>
      <c r="N53" s="795">
        <v>-3.8705838484365263E-4</v>
      </c>
      <c r="O53" s="795">
        <v>2.3864153921837605E-4</v>
      </c>
      <c r="P53" s="795">
        <v>2.9290113965463327E-4</v>
      </c>
      <c r="Q53" s="795">
        <v>3.4092745869762631E-4</v>
      </c>
      <c r="R53" s="795">
        <v>3.5924610311832694E-4</v>
      </c>
      <c r="S53" s="795">
        <v>3.6107334511781275E-4</v>
      </c>
      <c r="T53" s="795">
        <v>4.8335112941000347E-4</v>
      </c>
      <c r="U53" s="795">
        <v>4.8335112941000347E-4</v>
      </c>
      <c r="V53" s="795">
        <v>4.9388215129564372E-4</v>
      </c>
      <c r="W53" s="795">
        <v>5.0613328152837589E-4</v>
      </c>
      <c r="X53" s="795">
        <v>-7.725116336888993E-3</v>
      </c>
      <c r="Y53" s="795">
        <v>-1.0412357144512052E-2</v>
      </c>
      <c r="Z53" s="795">
        <v>8.49801782947468E-4</v>
      </c>
      <c r="AA53" s="795">
        <v>-3.0130032187958289E-4</v>
      </c>
      <c r="AB53" s="795">
        <v>1.1484172635172873E-2</v>
      </c>
      <c r="AC53" s="795">
        <v>1.0070110007549093E-2</v>
      </c>
      <c r="AD53" s="795">
        <v>6.7198819638125684E-4</v>
      </c>
      <c r="AE53" s="795">
        <v>-4.3277392335406839E-3</v>
      </c>
      <c r="AF53" s="795">
        <v>-1.2935997479936345E-2</v>
      </c>
      <c r="AG53" s="795">
        <v>-0.15213303980824455</v>
      </c>
      <c r="AH53" s="795">
        <v>-9.0221546876874448E-2</v>
      </c>
      <c r="AI53" s="795">
        <v>-9.9852401259352241E-2</v>
      </c>
    </row>
    <row r="54" spans="1:35" s="795" customFormat="1">
      <c r="A54" s="796">
        <v>43907</v>
      </c>
      <c r="B54" s="795">
        <v>1.6137008906524919E-4</v>
      </c>
      <c r="C54" s="795">
        <v>1.6028312064841899E-4</v>
      </c>
      <c r="D54" s="795">
        <v>2.3996771230905267E-4</v>
      </c>
      <c r="E54" s="795">
        <v>1.6943859351851165E-4</v>
      </c>
      <c r="F54" s="795">
        <v>2.7814085823107959E-4</v>
      </c>
      <c r="G54" s="795">
        <v>2.4853365145638406E-4</v>
      </c>
      <c r="H54" s="795">
        <v>3.9552819463883893E-5</v>
      </c>
      <c r="I54" s="795">
        <v>1.7955801104974078E-4</v>
      </c>
      <c r="J54" s="795">
        <v>-4.0193536433874577E-4</v>
      </c>
      <c r="K54" s="795">
        <v>-6.0528854165131651E-4</v>
      </c>
      <c r="L54" s="795">
        <v>2.5937726067737366E-4</v>
      </c>
      <c r="M54" s="795">
        <v>4.5249256398238735E-4</v>
      </c>
      <c r="N54" s="795">
        <v>6.2835430092489375E-4</v>
      </c>
      <c r="O54" s="795">
        <v>2.3864153921837605E-4</v>
      </c>
      <c r="P54" s="795">
        <v>2.9290113965463327E-4</v>
      </c>
      <c r="Q54" s="795">
        <v>3.4092745869762631E-4</v>
      </c>
      <c r="R54" s="795">
        <v>3.5924610311832694E-4</v>
      </c>
      <c r="S54" s="795">
        <v>3.6107334511781275E-4</v>
      </c>
      <c r="T54" s="795">
        <v>4.8335112941000347E-4</v>
      </c>
      <c r="U54" s="795">
        <v>4.8335112941000347E-4</v>
      </c>
      <c r="V54" s="795">
        <v>4.9388215129564372E-4</v>
      </c>
      <c r="W54" s="795">
        <v>5.0613328152837589E-4</v>
      </c>
      <c r="X54" s="795">
        <v>-9.9339372294415806E-4</v>
      </c>
      <c r="Y54" s="795">
        <v>1.3825415140721331E-2</v>
      </c>
      <c r="Z54" s="795">
        <v>-8.6821274233255252E-3</v>
      </c>
      <c r="AA54" s="795">
        <v>8.3545298916729571E-3</v>
      </c>
      <c r="AB54" s="795">
        <v>7.4022807947502489E-3</v>
      </c>
      <c r="AC54" s="795">
        <v>2.0244403413650858E-2</v>
      </c>
      <c r="AD54" s="795">
        <v>2.9908941051952631E-3</v>
      </c>
      <c r="AE54" s="795">
        <v>-2.068584395985118E-3</v>
      </c>
      <c r="AF54" s="795">
        <v>-5.5583415374752532E-3</v>
      </c>
      <c r="AG54" s="795">
        <v>4.0162946851467485E-2</v>
      </c>
      <c r="AH54" s="795">
        <v>2.1177157506262478E-2</v>
      </c>
      <c r="AI54" s="795">
        <v>2.9210130457754779E-2</v>
      </c>
    </row>
    <row r="55" spans="1:35" s="795" customFormat="1">
      <c r="A55" s="796">
        <v>43908</v>
      </c>
      <c r="B55" s="795">
        <v>1.6137008906524919E-4</v>
      </c>
      <c r="C55" s="795">
        <v>1.6196708666837978E-4</v>
      </c>
      <c r="D55" s="795">
        <v>2.3996771230905267E-4</v>
      </c>
      <c r="E55" s="795">
        <v>1.5969999999998485E-4</v>
      </c>
      <c r="F55" s="795">
        <v>1.3931901440278338E-4</v>
      </c>
      <c r="G55" s="795">
        <v>1.6194521340806567E-4</v>
      </c>
      <c r="H55" s="795">
        <v>-2.460860366402029E-3</v>
      </c>
      <c r="I55" s="795">
        <v>-2.0048398849409343E-3</v>
      </c>
      <c r="J55" s="795">
        <v>-2.8901353557696519E-3</v>
      </c>
      <c r="K55" s="795">
        <v>-2.1208326060095928E-4</v>
      </c>
      <c r="L55" s="795">
        <v>2.5937726067737366E-4</v>
      </c>
      <c r="M55" s="795">
        <v>4.0269307564599899E-4</v>
      </c>
      <c r="N55" s="795">
        <v>-1.3129932100298669E-3</v>
      </c>
      <c r="O55" s="795">
        <v>2.3864153921837605E-4</v>
      </c>
      <c r="P55" s="795">
        <v>2.9290113965463327E-4</v>
      </c>
      <c r="Q55" s="795">
        <v>3.4092745869762631E-4</v>
      </c>
      <c r="R55" s="795">
        <v>3.5924610311832694E-4</v>
      </c>
      <c r="S55" s="795">
        <v>3.6107334511781275E-4</v>
      </c>
      <c r="T55" s="795">
        <v>4.8335112941000347E-4</v>
      </c>
      <c r="U55" s="795">
        <v>4.8335112941000347E-4</v>
      </c>
      <c r="V55" s="795">
        <v>4.9388215129564372E-4</v>
      </c>
      <c r="W55" s="795">
        <v>5.0613328152837589E-4</v>
      </c>
      <c r="X55" s="795">
        <v>6.1311607618153019E-4</v>
      </c>
      <c r="Y55" s="795">
        <v>-2.6120915691496549E-4</v>
      </c>
      <c r="Z55" s="795">
        <v>-2.8660471438985979E-3</v>
      </c>
      <c r="AA55" s="795">
        <v>-3.6618116016737257E-2</v>
      </c>
      <c r="AB55" s="795">
        <v>-1.1909583081556874E-2</v>
      </c>
      <c r="AC55" s="795">
        <v>-3.6842558952248972E-2</v>
      </c>
      <c r="AD55" s="795">
        <v>-6.0997982299789699E-3</v>
      </c>
      <c r="AE55" s="795">
        <v>-1.5216239370754892E-2</v>
      </c>
      <c r="AF55" s="795">
        <v>-1.581783319103458E-2</v>
      </c>
      <c r="AG55" s="795">
        <v>-0.10445359980087532</v>
      </c>
      <c r="AH55" s="795">
        <v>-8.6866057861852863E-2</v>
      </c>
      <c r="AI55" s="795">
        <v>-3.5596601265645234E-2</v>
      </c>
    </row>
    <row r="56" spans="1:35" s="795" customFormat="1">
      <c r="A56" s="796">
        <v>43909</v>
      </c>
      <c r="B56" s="795">
        <v>1.4227064686456181E-4</v>
      </c>
      <c r="C56" s="795">
        <v>1.5879200757096257E-4</v>
      </c>
      <c r="D56" s="795">
        <v>2.2086676917965065E-4</v>
      </c>
      <c r="E56" s="795">
        <v>1.4847628833680737E-4</v>
      </c>
      <c r="F56" s="795">
        <v>2.3724015596959802E-4</v>
      </c>
      <c r="G56" s="795">
        <v>2.7064437913137951E-4</v>
      </c>
      <c r="H56" s="795">
        <v>-2.2714561926856502E-3</v>
      </c>
      <c r="I56" s="795">
        <v>-8.9617623334115049E-4</v>
      </c>
      <c r="J56" s="795">
        <v>1.7080247706762197E-3</v>
      </c>
      <c r="K56" s="795">
        <v>-2.2113033062595155E-3</v>
      </c>
      <c r="L56" s="795">
        <v>2.402759468962401E-4</v>
      </c>
      <c r="M56" s="795">
        <v>3.577017396287907E-4</v>
      </c>
      <c r="N56" s="795">
        <v>-1.1037586903666075E-3</v>
      </c>
      <c r="O56" s="795">
        <v>2.3864153921837605E-4</v>
      </c>
      <c r="P56" s="795">
        <v>2.9290113965463327E-4</v>
      </c>
      <c r="Q56" s="795">
        <v>3.4092745869762631E-4</v>
      </c>
      <c r="R56" s="795">
        <v>3.5924610311832694E-4</v>
      </c>
      <c r="S56" s="795">
        <v>3.6107334511781275E-4</v>
      </c>
      <c r="T56" s="795">
        <v>4.8335112941000347E-4</v>
      </c>
      <c r="U56" s="795">
        <v>4.8335112941000347E-4</v>
      </c>
      <c r="V56" s="795">
        <v>4.9388215129564372E-4</v>
      </c>
      <c r="W56" s="795">
        <v>5.0613328152837589E-4</v>
      </c>
      <c r="X56" s="795">
        <v>-4.2208846059345051E-3</v>
      </c>
      <c r="Y56" s="795">
        <v>-3.3998730570627966E-3</v>
      </c>
      <c r="Z56" s="795">
        <v>-1.24856855238209E-3</v>
      </c>
      <c r="AA56" s="795">
        <v>1.3014194787347444E-2</v>
      </c>
      <c r="AB56" s="795">
        <v>1.0287783721241173E-3</v>
      </c>
      <c r="AC56" s="795">
        <v>1.3208869112542043E-2</v>
      </c>
      <c r="AD56" s="795">
        <v>2.1271026189721987E-3</v>
      </c>
      <c r="AE56" s="795">
        <v>-1.0439870096085047E-2</v>
      </c>
      <c r="AF56" s="795">
        <v>1.7220085441907118E-2</v>
      </c>
      <c r="AG56" s="795">
        <v>3.8583358786803412E-2</v>
      </c>
      <c r="AH56" s="795">
        <v>1.9086881827145907E-2</v>
      </c>
      <c r="AI56" s="795">
        <v>-6.3175541159864457E-3</v>
      </c>
    </row>
    <row r="57" spans="1:35" s="795" customFormat="1">
      <c r="A57" s="796">
        <v>43910</v>
      </c>
      <c r="B57" s="795">
        <v>1.4227064686456181E-4</v>
      </c>
      <c r="C57" s="795">
        <v>1.5193037936533926E-4</v>
      </c>
      <c r="D57" s="795">
        <v>2.2086676917965065E-4</v>
      </c>
      <c r="E57" s="795">
        <v>1.3965695772544251E-4</v>
      </c>
      <c r="F57" s="795">
        <v>2.5958139628357024E-4</v>
      </c>
      <c r="G57" s="795">
        <v>1.0168332656412815E-4</v>
      </c>
      <c r="H57" s="795">
        <v>-2.1587190393567157E-3</v>
      </c>
      <c r="I57" s="795">
        <v>-1.343433388841242E-3</v>
      </c>
      <c r="J57" s="795">
        <v>6.915769577102715E-4</v>
      </c>
      <c r="K57" s="795">
        <v>-2.8324613690302591E-3</v>
      </c>
      <c r="L57" s="795">
        <v>2.402759468962401E-4</v>
      </c>
      <c r="M57" s="795">
        <v>2.0797056729371377E-4</v>
      </c>
      <c r="N57" s="795">
        <v>-1.878335345506521E-5</v>
      </c>
      <c r="O57" s="795">
        <v>2.3864153921837605E-4</v>
      </c>
      <c r="P57" s="795">
        <v>2.9290113965463327E-4</v>
      </c>
      <c r="Q57" s="795">
        <v>3.4092745869762631E-4</v>
      </c>
      <c r="R57" s="795">
        <v>3.5924610311832694E-4</v>
      </c>
      <c r="S57" s="795">
        <v>3.6107334511781275E-4</v>
      </c>
      <c r="T57" s="795">
        <v>4.8335112941000347E-4</v>
      </c>
      <c r="U57" s="795">
        <v>4.8335112941000347E-4</v>
      </c>
      <c r="V57" s="795">
        <v>4.9388215129564372E-4</v>
      </c>
      <c r="W57" s="795">
        <v>5.0613328152837589E-4</v>
      </c>
      <c r="X57" s="795">
        <v>5.5425269352915585E-3</v>
      </c>
      <c r="Y57" s="795">
        <v>3.8846865441213296E-3</v>
      </c>
      <c r="Z57" s="795">
        <v>4.3558999561505996E-3</v>
      </c>
      <c r="AA57" s="795">
        <v>2.7047852568995445E-4</v>
      </c>
      <c r="AB57" s="795">
        <v>-1.203868166568034E-3</v>
      </c>
      <c r="AC57" s="795">
        <v>-5.0460945693594494E-3</v>
      </c>
      <c r="AD57" s="795">
        <v>1.1581072071165099E-3</v>
      </c>
      <c r="AE57" s="795">
        <v>4.4829775008243811E-3</v>
      </c>
      <c r="AF57" s="795">
        <v>-5.7919770600108889E-3</v>
      </c>
      <c r="AG57" s="795">
        <v>-2.3329637406588444E-2</v>
      </c>
      <c r="AH57" s="795">
        <v>-2.8428391881452852E-2</v>
      </c>
      <c r="AI57" s="795">
        <v>-4.2287514835978923E-2</v>
      </c>
    </row>
    <row r="58" spans="1:35" s="795" customFormat="1">
      <c r="A58" s="796">
        <v>43913</v>
      </c>
      <c r="B58" s="795">
        <v>1.4227064686456181E-4</v>
      </c>
      <c r="C58" s="795">
        <v>1.3311000831661701E-4</v>
      </c>
      <c r="D58" s="795">
        <v>2.2086676917965065E-4</v>
      </c>
      <c r="E58" s="795">
        <v>1.0903116494123122E-3</v>
      </c>
      <c r="F58" s="795">
        <v>2.2937136170808614E-4</v>
      </c>
      <c r="G58" s="795">
        <v>1.5835275735387455E-4</v>
      </c>
      <c r="H58" s="795">
        <v>-4.5786407130701257E-3</v>
      </c>
      <c r="I58" s="795">
        <v>-2.57545462035913E-3</v>
      </c>
      <c r="J58" s="795">
        <v>-2.4629268955062011E-3</v>
      </c>
      <c r="K58" s="795">
        <v>-4.188797266551969E-3</v>
      </c>
      <c r="L58" s="795">
        <v>2.402759468962401E-4</v>
      </c>
      <c r="M58" s="795">
        <v>4.596421956108987E-4</v>
      </c>
      <c r="N58" s="795">
        <v>-1.5751168042386077E-3</v>
      </c>
      <c r="O58" s="795">
        <v>2.3864153921837605E-4</v>
      </c>
      <c r="P58" s="795">
        <v>2.9290113965463327E-4</v>
      </c>
      <c r="Q58" s="795">
        <v>3.4092745869762631E-4</v>
      </c>
      <c r="R58" s="795">
        <v>3.5924610311832694E-4</v>
      </c>
      <c r="S58" s="795">
        <v>3.6107334511781275E-4</v>
      </c>
      <c r="T58" s="795">
        <v>4.8335112941000347E-4</v>
      </c>
      <c r="U58" s="795">
        <v>4.8335112941000347E-4</v>
      </c>
      <c r="V58" s="795">
        <v>4.9388215129564372E-4</v>
      </c>
      <c r="W58" s="795">
        <v>5.0613328152837589E-4</v>
      </c>
      <c r="X58" s="795">
        <v>8.5264920099672459E-3</v>
      </c>
      <c r="Y58" s="795">
        <v>-1.6450276618016346E-3</v>
      </c>
      <c r="Z58" s="795">
        <v>6.6633381202947373E-3</v>
      </c>
      <c r="AA58" s="795">
        <v>-3.6955402868066312E-4</v>
      </c>
      <c r="AB58" s="795">
        <v>4.7909988676231308E-3</v>
      </c>
      <c r="AC58" s="795">
        <v>-7.572649043563251E-3</v>
      </c>
      <c r="AD58" s="795">
        <v>4.4884040439425732E-3</v>
      </c>
      <c r="AE58" s="795">
        <v>6.8714508617118142E-5</v>
      </c>
      <c r="AF58" s="795">
        <v>-1.3116694923412386E-2</v>
      </c>
      <c r="AG58" s="795">
        <v>-5.2839335624790928E-2</v>
      </c>
      <c r="AH58" s="795">
        <v>-4.4317120151431633E-2</v>
      </c>
      <c r="AI58" s="795">
        <v>-3.3536866068453297E-2</v>
      </c>
    </row>
    <row r="59" spans="1:35" s="795" customFormat="1">
      <c r="A59" s="796">
        <v>43914</v>
      </c>
      <c r="B59" s="795">
        <v>1.4227064686456181E-4</v>
      </c>
      <c r="C59" s="795">
        <v>1.4190516041101553E-4</v>
      </c>
      <c r="D59" s="795">
        <v>2.2086676917965065E-4</v>
      </c>
      <c r="E59" s="795">
        <v>3.6024568995673967E-4</v>
      </c>
      <c r="F59" s="795">
        <v>-3.7023930374413538E-5</v>
      </c>
      <c r="G59" s="795">
        <v>1.4897992568529972E-4</v>
      </c>
      <c r="H59" s="795">
        <v>-5.9849946784210628E-3</v>
      </c>
      <c r="I59" s="795">
        <v>-4.6808315734888639E-3</v>
      </c>
      <c r="J59" s="795">
        <v>-2.6452567468522314E-3</v>
      </c>
      <c r="K59" s="795">
        <v>-7.4937674380296526E-3</v>
      </c>
      <c r="L59" s="795">
        <v>2.402759468962401E-4</v>
      </c>
      <c r="M59" s="795">
        <v>2.676839673303455E-4</v>
      </c>
      <c r="N59" s="795">
        <v>-1.988885523567907E-3</v>
      </c>
      <c r="O59" s="795">
        <v>2.3864153921837605E-4</v>
      </c>
      <c r="P59" s="795">
        <v>2.9290113965463327E-4</v>
      </c>
      <c r="Q59" s="795">
        <v>3.4092745869762631E-4</v>
      </c>
      <c r="R59" s="795">
        <v>3.5924610311832694E-4</v>
      </c>
      <c r="S59" s="795">
        <v>3.6107334511781275E-4</v>
      </c>
      <c r="T59" s="795">
        <v>4.8335112941000347E-4</v>
      </c>
      <c r="U59" s="795">
        <v>4.8335112941000347E-4</v>
      </c>
      <c r="V59" s="795">
        <v>4.9388215129564372E-4</v>
      </c>
      <c r="W59" s="795">
        <v>5.0613328152837589E-4</v>
      </c>
      <c r="X59" s="795">
        <v>2.5762568566135569E-2</v>
      </c>
      <c r="Y59" s="795">
        <v>-1.0717632685528833E-2</v>
      </c>
      <c r="Z59" s="795">
        <v>2.1803129278603617E-3</v>
      </c>
      <c r="AA59" s="795">
        <v>2.259229742837765E-2</v>
      </c>
      <c r="AB59" s="795">
        <v>4.0561991831638E-3</v>
      </c>
      <c r="AC59" s="795">
        <v>3.5430223302092667E-2</v>
      </c>
      <c r="AD59" s="795">
        <v>-2.6580012194099556E-4</v>
      </c>
      <c r="AE59" s="795">
        <v>3.0768562978604752E-3</v>
      </c>
      <c r="AF59" s="795">
        <v>4.9959477921270867E-3</v>
      </c>
      <c r="AG59" s="795">
        <v>0.11438647085324094</v>
      </c>
      <c r="AH59" s="795">
        <v>6.8721115664958088E-2</v>
      </c>
      <c r="AI59" s="795">
        <v>9.5500566744551207E-2</v>
      </c>
    </row>
    <row r="60" spans="1:35" s="795" customFormat="1">
      <c r="A60" s="796">
        <v>43915</v>
      </c>
      <c r="B60" s="795">
        <v>1.4227064686456181E-4</v>
      </c>
      <c r="C60" s="795">
        <v>1.4710006517892893E-4</v>
      </c>
      <c r="D60" s="795">
        <v>2.2086676917965065E-4</v>
      </c>
      <c r="E60" s="795">
        <v>8.1445294662918499E-5</v>
      </c>
      <c r="F60" s="795">
        <v>3.8747408229067304E-5</v>
      </c>
      <c r="G60" s="795">
        <v>1.4545284611511278E-4</v>
      </c>
      <c r="H60" s="795">
        <v>-5.51034999349298E-3</v>
      </c>
      <c r="I60" s="795">
        <v>-5.5393808811238232E-3</v>
      </c>
      <c r="J60" s="795">
        <v>-1.191689341867308E-4</v>
      </c>
      <c r="K60" s="795">
        <v>-5.7037741467778069E-3</v>
      </c>
      <c r="L60" s="795">
        <v>2.402759468962401E-4</v>
      </c>
      <c r="M60" s="795">
        <v>2.8326959978897115E-4</v>
      </c>
      <c r="N60" s="795">
        <v>1.1416882890302738E-4</v>
      </c>
      <c r="O60" s="795">
        <v>2.3864153921837605E-4</v>
      </c>
      <c r="P60" s="795">
        <v>2.9290113965463327E-4</v>
      </c>
      <c r="Q60" s="795">
        <v>3.4092745869762631E-4</v>
      </c>
      <c r="R60" s="795">
        <v>3.5924610311832694E-4</v>
      </c>
      <c r="S60" s="795">
        <v>3.6107334511781275E-4</v>
      </c>
      <c r="T60" s="795">
        <v>4.8335112941000347E-4</v>
      </c>
      <c r="U60" s="795">
        <v>4.8335112941000347E-4</v>
      </c>
      <c r="V60" s="795">
        <v>4.9388215129564372E-4</v>
      </c>
      <c r="W60" s="795">
        <v>5.0613328152837589E-4</v>
      </c>
      <c r="X60" s="795">
        <v>-4.6185897769572826E-3</v>
      </c>
      <c r="Y60" s="795">
        <v>2.9710847787214334E-3</v>
      </c>
      <c r="Z60" s="795">
        <v>-2.6007847059120737E-3</v>
      </c>
      <c r="AA60" s="795">
        <v>1.7216208664777577E-2</v>
      </c>
      <c r="AB60" s="795">
        <v>8.6991566662808495E-3</v>
      </c>
      <c r="AC60" s="795">
        <v>2.7922589271045295E-2</v>
      </c>
      <c r="AD60" s="795">
        <v>-6.6134602084089167E-4</v>
      </c>
      <c r="AE60" s="795">
        <v>-2.1681614170133701E-3</v>
      </c>
      <c r="AF60" s="795">
        <v>6.7405744090640596E-3</v>
      </c>
      <c r="AG60" s="795">
        <v>8.472905671295905E-2</v>
      </c>
      <c r="AH60" s="795">
        <v>4.9459770315426477E-2</v>
      </c>
      <c r="AI60" s="795">
        <v>1.8363686804964585E-2</v>
      </c>
    </row>
    <row r="61" spans="1:35" s="795" customFormat="1">
      <c r="A61" s="796">
        <v>43916</v>
      </c>
      <c r="B61" s="795">
        <v>1.4227064686456181E-4</v>
      </c>
      <c r="C61" s="795">
        <v>1.4285307161543415E-4</v>
      </c>
      <c r="D61" s="795">
        <v>2.2086676917965065E-4</v>
      </c>
      <c r="E61" s="795">
        <v>5.9971191073371344E-4</v>
      </c>
      <c r="F61" s="795">
        <v>3.6564655868898122E-4</v>
      </c>
      <c r="G61" s="795">
        <v>1.5010419684324816E-4</v>
      </c>
      <c r="H61" s="795">
        <v>-4.1494756722911808E-3</v>
      </c>
      <c r="I61" s="795">
        <v>-5.0504800104448355E-3</v>
      </c>
      <c r="J61" s="795">
        <v>-4.5264125621063966E-3</v>
      </c>
      <c r="K61" s="795">
        <v>-5.244247401830382E-3</v>
      </c>
      <c r="L61" s="795">
        <v>2.402759468962401E-4</v>
      </c>
      <c r="M61" s="795">
        <v>2.6237534209916369E-4</v>
      </c>
      <c r="N61" s="795">
        <v>-1.3155105944293588E-3</v>
      </c>
      <c r="O61" s="795">
        <v>2.3864153921837605E-4</v>
      </c>
      <c r="P61" s="795">
        <v>2.9290113965463327E-4</v>
      </c>
      <c r="Q61" s="795">
        <v>3.4092745869762631E-4</v>
      </c>
      <c r="R61" s="795">
        <v>3.5924610311832694E-4</v>
      </c>
      <c r="S61" s="795">
        <v>3.6107334511781275E-4</v>
      </c>
      <c r="T61" s="795">
        <v>4.8335112941000347E-4</v>
      </c>
      <c r="U61" s="795">
        <v>4.8335112941000347E-4</v>
      </c>
      <c r="V61" s="795">
        <v>4.9388215129564372E-4</v>
      </c>
      <c r="W61" s="795">
        <v>5.0613328152837589E-4</v>
      </c>
      <c r="X61" s="795">
        <v>2.2457889631330108E-2</v>
      </c>
      <c r="Y61" s="795">
        <v>7.985236960711406E-3</v>
      </c>
      <c r="Z61" s="795">
        <v>-4.3157911214931621E-3</v>
      </c>
      <c r="AA61" s="795">
        <v>9.217658734119949E-3</v>
      </c>
      <c r="AB61" s="795">
        <v>2.4317322070968039E-3</v>
      </c>
      <c r="AC61" s="795">
        <v>8.9618318170521238E-3</v>
      </c>
      <c r="AD61" s="795">
        <v>1.0060081716953828E-3</v>
      </c>
      <c r="AE61" s="795">
        <v>6.5249097929400701E-3</v>
      </c>
      <c r="AF61" s="795">
        <v>1.0930878444643355E-2</v>
      </c>
      <c r="AG61" s="795">
        <v>3.5543833364286792E-2</v>
      </c>
      <c r="AH61" s="795">
        <v>5.6765844735378046E-2</v>
      </c>
      <c r="AI61" s="795">
        <v>5.6665447494222754E-2</v>
      </c>
    </row>
    <row r="62" spans="1:35" s="795" customFormat="1">
      <c r="A62" s="796">
        <v>43917</v>
      </c>
      <c r="B62" s="795">
        <v>1.4227064686456181E-4</v>
      </c>
      <c r="C62" s="795">
        <v>1.4139445313054999E-4</v>
      </c>
      <c r="D62" s="795">
        <v>2.2086676917965065E-4</v>
      </c>
      <c r="E62" s="795">
        <v>-2.3220045841643167E-4</v>
      </c>
      <c r="F62" s="795">
        <v>2.5476881021524456E-4</v>
      </c>
      <c r="G62" s="795">
        <v>1.4716179212692637E-4</v>
      </c>
      <c r="H62" s="795">
        <v>-6.7693238321488991E-3</v>
      </c>
      <c r="I62" s="795">
        <v>-3.0729110433779239E-3</v>
      </c>
      <c r="J62" s="795">
        <v>-2.4712480774913281E-4</v>
      </c>
      <c r="K62" s="795">
        <v>-3.4273372630805321E-3</v>
      </c>
      <c r="L62" s="795">
        <v>2.402759468962401E-4</v>
      </c>
      <c r="M62" s="795">
        <v>1.3770880795860307E-4</v>
      </c>
      <c r="N62" s="795">
        <v>-3.2911774552523143E-3</v>
      </c>
      <c r="O62" s="795">
        <v>2.3864153921837605E-4</v>
      </c>
      <c r="P62" s="795">
        <v>2.9290113965463327E-4</v>
      </c>
      <c r="Q62" s="795">
        <v>3.4092745869762631E-4</v>
      </c>
      <c r="R62" s="795">
        <v>3.5924610311832694E-4</v>
      </c>
      <c r="S62" s="795">
        <v>3.6107334511781275E-4</v>
      </c>
      <c r="T62" s="795">
        <v>4.8335112941000347E-4</v>
      </c>
      <c r="U62" s="795">
        <v>4.8335112941000347E-4</v>
      </c>
      <c r="V62" s="795">
        <v>4.9388215129564372E-4</v>
      </c>
      <c r="W62" s="795">
        <v>5.0613328152837589E-4</v>
      </c>
      <c r="X62" s="795">
        <v>2.5069052092536737E-3</v>
      </c>
      <c r="Y62" s="795">
        <v>6.282835375014173E-3</v>
      </c>
      <c r="Z62" s="795">
        <v>2.9489944788652078E-3</v>
      </c>
      <c r="AA62" s="795">
        <v>7.0379589086244643E-4</v>
      </c>
      <c r="AB62" s="795">
        <v>2.0811303556027561E-3</v>
      </c>
      <c r="AC62" s="795">
        <v>-7.0628678908947196E-3</v>
      </c>
      <c r="AD62" s="795">
        <v>-1.3161829966592542E-3</v>
      </c>
      <c r="AE62" s="795">
        <v>2.7263777115724697E-3</v>
      </c>
      <c r="AF62" s="795">
        <v>2.0247418805721118E-3</v>
      </c>
      <c r="AG62" s="795">
        <v>-6.308550986828243E-2</v>
      </c>
      <c r="AH62" s="795">
        <v>-3.0959791437108697E-2</v>
      </c>
      <c r="AI62" s="795">
        <v>-4.0063291705031978E-2</v>
      </c>
    </row>
    <row r="63" spans="1:35" s="795" customFormat="1">
      <c r="A63" s="796">
        <v>43920</v>
      </c>
      <c r="B63" s="795">
        <v>1.4227064686456181E-4</v>
      </c>
      <c r="C63" s="795">
        <v>1.4478973986276067E-4</v>
      </c>
      <c r="D63" s="795">
        <v>2.2086676917965065E-4</v>
      </c>
      <c r="E63" s="795">
        <v>-3.7511877098328483E-5</v>
      </c>
      <c r="F63" s="795">
        <v>2.5097514600314064E-4</v>
      </c>
      <c r="G63" s="795">
        <v>1.4597235984181722E-4</v>
      </c>
      <c r="H63" s="795">
        <v>-4.8639208406552337E-3</v>
      </c>
      <c r="I63" s="795">
        <v>-4.8310104384480246E-3</v>
      </c>
      <c r="J63" s="795">
        <v>-1.8331674338982751E-3</v>
      </c>
      <c r="K63" s="795">
        <v>-4.3620205266506895E-3</v>
      </c>
      <c r="L63" s="795">
        <v>2.402759468962401E-4</v>
      </c>
      <c r="M63" s="795">
        <v>2.5558889262433659E-4</v>
      </c>
      <c r="N63" s="795">
        <v>-6.2457275785732236E-4</v>
      </c>
      <c r="O63" s="795">
        <v>2.3864153921837605E-4</v>
      </c>
      <c r="P63" s="795">
        <v>2.9290113965463327E-4</v>
      </c>
      <c r="Q63" s="795">
        <v>3.4092745869762631E-4</v>
      </c>
      <c r="R63" s="795">
        <v>3.5924610311832694E-4</v>
      </c>
      <c r="S63" s="795">
        <v>3.6107334511781275E-4</v>
      </c>
      <c r="T63" s="795">
        <v>4.8335112941000347E-4</v>
      </c>
      <c r="U63" s="795">
        <v>4.8335112941000347E-4</v>
      </c>
      <c r="V63" s="795">
        <v>4.9388215129564372E-4</v>
      </c>
      <c r="W63" s="795">
        <v>5.0613328152837589E-4</v>
      </c>
      <c r="X63" s="795">
        <v>1.694463107777211E-2</v>
      </c>
      <c r="Y63" s="795">
        <v>3.7922191132293559E-3</v>
      </c>
      <c r="Z63" s="795">
        <v>-3.6694389121756377E-3</v>
      </c>
      <c r="AA63" s="795">
        <v>3.6944105524268078E-3</v>
      </c>
      <c r="AB63" s="795">
        <v>5.8934578905394108E-3</v>
      </c>
      <c r="AC63" s="795">
        <v>-1.6648808791391856E-3</v>
      </c>
      <c r="AD63" s="795">
        <v>2.3539439321229594E-3</v>
      </c>
      <c r="AE63" s="795">
        <v>-4.569958002759833E-3</v>
      </c>
      <c r="AF63" s="795">
        <v>-2.4871104117052401E-4</v>
      </c>
      <c r="AG63" s="795">
        <v>-3.1366347114912818E-3</v>
      </c>
      <c r="AH63" s="795">
        <v>1.4688270732561293E-2</v>
      </c>
      <c r="AI63" s="795">
        <v>3.5352118709571778E-2</v>
      </c>
    </row>
    <row r="64" spans="1:35" s="795" customFormat="1">
      <c r="A64" s="796">
        <v>43921</v>
      </c>
      <c r="B64" s="795">
        <v>1.4227064686456181E-4</v>
      </c>
      <c r="C64" s="795">
        <v>1.4036550746809873E-4</v>
      </c>
      <c r="D64" s="795">
        <v>2.2086676917965065E-4</v>
      </c>
      <c r="E64" s="795">
        <v>-6.0260701362890856E-5</v>
      </c>
      <c r="F64" s="795">
        <v>2.1363379325278764E-4</v>
      </c>
      <c r="G64" s="795">
        <v>1.19096060897661E-4</v>
      </c>
      <c r="H64" s="795">
        <v>-2.9452680472877857E-3</v>
      </c>
      <c r="I64" s="795">
        <v>-1.8985895354902693E-3</v>
      </c>
      <c r="J64" s="795">
        <v>1.8611442807237033E-4</v>
      </c>
      <c r="K64" s="795">
        <v>-3.4145813861752305E-3</v>
      </c>
      <c r="L64" s="795">
        <v>2.402759468962401E-4</v>
      </c>
      <c r="M64" s="795">
        <v>3.7871943451350809E-4</v>
      </c>
      <c r="N64" s="795">
        <v>-1.1712973799888893E-3</v>
      </c>
      <c r="O64" s="795">
        <v>2.3864153921837605E-4</v>
      </c>
      <c r="P64" s="795">
        <v>2.9290113965463327E-4</v>
      </c>
      <c r="Q64" s="795">
        <v>3.4092745869762631E-4</v>
      </c>
      <c r="R64" s="795">
        <v>3.5924610311832694E-4</v>
      </c>
      <c r="S64" s="795">
        <v>3.6107334511781275E-4</v>
      </c>
      <c r="T64" s="795">
        <v>4.8335112941000347E-4</v>
      </c>
      <c r="U64" s="795">
        <v>4.8335112941000347E-4</v>
      </c>
      <c r="V64" s="795">
        <v>4.9388215129564372E-4</v>
      </c>
      <c r="W64" s="795">
        <v>5.0613328152837589E-4</v>
      </c>
      <c r="X64" s="795">
        <v>-1.052992010494358E-3</v>
      </c>
      <c r="Y64" s="795">
        <v>-1.108880748572405E-3</v>
      </c>
      <c r="Z64" s="795">
        <v>4.5431654372674046E-4</v>
      </c>
      <c r="AA64" s="795">
        <v>2.1334060304956104E-3</v>
      </c>
      <c r="AB64" s="795">
        <v>5.4426734855761438E-4</v>
      </c>
      <c r="AC64" s="795">
        <v>-5.953714840331803E-3</v>
      </c>
      <c r="AD64" s="795">
        <v>-2.3586973942435474E-4</v>
      </c>
      <c r="AE64" s="795">
        <v>-6.6850850812920637E-3</v>
      </c>
      <c r="AF64" s="795">
        <v>-1.0189777122808441E-2</v>
      </c>
      <c r="AG64" s="795">
        <v>-3.9729206040927112E-2</v>
      </c>
      <c r="AH64" s="795">
        <v>-1.6337824792752809E-2</v>
      </c>
      <c r="AI64" s="795">
        <v>-1.2991830365768009E-2</v>
      </c>
    </row>
    <row r="65" spans="1:35" s="795" customFormat="1">
      <c r="A65" s="796">
        <v>43922</v>
      </c>
      <c r="B65" s="795">
        <v>1.4227064686456181E-4</v>
      </c>
      <c r="C65" s="795">
        <v>1.3603300444597899E-4</v>
      </c>
      <c r="D65" s="795">
        <v>2.2086676917965065E-4</v>
      </c>
      <c r="E65" s="795">
        <v>-6.255916680364404E-5</v>
      </c>
      <c r="F65" s="795">
        <v>1.1066447134355784E-4</v>
      </c>
      <c r="G65" s="795">
        <v>1.4009632790012994E-4</v>
      </c>
      <c r="H65" s="795">
        <v>-2.2862638510542377E-3</v>
      </c>
      <c r="I65" s="795">
        <v>-1.4291669147858954E-3</v>
      </c>
      <c r="J65" s="795">
        <v>-1.4219982201955084E-3</v>
      </c>
      <c r="K65" s="795">
        <v>-3.2651348162942018E-3</v>
      </c>
      <c r="L65" s="795">
        <v>2.402759468962401E-4</v>
      </c>
      <c r="M65" s="795">
        <v>2.684433060582414E-4</v>
      </c>
      <c r="N65" s="795">
        <v>-1.3226490604810737E-3</v>
      </c>
      <c r="O65" s="795">
        <v>5.1580852813870592E-5</v>
      </c>
      <c r="P65" s="795">
        <v>1.0583030583366515E-4</v>
      </c>
      <c r="Q65" s="795">
        <v>1.5384764318393529E-4</v>
      </c>
      <c r="R65" s="795">
        <v>1.7216286172394568E-4</v>
      </c>
      <c r="S65" s="795">
        <v>1.7398976199967109E-4</v>
      </c>
      <c r="T65" s="795">
        <v>4.8335112941000347E-4</v>
      </c>
      <c r="U65" s="795">
        <v>4.8335112941000347E-4</v>
      </c>
      <c r="V65" s="795">
        <v>4.9388215129564372E-4</v>
      </c>
      <c r="W65" s="795">
        <v>5.0613328152837589E-4</v>
      </c>
      <c r="X65" s="795">
        <v>-6.8774068277104305E-3</v>
      </c>
      <c r="Y65" s="795">
        <v>7.7280263255159465E-3</v>
      </c>
      <c r="Z65" s="795">
        <v>9.6873218588475751E-3</v>
      </c>
      <c r="AA65" s="795">
        <v>-4.6430239009795926E-3</v>
      </c>
      <c r="AB65" s="795">
        <v>-3.4323794869031143E-3</v>
      </c>
      <c r="AC65" s="795">
        <v>-2.2567187588638182E-2</v>
      </c>
      <c r="AD65" s="795">
        <v>-3.3598194868320608E-3</v>
      </c>
      <c r="AE65" s="795">
        <v>1.0737937048836965E-3</v>
      </c>
      <c r="AF65" s="795">
        <v>3.0639619471808377E-3</v>
      </c>
      <c r="AG65" s="795">
        <v>-5.3530135697538506E-2</v>
      </c>
      <c r="AH65" s="795">
        <v>-3.7408284507222889E-2</v>
      </c>
      <c r="AI65" s="795">
        <v>-5.0394976322562957E-2</v>
      </c>
    </row>
    <row r="66" spans="1:35" s="795" customFormat="1">
      <c r="A66" s="796">
        <v>43923</v>
      </c>
      <c r="B66" s="795">
        <v>1.4227064686456181E-4</v>
      </c>
      <c r="C66" s="795">
        <v>1.4131493502134163E-4</v>
      </c>
      <c r="D66" s="795">
        <v>2.2086676917965065E-4</v>
      </c>
      <c r="E66" s="795">
        <v>-3.9912651161877477E-7</v>
      </c>
      <c r="F66" s="795">
        <v>-5.2038079272286319E-3</v>
      </c>
      <c r="G66" s="795">
        <v>1.4883149764766124E-4</v>
      </c>
      <c r="H66" s="795">
        <v>-1.3904165854674577E-2</v>
      </c>
      <c r="I66" s="795">
        <v>-2.7549158028857823E-3</v>
      </c>
      <c r="J66" s="795">
        <v>-1.2402451332185205E-3</v>
      </c>
      <c r="K66" s="795">
        <v>-2.3868833708143855E-3</v>
      </c>
      <c r="L66" s="795">
        <v>2.402759468962401E-4</v>
      </c>
      <c r="M66" s="795">
        <v>1.4153711162223637E-4</v>
      </c>
      <c r="N66" s="795">
        <v>-1.228764527009818E-3</v>
      </c>
      <c r="O66" s="795">
        <v>5.1580852813870592E-5</v>
      </c>
      <c r="P66" s="795">
        <v>1.0583030583366515E-4</v>
      </c>
      <c r="Q66" s="795">
        <v>1.5384764318393529E-4</v>
      </c>
      <c r="R66" s="795">
        <v>1.7216286172394568E-4</v>
      </c>
      <c r="S66" s="795">
        <v>1.7398976199967109E-4</v>
      </c>
      <c r="T66" s="795">
        <v>4.8335112941000347E-4</v>
      </c>
      <c r="U66" s="795">
        <v>4.8335112941000347E-4</v>
      </c>
      <c r="V66" s="795">
        <v>4.9388215129564372E-4</v>
      </c>
      <c r="W66" s="795">
        <v>5.0613328152837589E-4</v>
      </c>
      <c r="X66" s="795">
        <v>6.4751059442684777E-3</v>
      </c>
      <c r="Y66" s="795">
        <v>3.6352849529075471E-5</v>
      </c>
      <c r="Z66" s="795">
        <v>-6.2588665847247427E-3</v>
      </c>
      <c r="AA66" s="795">
        <v>5.3645663069246119E-3</v>
      </c>
      <c r="AB66" s="795">
        <v>1.5784724091882918E-3</v>
      </c>
      <c r="AC66" s="795">
        <v>1.0911836249955842E-2</v>
      </c>
      <c r="AD66" s="795">
        <v>1.2958942307517152E-3</v>
      </c>
      <c r="AE66" s="795">
        <v>-2.8895548218101919E-3</v>
      </c>
      <c r="AF66" s="795">
        <v>-4.5646417571720832E-3</v>
      </c>
      <c r="AG66" s="795">
        <v>1.8874773654440347E-2</v>
      </c>
      <c r="AH66" s="795">
        <v>6.2361283946701374E-3</v>
      </c>
      <c r="AI66" s="795">
        <v>2.8114694410418917E-2</v>
      </c>
    </row>
    <row r="67" spans="1:35" s="795" customFormat="1">
      <c r="A67" s="796">
        <v>43924</v>
      </c>
      <c r="B67" s="795">
        <v>1.4227064686456181E-4</v>
      </c>
      <c r="C67" s="795">
        <v>1.2395871312520512E-4</v>
      </c>
      <c r="D67" s="795">
        <v>2.2086676917965065E-4</v>
      </c>
      <c r="E67" s="795">
        <v>-8.0823150863551518E-5</v>
      </c>
      <c r="F67" s="795">
        <v>-7.780410310131991E-6</v>
      </c>
      <c r="G67" s="795">
        <v>1.3655446247140546E-4</v>
      </c>
      <c r="H67" s="795">
        <v>-4.4872705261036483E-3</v>
      </c>
      <c r="I67" s="795">
        <v>-1.4806467343653207E-3</v>
      </c>
      <c r="J67" s="795">
        <v>1.1461842344662188E-4</v>
      </c>
      <c r="K67" s="795">
        <v>-3.0277888867235037E-3</v>
      </c>
      <c r="L67" s="795">
        <v>2.402759468962401E-4</v>
      </c>
      <c r="M67" s="795">
        <v>2.5413933239581965E-4</v>
      </c>
      <c r="N67" s="795">
        <v>-8.1734879491157653E-4</v>
      </c>
      <c r="O67" s="795">
        <v>5.1580852813870592E-5</v>
      </c>
      <c r="P67" s="795">
        <v>1.0583030583366515E-4</v>
      </c>
      <c r="Q67" s="795">
        <v>1.5384764318393529E-4</v>
      </c>
      <c r="R67" s="795">
        <v>1.7216286172394568E-4</v>
      </c>
      <c r="S67" s="795">
        <v>1.7398976199967109E-4</v>
      </c>
      <c r="T67" s="795">
        <v>4.8335112941000347E-4</v>
      </c>
      <c r="U67" s="795">
        <v>4.8335112941000347E-4</v>
      </c>
      <c r="V67" s="795">
        <v>4.9388215129564372E-4</v>
      </c>
      <c r="W67" s="795">
        <v>5.0613328152837589E-4</v>
      </c>
      <c r="X67" s="795">
        <v>1.0396358920621296E-3</v>
      </c>
      <c r="Y67" s="795">
        <v>3.1461451624692494E-3</v>
      </c>
      <c r="Z67" s="795">
        <v>5.1686359151934536E-3</v>
      </c>
      <c r="AA67" s="795">
        <v>5.572987051289946E-4</v>
      </c>
      <c r="AB67" s="795">
        <v>2.1543787304951767E-3</v>
      </c>
      <c r="AC67" s="795">
        <v>-5.3522848031520853E-3</v>
      </c>
      <c r="AD67" s="795">
        <v>-1.5276004670083942E-4</v>
      </c>
      <c r="AE67" s="795">
        <v>2.9898440363766987E-3</v>
      </c>
      <c r="AF67" s="795">
        <v>-2.1544654435545763E-4</v>
      </c>
      <c r="AG67" s="795">
        <v>-3.3152039279759737E-2</v>
      </c>
      <c r="AH67" s="795">
        <v>-2.8266130281307977E-2</v>
      </c>
      <c r="AI67" s="795">
        <v>-1.3315809910690146E-2</v>
      </c>
    </row>
    <row r="68" spans="1:35" s="795" customFormat="1">
      <c r="A68" s="796">
        <v>43927</v>
      </c>
      <c r="B68" s="795">
        <v>1.4227064686456181E-4</v>
      </c>
      <c r="C68" s="795">
        <v>1.3202661117595049E-4</v>
      </c>
      <c r="D68" s="795">
        <v>2.2086676917965065E-4</v>
      </c>
      <c r="E68" s="795">
        <v>-5.3986245581727488E-5</v>
      </c>
      <c r="F68" s="795">
        <v>2.9248807066517557E-4</v>
      </c>
      <c r="G68" s="795">
        <v>2.1063859085712622E-4</v>
      </c>
      <c r="H68" s="795">
        <v>-1.3543527915826914E-3</v>
      </c>
      <c r="I68" s="795">
        <v>-5.2894789892719007E-3</v>
      </c>
      <c r="J68" s="795">
        <v>-8.8631515220660706E-3</v>
      </c>
      <c r="K68" s="795">
        <v>-2.6837305870190953E-3</v>
      </c>
      <c r="L68" s="795">
        <v>2.402759468962401E-4</v>
      </c>
      <c r="M68" s="795">
        <v>5.8602749295033618E-4</v>
      </c>
      <c r="N68" s="795">
        <v>-2.4685886648934119E-4</v>
      </c>
      <c r="O68" s="795">
        <v>5.1580852813870592E-5</v>
      </c>
      <c r="P68" s="795">
        <v>1.0583030583366515E-4</v>
      </c>
      <c r="Q68" s="795">
        <v>1.5384764318393529E-4</v>
      </c>
      <c r="R68" s="795">
        <v>1.7216286172394568E-4</v>
      </c>
      <c r="S68" s="795">
        <v>1.7398976199967109E-4</v>
      </c>
      <c r="T68" s="795">
        <v>4.8335112941000347E-4</v>
      </c>
      <c r="U68" s="795">
        <v>4.8335112941000347E-4</v>
      </c>
      <c r="V68" s="795">
        <v>4.9388215129564372E-4</v>
      </c>
      <c r="W68" s="795">
        <v>5.0613328152837589E-4</v>
      </c>
      <c r="X68" s="795">
        <v>9.2075546912777639E-3</v>
      </c>
      <c r="Y68" s="795">
        <v>2.7584556883950562E-3</v>
      </c>
      <c r="Z68" s="795">
        <v>-4.1288816020944585E-3</v>
      </c>
      <c r="AA68" s="795">
        <v>6.4270595417046383E-3</v>
      </c>
      <c r="AB68" s="795">
        <v>-9.7605503353259682E-4</v>
      </c>
      <c r="AC68" s="795">
        <v>1.8313233893405334E-2</v>
      </c>
      <c r="AD68" s="795">
        <v>3.6189048826416048E-3</v>
      </c>
      <c r="AE68" s="795">
        <v>2.471163894492312E-3</v>
      </c>
      <c r="AF68" s="795">
        <v>1.534103215963345E-2</v>
      </c>
      <c r="AG68" s="795">
        <v>9.2054030634056705E-2</v>
      </c>
      <c r="AH68" s="795">
        <v>6.4245619314912128E-2</v>
      </c>
      <c r="AI68" s="795">
        <v>6.9206888826998325E-2</v>
      </c>
    </row>
    <row r="69" spans="1:35" s="795" customFormat="1">
      <c r="A69" s="796">
        <v>43928</v>
      </c>
      <c r="B69" s="795">
        <v>1.4227064686456181E-4</v>
      </c>
      <c r="C69" s="795">
        <v>1.2024509884489554E-4</v>
      </c>
      <c r="D69" s="795">
        <v>2.2086676917965065E-4</v>
      </c>
      <c r="E69" s="795">
        <v>1.0179102302831922E-5</v>
      </c>
      <c r="F69" s="795">
        <v>3.3302201344653781E-4</v>
      </c>
      <c r="G69" s="795">
        <v>1.534246063901179E-4</v>
      </c>
      <c r="H69" s="795">
        <v>-3.3926467904594748E-3</v>
      </c>
      <c r="I69" s="795">
        <v>-3.5377218495873386E-3</v>
      </c>
      <c r="J69" s="795">
        <v>5.6000244741838401E-5</v>
      </c>
      <c r="K69" s="795">
        <v>-3.1411802260095101E-3</v>
      </c>
      <c r="L69" s="795">
        <v>2.402759468962401E-4</v>
      </c>
      <c r="M69" s="795">
        <v>2.9630322473295223E-4</v>
      </c>
      <c r="N69" s="795">
        <v>-2.6342699828550975E-3</v>
      </c>
      <c r="O69" s="795">
        <v>5.1580852813870592E-5</v>
      </c>
      <c r="P69" s="795">
        <v>1.0583030583366515E-4</v>
      </c>
      <c r="Q69" s="795">
        <v>1.5384764318393529E-4</v>
      </c>
      <c r="R69" s="795">
        <v>1.7216286172394568E-4</v>
      </c>
      <c r="S69" s="795">
        <v>1.7398976199967109E-4</v>
      </c>
      <c r="T69" s="795">
        <v>4.8335112941000347E-4</v>
      </c>
      <c r="U69" s="795">
        <v>4.8335112941000347E-4</v>
      </c>
      <c r="V69" s="795">
        <v>4.9388215129564372E-4</v>
      </c>
      <c r="W69" s="795">
        <v>5.0613328152837589E-4</v>
      </c>
      <c r="X69" s="795">
        <v>-4.117577953726137E-4</v>
      </c>
      <c r="Y69" s="795">
        <v>-2.6471367773777121E-3</v>
      </c>
      <c r="Z69" s="795">
        <v>6.3197086572674976E-4</v>
      </c>
      <c r="AA69" s="795">
        <v>1.7804750784811141E-3</v>
      </c>
      <c r="AB69" s="795">
        <v>-2.2661093121212339E-5</v>
      </c>
      <c r="AC69" s="795">
        <v>2.3405017424819263E-2</v>
      </c>
      <c r="AD69" s="795">
        <v>1.0674395887790844E-3</v>
      </c>
      <c r="AE69" s="795">
        <v>3.7938463636588704E-3</v>
      </c>
      <c r="AF69" s="795">
        <v>9.1079435061089953E-3</v>
      </c>
      <c r="AG69" s="795">
        <v>4.4315798006639318E-2</v>
      </c>
      <c r="AH69" s="795">
        <v>2.3226571302352728E-2</v>
      </c>
      <c r="AI69" s="795">
        <v>-5.4662001609601107E-3</v>
      </c>
    </row>
    <row r="70" spans="1:35" s="795" customFormat="1">
      <c r="A70" s="796">
        <v>43929</v>
      </c>
      <c r="B70" s="795">
        <v>1.4227064686456181E-4</v>
      </c>
      <c r="C70" s="795">
        <v>1.1627982150930194E-4</v>
      </c>
      <c r="D70" s="795">
        <v>2.2086676917965065E-4</v>
      </c>
      <c r="E70" s="795">
        <v>2.9149858012944563E-4</v>
      </c>
      <c r="F70" s="795">
        <v>3.9223614343741886E-4</v>
      </c>
      <c r="G70" s="795">
        <v>1.6156690736424117E-4</v>
      </c>
      <c r="H70" s="795">
        <v>-1.9412106105554106E-3</v>
      </c>
      <c r="I70" s="795">
        <v>-8.1608825666878992E-4</v>
      </c>
      <c r="J70" s="795">
        <v>-1.4885898113260465E-3</v>
      </c>
      <c r="K70" s="795">
        <v>-3.1645556395537566E-3</v>
      </c>
      <c r="L70" s="795">
        <v>2.402759468962401E-4</v>
      </c>
      <c r="M70" s="795">
        <v>1.9823649690020595E-4</v>
      </c>
      <c r="N70" s="795">
        <v>-4.4894195643929713E-4</v>
      </c>
      <c r="O70" s="795">
        <v>5.1580852813870592E-5</v>
      </c>
      <c r="P70" s="795">
        <v>1.0583030583366515E-4</v>
      </c>
      <c r="Q70" s="795">
        <v>1.5384764318393529E-4</v>
      </c>
      <c r="R70" s="795">
        <v>1.7216286172394568E-4</v>
      </c>
      <c r="S70" s="795">
        <v>1.7398976199967109E-4</v>
      </c>
      <c r="T70" s="795">
        <v>4.8335112941000347E-4</v>
      </c>
      <c r="U70" s="795">
        <v>4.8335112941000347E-4</v>
      </c>
      <c r="V70" s="795">
        <v>4.9388215129564372E-4</v>
      </c>
      <c r="W70" s="795">
        <v>5.0613328152837589E-4</v>
      </c>
      <c r="X70" s="795">
        <v>1.1784978733071494E-3</v>
      </c>
      <c r="Y70" s="795">
        <v>-1.3990955291663942E-3</v>
      </c>
      <c r="Z70" s="795">
        <v>-2.0988311415790495E-3</v>
      </c>
      <c r="AA70" s="795">
        <v>3.0583575224896187E-3</v>
      </c>
      <c r="AB70" s="795">
        <v>-3.4824291750701342E-4</v>
      </c>
      <c r="AC70" s="795">
        <v>1.3577755789647261E-2</v>
      </c>
      <c r="AD70" s="795">
        <v>1.893031928696054E-3</v>
      </c>
      <c r="AE70" s="795">
        <v>-3.2140682068696469E-3</v>
      </c>
      <c r="AF70" s="795">
        <v>-4.4656565712014595E-3</v>
      </c>
      <c r="AG70" s="795">
        <v>3.1566744226700028E-2</v>
      </c>
      <c r="AH70" s="795">
        <v>2.915719577305631E-2</v>
      </c>
      <c r="AI70" s="795">
        <v>3.4265672301458272E-2</v>
      </c>
    </row>
    <row r="71" spans="1:35" s="795" customFormat="1">
      <c r="A71" s="796">
        <v>43930</v>
      </c>
      <c r="B71" s="795">
        <v>1.4227064686456181E-4</v>
      </c>
      <c r="C71" s="795">
        <v>1.3431226866256196E-4</v>
      </c>
      <c r="D71" s="795">
        <v>2.2086676917965065E-4</v>
      </c>
      <c r="E71" s="795">
        <v>1.4924847506647687E-4</v>
      </c>
      <c r="F71" s="795">
        <v>3.6761319146982885E-4</v>
      </c>
      <c r="G71" s="795">
        <v>1.2538365941838769E-4</v>
      </c>
      <c r="H71" s="795">
        <v>-1.9583241559840703E-3</v>
      </c>
      <c r="I71" s="795">
        <v>-9.2747234403511847E-4</v>
      </c>
      <c r="J71" s="795">
        <v>-1.5790840170317733E-3</v>
      </c>
      <c r="K71" s="795">
        <v>-3.8557420676351706E-3</v>
      </c>
      <c r="L71" s="795">
        <v>2.402759468962401E-4</v>
      </c>
      <c r="M71" s="795">
        <v>2.4030040250311302E-4</v>
      </c>
      <c r="N71" s="795">
        <v>-3.6471576017382823E-4</v>
      </c>
      <c r="O71" s="795">
        <v>5.1580852813870592E-5</v>
      </c>
      <c r="P71" s="795">
        <v>1.0583030583366515E-4</v>
      </c>
      <c r="Q71" s="795">
        <v>1.5384764318393529E-4</v>
      </c>
      <c r="R71" s="795">
        <v>1.7216286172394568E-4</v>
      </c>
      <c r="S71" s="795">
        <v>1.7398976199967109E-4</v>
      </c>
      <c r="T71" s="795">
        <v>4.8335112941000347E-4</v>
      </c>
      <c r="U71" s="795">
        <v>4.8335112941000347E-4</v>
      </c>
      <c r="V71" s="795">
        <v>4.9388215129564372E-4</v>
      </c>
      <c r="W71" s="795">
        <v>5.0613328152837589E-4</v>
      </c>
      <c r="X71" s="795">
        <v>6.5188792574226717E-3</v>
      </c>
      <c r="Y71" s="795">
        <v>-3.0791902917292058E-3</v>
      </c>
      <c r="Z71" s="795">
        <v>-3.6655490114133604E-3</v>
      </c>
      <c r="AA71" s="795">
        <v>1.0209125764972793E-3</v>
      </c>
      <c r="AB71" s="795">
        <v>1.4868131894409942E-3</v>
      </c>
      <c r="AC71" s="795">
        <v>1.2374626200317262E-2</v>
      </c>
      <c r="AD71" s="795">
        <v>1.3660453409001239E-3</v>
      </c>
      <c r="AE71" s="795">
        <v>6.1324636219957096E-3</v>
      </c>
      <c r="AF71" s="795">
        <v>7.109761082118693E-3</v>
      </c>
      <c r="AG71" s="795">
        <v>-2.2239093502443019E-2</v>
      </c>
      <c r="AH71" s="795">
        <v>6.9710188028615505E-3</v>
      </c>
      <c r="AI71" s="795">
        <v>1.5932818399176041E-2</v>
      </c>
    </row>
    <row r="72" spans="1:35" s="795" customFormat="1">
      <c r="A72" s="796">
        <v>43934</v>
      </c>
      <c r="B72" s="795">
        <v>1.4227064686456181E-4</v>
      </c>
      <c r="C72" s="795">
        <v>1.2046982513669313E-4</v>
      </c>
      <c r="D72" s="795">
        <v>2.2086676917965065E-4</v>
      </c>
      <c r="E72" s="795">
        <v>-1.2678242270913742E-4</v>
      </c>
      <c r="F72" s="795">
        <v>3.0445718995220084E-4</v>
      </c>
      <c r="G72" s="795">
        <v>1.504415283926086E-4</v>
      </c>
      <c r="H72" s="795">
        <v>-1.1839520975105433E-3</v>
      </c>
      <c r="I72" s="795">
        <v>-1.544664853759925E-3</v>
      </c>
      <c r="J72" s="795">
        <v>-7.6400630552253546E-4</v>
      </c>
      <c r="K72" s="795">
        <v>-1.0186683977647659E-3</v>
      </c>
      <c r="L72" s="795">
        <v>2.402759468962401E-4</v>
      </c>
      <c r="M72" s="795">
        <v>7.2697027671764225E-4</v>
      </c>
      <c r="N72" s="795">
        <v>4.5221948476559248E-5</v>
      </c>
      <c r="O72" s="795">
        <v>5.1580852813870592E-5</v>
      </c>
      <c r="P72" s="795">
        <v>1.0583030583366515E-4</v>
      </c>
      <c r="Q72" s="795">
        <v>1.5384764318393529E-4</v>
      </c>
      <c r="R72" s="795">
        <v>1.7216286172394568E-4</v>
      </c>
      <c r="S72" s="795">
        <v>1.7398976199967109E-4</v>
      </c>
      <c r="T72" s="795">
        <v>4.8335112941000347E-4</v>
      </c>
      <c r="U72" s="795">
        <v>4.8335112941000347E-4</v>
      </c>
      <c r="V72" s="795">
        <v>4.9388215129564372E-4</v>
      </c>
      <c r="W72" s="795">
        <v>5.0613328152837589E-4</v>
      </c>
      <c r="X72" s="795">
        <v>7.8593861465885428E-3</v>
      </c>
      <c r="Y72" s="795">
        <v>4.5777085046383448E-4</v>
      </c>
      <c r="Z72" s="795">
        <v>-2.202813915869184E-4</v>
      </c>
      <c r="AA72" s="795">
        <v>1.4881805300746009E-3</v>
      </c>
      <c r="AB72" s="795">
        <v>1.2103014301938497E-3</v>
      </c>
      <c r="AC72" s="795">
        <v>-6.5948774823865186E-3</v>
      </c>
      <c r="AD72" s="795">
        <v>2.4360389405342353E-4</v>
      </c>
      <c r="AE72" s="795">
        <v>3.6958208320616581E-3</v>
      </c>
      <c r="AF72" s="795">
        <v>-1.7557774165369855E-3</v>
      </c>
      <c r="AG72" s="795">
        <v>-2.1780112836126131E-3</v>
      </c>
      <c r="AH72" s="795">
        <v>6.1938510553625203E-3</v>
      </c>
      <c r="AI72" s="795">
        <v>-7.3258423313186105E-3</v>
      </c>
    </row>
    <row r="73" spans="1:35" s="795" customFormat="1">
      <c r="A73" s="796">
        <v>43935</v>
      </c>
      <c r="B73" s="795">
        <v>1.4227064686456181E-4</v>
      </c>
      <c r="C73" s="795">
        <v>1.3634249018101841E-4</v>
      </c>
      <c r="D73" s="795">
        <v>2.2086676917965065E-4</v>
      </c>
      <c r="E73" s="795">
        <v>2.0152082378377401E-5</v>
      </c>
      <c r="F73" s="795">
        <v>-3.3255707913615318E-4</v>
      </c>
      <c r="G73" s="795">
        <v>1.4575474723210746E-4</v>
      </c>
      <c r="H73" s="795">
        <v>7.1750186804764304E-4</v>
      </c>
      <c r="I73" s="795">
        <v>4.0810820502423795E-4</v>
      </c>
      <c r="J73" s="795">
        <v>3.4768306710608599E-4</v>
      </c>
      <c r="K73" s="795">
        <v>1.5913834851888353E-4</v>
      </c>
      <c r="L73" s="795">
        <v>2.402759468962401E-4</v>
      </c>
      <c r="M73" s="795">
        <v>1.4321481260948232E-4</v>
      </c>
      <c r="N73" s="795">
        <v>3.8074191513870481E-4</v>
      </c>
      <c r="O73" s="795">
        <v>5.1580852813870592E-5</v>
      </c>
      <c r="P73" s="795">
        <v>1.0583030583366515E-4</v>
      </c>
      <c r="Q73" s="795">
        <v>1.5384764318393529E-4</v>
      </c>
      <c r="R73" s="795">
        <v>1.7216286172394568E-4</v>
      </c>
      <c r="S73" s="795">
        <v>1.7398976199967109E-4</v>
      </c>
      <c r="T73" s="795">
        <v>4.8335112941000347E-4</v>
      </c>
      <c r="U73" s="795">
        <v>4.8335112941000347E-4</v>
      </c>
      <c r="V73" s="795">
        <v>4.9388215129564372E-4</v>
      </c>
      <c r="W73" s="795">
        <v>5.0613328152837589E-4</v>
      </c>
      <c r="X73" s="795">
        <v>1.4594887023086311E-2</v>
      </c>
      <c r="Y73" s="795">
        <v>7.7692129781499197E-3</v>
      </c>
      <c r="Z73" s="795">
        <v>1.5391778903282027E-3</v>
      </c>
      <c r="AA73" s="795">
        <v>7.3730392212638662E-3</v>
      </c>
      <c r="AB73" s="795">
        <v>1.8790797221845956E-3</v>
      </c>
      <c r="AC73" s="795">
        <v>1.010439965222254E-2</v>
      </c>
      <c r="AD73" s="795">
        <v>2.4246214535701416E-3</v>
      </c>
      <c r="AE73" s="795">
        <v>8.2870109630102107E-3</v>
      </c>
      <c r="AF73" s="795">
        <v>2.5996969190815733E-3</v>
      </c>
      <c r="AG73" s="795">
        <v>1.4508711622896575E-2</v>
      </c>
      <c r="AH73" s="795">
        <v>2.1954876728287109E-2</v>
      </c>
      <c r="AI73" s="795">
        <v>3.0403262702626721E-2</v>
      </c>
    </row>
    <row r="74" spans="1:35" s="795" customFormat="1">
      <c r="A74" s="796">
        <v>43936</v>
      </c>
      <c r="B74" s="795">
        <v>1.4227064686456181E-4</v>
      </c>
      <c r="C74" s="795">
        <v>1.3461873282505366E-4</v>
      </c>
      <c r="D74" s="795">
        <v>2.2086676917965065E-4</v>
      </c>
      <c r="E74" s="795">
        <v>6.0854071935567688E-5</v>
      </c>
      <c r="F74" s="795">
        <v>2.7165944495721739E-4</v>
      </c>
      <c r="G74" s="795">
        <v>1.3640656150548658E-4</v>
      </c>
      <c r="H74" s="795">
        <v>1.3434064450208449E-3</v>
      </c>
      <c r="I74" s="795">
        <v>1.2460144605941359E-4</v>
      </c>
      <c r="J74" s="795">
        <v>8.2728134537912723E-5</v>
      </c>
      <c r="K74" s="795">
        <v>2.5275909992783507E-3</v>
      </c>
      <c r="L74" s="795">
        <v>2.402759468962401E-4</v>
      </c>
      <c r="M74" s="795">
        <v>2.6059846454229429E-4</v>
      </c>
      <c r="N74" s="795">
        <v>1.4982053886283264E-3</v>
      </c>
      <c r="O74" s="795">
        <v>5.1580852813870592E-5</v>
      </c>
      <c r="P74" s="795">
        <v>1.0583030583366515E-4</v>
      </c>
      <c r="Q74" s="795">
        <v>1.5384764318393529E-4</v>
      </c>
      <c r="R74" s="795">
        <v>1.7216286172394568E-4</v>
      </c>
      <c r="S74" s="795">
        <v>1.7398976199967109E-4</v>
      </c>
      <c r="T74" s="795">
        <v>4.8335112941000347E-4</v>
      </c>
      <c r="U74" s="795">
        <v>4.8335112941000347E-4</v>
      </c>
      <c r="V74" s="795">
        <v>4.9388215129564372E-4</v>
      </c>
      <c r="W74" s="795">
        <v>5.0613328152837589E-4</v>
      </c>
      <c r="X74" s="795">
        <v>-4.3143163599422829E-3</v>
      </c>
      <c r="Y74" s="795">
        <v>5.1486425518549872E-3</v>
      </c>
      <c r="Z74" s="795">
        <v>3.8277559159074492E-3</v>
      </c>
      <c r="AA74" s="795">
        <v>2.4250532529725977E-3</v>
      </c>
      <c r="AB74" s="795">
        <v>1.1992395326478889E-3</v>
      </c>
      <c r="AC74" s="795">
        <v>7.229571349023356E-3</v>
      </c>
      <c r="AD74" s="795">
        <v>-8.3384723918578096E-4</v>
      </c>
      <c r="AE74" s="795">
        <v>2.7407087697404187E-3</v>
      </c>
      <c r="AF74" s="795">
        <v>-8.8514884711121677E-4</v>
      </c>
      <c r="AG74" s="795">
        <v>6.2673681503970791E-3</v>
      </c>
      <c r="AH74" s="795">
        <v>-8.5970459145850997E-3</v>
      </c>
      <c r="AI74" s="795">
        <v>-2.389724324469289E-2</v>
      </c>
    </row>
    <row r="75" spans="1:35" s="795" customFormat="1">
      <c r="A75" s="796">
        <v>43937</v>
      </c>
      <c r="B75" s="795">
        <v>1.4227064686456181E-4</v>
      </c>
      <c r="C75" s="795">
        <v>1.3944623513095777E-4</v>
      </c>
      <c r="D75" s="795">
        <v>2.2086676917965065E-4</v>
      </c>
      <c r="E75" s="795">
        <v>1.3327228345505482E-4</v>
      </c>
      <c r="F75" s="795">
        <v>3.9558293532881983E-4</v>
      </c>
      <c r="G75" s="795">
        <v>1.7077637387541422E-4</v>
      </c>
      <c r="H75" s="795">
        <v>3.670056605748373E-3</v>
      </c>
      <c r="I75" s="795">
        <v>1.4003116354719403E-3</v>
      </c>
      <c r="J75" s="795">
        <v>-4.9112515002991408E-4</v>
      </c>
      <c r="K75" s="795">
        <v>3.1201429940368453E-3</v>
      </c>
      <c r="L75" s="795">
        <v>2.402759468962401E-4</v>
      </c>
      <c r="M75" s="795">
        <v>3.1774281436569574E-4</v>
      </c>
      <c r="N75" s="795">
        <v>-1.1909302924528742E-4</v>
      </c>
      <c r="O75" s="795">
        <v>5.1580852813870592E-5</v>
      </c>
      <c r="P75" s="795">
        <v>1.0583030583366515E-4</v>
      </c>
      <c r="Q75" s="795">
        <v>1.5384764318393529E-4</v>
      </c>
      <c r="R75" s="795">
        <v>1.7216286172394568E-4</v>
      </c>
      <c r="S75" s="795">
        <v>1.7398976199967109E-4</v>
      </c>
      <c r="T75" s="795">
        <v>4.8335112941000347E-4</v>
      </c>
      <c r="U75" s="795">
        <v>4.8335112941000347E-4</v>
      </c>
      <c r="V75" s="795">
        <v>4.9388215129564372E-4</v>
      </c>
      <c r="W75" s="795">
        <v>5.0613328152837589E-4</v>
      </c>
      <c r="X75" s="795">
        <v>2.5499500652252927E-3</v>
      </c>
      <c r="Y75" s="795">
        <v>3.3691643375426406E-3</v>
      </c>
      <c r="Z75" s="795">
        <v>-7.7178005314171294E-4</v>
      </c>
      <c r="AA75" s="795">
        <v>1.5752882065198648E-3</v>
      </c>
      <c r="AB75" s="795">
        <v>1.5510099586462101E-3</v>
      </c>
      <c r="AC75" s="795">
        <v>-5.1515043450351961E-3</v>
      </c>
      <c r="AD75" s="795">
        <v>2.491621547302536E-4</v>
      </c>
      <c r="AE75" s="795">
        <v>3.7667638528677827E-3</v>
      </c>
      <c r="AF75" s="795">
        <v>4.6957818690105402E-3</v>
      </c>
      <c r="AG75" s="795">
        <v>1.962477672593721E-3</v>
      </c>
      <c r="AH75" s="795">
        <v>-4.1337076889904623E-3</v>
      </c>
      <c r="AI75" s="795">
        <v>4.5583338167107801E-3</v>
      </c>
    </row>
    <row r="76" spans="1:35" s="795" customFormat="1">
      <c r="A76" s="796">
        <v>43938</v>
      </c>
      <c r="B76" s="795">
        <v>1.4227064686456181E-4</v>
      </c>
      <c r="C76" s="795">
        <v>1.4184926582005986E-4</v>
      </c>
      <c r="D76" s="795">
        <v>2.2086676917965065E-4</v>
      </c>
      <c r="E76" s="795">
        <v>3.8280753318953309E-4</v>
      </c>
      <c r="F76" s="795">
        <v>2.4933438933771868E-4</v>
      </c>
      <c r="G76" s="795">
        <v>1.3869568941959898E-4</v>
      </c>
      <c r="H76" s="795">
        <v>4.2119923788175306E-3</v>
      </c>
      <c r="I76" s="795">
        <v>9.1008016033766737E-4</v>
      </c>
      <c r="J76" s="795">
        <v>4.2838411741152882E-4</v>
      </c>
      <c r="K76" s="795">
        <v>4.3035142451881558E-3</v>
      </c>
      <c r="L76" s="795">
        <v>2.402759468962401E-4</v>
      </c>
      <c r="M76" s="795">
        <v>2.5766813287875223E-4</v>
      </c>
      <c r="N76" s="795">
        <v>1.5639133263583016E-3</v>
      </c>
      <c r="O76" s="795">
        <v>5.1580852813870592E-5</v>
      </c>
      <c r="P76" s="795">
        <v>1.0583030583366515E-4</v>
      </c>
      <c r="Q76" s="795">
        <v>1.5384764318393529E-4</v>
      </c>
      <c r="R76" s="795">
        <v>1.7216286172394568E-4</v>
      </c>
      <c r="S76" s="795">
        <v>1.7398976199967109E-4</v>
      </c>
      <c r="T76" s="795">
        <v>4.8335112941000347E-4</v>
      </c>
      <c r="U76" s="795">
        <v>4.8335112941000347E-4</v>
      </c>
      <c r="V76" s="795">
        <v>4.9388215129564372E-4</v>
      </c>
      <c r="W76" s="795">
        <v>5.0613328152837589E-4</v>
      </c>
      <c r="X76" s="795">
        <v>3.2499241335770535E-4</v>
      </c>
      <c r="Y76" s="795">
        <v>-4.5093356189436218E-3</v>
      </c>
      <c r="Z76" s="795">
        <v>-1.255987986439E-3</v>
      </c>
      <c r="AA76" s="795">
        <v>-1.7495355826354642E-3</v>
      </c>
      <c r="AB76" s="795">
        <v>2.0918410318571112E-4</v>
      </c>
      <c r="AC76" s="795">
        <v>7.6575020569948915E-3</v>
      </c>
      <c r="AD76" s="795">
        <v>2.4189719429266177E-3</v>
      </c>
      <c r="AE76" s="795">
        <v>-3.8358633564768985E-3</v>
      </c>
      <c r="AF76" s="795">
        <v>3.5898024359348746E-3</v>
      </c>
      <c r="AG76" s="795">
        <v>1.2731426847935712E-2</v>
      </c>
      <c r="AH76" s="795">
        <v>1.482718992073373E-2</v>
      </c>
      <c r="AI76" s="795">
        <v>2.92877294699041E-2</v>
      </c>
    </row>
    <row r="77" spans="1:35" s="795" customFormat="1">
      <c r="A77" s="796">
        <v>43941</v>
      </c>
      <c r="B77" s="795">
        <v>1.4227064686456181E-4</v>
      </c>
      <c r="C77" s="795">
        <v>1.4272623251643246E-4</v>
      </c>
      <c r="D77" s="795">
        <v>2.2086676917965065E-4</v>
      </c>
      <c r="E77" s="795">
        <v>2.8654712114861702E-4</v>
      </c>
      <c r="F77" s="795">
        <v>-7.7513027852649241E-4</v>
      </c>
      <c r="G77" s="795">
        <v>1.5907005200377355E-4</v>
      </c>
      <c r="H77" s="795">
        <v>3.9112506818503867E-3</v>
      </c>
      <c r="I77" s="795">
        <v>9.6118563823499592E-4</v>
      </c>
      <c r="J77" s="795">
        <v>9.6098014772150187E-4</v>
      </c>
      <c r="K77" s="795">
        <v>1.2161146450793137E-3</v>
      </c>
      <c r="L77" s="795">
        <v>2.402759468962401E-4</v>
      </c>
      <c r="M77" s="795">
        <v>7.5478409579043948E-4</v>
      </c>
      <c r="N77" s="795">
        <v>2.3902745770931766E-4</v>
      </c>
      <c r="O77" s="795">
        <v>5.1580852813870592E-5</v>
      </c>
      <c r="P77" s="795">
        <v>1.0583030583366515E-4</v>
      </c>
      <c r="Q77" s="795">
        <v>1.5384764318393529E-4</v>
      </c>
      <c r="R77" s="795">
        <v>1.7216286172394568E-4</v>
      </c>
      <c r="S77" s="795">
        <v>1.7398976199967109E-4</v>
      </c>
      <c r="T77" s="795">
        <v>4.8335112941000347E-4</v>
      </c>
      <c r="U77" s="795">
        <v>4.8335112941000347E-4</v>
      </c>
      <c r="V77" s="795">
        <v>4.9388215129564372E-4</v>
      </c>
      <c r="W77" s="795">
        <v>5.0613328152837589E-4</v>
      </c>
      <c r="X77" s="795">
        <v>3.6367460332049628E-3</v>
      </c>
      <c r="Y77" s="795">
        <v>3.8491022365625405E-3</v>
      </c>
      <c r="Z77" s="795">
        <v>1.4060652022620523E-3</v>
      </c>
      <c r="AA77" s="795">
        <v>1.764376103523535E-3</v>
      </c>
      <c r="AB77" s="795">
        <v>3.1832434051961567E-3</v>
      </c>
      <c r="AC77" s="795">
        <v>1.6134901488782827E-2</v>
      </c>
      <c r="AD77" s="795">
        <v>2.2903821315463091E-3</v>
      </c>
      <c r="AE77" s="795">
        <v>-1.0772002545729187E-3</v>
      </c>
      <c r="AF77" s="795">
        <v>-3.8238818474884972E-3</v>
      </c>
      <c r="AG77" s="795">
        <v>1.3905510085610917E-2</v>
      </c>
      <c r="AH77" s="795">
        <v>-2.4108180884464536E-3</v>
      </c>
      <c r="AI77" s="795">
        <v>-2.201675164089778E-2</v>
      </c>
    </row>
    <row r="78" spans="1:35" s="795" customFormat="1">
      <c r="A78" s="796">
        <v>43943</v>
      </c>
      <c r="B78" s="795">
        <v>1.4227064686456181E-4</v>
      </c>
      <c r="C78" s="795">
        <v>1.4180890760862042E-4</v>
      </c>
      <c r="D78" s="795">
        <v>2.2086676917965065E-4</v>
      </c>
      <c r="E78" s="795">
        <v>3.2952449794376726E-4</v>
      </c>
      <c r="F78" s="795">
        <v>4.5893614860204046E-4</v>
      </c>
      <c r="G78" s="795">
        <v>1.6778347542478755E-4</v>
      </c>
      <c r="H78" s="795">
        <v>3.0132508881586251E-3</v>
      </c>
      <c r="I78" s="795">
        <v>2.0600142891162854E-3</v>
      </c>
      <c r="J78" s="795">
        <v>1.1300298413123855E-3</v>
      </c>
      <c r="K78" s="795">
        <v>2.0115871669548202E-3</v>
      </c>
      <c r="L78" s="795">
        <v>2.402759468962401E-4</v>
      </c>
      <c r="M78" s="795">
        <v>3.5341986734649389E-4</v>
      </c>
      <c r="N78" s="795">
        <v>1.1215602206848807E-4</v>
      </c>
      <c r="O78" s="795">
        <v>5.1580852813870592E-5</v>
      </c>
      <c r="P78" s="795">
        <v>1.0583030583366515E-4</v>
      </c>
      <c r="Q78" s="795">
        <v>1.5384764318393529E-4</v>
      </c>
      <c r="R78" s="795">
        <v>1.7216286172394568E-4</v>
      </c>
      <c r="S78" s="795">
        <v>1.7398976199967109E-4</v>
      </c>
      <c r="T78" s="795">
        <v>4.8335112941000347E-4</v>
      </c>
      <c r="U78" s="795">
        <v>4.8335112941000347E-4</v>
      </c>
      <c r="V78" s="795">
        <v>4.9388215129564372E-4</v>
      </c>
      <c r="W78" s="795">
        <v>5.0613328152837589E-4</v>
      </c>
      <c r="X78" s="795">
        <v>2.6251813758915166E-3</v>
      </c>
      <c r="Y78" s="795">
        <v>1.1971612241731044E-2</v>
      </c>
      <c r="Z78" s="795">
        <v>6.6341755637340238E-3</v>
      </c>
      <c r="AA78" s="795">
        <v>8.3424975995483042E-3</v>
      </c>
      <c r="AB78" s="795">
        <v>2.4476851655137466E-3</v>
      </c>
      <c r="AC78" s="795">
        <v>2.9483452333288085E-2</v>
      </c>
      <c r="AD78" s="795">
        <v>3.9860154900195344E-3</v>
      </c>
      <c r="AE78" s="795">
        <v>4.277110903472936E-3</v>
      </c>
      <c r="AF78" s="795">
        <v>5.9363972651749197E-3</v>
      </c>
      <c r="AG78" s="795">
        <v>3.123860060335093E-2</v>
      </c>
      <c r="AH78" s="795">
        <v>1.7165320431605346E-2</v>
      </c>
      <c r="AI78" s="795">
        <v>-6.3765737648386889E-3</v>
      </c>
    </row>
    <row r="79" spans="1:35" s="795" customFormat="1">
      <c r="A79" s="796">
        <v>43944</v>
      </c>
      <c r="B79" s="795">
        <v>1.4227064686456181E-4</v>
      </c>
      <c r="C79" s="795">
        <v>1.3981577500410403E-4</v>
      </c>
      <c r="D79" s="795">
        <v>2.2086676917965065E-4</v>
      </c>
      <c r="E79" s="795">
        <v>1.5643770032980342E-4</v>
      </c>
      <c r="F79" s="795">
        <v>-2.0275960131421744E-4</v>
      </c>
      <c r="G79" s="795">
        <v>1.5727062079951004E-4</v>
      </c>
      <c r="H79" s="795">
        <v>3.8117873159972948E-3</v>
      </c>
      <c r="I79" s="795">
        <v>8.9547779469700828E-4</v>
      </c>
      <c r="J79" s="795">
        <v>-7.2585029104099696E-4</v>
      </c>
      <c r="K79" s="795">
        <v>3.4505686963726134E-3</v>
      </c>
      <c r="L79" s="795">
        <v>2.402759468962401E-4</v>
      </c>
      <c r="M79" s="795">
        <v>2.8415012615168322E-4</v>
      </c>
      <c r="N79" s="795">
        <v>5.039578424173019E-4</v>
      </c>
      <c r="O79" s="795">
        <v>5.1580852813870592E-5</v>
      </c>
      <c r="P79" s="795">
        <v>1.0583030583366515E-4</v>
      </c>
      <c r="Q79" s="795">
        <v>1.5384764318393529E-4</v>
      </c>
      <c r="R79" s="795">
        <v>1.7216286172394568E-4</v>
      </c>
      <c r="S79" s="795">
        <v>1.7398976199967109E-4</v>
      </c>
      <c r="T79" s="795">
        <v>4.8335112941000347E-4</v>
      </c>
      <c r="U79" s="795">
        <v>4.8335112941000347E-4</v>
      </c>
      <c r="V79" s="795">
        <v>4.9388215129564372E-4</v>
      </c>
      <c r="W79" s="795">
        <v>5.0613328152837589E-4</v>
      </c>
      <c r="X79" s="795">
        <v>-7.4780347340297482E-4</v>
      </c>
      <c r="Y79" s="795">
        <v>-3.9204078509627038E-3</v>
      </c>
      <c r="Z79" s="795">
        <v>4.4001536776911987E-3</v>
      </c>
      <c r="AA79" s="795">
        <v>1.3497164313303056E-3</v>
      </c>
      <c r="AB79" s="795">
        <v>-1.0567363781640582E-3</v>
      </c>
      <c r="AC79" s="795">
        <v>-4.7259435464608313E-3</v>
      </c>
      <c r="AD79" s="795">
        <v>-5.2483630105837342E-4</v>
      </c>
      <c r="AE79" s="795">
        <v>1.8117411143145912E-3</v>
      </c>
      <c r="AF79" s="795">
        <v>-2.0932548478989066E-3</v>
      </c>
      <c r="AG79" s="795">
        <v>-1.3906651004485071E-2</v>
      </c>
      <c r="AH79" s="795">
        <v>-5.2605977966340145E-3</v>
      </c>
      <c r="AI79" s="795">
        <v>-2.6913711036816723E-3</v>
      </c>
    </row>
    <row r="80" spans="1:35" s="795" customFormat="1">
      <c r="A80" s="796">
        <v>43945</v>
      </c>
      <c r="B80" s="795">
        <v>1.4227064686456181E-4</v>
      </c>
      <c r="C80" s="795">
        <v>1.4230700184536538E-4</v>
      </c>
      <c r="D80" s="795">
        <v>2.2086676917965065E-4</v>
      </c>
      <c r="E80" s="795">
        <v>4.8029820929751388E-4</v>
      </c>
      <c r="F80" s="795">
        <v>-1.1906272122899075E-3</v>
      </c>
      <c r="G80" s="795">
        <v>1.5782828282828731E-4</v>
      </c>
      <c r="H80" s="795">
        <v>-1.1194041528544973E-3</v>
      </c>
      <c r="I80" s="795">
        <v>2.7001425546366864E-3</v>
      </c>
      <c r="J80" s="795">
        <v>1.4382067307867619E-3</v>
      </c>
      <c r="K80" s="795">
        <v>3.2485502389132392E-3</v>
      </c>
      <c r="L80" s="795">
        <v>2.402759468962401E-4</v>
      </c>
      <c r="M80" s="795">
        <v>3.6732243139181442E-4</v>
      </c>
      <c r="N80" s="795">
        <v>-6.9734522778919228E-5</v>
      </c>
      <c r="O80" s="795">
        <v>5.1580852813870592E-5</v>
      </c>
      <c r="P80" s="795">
        <v>1.0583030583366515E-4</v>
      </c>
      <c r="Q80" s="795">
        <v>1.5384764318393529E-4</v>
      </c>
      <c r="R80" s="795">
        <v>1.7216286172394568E-4</v>
      </c>
      <c r="S80" s="795">
        <v>1.7398976199967109E-4</v>
      </c>
      <c r="T80" s="795">
        <v>4.8335112941000347E-4</v>
      </c>
      <c r="U80" s="795">
        <v>4.8335112941000347E-4</v>
      </c>
      <c r="V80" s="795">
        <v>4.9388215129564372E-4</v>
      </c>
      <c r="W80" s="795">
        <v>5.0613328152837589E-4</v>
      </c>
      <c r="X80" s="795">
        <v>8.0673663692709674E-3</v>
      </c>
      <c r="Y80" s="795">
        <v>-1.0353358504015864E-2</v>
      </c>
      <c r="Z80" s="795">
        <v>1.3560969714682791E-2</v>
      </c>
      <c r="AA80" s="795">
        <v>4.0132596295532341E-3</v>
      </c>
      <c r="AB80" s="795">
        <v>-2.7886565213209868E-3</v>
      </c>
      <c r="AC80" s="795">
        <v>-1.6482215622591223E-2</v>
      </c>
      <c r="AD80" s="795">
        <v>-2.8744220494605344E-3</v>
      </c>
      <c r="AE80" s="795">
        <v>-4.8483296845752699E-3</v>
      </c>
      <c r="AF80" s="795">
        <v>3.5773965155205811E-3</v>
      </c>
      <c r="AG80" s="795">
        <v>-4.6830765545576081E-2</v>
      </c>
      <c r="AH80" s="795">
        <v>-3.0762503156873011E-2</v>
      </c>
      <c r="AI80" s="795">
        <v>1.8325120417915786E-2</v>
      </c>
    </row>
    <row r="81" spans="1:35" s="795" customFormat="1">
      <c r="A81" s="796">
        <v>43948</v>
      </c>
      <c r="B81" s="795">
        <v>1.4227064686456181E-4</v>
      </c>
      <c r="C81" s="795">
        <v>1.4228675344396535E-4</v>
      </c>
      <c r="D81" s="795">
        <v>2.2086676917965065E-4</v>
      </c>
      <c r="E81" s="795">
        <v>2.2026749754910924E-4</v>
      </c>
      <c r="F81" s="795">
        <v>2.6409921144643356E-4</v>
      </c>
      <c r="G81" s="795">
        <v>1.4615737131018491E-4</v>
      </c>
      <c r="H81" s="795">
        <v>-3.3692170791743692E-5</v>
      </c>
      <c r="I81" s="795">
        <v>1.2238018033106091E-3</v>
      </c>
      <c r="J81" s="795">
        <v>6.83308541564287E-4</v>
      </c>
      <c r="K81" s="795">
        <v>-9.9094123415999213E-4</v>
      </c>
      <c r="L81" s="795">
        <v>2.402759468962401E-4</v>
      </c>
      <c r="M81" s="795">
        <v>3.8366391982136427E-4</v>
      </c>
      <c r="N81" s="795">
        <v>-1.7353567508759937E-4</v>
      </c>
      <c r="O81" s="795">
        <v>5.1580852813870592E-5</v>
      </c>
      <c r="P81" s="795">
        <v>1.0583030583366515E-4</v>
      </c>
      <c r="Q81" s="795">
        <v>1.5384764318393529E-4</v>
      </c>
      <c r="R81" s="795">
        <v>1.7216286172394568E-4</v>
      </c>
      <c r="S81" s="795">
        <v>1.7398976199967109E-4</v>
      </c>
      <c r="T81" s="795">
        <v>4.8335112941000347E-4</v>
      </c>
      <c r="U81" s="795">
        <v>4.8335112941000347E-4</v>
      </c>
      <c r="V81" s="795">
        <v>4.9388215129564372E-4</v>
      </c>
      <c r="W81" s="795">
        <v>5.0613328152837589E-4</v>
      </c>
      <c r="X81" s="795">
        <v>6.9093995889395465E-3</v>
      </c>
      <c r="Y81" s="795">
        <v>1.9005878210864857E-3</v>
      </c>
      <c r="Z81" s="795">
        <v>-3.9627654420161251E-3</v>
      </c>
      <c r="AA81" s="795">
        <v>-2.5828252719697353E-3</v>
      </c>
      <c r="AB81" s="795">
        <v>7.9698347912948719E-4</v>
      </c>
      <c r="AC81" s="795">
        <v>8.1914067928159362E-3</v>
      </c>
      <c r="AD81" s="795">
        <v>-5.0513071899338513E-4</v>
      </c>
      <c r="AE81" s="795">
        <v>4.7179582950969134E-3</v>
      </c>
      <c r="AF81" s="795">
        <v>5.8677150687236335E-4</v>
      </c>
      <c r="AG81" s="795">
        <v>3.9399057354531752E-2</v>
      </c>
      <c r="AH81" s="795">
        <v>2.0553800900465546E-2</v>
      </c>
      <c r="AI81" s="795">
        <v>1.416385298819467E-2</v>
      </c>
    </row>
    <row r="82" spans="1:35" s="795" customFormat="1">
      <c r="A82" s="796">
        <v>43949</v>
      </c>
      <c r="B82" s="795">
        <v>1.4227064686456181E-4</v>
      </c>
      <c r="C82" s="795">
        <v>1.4208722093522752E-4</v>
      </c>
      <c r="D82" s="795">
        <v>2.2086676917965065E-4</v>
      </c>
      <c r="E82" s="795">
        <v>4.1086969875303581E-4</v>
      </c>
      <c r="F82" s="795">
        <v>1.3400144021316063E-3</v>
      </c>
      <c r="G82" s="795">
        <v>1.5778031623603361E-4</v>
      </c>
      <c r="H82" s="795">
        <v>2.9582967926515824E-3</v>
      </c>
      <c r="I82" s="795">
        <v>1.0491388951772151E-3</v>
      </c>
      <c r="J82" s="795">
        <v>2.2761398327575399E-4</v>
      </c>
      <c r="K82" s="795">
        <v>7.5611096695715752E-4</v>
      </c>
      <c r="L82" s="795">
        <v>2.402759468962401E-4</v>
      </c>
      <c r="M82" s="795">
        <v>3.047798761586229E-4</v>
      </c>
      <c r="N82" s="795">
        <v>3.3216763705889996E-4</v>
      </c>
      <c r="O82" s="795">
        <v>5.1580852813870592E-5</v>
      </c>
      <c r="P82" s="795">
        <v>1.0583030583366515E-4</v>
      </c>
      <c r="Q82" s="795">
        <v>1.5384764318393529E-4</v>
      </c>
      <c r="R82" s="795">
        <v>1.7216286172394568E-4</v>
      </c>
      <c r="S82" s="795">
        <v>1.7398976199967109E-4</v>
      </c>
      <c r="T82" s="795">
        <v>4.8335112941000347E-4</v>
      </c>
      <c r="U82" s="795">
        <v>4.8335112941000347E-4</v>
      </c>
      <c r="V82" s="795">
        <v>4.9388215129564372E-4</v>
      </c>
      <c r="W82" s="795">
        <v>5.0613328152837589E-4</v>
      </c>
      <c r="X82" s="795">
        <v>-2.6984940777735611E-3</v>
      </c>
      <c r="Y82" s="795">
        <v>-6.5468184470407476E-4</v>
      </c>
      <c r="Z82" s="795">
        <v>-1.1502435370413955E-2</v>
      </c>
      <c r="AA82" s="795">
        <v>-7.6963052271590282E-3</v>
      </c>
      <c r="AB82" s="795">
        <v>-1.2612801482181357E-4</v>
      </c>
      <c r="AC82" s="795">
        <v>9.9560837392511647E-3</v>
      </c>
      <c r="AD82" s="795">
        <v>3.279035202584657E-3</v>
      </c>
      <c r="AE82" s="795">
        <v>2.5915302263399553E-3</v>
      </c>
      <c r="AF82" s="795">
        <v>-5.1945473198530268E-3</v>
      </c>
      <c r="AG82" s="795">
        <v>2.5045022729144772E-2</v>
      </c>
      <c r="AH82" s="795">
        <v>2.5161011868781724E-2</v>
      </c>
      <c r="AI82" s="795">
        <v>-4.8380292700767047E-4</v>
      </c>
    </row>
    <row r="83" spans="1:35" s="795" customFormat="1">
      <c r="A83" s="796">
        <v>43950</v>
      </c>
      <c r="B83" s="795">
        <v>1.4227064686456181E-4</v>
      </c>
      <c r="C83" s="795">
        <v>1.3973659785748715E-4</v>
      </c>
      <c r="D83" s="795">
        <v>2.2086676917965065E-4</v>
      </c>
      <c r="E83" s="795">
        <v>5.8087266041262353E-4</v>
      </c>
      <c r="F83" s="795">
        <v>3.809933488625461E-4</v>
      </c>
      <c r="G83" s="795">
        <v>1.5775542553519983E-4</v>
      </c>
      <c r="H83" s="795">
        <v>4.4332976872962782E-4</v>
      </c>
      <c r="I83" s="795">
        <v>1.0741981486324104E-3</v>
      </c>
      <c r="J83" s="795">
        <v>-5.2199344475756249E-4</v>
      </c>
      <c r="K83" s="795">
        <v>1.0935035357646505E-3</v>
      </c>
      <c r="L83" s="795">
        <v>2.402759468962401E-4</v>
      </c>
      <c r="M83" s="795">
        <v>4.0734141973386429E-4</v>
      </c>
      <c r="N83" s="795">
        <v>2.8964846839230063E-4</v>
      </c>
      <c r="O83" s="795">
        <v>5.1580852813870592E-5</v>
      </c>
      <c r="P83" s="795">
        <v>1.0583030583366515E-4</v>
      </c>
      <c r="Q83" s="795">
        <v>1.5384764318393529E-4</v>
      </c>
      <c r="R83" s="795">
        <v>1.7216286172394568E-4</v>
      </c>
      <c r="S83" s="795">
        <v>1.7398976199967109E-4</v>
      </c>
      <c r="T83" s="795">
        <v>4.8335112941000347E-4</v>
      </c>
      <c r="U83" s="795">
        <v>4.8335112941000347E-4</v>
      </c>
      <c r="V83" s="795">
        <v>4.9388215129564372E-4</v>
      </c>
      <c r="W83" s="795">
        <v>5.0613328152837589E-4</v>
      </c>
      <c r="X83" s="795">
        <v>-5.7638959622763331E-4</v>
      </c>
      <c r="Y83" s="795">
        <v>-6.7429424252780645E-3</v>
      </c>
      <c r="Z83" s="795">
        <v>-7.6874217363389619E-3</v>
      </c>
      <c r="AA83" s="795">
        <v>-3.0641102738326875E-4</v>
      </c>
      <c r="AB83" s="795">
        <v>8.0535130562275903E-4</v>
      </c>
      <c r="AC83" s="795">
        <v>4.2234274945269767E-3</v>
      </c>
      <c r="AD83" s="795">
        <v>9.0803158401797646E-4</v>
      </c>
      <c r="AE83" s="795">
        <v>1.7510839665237921E-3</v>
      </c>
      <c r="AF83" s="795">
        <v>6.1648194184111826E-3</v>
      </c>
      <c r="AG83" s="795">
        <v>1.3892229139109702E-2</v>
      </c>
      <c r="AH83" s="795">
        <v>2.2490587551773134E-2</v>
      </c>
      <c r="AI83" s="795">
        <v>2.3926387007342287E-2</v>
      </c>
    </row>
    <row r="84" spans="1:35" s="795" customFormat="1">
      <c r="A84" s="796">
        <v>43951</v>
      </c>
      <c r="B84" s="795">
        <v>1.4227064686456181E-4</v>
      </c>
      <c r="C84" s="795">
        <v>1.4097174972738102E-4</v>
      </c>
      <c r="D84" s="795">
        <v>2.2086676917965065E-4</v>
      </c>
      <c r="E84" s="795">
        <v>4.3512807335943648E-4</v>
      </c>
      <c r="F84" s="795">
        <v>2.1594814255279093E-3</v>
      </c>
      <c r="G84" s="795">
        <v>1.513281959351076E-4</v>
      </c>
      <c r="H84" s="795">
        <v>2.6792772954931099E-3</v>
      </c>
      <c r="I84" s="795">
        <v>1.4076873214576846E-3</v>
      </c>
      <c r="J84" s="795">
        <v>2.888800375075995E-4</v>
      </c>
      <c r="K84" s="795">
        <v>1.4094809953690834E-3</v>
      </c>
      <c r="L84" s="795">
        <v>2.402759468962401E-4</v>
      </c>
      <c r="M84" s="795">
        <v>1.1571208951188794E-4</v>
      </c>
      <c r="N84" s="795">
        <v>-2.3999157885573608E-3</v>
      </c>
      <c r="O84" s="795">
        <v>5.1580852813870592E-5</v>
      </c>
      <c r="P84" s="795">
        <v>1.0583030583366515E-4</v>
      </c>
      <c r="Q84" s="795">
        <v>1.5384764318393529E-4</v>
      </c>
      <c r="R84" s="795">
        <v>1.7216286172394568E-4</v>
      </c>
      <c r="S84" s="795">
        <v>1.7398976199967109E-4</v>
      </c>
      <c r="T84" s="795">
        <v>4.8335112941000347E-4</v>
      </c>
      <c r="U84" s="795">
        <v>4.8335112941000347E-4</v>
      </c>
      <c r="V84" s="795">
        <v>4.9388215129564372E-4</v>
      </c>
      <c r="W84" s="795">
        <v>5.0613328152837589E-4</v>
      </c>
      <c r="X84" s="795">
        <v>3.4785741006426729E-3</v>
      </c>
      <c r="Y84" s="795">
        <v>-2.0130363551636998E-3</v>
      </c>
      <c r="Z84" s="795">
        <v>1.3722925047907619E-3</v>
      </c>
      <c r="AA84" s="795">
        <v>2.4675238259048715E-3</v>
      </c>
      <c r="AB84" s="795">
        <v>-1.037011144439548E-3</v>
      </c>
      <c r="AC84" s="795">
        <v>-7.140010126145846E-3</v>
      </c>
      <c r="AD84" s="795">
        <v>3.4027729029828535E-4</v>
      </c>
      <c r="AE84" s="795">
        <v>-1.8943968002849143E-4</v>
      </c>
      <c r="AF84" s="795">
        <v>-2.8979834260731696E-3</v>
      </c>
      <c r="AG84" s="795">
        <v>-3.5943057657371935E-2</v>
      </c>
      <c r="AH84" s="795">
        <v>-2.121732043902147E-2</v>
      </c>
      <c r="AI84" s="795">
        <v>-1.7933179665203358E-2</v>
      </c>
    </row>
    <row r="85" spans="1:35" s="795" customFormat="1">
      <c r="A85" s="796">
        <v>43955</v>
      </c>
      <c r="B85" s="795">
        <v>1.4227064686456181E-4</v>
      </c>
      <c r="C85" s="795">
        <v>1.4139991471195934E-4</v>
      </c>
      <c r="D85" s="795">
        <v>2.2086676917965065E-4</v>
      </c>
      <c r="E85" s="795">
        <v>2.3243130501726661E-4</v>
      </c>
      <c r="F85" s="795">
        <v>1.5602642009149292E-4</v>
      </c>
      <c r="G85" s="795">
        <v>1.4606780805181963E-4</v>
      </c>
      <c r="H85" s="795">
        <v>8.9701989191359743E-4</v>
      </c>
      <c r="I85" s="795">
        <v>4.5033177246378564E-4</v>
      </c>
      <c r="J85" s="795">
        <v>8.1920761883824689E-4</v>
      </c>
      <c r="K85" s="795">
        <v>6.0059391950928465E-4</v>
      </c>
      <c r="L85" s="795">
        <v>2.402759468962401E-4</v>
      </c>
      <c r="M85" s="795">
        <v>3.8445889362814789E-4</v>
      </c>
      <c r="N85" s="795">
        <v>6.2325222441428352E-5</v>
      </c>
      <c r="O85" s="795">
        <v>1.6467339151393645E-5</v>
      </c>
      <c r="P85" s="795">
        <v>7.071488738064069E-5</v>
      </c>
      <c r="Q85" s="795">
        <v>1.1873053876043649E-4</v>
      </c>
      <c r="R85" s="795">
        <v>1.3704511422196752E-4</v>
      </c>
      <c r="S85" s="795">
        <v>1.3887195035211519E-4</v>
      </c>
      <c r="T85" s="795">
        <v>4.8335112941000347E-4</v>
      </c>
      <c r="U85" s="795">
        <v>4.8335112941000347E-4</v>
      </c>
      <c r="V85" s="795">
        <v>4.9388215129564372E-4</v>
      </c>
      <c r="W85" s="795">
        <v>5.0613328152837589E-4</v>
      </c>
      <c r="X85" s="795">
        <v>4.5114117979316859E-4</v>
      </c>
      <c r="Y85" s="795">
        <v>5.3883975888595614E-3</v>
      </c>
      <c r="Z85" s="795">
        <v>6.5763801801672628E-3</v>
      </c>
      <c r="AA85" s="795">
        <v>3.4508393777918922E-3</v>
      </c>
      <c r="AB85" s="795">
        <v>-1.5024279827283715E-3</v>
      </c>
      <c r="AC85" s="795">
        <v>-1.3902977614186351E-3</v>
      </c>
      <c r="AD85" s="795">
        <v>-8.4386228452970613E-4</v>
      </c>
      <c r="AE85" s="795">
        <v>-2.199733786645508E-3</v>
      </c>
      <c r="AF85" s="795">
        <v>3.494883676702365E-3</v>
      </c>
      <c r="AG85" s="795">
        <v>-1.354852141490881E-2</v>
      </c>
      <c r="AH85" s="795">
        <v>-2.4069605296325292E-2</v>
      </c>
      <c r="AI85" s="795">
        <v>-2.1837577291345944E-2</v>
      </c>
    </row>
    <row r="86" spans="1:35" s="795" customFormat="1">
      <c r="A86" s="796">
        <v>43956</v>
      </c>
      <c r="B86" s="795">
        <v>1.4227064686456181E-4</v>
      </c>
      <c r="C86" s="795">
        <v>1.4218627297712949E-4</v>
      </c>
      <c r="D86" s="795">
        <v>2.2086676917965065E-4</v>
      </c>
      <c r="E86" s="795">
        <v>3.3524748082336409E-4</v>
      </c>
      <c r="F86" s="795">
        <v>3.8599043971077052E-4</v>
      </c>
      <c r="G86" s="795">
        <v>1.2335399512752865E-4</v>
      </c>
      <c r="H86" s="795">
        <v>9.8756989826931374E-4</v>
      </c>
      <c r="I86" s="795">
        <v>7.4460602348414007E-4</v>
      </c>
      <c r="J86" s="795">
        <v>1.0138462279687399E-3</v>
      </c>
      <c r="K86" s="795">
        <v>7.3796491326305613E-4</v>
      </c>
      <c r="L86" s="795">
        <v>2.402759468962401E-4</v>
      </c>
      <c r="M86" s="795">
        <v>2.9131774910662322E-4</v>
      </c>
      <c r="N86" s="795">
        <v>-6.3939943744095729E-6</v>
      </c>
      <c r="O86" s="795">
        <v>1.6467339151393645E-5</v>
      </c>
      <c r="P86" s="795">
        <v>7.071488738064069E-5</v>
      </c>
      <c r="Q86" s="795">
        <v>1.1873053876043649E-4</v>
      </c>
      <c r="R86" s="795">
        <v>1.3704511422196752E-4</v>
      </c>
      <c r="S86" s="795">
        <v>1.3887195035211519E-4</v>
      </c>
      <c r="T86" s="795">
        <v>4.8335112941000347E-4</v>
      </c>
      <c r="U86" s="795">
        <v>4.8335112941000347E-4</v>
      </c>
      <c r="V86" s="795">
        <v>4.9388215129564372E-4</v>
      </c>
      <c r="W86" s="795">
        <v>5.0613328152837589E-4</v>
      </c>
      <c r="X86" s="795">
        <v>3.6033218568567449E-3</v>
      </c>
      <c r="Y86" s="795">
        <v>-1.1916936645944842E-3</v>
      </c>
      <c r="Z86" s="795">
        <v>-2.5090058273291582E-3</v>
      </c>
      <c r="AA86" s="795">
        <v>2.8239159949268178E-3</v>
      </c>
      <c r="AB86" s="795">
        <v>2.6149195179874241E-3</v>
      </c>
      <c r="AC86" s="795">
        <v>6.4666390526728623E-3</v>
      </c>
      <c r="AD86" s="795">
        <v>1.2868013582241211E-3</v>
      </c>
      <c r="AE86" s="795">
        <v>2.3202909276174299E-3</v>
      </c>
      <c r="AF86" s="795">
        <v>-1.0379829217910252E-3</v>
      </c>
      <c r="AG86" s="795">
        <v>4.1251181924306657E-4</v>
      </c>
      <c r="AH86" s="795">
        <v>3.2084797397977649E-3</v>
      </c>
      <c r="AI86" s="795">
        <v>1.1882538902478812E-2</v>
      </c>
    </row>
    <row r="87" spans="1:35" s="795" customFormat="1">
      <c r="A87" s="796">
        <v>43957</v>
      </c>
      <c r="B87" s="795">
        <v>1.4227064686456181E-4</v>
      </c>
      <c r="C87" s="795">
        <v>1.4395769166752892E-4</v>
      </c>
      <c r="D87" s="795">
        <v>2.2086676917965065E-4</v>
      </c>
      <c r="E87" s="795">
        <v>1.3691556651496128E-4</v>
      </c>
      <c r="F87" s="795">
        <v>2.2961296312806745E-4</v>
      </c>
      <c r="G87" s="795">
        <v>1.5300990259148328E-4</v>
      </c>
      <c r="H87" s="795">
        <v>1.0448832244300821E-3</v>
      </c>
      <c r="I87" s="795">
        <v>3.0434669292001004E-4</v>
      </c>
      <c r="J87" s="795">
        <v>3.2087277394454716E-5</v>
      </c>
      <c r="K87" s="795">
        <v>5.0649457920171059E-4</v>
      </c>
      <c r="L87" s="795">
        <v>2.402759468962401E-4</v>
      </c>
      <c r="M87" s="795">
        <v>3.7345942742161853E-4</v>
      </c>
      <c r="N87" s="795">
        <v>-6.4000673665853824E-5</v>
      </c>
      <c r="O87" s="795">
        <v>1.6467339151393645E-5</v>
      </c>
      <c r="P87" s="795">
        <v>7.071488738064069E-5</v>
      </c>
      <c r="Q87" s="795">
        <v>1.1873053876043649E-4</v>
      </c>
      <c r="R87" s="795">
        <v>1.3704511422196752E-4</v>
      </c>
      <c r="S87" s="795">
        <v>1.3887195035211519E-4</v>
      </c>
      <c r="T87" s="795">
        <v>4.8335112941000347E-4</v>
      </c>
      <c r="U87" s="795">
        <v>4.8335112941000347E-4</v>
      </c>
      <c r="V87" s="795">
        <v>4.9388215129564372E-4</v>
      </c>
      <c r="W87" s="795">
        <v>5.0613328152837589E-4</v>
      </c>
      <c r="X87" s="795">
        <v>-2.3131498057118449E-3</v>
      </c>
      <c r="Y87" s="795">
        <v>5.7359303387194416E-3</v>
      </c>
      <c r="Z87" s="795">
        <v>5.0508786727008204E-3</v>
      </c>
      <c r="AA87" s="795">
        <v>3.8869578694822327E-3</v>
      </c>
      <c r="AB87" s="795">
        <v>2.0657389828280248E-3</v>
      </c>
      <c r="AC87" s="795">
        <v>5.2091287053384061E-3</v>
      </c>
      <c r="AD87" s="795">
        <v>9.1422620381531594E-4</v>
      </c>
      <c r="AE87" s="795">
        <v>3.5449006579511E-3</v>
      </c>
      <c r="AF87" s="795">
        <v>-2.7407907800935938E-4</v>
      </c>
      <c r="AG87" s="795">
        <v>2.2395909186530005E-2</v>
      </c>
      <c r="AH87" s="795">
        <v>-1.0550757704679836E-2</v>
      </c>
      <c r="AI87" s="795">
        <v>-8.4948957149574289E-3</v>
      </c>
    </row>
    <row r="88" spans="1:35" s="795" customFormat="1">
      <c r="A88" s="796">
        <v>43958</v>
      </c>
      <c r="B88" s="795">
        <v>1.1344872391472194E-4</v>
      </c>
      <c r="C88" s="795">
        <v>1.4420567706396881E-4</v>
      </c>
      <c r="D88" s="795">
        <v>1.9204258126070961E-4</v>
      </c>
      <c r="E88" s="795">
        <v>2.013714518465104E-4</v>
      </c>
      <c r="F88" s="795">
        <v>3.0264123257528475E-4</v>
      </c>
      <c r="G88" s="795">
        <v>3.1818863990928925E-4</v>
      </c>
      <c r="H88" s="795">
        <v>-2.9295709629029165E-4</v>
      </c>
      <c r="I88" s="795">
        <v>5.2698153883667942E-4</v>
      </c>
      <c r="J88" s="795">
        <v>7.9594595433829518E-4</v>
      </c>
      <c r="K88" s="795">
        <v>5.3995996770517252E-4</v>
      </c>
      <c r="L88" s="795">
        <v>2.114511996471613E-4</v>
      </c>
      <c r="M88" s="795">
        <v>3.5470013747662676E-4</v>
      </c>
      <c r="N88" s="795">
        <v>2.0842269594667506E-4</v>
      </c>
      <c r="O88" s="795">
        <v>1.6467339151393645E-5</v>
      </c>
      <c r="P88" s="795">
        <v>7.071488738064069E-5</v>
      </c>
      <c r="Q88" s="795">
        <v>1.1873053876043649E-4</v>
      </c>
      <c r="R88" s="795">
        <v>1.3704511422196752E-4</v>
      </c>
      <c r="S88" s="795">
        <v>1.3887195035211519E-4</v>
      </c>
      <c r="T88" s="795">
        <v>4.8335112941000347E-4</v>
      </c>
      <c r="U88" s="795">
        <v>4.8335112941000347E-4</v>
      </c>
      <c r="V88" s="795">
        <v>4.9388215129564372E-4</v>
      </c>
      <c r="W88" s="795">
        <v>5.0613328152837589E-4</v>
      </c>
      <c r="X88" s="795">
        <v>4.0296440439917536E-3</v>
      </c>
      <c r="Y88" s="795">
        <v>-1.8075563576903653E-3</v>
      </c>
      <c r="Z88" s="795">
        <v>2.7958141472612663E-3</v>
      </c>
      <c r="AA88" s="795">
        <v>4.2460648027806691E-3</v>
      </c>
      <c r="AB88" s="795">
        <v>4.7404042530028168E-3</v>
      </c>
      <c r="AC88" s="795">
        <v>-5.1449597362285271E-4</v>
      </c>
      <c r="AD88" s="795">
        <v>9.3589930129733823E-3</v>
      </c>
      <c r="AE88" s="795">
        <v>5.2342614862359582E-3</v>
      </c>
      <c r="AF88" s="795">
        <v>-1.3382602155839196E-3</v>
      </c>
      <c r="AG88" s="795">
        <v>-1.4262374940426814E-2</v>
      </c>
      <c r="AH88" s="795">
        <v>-3.4513929865587212E-3</v>
      </c>
      <c r="AI88" s="795">
        <v>1.8653025022788317E-2</v>
      </c>
    </row>
    <row r="89" spans="1:35" s="795" customFormat="1">
      <c r="A89" s="796">
        <v>43959</v>
      </c>
      <c r="B89" s="795">
        <v>1.1344872391472194E-4</v>
      </c>
      <c r="C89" s="795">
        <v>1.287812821868517E-4</v>
      </c>
      <c r="D89" s="795">
        <v>1.9204258126070961E-4</v>
      </c>
      <c r="E89" s="795">
        <v>1.2177192654494462E-4</v>
      </c>
      <c r="F89" s="795">
        <v>3.598507421633812E-4</v>
      </c>
      <c r="G89" s="795">
        <v>1.1804707112417212E-4</v>
      </c>
      <c r="H89" s="795">
        <v>7.8120471541276437E-4</v>
      </c>
      <c r="I89" s="795">
        <v>3.1333426297552869E-4</v>
      </c>
      <c r="J89" s="795">
        <v>-1.4127405201077581E-3</v>
      </c>
      <c r="K89" s="795">
        <v>5.5713689589254045E-4</v>
      </c>
      <c r="L89" s="795">
        <v>2.114511996471613E-4</v>
      </c>
      <c r="M89" s="795">
        <v>2.5253677042691436E-4</v>
      </c>
      <c r="N89" s="795">
        <v>-1.6055355986923647E-3</v>
      </c>
      <c r="O89" s="795">
        <v>1.6467339151393645E-5</v>
      </c>
      <c r="P89" s="795">
        <v>7.071488738064069E-5</v>
      </c>
      <c r="Q89" s="795">
        <v>1.1873053876043649E-4</v>
      </c>
      <c r="R89" s="795">
        <v>1.3704511422196752E-4</v>
      </c>
      <c r="S89" s="795">
        <v>1.3887195035211519E-4</v>
      </c>
      <c r="T89" s="795">
        <v>4.8335112941000347E-4</v>
      </c>
      <c r="U89" s="795">
        <v>4.8335112941000347E-4</v>
      </c>
      <c r="V89" s="795">
        <v>4.9388215129564372E-4</v>
      </c>
      <c r="W89" s="795">
        <v>5.0613328152837589E-4</v>
      </c>
      <c r="X89" s="795">
        <v>5.7083156760517895E-4</v>
      </c>
      <c r="Y89" s="795">
        <v>-3.1354552187367046E-3</v>
      </c>
      <c r="Z89" s="795">
        <v>-5.4451288862601421E-3</v>
      </c>
      <c r="AA89" s="795">
        <v>1.1364892383300962E-3</v>
      </c>
      <c r="AB89" s="795">
        <v>2.2414984047025577E-3</v>
      </c>
      <c r="AC89" s="795">
        <v>-1.1087028878760119E-3</v>
      </c>
      <c r="AD89" s="795">
        <v>-7.5135591205899299E-4</v>
      </c>
      <c r="AE89" s="795">
        <v>-7.5740839968752027E-5</v>
      </c>
      <c r="AF89" s="795">
        <v>3.2519981704788314E-3</v>
      </c>
      <c r="AG89" s="795">
        <v>1.5820456874194422E-2</v>
      </c>
      <c r="AH89" s="795">
        <v>1.5078206359828039E-2</v>
      </c>
      <c r="AI89" s="795">
        <v>1.4896187969522412E-2</v>
      </c>
    </row>
    <row r="90" spans="1:35" s="795" customFormat="1">
      <c r="A90" s="796">
        <v>43962</v>
      </c>
      <c r="B90" s="795">
        <v>1.1344872391472194E-4</v>
      </c>
      <c r="C90" s="795">
        <v>9.8588271470134714E-5</v>
      </c>
      <c r="D90" s="795">
        <v>1.9204258126070961E-4</v>
      </c>
      <c r="E90" s="795">
        <v>1.2354472458064869E-4</v>
      </c>
      <c r="F90" s="795">
        <v>2.1537453402342699E-4</v>
      </c>
      <c r="G90" s="795">
        <v>1.3082490627125409E-4</v>
      </c>
      <c r="H90" s="795">
        <v>5.7220546657354987E-5</v>
      </c>
      <c r="I90" s="795">
        <v>2.7964511103917289E-4</v>
      </c>
      <c r="J90" s="795">
        <v>7.0944095017511088E-5</v>
      </c>
      <c r="K90" s="795">
        <v>6.062242376523308E-4</v>
      </c>
      <c r="L90" s="795">
        <v>2.114511996471613E-4</v>
      </c>
      <c r="M90" s="795">
        <v>5.3285887630383222E-4</v>
      </c>
      <c r="N90" s="795">
        <v>2.255283038277156E-5</v>
      </c>
      <c r="O90" s="795">
        <v>1.6467339151393645E-5</v>
      </c>
      <c r="P90" s="795">
        <v>7.071488738064069E-5</v>
      </c>
      <c r="Q90" s="795">
        <v>1.1873053876043649E-4</v>
      </c>
      <c r="R90" s="795">
        <v>1.3704511422196752E-4</v>
      </c>
      <c r="S90" s="795">
        <v>1.3887195035211519E-4</v>
      </c>
      <c r="T90" s="795">
        <v>4.8335112941000347E-4</v>
      </c>
      <c r="U90" s="795">
        <v>4.8335112941000347E-4</v>
      </c>
      <c r="V90" s="795">
        <v>4.9388215129564372E-4</v>
      </c>
      <c r="W90" s="795">
        <v>5.0613328152837589E-4</v>
      </c>
      <c r="X90" s="795">
        <v>7.1722438488275309E-4</v>
      </c>
      <c r="Y90" s="795">
        <v>1.7367429548689195E-3</v>
      </c>
      <c r="Z90" s="795">
        <v>2.1427054241534016E-3</v>
      </c>
      <c r="AA90" s="795">
        <v>1.5520717609573964E-4</v>
      </c>
      <c r="AB90" s="795">
        <v>1.5979181773249085E-3</v>
      </c>
      <c r="AC90" s="795">
        <v>-7.5338782493838963E-4</v>
      </c>
      <c r="AD90" s="795">
        <v>1.6557568463366756E-3</v>
      </c>
      <c r="AE90" s="795">
        <v>1.0459181679260965E-3</v>
      </c>
      <c r="AF90" s="795">
        <v>-1.9482215852251183E-4</v>
      </c>
      <c r="AG90" s="795">
        <v>-2.0098234357437184E-2</v>
      </c>
      <c r="AH90" s="795">
        <v>-1.8773479772452584E-3</v>
      </c>
      <c r="AI90" s="795">
        <v>-1.0922497838321554E-3</v>
      </c>
    </row>
    <row r="91" spans="1:35" s="795" customFormat="1">
      <c r="A91" s="796">
        <v>43963</v>
      </c>
      <c r="B91" s="795">
        <v>1.1344872391472194E-4</v>
      </c>
      <c r="C91" s="795">
        <v>1.1299376349627188E-4</v>
      </c>
      <c r="D91" s="795">
        <v>1.9204258126070961E-4</v>
      </c>
      <c r="E91" s="795">
        <v>1.9055710596305175E-4</v>
      </c>
      <c r="F91" s="795">
        <v>-7.8829576925987244E-4</v>
      </c>
      <c r="G91" s="795">
        <v>9.9413922948876632E-5</v>
      </c>
      <c r="H91" s="795">
        <v>-5.8339025149223289E-4</v>
      </c>
      <c r="I91" s="795">
        <v>9.8226219180652663E-5</v>
      </c>
      <c r="J91" s="795">
        <v>-1.3203986050380756E-4</v>
      </c>
      <c r="K91" s="795">
        <v>4.9634494701122911E-4</v>
      </c>
      <c r="L91" s="795">
        <v>2.114511996471613E-4</v>
      </c>
      <c r="M91" s="795">
        <v>2.0659590519556126E-4</v>
      </c>
      <c r="N91" s="795">
        <v>9.5152675442911061E-5</v>
      </c>
      <c r="O91" s="795">
        <v>1.6467339151393645E-5</v>
      </c>
      <c r="P91" s="795">
        <v>7.071488738064069E-5</v>
      </c>
      <c r="Q91" s="795">
        <v>1.1873053876043649E-4</v>
      </c>
      <c r="R91" s="795">
        <v>1.3704511422196752E-4</v>
      </c>
      <c r="S91" s="795">
        <v>1.3887195035211519E-4</v>
      </c>
      <c r="T91" s="795">
        <v>4.8335112941000347E-4</v>
      </c>
      <c r="U91" s="795">
        <v>4.8335112941000347E-4</v>
      </c>
      <c r="V91" s="795">
        <v>4.9388215129564372E-4</v>
      </c>
      <c r="W91" s="795">
        <v>5.0613328152837589E-4</v>
      </c>
      <c r="X91" s="795">
        <v>-2.1513174944612912E-3</v>
      </c>
      <c r="Y91" s="795">
        <v>-1.0627000069270975E-3</v>
      </c>
      <c r="Z91" s="795">
        <v>6.342865297771727E-3</v>
      </c>
      <c r="AA91" s="795">
        <v>-5.8787924717131901E-3</v>
      </c>
      <c r="AB91" s="795">
        <v>-3.3667423673473529E-3</v>
      </c>
      <c r="AC91" s="795">
        <v>-6.9500569048277505E-3</v>
      </c>
      <c r="AD91" s="795">
        <v>-1.6059922557313255E-3</v>
      </c>
      <c r="AE91" s="795">
        <v>3.287858543805644E-3</v>
      </c>
      <c r="AF91" s="795">
        <v>4.8415148893443671E-4</v>
      </c>
      <c r="AG91" s="795">
        <v>-1.8444536449063742E-2</v>
      </c>
      <c r="AH91" s="795">
        <v>-1.1228004386192536E-2</v>
      </c>
      <c r="AI91" s="795">
        <v>-2.5890941340167228E-2</v>
      </c>
    </row>
    <row r="92" spans="1:35" s="795" customFormat="1">
      <c r="A92" s="796">
        <v>43964</v>
      </c>
      <c r="B92" s="795">
        <v>1.1344872391472194E-4</v>
      </c>
      <c r="C92" s="795">
        <v>1.1468197908315325E-4</v>
      </c>
      <c r="D92" s="795">
        <v>1.9204258126070961E-4</v>
      </c>
      <c r="E92" s="795">
        <v>1.5219822185219556E-4</v>
      </c>
      <c r="F92" s="795">
        <v>9.5999789087031218E-5</v>
      </c>
      <c r="G92" s="795">
        <v>1.8776318818414239E-4</v>
      </c>
      <c r="H92" s="795">
        <v>-9.1828352263512159E-5</v>
      </c>
      <c r="I92" s="795">
        <v>2.2665362708762515E-4</v>
      </c>
      <c r="J92" s="795">
        <v>-3.9927912251802589E-4</v>
      </c>
      <c r="K92" s="795">
        <v>5.0789593006217437E-4</v>
      </c>
      <c r="L92" s="795">
        <v>2.114511996471613E-4</v>
      </c>
      <c r="M92" s="795">
        <v>2.9416664691317429E-4</v>
      </c>
      <c r="N92" s="795">
        <v>2.6454175283885384E-4</v>
      </c>
      <c r="O92" s="795">
        <v>1.6467339151393645E-5</v>
      </c>
      <c r="P92" s="795">
        <v>7.071488738064069E-5</v>
      </c>
      <c r="Q92" s="795">
        <v>1.1873053876043649E-4</v>
      </c>
      <c r="R92" s="795">
        <v>1.3704511422196752E-4</v>
      </c>
      <c r="S92" s="795">
        <v>1.3887195035211519E-4</v>
      </c>
      <c r="T92" s="795">
        <v>4.8335112941000347E-4</v>
      </c>
      <c r="U92" s="795">
        <v>4.8335112941000347E-4</v>
      </c>
      <c r="V92" s="795">
        <v>4.9388215129564372E-4</v>
      </c>
      <c r="W92" s="795">
        <v>5.0613328152837589E-4</v>
      </c>
      <c r="X92" s="795">
        <v>1.4280180470092052E-3</v>
      </c>
      <c r="Y92" s="795">
        <v>1.503623890783512E-3</v>
      </c>
      <c r="Z92" s="795">
        <v>4.9094750839073775E-3</v>
      </c>
      <c r="AA92" s="795">
        <v>-2.5470553300351861E-3</v>
      </c>
      <c r="AB92" s="795">
        <v>1.4862506317177004E-3</v>
      </c>
      <c r="AC92" s="795">
        <v>6.1864319930671208E-4</v>
      </c>
      <c r="AD92" s="795">
        <v>1.0315609365771916E-3</v>
      </c>
      <c r="AE92" s="795">
        <v>-1.8586972651002398E-5</v>
      </c>
      <c r="AF92" s="795">
        <v>-3.1385671837226292E-3</v>
      </c>
      <c r="AG92" s="795">
        <v>-4.7250200248820651E-3</v>
      </c>
      <c r="AH92" s="795">
        <v>4.1021760596557932E-3</v>
      </c>
      <c r="AI92" s="795">
        <v>-1.2705006981807765E-2</v>
      </c>
    </row>
    <row r="93" spans="1:35" s="795" customFormat="1">
      <c r="A93" s="796">
        <v>43965</v>
      </c>
      <c r="B93" s="795">
        <v>1.1344872391472194E-4</v>
      </c>
      <c r="C93" s="795">
        <v>1.1359464757054738E-4</v>
      </c>
      <c r="D93" s="795">
        <v>1.9204258126070961E-4</v>
      </c>
      <c r="E93" s="795">
        <v>1.4800588132302117E-4</v>
      </c>
      <c r="F93" s="795">
        <v>2.8224094149842394E-4</v>
      </c>
      <c r="G93" s="795">
        <v>1.4820626825340355E-4</v>
      </c>
      <c r="H93" s="795">
        <v>7.0419749414574184E-5</v>
      </c>
      <c r="I93" s="795">
        <v>1.0322992157041355E-4</v>
      </c>
      <c r="J93" s="795">
        <v>-3.9011319499593355E-4</v>
      </c>
      <c r="K93" s="795">
        <v>4.6037064861392807E-5</v>
      </c>
      <c r="L93" s="795">
        <v>2.114511996471613E-4</v>
      </c>
      <c r="M93" s="795">
        <v>2.7984505192168996E-4</v>
      </c>
      <c r="N93" s="795">
        <v>4.0395403742388147E-4</v>
      </c>
      <c r="O93" s="795">
        <v>1.6467339151393645E-5</v>
      </c>
      <c r="P93" s="795">
        <v>7.071488738064069E-5</v>
      </c>
      <c r="Q93" s="795">
        <v>1.1873053876043649E-4</v>
      </c>
      <c r="R93" s="795">
        <v>1.3704511422196752E-4</v>
      </c>
      <c r="S93" s="795">
        <v>1.3887195035211519E-4</v>
      </c>
      <c r="T93" s="795">
        <v>4.8335112941000347E-4</v>
      </c>
      <c r="U93" s="795">
        <v>4.8335112941000347E-4</v>
      </c>
      <c r="V93" s="795">
        <v>4.9388215129564372E-4</v>
      </c>
      <c r="W93" s="795">
        <v>5.0613328152837589E-4</v>
      </c>
      <c r="X93" s="795">
        <v>3.1842458448796407E-3</v>
      </c>
      <c r="Y93" s="795">
        <v>-2.461456363607728E-3</v>
      </c>
      <c r="Z93" s="795">
        <v>1.6734861336979989E-3</v>
      </c>
      <c r="AA93" s="795">
        <v>2.6387719771598928E-3</v>
      </c>
      <c r="AB93" s="795">
        <v>1.4513100622224329E-3</v>
      </c>
      <c r="AC93" s="795">
        <v>1.659695434720776E-3</v>
      </c>
      <c r="AD93" s="795">
        <v>1.194012995331617E-3</v>
      </c>
      <c r="AE93" s="795">
        <v>-4.7318070888299202E-3</v>
      </c>
      <c r="AF93" s="795">
        <v>-2.3482869373744331E-3</v>
      </c>
      <c r="AG93" s="795">
        <v>1.9809894000280215E-2</v>
      </c>
      <c r="AH93" s="795">
        <v>4.826286940991853E-3</v>
      </c>
      <c r="AI93" s="795">
        <v>1.2474349155299658E-2</v>
      </c>
    </row>
    <row r="94" spans="1:35" s="795" customFormat="1">
      <c r="A94" s="796">
        <v>43966</v>
      </c>
      <c r="B94" s="795">
        <v>1.1344872391472194E-4</v>
      </c>
      <c r="C94" s="795">
        <v>1.1358174529241261E-4</v>
      </c>
      <c r="D94" s="795">
        <v>1.9204258126070961E-4</v>
      </c>
      <c r="E94" s="795">
        <v>1.8172948707317893E-4</v>
      </c>
      <c r="F94" s="795">
        <v>3.4031231389164418E-4</v>
      </c>
      <c r="G94" s="795">
        <v>9.2978388335884787E-5</v>
      </c>
      <c r="H94" s="795">
        <v>5.1563778383778569E-5</v>
      </c>
      <c r="I94" s="795">
        <v>8.6099973314035516E-4</v>
      </c>
      <c r="J94" s="795">
        <v>-4.9754956837677611E-5</v>
      </c>
      <c r="K94" s="795">
        <v>-2.4053002729296225E-4</v>
      </c>
      <c r="L94" s="795">
        <v>2.114511996471613E-4</v>
      </c>
      <c r="M94" s="795">
        <v>2.4343558939565746E-4</v>
      </c>
      <c r="N94" s="795">
        <v>1.8711182708819329E-4</v>
      </c>
      <c r="O94" s="795">
        <v>1.6467339151393645E-5</v>
      </c>
      <c r="P94" s="795">
        <v>7.071488738064069E-5</v>
      </c>
      <c r="Q94" s="795">
        <v>1.1873053876043649E-4</v>
      </c>
      <c r="R94" s="795">
        <v>1.3704511422196752E-4</v>
      </c>
      <c r="S94" s="795">
        <v>1.3887195035211519E-4</v>
      </c>
      <c r="T94" s="795">
        <v>4.8335112941000347E-4</v>
      </c>
      <c r="U94" s="795">
        <v>4.8335112941000347E-4</v>
      </c>
      <c r="V94" s="795">
        <v>4.9388215129564372E-4</v>
      </c>
      <c r="W94" s="795">
        <v>5.0613328152837589E-4</v>
      </c>
      <c r="X94" s="795">
        <v>2.0268463513510859E-3</v>
      </c>
      <c r="Y94" s="795">
        <v>-1.7539157478779765E-3</v>
      </c>
      <c r="Z94" s="795">
        <v>-9.0574584199509811E-4</v>
      </c>
      <c r="AA94" s="795">
        <v>4.9548689671001789E-3</v>
      </c>
      <c r="AB94" s="795">
        <v>3.8250892700353312E-4</v>
      </c>
      <c r="AC94" s="795">
        <v>1.9497145854125986E-3</v>
      </c>
      <c r="AD94" s="795">
        <v>-2.2130457490076028E-3</v>
      </c>
      <c r="AE94" s="795">
        <v>-6.1640830570288685E-3</v>
      </c>
      <c r="AF94" s="795">
        <v>1.4613902323727945E-3</v>
      </c>
      <c r="AG94" s="795">
        <v>-8.129115979625734E-3</v>
      </c>
      <c r="AH94" s="795">
        <v>-1.474347894762662E-2</v>
      </c>
      <c r="AI94" s="795">
        <v>-1.9365659002457125E-4</v>
      </c>
    </row>
    <row r="95" spans="1:35" s="795" customFormat="1">
      <c r="A95" s="796">
        <v>43969</v>
      </c>
      <c r="B95" s="795">
        <v>1.1344872391472194E-4</v>
      </c>
      <c r="C95" s="795">
        <v>1.1526924631710678E-4</v>
      </c>
      <c r="D95" s="795">
        <v>1.9204258126070961E-4</v>
      </c>
      <c r="E95" s="795">
        <v>1.4904865873077711E-4</v>
      </c>
      <c r="F95" s="795">
        <v>3.5623274139706673E-4</v>
      </c>
      <c r="G95" s="795">
        <v>1.0226671857482827E-4</v>
      </c>
      <c r="H95" s="795">
        <v>-5.8901818883683177E-5</v>
      </c>
      <c r="I95" s="795">
        <v>2.0961477834502418E-4</v>
      </c>
      <c r="J95" s="795">
        <v>-6.8364639051299303E-4</v>
      </c>
      <c r="K95" s="795">
        <v>-3.4467856698217059E-4</v>
      </c>
      <c r="L95" s="795">
        <v>2.114511996471613E-4</v>
      </c>
      <c r="M95" s="795">
        <v>5.3336913119239604E-4</v>
      </c>
      <c r="N95" s="795">
        <v>4.2708112781197904E-4</v>
      </c>
      <c r="O95" s="795">
        <v>1.6467339151393645E-5</v>
      </c>
      <c r="P95" s="795">
        <v>7.071488738064069E-5</v>
      </c>
      <c r="Q95" s="795">
        <v>1.1873053876043649E-4</v>
      </c>
      <c r="R95" s="795">
        <v>1.3704511422196752E-4</v>
      </c>
      <c r="S95" s="795">
        <v>1.3887195035211519E-4</v>
      </c>
      <c r="T95" s="795">
        <v>4.8335112941000347E-4</v>
      </c>
      <c r="U95" s="795">
        <v>4.8335112941000347E-4</v>
      </c>
      <c r="V95" s="795">
        <v>4.9388215129564372E-4</v>
      </c>
      <c r="W95" s="795">
        <v>5.0613328152837589E-4</v>
      </c>
      <c r="X95" s="795">
        <v>2.9216981520474583E-4</v>
      </c>
      <c r="Y95" s="795">
        <v>-8.0302748725424866E-3</v>
      </c>
      <c r="Z95" s="795">
        <v>-5.0816043507818653E-3</v>
      </c>
      <c r="AA95" s="795">
        <v>1.4746153906903814E-3</v>
      </c>
      <c r="AB95" s="795">
        <v>-2.7800874434589229E-3</v>
      </c>
      <c r="AC95" s="795">
        <v>1.1948292899951252E-2</v>
      </c>
      <c r="AD95" s="795">
        <v>-3.7723473456381384E-3</v>
      </c>
      <c r="AE95" s="795">
        <v>-1.4377236629812273E-3</v>
      </c>
      <c r="AF95" s="795">
        <v>-3.257904607545381E-3</v>
      </c>
      <c r="AG95" s="795">
        <v>5.0723989286772353E-2</v>
      </c>
      <c r="AH95" s="795">
        <v>2.7986693666127938E-2</v>
      </c>
      <c r="AI95" s="795">
        <v>3.4893033590060574E-2</v>
      </c>
    </row>
    <row r="96" spans="1:35" s="795" customFormat="1">
      <c r="A96" s="796">
        <v>43970</v>
      </c>
      <c r="B96" s="795">
        <v>1.1344872391472194E-4</v>
      </c>
      <c r="C96" s="795">
        <v>1.1355575645799476E-4</v>
      </c>
      <c r="D96" s="795">
        <v>1.9204258126070961E-4</v>
      </c>
      <c r="E96" s="795">
        <v>1.3523505102042144E-4</v>
      </c>
      <c r="F96" s="795">
        <v>2.8568623235680768E-4</v>
      </c>
      <c r="G96" s="795">
        <v>1.1910530419489973E-4</v>
      </c>
      <c r="H96" s="795">
        <v>-1.2879796603015858E-4</v>
      </c>
      <c r="I96" s="795">
        <v>9.6402590630928486E-5</v>
      </c>
      <c r="J96" s="795">
        <v>-4.0144374523143345E-4</v>
      </c>
      <c r="K96" s="795">
        <v>-1.416736759743964E-4</v>
      </c>
      <c r="L96" s="795">
        <v>2.114511996471613E-4</v>
      </c>
      <c r="M96" s="795">
        <v>2.5495723694612948E-4</v>
      </c>
      <c r="N96" s="795">
        <v>-4.8662040220359692E-5</v>
      </c>
      <c r="O96" s="795">
        <v>1.6467339151393645E-5</v>
      </c>
      <c r="P96" s="795">
        <v>7.071488738064069E-5</v>
      </c>
      <c r="Q96" s="795">
        <v>1.1873053876043649E-4</v>
      </c>
      <c r="R96" s="795">
        <v>1.3704511422196752E-4</v>
      </c>
      <c r="S96" s="795">
        <v>1.3887195035211519E-4</v>
      </c>
      <c r="T96" s="795">
        <v>4.8335112941000347E-4</v>
      </c>
      <c r="U96" s="795">
        <v>4.8335112941000347E-4</v>
      </c>
      <c r="V96" s="795">
        <v>4.9388215129564372E-4</v>
      </c>
      <c r="W96" s="795">
        <v>5.0613328152837589E-4</v>
      </c>
      <c r="X96" s="795">
        <v>9.6861049181296011E-4</v>
      </c>
      <c r="Y96" s="795">
        <v>-9.7455488507947052E-4</v>
      </c>
      <c r="Z96" s="795">
        <v>1.3158276895166576E-3</v>
      </c>
      <c r="AA96" s="795">
        <v>2.3009557456001861E-3</v>
      </c>
      <c r="AB96" s="795">
        <v>4.1901126298138358E-4</v>
      </c>
      <c r="AC96" s="795">
        <v>3.3850719100081417E-3</v>
      </c>
      <c r="AD96" s="795">
        <v>-8.1205433790088044E-4</v>
      </c>
      <c r="AE96" s="795">
        <v>9.0618151666843616E-4</v>
      </c>
      <c r="AF96" s="795">
        <v>1.8214043978359573E-3</v>
      </c>
      <c r="AG96" s="795">
        <v>6.2729835338497519E-3</v>
      </c>
      <c r="AH96" s="795">
        <v>9.3020474984761847E-4</v>
      </c>
      <c r="AI96" s="795">
        <v>-9.7248314730908891E-3</v>
      </c>
    </row>
    <row r="97" spans="1:35" s="795" customFormat="1">
      <c r="A97" s="796">
        <v>43971</v>
      </c>
      <c r="B97" s="795">
        <v>1.1344872391472194E-4</v>
      </c>
      <c r="C97" s="795">
        <v>1.1425865726288897E-4</v>
      </c>
      <c r="D97" s="795">
        <v>1.9204258126070961E-4</v>
      </c>
      <c r="E97" s="795">
        <v>1.4186351717748735E-4</v>
      </c>
      <c r="F97" s="795">
        <v>1.6884442588738224E-4</v>
      </c>
      <c r="G97" s="795">
        <v>1.2199578126970145E-4</v>
      </c>
      <c r="H97" s="795">
        <v>-6.4929976093197617E-5</v>
      </c>
      <c r="I97" s="795">
        <v>1.2153937582404239E-4</v>
      </c>
      <c r="J97" s="795">
        <v>-2.4179317136652223E-4</v>
      </c>
      <c r="K97" s="795">
        <v>1.4097553428094045E-4</v>
      </c>
      <c r="L97" s="795">
        <v>2.114511996471613E-4</v>
      </c>
      <c r="M97" s="795">
        <v>1.8623524982519513E-4</v>
      </c>
      <c r="N97" s="795">
        <v>4.406944250194833E-4</v>
      </c>
      <c r="O97" s="795">
        <v>1.6467339151393645E-5</v>
      </c>
      <c r="P97" s="795">
        <v>7.071488738064069E-5</v>
      </c>
      <c r="Q97" s="795">
        <v>1.1873053876043649E-4</v>
      </c>
      <c r="R97" s="795">
        <v>1.3704511422196752E-4</v>
      </c>
      <c r="S97" s="795">
        <v>1.3887195035211519E-4</v>
      </c>
      <c r="T97" s="795">
        <v>4.8335112941000347E-4</v>
      </c>
      <c r="U97" s="795">
        <v>4.8335112941000347E-4</v>
      </c>
      <c r="V97" s="795">
        <v>4.9388215129564372E-4</v>
      </c>
      <c r="W97" s="795">
        <v>5.0613328152837589E-4</v>
      </c>
      <c r="X97" s="795">
        <v>4.3580684049904228E-4</v>
      </c>
      <c r="Y97" s="795">
        <v>-2.3414215493000601E-4</v>
      </c>
      <c r="Z97" s="795">
        <v>2.2136534413896847E-4</v>
      </c>
      <c r="AA97" s="795">
        <v>9.0594319718118044E-4</v>
      </c>
      <c r="AB97" s="795">
        <v>9.846347429287583E-4</v>
      </c>
      <c r="AC97" s="795">
        <v>-7.7402469617171565E-4</v>
      </c>
      <c r="AD97" s="795">
        <v>-7.5711376403164721E-5</v>
      </c>
      <c r="AE97" s="795">
        <v>-2.8018529882056775E-4</v>
      </c>
      <c r="AF97" s="795">
        <v>3.3837735013750869E-3</v>
      </c>
      <c r="AG97" s="795">
        <v>8.059669573560857E-3</v>
      </c>
      <c r="AH97" s="795">
        <v>1.0705584970421622E-2</v>
      </c>
      <c r="AI97" s="795">
        <v>1.6769843373952487E-2</v>
      </c>
    </row>
    <row r="98" spans="1:35" s="795" customFormat="1">
      <c r="A98" s="796">
        <v>43972</v>
      </c>
      <c r="B98" s="795">
        <v>1.1344872391472194E-4</v>
      </c>
      <c r="C98" s="795">
        <v>1.1370881935812704E-4</v>
      </c>
      <c r="D98" s="795">
        <v>1.9204258126070961E-4</v>
      </c>
      <c r="E98" s="795">
        <v>1.4095067410813122E-4</v>
      </c>
      <c r="F98" s="795">
        <v>3.6195278247275198E-4</v>
      </c>
      <c r="G98" s="795">
        <v>1.2023831582719247E-4</v>
      </c>
      <c r="H98" s="795">
        <v>1.3340593952215762E-4</v>
      </c>
      <c r="I98" s="795">
        <v>2.2544909627608689E-4</v>
      </c>
      <c r="J98" s="795">
        <v>6.2279394706710178E-5</v>
      </c>
      <c r="K98" s="795">
        <v>-6.2578569445248533E-6</v>
      </c>
      <c r="L98" s="795">
        <v>2.114511996471613E-4</v>
      </c>
      <c r="M98" s="795">
        <v>2.2324002206985938E-4</v>
      </c>
      <c r="N98" s="795">
        <v>3.0187788001057037E-4</v>
      </c>
      <c r="O98" s="795">
        <v>1.6467339151393645E-5</v>
      </c>
      <c r="P98" s="795">
        <v>7.071488738064069E-5</v>
      </c>
      <c r="Q98" s="795">
        <v>1.1873053876043649E-4</v>
      </c>
      <c r="R98" s="795">
        <v>1.3704511422196752E-4</v>
      </c>
      <c r="S98" s="795">
        <v>1.3887195035211519E-4</v>
      </c>
      <c r="T98" s="795">
        <v>4.8335112941000347E-4</v>
      </c>
      <c r="U98" s="795">
        <v>4.8335112941000347E-4</v>
      </c>
      <c r="V98" s="795">
        <v>4.9388215129564372E-4</v>
      </c>
      <c r="W98" s="795">
        <v>5.0613328152837589E-4</v>
      </c>
      <c r="X98" s="795">
        <v>-2.5217271556915444E-3</v>
      </c>
      <c r="Y98" s="795">
        <v>-1.5244603757108566E-3</v>
      </c>
      <c r="Z98" s="795">
        <v>-2.0503372718383428E-4</v>
      </c>
      <c r="AA98" s="795">
        <v>-2.5879612881735126E-3</v>
      </c>
      <c r="AB98" s="795">
        <v>8.7003643277627774E-5</v>
      </c>
      <c r="AC98" s="795">
        <v>8.4006427130851602E-3</v>
      </c>
      <c r="AD98" s="795">
        <v>-4.6855876623703718E-3</v>
      </c>
      <c r="AE98" s="795">
        <v>2.8195426885095909E-3</v>
      </c>
      <c r="AF98" s="795">
        <v>7.7463960195567338E-4</v>
      </c>
      <c r="AG98" s="795">
        <v>2.7115148338614281E-2</v>
      </c>
      <c r="AH98" s="795">
        <v>1.4443794188231163E-2</v>
      </c>
      <c r="AI98" s="795">
        <v>-1.0349560555254489E-2</v>
      </c>
    </row>
    <row r="99" spans="1:35" s="795" customFormat="1">
      <c r="A99" s="796">
        <v>43973</v>
      </c>
      <c r="B99" s="795">
        <v>1.1344872391472194E-4</v>
      </c>
      <c r="C99" s="795">
        <v>1.1351698335748672E-4</v>
      </c>
      <c r="D99" s="795">
        <v>1.9204258126070961E-4</v>
      </c>
      <c r="E99" s="795">
        <v>1.0780562299039786E-4</v>
      </c>
      <c r="F99" s="795">
        <v>1.2499299238388772E-4</v>
      </c>
      <c r="G99" s="795">
        <v>1.1964306871692365E-4</v>
      </c>
      <c r="H99" s="795">
        <v>-2.6206625614266787E-4</v>
      </c>
      <c r="I99" s="795">
        <v>1.1395600795349736E-4</v>
      </c>
      <c r="J99" s="795">
        <v>-7.8570942970679347E-4</v>
      </c>
      <c r="K99" s="795">
        <v>3.7649965094277427E-4</v>
      </c>
      <c r="L99" s="795">
        <v>2.114511996471613E-4</v>
      </c>
      <c r="M99" s="795">
        <v>2.4308505360437493E-4</v>
      </c>
      <c r="N99" s="795">
        <v>3.405788918831032E-4</v>
      </c>
      <c r="O99" s="795">
        <v>1.6467339151393645E-5</v>
      </c>
      <c r="P99" s="795">
        <v>7.071488738064069E-5</v>
      </c>
      <c r="Q99" s="795">
        <v>1.1873053876043649E-4</v>
      </c>
      <c r="R99" s="795">
        <v>1.3704511422196752E-4</v>
      </c>
      <c r="S99" s="795">
        <v>1.3887195035211519E-4</v>
      </c>
      <c r="T99" s="795">
        <v>4.8335112941000347E-4</v>
      </c>
      <c r="U99" s="795">
        <v>4.8335112941000347E-4</v>
      </c>
      <c r="V99" s="795">
        <v>4.9388215129564372E-4</v>
      </c>
      <c r="W99" s="795">
        <v>5.0613328152837589E-4</v>
      </c>
      <c r="X99" s="795">
        <v>-2.1278616889719437E-5</v>
      </c>
      <c r="Y99" s="795">
        <v>2.1460536504940286E-3</v>
      </c>
      <c r="Z99" s="795">
        <v>2.0097152965046217E-3</v>
      </c>
      <c r="AA99" s="795">
        <v>9.7708777600957752E-4</v>
      </c>
      <c r="AB99" s="795">
        <v>1.8094808471769142E-3</v>
      </c>
      <c r="AC99" s="795">
        <v>-3.2163362286312669E-3</v>
      </c>
      <c r="AD99" s="795">
        <v>1.3402021417083798E-3</v>
      </c>
      <c r="AE99" s="795">
        <v>-6.0036167662924633E-5</v>
      </c>
      <c r="AF99" s="795">
        <v>3.830055895229334E-3</v>
      </c>
      <c r="AG99" s="795">
        <v>-9.9943227254450928E-3</v>
      </c>
      <c r="AH99" s="795">
        <v>-1.5125614648925367E-4</v>
      </c>
      <c r="AI99" s="795">
        <v>6.40122004927135E-3</v>
      </c>
    </row>
    <row r="100" spans="1:35" s="795" customFormat="1">
      <c r="A100" s="796">
        <v>43976</v>
      </c>
      <c r="B100" s="795">
        <v>1.1344872391472194E-4</v>
      </c>
      <c r="C100" s="795">
        <v>1.1368298618275041E-4</v>
      </c>
      <c r="D100" s="795">
        <v>1.9204258126070961E-4</v>
      </c>
      <c r="E100" s="795">
        <v>1.2990813511537525E-4</v>
      </c>
      <c r="F100" s="795">
        <v>3.2631391398529885E-4</v>
      </c>
      <c r="G100" s="795">
        <v>1.817660224134876E-4</v>
      </c>
      <c r="H100" s="795">
        <v>4.2290773407716031E-4</v>
      </c>
      <c r="I100" s="795">
        <v>5.1609487097215023E-4</v>
      </c>
      <c r="J100" s="795">
        <v>9.930367968953302E-4</v>
      </c>
      <c r="K100" s="795">
        <v>2.2663517018850499E-5</v>
      </c>
      <c r="L100" s="795">
        <v>2.114511996471613E-4</v>
      </c>
      <c r="M100" s="795">
        <v>2.9835032328451305E-5</v>
      </c>
      <c r="N100" s="795">
        <v>8.2997508096149808E-4</v>
      </c>
      <c r="O100" s="795">
        <v>1.6467339151393645E-5</v>
      </c>
      <c r="P100" s="795">
        <v>7.071488738064069E-5</v>
      </c>
      <c r="Q100" s="795">
        <v>1.1873053876043649E-4</v>
      </c>
      <c r="R100" s="795">
        <v>1.3704511422196752E-4</v>
      </c>
      <c r="S100" s="795">
        <v>1.3887195035211519E-4</v>
      </c>
      <c r="T100" s="795">
        <v>4.8335112941000347E-4</v>
      </c>
      <c r="U100" s="795">
        <v>4.8335112941000347E-4</v>
      </c>
      <c r="V100" s="795">
        <v>4.9388215129564372E-4</v>
      </c>
      <c r="W100" s="795">
        <v>5.0613328152837589E-4</v>
      </c>
      <c r="X100" s="795">
        <v>3.6735949459845152E-3</v>
      </c>
      <c r="Y100" s="795">
        <v>2.3382465667509678E-4</v>
      </c>
      <c r="Z100" s="795">
        <v>-4.3353634340459468E-4</v>
      </c>
      <c r="AA100" s="795">
        <v>1.1009105389831131E-2</v>
      </c>
      <c r="AB100" s="795">
        <v>2.5866400909562159E-3</v>
      </c>
      <c r="AC100" s="795">
        <v>1.6705391853649276E-2</v>
      </c>
      <c r="AD100" s="795">
        <v>-1.0624173139597293E-3</v>
      </c>
      <c r="AE100" s="795">
        <v>4.317914348851426E-3</v>
      </c>
      <c r="AF100" s="795">
        <v>-3.3119365621661068E-3</v>
      </c>
      <c r="AG100" s="795">
        <v>3.1902271019523809E-2</v>
      </c>
      <c r="AH100" s="795">
        <v>2.8264495292429137E-2</v>
      </c>
      <c r="AI100" s="795">
        <v>1.6583939653072033E-2</v>
      </c>
    </row>
    <row r="101" spans="1:35" s="795" customFormat="1">
      <c r="A101" s="796">
        <v>43977</v>
      </c>
      <c r="B101" s="795">
        <v>1.1344872391472194E-4</v>
      </c>
      <c r="C101" s="795">
        <v>1.1340176312923944E-4</v>
      </c>
      <c r="D101" s="795">
        <v>1.9204258126070961E-4</v>
      </c>
      <c r="E101" s="795">
        <v>5.3939577163264474E-5</v>
      </c>
      <c r="F101" s="795">
        <v>2.0270034599145781E-4</v>
      </c>
      <c r="G101" s="795">
        <v>1.1902639889393996E-4</v>
      </c>
      <c r="H101" s="795">
        <v>3.1176625295570304E-4</v>
      </c>
      <c r="I101" s="795">
        <v>6.0291660909816969E-5</v>
      </c>
      <c r="J101" s="795">
        <v>8.5455495431729922E-4</v>
      </c>
      <c r="K101" s="795">
        <v>4.0547292047987682E-4</v>
      </c>
      <c r="L101" s="795">
        <v>2.114511996471613E-4</v>
      </c>
      <c r="M101" s="795">
        <v>5.6877078988448737E-4</v>
      </c>
      <c r="N101" s="795">
        <v>4.6924610558796154E-4</v>
      </c>
      <c r="O101" s="795">
        <v>1.6467339151393645E-5</v>
      </c>
      <c r="P101" s="795">
        <v>7.071488738064069E-5</v>
      </c>
      <c r="Q101" s="795">
        <v>1.1873053876043649E-4</v>
      </c>
      <c r="R101" s="795">
        <v>1.3704511422196752E-4</v>
      </c>
      <c r="S101" s="795">
        <v>1.3887195035211519E-4</v>
      </c>
      <c r="T101" s="795">
        <v>4.8335112941000347E-4</v>
      </c>
      <c r="U101" s="795">
        <v>4.8335112941000347E-4</v>
      </c>
      <c r="V101" s="795">
        <v>4.9388215129564372E-4</v>
      </c>
      <c r="W101" s="795">
        <v>5.0613328152837589E-4</v>
      </c>
      <c r="X101" s="795">
        <v>1.5143703651854246E-4</v>
      </c>
      <c r="Y101" s="795">
        <v>-2.8902176635646759E-3</v>
      </c>
      <c r="Z101" s="795">
        <v>-8.5368923162273402E-3</v>
      </c>
      <c r="AA101" s="795">
        <v>-5.3856372622822501E-3</v>
      </c>
      <c r="AB101" s="795">
        <v>-2.6047004263171081E-3</v>
      </c>
      <c r="AC101" s="795">
        <v>1.1931193168968512E-2</v>
      </c>
      <c r="AD101" s="795">
        <v>-1.9827134952261627E-3</v>
      </c>
      <c r="AE101" s="795">
        <v>2.3399941414383729E-3</v>
      </c>
      <c r="AF101" s="795">
        <v>1.1427816170568317E-3</v>
      </c>
      <c r="AG101" s="795">
        <v>2.8651436355970894E-3</v>
      </c>
      <c r="AH101" s="795">
        <v>-6.6008338146399392E-3</v>
      </c>
      <c r="AI101" s="795">
        <v>-2.3396605675085613E-3</v>
      </c>
    </row>
    <row r="102" spans="1:35" s="795" customFormat="1">
      <c r="A102" s="796">
        <v>43978</v>
      </c>
      <c r="B102" s="795">
        <v>1.1344872391472194E-4</v>
      </c>
      <c r="C102" s="795">
        <v>1.1374659833274237E-4</v>
      </c>
      <c r="D102" s="795">
        <v>1.9204258126070961E-4</v>
      </c>
      <c r="E102" s="795">
        <v>6.8709762526930618E-5</v>
      </c>
      <c r="F102" s="795">
        <v>8.1178042025786823E-5</v>
      </c>
      <c r="G102" s="795">
        <v>1.0043471395260184E-4</v>
      </c>
      <c r="H102" s="795">
        <v>-7.3435741111405051E-5</v>
      </c>
      <c r="I102" s="795">
        <v>5.52640238740576E-4</v>
      </c>
      <c r="J102" s="795">
        <v>-8.6523038767916116E-4</v>
      </c>
      <c r="K102" s="795">
        <v>5.0863458981731391E-4</v>
      </c>
      <c r="L102" s="795">
        <v>2.114511996471613E-4</v>
      </c>
      <c r="M102" s="795">
        <v>1.9627557491519454E-5</v>
      </c>
      <c r="N102" s="795">
        <v>3.4496618296220305E-4</v>
      </c>
      <c r="O102" s="795">
        <v>1.6467339151393645E-5</v>
      </c>
      <c r="P102" s="795">
        <v>7.071488738064069E-5</v>
      </c>
      <c r="Q102" s="795">
        <v>1.1873053876043649E-4</v>
      </c>
      <c r="R102" s="795">
        <v>1.3704511422196752E-4</v>
      </c>
      <c r="S102" s="795">
        <v>1.3887195035211519E-4</v>
      </c>
      <c r="T102" s="795">
        <v>4.8335112941000347E-4</v>
      </c>
      <c r="U102" s="795">
        <v>4.8335112941000347E-4</v>
      </c>
      <c r="V102" s="795">
        <v>4.9388215129564372E-4</v>
      </c>
      <c r="W102" s="795">
        <v>5.0613328152837589E-4</v>
      </c>
      <c r="X102" s="795">
        <v>-2.7170420278443963E-5</v>
      </c>
      <c r="Y102" s="795">
        <v>-2.5134569368728821E-3</v>
      </c>
      <c r="Z102" s="795">
        <v>2.313742263509333E-3</v>
      </c>
      <c r="AA102" s="795">
        <v>1.5240388873780653E-3</v>
      </c>
      <c r="AB102" s="795">
        <v>5.0027208026071079E-4</v>
      </c>
      <c r="AC102" s="795">
        <v>5.5552385600476928E-3</v>
      </c>
      <c r="AD102" s="795">
        <v>8.084728911537109E-4</v>
      </c>
      <c r="AE102" s="795">
        <v>1.9349206403223018E-3</v>
      </c>
      <c r="AF102" s="795">
        <v>-6.2330060701909495E-4</v>
      </c>
      <c r="AG102" s="795">
        <v>4.0925115356418962E-2</v>
      </c>
      <c r="AH102" s="795">
        <v>2.125134094709602E-2</v>
      </c>
      <c r="AI102" s="795">
        <v>1.3897542054384315E-2</v>
      </c>
    </row>
    <row r="103" spans="1:35" s="795" customFormat="1">
      <c r="A103" s="796">
        <v>43979</v>
      </c>
      <c r="B103" s="795">
        <v>1.1344872391472194E-4</v>
      </c>
      <c r="C103" s="795">
        <v>1.1364424825988095E-4</v>
      </c>
      <c r="D103" s="795">
        <v>1.9204258126070961E-4</v>
      </c>
      <c r="E103" s="795">
        <v>1.8539455729160714E-4</v>
      </c>
      <c r="F103" s="795">
        <v>1.7577620916164882E-4</v>
      </c>
      <c r="G103" s="795">
        <v>1.2132223825012112E-4</v>
      </c>
      <c r="H103" s="795">
        <v>2.0601668846942367E-4</v>
      </c>
      <c r="I103" s="795">
        <v>3.5399652028944573E-4</v>
      </c>
      <c r="J103" s="795">
        <v>9.6975193755799438E-4</v>
      </c>
      <c r="K103" s="795">
        <v>-9.9677352330185265E-4</v>
      </c>
      <c r="L103" s="795">
        <v>2.114511996471613E-4</v>
      </c>
      <c r="M103" s="795">
        <v>2.5882811416200191E-4</v>
      </c>
      <c r="N103" s="795">
        <v>5.0564423484500409E-4</v>
      </c>
      <c r="O103" s="795">
        <v>1.6467339151393645E-5</v>
      </c>
      <c r="P103" s="795">
        <v>7.071488738064069E-5</v>
      </c>
      <c r="Q103" s="795">
        <v>1.1873053876043649E-4</v>
      </c>
      <c r="R103" s="795">
        <v>1.3704511422196752E-4</v>
      </c>
      <c r="S103" s="795">
        <v>1.3887195035211519E-4</v>
      </c>
      <c r="T103" s="795">
        <v>4.8335112941000347E-4</v>
      </c>
      <c r="U103" s="795">
        <v>4.8335112941000347E-4</v>
      </c>
      <c r="V103" s="795">
        <v>4.9388215129564372E-4</v>
      </c>
      <c r="W103" s="795">
        <v>5.0613328152837589E-4</v>
      </c>
      <c r="X103" s="795">
        <v>-5.5503190087502485E-4</v>
      </c>
      <c r="Y103" s="795">
        <v>-1.7783948138461181E-4</v>
      </c>
      <c r="Z103" s="795">
        <v>3.4479624182470747E-3</v>
      </c>
      <c r="AA103" s="795">
        <v>2.4228944304700573E-3</v>
      </c>
      <c r="AB103" s="795">
        <v>5.7933704723844848E-4</v>
      </c>
      <c r="AC103" s="795">
        <v>-4.7703494601885055E-3</v>
      </c>
      <c r="AD103" s="795">
        <v>9.553450544534936E-4</v>
      </c>
      <c r="AE103" s="795">
        <v>3.4773093730875448E-3</v>
      </c>
      <c r="AF103" s="795">
        <v>3.2010048006410052E-3</v>
      </c>
      <c r="AG103" s="795">
        <v>-2.2782530251817534E-2</v>
      </c>
      <c r="AH103" s="795">
        <v>-8.3580622452936737E-3</v>
      </c>
      <c r="AI103" s="795">
        <v>7.2165178350180881E-5</v>
      </c>
    </row>
    <row r="104" spans="1:35" s="795" customFormat="1">
      <c r="A104" s="796">
        <v>43980</v>
      </c>
      <c r="B104" s="795">
        <v>1.1344872391472194E-4</v>
      </c>
      <c r="C104" s="795">
        <v>1.1345252852090759E-4</v>
      </c>
      <c r="D104" s="795">
        <v>1.9204258126070961E-4</v>
      </c>
      <c r="E104" s="795">
        <v>3.1620268135856833E-5</v>
      </c>
      <c r="F104" s="795">
        <v>2.5175873911442714E-4</v>
      </c>
      <c r="G104" s="795">
        <v>7.6615276389579989E-5</v>
      </c>
      <c r="H104" s="795">
        <v>1.4152530373556793E-4</v>
      </c>
      <c r="I104" s="795">
        <v>1.4891036098219068E-4</v>
      </c>
      <c r="J104" s="795">
        <v>-2.0952059076304597E-3</v>
      </c>
      <c r="K104" s="795">
        <v>3.1638549721701992E-4</v>
      </c>
      <c r="L104" s="795">
        <v>2.114511996471613E-4</v>
      </c>
      <c r="M104" s="795">
        <v>3.1670893905766384E-4</v>
      </c>
      <c r="N104" s="795">
        <v>5.3313009412581103E-4</v>
      </c>
      <c r="O104" s="795">
        <v>1.6467339151393645E-5</v>
      </c>
      <c r="P104" s="795">
        <v>7.071488738064069E-5</v>
      </c>
      <c r="Q104" s="795">
        <v>1.1873053876043649E-4</v>
      </c>
      <c r="R104" s="795">
        <v>1.3704511422196752E-4</v>
      </c>
      <c r="S104" s="795">
        <v>1.3887195035211519E-4</v>
      </c>
      <c r="T104" s="795">
        <v>4.8335112941000347E-4</v>
      </c>
      <c r="U104" s="795">
        <v>4.8335112941000347E-4</v>
      </c>
      <c r="V104" s="795">
        <v>4.9388215129564372E-4</v>
      </c>
      <c r="W104" s="795">
        <v>5.0613328152837589E-4</v>
      </c>
      <c r="X104" s="795">
        <v>4.4492861589930932E-3</v>
      </c>
      <c r="Y104" s="795">
        <v>6.9654472039726301E-4</v>
      </c>
      <c r="Z104" s="795">
        <v>-1.2627889366093603E-3</v>
      </c>
      <c r="AA104" s="795">
        <v>6.2420385270298695E-3</v>
      </c>
      <c r="AB104" s="795">
        <v>1.4380627656815914E-3</v>
      </c>
      <c r="AC104" s="795">
        <v>2.397200477257444E-3</v>
      </c>
      <c r="AD104" s="795">
        <v>6.2162962047329628E-4</v>
      </c>
      <c r="AE104" s="795">
        <v>3.0634662964417192E-3</v>
      </c>
      <c r="AF104" s="795">
        <v>4.0650837971603071E-3</v>
      </c>
      <c r="AG104" s="795">
        <v>-2.5208699094404485E-3</v>
      </c>
      <c r="AH104" s="795">
        <v>4.943286503220623E-3</v>
      </c>
      <c r="AI104" s="795">
        <v>6.4851063987925173E-4</v>
      </c>
    </row>
    <row r="105" spans="1:35" s="795" customFormat="1">
      <c r="A105" s="796">
        <v>43983</v>
      </c>
      <c r="B105" s="795">
        <v>1.1344872391472194E-4</v>
      </c>
      <c r="C105" s="795">
        <v>1.1343965850452165E-4</v>
      </c>
      <c r="D105" s="795">
        <v>1.9204258126070961E-4</v>
      </c>
      <c r="E105" s="795">
        <v>2.1826215941755933E-4</v>
      </c>
      <c r="F105" s="795">
        <v>5.9709798949425519E-5</v>
      </c>
      <c r="G105" s="795">
        <v>1.3000384207773052E-4</v>
      </c>
      <c r="H105" s="795">
        <v>1.4398910439128443E-4</v>
      </c>
      <c r="I105" s="795">
        <v>2.1580423043210395E-4</v>
      </c>
      <c r="J105" s="795">
        <v>1.9375375300501041E-4</v>
      </c>
      <c r="K105" s="795">
        <v>1.5225785761678878E-3</v>
      </c>
      <c r="L105" s="795">
        <v>2.114511996471613E-4</v>
      </c>
      <c r="M105" s="795">
        <v>3.644380271299319E-4</v>
      </c>
      <c r="N105" s="795">
        <v>5.7086995779509486E-4</v>
      </c>
      <c r="O105" s="795">
        <v>3.3051814466333873E-4</v>
      </c>
      <c r="P105" s="795">
        <v>3.8478272909814315E-4</v>
      </c>
      <c r="Q105" s="795">
        <v>4.3281345958368078E-4</v>
      </c>
      <c r="R105" s="795">
        <v>4.5113378665750936E-4</v>
      </c>
      <c r="S105" s="795">
        <v>4.529611964978475E-4</v>
      </c>
      <c r="T105" s="795">
        <v>4.8335112941000347E-4</v>
      </c>
      <c r="U105" s="795">
        <v>4.8335112941000347E-4</v>
      </c>
      <c r="V105" s="795">
        <v>4.9388215129564372E-4</v>
      </c>
      <c r="W105" s="795">
        <v>5.0613328152837589E-4</v>
      </c>
      <c r="X105" s="795">
        <v>-1.835029360553464E-3</v>
      </c>
      <c r="Y105" s="795">
        <v>-3.188409660461744E-4</v>
      </c>
      <c r="Z105" s="795">
        <v>1.1709300896314279E-3</v>
      </c>
      <c r="AA105" s="795">
        <v>-2.7254712232204215E-3</v>
      </c>
      <c r="AB105" s="795">
        <v>1.2399761824508637E-3</v>
      </c>
      <c r="AC105" s="795">
        <v>1.9653045488374765E-3</v>
      </c>
      <c r="AD105" s="795">
        <v>1.6142826598246618E-3</v>
      </c>
      <c r="AE105" s="795">
        <v>-2.4194599813931461E-4</v>
      </c>
      <c r="AF105" s="795">
        <v>-3.2787254813233524E-3</v>
      </c>
      <c r="AG105" s="795">
        <v>1.7108415812653766E-2</v>
      </c>
      <c r="AH105" s="795">
        <v>1.4946594337544639E-2</v>
      </c>
      <c r="AI105" s="795">
        <v>4.0324589890967655E-3</v>
      </c>
    </row>
    <row r="106" spans="1:35" s="795" customFormat="1">
      <c r="A106" s="796">
        <v>43984</v>
      </c>
      <c r="B106" s="795">
        <v>1.1344872391472194E-4</v>
      </c>
      <c r="C106" s="795">
        <v>1.1378432266551108E-4</v>
      </c>
      <c r="D106" s="795">
        <v>1.9204258126070961E-4</v>
      </c>
      <c r="E106" s="795">
        <v>1.908633912617308E-4</v>
      </c>
      <c r="F106" s="795">
        <v>3.9623227953256013E-4</v>
      </c>
      <c r="G106" s="795">
        <v>1.926592194980703E-4</v>
      </c>
      <c r="H106" s="795">
        <v>3.3300959778426176E-4</v>
      </c>
      <c r="I106" s="795">
        <v>1.9234210803609209E-4</v>
      </c>
      <c r="J106" s="795">
        <v>1.4359928891085616E-3</v>
      </c>
      <c r="K106" s="795">
        <v>2.0494028938755626E-4</v>
      </c>
      <c r="L106" s="795">
        <v>2.114511996471613E-4</v>
      </c>
      <c r="M106" s="795">
        <v>1.0079724109268717E-4</v>
      </c>
      <c r="N106" s="795">
        <v>3.203861604790248E-4</v>
      </c>
      <c r="O106" s="795">
        <v>3.3051814466333873E-4</v>
      </c>
      <c r="P106" s="795">
        <v>3.8478272909814315E-4</v>
      </c>
      <c r="Q106" s="795">
        <v>4.3281345958368078E-4</v>
      </c>
      <c r="R106" s="795">
        <v>4.5113378665750936E-4</v>
      </c>
      <c r="S106" s="795">
        <v>4.529611964978475E-4</v>
      </c>
      <c r="T106" s="795">
        <v>4.8335112941000347E-4</v>
      </c>
      <c r="U106" s="795">
        <v>4.8335112941000347E-4</v>
      </c>
      <c r="V106" s="795">
        <v>4.9388215129564372E-4</v>
      </c>
      <c r="W106" s="795">
        <v>5.0613328152837589E-4</v>
      </c>
      <c r="X106" s="795">
        <v>1.5959576795441244E-3</v>
      </c>
      <c r="Y106" s="795">
        <v>7.123924123941805E-6</v>
      </c>
      <c r="Z106" s="795">
        <v>-9.5769408399479783E-3</v>
      </c>
      <c r="AA106" s="795">
        <v>1.8277483398512206E-3</v>
      </c>
      <c r="AB106" s="795">
        <v>3.1980927791848135E-3</v>
      </c>
      <c r="AC106" s="795">
        <v>4.1128085531552117E-3</v>
      </c>
      <c r="AD106" s="795">
        <v>-5.443425729260154E-4</v>
      </c>
      <c r="AE106" s="795">
        <v>8.6915258448638788E-4</v>
      </c>
      <c r="AF106" s="795">
        <v>-3.6017110226727045E-3</v>
      </c>
      <c r="AG106" s="795">
        <v>1.8233025662668823E-2</v>
      </c>
      <c r="AH106" s="795">
        <v>1.6603933687054928E-2</v>
      </c>
      <c r="AI106" s="795">
        <v>9.0531617787588115E-3</v>
      </c>
    </row>
    <row r="107" spans="1:35" s="795" customFormat="1">
      <c r="A107" s="796">
        <v>43985</v>
      </c>
      <c r="B107" s="795">
        <v>1.1344872391472194E-4</v>
      </c>
      <c r="C107" s="795">
        <v>1.1430761313735438E-4</v>
      </c>
      <c r="D107" s="795">
        <v>1.9204258126070961E-4</v>
      </c>
      <c r="E107" s="795">
        <v>-1.3276642729398436E-4</v>
      </c>
      <c r="F107" s="795">
        <v>3.4553075951948564E-4</v>
      </c>
      <c r="G107" s="795">
        <v>1.9494285737509109E-4</v>
      </c>
      <c r="H107" s="795">
        <v>8.8725650903231923E-5</v>
      </c>
      <c r="I107" s="795">
        <v>2.5417720164289115E-4</v>
      </c>
      <c r="J107" s="795">
        <v>3.7546764910589836E-4</v>
      </c>
      <c r="K107" s="795">
        <v>1.0480312518001966E-4</v>
      </c>
      <c r="L107" s="795">
        <v>2.114511996471613E-4</v>
      </c>
      <c r="M107" s="795">
        <v>1.3908283588492942E-4</v>
      </c>
      <c r="N107" s="795">
        <v>9.978699437835914E-4</v>
      </c>
      <c r="O107" s="795">
        <v>3.3051814466333873E-4</v>
      </c>
      <c r="P107" s="795">
        <v>3.8478272909814315E-4</v>
      </c>
      <c r="Q107" s="795">
        <v>4.3281345958368078E-4</v>
      </c>
      <c r="R107" s="795">
        <v>4.5113378665750936E-4</v>
      </c>
      <c r="S107" s="795">
        <v>4.529611964978475E-4</v>
      </c>
      <c r="T107" s="795">
        <v>4.8335112941000347E-4</v>
      </c>
      <c r="U107" s="795">
        <v>4.8335112941000347E-4</v>
      </c>
      <c r="V107" s="795">
        <v>4.9388215129564372E-4</v>
      </c>
      <c r="W107" s="795">
        <v>5.0613328152837589E-4</v>
      </c>
      <c r="X107" s="795">
        <v>2.3133051674451011E-4</v>
      </c>
      <c r="Y107" s="795">
        <v>2.1245155030844565E-3</v>
      </c>
      <c r="Z107" s="795">
        <v>-1.0468461947409358E-3</v>
      </c>
      <c r="AA107" s="795">
        <v>3.0104402981059319E-3</v>
      </c>
      <c r="AB107" s="795">
        <v>3.0051956671579561E-3</v>
      </c>
      <c r="AC107" s="795">
        <v>1.0140008904539366E-2</v>
      </c>
      <c r="AD107" s="795">
        <v>1.7567278940624487E-3</v>
      </c>
      <c r="AE107" s="795">
        <v>9.4665429870710582E-4</v>
      </c>
      <c r="AF107" s="795">
        <v>-8.7303259986616366E-3</v>
      </c>
      <c r="AG107" s="795">
        <v>2.6881091617933839E-2</v>
      </c>
      <c r="AH107" s="795">
        <v>2.3461283333372496E-2</v>
      </c>
      <c r="AI107" s="795">
        <v>1.2389454605552741E-2</v>
      </c>
    </row>
    <row r="108" spans="1:35" s="795" customFormat="1">
      <c r="A108" s="796">
        <v>43986</v>
      </c>
      <c r="B108" s="795">
        <v>1.1344872391472194E-4</v>
      </c>
      <c r="C108" s="795">
        <v>1.1286474951499592E-4</v>
      </c>
      <c r="D108" s="795">
        <v>1.9204258126070961E-4</v>
      </c>
      <c r="E108" s="795">
        <v>3.0619607072290833E-5</v>
      </c>
      <c r="F108" s="795">
        <v>1.5700518602401736E-4</v>
      </c>
      <c r="G108" s="795">
        <v>3.6486654237610772E-4</v>
      </c>
      <c r="H108" s="795">
        <v>-7.5437728649596636E-5</v>
      </c>
      <c r="I108" s="795">
        <v>3.9287147251565457E-4</v>
      </c>
      <c r="J108" s="795">
        <v>1.0808787622096361E-3</v>
      </c>
      <c r="K108" s="795">
        <v>3.235866748194649E-4</v>
      </c>
      <c r="L108" s="795">
        <v>2.114511996471613E-4</v>
      </c>
      <c r="M108" s="795">
        <v>3.4878492541690065E-4</v>
      </c>
      <c r="N108" s="795">
        <v>-3.2972225856187087E-4</v>
      </c>
      <c r="O108" s="795">
        <v>3.3051814466333873E-4</v>
      </c>
      <c r="P108" s="795">
        <v>3.8478272909814315E-4</v>
      </c>
      <c r="Q108" s="795">
        <v>4.3281345958368078E-4</v>
      </c>
      <c r="R108" s="795">
        <v>4.5113378665750936E-4</v>
      </c>
      <c r="S108" s="795">
        <v>4.529611964978475E-4</v>
      </c>
      <c r="T108" s="795">
        <v>4.8335112941000347E-4</v>
      </c>
      <c r="U108" s="795">
        <v>4.8335112941000347E-4</v>
      </c>
      <c r="V108" s="795">
        <v>4.9388215129564372E-4</v>
      </c>
      <c r="W108" s="795">
        <v>5.0613328152837589E-4</v>
      </c>
      <c r="X108" s="795">
        <v>2.80498797485218E-3</v>
      </c>
      <c r="Y108" s="795">
        <v>2.9758683648715145E-3</v>
      </c>
      <c r="Z108" s="795">
        <v>3.0826501743488333E-3</v>
      </c>
      <c r="AA108" s="795">
        <v>-2.8391448792097762E-4</v>
      </c>
      <c r="AB108" s="795">
        <v>-7.8356087977105027E-4</v>
      </c>
      <c r="AC108" s="795">
        <v>2.4840165180872731E-4</v>
      </c>
      <c r="AD108" s="795">
        <v>6.834545369478473E-4</v>
      </c>
      <c r="AE108" s="795">
        <v>3.006455629479543E-3</v>
      </c>
      <c r="AF108" s="795">
        <v>5.9738928460257856E-3</v>
      </c>
      <c r="AG108" s="795">
        <v>-1.5610934547972688E-3</v>
      </c>
      <c r="AH108" s="795">
        <v>7.199375782477091E-3</v>
      </c>
      <c r="AI108" s="795">
        <v>-2.0724294165485047E-3</v>
      </c>
    </row>
    <row r="109" spans="1:35" s="795" customFormat="1">
      <c r="A109" s="796">
        <v>43987</v>
      </c>
      <c r="B109" s="795">
        <v>1.1344872391472194E-4</v>
      </c>
      <c r="C109" s="795">
        <v>1.1356683126551026E-4</v>
      </c>
      <c r="D109" s="795">
        <v>1.9204258126070961E-4</v>
      </c>
      <c r="E109" s="795">
        <v>1.3129364770603225E-4</v>
      </c>
      <c r="F109" s="795">
        <v>1.79814072249318E-4</v>
      </c>
      <c r="G109" s="795">
        <v>1.3800725639834255E-4</v>
      </c>
      <c r="H109" s="795">
        <v>-1.4998241717323335E-4</v>
      </c>
      <c r="I109" s="795">
        <v>3.4007637095911925E-4</v>
      </c>
      <c r="J109" s="795">
        <v>6.8666558609176143E-4</v>
      </c>
      <c r="K109" s="795">
        <v>4.908496640421145E-4</v>
      </c>
      <c r="L109" s="795">
        <v>2.114511996471613E-4</v>
      </c>
      <c r="M109" s="795">
        <v>1.4985601063965959E-4</v>
      </c>
      <c r="N109" s="795">
        <v>-4.0282008664971336E-4</v>
      </c>
      <c r="O109" s="795">
        <v>3.3051814466333873E-4</v>
      </c>
      <c r="P109" s="795">
        <v>3.8478272909814315E-4</v>
      </c>
      <c r="Q109" s="795">
        <v>4.3281345958368078E-4</v>
      </c>
      <c r="R109" s="795">
        <v>4.5113378665750936E-4</v>
      </c>
      <c r="S109" s="795">
        <v>4.529611964978475E-4</v>
      </c>
      <c r="T109" s="795">
        <v>4.8335112941000347E-4</v>
      </c>
      <c r="U109" s="795">
        <v>4.8335112941000347E-4</v>
      </c>
      <c r="V109" s="795">
        <v>4.9388215129564372E-4</v>
      </c>
      <c r="W109" s="795">
        <v>5.0613328152837589E-4</v>
      </c>
      <c r="X109" s="795">
        <v>-2.1561407562243895E-3</v>
      </c>
      <c r="Y109" s="795">
        <v>-7.4518163021930484E-4</v>
      </c>
      <c r="Z109" s="795">
        <v>-3.6972195742949188E-3</v>
      </c>
      <c r="AA109" s="795">
        <v>-1.2506584109296393E-3</v>
      </c>
      <c r="AB109" s="795">
        <v>2.0371682600828223E-4</v>
      </c>
      <c r="AC109" s="795">
        <v>5.5035240216918524E-3</v>
      </c>
      <c r="AD109" s="795">
        <v>1.6873466754654398E-3</v>
      </c>
      <c r="AE109" s="795">
        <v>1.1897703029950524E-3</v>
      </c>
      <c r="AF109" s="795">
        <v>-3.8744781260320327E-3</v>
      </c>
      <c r="AG109" s="795">
        <v>1.6073132377067312E-2</v>
      </c>
      <c r="AH109" s="795">
        <v>5.6903569582336111E-3</v>
      </c>
      <c r="AI109" s="795">
        <v>2.2956248599611095E-2</v>
      </c>
    </row>
    <row r="110" spans="1:35" s="795" customFormat="1">
      <c r="A110" s="796">
        <v>43990</v>
      </c>
      <c r="B110" s="795">
        <v>1.1344872391472194E-4</v>
      </c>
      <c r="C110" s="795">
        <v>1.1355393530498858E-4</v>
      </c>
      <c r="D110" s="795">
        <v>1.9204258126070961E-4</v>
      </c>
      <c r="E110" s="795">
        <v>3.7896775524370874E-4</v>
      </c>
      <c r="F110" s="795">
        <v>2.3029185426026721E-4</v>
      </c>
      <c r="G110" s="795">
        <v>1.9190797693635631E-4</v>
      </c>
      <c r="H110" s="795">
        <v>6.5986014228669454E-4</v>
      </c>
      <c r="I110" s="795">
        <v>3.8005441042687771E-4</v>
      </c>
      <c r="J110" s="795">
        <v>1.521426497763656E-4</v>
      </c>
      <c r="K110" s="795">
        <v>4.1917505522928167E-3</v>
      </c>
      <c r="L110" s="795">
        <v>2.114511996471613E-4</v>
      </c>
      <c r="M110" s="795">
        <v>1.3532546650174559E-4</v>
      </c>
      <c r="N110" s="795">
        <v>2.7663581750592137E-4</v>
      </c>
      <c r="O110" s="795">
        <v>3.3051814466333873E-4</v>
      </c>
      <c r="P110" s="795">
        <v>3.8478272909814315E-4</v>
      </c>
      <c r="Q110" s="795">
        <v>4.3281345958368078E-4</v>
      </c>
      <c r="R110" s="795">
        <v>4.5113378665750936E-4</v>
      </c>
      <c r="S110" s="795">
        <v>4.529611964978475E-4</v>
      </c>
      <c r="T110" s="795">
        <v>4.8335112941000347E-4</v>
      </c>
      <c r="U110" s="795">
        <v>4.8335112941000347E-4</v>
      </c>
      <c r="V110" s="795">
        <v>4.9388215129564372E-4</v>
      </c>
      <c r="W110" s="795">
        <v>5.0613328152837589E-4</v>
      </c>
      <c r="X110" s="795">
        <v>-1.3210330570623263E-3</v>
      </c>
      <c r="Y110" s="795">
        <v>1.5369607533273211E-3</v>
      </c>
      <c r="Z110" s="795">
        <v>-4.7895125037753505E-3</v>
      </c>
      <c r="AA110" s="795">
        <v>1.8385163733658505E-3</v>
      </c>
      <c r="AB110" s="795">
        <v>2.48582175858858E-3</v>
      </c>
      <c r="AC110" s="795">
        <v>1.0539438264009604E-2</v>
      </c>
      <c r="AD110" s="795">
        <v>2.9713687439660852E-3</v>
      </c>
      <c r="AE110" s="795">
        <v>2.0351209771618528E-4</v>
      </c>
      <c r="AF110" s="795">
        <v>-8.7258320322048943E-3</v>
      </c>
      <c r="AG110" s="795">
        <v>3.3824075414540689E-2</v>
      </c>
      <c r="AH110" s="795">
        <v>2.8080123110726607E-2</v>
      </c>
      <c r="AI110" s="795">
        <v>1.2680030599733438E-2</v>
      </c>
    </row>
    <row r="111" spans="1:35" s="795" customFormat="1">
      <c r="A111" s="796">
        <v>43991</v>
      </c>
      <c r="B111" s="795">
        <v>1.1344872391472194E-4</v>
      </c>
      <c r="C111" s="795">
        <v>1.1371970638363038E-4</v>
      </c>
      <c r="D111" s="795">
        <v>1.9204258126070961E-4</v>
      </c>
      <c r="E111" s="795">
        <v>2.0352515471877552E-4</v>
      </c>
      <c r="F111" s="795">
        <v>2.1597372481352295E-4</v>
      </c>
      <c r="G111" s="795">
        <v>1.2694798494705672E-4</v>
      </c>
      <c r="H111" s="795">
        <v>4.0008502823041248E-4</v>
      </c>
      <c r="I111" s="795">
        <v>5.6193284860728276E-4</v>
      </c>
      <c r="J111" s="795">
        <v>3.4201018165869179E-4</v>
      </c>
      <c r="K111" s="795">
        <v>3.4732832627959453E-4</v>
      </c>
      <c r="L111" s="795">
        <v>2.114511996471613E-4</v>
      </c>
      <c r="M111" s="795">
        <v>2.606934545934525E-4</v>
      </c>
      <c r="N111" s="795">
        <v>6.1144323990491856E-4</v>
      </c>
      <c r="O111" s="795">
        <v>3.3051814466333873E-4</v>
      </c>
      <c r="P111" s="795">
        <v>3.8478272909814315E-4</v>
      </c>
      <c r="Q111" s="795">
        <v>4.3281345958368078E-4</v>
      </c>
      <c r="R111" s="795">
        <v>4.5113378665750936E-4</v>
      </c>
      <c r="S111" s="795">
        <v>4.529611964978475E-4</v>
      </c>
      <c r="T111" s="795">
        <v>4.8335112941000347E-4</v>
      </c>
      <c r="U111" s="795">
        <v>4.8335112941000347E-4</v>
      </c>
      <c r="V111" s="795">
        <v>4.9388215129564372E-4</v>
      </c>
      <c r="W111" s="795">
        <v>5.0613328152837589E-4</v>
      </c>
      <c r="X111" s="795">
        <v>-1.6830966765128963E-3</v>
      </c>
      <c r="Y111" s="795">
        <v>3.2002552147480934E-4</v>
      </c>
      <c r="Z111" s="795">
        <v>-2.9585044727031828E-4</v>
      </c>
      <c r="AA111" s="795">
        <v>9.6778896143923099E-4</v>
      </c>
      <c r="AB111" s="795">
        <v>2.2749153865797567E-5</v>
      </c>
      <c r="AC111" s="795">
        <v>-1.3668339006579489E-3</v>
      </c>
      <c r="AD111" s="795">
        <v>-1.8733265979975489E-4</v>
      </c>
      <c r="AE111" s="795">
        <v>5.2438661727349789E-4</v>
      </c>
      <c r="AF111" s="795">
        <v>7.0723391545042258E-3</v>
      </c>
      <c r="AG111" s="795">
        <v>-7.6704269413745418E-3</v>
      </c>
      <c r="AH111" s="795">
        <v>1.0426266863508005E-3</v>
      </c>
      <c r="AI111" s="795">
        <v>-7.9972375408393637E-3</v>
      </c>
    </row>
    <row r="112" spans="1:35" s="795" customFormat="1">
      <c r="A112" s="796">
        <v>43992</v>
      </c>
      <c r="B112" s="795">
        <v>1.1344872391472194E-4</v>
      </c>
      <c r="C112" s="795">
        <v>1.1352813188691968E-4</v>
      </c>
      <c r="D112" s="795">
        <v>1.9204258126070961E-4</v>
      </c>
      <c r="E112" s="795">
        <v>2.4754712975538773E-4</v>
      </c>
      <c r="F112" s="795">
        <v>2.7097851482671409E-4</v>
      </c>
      <c r="G112" s="795">
        <v>7.650688127225358E-5</v>
      </c>
      <c r="H112" s="795">
        <v>7.7823641324092918E-4</v>
      </c>
      <c r="I112" s="795">
        <v>6.7427450816759382E-4</v>
      </c>
      <c r="J112" s="795">
        <v>7.6913050494686885E-4</v>
      </c>
      <c r="K112" s="795">
        <v>2.9397124822749809E-4</v>
      </c>
      <c r="L112" s="795">
        <v>2.114511996471613E-4</v>
      </c>
      <c r="M112" s="795">
        <v>2.5229082906585987E-4</v>
      </c>
      <c r="N112" s="795">
        <v>7.6953245273014836E-4</v>
      </c>
      <c r="O112" s="795">
        <v>3.3051814466333873E-4</v>
      </c>
      <c r="P112" s="795">
        <v>3.8478272909814315E-4</v>
      </c>
      <c r="Q112" s="795">
        <v>4.3281345958368078E-4</v>
      </c>
      <c r="R112" s="795">
        <v>4.5113378665750936E-4</v>
      </c>
      <c r="S112" s="795">
        <v>4.529611964978475E-4</v>
      </c>
      <c r="T112" s="795">
        <v>4.8335112941000347E-4</v>
      </c>
      <c r="U112" s="795">
        <v>4.8335112941000347E-4</v>
      </c>
      <c r="V112" s="795">
        <v>4.9388215129564372E-4</v>
      </c>
      <c r="W112" s="795">
        <v>5.0613328152837589E-4</v>
      </c>
      <c r="X112" s="795">
        <v>1.8262048042239076E-3</v>
      </c>
      <c r="Y112" s="795">
        <v>4.7032046321726639E-4</v>
      </c>
      <c r="Z112" s="795">
        <v>-2.7790759247716679E-3</v>
      </c>
      <c r="AA112" s="795">
        <v>2.6030045511937772E-4</v>
      </c>
      <c r="AB112" s="795">
        <v>8.7092137063304875E-4</v>
      </c>
      <c r="AC112" s="795">
        <v>-4.5682890028830858E-3</v>
      </c>
      <c r="AD112" s="795">
        <v>-1.8548229816575112E-3</v>
      </c>
      <c r="AE112" s="795">
        <v>-1.2240706209876162E-3</v>
      </c>
      <c r="AF112" s="795">
        <v>1.7607621898612091E-3</v>
      </c>
      <c r="AG112" s="795">
        <v>-8.5375359750559099E-3</v>
      </c>
      <c r="AH112" s="795">
        <v>-2.0821020383573141E-2</v>
      </c>
      <c r="AI112" s="795">
        <v>-6.1538280464964457E-3</v>
      </c>
    </row>
    <row r="113" spans="1:35" s="795" customFormat="1">
      <c r="A113" s="796">
        <v>43994</v>
      </c>
      <c r="B113" s="795">
        <v>1.1344872391472194E-4</v>
      </c>
      <c r="C113" s="795">
        <v>1.1360455647158041E-4</v>
      </c>
      <c r="D113" s="795">
        <v>1.9204258126070961E-4</v>
      </c>
      <c r="E113" s="795">
        <v>2.6975959322017573E-4</v>
      </c>
      <c r="F113" s="795">
        <v>2.1586859448441409E-4</v>
      </c>
      <c r="G113" s="795">
        <v>1.808206126223677E-4</v>
      </c>
      <c r="H113" s="795">
        <v>1.3668295364821503E-4</v>
      </c>
      <c r="I113" s="795">
        <v>3.8194262020985192E-4</v>
      </c>
      <c r="J113" s="795">
        <v>1.617705659231472E-4</v>
      </c>
      <c r="K113" s="795">
        <v>1.0705223925411289E-4</v>
      </c>
      <c r="L113" s="795">
        <v>2.114511996471613E-4</v>
      </c>
      <c r="M113" s="795">
        <v>3.6921661666422523E-4</v>
      </c>
      <c r="N113" s="795">
        <v>-2.1229001038902684E-4</v>
      </c>
      <c r="O113" s="795">
        <v>3.3051814466333873E-4</v>
      </c>
      <c r="P113" s="795">
        <v>3.8478272909814315E-4</v>
      </c>
      <c r="Q113" s="795">
        <v>4.3281345958368078E-4</v>
      </c>
      <c r="R113" s="795">
        <v>4.5113378665750936E-4</v>
      </c>
      <c r="S113" s="795">
        <v>4.529611964978475E-4</v>
      </c>
      <c r="T113" s="795">
        <v>4.8335112941000347E-4</v>
      </c>
      <c r="U113" s="795">
        <v>4.8335112941000347E-4</v>
      </c>
      <c r="V113" s="795">
        <v>4.9388215129564372E-4</v>
      </c>
      <c r="W113" s="795">
        <v>5.0613328152837589E-4</v>
      </c>
      <c r="X113" s="795">
        <v>-8.0516079614618707E-3</v>
      </c>
      <c r="Y113" s="795">
        <v>-1.0511502323894417E-3</v>
      </c>
      <c r="Z113" s="795">
        <v>5.4508872453293833E-3</v>
      </c>
      <c r="AA113" s="795">
        <v>-3.1262516409341634E-3</v>
      </c>
      <c r="AB113" s="795">
        <v>-8.1860786216481074E-4</v>
      </c>
      <c r="AC113" s="795">
        <v>-2.259476366659352E-3</v>
      </c>
      <c r="AD113" s="795">
        <v>-4.496918329989219E-3</v>
      </c>
      <c r="AE113" s="795">
        <v>-1.7412858235990036E-3</v>
      </c>
      <c r="AF113" s="795">
        <v>7.493477826173045E-3</v>
      </c>
      <c r="AG113" s="795">
        <v>-1.1963104200666042E-2</v>
      </c>
      <c r="AH113" s="795">
        <v>-1.3394619946210828E-2</v>
      </c>
      <c r="AI113" s="795">
        <v>-4.8600479449884992E-2</v>
      </c>
    </row>
    <row r="114" spans="1:35" s="795" customFormat="1">
      <c r="A114" s="796">
        <v>43997</v>
      </c>
      <c r="B114" s="795">
        <v>1.1344872391472194E-4</v>
      </c>
      <c r="C114" s="795">
        <v>1.1350235032914213E-4</v>
      </c>
      <c r="D114" s="795">
        <v>1.9204258126070961E-4</v>
      </c>
      <c r="E114" s="795">
        <v>2.6760852198548513E-4</v>
      </c>
      <c r="F114" s="795">
        <v>-5.2173615546025065E-4</v>
      </c>
      <c r="G114" s="795">
        <v>2.2946159386583176E-4</v>
      </c>
      <c r="H114" s="795">
        <v>1.438804093809587E-4</v>
      </c>
      <c r="I114" s="795">
        <v>2.5675417704862369E-4</v>
      </c>
      <c r="J114" s="795">
        <v>3.3950821434181044E-4</v>
      </c>
      <c r="K114" s="795">
        <v>2.8143992234452853E-4</v>
      </c>
      <c r="L114" s="795">
        <v>2.114511996471613E-4</v>
      </c>
      <c r="M114" s="795">
        <v>1.9132871923210892E-4</v>
      </c>
      <c r="N114" s="795">
        <v>-3.4217589963292383E-4</v>
      </c>
      <c r="O114" s="795">
        <v>3.3051814466333873E-4</v>
      </c>
      <c r="P114" s="795">
        <v>3.8478272909814315E-4</v>
      </c>
      <c r="Q114" s="795">
        <v>4.3281345958368078E-4</v>
      </c>
      <c r="R114" s="795">
        <v>4.5113378665750936E-4</v>
      </c>
      <c r="S114" s="795">
        <v>4.529611964978475E-4</v>
      </c>
      <c r="T114" s="795">
        <v>4.8335112941000347E-4</v>
      </c>
      <c r="U114" s="795">
        <v>4.8335112941000347E-4</v>
      </c>
      <c r="V114" s="795">
        <v>4.9388215129564372E-4</v>
      </c>
      <c r="W114" s="795">
        <v>5.0613328152837589E-4</v>
      </c>
      <c r="X114" s="795">
        <v>3.916738291813715E-4</v>
      </c>
      <c r="Y114" s="795">
        <v>1.938332684894295E-4</v>
      </c>
      <c r="Z114" s="795">
        <v>5.2274148378539387E-3</v>
      </c>
      <c r="AA114" s="795">
        <v>9.4195452376233391E-4</v>
      </c>
      <c r="AB114" s="795">
        <v>9.1701864357984775E-4</v>
      </c>
      <c r="AC114" s="795">
        <v>-8.2381044751511645E-4</v>
      </c>
      <c r="AD114" s="795">
        <v>-3.6764030073022091E-5</v>
      </c>
      <c r="AE114" s="795">
        <v>-1.4689288741539519E-3</v>
      </c>
      <c r="AF114" s="795">
        <v>-1.7422608962838204E-3</v>
      </c>
      <c r="AG114" s="795">
        <v>7.0420257828691657E-3</v>
      </c>
      <c r="AH114" s="795">
        <v>-4.640762804573817E-3</v>
      </c>
      <c r="AI114" s="795">
        <v>1.2386310486462104E-2</v>
      </c>
    </row>
    <row r="115" spans="1:35" s="795" customFormat="1">
      <c r="A115" s="796">
        <v>43998</v>
      </c>
      <c r="B115" s="795">
        <v>1.1344872391472194E-4</v>
      </c>
      <c r="C115" s="795">
        <v>1.1340017752936582E-4</v>
      </c>
      <c r="D115" s="795">
        <v>1.9204258126070961E-4</v>
      </c>
      <c r="E115" s="795">
        <v>2.2439857619716008E-4</v>
      </c>
      <c r="F115" s="795">
        <v>1.8855061343137081E-4</v>
      </c>
      <c r="G115" s="795">
        <v>1.8132576361029606E-4</v>
      </c>
      <c r="H115" s="795">
        <v>5.7781358550057504E-5</v>
      </c>
      <c r="I115" s="795">
        <v>2.6168869213161194E-4</v>
      </c>
      <c r="J115" s="795">
        <v>2.6397232371588863E-4</v>
      </c>
      <c r="K115" s="795">
        <v>3.5754988710978708E-4</v>
      </c>
      <c r="L115" s="795">
        <v>2.114511996471613E-4</v>
      </c>
      <c r="M115" s="795">
        <v>2.2385425222726241E-4</v>
      </c>
      <c r="N115" s="795">
        <v>3.1160068626889803E-4</v>
      </c>
      <c r="O115" s="795">
        <v>3.3051814466333873E-4</v>
      </c>
      <c r="P115" s="795">
        <v>3.8478272909814315E-4</v>
      </c>
      <c r="Q115" s="795">
        <v>4.3281345958368078E-4</v>
      </c>
      <c r="R115" s="795">
        <v>4.5113378665750936E-4</v>
      </c>
      <c r="S115" s="795">
        <v>4.529611964978475E-4</v>
      </c>
      <c r="T115" s="795">
        <v>4.8335112941000347E-4</v>
      </c>
      <c r="U115" s="795">
        <v>4.8335112941000347E-4</v>
      </c>
      <c r="V115" s="795">
        <v>4.9388215129564372E-4</v>
      </c>
      <c r="W115" s="795">
        <v>5.0613328152837589E-4</v>
      </c>
      <c r="X115" s="795">
        <v>-1.7379318712120728E-3</v>
      </c>
      <c r="Y115" s="795">
        <v>5.9204344038743528E-4</v>
      </c>
      <c r="Z115" s="795">
        <v>1.7292969655571255E-3</v>
      </c>
      <c r="AA115" s="795">
        <v>-1.6051285429030671E-4</v>
      </c>
      <c r="AB115" s="795">
        <v>2.9048502860691272E-3</v>
      </c>
      <c r="AC115" s="795">
        <v>9.0009486486586354E-4</v>
      </c>
      <c r="AD115" s="795">
        <v>2.1869472221085484E-3</v>
      </c>
      <c r="AE115" s="795">
        <v>-1.0273960491617995E-3</v>
      </c>
      <c r="AF115" s="795">
        <v>-1.5092029104968319E-4</v>
      </c>
      <c r="AG115" s="795">
        <v>1.3643029453179301E-2</v>
      </c>
      <c r="AH115" s="795">
        <v>1.0848952131338852E-2</v>
      </c>
      <c r="AI115" s="795">
        <v>1.7828215918137769E-2</v>
      </c>
    </row>
    <row r="116" spans="1:35" s="795" customFormat="1">
      <c r="A116" s="796">
        <v>43999</v>
      </c>
      <c r="B116" s="795">
        <v>1.1344872391472194E-4</v>
      </c>
      <c r="C116" s="795">
        <v>1.1347660074090271E-4</v>
      </c>
      <c r="D116" s="795">
        <v>1.9204258126070961E-4</v>
      </c>
      <c r="E116" s="795">
        <v>1.9051794370383845E-4</v>
      </c>
      <c r="F116" s="795">
        <v>1.0723398769840742E-4</v>
      </c>
      <c r="G116" s="795">
        <v>7.5876577190214789E-5</v>
      </c>
      <c r="H116" s="795">
        <v>-5.0988587799116747E-4</v>
      </c>
      <c r="I116" s="795">
        <v>7.5903193849757855E-4</v>
      </c>
      <c r="J116" s="795">
        <v>1.3789043133360934E-4</v>
      </c>
      <c r="K116" s="795">
        <v>7.2796152165621741E-4</v>
      </c>
      <c r="L116" s="795">
        <v>2.114511996471613E-4</v>
      </c>
      <c r="M116" s="795">
        <v>2.1847548241327175E-4</v>
      </c>
      <c r="N116" s="795">
        <v>4.4362639691564176E-4</v>
      </c>
      <c r="O116" s="795">
        <v>3.3051814466333873E-4</v>
      </c>
      <c r="P116" s="795">
        <v>3.8478272909814315E-4</v>
      </c>
      <c r="Q116" s="795">
        <v>4.3281345958368078E-4</v>
      </c>
      <c r="R116" s="795">
        <v>4.5113378665750936E-4</v>
      </c>
      <c r="S116" s="795">
        <v>4.529611964978475E-4</v>
      </c>
      <c r="T116" s="795">
        <v>4.8335112941000347E-4</v>
      </c>
      <c r="U116" s="795">
        <v>4.8335112941000347E-4</v>
      </c>
      <c r="V116" s="795">
        <v>4.9388215129564372E-4</v>
      </c>
      <c r="W116" s="795">
        <v>5.0613328152837589E-4</v>
      </c>
      <c r="X116" s="795">
        <v>1.5082092030047622E-3</v>
      </c>
      <c r="Y116" s="795">
        <v>2.9619074370887954E-3</v>
      </c>
      <c r="Z116" s="795">
        <v>3.0174267934224286E-3</v>
      </c>
      <c r="AA116" s="795">
        <v>2.623447830994996E-3</v>
      </c>
      <c r="AB116" s="795">
        <v>2.5485104533975456E-3</v>
      </c>
      <c r="AC116" s="795">
        <v>7.4238209997736782E-3</v>
      </c>
      <c r="AD116" s="795">
        <v>2.0620606287244936E-3</v>
      </c>
      <c r="AE116" s="795">
        <v>-1.6180847574268631E-3</v>
      </c>
      <c r="AF116" s="795">
        <v>4.2620873158205619E-4</v>
      </c>
      <c r="AG116" s="795">
        <v>2.7504893673600872E-2</v>
      </c>
      <c r="AH116" s="795">
        <v>1.6204908402644325E-2</v>
      </c>
      <c r="AI116" s="795">
        <v>-5.1282438460167334E-3</v>
      </c>
    </row>
    <row r="117" spans="1:35" s="795" customFormat="1">
      <c r="A117" s="796">
        <v>44000</v>
      </c>
      <c r="B117" s="795">
        <v>8.4416798117770142E-5</v>
      </c>
      <c r="C117" s="795">
        <v>1.1364226771060082E-4</v>
      </c>
      <c r="D117" s="795">
        <v>1.6300837399163548E-4</v>
      </c>
      <c r="E117" s="795">
        <v>2.4833823053826976E-4</v>
      </c>
      <c r="F117" s="795">
        <v>1.2746928973927929E-4</v>
      </c>
      <c r="G117" s="795">
        <v>2.3514162649673764E-4</v>
      </c>
      <c r="H117" s="795">
        <v>-2.6172164697058076E-4</v>
      </c>
      <c r="I117" s="795">
        <v>5.4782020840460355E-4</v>
      </c>
      <c r="J117" s="795">
        <v>2.4011314751160029E-4</v>
      </c>
      <c r="K117" s="795">
        <v>1.1321479413135549E-3</v>
      </c>
      <c r="L117" s="795">
        <v>1.8241642897232069E-4</v>
      </c>
      <c r="M117" s="795">
        <v>2.7761302741802218E-4</v>
      </c>
      <c r="N117" s="795">
        <v>-1.1784312016205334E-6</v>
      </c>
      <c r="O117" s="795">
        <v>3.3051814466333873E-4</v>
      </c>
      <c r="P117" s="795">
        <v>3.8478272909814315E-4</v>
      </c>
      <c r="Q117" s="795">
        <v>4.3281345958368078E-4</v>
      </c>
      <c r="R117" s="795">
        <v>4.5113378665750936E-4</v>
      </c>
      <c r="S117" s="795">
        <v>4.529611964978475E-4</v>
      </c>
      <c r="T117" s="795">
        <v>4.8335112941000347E-4</v>
      </c>
      <c r="U117" s="795">
        <v>4.8335112941000347E-4</v>
      </c>
      <c r="V117" s="795">
        <v>4.9388215129564372E-4</v>
      </c>
      <c r="W117" s="795">
        <v>5.0613328152837589E-4</v>
      </c>
      <c r="X117" s="795">
        <v>-2.3821200039854107E-3</v>
      </c>
      <c r="Y117" s="795">
        <v>-1.6727486040465367E-3</v>
      </c>
      <c r="Z117" s="795">
        <v>5.6699820338923512E-3</v>
      </c>
      <c r="AA117" s="795">
        <v>-1.3144036898523614E-3</v>
      </c>
      <c r="AB117" s="795">
        <v>1.4421019718160455E-3</v>
      </c>
      <c r="AC117" s="795">
        <v>3.8386072846099406E-3</v>
      </c>
      <c r="AD117" s="795">
        <v>2.4711521769167355E-3</v>
      </c>
      <c r="AE117" s="795">
        <v>5.2310905621562043E-3</v>
      </c>
      <c r="AF117" s="795">
        <v>2.8353502706250922E-3</v>
      </c>
      <c r="AG117" s="795">
        <v>1.1340262533501066E-2</v>
      </c>
      <c r="AH117" s="795">
        <v>1.0584238697209702E-2</v>
      </c>
      <c r="AI117" s="795">
        <v>-2.2669535065077406E-3</v>
      </c>
    </row>
    <row r="118" spans="1:35" s="795" customFormat="1">
      <c r="A118" s="796">
        <v>44001</v>
      </c>
      <c r="B118" s="795">
        <v>8.4416798117770142E-5</v>
      </c>
      <c r="C118" s="795">
        <v>9.9615365080740759E-5</v>
      </c>
      <c r="D118" s="795">
        <v>1.6300837399163548E-4</v>
      </c>
      <c r="E118" s="795">
        <v>1.8301869311998509E-4</v>
      </c>
      <c r="F118" s="795">
        <v>2.4407115244362565E-4</v>
      </c>
      <c r="G118" s="795">
        <v>8.7433592449448483E-5</v>
      </c>
      <c r="H118" s="795">
        <v>4.8586042732901014E-4</v>
      </c>
      <c r="I118" s="795">
        <v>5.6582641444125059E-4</v>
      </c>
      <c r="J118" s="795">
        <v>4.6359106518578663E-4</v>
      </c>
      <c r="K118" s="795">
        <v>1.0088695261722957E-3</v>
      </c>
      <c r="L118" s="795">
        <v>1.8241642897232069E-4</v>
      </c>
      <c r="M118" s="795">
        <v>1.7659110919532317E-4</v>
      </c>
      <c r="N118" s="795">
        <v>3.9442538268708027E-4</v>
      </c>
      <c r="O118" s="795">
        <v>3.3051814466333873E-4</v>
      </c>
      <c r="P118" s="795">
        <v>3.8478272909814315E-4</v>
      </c>
      <c r="Q118" s="795">
        <v>4.3281345958368078E-4</v>
      </c>
      <c r="R118" s="795">
        <v>4.5113378665750936E-4</v>
      </c>
      <c r="S118" s="795">
        <v>4.529611964978475E-4</v>
      </c>
      <c r="T118" s="795">
        <v>4.8335112941000347E-4</v>
      </c>
      <c r="U118" s="795">
        <v>4.8335112941000347E-4</v>
      </c>
      <c r="V118" s="795">
        <v>4.9388215129564372E-4</v>
      </c>
      <c r="W118" s="795">
        <v>5.0613328152837589E-4</v>
      </c>
      <c r="X118" s="795">
        <v>-1.2672629635878119E-3</v>
      </c>
      <c r="Y118" s="795">
        <v>-2.2965463276823916E-3</v>
      </c>
      <c r="Z118" s="795">
        <v>1.5916350579692207E-4</v>
      </c>
      <c r="AA118" s="795">
        <v>3.4757072527145105E-3</v>
      </c>
      <c r="AB118" s="795">
        <v>5.7793688551188716E-4</v>
      </c>
      <c r="AC118" s="795">
        <v>2.3489347523792947E-3</v>
      </c>
      <c r="AD118" s="795">
        <v>-9.1887564961923296E-5</v>
      </c>
      <c r="AE118" s="795">
        <v>-1.0860879099510168E-3</v>
      </c>
      <c r="AF118" s="795">
        <v>-2.4926587032333414E-3</v>
      </c>
      <c r="AG118" s="795">
        <v>4.6473750483861931E-3</v>
      </c>
      <c r="AH118" s="795">
        <v>7.597239138051215E-3</v>
      </c>
      <c r="AI118" s="795">
        <v>-1.2934990983689221E-2</v>
      </c>
    </row>
    <row r="119" spans="1:35" s="795" customFormat="1">
      <c r="A119" s="796">
        <v>44004</v>
      </c>
      <c r="B119" s="795">
        <v>8.4416798117770142E-5</v>
      </c>
      <c r="C119" s="795">
        <v>6.9527455178297615E-5</v>
      </c>
      <c r="D119" s="795">
        <v>1.6300837399163548E-4</v>
      </c>
      <c r="E119" s="795">
        <v>1.0192206629544565E-4</v>
      </c>
      <c r="F119" s="795">
        <v>1.4538074075765017E-4</v>
      </c>
      <c r="G119" s="795">
        <v>1.4300800844835315E-4</v>
      </c>
      <c r="H119" s="795">
        <v>-1.4225045331284214E-4</v>
      </c>
      <c r="I119" s="795">
        <v>3.2849270912516104E-4</v>
      </c>
      <c r="J119" s="795">
        <v>-2.9051317113448771E-4</v>
      </c>
      <c r="K119" s="795">
        <v>4.6803302025688609E-4</v>
      </c>
      <c r="L119" s="795">
        <v>1.8241642897232069E-4</v>
      </c>
      <c r="M119" s="795">
        <v>4.7251830540417927E-4</v>
      </c>
      <c r="N119" s="795">
        <v>1.5759813848315041E-4</v>
      </c>
      <c r="O119" s="795">
        <v>3.3051814466333873E-4</v>
      </c>
      <c r="P119" s="795">
        <v>3.8478272909814315E-4</v>
      </c>
      <c r="Q119" s="795">
        <v>4.3281345958368078E-4</v>
      </c>
      <c r="R119" s="795">
        <v>4.5113378665750936E-4</v>
      </c>
      <c r="S119" s="795">
        <v>4.529611964978475E-4</v>
      </c>
      <c r="T119" s="795">
        <v>4.8335112941000347E-4</v>
      </c>
      <c r="U119" s="795">
        <v>4.8335112941000347E-4</v>
      </c>
      <c r="V119" s="795">
        <v>4.9388215129564372E-4</v>
      </c>
      <c r="W119" s="795">
        <v>5.0613328152837589E-4</v>
      </c>
      <c r="X119" s="795">
        <v>3.905934253315646E-3</v>
      </c>
      <c r="Y119" s="795">
        <v>-6.2304192280049353E-4</v>
      </c>
      <c r="Z119" s="795">
        <v>-2.2487461810997145E-3</v>
      </c>
      <c r="AA119" s="795">
        <v>6.3957736855746461E-5</v>
      </c>
      <c r="AB119" s="795">
        <v>9.8794974569060834E-4</v>
      </c>
      <c r="AC119" s="795">
        <v>4.7443636705879477E-3</v>
      </c>
      <c r="AD119" s="795">
        <v>5.2958020607096756E-4</v>
      </c>
      <c r="AE119" s="795">
        <v>1.4238669518189528E-3</v>
      </c>
      <c r="AF119" s="795">
        <v>-7.4753206646283044E-4</v>
      </c>
      <c r="AG119" s="795">
        <v>-8.1464353712910054E-3</v>
      </c>
      <c r="AH119" s="795">
        <v>-5.5883672676304563E-4</v>
      </c>
      <c r="AI119" s="795">
        <v>1.6616188485303329E-2</v>
      </c>
    </row>
    <row r="120" spans="1:35" s="795" customFormat="1">
      <c r="A120" s="796">
        <v>44005</v>
      </c>
      <c r="B120" s="795">
        <v>8.4416798117770142E-5</v>
      </c>
      <c r="C120" s="795">
        <v>8.4694438708066144E-5</v>
      </c>
      <c r="D120" s="795">
        <v>1.6300837399163548E-4</v>
      </c>
      <c r="E120" s="795">
        <v>1.4036332156175391E-4</v>
      </c>
      <c r="F120" s="795">
        <v>1.9352779218695382E-4</v>
      </c>
      <c r="G120" s="795">
        <v>7.2362125547842382E-5</v>
      </c>
      <c r="H120" s="795">
        <v>7.3166139211844339E-4</v>
      </c>
      <c r="I120" s="795">
        <v>5.5451312998955338E-4</v>
      </c>
      <c r="J120" s="795">
        <v>-4.1292730879050055E-6</v>
      </c>
      <c r="K120" s="795">
        <v>9.2235178320665412E-4</v>
      </c>
      <c r="L120" s="795">
        <v>1.8241642897232069E-4</v>
      </c>
      <c r="M120" s="795">
        <v>1.6907483960970637E-4</v>
      </c>
      <c r="N120" s="795">
        <v>2.6888371884581375E-4</v>
      </c>
      <c r="O120" s="795">
        <v>3.3051814466333873E-4</v>
      </c>
      <c r="P120" s="795">
        <v>3.8478272909814315E-4</v>
      </c>
      <c r="Q120" s="795">
        <v>4.3281345958368078E-4</v>
      </c>
      <c r="R120" s="795">
        <v>4.5113378665750936E-4</v>
      </c>
      <c r="S120" s="795">
        <v>4.529611964978475E-4</v>
      </c>
      <c r="T120" s="795">
        <v>4.8335112941000347E-4</v>
      </c>
      <c r="U120" s="795">
        <v>4.8335112941000347E-4</v>
      </c>
      <c r="V120" s="795">
        <v>4.9388215129564372E-4</v>
      </c>
      <c r="W120" s="795">
        <v>5.0613328152837589E-4</v>
      </c>
      <c r="X120" s="795">
        <v>1.8355770416844663E-3</v>
      </c>
      <c r="Y120" s="795">
        <v>6.5188783223257829E-4</v>
      </c>
      <c r="Z120" s="795">
        <v>-3.0317431435037401E-3</v>
      </c>
      <c r="AA120" s="795">
        <v>3.4646506851025993E-3</v>
      </c>
      <c r="AB120" s="795">
        <v>-6.2989027212523307E-4</v>
      </c>
      <c r="AC120" s="795">
        <v>4.8036126324193518E-3</v>
      </c>
      <c r="AD120" s="795">
        <v>-4.710121462256911E-4</v>
      </c>
      <c r="AE120" s="795">
        <v>4.2011696248533958E-4</v>
      </c>
      <c r="AF120" s="795">
        <v>2.3666055879683068E-3</v>
      </c>
      <c r="AG120" s="795">
        <v>9.5326348111761661E-3</v>
      </c>
      <c r="AH120" s="795">
        <v>-5.9011655651575179E-4</v>
      </c>
      <c r="AI120" s="795">
        <v>3.5079591560749357E-4</v>
      </c>
    </row>
    <row r="121" spans="1:35" s="795" customFormat="1">
      <c r="A121" s="796">
        <v>44006</v>
      </c>
      <c r="B121" s="795">
        <v>8.4416798117770142E-5</v>
      </c>
      <c r="C121" s="795">
        <v>8.4241074038038377E-5</v>
      </c>
      <c r="D121" s="795">
        <v>1.6300837399163548E-4</v>
      </c>
      <c r="E121" s="795">
        <v>1.9341723180499315E-4</v>
      </c>
      <c r="F121" s="795">
        <v>8.66289621708205E-5</v>
      </c>
      <c r="G121" s="795">
        <v>1.5455431629107785E-4</v>
      </c>
      <c r="H121" s="795">
        <v>3.7284536356629872E-4</v>
      </c>
      <c r="I121" s="795">
        <v>8.1344451793241568E-4</v>
      </c>
      <c r="J121" s="795">
        <v>9.2083170097323475E-4</v>
      </c>
      <c r="K121" s="795">
        <v>2.5849842688585589E-4</v>
      </c>
      <c r="L121" s="795">
        <v>1.8241642897232069E-4</v>
      </c>
      <c r="M121" s="795">
        <v>2.4022362998943336E-4</v>
      </c>
      <c r="N121" s="795">
        <v>-7.7842460450727735E-5</v>
      </c>
      <c r="O121" s="795">
        <v>3.3051814466333873E-4</v>
      </c>
      <c r="P121" s="795">
        <v>3.8478272909814315E-4</v>
      </c>
      <c r="Q121" s="795">
        <v>4.3281345958368078E-4</v>
      </c>
      <c r="R121" s="795">
        <v>4.5113378665750936E-4</v>
      </c>
      <c r="S121" s="795">
        <v>4.529611964978475E-4</v>
      </c>
      <c r="T121" s="795">
        <v>4.8335112941000347E-4</v>
      </c>
      <c r="U121" s="795">
        <v>4.8335112941000347E-4</v>
      </c>
      <c r="V121" s="795">
        <v>4.9388215129564372E-4</v>
      </c>
      <c r="W121" s="795">
        <v>5.0613328152837589E-4</v>
      </c>
      <c r="X121" s="795">
        <v>-6.6046056152471166E-3</v>
      </c>
      <c r="Y121" s="795">
        <v>6.0570082260058555E-4</v>
      </c>
      <c r="Z121" s="795">
        <v>4.9866667456384128E-3</v>
      </c>
      <c r="AA121" s="795">
        <v>-6.6574023488229495E-3</v>
      </c>
      <c r="AB121" s="795">
        <v>-1.191642625276601E-3</v>
      </c>
      <c r="AC121" s="795">
        <v>-5.4836338584896005E-3</v>
      </c>
      <c r="AD121" s="795">
        <v>-3.1189807206347675E-3</v>
      </c>
      <c r="AE121" s="795">
        <v>5.0931489430405819E-4</v>
      </c>
      <c r="AF121" s="795">
        <v>4.4168939898927562E-3</v>
      </c>
      <c r="AG121" s="795">
        <v>-1.7214738828672305E-2</v>
      </c>
      <c r="AH121" s="795">
        <v>-1.5990805765208949E-2</v>
      </c>
      <c r="AI121" s="795">
        <v>-2.2747366088869625E-2</v>
      </c>
    </row>
    <row r="122" spans="1:35" s="795" customFormat="1">
      <c r="A122" s="796">
        <v>44007</v>
      </c>
      <c r="B122" s="795">
        <v>8.4416798117770142E-5</v>
      </c>
      <c r="C122" s="795">
        <v>8.4590901713088584E-5</v>
      </c>
      <c r="D122" s="795">
        <v>1.6300837399163548E-4</v>
      </c>
      <c r="E122" s="795">
        <v>2.0770792037128061E-4</v>
      </c>
      <c r="F122" s="795">
        <v>2.7069205701168997E-4</v>
      </c>
      <c r="G122" s="795">
        <v>4.109236231886193E-5</v>
      </c>
      <c r="H122" s="795">
        <v>1.0319163211656157E-3</v>
      </c>
      <c r="I122" s="795">
        <v>8.5263382490530226E-4</v>
      </c>
      <c r="J122" s="795">
        <v>4.7340012159891032E-4</v>
      </c>
      <c r="K122" s="795">
        <v>8.1325485973926526E-4</v>
      </c>
      <c r="L122" s="795">
        <v>1.8241642897232069E-4</v>
      </c>
      <c r="M122" s="795">
        <v>2.1057124162116025E-4</v>
      </c>
      <c r="N122" s="795">
        <v>6.7561857789621982E-4</v>
      </c>
      <c r="O122" s="795">
        <v>3.3051814466333873E-4</v>
      </c>
      <c r="P122" s="795">
        <v>3.8478272909814315E-4</v>
      </c>
      <c r="Q122" s="795">
        <v>4.3281345958368078E-4</v>
      </c>
      <c r="R122" s="795">
        <v>4.5113378665750936E-4</v>
      </c>
      <c r="S122" s="795">
        <v>4.529611964978475E-4</v>
      </c>
      <c r="T122" s="795">
        <v>4.8335112941000347E-4</v>
      </c>
      <c r="U122" s="795">
        <v>4.8335112941000347E-4</v>
      </c>
      <c r="V122" s="795">
        <v>4.9388215129564372E-4</v>
      </c>
      <c r="W122" s="795">
        <v>5.0613328152837589E-4</v>
      </c>
      <c r="X122" s="795">
        <v>2.1824411454844928E-3</v>
      </c>
      <c r="Y122" s="795">
        <v>3.1427614509453861E-3</v>
      </c>
      <c r="Z122" s="795">
        <v>3.2485167126083958E-4</v>
      </c>
      <c r="AA122" s="795">
        <v>4.7661924436941394E-3</v>
      </c>
      <c r="AB122" s="795">
        <v>2.6704450708132654E-3</v>
      </c>
      <c r="AC122" s="795">
        <v>3.5102500254018398E-3</v>
      </c>
      <c r="AD122" s="795">
        <v>1.2916758992540522E-3</v>
      </c>
      <c r="AE122" s="795">
        <v>-1.3256824335512452E-3</v>
      </c>
      <c r="AF122" s="795">
        <v>-9.1725218374472117E-4</v>
      </c>
      <c r="AG122" s="795">
        <v>1.8589493504400201E-2</v>
      </c>
      <c r="AH122" s="795">
        <v>7.4784473336722002E-3</v>
      </c>
      <c r="AI122" s="795">
        <v>6.8333809402854051E-3</v>
      </c>
    </row>
    <row r="123" spans="1:35" s="795" customFormat="1">
      <c r="A123" s="796">
        <v>44008</v>
      </c>
      <c r="B123" s="795">
        <v>8.4416798117770142E-5</v>
      </c>
      <c r="C123" s="795">
        <v>8.4583746697841633E-5</v>
      </c>
      <c r="D123" s="795">
        <v>1.6300837399163548E-4</v>
      </c>
      <c r="E123" s="795">
        <v>1.1618163140747484E-4</v>
      </c>
      <c r="F123" s="795">
        <v>1.0055624982729938E-4</v>
      </c>
      <c r="G123" s="795">
        <v>1.0127982980367989E-4</v>
      </c>
      <c r="H123" s="795">
        <v>8.2084078815780614E-4</v>
      </c>
      <c r="I123" s="795">
        <v>9.5974384710473259E-4</v>
      </c>
      <c r="J123" s="795">
        <v>1.628797972867968E-4</v>
      </c>
      <c r="K123" s="795">
        <v>1.027424693957224E-3</v>
      </c>
      <c r="L123" s="795">
        <v>1.8241642897232069E-4</v>
      </c>
      <c r="M123" s="795">
        <v>1.230082226033602E-5</v>
      </c>
      <c r="N123" s="795">
        <v>5.3132815684220347E-4</v>
      </c>
      <c r="O123" s="795">
        <v>3.3051814466333873E-4</v>
      </c>
      <c r="P123" s="795">
        <v>3.8478272909814315E-4</v>
      </c>
      <c r="Q123" s="795">
        <v>4.3281345958368078E-4</v>
      </c>
      <c r="R123" s="795">
        <v>4.5113378665750936E-4</v>
      </c>
      <c r="S123" s="795">
        <v>4.529611964978475E-4</v>
      </c>
      <c r="T123" s="795">
        <v>4.8335112941000347E-4</v>
      </c>
      <c r="U123" s="795">
        <v>4.8335112941000347E-4</v>
      </c>
      <c r="V123" s="795">
        <v>4.9388215129564372E-4</v>
      </c>
      <c r="W123" s="795">
        <v>5.0613328152837589E-4</v>
      </c>
      <c r="X123" s="795">
        <v>-5.8814869204005804E-3</v>
      </c>
      <c r="Y123" s="795">
        <v>2.0624902555785862E-3</v>
      </c>
      <c r="Z123" s="795">
        <v>3.181226932479353E-3</v>
      </c>
      <c r="AA123" s="795">
        <v>-4.4526679593223095E-3</v>
      </c>
      <c r="AB123" s="795">
        <v>-2.7626425701774426E-3</v>
      </c>
      <c r="AC123" s="795">
        <v>-6.6673833950519068E-3</v>
      </c>
      <c r="AD123" s="795">
        <v>-4.4648732031481453E-3</v>
      </c>
      <c r="AE123" s="795">
        <v>1.6033167790596714E-4</v>
      </c>
      <c r="AF123" s="795">
        <v>-9.6518772241882544E-4</v>
      </c>
      <c r="AG123" s="795">
        <v>-1.9477707719250947E-2</v>
      </c>
      <c r="AH123" s="795">
        <v>-2.6603167397760696E-2</v>
      </c>
      <c r="AI123" s="795">
        <v>-2.2553315228909243E-2</v>
      </c>
    </row>
    <row r="124" spans="1:35" s="795" customFormat="1">
      <c r="A124" s="796">
        <v>44011</v>
      </c>
      <c r="B124" s="795">
        <v>8.4416798117770142E-5</v>
      </c>
      <c r="C124" s="795">
        <v>8.439816126193378E-5</v>
      </c>
      <c r="D124" s="795">
        <v>1.6300837399163548E-4</v>
      </c>
      <c r="E124" s="795">
        <v>4.0826777308256013E-4</v>
      </c>
      <c r="F124" s="795">
        <v>1.7745111834077676E-4</v>
      </c>
      <c r="G124" s="795">
        <v>9.2589324103720116E-5</v>
      </c>
      <c r="H124" s="795">
        <v>1.5498324573794964E-3</v>
      </c>
      <c r="I124" s="795">
        <v>6.5799996187898557E-4</v>
      </c>
      <c r="J124" s="795">
        <v>1.5976112104887363E-4</v>
      </c>
      <c r="K124" s="795">
        <v>1.5752225873379988E-3</v>
      </c>
      <c r="L124" s="795">
        <v>1.8241642897232069E-4</v>
      </c>
      <c r="M124" s="795">
        <v>4.4963939087061533E-4</v>
      </c>
      <c r="N124" s="795">
        <v>4.9733670151197451E-4</v>
      </c>
      <c r="O124" s="795">
        <v>3.3051814466333873E-4</v>
      </c>
      <c r="P124" s="795">
        <v>3.8478272909814315E-4</v>
      </c>
      <c r="Q124" s="795">
        <v>4.3281345958368078E-4</v>
      </c>
      <c r="R124" s="795">
        <v>4.5113378665750936E-4</v>
      </c>
      <c r="S124" s="795">
        <v>4.529611964978475E-4</v>
      </c>
      <c r="T124" s="795">
        <v>4.8335112941000347E-4</v>
      </c>
      <c r="U124" s="795">
        <v>4.8335112941000347E-4</v>
      </c>
      <c r="V124" s="795">
        <v>4.9388215129564372E-4</v>
      </c>
      <c r="W124" s="795">
        <v>5.0613328152837589E-4</v>
      </c>
      <c r="X124" s="795">
        <v>1.1207638611128168E-3</v>
      </c>
      <c r="Y124" s="795">
        <v>-2.6600530698672742E-4</v>
      </c>
      <c r="Z124" s="795">
        <v>1.9318393349239127E-3</v>
      </c>
      <c r="AA124" s="795">
        <v>3.6844586536972646E-3</v>
      </c>
      <c r="AB124" s="795">
        <v>2.2783373194830148E-3</v>
      </c>
      <c r="AC124" s="795">
        <v>7.6364244101456702E-3</v>
      </c>
      <c r="AD124" s="795">
        <v>1.0136366734934121E-3</v>
      </c>
      <c r="AE124" s="795">
        <v>-1.2253023637054383E-5</v>
      </c>
      <c r="AF124" s="795">
        <v>-3.6047860440192592E-3</v>
      </c>
      <c r="AG124" s="795">
        <v>1.182109627580985E-2</v>
      </c>
      <c r="AH124" s="795">
        <v>1.7337900736253742E-2</v>
      </c>
      <c r="AI124" s="795">
        <v>1.3037575445868033E-2</v>
      </c>
    </row>
    <row r="125" spans="1:35" s="795" customFormat="1">
      <c r="A125" s="796">
        <v>44012</v>
      </c>
      <c r="B125" s="795">
        <v>8.4416798117770142E-5</v>
      </c>
      <c r="C125" s="795">
        <v>8.4658663672465551E-5</v>
      </c>
      <c r="D125" s="795">
        <v>1.6300837399163548E-4</v>
      </c>
      <c r="E125" s="795">
        <v>2.3589491113762406E-4</v>
      </c>
      <c r="F125" s="795">
        <v>3.2607621526037356E-4</v>
      </c>
      <c r="G125" s="795">
        <v>6.6542415582349079E-5</v>
      </c>
      <c r="H125" s="795">
        <v>1.5662753243756988E-3</v>
      </c>
      <c r="I125" s="795">
        <v>8.2568587000531046E-4</v>
      </c>
      <c r="J125" s="795">
        <v>3.8645710042750636E-5</v>
      </c>
      <c r="K125" s="795">
        <v>1.0466472785555236E-3</v>
      </c>
      <c r="L125" s="795">
        <v>1.8241642897232069E-4</v>
      </c>
      <c r="M125" s="795">
        <v>1.7437502876482824E-4</v>
      </c>
      <c r="N125" s="795">
        <v>5.7224516221654476E-4</v>
      </c>
      <c r="O125" s="795">
        <v>3.3051814466333873E-4</v>
      </c>
      <c r="P125" s="795">
        <v>3.8478272909814315E-4</v>
      </c>
      <c r="Q125" s="795">
        <v>4.3281345958368078E-4</v>
      </c>
      <c r="R125" s="795">
        <v>4.5113378665750936E-4</v>
      </c>
      <c r="S125" s="795">
        <v>4.529611964978475E-4</v>
      </c>
      <c r="T125" s="795">
        <v>4.8335112941000347E-4</v>
      </c>
      <c r="U125" s="795">
        <v>4.8335112941000347E-4</v>
      </c>
      <c r="V125" s="795">
        <v>4.9388215129564372E-4</v>
      </c>
      <c r="W125" s="795">
        <v>5.0613328152837589E-4</v>
      </c>
      <c r="X125" s="795">
        <v>1.4585196451173399E-3</v>
      </c>
      <c r="Y125" s="795">
        <v>1.6680824314827536E-3</v>
      </c>
      <c r="Z125" s="795">
        <v>-1.6717339291324462E-3</v>
      </c>
      <c r="AA125" s="795">
        <v>2.1181915101069482E-3</v>
      </c>
      <c r="AB125" s="795">
        <v>1.2320457536407758E-3</v>
      </c>
      <c r="AC125" s="795">
        <v>1.6832437591856042E-3</v>
      </c>
      <c r="AD125" s="795">
        <v>-2.1851063388800274E-4</v>
      </c>
      <c r="AE125" s="795">
        <v>2.8175553933438291E-3</v>
      </c>
      <c r="AF125" s="795">
        <v>2.2941757780807759E-3</v>
      </c>
      <c r="AG125" s="795">
        <v>1.204408180173866E-3</v>
      </c>
      <c r="AH125" s="795">
        <v>-1.9054466687958849E-3</v>
      </c>
      <c r="AI125" s="795">
        <v>1.365373093097344E-2</v>
      </c>
    </row>
    <row r="126" spans="1:35" s="795" customFormat="1">
      <c r="A126" s="796">
        <v>44013</v>
      </c>
      <c r="B126" s="795">
        <v>8.4416798117770142E-5</v>
      </c>
      <c r="C126" s="795">
        <v>8.4562296455148456E-5</v>
      </c>
      <c r="D126" s="795">
        <v>1.6300837399163548E-4</v>
      </c>
      <c r="E126" s="795">
        <v>3.6575325426624339E-4</v>
      </c>
      <c r="F126" s="795">
        <v>1.2981858990812611E-4</v>
      </c>
      <c r="G126" s="795">
        <v>1.8225622795564611E-4</v>
      </c>
      <c r="H126" s="795">
        <v>5.121435541579622E-4</v>
      </c>
      <c r="I126" s="795">
        <v>6.0075566125328272E-4</v>
      </c>
      <c r="J126" s="795">
        <v>-1.1799367471465594E-4</v>
      </c>
      <c r="K126" s="795">
        <v>7.5672839779272749E-4</v>
      </c>
      <c r="L126" s="795">
        <v>1.8241642897232069E-4</v>
      </c>
      <c r="M126" s="795">
        <v>1.2376059783170135E-4</v>
      </c>
      <c r="N126" s="795">
        <v>4.5837265490744628E-4</v>
      </c>
      <c r="O126" s="795">
        <v>3.6311039033121162E-4</v>
      </c>
      <c r="P126" s="795">
        <v>4.1737674278641279E-4</v>
      </c>
      <c r="Q126" s="795">
        <v>4.654090381839282E-4</v>
      </c>
      <c r="R126" s="795">
        <v>4.8372996216117237E-4</v>
      </c>
      <c r="S126" s="795">
        <v>4.8555743154099495E-4</v>
      </c>
      <c r="T126" s="795">
        <v>4.8335112941000347E-4</v>
      </c>
      <c r="U126" s="795">
        <v>4.8335112941000347E-4</v>
      </c>
      <c r="V126" s="795">
        <v>4.9388215129564372E-4</v>
      </c>
      <c r="W126" s="795">
        <v>5.0613328152837589E-4</v>
      </c>
      <c r="X126" s="795">
        <v>3.9885143975859627E-3</v>
      </c>
      <c r="Y126" s="795">
        <v>-2.4580409109004053E-3</v>
      </c>
      <c r="Z126" s="795">
        <v>2.7711786044786191E-3</v>
      </c>
      <c r="AA126" s="795">
        <v>5.3284930554360344E-3</v>
      </c>
      <c r="AB126" s="795">
        <v>2.2999033338171326E-3</v>
      </c>
      <c r="AC126" s="795">
        <v>6.3971881337885339E-3</v>
      </c>
      <c r="AD126" s="795">
        <v>2.806313435240293E-3</v>
      </c>
      <c r="AE126" s="795">
        <v>-1.3915197006005853E-3</v>
      </c>
      <c r="AF126" s="795">
        <v>-3.9099153834403211E-3</v>
      </c>
      <c r="AG126" s="795">
        <v>1.2010659928247236E-2</v>
      </c>
      <c r="AH126" s="795">
        <v>1.2122545579627664E-2</v>
      </c>
      <c r="AI126" s="795">
        <v>3.4127220878001907E-3</v>
      </c>
    </row>
    <row r="127" spans="1:35" s="795" customFormat="1">
      <c r="A127" s="796">
        <v>44014</v>
      </c>
      <c r="B127" s="795">
        <v>8.4416798117770142E-5</v>
      </c>
      <c r="C127" s="795">
        <v>8.8479646737749107E-5</v>
      </c>
      <c r="D127" s="795">
        <v>1.6300837399163548E-4</v>
      </c>
      <c r="E127" s="795">
        <v>1.4259654995285587E-4</v>
      </c>
      <c r="F127" s="795">
        <v>4.309645464768419E-4</v>
      </c>
      <c r="G127" s="795">
        <v>2.0478396159773204E-4</v>
      </c>
      <c r="H127" s="795">
        <v>4.8212806164427136E-4</v>
      </c>
      <c r="I127" s="795">
        <v>3.5643282688457845E-4</v>
      </c>
      <c r="J127" s="795">
        <v>1.6180954604183562E-4</v>
      </c>
      <c r="K127" s="795">
        <v>7.0379220034300083E-4</v>
      </c>
      <c r="L127" s="795">
        <v>1.8241642897232069E-4</v>
      </c>
      <c r="M127" s="795">
        <v>2.0555005068989551E-4</v>
      </c>
      <c r="N127" s="795">
        <v>2.6601836607520468E-4</v>
      </c>
      <c r="O127" s="795">
        <v>3.6311039033121162E-4</v>
      </c>
      <c r="P127" s="795">
        <v>4.1737674278641279E-4</v>
      </c>
      <c r="Q127" s="795">
        <v>4.654090381839282E-4</v>
      </c>
      <c r="R127" s="795">
        <v>4.8372996216117237E-4</v>
      </c>
      <c r="S127" s="795">
        <v>4.8555743154099495E-4</v>
      </c>
      <c r="T127" s="795">
        <v>4.8335112941000347E-4</v>
      </c>
      <c r="U127" s="795">
        <v>4.8335112941000347E-4</v>
      </c>
      <c r="V127" s="795">
        <v>4.9388215129564372E-4</v>
      </c>
      <c r="W127" s="795">
        <v>5.0613328152837589E-4</v>
      </c>
      <c r="X127" s="795">
        <v>-1.1343469767610692E-4</v>
      </c>
      <c r="Y127" s="795">
        <v>7.4367715910272914E-4</v>
      </c>
      <c r="Z127" s="795">
        <v>3.1587169233660006E-4</v>
      </c>
      <c r="AA127" s="795">
        <v>1.3106769071589142E-3</v>
      </c>
      <c r="AB127" s="795">
        <v>1.5340394605209973E-3</v>
      </c>
      <c r="AC127" s="795">
        <v>-1.2277738708320607E-3</v>
      </c>
      <c r="AD127" s="795">
        <v>6.2194564443140976E-4</v>
      </c>
      <c r="AE127" s="795">
        <v>5.3084875126541142E-4</v>
      </c>
      <c r="AF127" s="795">
        <v>2.1804811910060007E-3</v>
      </c>
      <c r="AG127" s="795">
        <v>2.0095806437776531E-3</v>
      </c>
      <c r="AH127" s="795">
        <v>2.2165160353784241E-3</v>
      </c>
      <c r="AI127" s="795">
        <v>7.4203643597401392E-3</v>
      </c>
    </row>
    <row r="128" spans="1:35" s="795" customFormat="1">
      <c r="A128" s="796">
        <v>44015</v>
      </c>
      <c r="B128" s="795">
        <v>8.4416798117770142E-5</v>
      </c>
      <c r="C128" s="795">
        <v>8.3655812518124151E-5</v>
      </c>
      <c r="D128" s="795">
        <v>1.6300837399163548E-4</v>
      </c>
      <c r="E128" s="795">
        <v>1.6625669836889401E-4</v>
      </c>
      <c r="F128" s="795">
        <v>1.9604138664131021E-4</v>
      </c>
      <c r="G128" s="795">
        <v>5.9571834668092905E-5</v>
      </c>
      <c r="H128" s="795">
        <v>8.1401329495678354E-4</v>
      </c>
      <c r="I128" s="795">
        <v>7.489862644516343E-4</v>
      </c>
      <c r="J128" s="795">
        <v>3.0089645503794671E-4</v>
      </c>
      <c r="K128" s="795">
        <v>5.1240370166394378E-4</v>
      </c>
      <c r="L128" s="795">
        <v>1.8241642897232069E-4</v>
      </c>
      <c r="M128" s="795">
        <v>4.8242439097956336E-5</v>
      </c>
      <c r="N128" s="795">
        <v>1.9808073174776286E-3</v>
      </c>
      <c r="O128" s="795">
        <v>3.6311039033121162E-4</v>
      </c>
      <c r="P128" s="795">
        <v>4.1737674278641279E-4</v>
      </c>
      <c r="Q128" s="795">
        <v>4.654090381839282E-4</v>
      </c>
      <c r="R128" s="795">
        <v>4.8372996216117237E-4</v>
      </c>
      <c r="S128" s="795">
        <v>4.8555743154099495E-4</v>
      </c>
      <c r="T128" s="795">
        <v>4.8335112941000347E-4</v>
      </c>
      <c r="U128" s="795">
        <v>4.8335112941000347E-4</v>
      </c>
      <c r="V128" s="795">
        <v>4.9388215129564372E-4</v>
      </c>
      <c r="W128" s="795">
        <v>5.0613328152837589E-4</v>
      </c>
      <c r="X128" s="795">
        <v>1.4736330922826557E-3</v>
      </c>
      <c r="Y128" s="795">
        <v>-2.3370118481635949E-5</v>
      </c>
      <c r="Z128" s="795">
        <v>1.6636063669517309E-3</v>
      </c>
      <c r="AA128" s="795">
        <v>2.1468936253554727E-3</v>
      </c>
      <c r="AB128" s="795">
        <v>3.6829435850525005E-3</v>
      </c>
      <c r="AC128" s="795">
        <v>4.8133706985937774E-3</v>
      </c>
      <c r="AD128" s="795">
        <v>1.1463131158409023E-3</v>
      </c>
      <c r="AE128" s="795">
        <v>1.8982268157810012E-3</v>
      </c>
      <c r="AF128" s="795">
        <v>3.4099986613902455E-3</v>
      </c>
      <c r="AG128" s="795">
        <v>2.6827195699634654E-3</v>
      </c>
      <c r="AH128" s="795">
        <v>8.8893456792811243E-3</v>
      </c>
      <c r="AI128" s="795">
        <v>-5.8200661429119727E-4</v>
      </c>
    </row>
    <row r="129" spans="1:35" s="795" customFormat="1">
      <c r="A129" s="796">
        <v>44018</v>
      </c>
      <c r="B129" s="795">
        <v>8.4416798117770142E-5</v>
      </c>
      <c r="C129" s="795">
        <v>8.4005526172381551E-5</v>
      </c>
      <c r="D129" s="795">
        <v>1.6300837399163548E-4</v>
      </c>
      <c r="E129" s="795">
        <v>1.4995143842400083E-4</v>
      </c>
      <c r="F129" s="795">
        <v>1.6385733829116234E-4</v>
      </c>
      <c r="G129" s="795">
        <v>1.0178658591586398E-4</v>
      </c>
      <c r="H129" s="795">
        <v>9.9759866819915111E-4</v>
      </c>
      <c r="I129" s="795">
        <v>6.1873162495107437E-4</v>
      </c>
      <c r="J129" s="795">
        <v>1.4370694908083514E-4</v>
      </c>
      <c r="K129" s="795">
        <v>8.9564377174555787E-4</v>
      </c>
      <c r="L129" s="795">
        <v>1.8241642897232069E-4</v>
      </c>
      <c r="M129" s="795">
        <v>6.1533127215485095E-4</v>
      </c>
      <c r="N129" s="795">
        <v>5.947316668308833E-4</v>
      </c>
      <c r="O129" s="795">
        <v>3.6311039033121162E-4</v>
      </c>
      <c r="P129" s="795">
        <v>4.1737674278641279E-4</v>
      </c>
      <c r="Q129" s="795">
        <v>4.654090381839282E-4</v>
      </c>
      <c r="R129" s="795">
        <v>4.8372996216117237E-4</v>
      </c>
      <c r="S129" s="795">
        <v>4.8555743154099495E-4</v>
      </c>
      <c r="T129" s="795">
        <v>4.8335112941000347E-4</v>
      </c>
      <c r="U129" s="795">
        <v>4.8335112941000347E-4</v>
      </c>
      <c r="V129" s="795">
        <v>4.9388215129564372E-4</v>
      </c>
      <c r="W129" s="795">
        <v>5.0613328152837589E-4</v>
      </c>
      <c r="X129" s="795">
        <v>2.5905758967557091E-3</v>
      </c>
      <c r="Y129" s="795">
        <v>4.4725245835632865E-3</v>
      </c>
      <c r="Z129" s="795">
        <v>7.0751682587766318E-4</v>
      </c>
      <c r="AA129" s="795">
        <v>5.3814338825781682E-3</v>
      </c>
      <c r="AB129" s="795">
        <v>2.280525517611931E-3</v>
      </c>
      <c r="AC129" s="795">
        <v>3.1830443716518442E-3</v>
      </c>
      <c r="AD129" s="795">
        <v>4.087097871607881E-3</v>
      </c>
      <c r="AE129" s="795">
        <v>2.3213114833415815E-3</v>
      </c>
      <c r="AF129" s="795">
        <v>-3.1473505094458121E-3</v>
      </c>
      <c r="AG129" s="795">
        <v>1.7283155531595318E-2</v>
      </c>
      <c r="AH129" s="795">
        <v>1.8415180069183634E-2</v>
      </c>
      <c r="AI129" s="795">
        <v>1.4213544925969046E-2</v>
      </c>
    </row>
    <row r="130" spans="1:35" s="795" customFormat="1">
      <c r="A130" s="796">
        <v>44019</v>
      </c>
      <c r="B130" s="795">
        <v>8.4416798117770142E-5</v>
      </c>
      <c r="C130" s="795">
        <v>8.3641788436228381E-5</v>
      </c>
      <c r="D130" s="795">
        <v>1.6300837399163548E-4</v>
      </c>
      <c r="E130" s="795">
        <v>1.304973745170912E-4</v>
      </c>
      <c r="F130" s="795">
        <v>1.4932466852068949E-4</v>
      </c>
      <c r="G130" s="795">
        <v>1.0408932251726455E-4</v>
      </c>
      <c r="H130" s="795">
        <v>4.9380019404221542E-4</v>
      </c>
      <c r="I130" s="795">
        <v>5.2836232446407116E-4</v>
      </c>
      <c r="J130" s="795">
        <v>6.998913340166002E-4</v>
      </c>
      <c r="K130" s="795">
        <v>6.8020074212116199E-4</v>
      </c>
      <c r="L130" s="795">
        <v>1.8241642897232069E-4</v>
      </c>
      <c r="M130" s="795">
        <v>2.8785204620573879E-4</v>
      </c>
      <c r="N130" s="795">
        <v>4.0134965743332529E-4</v>
      </c>
      <c r="O130" s="795">
        <v>3.6311039033121162E-4</v>
      </c>
      <c r="P130" s="795">
        <v>4.1737674278641279E-4</v>
      </c>
      <c r="Q130" s="795">
        <v>4.654090381839282E-4</v>
      </c>
      <c r="R130" s="795">
        <v>4.8372996216117237E-4</v>
      </c>
      <c r="S130" s="795">
        <v>4.8555743154099495E-4</v>
      </c>
      <c r="T130" s="795">
        <v>4.8335112941000347E-4</v>
      </c>
      <c r="U130" s="795">
        <v>4.8335112941000347E-4</v>
      </c>
      <c r="V130" s="795">
        <v>4.9388215129564372E-4</v>
      </c>
      <c r="W130" s="795">
        <v>5.0613328152837589E-4</v>
      </c>
      <c r="X130" s="795">
        <v>-4.168580013244827E-3</v>
      </c>
      <c r="Y130" s="795">
        <v>-1.6420494409223885E-3</v>
      </c>
      <c r="Z130" s="795">
        <v>1.0843468451480209E-3</v>
      </c>
      <c r="AA130" s="795">
        <v>-2.172560417556868E-3</v>
      </c>
      <c r="AB130" s="795">
        <v>-3.7469418542024346E-4</v>
      </c>
      <c r="AC130" s="795">
        <v>-1.0872603221823152E-3</v>
      </c>
      <c r="AD130" s="795">
        <v>-8.4674054800903953E-4</v>
      </c>
      <c r="AE130" s="795">
        <v>-1.9579749018636683E-3</v>
      </c>
      <c r="AF130" s="795">
        <v>3.2628333437223489E-4</v>
      </c>
      <c r="AG130" s="795">
        <v>-6.8843865060652654E-4</v>
      </c>
      <c r="AH130" s="795">
        <v>-6.4957267519568651E-3</v>
      </c>
      <c r="AI130" s="795">
        <v>-1.1010142126351097E-2</v>
      </c>
    </row>
    <row r="131" spans="1:35" s="795" customFormat="1">
      <c r="A131" s="796">
        <v>44020</v>
      </c>
      <c r="B131" s="795">
        <v>8.4416798117770142E-5</v>
      </c>
      <c r="C131" s="795">
        <v>8.4348096211606105E-5</v>
      </c>
      <c r="D131" s="795">
        <v>1.6300837399163548E-4</v>
      </c>
      <c r="E131" s="795">
        <v>1.7643941125866647E-4</v>
      </c>
      <c r="F131" s="795">
        <v>1.345143293309814E-4</v>
      </c>
      <c r="G131" s="795">
        <v>1.3530203577527544E-4</v>
      </c>
      <c r="H131" s="795">
        <v>7.4724503262890707E-4</v>
      </c>
      <c r="I131" s="795">
        <v>6.8155751569820566E-4</v>
      </c>
      <c r="J131" s="795">
        <v>1.734351849040916E-4</v>
      </c>
      <c r="K131" s="795">
        <v>4.7990393486085914E-4</v>
      </c>
      <c r="L131" s="795">
        <v>1.8241642897232069E-4</v>
      </c>
      <c r="M131" s="795">
        <v>2.2414309852858416E-4</v>
      </c>
      <c r="N131" s="795">
        <v>5.7298066573885365E-4</v>
      </c>
      <c r="O131" s="795">
        <v>3.6311039033121162E-4</v>
      </c>
      <c r="P131" s="795">
        <v>4.1737674278641279E-4</v>
      </c>
      <c r="Q131" s="795">
        <v>4.654090381839282E-4</v>
      </c>
      <c r="R131" s="795">
        <v>4.8372996216117237E-4</v>
      </c>
      <c r="S131" s="795">
        <v>4.8555743154099495E-4</v>
      </c>
      <c r="T131" s="795">
        <v>4.8335112941000347E-4</v>
      </c>
      <c r="U131" s="795">
        <v>4.8335112941000347E-4</v>
      </c>
      <c r="V131" s="795">
        <v>4.9388215129564372E-4</v>
      </c>
      <c r="W131" s="795">
        <v>5.0613328152837589E-4</v>
      </c>
      <c r="X131" s="795">
        <v>4.8634929903177415E-3</v>
      </c>
      <c r="Y131" s="795">
        <v>4.5920912483403686E-3</v>
      </c>
      <c r="Z131" s="795">
        <v>2.1145125096744266E-4</v>
      </c>
      <c r="AA131" s="795">
        <v>3.6571747891886996E-3</v>
      </c>
      <c r="AB131" s="795">
        <v>1.5837827890832212E-3</v>
      </c>
      <c r="AC131" s="795">
        <v>6.8249509048718959E-3</v>
      </c>
      <c r="AD131" s="795">
        <v>2.0463586628498565E-3</v>
      </c>
      <c r="AE131" s="795">
        <v>-4.1057513242023225E-3</v>
      </c>
      <c r="AF131" s="795">
        <v>2.771293809855635E-5</v>
      </c>
      <c r="AG131" s="795">
        <v>2.0144224948387413E-2</v>
      </c>
      <c r="AH131" s="795">
        <v>1.1608778000463893E-2</v>
      </c>
      <c r="AI131" s="795">
        <v>8.5399574183269156E-3</v>
      </c>
    </row>
    <row r="132" spans="1:35" s="795" customFormat="1">
      <c r="A132" s="796">
        <v>44021</v>
      </c>
      <c r="B132" s="795">
        <v>8.4416798117770142E-5</v>
      </c>
      <c r="C132" s="795">
        <v>8.4162671465826122E-5</v>
      </c>
      <c r="D132" s="795">
        <v>1.6300837399163548E-4</v>
      </c>
      <c r="E132" s="795">
        <v>1.4445955216357831E-4</v>
      </c>
      <c r="F132" s="795">
        <v>2.0387696068069339E-4</v>
      </c>
      <c r="G132" s="795">
        <v>8.9611018802226994E-5</v>
      </c>
      <c r="H132" s="795">
        <v>7.4365744334592421E-4</v>
      </c>
      <c r="I132" s="795">
        <v>7.1242690203132675E-4</v>
      </c>
      <c r="J132" s="795">
        <v>2.5985038792319948E-4</v>
      </c>
      <c r="K132" s="795">
        <v>6.4398131410325909E-4</v>
      </c>
      <c r="L132" s="795">
        <v>1.8241642897232069E-4</v>
      </c>
      <c r="M132" s="795">
        <v>2.2094130450422966E-4</v>
      </c>
      <c r="N132" s="795">
        <v>1.3094639704069877E-4</v>
      </c>
      <c r="O132" s="795">
        <v>3.6311039033121162E-4</v>
      </c>
      <c r="P132" s="795">
        <v>4.1737674278641279E-4</v>
      </c>
      <c r="Q132" s="795">
        <v>4.654090381839282E-4</v>
      </c>
      <c r="R132" s="795">
        <v>4.8372996216117237E-4</v>
      </c>
      <c r="S132" s="795">
        <v>4.8555743154099495E-4</v>
      </c>
      <c r="T132" s="795">
        <v>4.8335112941000347E-4</v>
      </c>
      <c r="U132" s="795">
        <v>4.8335112941000347E-4</v>
      </c>
      <c r="V132" s="795">
        <v>4.9388215129564372E-4</v>
      </c>
      <c r="W132" s="795">
        <v>5.0613328152837589E-4</v>
      </c>
      <c r="X132" s="795">
        <v>-1.1127706142946003E-3</v>
      </c>
      <c r="Y132" s="795">
        <v>4.0585870142728631E-4</v>
      </c>
      <c r="Z132" s="795">
        <v>1.9590340187696231E-3</v>
      </c>
      <c r="AA132" s="795">
        <v>9.1685050547307689E-4</v>
      </c>
      <c r="AB132" s="795">
        <v>-8.2501481091568074E-5</v>
      </c>
      <c r="AC132" s="795">
        <v>4.9241981205683238E-4</v>
      </c>
      <c r="AD132" s="795">
        <v>7.1787130045541936E-4</v>
      </c>
      <c r="AE132" s="795">
        <v>1.7544599246126502E-3</v>
      </c>
      <c r="AF132" s="795">
        <v>-8.5030492376414468E-4</v>
      </c>
      <c r="AG132" s="795">
        <v>1.5700285276591952E-3</v>
      </c>
      <c r="AH132" s="795">
        <v>-1.3458422788324986E-3</v>
      </c>
      <c r="AI132" s="795">
        <v>-6.6631872791349522E-3</v>
      </c>
    </row>
    <row r="133" spans="1:35" s="795" customFormat="1">
      <c r="A133" s="796">
        <v>44022</v>
      </c>
      <c r="B133" s="795">
        <v>8.4416798117770142E-5</v>
      </c>
      <c r="C133" s="795">
        <v>8.4690475923077102E-5</v>
      </c>
      <c r="D133" s="795">
        <v>1.6300837399163548E-4</v>
      </c>
      <c r="E133" s="795">
        <v>1.567628066339033E-4</v>
      </c>
      <c r="F133" s="795">
        <v>1.8421944402113866E-4</v>
      </c>
      <c r="G133" s="795">
        <v>8.3244067559551382E-5</v>
      </c>
      <c r="H133" s="795">
        <v>1.1880517174773786E-3</v>
      </c>
      <c r="I133" s="795">
        <v>6.8637629571033365E-4</v>
      </c>
      <c r="J133" s="795">
        <v>3.7758541841248494E-4</v>
      </c>
      <c r="K133" s="795">
        <v>4.4195068969776763E-4</v>
      </c>
      <c r="L133" s="795">
        <v>1.8241642897232069E-4</v>
      </c>
      <c r="M133" s="795">
        <v>2.1276657491831052E-4</v>
      </c>
      <c r="N133" s="795">
        <v>5.3292607013566418E-4</v>
      </c>
      <c r="O133" s="795">
        <v>3.6311039033121162E-4</v>
      </c>
      <c r="P133" s="795">
        <v>4.1737674278641279E-4</v>
      </c>
      <c r="Q133" s="795">
        <v>4.654090381839282E-4</v>
      </c>
      <c r="R133" s="795">
        <v>4.8372996216117237E-4</v>
      </c>
      <c r="S133" s="795">
        <v>4.8555743154099495E-4</v>
      </c>
      <c r="T133" s="795">
        <v>4.8335112941000347E-4</v>
      </c>
      <c r="U133" s="795">
        <v>4.8335112941000347E-4</v>
      </c>
      <c r="V133" s="795">
        <v>4.9388215129564372E-4</v>
      </c>
      <c r="W133" s="795">
        <v>5.0613328152837589E-4</v>
      </c>
      <c r="X133" s="795">
        <v>2.2201753617137054E-3</v>
      </c>
      <c r="Y133" s="795">
        <v>-3.0992343867930483E-4</v>
      </c>
      <c r="Z133" s="795">
        <v>2.9409614512179161E-3</v>
      </c>
      <c r="AA133" s="795">
        <v>2.9702072628572385E-3</v>
      </c>
      <c r="AB133" s="795">
        <v>3.3353432665954585E-3</v>
      </c>
      <c r="AC133" s="795">
        <v>1.0096239020784381E-2</v>
      </c>
      <c r="AD133" s="795">
        <v>1.1182319276314967E-3</v>
      </c>
      <c r="AE133" s="795">
        <v>-2.1024764681465413E-4</v>
      </c>
      <c r="AF133" s="795">
        <v>-2.4045822910172543E-3</v>
      </c>
      <c r="AG133" s="795">
        <v>-3.722371351251974E-3</v>
      </c>
      <c r="AH133" s="795">
        <v>4.046940350909134E-3</v>
      </c>
      <c r="AI133" s="795">
        <v>1.1409659121998539E-2</v>
      </c>
    </row>
    <row r="134" spans="1:35" s="795" customFormat="1">
      <c r="A134" s="796">
        <v>44025</v>
      </c>
      <c r="B134" s="795">
        <v>8.4416798117770142E-5</v>
      </c>
      <c r="C134" s="795">
        <v>8.4861584693785019E-5</v>
      </c>
      <c r="D134" s="795">
        <v>1.6300837399163548E-4</v>
      </c>
      <c r="E134" s="795">
        <v>1.852271353908197E-4</v>
      </c>
      <c r="F134" s="795">
        <v>1.6855248377578569E-4</v>
      </c>
      <c r="G134" s="795">
        <v>1.5780374185614399E-4</v>
      </c>
      <c r="H134" s="795">
        <v>8.9635235445251205E-4</v>
      </c>
      <c r="I134" s="795">
        <v>1.4327437949430699E-3</v>
      </c>
      <c r="J134" s="795">
        <v>3.2756284501433974E-4</v>
      </c>
      <c r="K134" s="795">
        <v>6.270400860490799E-4</v>
      </c>
      <c r="L134" s="795">
        <v>1.8241642897232069E-4</v>
      </c>
      <c r="M134" s="795">
        <v>4.8247780705712451E-4</v>
      </c>
      <c r="N134" s="795">
        <v>6.3349162004233683E-4</v>
      </c>
      <c r="O134" s="795">
        <v>3.6311039033121162E-4</v>
      </c>
      <c r="P134" s="795">
        <v>4.1737674278641279E-4</v>
      </c>
      <c r="Q134" s="795">
        <v>4.654090381839282E-4</v>
      </c>
      <c r="R134" s="795">
        <v>4.8372996216117237E-4</v>
      </c>
      <c r="S134" s="795">
        <v>4.8555743154099495E-4</v>
      </c>
      <c r="T134" s="795">
        <v>4.8335112941000347E-4</v>
      </c>
      <c r="U134" s="795">
        <v>4.8335112941000347E-4</v>
      </c>
      <c r="V134" s="795">
        <v>4.9388215129564372E-4</v>
      </c>
      <c r="W134" s="795">
        <v>5.0613328152837589E-4</v>
      </c>
      <c r="X134" s="795">
        <v>-6.0253579139699642E-3</v>
      </c>
      <c r="Y134" s="795">
        <v>2.6545601952987496E-4</v>
      </c>
      <c r="Z134" s="795">
        <v>1.194056659683751E-3</v>
      </c>
      <c r="AA134" s="795">
        <v>-4.4803311758606634E-3</v>
      </c>
      <c r="AB134" s="795">
        <v>-1.9704603174918178E-3</v>
      </c>
      <c r="AC134" s="795">
        <v>-6.7935723129397552E-3</v>
      </c>
      <c r="AD134" s="795">
        <v>-2.4968197015173832E-3</v>
      </c>
      <c r="AE134" s="795">
        <v>4.1986695296056809E-3</v>
      </c>
      <c r="AF134" s="795">
        <v>3.9154477380021202E-3</v>
      </c>
      <c r="AG134" s="795">
        <v>-1.9574539054716511E-2</v>
      </c>
      <c r="AH134" s="795">
        <v>-1.2161965566054533E-2</v>
      </c>
      <c r="AI134" s="795">
        <v>-9.4313765284441686E-3</v>
      </c>
    </row>
    <row r="135" spans="1:35" s="795" customFormat="1">
      <c r="A135" s="796">
        <v>44026</v>
      </c>
      <c r="B135" s="795">
        <v>8.4416798117770142E-5</v>
      </c>
      <c r="C135" s="795">
        <v>8.4676118303983472E-5</v>
      </c>
      <c r="D135" s="795">
        <v>1.6300837399163548E-4</v>
      </c>
      <c r="E135" s="795">
        <v>1.7356284103353659E-4</v>
      </c>
      <c r="F135" s="795">
        <v>1.716501576538576E-4</v>
      </c>
      <c r="G135" s="795">
        <v>1.2599189721829163E-4</v>
      </c>
      <c r="H135" s="795">
        <v>6.3338574238036571E-4</v>
      </c>
      <c r="I135" s="795">
        <v>5.7474430456361247E-4</v>
      </c>
      <c r="J135" s="795">
        <v>3.0226669175270615E-4</v>
      </c>
      <c r="K135" s="795">
        <v>4.7254045000366673E-4</v>
      </c>
      <c r="L135" s="795">
        <v>1.8241642897232069E-4</v>
      </c>
      <c r="M135" s="795">
        <v>2.3913392751118145E-4</v>
      </c>
      <c r="N135" s="795">
        <v>3.5701198641224785E-4</v>
      </c>
      <c r="O135" s="795">
        <v>3.6311039033121162E-4</v>
      </c>
      <c r="P135" s="795">
        <v>4.1737674278641279E-4</v>
      </c>
      <c r="Q135" s="795">
        <v>4.654090381839282E-4</v>
      </c>
      <c r="R135" s="795">
        <v>4.8372996216117237E-4</v>
      </c>
      <c r="S135" s="795">
        <v>4.8555743154099495E-4</v>
      </c>
      <c r="T135" s="795">
        <v>4.8335112941000347E-4</v>
      </c>
      <c r="U135" s="795">
        <v>4.8335112941000347E-4</v>
      </c>
      <c r="V135" s="795">
        <v>4.9388215129564372E-4</v>
      </c>
      <c r="W135" s="795">
        <v>5.0613328152837589E-4</v>
      </c>
      <c r="X135" s="795">
        <v>6.6181440541028813E-3</v>
      </c>
      <c r="Y135" s="795">
        <v>-1.9280386848384845E-3</v>
      </c>
      <c r="Z135" s="795">
        <v>2.512582727335344E-3</v>
      </c>
      <c r="AA135" s="795">
        <v>3.151063697802492E-3</v>
      </c>
      <c r="AB135" s="795">
        <v>1.1271678624529269E-3</v>
      </c>
      <c r="AC135" s="795">
        <v>-1.8673771129850136E-3</v>
      </c>
      <c r="AD135" s="795">
        <v>1.2037034863385809E-3</v>
      </c>
      <c r="AE135" s="795">
        <v>-1.3004515638055381E-3</v>
      </c>
      <c r="AF135" s="795">
        <v>9.21694737764156E-4</v>
      </c>
      <c r="AG135" s="795">
        <v>9.1231808475855658E-4</v>
      </c>
      <c r="AH135" s="795">
        <v>7.1145420040390484E-3</v>
      </c>
      <c r="AI135" s="795">
        <v>1.1150582347415838E-2</v>
      </c>
    </row>
    <row r="136" spans="1:35" s="795" customFormat="1">
      <c r="A136" s="796">
        <v>44027</v>
      </c>
      <c r="B136" s="795">
        <v>8.4416798117770142E-5</v>
      </c>
      <c r="C136" s="795">
        <v>8.484719928469886E-5</v>
      </c>
      <c r="D136" s="795">
        <v>1.6300837399163548E-4</v>
      </c>
      <c r="E136" s="795">
        <v>1.6762019333560474E-4</v>
      </c>
      <c r="F136" s="795">
        <v>-4.3587111285503521E-4</v>
      </c>
      <c r="G136" s="795">
        <v>1.0170541488863094E-4</v>
      </c>
      <c r="H136" s="795">
        <v>1.1309680301592184E-3</v>
      </c>
      <c r="I136" s="795">
        <v>4.716934617039481E-4</v>
      </c>
      <c r="J136" s="795">
        <v>6.0280899742548577E-4</v>
      </c>
      <c r="K136" s="795">
        <v>6.0511893361270275E-4</v>
      </c>
      <c r="L136" s="795">
        <v>1.8241642897232069E-4</v>
      </c>
      <c r="M136" s="795">
        <v>7.4970361854997947E-5</v>
      </c>
      <c r="N136" s="795">
        <v>4.2827732567207732E-4</v>
      </c>
      <c r="O136" s="795">
        <v>3.6311039033121162E-4</v>
      </c>
      <c r="P136" s="795">
        <v>4.1737674278641279E-4</v>
      </c>
      <c r="Q136" s="795">
        <v>4.654090381839282E-4</v>
      </c>
      <c r="R136" s="795">
        <v>4.8372996216117237E-4</v>
      </c>
      <c r="S136" s="795">
        <v>4.8555743154099495E-4</v>
      </c>
      <c r="T136" s="795">
        <v>4.8335112941000347E-4</v>
      </c>
      <c r="U136" s="795">
        <v>4.8335112941000347E-4</v>
      </c>
      <c r="V136" s="795">
        <v>4.9388215129564372E-4</v>
      </c>
      <c r="W136" s="795">
        <v>5.0613328152837589E-4</v>
      </c>
      <c r="X136" s="795">
        <v>1.5916069484578355E-3</v>
      </c>
      <c r="Y136" s="795">
        <v>2.6365188503014725E-3</v>
      </c>
      <c r="Z136" s="795">
        <v>5.1622958262043106E-4</v>
      </c>
      <c r="AA136" s="795">
        <v>3.4083969549620896E-3</v>
      </c>
      <c r="AB136" s="795">
        <v>3.4202920785153523E-5</v>
      </c>
      <c r="AC136" s="795">
        <v>2.004041375410992E-3</v>
      </c>
      <c r="AD136" s="795">
        <v>3.0188298780919887E-3</v>
      </c>
      <c r="AE136" s="795">
        <v>1.7832195511822135E-3</v>
      </c>
      <c r="AF136" s="795">
        <v>-6.7674115748104224E-3</v>
      </c>
      <c r="AG136" s="795">
        <v>1.1152068868665488E-2</v>
      </c>
      <c r="AH136" s="795">
        <v>1.1096078950428634E-2</v>
      </c>
      <c r="AI136" s="795">
        <v>1.1475538496843241E-2</v>
      </c>
    </row>
    <row r="137" spans="1:35" s="795" customFormat="1">
      <c r="A137" s="796">
        <v>44028</v>
      </c>
      <c r="B137" s="795">
        <v>8.4416798117770142E-5</v>
      </c>
      <c r="C137" s="795">
        <v>8.4305294960840271E-5</v>
      </c>
      <c r="D137" s="795">
        <v>1.6300837399163548E-4</v>
      </c>
      <c r="E137" s="795">
        <v>1.670994733509179E-4</v>
      </c>
      <c r="F137" s="795">
        <v>1.9528945905955553E-4</v>
      </c>
      <c r="G137" s="795">
        <v>1.548538595590454E-4</v>
      </c>
      <c r="H137" s="795">
        <v>4.8582341906922011E-4</v>
      </c>
      <c r="I137" s="795">
        <v>5.1336135875668099E-4</v>
      </c>
      <c r="J137" s="795">
        <v>6.2915272900765373E-4</v>
      </c>
      <c r="K137" s="795">
        <v>3.8525227467989254E-4</v>
      </c>
      <c r="L137" s="795">
        <v>1.8241642897232069E-4</v>
      </c>
      <c r="M137" s="795">
        <v>1.5887555206783865E-4</v>
      </c>
      <c r="N137" s="795">
        <v>1.1780054156511621E-3</v>
      </c>
      <c r="O137" s="795">
        <v>3.6311039033121162E-4</v>
      </c>
      <c r="P137" s="795">
        <v>4.1737674278641279E-4</v>
      </c>
      <c r="Q137" s="795">
        <v>4.654090381839282E-4</v>
      </c>
      <c r="R137" s="795">
        <v>4.8372996216117237E-4</v>
      </c>
      <c r="S137" s="795">
        <v>4.8555743154099495E-4</v>
      </c>
      <c r="T137" s="795">
        <v>4.8335112941000347E-4</v>
      </c>
      <c r="U137" s="795">
        <v>4.8335112941000347E-4</v>
      </c>
      <c r="V137" s="795">
        <v>4.9388215129564372E-4</v>
      </c>
      <c r="W137" s="795">
        <v>5.0613328152837589E-4</v>
      </c>
      <c r="X137" s="795">
        <v>-3.4795931591379281E-3</v>
      </c>
      <c r="Y137" s="795">
        <v>-4.3931562495702625E-3</v>
      </c>
      <c r="Z137" s="795">
        <v>-1.1584580637610253E-3</v>
      </c>
      <c r="AA137" s="795">
        <v>-3.8793495660438548E-3</v>
      </c>
      <c r="AB137" s="795">
        <v>-1.0424765893979338E-3</v>
      </c>
      <c r="AC137" s="795">
        <v>-2.1501386306477244E-4</v>
      </c>
      <c r="AD137" s="795">
        <v>-3.0944843373508224E-3</v>
      </c>
      <c r="AE137" s="795">
        <v>-7.5134955154099181E-5</v>
      </c>
      <c r="AF137" s="795">
        <v>2.1078373834451103E-3</v>
      </c>
      <c r="AG137" s="795">
        <v>-1.336758014598971E-2</v>
      </c>
      <c r="AH137" s="795">
        <v>-8.6451113361510901E-3</v>
      </c>
      <c r="AI137" s="795">
        <v>-7.2798433749441394E-3</v>
      </c>
    </row>
    <row r="138" spans="1:35" s="795" customFormat="1">
      <c r="A138" s="796">
        <v>44029</v>
      </c>
      <c r="B138" s="795">
        <v>8.4416798117770142E-5</v>
      </c>
      <c r="C138" s="795">
        <v>8.438729831250491E-5</v>
      </c>
      <c r="D138" s="795">
        <v>1.6300837399163548E-4</v>
      </c>
      <c r="E138" s="795">
        <v>1.5830423947038597E-4</v>
      </c>
      <c r="F138" s="795">
        <v>2.0974596864276052E-4</v>
      </c>
      <c r="G138" s="795">
        <v>3.6396577104191863E-5</v>
      </c>
      <c r="H138" s="795">
        <v>1.216210093259118E-3</v>
      </c>
      <c r="I138" s="795">
        <v>7.2818861644963206E-4</v>
      </c>
      <c r="J138" s="795">
        <v>-2.6074173838774861E-4</v>
      </c>
      <c r="K138" s="795">
        <v>-1.6307634892676059E-3</v>
      </c>
      <c r="L138" s="795">
        <v>1.8241642897232069E-4</v>
      </c>
      <c r="M138" s="795">
        <v>2.6154811971901282E-4</v>
      </c>
      <c r="N138" s="795">
        <v>5.5000738969268603E-4</v>
      </c>
      <c r="O138" s="795">
        <v>3.6311039033121162E-4</v>
      </c>
      <c r="P138" s="795">
        <v>4.1737674278641279E-4</v>
      </c>
      <c r="Q138" s="795">
        <v>4.654090381839282E-4</v>
      </c>
      <c r="R138" s="795">
        <v>4.8372996216117237E-4</v>
      </c>
      <c r="S138" s="795">
        <v>4.8555743154099495E-4</v>
      </c>
      <c r="T138" s="795">
        <v>4.8335112941000347E-4</v>
      </c>
      <c r="U138" s="795">
        <v>4.8335112941000347E-4</v>
      </c>
      <c r="V138" s="795">
        <v>4.9388215129564372E-4</v>
      </c>
      <c r="W138" s="795">
        <v>5.0613328152837589E-4</v>
      </c>
      <c r="X138" s="795">
        <v>5.3100553837690523E-3</v>
      </c>
      <c r="Y138" s="795">
        <v>3.4904220719329526E-3</v>
      </c>
      <c r="Z138" s="795">
        <v>8.927663745130765E-4</v>
      </c>
      <c r="AA138" s="795">
        <v>5.4471307344392539E-3</v>
      </c>
      <c r="AB138" s="795">
        <v>3.523294830814816E-3</v>
      </c>
      <c r="AC138" s="795">
        <v>8.749012653548327E-3</v>
      </c>
      <c r="AD138" s="795">
        <v>6.0498975855516335E-3</v>
      </c>
      <c r="AE138" s="795">
        <v>-1.6688281161536533E-4</v>
      </c>
      <c r="AF138" s="795">
        <v>5.8213695361040152E-3</v>
      </c>
      <c r="AG138" s="795">
        <v>2.6668806578975079E-2</v>
      </c>
      <c r="AH138" s="795">
        <v>3.210691109862629E-2</v>
      </c>
      <c r="AI138" s="795">
        <v>5.6472543413155218E-3</v>
      </c>
    </row>
    <row r="139" spans="1:35" s="795" customFormat="1">
      <c r="A139" s="796">
        <v>44032</v>
      </c>
      <c r="B139" s="795">
        <v>8.4416798117770142E-5</v>
      </c>
      <c r="C139" s="795">
        <v>8.4469280313470563E-5</v>
      </c>
      <c r="D139" s="795">
        <v>1.6300837399163548E-4</v>
      </c>
      <c r="E139" s="795">
        <v>3.1980865455194518E-4</v>
      </c>
      <c r="F139" s="795">
        <v>1.633856925280508E-4</v>
      </c>
      <c r="G139" s="795">
        <v>1.294053420142216E-4</v>
      </c>
      <c r="H139" s="795">
        <v>4.1259944164306894E-4</v>
      </c>
      <c r="I139" s="795">
        <v>5.1600603128210132E-4</v>
      </c>
      <c r="J139" s="795">
        <v>9.8060355892215512E-5</v>
      </c>
      <c r="K139" s="795">
        <v>3.449448739607508E-4</v>
      </c>
      <c r="L139" s="795">
        <v>1.8241642897232069E-4</v>
      </c>
      <c r="M139" s="795">
        <v>4.3552355313036806E-4</v>
      </c>
      <c r="N139" s="795">
        <v>4.2243674416675425E-4</v>
      </c>
      <c r="O139" s="795">
        <v>3.6311039033121162E-4</v>
      </c>
      <c r="P139" s="795">
        <v>4.1737674278641279E-4</v>
      </c>
      <c r="Q139" s="795">
        <v>4.654090381839282E-4</v>
      </c>
      <c r="R139" s="795">
        <v>4.8372996216117237E-4</v>
      </c>
      <c r="S139" s="795">
        <v>4.8555743154099495E-4</v>
      </c>
      <c r="T139" s="795">
        <v>4.8335112941000347E-4</v>
      </c>
      <c r="U139" s="795">
        <v>4.8335112941000347E-4</v>
      </c>
      <c r="V139" s="795">
        <v>4.9388215129564372E-4</v>
      </c>
      <c r="W139" s="795">
        <v>5.0613328152837589E-4</v>
      </c>
      <c r="X139" s="795">
        <v>4.8850375478364239E-3</v>
      </c>
      <c r="Y139" s="795">
        <v>-2.4404433336244757E-3</v>
      </c>
      <c r="Z139" s="795">
        <v>1.8277669787065687E-3</v>
      </c>
      <c r="AA139" s="795">
        <v>4.9279382464317845E-3</v>
      </c>
      <c r="AB139" s="795">
        <v>2.0321811068999551E-3</v>
      </c>
      <c r="AC139" s="795">
        <v>6.8306175223724619E-3</v>
      </c>
      <c r="AD139" s="795">
        <v>2.8243715234357314E-3</v>
      </c>
      <c r="AE139" s="795">
        <v>2.2643260642176699E-3</v>
      </c>
      <c r="AF139" s="795">
        <v>4.1624363883989712E-3</v>
      </c>
      <c r="AG139" s="795">
        <v>2.3389716384678572E-2</v>
      </c>
      <c r="AH139" s="795">
        <v>1.6144596394507493E-2</v>
      </c>
      <c r="AI139" s="795">
        <v>9.6497364076075787E-3</v>
      </c>
    </row>
    <row r="140" spans="1:35" s="795" customFormat="1">
      <c r="A140" s="796">
        <v>44033</v>
      </c>
      <c r="B140" s="795">
        <v>8.4416798117770142E-5</v>
      </c>
      <c r="C140" s="795">
        <v>8.5174906581553245E-5</v>
      </c>
      <c r="D140" s="795">
        <v>1.6300837399163548E-4</v>
      </c>
      <c r="E140" s="795">
        <v>1.9830265139697545E-4</v>
      </c>
      <c r="F140" s="795">
        <v>2.6876107112361325E-4</v>
      </c>
      <c r="G140" s="795">
        <v>1.3112148145322244E-4</v>
      </c>
      <c r="H140" s="795">
        <v>4.3523507670073514E-4</v>
      </c>
      <c r="I140" s="795">
        <v>4.1242793785212228E-4</v>
      </c>
      <c r="J140" s="795">
        <v>2.5462391380570715E-4</v>
      </c>
      <c r="K140" s="795">
        <v>5.4639181041427065E-4</v>
      </c>
      <c r="L140" s="795">
        <v>1.8241642897232069E-4</v>
      </c>
      <c r="M140" s="795">
        <v>1.0370217595800924E-4</v>
      </c>
      <c r="N140" s="795">
        <v>2.2478258561164921E-4</v>
      </c>
      <c r="O140" s="795">
        <v>3.6311039033121162E-4</v>
      </c>
      <c r="P140" s="795">
        <v>4.1737674278641279E-4</v>
      </c>
      <c r="Q140" s="795">
        <v>4.654090381839282E-4</v>
      </c>
      <c r="R140" s="795">
        <v>4.8372996216117237E-4</v>
      </c>
      <c r="S140" s="795">
        <v>4.8555743154099495E-4</v>
      </c>
      <c r="T140" s="795">
        <v>4.8335112941000347E-4</v>
      </c>
      <c r="U140" s="795">
        <v>4.8335112941000347E-4</v>
      </c>
      <c r="V140" s="795">
        <v>4.9388215129564372E-4</v>
      </c>
      <c r="W140" s="795">
        <v>5.0613328152837589E-4</v>
      </c>
      <c r="X140" s="795">
        <v>5.0053732988970534E-3</v>
      </c>
      <c r="Y140" s="795">
        <v>-1.1163712060167086E-3</v>
      </c>
      <c r="Z140" s="795">
        <v>8.1580467218267394E-4</v>
      </c>
      <c r="AA140" s="795">
        <v>3.0313637456769182E-3</v>
      </c>
      <c r="AB140" s="795">
        <v>6.4080398665766758E-4</v>
      </c>
      <c r="AC140" s="795">
        <v>-1.5224173236177974E-3</v>
      </c>
      <c r="AD140" s="795">
        <v>-2.8936984196814564E-4</v>
      </c>
      <c r="AE140" s="795">
        <v>-1.5776274437631077E-3</v>
      </c>
      <c r="AF140" s="795">
        <v>-1.3642016991033401E-4</v>
      </c>
      <c r="AG140" s="795">
        <v>-1.4366332518942371E-2</v>
      </c>
      <c r="AH140" s="795">
        <v>-9.2997555706321178E-3</v>
      </c>
      <c r="AI140" s="795">
        <v>2.4507709113132936E-3</v>
      </c>
    </row>
    <row r="141" spans="1:35" s="795" customFormat="1">
      <c r="A141" s="796">
        <v>44034</v>
      </c>
      <c r="B141" s="795">
        <v>8.4416798117770142E-5</v>
      </c>
      <c r="C141" s="795">
        <v>8.4633127419353471E-5</v>
      </c>
      <c r="D141" s="795">
        <v>1.6300837399163548E-4</v>
      </c>
      <c r="E141" s="795">
        <v>2.7357190102561546E-4</v>
      </c>
      <c r="F141" s="795">
        <v>2.0563502452985993E-4</v>
      </c>
      <c r="G141" s="795">
        <v>7.3926648593181099E-5</v>
      </c>
      <c r="H141" s="795">
        <v>4.4875780672559706E-4</v>
      </c>
      <c r="I141" s="795">
        <v>3.2947848964437476E-4</v>
      </c>
      <c r="J141" s="795">
        <v>5.4607032092413021E-4</v>
      </c>
      <c r="K141" s="795">
        <v>4.8171167748800592E-4</v>
      </c>
      <c r="L141" s="795">
        <v>1.8241642897232069E-4</v>
      </c>
      <c r="M141" s="795">
        <v>1.5226833056236622E-4</v>
      </c>
      <c r="N141" s="795">
        <v>3.2092596284938324E-4</v>
      </c>
      <c r="O141" s="795">
        <v>3.6311039033121162E-4</v>
      </c>
      <c r="P141" s="795">
        <v>4.1737674278641279E-4</v>
      </c>
      <c r="Q141" s="795">
        <v>4.654090381839282E-4</v>
      </c>
      <c r="R141" s="795">
        <v>4.8372996216117237E-4</v>
      </c>
      <c r="S141" s="795">
        <v>4.8555743154099495E-4</v>
      </c>
      <c r="T141" s="795">
        <v>4.8335112941000347E-4</v>
      </c>
      <c r="U141" s="795">
        <v>4.8335112941000347E-4</v>
      </c>
      <c r="V141" s="795">
        <v>4.9388215129564372E-4</v>
      </c>
      <c r="W141" s="795">
        <v>5.0613328152837589E-4</v>
      </c>
      <c r="X141" s="795">
        <v>1.3219200814469367E-3</v>
      </c>
      <c r="Y141" s="795">
        <v>-3.3461276918766991E-4</v>
      </c>
      <c r="Z141" s="795">
        <v>3.7584292519368123E-3</v>
      </c>
      <c r="AA141" s="795">
        <v>2.1917599104492869E-3</v>
      </c>
      <c r="AB141" s="795">
        <v>1.3211877905583425E-3</v>
      </c>
      <c r="AC141" s="795">
        <v>4.1075138654784737E-3</v>
      </c>
      <c r="AD141" s="795">
        <v>-5.6379516682225628E-4</v>
      </c>
      <c r="AE141" s="795">
        <v>3.3558968444564741E-3</v>
      </c>
      <c r="AF141" s="795">
        <v>3.4478736611354144E-3</v>
      </c>
      <c r="AG141" s="795">
        <v>2.3484807818514586E-3</v>
      </c>
      <c r="AH141" s="795">
        <v>-1.9040981775290122E-3</v>
      </c>
      <c r="AI141" s="795">
        <v>5.7374792290112442E-3</v>
      </c>
    </row>
    <row r="142" spans="1:35" s="795" customFormat="1">
      <c r="A142" s="796">
        <v>44035</v>
      </c>
      <c r="B142" s="795">
        <v>8.4416798117770142E-5</v>
      </c>
      <c r="C142" s="795">
        <v>8.3022525917630929E-5</v>
      </c>
      <c r="D142" s="795">
        <v>1.6300837399163548E-4</v>
      </c>
      <c r="E142" s="795">
        <v>3.2860984160398843E-4</v>
      </c>
      <c r="F142" s="795">
        <v>2.5386728760978805E-4</v>
      </c>
      <c r="G142" s="795">
        <v>1.0741672027880789E-4</v>
      </c>
      <c r="H142" s="795">
        <v>6.6009337891825837E-4</v>
      </c>
      <c r="I142" s="795">
        <v>4.6455913583809405E-4</v>
      </c>
      <c r="J142" s="795">
        <v>9.9613701962164569E-4</v>
      </c>
      <c r="K142" s="795">
        <v>9.2152680819368449E-4</v>
      </c>
      <c r="L142" s="795">
        <v>1.8241642897232069E-4</v>
      </c>
      <c r="M142" s="795">
        <v>2.4938417251152423E-4</v>
      </c>
      <c r="N142" s="795">
        <v>2.3127080897067387E-4</v>
      </c>
      <c r="O142" s="795">
        <v>3.6311039033121162E-4</v>
      </c>
      <c r="P142" s="795">
        <v>4.1737674278641279E-4</v>
      </c>
      <c r="Q142" s="795">
        <v>4.654090381839282E-4</v>
      </c>
      <c r="R142" s="795">
        <v>4.8372996216117237E-4</v>
      </c>
      <c r="S142" s="795">
        <v>4.8555743154099495E-4</v>
      </c>
      <c r="T142" s="795">
        <v>4.8335112941000347E-4</v>
      </c>
      <c r="U142" s="795">
        <v>4.8335112941000347E-4</v>
      </c>
      <c r="V142" s="795">
        <v>4.9388215129564372E-4</v>
      </c>
      <c r="W142" s="795">
        <v>5.0613328152837589E-4</v>
      </c>
      <c r="X142" s="795">
        <v>-5.6189509600284016E-3</v>
      </c>
      <c r="Y142" s="795">
        <v>6.6919189072622842E-4</v>
      </c>
      <c r="Z142" s="795">
        <v>-1.9083112354986165E-3</v>
      </c>
      <c r="AA142" s="795">
        <v>-3.5218552312626938E-3</v>
      </c>
      <c r="AB142" s="795">
        <v>-2.3037380018501308E-3</v>
      </c>
      <c r="AC142" s="795">
        <v>-7.2088017334743792E-3</v>
      </c>
      <c r="AD142" s="795">
        <v>-1.510892909794892E-3</v>
      </c>
      <c r="AE142" s="795">
        <v>-1.9164522815555696E-3</v>
      </c>
      <c r="AF142" s="795">
        <v>1.1254627620371771E-4</v>
      </c>
      <c r="AG142" s="795">
        <v>-1.3248084912126479E-2</v>
      </c>
      <c r="AH142" s="795">
        <v>-1.3999989082951303E-2</v>
      </c>
      <c r="AI142" s="795">
        <v>-1.3278854196212664E-2</v>
      </c>
    </row>
    <row r="143" spans="1:35" s="795" customFormat="1">
      <c r="A143" s="796">
        <v>44036</v>
      </c>
      <c r="B143" s="795">
        <v>8.4416798117770142E-5</v>
      </c>
      <c r="C143" s="795">
        <v>8.5153375391611164E-5</v>
      </c>
      <c r="D143" s="795">
        <v>1.6300837399163548E-4</v>
      </c>
      <c r="E143" s="795">
        <v>2.1427886259051121E-4</v>
      </c>
      <c r="F143" s="795">
        <v>2.5408675117866153E-4</v>
      </c>
      <c r="G143" s="795">
        <v>3.984385827138226E-5</v>
      </c>
      <c r="H143" s="795">
        <v>7.9949469322149191E-4</v>
      </c>
      <c r="I143" s="795">
        <v>9.1230788507545846E-4</v>
      </c>
      <c r="J143" s="795">
        <v>3.182211590937456E-4</v>
      </c>
      <c r="K143" s="795">
        <v>2.9526099602228406E-4</v>
      </c>
      <c r="L143" s="795">
        <v>1.8241642897232069E-4</v>
      </c>
      <c r="M143" s="795">
        <v>1.9422961033721542E-4</v>
      </c>
      <c r="N143" s="795">
        <v>3.5805689722079315E-4</v>
      </c>
      <c r="O143" s="795">
        <v>3.6311039033121162E-4</v>
      </c>
      <c r="P143" s="795">
        <v>4.1737674278641279E-4</v>
      </c>
      <c r="Q143" s="795">
        <v>4.654090381839282E-4</v>
      </c>
      <c r="R143" s="795">
        <v>4.8372996216117237E-4</v>
      </c>
      <c r="S143" s="795">
        <v>4.8555743154099495E-4</v>
      </c>
      <c r="T143" s="795">
        <v>4.8335112941000347E-4</v>
      </c>
      <c r="U143" s="795">
        <v>4.8335112941000347E-4</v>
      </c>
      <c r="V143" s="795">
        <v>4.9388215129564372E-4</v>
      </c>
      <c r="W143" s="795">
        <v>5.0613328152837589E-4</v>
      </c>
      <c r="X143" s="795">
        <v>2.4124035309551761E-3</v>
      </c>
      <c r="Y143" s="795">
        <v>-2.6108645437639133E-4</v>
      </c>
      <c r="Z143" s="795">
        <v>-2.4746138961225794E-3</v>
      </c>
      <c r="AA143" s="795">
        <v>-1.1651555347879095E-3</v>
      </c>
      <c r="AB143" s="795">
        <v>7.6854749914700982E-4</v>
      </c>
      <c r="AC143" s="795">
        <v>4.1449974526059918E-3</v>
      </c>
      <c r="AD143" s="795">
        <v>-2.3938284655899977E-4</v>
      </c>
      <c r="AE143" s="795">
        <v>-6.3692166517770321E-4</v>
      </c>
      <c r="AF143" s="795">
        <v>-7.1513922562749244E-4</v>
      </c>
      <c r="AG143" s="795">
        <v>-4.9825933120152266E-3</v>
      </c>
      <c r="AH143" s="795">
        <v>-2.2589508033521444E-4</v>
      </c>
      <c r="AI143" s="795">
        <v>-7.6501429933270026E-3</v>
      </c>
    </row>
    <row r="144" spans="1:35" s="795" customFormat="1">
      <c r="A144" s="796">
        <v>44039</v>
      </c>
      <c r="B144" s="795">
        <v>8.4416798117770142E-5</v>
      </c>
      <c r="C144" s="795">
        <v>8.5146124911616994E-5</v>
      </c>
      <c r="D144" s="795">
        <v>1.6300837399163548E-4</v>
      </c>
      <c r="E144" s="795">
        <v>2.1875761999967658E-4</v>
      </c>
      <c r="F144" s="795">
        <v>2.0974571099818817E-4</v>
      </c>
      <c r="G144" s="795">
        <v>4.9081058233646502E-5</v>
      </c>
      <c r="H144" s="795">
        <v>6.1608743061092319E-4</v>
      </c>
      <c r="I144" s="795">
        <v>5.0319384908914522E-4</v>
      </c>
      <c r="J144" s="795">
        <v>2.60233369909324E-4</v>
      </c>
      <c r="K144" s="795">
        <v>7.4778039865774915E-4</v>
      </c>
      <c r="L144" s="795">
        <v>1.8241642897232069E-4</v>
      </c>
      <c r="M144" s="795">
        <v>3.9458667769176614E-4</v>
      </c>
      <c r="N144" s="795">
        <v>5.1616998322456809E-4</v>
      </c>
      <c r="O144" s="795">
        <v>3.6311039033121162E-4</v>
      </c>
      <c r="P144" s="795">
        <v>4.1737674278641279E-4</v>
      </c>
      <c r="Q144" s="795">
        <v>4.654090381839282E-4</v>
      </c>
      <c r="R144" s="795">
        <v>4.8372996216117237E-4</v>
      </c>
      <c r="S144" s="795">
        <v>4.8555743154099495E-4</v>
      </c>
      <c r="T144" s="795">
        <v>4.8335112941000347E-4</v>
      </c>
      <c r="U144" s="795">
        <v>4.8335112941000347E-4</v>
      </c>
      <c r="V144" s="795">
        <v>4.9388215129564372E-4</v>
      </c>
      <c r="W144" s="795">
        <v>5.0613328152837589E-4</v>
      </c>
      <c r="X144" s="795">
        <v>9.3169063103597516E-3</v>
      </c>
      <c r="Y144" s="795">
        <v>3.7546130236840725E-3</v>
      </c>
      <c r="Z144" s="795">
        <v>2.7947696641976716E-3</v>
      </c>
      <c r="AA144" s="795">
        <v>8.2188702280578951E-3</v>
      </c>
      <c r="AB144" s="795">
        <v>4.3546015835438379E-3</v>
      </c>
      <c r="AC144" s="795">
        <v>1.9597523919454574E-3</v>
      </c>
      <c r="AD144" s="795">
        <v>2.2487567753992632E-3</v>
      </c>
      <c r="AE144" s="795">
        <v>3.1624639809324506E-5</v>
      </c>
      <c r="AF144" s="795">
        <v>1.839946621164712E-3</v>
      </c>
      <c r="AG144" s="795">
        <v>1.8108798831690587E-2</v>
      </c>
      <c r="AH144" s="795">
        <v>5.6010898131553244E-3</v>
      </c>
      <c r="AI144" s="795">
        <v>8.7495133805883807E-3</v>
      </c>
    </row>
    <row r="145" spans="1:35" s="795" customFormat="1">
      <c r="A145" s="796">
        <v>44040</v>
      </c>
      <c r="B145" s="795">
        <v>8.4416798117770142E-5</v>
      </c>
      <c r="C145" s="795">
        <v>8.6207564482299048E-5</v>
      </c>
      <c r="D145" s="795">
        <v>1.6300837399163548E-4</v>
      </c>
      <c r="E145" s="795">
        <v>1.8724074311382566E-4</v>
      </c>
      <c r="F145" s="795">
        <v>1.8955447037827255E-4</v>
      </c>
      <c r="G145" s="795">
        <v>1.2240792556683644E-4</v>
      </c>
      <c r="H145" s="795">
        <v>6.1822138888789624E-4</v>
      </c>
      <c r="I145" s="795">
        <v>1.1735284689011749E-3</v>
      </c>
      <c r="J145" s="795">
        <v>-8.7575450603782912E-5</v>
      </c>
      <c r="K145" s="795">
        <v>6.6601709690261579E-4</v>
      </c>
      <c r="L145" s="795">
        <v>1.8241642897232069E-4</v>
      </c>
      <c r="M145" s="795">
        <v>1.0416749339325904E-5</v>
      </c>
      <c r="N145" s="795">
        <v>4.6285857124828134E-4</v>
      </c>
      <c r="O145" s="795">
        <v>3.6311039033121162E-4</v>
      </c>
      <c r="P145" s="795">
        <v>4.1737674278641279E-4</v>
      </c>
      <c r="Q145" s="795">
        <v>4.654090381839282E-4</v>
      </c>
      <c r="R145" s="795">
        <v>4.8372996216117237E-4</v>
      </c>
      <c r="S145" s="795">
        <v>4.8555743154099495E-4</v>
      </c>
      <c r="T145" s="795">
        <v>4.8335112941000347E-4</v>
      </c>
      <c r="U145" s="795">
        <v>4.8335112941000347E-4</v>
      </c>
      <c r="V145" s="795">
        <v>4.9388215129564372E-4</v>
      </c>
      <c r="W145" s="795">
        <v>5.0613328152837589E-4</v>
      </c>
      <c r="X145" s="795">
        <v>7.459282142154855E-4</v>
      </c>
      <c r="Y145" s="795">
        <v>-1.0566835378096329E-3</v>
      </c>
      <c r="Z145" s="795">
        <v>1.773220828529265E-3</v>
      </c>
      <c r="AA145" s="795">
        <v>-1.0515706959933757E-3</v>
      </c>
      <c r="AB145" s="795">
        <v>4.6465970985454241E-4</v>
      </c>
      <c r="AC145" s="795">
        <v>-9.0353827148559329E-4</v>
      </c>
      <c r="AD145" s="795">
        <v>-5.4523345059542816E-4</v>
      </c>
      <c r="AE145" s="795">
        <v>-1.3669465318133511E-4</v>
      </c>
      <c r="AF145" s="795">
        <v>1.5570345056938883E-3</v>
      </c>
      <c r="AG145" s="795">
        <v>-4.762505519460114E-3</v>
      </c>
      <c r="AH145" s="795">
        <v>-3.3783302239701607E-3</v>
      </c>
      <c r="AI145" s="795">
        <v>-5.8366931009864453E-3</v>
      </c>
    </row>
    <row r="146" spans="1:35" s="795" customFormat="1">
      <c r="A146" s="796">
        <v>44041</v>
      </c>
      <c r="B146" s="795">
        <v>8.4416798117770142E-5</v>
      </c>
      <c r="C146" s="795">
        <v>8.6022033929600283E-5</v>
      </c>
      <c r="D146" s="795">
        <v>1.6300837399163548E-4</v>
      </c>
      <c r="E146" s="795">
        <v>3.0175118928221778E-4</v>
      </c>
      <c r="F146" s="795">
        <v>1.994484102429972E-4</v>
      </c>
      <c r="G146" s="795">
        <v>8.9485406950640112E-5</v>
      </c>
      <c r="H146" s="795">
        <v>7.1676499062056642E-4</v>
      </c>
      <c r="I146" s="795">
        <v>5.1623738097750227E-4</v>
      </c>
      <c r="J146" s="795">
        <v>5.0040180677313195E-4</v>
      </c>
      <c r="K146" s="795">
        <v>5.5986855416256809E-4</v>
      </c>
      <c r="L146" s="795">
        <v>1.8241642897232069E-4</v>
      </c>
      <c r="M146" s="795">
        <v>1.9708945827678903E-4</v>
      </c>
      <c r="N146" s="795">
        <v>2.3439587278861751E-4</v>
      </c>
      <c r="O146" s="795">
        <v>3.6311039033121162E-4</v>
      </c>
      <c r="P146" s="795">
        <v>4.1737674278641279E-4</v>
      </c>
      <c r="Q146" s="795">
        <v>4.654090381839282E-4</v>
      </c>
      <c r="R146" s="795">
        <v>4.8372996216117237E-4</v>
      </c>
      <c r="S146" s="795">
        <v>4.8555743154099495E-4</v>
      </c>
      <c r="T146" s="795">
        <v>4.8335112941000347E-4</v>
      </c>
      <c r="U146" s="795">
        <v>4.8335112941000347E-4</v>
      </c>
      <c r="V146" s="795">
        <v>4.9388215129564372E-4</v>
      </c>
      <c r="W146" s="795">
        <v>5.0613328152837589E-4</v>
      </c>
      <c r="X146" s="795">
        <v>5.1515661545018521E-3</v>
      </c>
      <c r="Y146" s="795">
        <v>1.7108923032032042E-3</v>
      </c>
      <c r="Z146" s="795">
        <v>2.8214842877454238E-3</v>
      </c>
      <c r="AA146" s="795">
        <v>3.4053357956034258E-3</v>
      </c>
      <c r="AB146" s="795">
        <v>2.1563530688775145E-3</v>
      </c>
      <c r="AC146" s="795">
        <v>8.9766986129842241E-3</v>
      </c>
      <c r="AD146" s="795">
        <v>1.9919438231130737E-3</v>
      </c>
      <c r="AE146" s="795">
        <v>-2.8850699843890881E-3</v>
      </c>
      <c r="AF146" s="795">
        <v>-1.4424907520971253E-4</v>
      </c>
      <c r="AG146" s="795">
        <v>2.2409665229008668E-2</v>
      </c>
      <c r="AH146" s="795">
        <v>1.1659596463891031E-2</v>
      </c>
      <c r="AI146" s="795">
        <v>1.2204312249457505E-2</v>
      </c>
    </row>
    <row r="147" spans="1:35" s="795" customFormat="1">
      <c r="A147" s="796">
        <v>44042</v>
      </c>
      <c r="B147" s="795">
        <v>8.4416798117770142E-5</v>
      </c>
      <c r="C147" s="795">
        <v>8.3343372826227835E-5</v>
      </c>
      <c r="D147" s="795">
        <v>1.6300837399163548E-4</v>
      </c>
      <c r="E147" s="795">
        <v>1.2497911281046381E-3</v>
      </c>
      <c r="F147" s="795">
        <v>2.3458171272450201E-4</v>
      </c>
      <c r="G147" s="795">
        <v>4.791370453172128E-5</v>
      </c>
      <c r="H147" s="795">
        <v>8.2738304833895882E-4</v>
      </c>
      <c r="I147" s="795">
        <v>9.3560567404837869E-4</v>
      </c>
      <c r="J147" s="795">
        <v>4.5817361247624255E-4</v>
      </c>
      <c r="K147" s="795">
        <v>5.9995818050051497E-4</v>
      </c>
      <c r="L147" s="795">
        <v>1.8241642897232069E-4</v>
      </c>
      <c r="M147" s="795">
        <v>2.0283650402452835E-4</v>
      </c>
      <c r="N147" s="795">
        <v>4.3936095412600018E-4</v>
      </c>
      <c r="O147" s="795">
        <v>3.6311039033121162E-4</v>
      </c>
      <c r="P147" s="795">
        <v>4.1737674278641279E-4</v>
      </c>
      <c r="Q147" s="795">
        <v>4.654090381839282E-4</v>
      </c>
      <c r="R147" s="795">
        <v>4.8372996216117237E-4</v>
      </c>
      <c r="S147" s="795">
        <v>4.8555743154099495E-4</v>
      </c>
      <c r="T147" s="795">
        <v>4.8335112941000347E-4</v>
      </c>
      <c r="U147" s="795">
        <v>4.8335112941000347E-4</v>
      </c>
      <c r="V147" s="795">
        <v>4.9388215129564372E-4</v>
      </c>
      <c r="W147" s="795">
        <v>5.0613328152837589E-4</v>
      </c>
      <c r="X147" s="795">
        <v>1.2839533277682058E-3</v>
      </c>
      <c r="Y147" s="795">
        <v>2.0590388359265077E-4</v>
      </c>
      <c r="Z147" s="795">
        <v>-7.04974976052819E-4</v>
      </c>
      <c r="AA147" s="795">
        <v>2.5384280721258978E-3</v>
      </c>
      <c r="AB147" s="795">
        <v>4.277833091296479E-3</v>
      </c>
      <c r="AC147" s="795">
        <v>2.3493792739455177E-3</v>
      </c>
      <c r="AD147" s="795">
        <v>5.8681801270110689E-4</v>
      </c>
      <c r="AE147" s="795">
        <v>1.5096465627286726E-3</v>
      </c>
      <c r="AF147" s="795">
        <v>-1.1273887582241571E-4</v>
      </c>
      <c r="AG147" s="795">
        <v>1.4330382619092807E-2</v>
      </c>
      <c r="AH147" s="795">
        <v>-3.1629141633536806E-3</v>
      </c>
      <c r="AI147" s="795">
        <v>6.5829538939117249E-3</v>
      </c>
    </row>
    <row r="148" spans="1:35" s="795" customFormat="1">
      <c r="A148" s="796">
        <v>44043</v>
      </c>
      <c r="B148" s="795">
        <v>8.4416798117770142E-5</v>
      </c>
      <c r="C148" s="795">
        <v>8.4048704443562272E-5</v>
      </c>
      <c r="D148" s="795">
        <v>1.6300837399163548E-4</v>
      </c>
      <c r="E148" s="795">
        <v>7.9478403344057647E-4</v>
      </c>
      <c r="F148" s="795">
        <v>1.9227218935924384E-4</v>
      </c>
      <c r="G148" s="795">
        <v>8.8318621259686481E-5</v>
      </c>
      <c r="H148" s="795">
        <v>6.6482637458276095E-4</v>
      </c>
      <c r="I148" s="795">
        <v>7.2347863535782153E-4</v>
      </c>
      <c r="J148" s="795">
        <v>8.0847238120185239E-5</v>
      </c>
      <c r="K148" s="795">
        <v>7.1535065741490378E-4</v>
      </c>
      <c r="L148" s="795">
        <v>1.8241642897232069E-4</v>
      </c>
      <c r="M148" s="795">
        <v>-1.8910378990994792E-2</v>
      </c>
      <c r="N148" s="795">
        <v>4.1700728956484134E-4</v>
      </c>
      <c r="O148" s="795">
        <v>3.6311039033121162E-4</v>
      </c>
      <c r="P148" s="795">
        <v>4.1737674278641279E-4</v>
      </c>
      <c r="Q148" s="795">
        <v>4.654090381839282E-4</v>
      </c>
      <c r="R148" s="795">
        <v>4.8372996216117237E-4</v>
      </c>
      <c r="S148" s="795">
        <v>4.8555743154099495E-4</v>
      </c>
      <c r="T148" s="795">
        <v>4.8335112941000347E-4</v>
      </c>
      <c r="U148" s="795">
        <v>4.8335112941000347E-4</v>
      </c>
      <c r="V148" s="795">
        <v>4.9388215129564372E-4</v>
      </c>
      <c r="W148" s="795">
        <v>5.0613328152837589E-4</v>
      </c>
      <c r="X148" s="795">
        <v>-5.8105937875408964E-3</v>
      </c>
      <c r="Y148" s="795">
        <v>2.8925078368529089E-3</v>
      </c>
      <c r="Z148" s="795">
        <v>-3.6897900982632015E-3</v>
      </c>
      <c r="AA148" s="795">
        <v>-9.9678965727301172E-4</v>
      </c>
      <c r="AB148" s="795">
        <v>-1.0212375861603507E-3</v>
      </c>
      <c r="AC148" s="795">
        <v>-3.1357040868317254E-3</v>
      </c>
      <c r="AD148" s="795">
        <v>-1.6323812462947229E-3</v>
      </c>
      <c r="AE148" s="795">
        <v>2.2365136630324578E-3</v>
      </c>
      <c r="AF148" s="795">
        <v>3.0245821413179552E-3</v>
      </c>
      <c r="AG148" s="795">
        <v>-2.8791662724800826E-3</v>
      </c>
      <c r="AH148" s="795">
        <v>-1.6824389500258441E-4</v>
      </c>
      <c r="AI148" s="795">
        <v>-1.2445487516935527E-3</v>
      </c>
    </row>
    <row r="149" spans="1:35" s="795" customFormat="1">
      <c r="A149" s="796">
        <v>44046</v>
      </c>
      <c r="B149" s="795">
        <v>8.4416798117770142E-5</v>
      </c>
      <c r="C149" s="795">
        <v>8.5198993957424918E-5</v>
      </c>
      <c r="D149" s="795">
        <v>1.6300837399163548E-4</v>
      </c>
      <c r="E149" s="795">
        <v>4.3131053564016142E-4</v>
      </c>
      <c r="F149" s="795">
        <v>1.2475442516590718E-5</v>
      </c>
      <c r="G149" s="795">
        <v>7.3303754017928213E-5</v>
      </c>
      <c r="H149" s="795">
        <v>5.5519632106193484E-4</v>
      </c>
      <c r="I149" s="795">
        <v>1.4255347589224865E-3</v>
      </c>
      <c r="J149" s="795">
        <v>7.3677602162369737E-5</v>
      </c>
      <c r="K149" s="795">
        <v>6.8584720810682676E-4</v>
      </c>
      <c r="L149" s="795">
        <v>1.8241642897232069E-4</v>
      </c>
      <c r="M149" s="795">
        <v>2.9169385941907322E-4</v>
      </c>
      <c r="N149" s="795">
        <v>7.8414840129537033E-4</v>
      </c>
      <c r="O149" s="795">
        <v>3.2104326224025037E-4</v>
      </c>
      <c r="P149" s="795">
        <v>3.7530733269441896E-4</v>
      </c>
      <c r="Q149" s="795">
        <v>4.2333760824453393E-4</v>
      </c>
      <c r="R149" s="795">
        <v>4.4165776179294625E-4</v>
      </c>
      <c r="S149" s="795">
        <v>4.4348515432424129E-4</v>
      </c>
      <c r="T149" s="795">
        <v>4.8335112941000347E-4</v>
      </c>
      <c r="U149" s="795">
        <v>4.8335112941000347E-4</v>
      </c>
      <c r="V149" s="795">
        <v>4.9388215129564372E-4</v>
      </c>
      <c r="W149" s="795">
        <v>5.0613328152837589E-4</v>
      </c>
      <c r="X149" s="795">
        <v>-2.8860674865777147E-3</v>
      </c>
      <c r="Y149" s="795">
        <v>4.070845622957453E-3</v>
      </c>
      <c r="Z149" s="795">
        <v>2.6238191670935329E-4</v>
      </c>
      <c r="AA149" s="795">
        <v>-7.2772867521431195E-4</v>
      </c>
      <c r="AB149" s="795">
        <v>3.4529669142890906E-3</v>
      </c>
      <c r="AC149" s="795">
        <v>5.1099147316484572E-3</v>
      </c>
      <c r="AD149" s="795">
        <v>-2.3183548628502582E-4</v>
      </c>
      <c r="AE149" s="795">
        <v>1.9777639915772305E-3</v>
      </c>
      <c r="AF149" s="795">
        <v>-6.9591629243903608E-4</v>
      </c>
      <c r="AG149" s="795">
        <v>9.6477425768510816E-3</v>
      </c>
      <c r="AH149" s="795">
        <v>3.9344841907149597E-3</v>
      </c>
      <c r="AI149" s="795">
        <v>6.3133000575257281E-3</v>
      </c>
    </row>
    <row r="150" spans="1:35" s="795" customFormat="1">
      <c r="A150" s="796">
        <v>44047</v>
      </c>
      <c r="B150" s="795">
        <v>8.4416798117770142E-5</v>
      </c>
      <c r="C150" s="795">
        <v>8.4568598664347405E-5</v>
      </c>
      <c r="D150" s="795">
        <v>1.6300837399163548E-4</v>
      </c>
      <c r="E150" s="795">
        <v>2.8757980756366486E-4</v>
      </c>
      <c r="F150" s="795">
        <v>1.7890695505751175E-4</v>
      </c>
      <c r="G150" s="795">
        <v>1.3678516763970805E-4</v>
      </c>
      <c r="H150" s="795">
        <v>3.1808058299986897E-4</v>
      </c>
      <c r="I150" s="795">
        <v>3.4102275899616785E-4</v>
      </c>
      <c r="J150" s="795">
        <v>1.6207878318126312E-3</v>
      </c>
      <c r="K150" s="795">
        <v>3.0923611411859397E-4</v>
      </c>
      <c r="L150" s="795">
        <v>1.8241642897232069E-4</v>
      </c>
      <c r="M150" s="795">
        <v>1.8643427109887867E-4</v>
      </c>
      <c r="N150" s="795">
        <v>-1.7746626085946016E-4</v>
      </c>
      <c r="O150" s="795">
        <v>3.2104326224025037E-4</v>
      </c>
      <c r="P150" s="795">
        <v>3.7530733269441896E-4</v>
      </c>
      <c r="Q150" s="795">
        <v>4.2333760824453393E-4</v>
      </c>
      <c r="R150" s="795">
        <v>4.4165776179294625E-4</v>
      </c>
      <c r="S150" s="795">
        <v>4.4348515432424129E-4</v>
      </c>
      <c r="T150" s="795">
        <v>4.8335112941000347E-4</v>
      </c>
      <c r="U150" s="795">
        <v>4.8335112941000347E-4</v>
      </c>
      <c r="V150" s="795">
        <v>4.9388215129564372E-4</v>
      </c>
      <c r="W150" s="795">
        <v>5.0613328152837589E-4</v>
      </c>
      <c r="X150" s="795">
        <v>-2.3769410963381254E-5</v>
      </c>
      <c r="Y150" s="795">
        <v>1.1707307510533393E-3</v>
      </c>
      <c r="Z150" s="795">
        <v>1.6677734959829049E-3</v>
      </c>
      <c r="AA150" s="795">
        <v>-1.0036622060823897E-3</v>
      </c>
      <c r="AB150" s="795">
        <v>-3.2718962914198846E-3</v>
      </c>
      <c r="AC150" s="795">
        <v>-6.357544359041345E-3</v>
      </c>
      <c r="AD150" s="795">
        <v>-3.7485855627727993E-4</v>
      </c>
      <c r="AE150" s="795">
        <v>-2.6941118047529855E-4</v>
      </c>
      <c r="AF150" s="795">
        <v>-4.0021690007308042E-4</v>
      </c>
      <c r="AG150" s="795">
        <v>-6.7368291497382771E-3</v>
      </c>
      <c r="AH150" s="795">
        <v>-1.2769808185920439E-2</v>
      </c>
      <c r="AI150" s="795">
        <v>3.2708081312595727E-3</v>
      </c>
    </row>
    <row r="151" spans="1:35" s="795" customFormat="1">
      <c r="A151" s="796">
        <v>44048</v>
      </c>
      <c r="B151" s="795">
        <v>8.4416798117770142E-5</v>
      </c>
      <c r="C151" s="795">
        <v>8.4739471521322329E-5</v>
      </c>
      <c r="D151" s="795">
        <v>1.6300837399163548E-4</v>
      </c>
      <c r="E151" s="795">
        <v>2.73087965201535E-4</v>
      </c>
      <c r="F151" s="795">
        <v>1.7405581805651771E-4</v>
      </c>
      <c r="G151" s="795">
        <v>1.5119330179058643E-4</v>
      </c>
      <c r="H151" s="795">
        <v>1.4143206453276491E-4</v>
      </c>
      <c r="I151" s="795">
        <v>6.240460313275964E-4</v>
      </c>
      <c r="J151" s="795">
        <v>7.6566588669879643E-4</v>
      </c>
      <c r="K151" s="795">
        <v>1.2102861182072822E-3</v>
      </c>
      <c r="L151" s="795">
        <v>1.8241642897232069E-4</v>
      </c>
      <c r="M151" s="795">
        <v>1.5870058486844307E-4</v>
      </c>
      <c r="N151" s="795">
        <v>1.9976365889928793E-4</v>
      </c>
      <c r="O151" s="795">
        <v>3.2104326224025037E-4</v>
      </c>
      <c r="P151" s="795">
        <v>3.7530733269441896E-4</v>
      </c>
      <c r="Q151" s="795">
        <v>4.2333760824453393E-4</v>
      </c>
      <c r="R151" s="795">
        <v>4.4165776179294625E-4</v>
      </c>
      <c r="S151" s="795">
        <v>4.4348515432424129E-4</v>
      </c>
      <c r="T151" s="795">
        <v>4.8335112941000347E-4</v>
      </c>
      <c r="U151" s="795">
        <v>4.8335112941000347E-4</v>
      </c>
      <c r="V151" s="795">
        <v>4.9388215129564372E-4</v>
      </c>
      <c r="W151" s="795">
        <v>5.0613328152837589E-4</v>
      </c>
      <c r="X151" s="795">
        <v>8.4330592495538426E-3</v>
      </c>
      <c r="Y151" s="795">
        <v>5.7891480064287126E-3</v>
      </c>
      <c r="Z151" s="795">
        <v>6.7092080469675075E-3</v>
      </c>
      <c r="AA151" s="795">
        <v>4.4154247330587815E-3</v>
      </c>
      <c r="AB151" s="795">
        <v>-5.2540673030732066E-4</v>
      </c>
      <c r="AC151" s="795">
        <v>2.0766661241278239E-3</v>
      </c>
      <c r="AD151" s="795">
        <v>1.279648186864657E-3</v>
      </c>
      <c r="AE151" s="795">
        <v>1.2050013365898504E-3</v>
      </c>
      <c r="AF151" s="795">
        <v>-9.3164631311493107E-4</v>
      </c>
      <c r="AG151" s="795">
        <v>1.434451878715004E-2</v>
      </c>
      <c r="AH151" s="795">
        <v>7.8835050049363975E-3</v>
      </c>
      <c r="AI151" s="795">
        <v>5.1974115676003407E-3</v>
      </c>
    </row>
    <row r="152" spans="1:35" s="795" customFormat="1">
      <c r="A152" s="796">
        <v>44049</v>
      </c>
      <c r="B152" s="795">
        <v>7.4692290285005569E-5</v>
      </c>
      <c r="C152" s="795">
        <v>8.4732291351530264E-5</v>
      </c>
      <c r="D152" s="795">
        <v>1.5328310195905637E-4</v>
      </c>
      <c r="E152" s="795">
        <v>2.2705386487920087E-4</v>
      </c>
      <c r="F152" s="795">
        <v>2.4261539394676568E-4</v>
      </c>
      <c r="G152" s="795">
        <v>6.9815358570979313E-5</v>
      </c>
      <c r="H152" s="795">
        <v>8.2285580243390832E-4</v>
      </c>
      <c r="I152" s="795">
        <v>5.7974879720412709E-4</v>
      </c>
      <c r="J152" s="795">
        <v>-3.0368422556947827E-4</v>
      </c>
      <c r="K152" s="795">
        <v>6.2200708175508268E-4</v>
      </c>
      <c r="L152" s="795">
        <v>1.726909682218114E-4</v>
      </c>
      <c r="M152" s="795">
        <v>1.7736290403091992E-4</v>
      </c>
      <c r="N152" s="795">
        <v>5.3723449925513478E-4</v>
      </c>
      <c r="O152" s="795">
        <v>3.2104326224025037E-4</v>
      </c>
      <c r="P152" s="795">
        <v>3.7530733269441896E-4</v>
      </c>
      <c r="Q152" s="795">
        <v>4.2333760824453393E-4</v>
      </c>
      <c r="R152" s="795">
        <v>4.4165776179294625E-4</v>
      </c>
      <c r="S152" s="795">
        <v>4.4348515432424129E-4</v>
      </c>
      <c r="T152" s="795">
        <v>4.8335112941000347E-4</v>
      </c>
      <c r="U152" s="795">
        <v>4.8335112941000347E-4</v>
      </c>
      <c r="V152" s="795">
        <v>4.9388215129564372E-4</v>
      </c>
      <c r="W152" s="795">
        <v>5.0613328152837589E-4</v>
      </c>
      <c r="X152" s="795">
        <v>1.339302412012966E-3</v>
      </c>
      <c r="Y152" s="795">
        <v>5.4484506253116294E-5</v>
      </c>
      <c r="Z152" s="795">
        <v>3.515940648721072E-3</v>
      </c>
      <c r="AA152" s="795">
        <v>4.7368394839044647E-3</v>
      </c>
      <c r="AB152" s="795">
        <v>5.7530803623548898E-3</v>
      </c>
      <c r="AC152" s="795">
        <v>9.438467850090948E-3</v>
      </c>
      <c r="AD152" s="795">
        <v>1.7988566982445331E-3</v>
      </c>
      <c r="AE152" s="795">
        <v>-3.9421685989223798E-3</v>
      </c>
      <c r="AF152" s="795">
        <v>-8.2577993057975085E-4</v>
      </c>
      <c r="AG152" s="795">
        <v>1.5974887879051769E-2</v>
      </c>
      <c r="AH152" s="795">
        <v>1.9461606918446117E-2</v>
      </c>
      <c r="AI152" s="795">
        <v>7.9051032618964179E-3</v>
      </c>
    </row>
    <row r="153" spans="1:35" s="795" customFormat="1">
      <c r="A153" s="796">
        <v>44050</v>
      </c>
      <c r="B153" s="795">
        <v>7.4692290285005569E-5</v>
      </c>
      <c r="C153" s="795">
        <v>8.0898242826199507E-5</v>
      </c>
      <c r="D153" s="795">
        <v>1.5328310195905637E-4</v>
      </c>
      <c r="E153" s="795">
        <v>1.2151531349637867E-3</v>
      </c>
      <c r="F153" s="795">
        <v>1.3346277238723836E-4</v>
      </c>
      <c r="G153" s="795">
        <v>1.1423533864429736E-4</v>
      </c>
      <c r="H153" s="795">
        <v>4.7422091810966904E-4</v>
      </c>
      <c r="I153" s="795">
        <v>6.1110587409274331E-4</v>
      </c>
      <c r="J153" s="795">
        <v>1.8941356844437429E-4</v>
      </c>
      <c r="K153" s="795">
        <v>5.7125099397681289E-4</v>
      </c>
      <c r="L153" s="795">
        <v>1.726909682218114E-4</v>
      </c>
      <c r="M153" s="795">
        <v>2.1798218353352716E-4</v>
      </c>
      <c r="N153" s="795">
        <v>3.7720957587339399E-4</v>
      </c>
      <c r="O153" s="795">
        <v>3.2104326224025037E-4</v>
      </c>
      <c r="P153" s="795">
        <v>3.7530733269441896E-4</v>
      </c>
      <c r="Q153" s="795">
        <v>4.2333760824453393E-4</v>
      </c>
      <c r="R153" s="795">
        <v>4.4165776179294625E-4</v>
      </c>
      <c r="S153" s="795">
        <v>4.4348515432424129E-4</v>
      </c>
      <c r="T153" s="795">
        <v>4.8335112941000347E-4</v>
      </c>
      <c r="U153" s="795">
        <v>4.8335112941000347E-4</v>
      </c>
      <c r="V153" s="795">
        <v>4.9388215129564372E-4</v>
      </c>
      <c r="W153" s="795">
        <v>5.0613328152837589E-4</v>
      </c>
      <c r="X153" s="795">
        <v>-3.6841221234910071E-3</v>
      </c>
      <c r="Y153" s="795">
        <v>1.0350544137518458E-3</v>
      </c>
      <c r="Z153" s="795">
        <v>-1.4538575227351913E-4</v>
      </c>
      <c r="AA153" s="795">
        <v>-4.3719338426894128E-3</v>
      </c>
      <c r="AB153" s="795">
        <v>-5.1090864982694661E-3</v>
      </c>
      <c r="AC153" s="795">
        <v>-2.2989970641290602E-3</v>
      </c>
      <c r="AD153" s="795">
        <v>-3.259717278646157E-3</v>
      </c>
      <c r="AE153" s="795">
        <v>-1.0523647807885173E-3</v>
      </c>
      <c r="AF153" s="795">
        <v>7.2271870194051679E-4</v>
      </c>
      <c r="AG153" s="795">
        <v>-1.1854115813842214E-2</v>
      </c>
      <c r="AH153" s="795">
        <v>-7.9278327222984668E-3</v>
      </c>
      <c r="AI153" s="795">
        <v>2.1160726940561148E-4</v>
      </c>
    </row>
    <row r="154" spans="1:35" s="795" customFormat="1">
      <c r="A154" s="796">
        <v>44053</v>
      </c>
      <c r="B154" s="795">
        <v>7.4692290285005569E-5</v>
      </c>
      <c r="C154" s="795">
        <v>6.9856967636283684E-5</v>
      </c>
      <c r="D154" s="795">
        <v>1.5328310195905637E-4</v>
      </c>
      <c r="E154" s="795">
        <v>1.9296731973184045E-4</v>
      </c>
      <c r="F154" s="795">
        <v>1.3599486619386703E-4</v>
      </c>
      <c r="G154" s="795">
        <v>9.3454601254538971E-5</v>
      </c>
      <c r="H154" s="795">
        <v>4.9592053695035609E-4</v>
      </c>
      <c r="I154" s="795">
        <v>6.2778768594040635E-4</v>
      </c>
      <c r="J154" s="795">
        <v>5.6813309321679384E-4</v>
      </c>
      <c r="K154" s="795">
        <v>7.5977686469519412E-4</v>
      </c>
      <c r="L154" s="795">
        <v>1.726909682218114E-4</v>
      </c>
      <c r="M154" s="795">
        <v>4.1003694371433141E-4</v>
      </c>
      <c r="N154" s="795">
        <v>3.0933216474515746E-4</v>
      </c>
      <c r="O154" s="795">
        <v>3.2104326224025037E-4</v>
      </c>
      <c r="P154" s="795">
        <v>3.7530733269441896E-4</v>
      </c>
      <c r="Q154" s="795">
        <v>4.2333760824453393E-4</v>
      </c>
      <c r="R154" s="795">
        <v>4.4165776179294625E-4</v>
      </c>
      <c r="S154" s="795">
        <v>4.4348515432424129E-4</v>
      </c>
      <c r="T154" s="795">
        <v>4.8335112941000347E-4</v>
      </c>
      <c r="U154" s="795">
        <v>4.8335112941000347E-4</v>
      </c>
      <c r="V154" s="795">
        <v>4.9388215129564372E-4</v>
      </c>
      <c r="W154" s="795">
        <v>5.0613328152837589E-4</v>
      </c>
      <c r="X154" s="795">
        <v>3.503070775713546E-3</v>
      </c>
      <c r="Y154" s="795">
        <v>-2.2053888529351973E-3</v>
      </c>
      <c r="Z154" s="795">
        <v>1.1880231625576165E-3</v>
      </c>
      <c r="AA154" s="795">
        <v>-3.6741746205355419E-3</v>
      </c>
      <c r="AB154" s="795">
        <v>-6.8531404525007389E-4</v>
      </c>
      <c r="AC154" s="795">
        <v>-4.9336342212459305E-3</v>
      </c>
      <c r="AD154" s="795">
        <v>-9.0016799646908119E-4</v>
      </c>
      <c r="AE154" s="795">
        <v>4.0014415674813897E-3</v>
      </c>
      <c r="AF154" s="795">
        <v>5.3854130722186255E-4</v>
      </c>
      <c r="AG154" s="795">
        <v>-9.1598258473826188E-3</v>
      </c>
      <c r="AH154" s="795">
        <v>3.4267225044584126E-3</v>
      </c>
      <c r="AI154" s="795">
        <v>2.9953842457781654E-3</v>
      </c>
    </row>
    <row r="155" spans="1:35" s="795" customFormat="1">
      <c r="A155" s="796">
        <v>44054</v>
      </c>
      <c r="B155" s="795">
        <v>7.4692290285005569E-5</v>
      </c>
      <c r="C155" s="795">
        <v>7.3678380698716239E-5</v>
      </c>
      <c r="D155" s="795">
        <v>1.5328310195905637E-4</v>
      </c>
      <c r="E155" s="795">
        <v>3.4946566093863041E-4</v>
      </c>
      <c r="F155" s="795">
        <v>1.7478629754741348E-4</v>
      </c>
      <c r="G155" s="795">
        <v>1.315164072486219E-4</v>
      </c>
      <c r="H155" s="795">
        <v>4.5246211422966809E-4</v>
      </c>
      <c r="I155" s="795">
        <v>3.4900302820983775E-4</v>
      </c>
      <c r="J155" s="795">
        <v>5.0097925629577489E-4</v>
      </c>
      <c r="K155" s="795">
        <v>7.1117954803190386E-4</v>
      </c>
      <c r="L155" s="795">
        <v>1.726909682218114E-4</v>
      </c>
      <c r="M155" s="795">
        <v>2.2381717543229485E-4</v>
      </c>
      <c r="N155" s="795">
        <v>3.7426966837683651E-4</v>
      </c>
      <c r="O155" s="795">
        <v>3.2104326224025037E-4</v>
      </c>
      <c r="P155" s="795">
        <v>3.7530733269441896E-4</v>
      </c>
      <c r="Q155" s="795">
        <v>4.2333760824453393E-4</v>
      </c>
      <c r="R155" s="795">
        <v>4.4165776179294625E-4</v>
      </c>
      <c r="S155" s="795">
        <v>4.4348515432424129E-4</v>
      </c>
      <c r="T155" s="795">
        <v>4.8335112941000347E-4</v>
      </c>
      <c r="U155" s="795">
        <v>4.8335112941000347E-4</v>
      </c>
      <c r="V155" s="795">
        <v>4.9388215129564372E-4</v>
      </c>
      <c r="W155" s="795">
        <v>5.0613328152837589E-4</v>
      </c>
      <c r="X155" s="795">
        <v>-6.079155075761844E-3</v>
      </c>
      <c r="Y155" s="795">
        <v>-6.2367905529726597E-3</v>
      </c>
      <c r="Z155" s="795">
        <v>3.5362930603000109E-4</v>
      </c>
      <c r="AA155" s="795">
        <v>-4.8350876167910783E-3</v>
      </c>
      <c r="AB155" s="795">
        <v>-2.167973868356321E-3</v>
      </c>
      <c r="AC155" s="795">
        <v>1.0096657426781341E-3</v>
      </c>
      <c r="AD155" s="795">
        <v>-1.8770396436593728E-3</v>
      </c>
      <c r="AE155" s="795">
        <v>2.7672199519905849E-3</v>
      </c>
      <c r="AF155" s="795">
        <v>2.0539034215172336E-5</v>
      </c>
      <c r="AG155" s="795">
        <v>-9.4411601557815583E-3</v>
      </c>
      <c r="AH155" s="795">
        <v>-1.193317628619639E-2</v>
      </c>
      <c r="AI155" s="795">
        <v>-4.9505006560086606E-3</v>
      </c>
    </row>
    <row r="156" spans="1:35" s="795" customFormat="1">
      <c r="A156" s="796">
        <v>44055</v>
      </c>
      <c r="B156" s="795">
        <v>7.4692290285005569E-5</v>
      </c>
      <c r="C156" s="795">
        <v>7.465169954978812E-5</v>
      </c>
      <c r="D156" s="795">
        <v>1.5328310195905637E-4</v>
      </c>
      <c r="E156" s="795">
        <v>3.0367071883685703E-4</v>
      </c>
      <c r="F156" s="795">
        <v>1.3198732695074433E-4</v>
      </c>
      <c r="G156" s="795">
        <v>1.0496859016817517E-4</v>
      </c>
      <c r="H156" s="795">
        <v>2.0832946767024296E-4</v>
      </c>
      <c r="I156" s="795">
        <v>1.9959253913359731E-4</v>
      </c>
      <c r="J156" s="795">
        <v>4.7676278578356879E-4</v>
      </c>
      <c r="K156" s="795">
        <v>3.8587384463406593E-4</v>
      </c>
      <c r="L156" s="795">
        <v>1.726909682218114E-4</v>
      </c>
      <c r="M156" s="795">
        <v>1.2840749728226797E-4</v>
      </c>
      <c r="N156" s="795">
        <v>2.6014330647705641E-4</v>
      </c>
      <c r="O156" s="795">
        <v>3.2104326224025037E-4</v>
      </c>
      <c r="P156" s="795">
        <v>3.7530733269441896E-4</v>
      </c>
      <c r="Q156" s="795">
        <v>4.2333760824453393E-4</v>
      </c>
      <c r="R156" s="795">
        <v>4.4165776179294625E-4</v>
      </c>
      <c r="S156" s="795">
        <v>4.4348515432424129E-4</v>
      </c>
      <c r="T156" s="795">
        <v>4.8335112941000347E-4</v>
      </c>
      <c r="U156" s="795">
        <v>4.8335112941000347E-4</v>
      </c>
      <c r="V156" s="795">
        <v>4.9388215129564372E-4</v>
      </c>
      <c r="W156" s="795">
        <v>5.0613328152837589E-4</v>
      </c>
      <c r="X156" s="795">
        <v>5.5762781986736787E-3</v>
      </c>
      <c r="Y156" s="795">
        <v>6.000824527164772E-3</v>
      </c>
      <c r="Z156" s="795">
        <v>5.1376693356997016E-4</v>
      </c>
      <c r="AA156" s="795">
        <v>-1.8745675226328196E-3</v>
      </c>
      <c r="AB156" s="795">
        <v>-1.7846666778954523E-3</v>
      </c>
      <c r="AC156" s="795">
        <v>-5.1750542853858938E-3</v>
      </c>
      <c r="AD156" s="795">
        <v>-1.5627678718244109E-4</v>
      </c>
      <c r="AE156" s="795">
        <v>-3.4454246598381033E-4</v>
      </c>
      <c r="AF156" s="795">
        <v>7.1254283819333075E-4</v>
      </c>
      <c r="AG156" s="795">
        <v>-4.9297582743090818E-4</v>
      </c>
      <c r="AH156" s="795">
        <v>-7.8401728282844196E-3</v>
      </c>
      <c r="AI156" s="795">
        <v>9.6210507326686123E-3</v>
      </c>
    </row>
    <row r="157" spans="1:35" s="795" customFormat="1">
      <c r="A157" s="796">
        <v>44056</v>
      </c>
      <c r="B157" s="795">
        <v>7.4692290285005569E-5</v>
      </c>
      <c r="C157" s="795">
        <v>7.4557156735099994E-5</v>
      </c>
      <c r="D157" s="795">
        <v>1.5328310195905637E-4</v>
      </c>
      <c r="E157" s="795">
        <v>5.2874482938780609E-4</v>
      </c>
      <c r="F157" s="795">
        <v>-3.8429863940725451E-4</v>
      </c>
      <c r="G157" s="795">
        <v>1.3667552077967215E-4</v>
      </c>
      <c r="H157" s="795">
        <v>1.857729705156963E-4</v>
      </c>
      <c r="I157" s="795">
        <v>2.5228005194866121E-4</v>
      </c>
      <c r="J157" s="795">
        <v>2.7165077025492756E-4</v>
      </c>
      <c r="K157" s="795">
        <v>1.9603393032174843E-4</v>
      </c>
      <c r="L157" s="795">
        <v>1.726909682218114E-4</v>
      </c>
      <c r="M157" s="795">
        <v>3.9181539676524935E-5</v>
      </c>
      <c r="N157" s="795">
        <v>1.4619747445232534E-4</v>
      </c>
      <c r="O157" s="795">
        <v>3.2104326224025037E-4</v>
      </c>
      <c r="P157" s="795">
        <v>3.7530733269441896E-4</v>
      </c>
      <c r="Q157" s="795">
        <v>4.2333760824453393E-4</v>
      </c>
      <c r="R157" s="795">
        <v>4.4165776179294625E-4</v>
      </c>
      <c r="S157" s="795">
        <v>4.4348515432424129E-4</v>
      </c>
      <c r="T157" s="795">
        <v>4.8335112941000347E-4</v>
      </c>
      <c r="U157" s="795">
        <v>4.8335112941000347E-4</v>
      </c>
      <c r="V157" s="795">
        <v>4.9388215129564372E-4</v>
      </c>
      <c r="W157" s="795">
        <v>5.0613328152837589E-4</v>
      </c>
      <c r="X157" s="795">
        <v>-3.3548927891887681E-3</v>
      </c>
      <c r="Y157" s="795">
        <v>1.0605101588700983E-4</v>
      </c>
      <c r="Z157" s="795">
        <v>1.7860357542198724E-3</v>
      </c>
      <c r="AA157" s="795">
        <v>-8.0084804599123149E-4</v>
      </c>
      <c r="AB157" s="795">
        <v>-4.1575317890172325E-3</v>
      </c>
      <c r="AC157" s="795">
        <v>-4.4447516706260792E-3</v>
      </c>
      <c r="AD157" s="795">
        <v>-7.6750894357879851E-4</v>
      </c>
      <c r="AE157" s="795">
        <v>4.005445987893097E-3</v>
      </c>
      <c r="AF157" s="795">
        <v>-3.5954970418206056E-4</v>
      </c>
      <c r="AG157" s="795">
        <v>-1.0880150723024729E-2</v>
      </c>
      <c r="AH157" s="795">
        <v>-1.4410452878247826E-2</v>
      </c>
      <c r="AI157" s="795">
        <v>1.1986041742877429E-3</v>
      </c>
    </row>
    <row r="158" spans="1:35" s="795" customFormat="1">
      <c r="A158" s="796">
        <v>44057</v>
      </c>
      <c r="B158" s="795">
        <v>7.4692290285005569E-5</v>
      </c>
      <c r="C158" s="795">
        <v>7.4996416986161663E-5</v>
      </c>
      <c r="D158" s="795">
        <v>1.5328310195905637E-4</v>
      </c>
      <c r="E158" s="795">
        <v>1.7589455082589467E-4</v>
      </c>
      <c r="F158" s="795">
        <v>1.6771721291375385E-4</v>
      </c>
      <c r="G158" s="795">
        <v>8.9374728632352074E-5</v>
      </c>
      <c r="H158" s="795">
        <v>4.05951652166614E-4</v>
      </c>
      <c r="I158" s="795">
        <v>1.8247168850371587E-4</v>
      </c>
      <c r="J158" s="795">
        <v>3.2813430679845546E-4</v>
      </c>
      <c r="K158" s="795">
        <v>3.1866610490527414E-4</v>
      </c>
      <c r="L158" s="795">
        <v>1.726909682218114E-4</v>
      </c>
      <c r="M158" s="795">
        <v>2.3919981314679539E-4</v>
      </c>
      <c r="N158" s="795">
        <v>3.3151633439931771E-4</v>
      </c>
      <c r="O158" s="795">
        <v>3.2104326224025037E-4</v>
      </c>
      <c r="P158" s="795">
        <v>3.7530733269441896E-4</v>
      </c>
      <c r="Q158" s="795">
        <v>4.2333760824453393E-4</v>
      </c>
      <c r="R158" s="795">
        <v>4.4165776179294625E-4</v>
      </c>
      <c r="S158" s="795">
        <v>4.4348515432424129E-4</v>
      </c>
      <c r="T158" s="795">
        <v>4.8335112941000347E-4</v>
      </c>
      <c r="U158" s="795">
        <v>4.8335112941000347E-4</v>
      </c>
      <c r="V158" s="795">
        <v>4.9388215129564372E-4</v>
      </c>
      <c r="W158" s="795">
        <v>5.0613328152837589E-4</v>
      </c>
      <c r="X158" s="795">
        <v>2.8387216437648632E-3</v>
      </c>
      <c r="Y158" s="795">
        <v>3.7173094276885532E-3</v>
      </c>
      <c r="Z158" s="795">
        <v>9.410035325987387E-4</v>
      </c>
      <c r="AA158" s="795">
        <v>1.1571137904213824E-3</v>
      </c>
      <c r="AB158" s="795">
        <v>4.5990209553981032E-4</v>
      </c>
      <c r="AC158" s="795">
        <v>-1.3124710298582087E-3</v>
      </c>
      <c r="AD158" s="795">
        <v>1.9768613255417566E-3</v>
      </c>
      <c r="AE158" s="795">
        <v>-4.748489163720615E-3</v>
      </c>
      <c r="AF158" s="795">
        <v>1.6334257245023132E-3</v>
      </c>
      <c r="AG158" s="795">
        <v>1.1270547364853556E-2</v>
      </c>
      <c r="AH158" s="795">
        <v>1.3310334733672047E-2</v>
      </c>
      <c r="AI158" s="795">
        <v>-3.1253632956862454E-3</v>
      </c>
    </row>
    <row r="159" spans="1:35" s="795" customFormat="1">
      <c r="A159" s="796">
        <v>44060</v>
      </c>
      <c r="B159" s="795">
        <v>7.4692290285005569E-5</v>
      </c>
      <c r="C159" s="795">
        <v>7.499079294537303E-5</v>
      </c>
      <c r="D159" s="795">
        <v>1.5328310195905637E-4</v>
      </c>
      <c r="E159" s="795">
        <v>2.1025472477154139E-4</v>
      </c>
      <c r="F159" s="795">
        <v>1.4531165951869873E-4</v>
      </c>
      <c r="G159" s="795">
        <v>1.153119245214107E-4</v>
      </c>
      <c r="H159" s="795">
        <v>3.6311816305922839E-4</v>
      </c>
      <c r="I159" s="795">
        <v>6.0731715820994125E-4</v>
      </c>
      <c r="J159" s="795">
        <v>1.3956414220261948E-3</v>
      </c>
      <c r="K159" s="795">
        <v>3.8859728958584583E-4</v>
      </c>
      <c r="L159" s="795">
        <v>1.726909682218114E-4</v>
      </c>
      <c r="M159" s="795">
        <v>4.6786213315042069E-4</v>
      </c>
      <c r="N159" s="795">
        <v>4.8780505031964516E-4</v>
      </c>
      <c r="O159" s="795">
        <v>3.2104326224025037E-4</v>
      </c>
      <c r="P159" s="795">
        <v>3.7530733269441896E-4</v>
      </c>
      <c r="Q159" s="795">
        <v>4.2333760824453393E-4</v>
      </c>
      <c r="R159" s="795">
        <v>4.4165776179294625E-4</v>
      </c>
      <c r="S159" s="795">
        <v>4.4348515432424129E-4</v>
      </c>
      <c r="T159" s="795">
        <v>4.8335112941000347E-4</v>
      </c>
      <c r="U159" s="795">
        <v>4.8335112941000347E-4</v>
      </c>
      <c r="V159" s="795">
        <v>4.9388215129564372E-4</v>
      </c>
      <c r="W159" s="795">
        <v>5.0613328152837589E-4</v>
      </c>
      <c r="X159" s="795">
        <v>8.6060583344438335E-4</v>
      </c>
      <c r="Y159" s="795">
        <v>1.8654538347782079E-3</v>
      </c>
      <c r="Z159" s="795">
        <v>-1.1580926630374577E-3</v>
      </c>
      <c r="AA159" s="795">
        <v>-3.2414816809280822E-3</v>
      </c>
      <c r="AB159" s="795">
        <v>-2.9680067829912504E-3</v>
      </c>
      <c r="AC159" s="795">
        <v>-1.338125166316162E-2</v>
      </c>
      <c r="AD159" s="795">
        <v>2.1028607644058006E-4</v>
      </c>
      <c r="AE159" s="795">
        <v>2.2023324272462119E-3</v>
      </c>
      <c r="AF159" s="795">
        <v>5.8192537734647054E-4</v>
      </c>
      <c r="AG159" s="795">
        <v>-6.2840306442879523E-6</v>
      </c>
      <c r="AH159" s="795">
        <v>-1.7718642903074011E-2</v>
      </c>
      <c r="AI159" s="795">
        <v>5.4833565065550705E-3</v>
      </c>
    </row>
    <row r="160" spans="1:35" s="795" customFormat="1">
      <c r="A160" s="796">
        <v>44061</v>
      </c>
      <c r="B160" s="795">
        <v>7.4692290285005569E-5</v>
      </c>
      <c r="C160" s="795">
        <v>7.4006715575780646E-5</v>
      </c>
      <c r="D160" s="795">
        <v>1.5328310195905637E-4</v>
      </c>
      <c r="E160" s="795">
        <v>2.0952675671326304E-4</v>
      </c>
      <c r="F160" s="795">
        <v>2.7981883146743769E-4</v>
      </c>
      <c r="G160" s="795">
        <v>7.4944108989782876E-6</v>
      </c>
      <c r="H160" s="795">
        <v>5.864279143674711E-4</v>
      </c>
      <c r="I160" s="795">
        <v>6.7258650840074097E-4</v>
      </c>
      <c r="J160" s="795">
        <v>-1.4089557704866085E-4</v>
      </c>
      <c r="K160" s="795">
        <v>1.1565264480672965E-4</v>
      </c>
      <c r="L160" s="795">
        <v>1.726909682218114E-4</v>
      </c>
      <c r="M160" s="795">
        <v>1.6904390965954974E-4</v>
      </c>
      <c r="N160" s="795">
        <v>1.2906421628677833E-4</v>
      </c>
      <c r="O160" s="795">
        <v>3.2104326224025037E-4</v>
      </c>
      <c r="P160" s="795">
        <v>3.7530733269441896E-4</v>
      </c>
      <c r="Q160" s="795">
        <v>4.2333760824453393E-4</v>
      </c>
      <c r="R160" s="795">
        <v>4.4165776179294625E-4</v>
      </c>
      <c r="S160" s="795">
        <v>4.4348515432424129E-4</v>
      </c>
      <c r="T160" s="795">
        <v>4.8335112941000347E-4</v>
      </c>
      <c r="U160" s="795">
        <v>4.8335112941000347E-4</v>
      </c>
      <c r="V160" s="795">
        <v>4.9388215129564372E-4</v>
      </c>
      <c r="W160" s="795">
        <v>5.0613328152837589E-4</v>
      </c>
      <c r="X160" s="795">
        <v>7.650892511456675E-3</v>
      </c>
      <c r="Y160" s="795">
        <v>3.2054887796091336E-3</v>
      </c>
      <c r="Z160" s="795">
        <v>3.9047707110240193E-3</v>
      </c>
      <c r="AA160" s="795">
        <v>8.549416855873071E-3</v>
      </c>
      <c r="AB160" s="795">
        <v>7.5106798545747644E-3</v>
      </c>
      <c r="AC160" s="795">
        <v>1.5147478505391998E-2</v>
      </c>
      <c r="AD160" s="795">
        <v>1.8141368726958262E-3</v>
      </c>
      <c r="AE160" s="795">
        <v>2.3633660740909335E-3</v>
      </c>
      <c r="AF160" s="795">
        <v>7.6993662666779983E-5</v>
      </c>
      <c r="AG160" s="795">
        <v>1.9825403395408836E-2</v>
      </c>
      <c r="AH160" s="795">
        <v>1.8112318855446174E-2</v>
      </c>
      <c r="AI160" s="795">
        <v>2.4991132767533397E-3</v>
      </c>
    </row>
    <row r="161" spans="1:35" s="795" customFormat="1">
      <c r="A161" s="796">
        <v>44062</v>
      </c>
      <c r="B161" s="795">
        <v>7.4692290285005569E-5</v>
      </c>
      <c r="C161" s="795">
        <v>7.5157508346190838E-5</v>
      </c>
      <c r="D161" s="795">
        <v>1.5328310195905637E-4</v>
      </c>
      <c r="E161" s="795">
        <v>2.9151811206418188E-4</v>
      </c>
      <c r="F161" s="795">
        <v>9.0887366486214205E-5</v>
      </c>
      <c r="G161" s="795">
        <v>1.9715917836515828E-4</v>
      </c>
      <c r="H161" s="795">
        <v>3.3682289556202782E-4</v>
      </c>
      <c r="I161" s="795">
        <v>5.0693513173838411E-4</v>
      </c>
      <c r="J161" s="795">
        <v>7.6206251354471455E-4</v>
      </c>
      <c r="K161" s="795">
        <v>5.9393834387355682E-4</v>
      </c>
      <c r="L161" s="795">
        <v>1.726909682218114E-4</v>
      </c>
      <c r="M161" s="795">
        <v>2.011887356148101E-4</v>
      </c>
      <c r="N161" s="795">
        <v>3.2607474544921189E-4</v>
      </c>
      <c r="O161" s="795">
        <v>3.2104326224025037E-4</v>
      </c>
      <c r="P161" s="795">
        <v>3.7530733269441896E-4</v>
      </c>
      <c r="Q161" s="795">
        <v>4.2333760824453393E-4</v>
      </c>
      <c r="R161" s="795">
        <v>4.4165776179294625E-4</v>
      </c>
      <c r="S161" s="795">
        <v>4.4348515432424129E-4</v>
      </c>
      <c r="T161" s="795">
        <v>4.8335112941000347E-4</v>
      </c>
      <c r="U161" s="795">
        <v>4.8335112941000347E-4</v>
      </c>
      <c r="V161" s="795">
        <v>4.9388215129564372E-4</v>
      </c>
      <c r="W161" s="795">
        <v>5.0613328152837589E-4</v>
      </c>
      <c r="X161" s="795">
        <v>-6.510549375074226E-3</v>
      </c>
      <c r="Y161" s="795">
        <v>-4.6819846149246391E-3</v>
      </c>
      <c r="Z161" s="795">
        <v>-3.3288767944760211E-3</v>
      </c>
      <c r="AA161" s="795">
        <v>-4.8428024865906361E-3</v>
      </c>
      <c r="AB161" s="795">
        <v>-4.6729188722621773E-3</v>
      </c>
      <c r="AC161" s="795">
        <v>-6.2061307676187782E-3</v>
      </c>
      <c r="AD161" s="795">
        <v>-2.5113577900052197E-3</v>
      </c>
      <c r="AE161" s="795">
        <v>2.4672588291358988E-3</v>
      </c>
      <c r="AF161" s="795">
        <v>4.9681630493281226E-4</v>
      </c>
      <c r="AG161" s="795">
        <v>-4.027422954585469E-3</v>
      </c>
      <c r="AH161" s="795">
        <v>-1.008574574027854E-2</v>
      </c>
      <c r="AI161" s="795">
        <v>-5.0359099570222998E-3</v>
      </c>
    </row>
    <row r="162" spans="1:35" s="795" customFormat="1">
      <c r="A162" s="796">
        <v>44063</v>
      </c>
      <c r="B162" s="795">
        <v>7.4692290285005569E-5</v>
      </c>
      <c r="C162" s="795">
        <v>7.4707174556820632E-5</v>
      </c>
      <c r="D162" s="795">
        <v>1.5328310195905637E-4</v>
      </c>
      <c r="E162" s="795">
        <v>2.3666129492405652E-4</v>
      </c>
      <c r="F162" s="795">
        <v>1.5939232736861264E-4</v>
      </c>
      <c r="G162" s="795">
        <v>1.5619767593988421E-4</v>
      </c>
      <c r="H162" s="795">
        <v>4.0284916275523663E-4</v>
      </c>
      <c r="I162" s="795">
        <v>5.3824449736050717E-4</v>
      </c>
      <c r="J162" s="795">
        <v>-7.3708225228008573E-5</v>
      </c>
      <c r="K162" s="795">
        <v>3.024823739947724E-4</v>
      </c>
      <c r="L162" s="795">
        <v>1.726909682218114E-4</v>
      </c>
      <c r="M162" s="795">
        <v>1.8712247955754435E-4</v>
      </c>
      <c r="N162" s="795">
        <v>3.7194314039901144E-4</v>
      </c>
      <c r="O162" s="795">
        <v>3.2104326224025037E-4</v>
      </c>
      <c r="P162" s="795">
        <v>3.7530733269441896E-4</v>
      </c>
      <c r="Q162" s="795">
        <v>4.2333760824453393E-4</v>
      </c>
      <c r="R162" s="795">
        <v>4.4165776179294625E-4</v>
      </c>
      <c r="S162" s="795">
        <v>4.4348515432424129E-4</v>
      </c>
      <c r="T162" s="795">
        <v>4.8335112941000347E-4</v>
      </c>
      <c r="U162" s="795">
        <v>4.8335112941000347E-4</v>
      </c>
      <c r="V162" s="795">
        <v>4.9388215129564372E-4</v>
      </c>
      <c r="W162" s="795">
        <v>5.0613328152837589E-4</v>
      </c>
      <c r="X162" s="795">
        <v>-1.8753340642996275E-3</v>
      </c>
      <c r="Y162" s="795">
        <v>-1.1178485270191274E-4</v>
      </c>
      <c r="Z162" s="795">
        <v>-1.8208762837526038E-3</v>
      </c>
      <c r="AA162" s="795">
        <v>1.1501188556690689E-3</v>
      </c>
      <c r="AB162" s="795">
        <v>-3.6815699236584232E-3</v>
      </c>
      <c r="AC162" s="795">
        <v>3.7996762469627576E-4</v>
      </c>
      <c r="AD162" s="795">
        <v>-1.2588402933799703E-4</v>
      </c>
      <c r="AE162" s="795">
        <v>-8.1455601460611593E-4</v>
      </c>
      <c r="AF162" s="795">
        <v>2.9234567475500128E-4</v>
      </c>
      <c r="AG162" s="795">
        <v>4.4293540913677987E-3</v>
      </c>
      <c r="AH162" s="795">
        <v>5.746322506987589E-3</v>
      </c>
      <c r="AI162" s="795">
        <v>2.4275118004044582E-3</v>
      </c>
    </row>
    <row r="163" spans="1:35" s="795" customFormat="1">
      <c r="A163" s="796">
        <v>44064</v>
      </c>
      <c r="B163" s="795">
        <v>7.4692290285005569E-5</v>
      </c>
      <c r="C163" s="795">
        <v>7.7992021158435065E-5</v>
      </c>
      <c r="D163" s="795">
        <v>1.5328310195905637E-4</v>
      </c>
      <c r="E163" s="795">
        <v>2.8189608303041958E-4</v>
      </c>
      <c r="F163" s="795">
        <v>1.7889857356689909E-4</v>
      </c>
      <c r="G163" s="795">
        <v>7.203564669566731E-5</v>
      </c>
      <c r="H163" s="795">
        <v>5.8192792991218489E-4</v>
      </c>
      <c r="I163" s="795">
        <v>6.1156983342836035E-4</v>
      </c>
      <c r="J163" s="795">
        <v>3.2027313706506355E-4</v>
      </c>
      <c r="K163" s="795">
        <v>3.2988998094940492E-4</v>
      </c>
      <c r="L163" s="795">
        <v>1.726909682218114E-4</v>
      </c>
      <c r="M163" s="795">
        <v>1.8876689203373154E-4</v>
      </c>
      <c r="N163" s="795">
        <v>1.4864944246806289E-4</v>
      </c>
      <c r="O163" s="795">
        <v>3.2104326224025037E-4</v>
      </c>
      <c r="P163" s="795">
        <v>3.7530733269441896E-4</v>
      </c>
      <c r="Q163" s="795">
        <v>4.2333760824453393E-4</v>
      </c>
      <c r="R163" s="795">
        <v>4.4165776179294625E-4</v>
      </c>
      <c r="S163" s="795">
        <v>4.4348515432424129E-4</v>
      </c>
      <c r="T163" s="795">
        <v>4.8335112941000347E-4</v>
      </c>
      <c r="U163" s="795">
        <v>4.8335112941000347E-4</v>
      </c>
      <c r="V163" s="795">
        <v>4.9388215129564372E-4</v>
      </c>
      <c r="W163" s="795">
        <v>5.0613328152837589E-4</v>
      </c>
      <c r="X163" s="795">
        <v>-9.7003385871519132E-4</v>
      </c>
      <c r="Y163" s="795">
        <v>-1.4013279331461792E-3</v>
      </c>
      <c r="Z163" s="795">
        <v>-1.8377427121528678E-3</v>
      </c>
      <c r="AA163" s="795">
        <v>-2.2630640674633495E-3</v>
      </c>
      <c r="AB163" s="795">
        <v>-4.7712163957125409E-4</v>
      </c>
      <c r="AC163" s="795">
        <v>8.1684147998539736E-4</v>
      </c>
      <c r="AD163" s="795">
        <v>5.6888093077311908E-4</v>
      </c>
      <c r="AE163" s="795">
        <v>2.0950727677071512E-4</v>
      </c>
      <c r="AF163" s="795">
        <v>-2.4151458325580855E-3</v>
      </c>
      <c r="AG163" s="795">
        <v>-2.6457286040095784E-3</v>
      </c>
      <c r="AH163" s="795">
        <v>4.8463127594673416E-3</v>
      </c>
      <c r="AI163" s="795">
        <v>3.483590499625544E-3</v>
      </c>
    </row>
    <row r="164" spans="1:35" s="795" customFormat="1">
      <c r="A164" s="796">
        <v>44067</v>
      </c>
      <c r="B164" s="795">
        <v>7.4692290285005569E-5</v>
      </c>
      <c r="C164" s="795">
        <v>8.1542880217000402E-5</v>
      </c>
      <c r="D164" s="795">
        <v>1.5328310195905637E-4</v>
      </c>
      <c r="E164" s="795">
        <v>2.0267768744086645E-4</v>
      </c>
      <c r="F164" s="795">
        <v>1.4801775080930391E-4</v>
      </c>
      <c r="G164" s="795">
        <v>4.4947005751527769E-5</v>
      </c>
      <c r="H164" s="795">
        <v>4.9929503064705116E-4</v>
      </c>
      <c r="I164" s="795">
        <v>6.5727828580519621E-4</v>
      </c>
      <c r="J164" s="795">
        <v>3.8827037237876283E-4</v>
      </c>
      <c r="K164" s="795">
        <v>4.7296654545347927E-4</v>
      </c>
      <c r="L164" s="795">
        <v>1.726909682218114E-4</v>
      </c>
      <c r="M164" s="795">
        <v>4.4857257707842102E-4</v>
      </c>
      <c r="N164" s="795">
        <v>2.2941096130080219E-4</v>
      </c>
      <c r="O164" s="795">
        <v>3.2104326224025037E-4</v>
      </c>
      <c r="P164" s="795">
        <v>3.7530733269441896E-4</v>
      </c>
      <c r="Q164" s="795">
        <v>4.2333760824453393E-4</v>
      </c>
      <c r="R164" s="795">
        <v>4.4165776179294625E-4</v>
      </c>
      <c r="S164" s="795">
        <v>4.4348515432424129E-4</v>
      </c>
      <c r="T164" s="795">
        <v>4.8335112941000347E-4</v>
      </c>
      <c r="U164" s="795">
        <v>4.8335112941000347E-4</v>
      </c>
      <c r="V164" s="795">
        <v>4.9388215129564372E-4</v>
      </c>
      <c r="W164" s="795">
        <v>5.0613328152837589E-4</v>
      </c>
      <c r="X164" s="795">
        <v>1.0692692158424943E-3</v>
      </c>
      <c r="Y164" s="795">
        <v>-2.1458157980712711E-3</v>
      </c>
      <c r="Z164" s="795">
        <v>-2.9015373045337967E-6</v>
      </c>
      <c r="AA164" s="795">
        <v>1.9945733605954974E-3</v>
      </c>
      <c r="AB164" s="795">
        <v>3.2876269489290344E-3</v>
      </c>
      <c r="AC164" s="795">
        <v>2.5610076879547528E-3</v>
      </c>
      <c r="AD164" s="795">
        <v>6.3380179130567704E-4</v>
      </c>
      <c r="AE164" s="795">
        <v>9.9556735094719073E-4</v>
      </c>
      <c r="AF164" s="795">
        <v>-2.7818803137891202E-4</v>
      </c>
      <c r="AG164" s="795">
        <v>1.1532841486114886E-2</v>
      </c>
      <c r="AH164" s="795">
        <v>1.0986579776488981E-2</v>
      </c>
      <c r="AI164" s="795">
        <v>1.0919696261485923E-2</v>
      </c>
    </row>
    <row r="165" spans="1:35" s="795" customFormat="1">
      <c r="A165" s="796">
        <v>44068</v>
      </c>
      <c r="B165" s="795">
        <v>7.4692290285005569E-5</v>
      </c>
      <c r="C165" s="795">
        <v>7.2022189236298217E-5</v>
      </c>
      <c r="D165" s="795">
        <v>1.5328310195905637E-4</v>
      </c>
      <c r="E165" s="795">
        <v>3.1034524811279773E-4</v>
      </c>
      <c r="F165" s="795">
        <v>8.9137076694445483E-5</v>
      </c>
      <c r="G165" s="795">
        <v>8.3551575811524614E-5</v>
      </c>
      <c r="H165" s="795">
        <v>5.7126030866849753E-4</v>
      </c>
      <c r="I165" s="795">
        <v>6.1483422905772578E-4</v>
      </c>
      <c r="J165" s="795">
        <v>6.2637638972495857E-4</v>
      </c>
      <c r="K165" s="795">
        <v>6.7012277380640306E-4</v>
      </c>
      <c r="L165" s="795">
        <v>1.726909682218114E-4</v>
      </c>
      <c r="M165" s="795">
        <v>1.5675797650960277E-4</v>
      </c>
      <c r="N165" s="795">
        <v>4.1517581702832373E-4</v>
      </c>
      <c r="O165" s="795">
        <v>3.2104326224025037E-4</v>
      </c>
      <c r="P165" s="795">
        <v>3.7530733269441896E-4</v>
      </c>
      <c r="Q165" s="795">
        <v>4.2333760824453393E-4</v>
      </c>
      <c r="R165" s="795">
        <v>4.4165776179294625E-4</v>
      </c>
      <c r="S165" s="795">
        <v>4.4348515432424129E-4</v>
      </c>
      <c r="T165" s="795">
        <v>4.8335112941000347E-4</v>
      </c>
      <c r="U165" s="795">
        <v>4.8335112941000347E-4</v>
      </c>
      <c r="V165" s="795">
        <v>4.9388215129564372E-4</v>
      </c>
      <c r="W165" s="795">
        <v>5.0613328152837589E-4</v>
      </c>
      <c r="X165" s="795">
        <v>-8.8361456698216045E-4</v>
      </c>
      <c r="Y165" s="795">
        <v>2.5133953915723595E-4</v>
      </c>
      <c r="Z165" s="795">
        <v>4.4212193387371812E-4</v>
      </c>
      <c r="AA165" s="795">
        <v>1.2458558082046878E-3</v>
      </c>
      <c r="AB165" s="795">
        <v>-7.113455032903282E-5</v>
      </c>
      <c r="AC165" s="795">
        <v>3.0938888569798095E-3</v>
      </c>
      <c r="AD165" s="795">
        <v>1.4152538869995901E-3</v>
      </c>
      <c r="AE165" s="795">
        <v>-7.9173121234399346E-5</v>
      </c>
      <c r="AF165" s="795">
        <v>8.7150032422345092E-4</v>
      </c>
      <c r="AG165" s="795">
        <v>-3.7487575372008308E-4</v>
      </c>
      <c r="AH165" s="795">
        <v>3.4220089633079098E-3</v>
      </c>
      <c r="AI165" s="795">
        <v>5.1757782217516368E-3</v>
      </c>
    </row>
    <row r="166" spans="1:35" s="795" customFormat="1">
      <c r="A166" s="796">
        <v>44069</v>
      </c>
      <c r="B166" s="795">
        <v>7.4692290285005569E-5</v>
      </c>
      <c r="C166" s="795">
        <v>7.4328659281919229E-5</v>
      </c>
      <c r="D166" s="795">
        <v>1.5328310195905637E-4</v>
      </c>
      <c r="E166" s="795">
        <v>8.8432170857166703E-4</v>
      </c>
      <c r="F166" s="795">
        <v>1.1572639676660224E-4</v>
      </c>
      <c r="G166" s="795">
        <v>1.2675731735423135E-4</v>
      </c>
      <c r="H166" s="795">
        <v>3.8080312573018915E-5</v>
      </c>
      <c r="I166" s="795">
        <v>2.6887515714646426E-4</v>
      </c>
      <c r="J166" s="795">
        <v>5.6607662697527594E-4</v>
      </c>
      <c r="K166" s="795">
        <v>6.9456454842597992E-4</v>
      </c>
      <c r="L166" s="795">
        <v>1.726909682218114E-4</v>
      </c>
      <c r="M166" s="795">
        <v>2.779752560908566E-4</v>
      </c>
      <c r="N166" s="795">
        <v>-1.3626572073932586E-5</v>
      </c>
      <c r="O166" s="795">
        <v>3.2104326224025037E-4</v>
      </c>
      <c r="P166" s="795">
        <v>3.7530733269441896E-4</v>
      </c>
      <c r="Q166" s="795">
        <v>4.2333760824453393E-4</v>
      </c>
      <c r="R166" s="795">
        <v>4.4165776179294625E-4</v>
      </c>
      <c r="S166" s="795">
        <v>4.4348515432424129E-4</v>
      </c>
      <c r="T166" s="795">
        <v>4.8335112941000347E-4</v>
      </c>
      <c r="U166" s="795">
        <v>4.8335112941000347E-4</v>
      </c>
      <c r="V166" s="795">
        <v>4.9388215129564372E-4</v>
      </c>
      <c r="W166" s="795">
        <v>5.0613328152837589E-4</v>
      </c>
      <c r="X166" s="795">
        <v>-1.5394010757709964E-3</v>
      </c>
      <c r="Y166" s="795">
        <v>3.8432700715154144E-3</v>
      </c>
      <c r="Z166" s="795">
        <v>-6.1781745046107783E-4</v>
      </c>
      <c r="AA166" s="795">
        <v>-3.0583229943473844E-3</v>
      </c>
      <c r="AB166" s="795">
        <v>-3.3851869029555282E-3</v>
      </c>
      <c r="AC166" s="795">
        <v>-8.7423944218980587E-3</v>
      </c>
      <c r="AD166" s="795">
        <v>5.5809281083396556E-5</v>
      </c>
      <c r="AE166" s="795">
        <v>-5.0974302608064459E-4</v>
      </c>
      <c r="AF166" s="795">
        <v>-3.6894007818913943E-3</v>
      </c>
      <c r="AG166" s="795">
        <v>-2.3726603724185669E-3</v>
      </c>
      <c r="AH166" s="795">
        <v>-5.8226257173498164E-3</v>
      </c>
      <c r="AI166" s="795">
        <v>1.0839775481074509E-2</v>
      </c>
    </row>
    <row r="167" spans="1:35" s="795" customFormat="1">
      <c r="A167" s="796">
        <v>44070</v>
      </c>
      <c r="B167" s="795">
        <v>7.4692290285005569E-5</v>
      </c>
      <c r="C167" s="795">
        <v>7.174494007022858E-5</v>
      </c>
      <c r="D167" s="795">
        <v>1.5328310195905637E-4</v>
      </c>
      <c r="E167" s="795">
        <v>2.1165211136131568E-4</v>
      </c>
      <c r="F167" s="795">
        <v>1.6465762671780126E-4</v>
      </c>
      <c r="G167" s="795">
        <v>1.1809980297505795E-4</v>
      </c>
      <c r="H167" s="795">
        <v>4.51330085552204E-4</v>
      </c>
      <c r="I167" s="795">
        <v>2.5830907649670998E-4</v>
      </c>
      <c r="J167" s="795">
        <v>1.3598448964979859E-4</v>
      </c>
      <c r="K167" s="795">
        <v>6.8973951278605838E-4</v>
      </c>
      <c r="L167" s="795">
        <v>0</v>
      </c>
      <c r="M167" s="795">
        <v>-2.9442257944434225E-5</v>
      </c>
      <c r="N167" s="795">
        <v>3.8647325402729749E-4</v>
      </c>
      <c r="O167" s="795">
        <v>3.2104326224025037E-4</v>
      </c>
      <c r="P167" s="795">
        <v>3.7530733269441896E-4</v>
      </c>
      <c r="Q167" s="795">
        <v>4.2333760824453393E-4</v>
      </c>
      <c r="R167" s="795">
        <v>4.4165776179294625E-4</v>
      </c>
      <c r="S167" s="795">
        <v>4.4348515432424129E-4</v>
      </c>
      <c r="T167" s="795">
        <v>4.8335112941000347E-4</v>
      </c>
      <c r="U167" s="795">
        <v>4.8335112941000347E-4</v>
      </c>
      <c r="V167" s="795">
        <v>4.9388215129564372E-4</v>
      </c>
      <c r="W167" s="795">
        <v>5.0613328152837589E-4</v>
      </c>
      <c r="X167" s="795">
        <v>-3.4724990477201789E-3</v>
      </c>
      <c r="Y167" s="795">
        <v>2.2817164924338051E-3</v>
      </c>
      <c r="Z167" s="795">
        <v>0</v>
      </c>
      <c r="AA167" s="795">
        <v>-4.8622830512923265E-4</v>
      </c>
      <c r="AB167" s="795">
        <v>-1.3800074891801017E-3</v>
      </c>
      <c r="AC167" s="795">
        <v>6.9444206994153657E-3</v>
      </c>
      <c r="AD167" s="795">
        <v>-1.4550295307631522E-3</v>
      </c>
      <c r="AE167" s="795">
        <v>2.7033374711482594E-4</v>
      </c>
      <c r="AF167" s="795">
        <v>1.6503676273236234E-3</v>
      </c>
      <c r="AG167" s="795">
        <v>5.050476191253539E-3</v>
      </c>
      <c r="AH167" s="795">
        <v>-5.4267262000736727E-3</v>
      </c>
      <c r="AI167" s="795">
        <v>1.8771771876513466E-3</v>
      </c>
    </row>
    <row r="168" spans="1:35" s="795" customFormat="1">
      <c r="A168" s="796">
        <v>44071</v>
      </c>
      <c r="B168" s="795">
        <v>7.4692290285005569E-5</v>
      </c>
      <c r="C168" s="795">
        <v>7.3784421655176402E-5</v>
      </c>
      <c r="D168" s="795">
        <v>1.5328310195905637E-4</v>
      </c>
      <c r="E168" s="795">
        <v>1.1203886871902213E-4</v>
      </c>
      <c r="F168" s="795">
        <v>1.6547912997011416E-4</v>
      </c>
      <c r="G168" s="795">
        <v>3.110554283503042E-5</v>
      </c>
      <c r="H168" s="795">
        <v>5.5216188043982761E-4</v>
      </c>
      <c r="I168" s="795">
        <v>3.9704764410330995E-4</v>
      </c>
      <c r="J168" s="795">
        <v>-5.0733582235285013E-7</v>
      </c>
      <c r="K168" s="795">
        <v>9.0645922723675554E-5</v>
      </c>
      <c r="L168" s="795">
        <v>-9.006400000000081E-5</v>
      </c>
      <c r="M168" s="795">
        <v>2.2103314498966853E-4</v>
      </c>
      <c r="N168" s="795">
        <v>3.2002681085696594E-4</v>
      </c>
      <c r="O168" s="795">
        <v>3.2104326224025037E-4</v>
      </c>
      <c r="P168" s="795">
        <v>3.7530733269441896E-4</v>
      </c>
      <c r="Q168" s="795">
        <v>4.2333760824453393E-4</v>
      </c>
      <c r="R168" s="795">
        <v>4.4165776179294625E-4</v>
      </c>
      <c r="S168" s="795">
        <v>4.4348515432424129E-4</v>
      </c>
      <c r="T168" s="795">
        <v>4.8335112941000347E-4</v>
      </c>
      <c r="U168" s="795">
        <v>4.8335112941000347E-4</v>
      </c>
      <c r="V168" s="795">
        <v>4.9388215129564372E-4</v>
      </c>
      <c r="W168" s="795">
        <v>5.0613328152837589E-4</v>
      </c>
      <c r="X168" s="795">
        <v>5.9438855718689787E-3</v>
      </c>
      <c r="Y168" s="795">
        <v>4.977289310283961E-4</v>
      </c>
      <c r="Z168" s="795">
        <v>-6.7429411840058684E-4</v>
      </c>
      <c r="AA168" s="795">
        <v>5.9576258997875442E-3</v>
      </c>
      <c r="AB168" s="795">
        <v>5.0742611183005604E-3</v>
      </c>
      <c r="AC168" s="795">
        <v>3.0911012207046618E-3</v>
      </c>
      <c r="AD168" s="795">
        <v>3.2164411664883374E-3</v>
      </c>
      <c r="AE168" s="795">
        <v>1.5561430856392278E-3</v>
      </c>
      <c r="AF168" s="795">
        <v>2.376726039992505E-3</v>
      </c>
      <c r="AG168" s="795">
        <v>8.8160523708191718E-3</v>
      </c>
      <c r="AH168" s="795">
        <v>9.9211562986383228E-3</v>
      </c>
      <c r="AI168" s="795">
        <v>5.1629681668186045E-3</v>
      </c>
    </row>
    <row r="169" spans="1:35" s="795" customFormat="1">
      <c r="A169" s="796">
        <v>44074</v>
      </c>
      <c r="B169" s="795">
        <v>7.4692290285005569E-5</v>
      </c>
      <c r="C169" s="795">
        <v>8.4268037426893372E-5</v>
      </c>
      <c r="D169" s="795">
        <v>1.5328310195905637E-4</v>
      </c>
      <c r="E169" s="795">
        <v>2.1733105578958245E-4</v>
      </c>
      <c r="F169" s="795">
        <v>1.3801787105172103E-4</v>
      </c>
      <c r="G169" s="795">
        <v>7.7761438275647521E-5</v>
      </c>
      <c r="H169" s="795">
        <v>6.0351023998106434E-4</v>
      </c>
      <c r="I169" s="795">
        <v>3.6542926241378559E-4</v>
      </c>
      <c r="J169" s="795">
        <v>2.3083791626921091E-4</v>
      </c>
      <c r="K169" s="795">
        <v>3.1146232647172312E-4</v>
      </c>
      <c r="L169" s="795">
        <v>-4.9234434250089443E-5</v>
      </c>
      <c r="M169" s="795">
        <v>3.419176438896887E-4</v>
      </c>
      <c r="N169" s="795">
        <v>8.9362452168950668E-5</v>
      </c>
      <c r="O169" s="795">
        <v>3.2104326224025037E-4</v>
      </c>
      <c r="P169" s="795">
        <v>3.7530733269441896E-4</v>
      </c>
      <c r="Q169" s="795">
        <v>4.2333760824453393E-4</v>
      </c>
      <c r="R169" s="795">
        <v>4.4165776179294625E-4</v>
      </c>
      <c r="S169" s="795">
        <v>4.4348515432424129E-4</v>
      </c>
      <c r="T169" s="795">
        <v>4.8335112941000347E-4</v>
      </c>
      <c r="U169" s="795">
        <v>4.8335112941000347E-4</v>
      </c>
      <c r="V169" s="795">
        <v>4.9388215129564372E-4</v>
      </c>
      <c r="W169" s="795">
        <v>5.0613328152837589E-4</v>
      </c>
      <c r="X169" s="795">
        <v>-6.166339720210301E-3</v>
      </c>
      <c r="Y169" s="795">
        <v>-1.2597875664289715E-3</v>
      </c>
      <c r="Z169" s="795">
        <v>1.7767568202340378E-3</v>
      </c>
      <c r="AA169" s="795">
        <v>-2.8091901098830085E-3</v>
      </c>
      <c r="AB169" s="795">
        <v>-2.9544435618592546E-3</v>
      </c>
      <c r="AC169" s="795">
        <v>-8.9901861204341182E-3</v>
      </c>
      <c r="AD169" s="795">
        <v>-1.6312087192777991E-3</v>
      </c>
      <c r="AE169" s="795">
        <v>-1.3887627758893961E-3</v>
      </c>
      <c r="AF169" s="795">
        <v>-1.4027635916591397E-3</v>
      </c>
      <c r="AG169" s="795">
        <v>-1.3246789946979698E-2</v>
      </c>
      <c r="AH169" s="795">
        <v>-1.8098306177113943E-2</v>
      </c>
      <c r="AI169" s="795">
        <v>-4.2373064801025651E-3</v>
      </c>
    </row>
    <row r="170" spans="1:35" s="795" customFormat="1">
      <c r="A170" s="796">
        <v>44075</v>
      </c>
      <c r="B170" s="795">
        <v>7.4692290285005569E-5</v>
      </c>
      <c r="C170" s="795">
        <v>7.1195158729109309E-5</v>
      </c>
      <c r="D170" s="795">
        <v>1.5328310195905637E-4</v>
      </c>
      <c r="E170" s="795">
        <v>1.9683129853342862E-4</v>
      </c>
      <c r="F170" s="795">
        <v>2.5450602924914634E-5</v>
      </c>
      <c r="G170" s="795">
        <v>3.6861815421396216E-5</v>
      </c>
      <c r="H170" s="795">
        <v>6.3081844927248554E-4</v>
      </c>
      <c r="I170" s="795">
        <v>4.1609849599733018E-4</v>
      </c>
      <c r="J170" s="795">
        <v>1.638317351708718E-4</v>
      </c>
      <c r="K170" s="795">
        <v>4.3618755512730978E-4</v>
      </c>
      <c r="L170" s="795">
        <v>-3.0104193333513329E-4</v>
      </c>
      <c r="M170" s="795">
        <v>9.0962433688668298E-5</v>
      </c>
      <c r="N170" s="795">
        <v>1.5224983935513414E-4</v>
      </c>
      <c r="O170" s="795">
        <v>5.1075840392966754E-4</v>
      </c>
      <c r="P170" s="795">
        <v>5.6503276579578099E-4</v>
      </c>
      <c r="Q170" s="795">
        <v>6.1307215049200003E-4</v>
      </c>
      <c r="R170" s="795">
        <v>6.313957785355484E-4</v>
      </c>
      <c r="S170" s="795">
        <v>6.3322351763961393E-4</v>
      </c>
      <c r="T170" s="795">
        <v>4.8335112941000347E-4</v>
      </c>
      <c r="U170" s="795">
        <v>4.8335112941000347E-4</v>
      </c>
      <c r="V170" s="795">
        <v>4.9388215129564372E-4</v>
      </c>
      <c r="W170" s="795">
        <v>5.0613328152837589E-4</v>
      </c>
      <c r="X170" s="795">
        <v>3.4324822217641771E-3</v>
      </c>
      <c r="Y170" s="795">
        <v>-3.5547029088757176E-3</v>
      </c>
      <c r="Z170" s="795">
        <v>2.1970936742943259E-4</v>
      </c>
      <c r="AA170" s="795">
        <v>6.6056442139927896E-3</v>
      </c>
      <c r="AB170" s="795">
        <v>4.9416319312645118E-3</v>
      </c>
      <c r="AC170" s="795">
        <v>1.308264822965155E-2</v>
      </c>
      <c r="AD170" s="795">
        <v>9.3870735057266508E-4</v>
      </c>
      <c r="AE170" s="795">
        <v>-1.3654934322805401E-3</v>
      </c>
      <c r="AF170" s="795">
        <v>4.8590371188295123E-4</v>
      </c>
      <c r="AG170" s="795">
        <v>1.4538344235289768E-2</v>
      </c>
      <c r="AH170" s="795">
        <v>1.567625516954152E-2</v>
      </c>
      <c r="AI170" s="795">
        <v>1.0392969290918375E-2</v>
      </c>
    </row>
    <row r="171" spans="1:35" s="795" customFormat="1">
      <c r="A171" s="796">
        <v>44076</v>
      </c>
      <c r="B171" s="795">
        <v>7.4692290285005569E-5</v>
      </c>
      <c r="C171" s="795">
        <v>7.4478521478793525E-5</v>
      </c>
      <c r="D171" s="795">
        <v>1.5328310195905637E-4</v>
      </c>
      <c r="E171" s="795">
        <v>2.7761286433269916E-4</v>
      </c>
      <c r="F171" s="795">
        <v>1.730596954150343E-4</v>
      </c>
      <c r="G171" s="795">
        <v>8.2936027525404299E-5</v>
      </c>
      <c r="H171" s="795">
        <v>3.2576062277156481E-4</v>
      </c>
      <c r="I171" s="795">
        <v>1.6685380624159585E-4</v>
      </c>
      <c r="J171" s="795">
        <v>2.8501038107209276E-4</v>
      </c>
      <c r="K171" s="795">
        <v>4.6989952546838687E-4</v>
      </c>
      <c r="L171" s="795">
        <v>-4.7394867675909502E-5</v>
      </c>
      <c r="M171" s="795">
        <v>1.7662711124732944E-4</v>
      </c>
      <c r="N171" s="795">
        <v>2.1280436603876574E-4</v>
      </c>
      <c r="O171" s="795">
        <v>5.1075840392966754E-4</v>
      </c>
      <c r="P171" s="795">
        <v>5.6503276579578099E-4</v>
      </c>
      <c r="Q171" s="795">
        <v>6.1307215049200003E-4</v>
      </c>
      <c r="R171" s="795">
        <v>6.313957785355484E-4</v>
      </c>
      <c r="S171" s="795">
        <v>6.3322351763961393E-4</v>
      </c>
      <c r="T171" s="795">
        <v>4.8335112941000347E-4</v>
      </c>
      <c r="U171" s="795">
        <v>4.8335112941000347E-4</v>
      </c>
      <c r="V171" s="795">
        <v>4.9388215129564372E-4</v>
      </c>
      <c r="W171" s="795">
        <v>5.0613328152837589E-4</v>
      </c>
      <c r="X171" s="795">
        <v>-2.2482762558987401E-3</v>
      </c>
      <c r="Y171" s="795">
        <v>-1.1221861183083881E-3</v>
      </c>
      <c r="Z171" s="795">
        <v>-1.7256184906615513E-3</v>
      </c>
      <c r="AA171" s="795">
        <v>1.0134603923601659E-3</v>
      </c>
      <c r="AB171" s="795">
        <v>6.7917866283417894E-4</v>
      </c>
      <c r="AC171" s="795">
        <v>2.8545823112602342E-4</v>
      </c>
      <c r="AD171" s="795">
        <v>2.8860682459330711E-4</v>
      </c>
      <c r="AE171" s="795">
        <v>2.4310283595234683E-3</v>
      </c>
      <c r="AF171" s="795">
        <v>-5.0633809069078328E-4</v>
      </c>
      <c r="AG171" s="795">
        <v>-7.1941578178914556E-3</v>
      </c>
      <c r="AH171" s="795">
        <v>2.8085148415837313E-3</v>
      </c>
      <c r="AI171" s="795">
        <v>1.3081944560610514E-2</v>
      </c>
    </row>
    <row r="172" spans="1:35" s="795" customFormat="1">
      <c r="A172" s="796">
        <v>44077</v>
      </c>
      <c r="B172" s="795">
        <v>7.4692290285005569E-5</v>
      </c>
      <c r="C172" s="795">
        <v>7.1362528398344338E-5</v>
      </c>
      <c r="D172" s="795">
        <v>1.5328310195905637E-4</v>
      </c>
      <c r="E172" s="795">
        <v>1.5137432309897392E-4</v>
      </c>
      <c r="F172" s="795">
        <v>1.9338619222586395E-4</v>
      </c>
      <c r="G172" s="795">
        <v>1.1172399336101257E-4</v>
      </c>
      <c r="H172" s="795">
        <v>4.7013635209491866E-4</v>
      </c>
      <c r="I172" s="795">
        <v>3.4815854753400544E-4</v>
      </c>
      <c r="J172" s="795">
        <v>1.4398556088446313E-4</v>
      </c>
      <c r="K172" s="795">
        <v>4.8997115533699898E-4</v>
      </c>
      <c r="L172" s="795">
        <v>-4.9075932761932783E-5</v>
      </c>
      <c r="M172" s="795">
        <v>2.0484120908936809E-4</v>
      </c>
      <c r="N172" s="795">
        <v>3.3352693409915979E-4</v>
      </c>
      <c r="O172" s="795">
        <v>5.1075840392966754E-4</v>
      </c>
      <c r="P172" s="795">
        <v>5.6503276579578099E-4</v>
      </c>
      <c r="Q172" s="795">
        <v>6.1307215049200003E-4</v>
      </c>
      <c r="R172" s="795">
        <v>6.313957785355484E-4</v>
      </c>
      <c r="S172" s="795">
        <v>6.3322351763961393E-4</v>
      </c>
      <c r="T172" s="795">
        <v>4.8335112941000347E-4</v>
      </c>
      <c r="U172" s="795">
        <v>4.8335112941000347E-4</v>
      </c>
      <c r="V172" s="795">
        <v>4.9388215129564372E-4</v>
      </c>
      <c r="W172" s="795">
        <v>5.0613328152837589E-4</v>
      </c>
      <c r="X172" s="795">
        <v>-4.0544867762303261E-3</v>
      </c>
      <c r="Y172" s="795">
        <v>-3.6152550744165124E-3</v>
      </c>
      <c r="Z172" s="795">
        <v>-2.4787241839508978E-3</v>
      </c>
      <c r="AA172" s="795">
        <v>-5.2092899374233115E-3</v>
      </c>
      <c r="AB172" s="795">
        <v>-1.444734866286046E-3</v>
      </c>
      <c r="AC172" s="795">
        <v>-9.1137677902363157E-3</v>
      </c>
      <c r="AD172" s="795">
        <v>-2.9078762286197657E-3</v>
      </c>
      <c r="AE172" s="795">
        <v>-3.0638927919814929E-3</v>
      </c>
      <c r="AF172" s="795">
        <v>1.971374390552505E-5</v>
      </c>
      <c r="AG172" s="795">
        <v>-2.7113132992140909E-2</v>
      </c>
      <c r="AH172" s="795">
        <v>-1.0461866009509824E-2</v>
      </c>
      <c r="AI172" s="795">
        <v>-3.1256122288075172E-2</v>
      </c>
    </row>
    <row r="173" spans="1:35" s="795" customFormat="1">
      <c r="A173" s="796">
        <v>44078</v>
      </c>
      <c r="B173" s="795">
        <v>7.4692290285005569E-5</v>
      </c>
      <c r="C173" s="795">
        <v>7.5889477550550311E-5</v>
      </c>
      <c r="D173" s="795">
        <v>1.5328310195905637E-4</v>
      </c>
      <c r="E173" s="795">
        <v>3.2148791967512302E-4</v>
      </c>
      <c r="F173" s="795">
        <v>9.9218463792904998E-5</v>
      </c>
      <c r="G173" s="795">
        <v>7.3994481220940322E-4</v>
      </c>
      <c r="H173" s="795">
        <v>3.7015484730029691E-4</v>
      </c>
      <c r="I173" s="795">
        <v>2.5941674736507103E-4</v>
      </c>
      <c r="J173" s="795">
        <v>4.5622658035870955E-6</v>
      </c>
      <c r="K173" s="795">
        <v>2.549083393326157E-4</v>
      </c>
      <c r="L173" s="795">
        <v>-4.8427992272004339E-5</v>
      </c>
      <c r="M173" s="795">
        <v>3.5152736755783565E-4</v>
      </c>
      <c r="N173" s="795">
        <v>3.2109958259862736E-5</v>
      </c>
      <c r="O173" s="795">
        <v>5.1075840392966754E-4</v>
      </c>
      <c r="P173" s="795">
        <v>5.6503276579578099E-4</v>
      </c>
      <c r="Q173" s="795">
        <v>6.1307215049200003E-4</v>
      </c>
      <c r="R173" s="795">
        <v>6.313957785355484E-4</v>
      </c>
      <c r="S173" s="795">
        <v>6.3322351763961393E-4</v>
      </c>
      <c r="T173" s="795">
        <v>4.8335112941000347E-4</v>
      </c>
      <c r="U173" s="795">
        <v>4.8335112941000347E-4</v>
      </c>
      <c r="V173" s="795">
        <v>4.9388215129564372E-4</v>
      </c>
      <c r="W173" s="795">
        <v>5.0613328152837589E-4</v>
      </c>
      <c r="X173" s="795">
        <v>6.5204412046042659E-3</v>
      </c>
      <c r="Y173" s="795">
        <v>2.5716090566845207E-3</v>
      </c>
      <c r="Z173" s="795">
        <v>2.7070098711867718E-3</v>
      </c>
      <c r="AA173" s="795">
        <v>-2.4772894592804962E-3</v>
      </c>
      <c r="AB173" s="795">
        <v>1.9500608845377521E-3</v>
      </c>
      <c r="AC173" s="795">
        <v>-2.1648248995468355E-3</v>
      </c>
      <c r="AD173" s="795">
        <v>-7.7202812837318113E-4</v>
      </c>
      <c r="AE173" s="795">
        <v>1.3357003034677462E-3</v>
      </c>
      <c r="AF173" s="795">
        <v>-2.6859263931733324E-4</v>
      </c>
      <c r="AG173" s="795">
        <v>-1.7747370366761883E-3</v>
      </c>
      <c r="AH173" s="795">
        <v>-3.8132433764613838E-3</v>
      </c>
      <c r="AI173" s="795">
        <v>-1.3129882361581191E-2</v>
      </c>
    </row>
    <row r="174" spans="1:35" s="795" customFormat="1">
      <c r="A174" s="796">
        <v>44082</v>
      </c>
      <c r="B174" s="795">
        <v>7.4692290285005569E-5</v>
      </c>
      <c r="C174" s="795">
        <v>7.5528291520798874E-5</v>
      </c>
      <c r="D174" s="795">
        <v>1.5328310195905637E-4</v>
      </c>
      <c r="E174" s="795">
        <v>1.0138745126941906E-4</v>
      </c>
      <c r="F174" s="795">
        <v>1.221029174964805E-4</v>
      </c>
      <c r="G174" s="795">
        <v>3.682603324350886E-5</v>
      </c>
      <c r="H174" s="795">
        <v>1.0042111754482441E-4</v>
      </c>
      <c r="I174" s="795">
        <v>2.4726797082408325E-4</v>
      </c>
      <c r="J174" s="795">
        <v>3.6650034749108329E-4</v>
      </c>
      <c r="K174" s="795">
        <v>3.6735244701335823E-4</v>
      </c>
      <c r="L174" s="795">
        <v>-4.4427995797735598E-5</v>
      </c>
      <c r="M174" s="795">
        <v>6.7072480162244652E-4</v>
      </c>
      <c r="N174" s="795">
        <v>4.4865505918023629E-4</v>
      </c>
      <c r="O174" s="795">
        <v>5.1075840392966754E-4</v>
      </c>
      <c r="P174" s="795">
        <v>5.6503276579578099E-4</v>
      </c>
      <c r="Q174" s="795">
        <v>6.1307215049200003E-4</v>
      </c>
      <c r="R174" s="795">
        <v>6.313957785355484E-4</v>
      </c>
      <c r="S174" s="795">
        <v>6.3322351763961393E-4</v>
      </c>
      <c r="T174" s="795">
        <v>4.8335112941000347E-4</v>
      </c>
      <c r="U174" s="795">
        <v>4.8335112941000347E-4</v>
      </c>
      <c r="V174" s="795">
        <v>4.9388215129564372E-4</v>
      </c>
      <c r="W174" s="795">
        <v>5.0613328152837589E-4</v>
      </c>
      <c r="X174" s="795">
        <v>-6.7804087654185219E-3</v>
      </c>
      <c r="Y174" s="795">
        <v>-2.8358100734543479E-3</v>
      </c>
      <c r="Z174" s="795">
        <v>-2.3764439856743813E-5</v>
      </c>
      <c r="AA174" s="795">
        <v>-6.3957772997895734E-3</v>
      </c>
      <c r="AB174" s="795">
        <v>-7.5873065937724915E-3</v>
      </c>
      <c r="AC174" s="795">
        <v>-7.7942177380238009E-3</v>
      </c>
      <c r="AD174" s="795">
        <v>-3.2023717128494278E-3</v>
      </c>
      <c r="AE174" s="795">
        <v>1.1420403664890166E-3</v>
      </c>
      <c r="AF174" s="795">
        <v>1.6020931234639324E-3</v>
      </c>
      <c r="AG174" s="795">
        <v>-7.9364980067002655E-3</v>
      </c>
      <c r="AH174" s="795">
        <v>-1.1448433757343945E-2</v>
      </c>
      <c r="AI174" s="795">
        <v>-2.4090062557635239E-2</v>
      </c>
    </row>
    <row r="175" spans="1:35" s="795" customFormat="1">
      <c r="A175" s="796">
        <v>44083</v>
      </c>
      <c r="B175" s="795">
        <v>7.4692290285005569E-5</v>
      </c>
      <c r="C175" s="795">
        <v>7.3034784548786646E-5</v>
      </c>
      <c r="D175" s="795">
        <v>1.5328310195905637E-4</v>
      </c>
      <c r="E175" s="795">
        <v>1.9195505002311819E-4</v>
      </c>
      <c r="F175" s="795">
        <v>1.7295801444183745E-4</v>
      </c>
      <c r="G175" s="795">
        <v>1.7836952988115051E-4</v>
      </c>
      <c r="H175" s="795">
        <v>3.3842280847817818E-4</v>
      </c>
      <c r="I175" s="795">
        <v>3.631605435330254E-4</v>
      </c>
      <c r="J175" s="795">
        <v>4.7176599595832869E-4</v>
      </c>
      <c r="K175" s="795">
        <v>4.4534475499302673E-4</v>
      </c>
      <c r="L175" s="795">
        <v>-5.0473774452441944E-5</v>
      </c>
      <c r="M175" s="795">
        <v>1.407184543504858E-4</v>
      </c>
      <c r="N175" s="795">
        <v>4.1192373945464489E-4</v>
      </c>
      <c r="O175" s="795">
        <v>5.1075840392966754E-4</v>
      </c>
      <c r="P175" s="795">
        <v>5.6503276579578099E-4</v>
      </c>
      <c r="Q175" s="795">
        <v>6.1307215049200003E-4</v>
      </c>
      <c r="R175" s="795">
        <v>6.313957785355484E-4</v>
      </c>
      <c r="S175" s="795">
        <v>6.3322351763961393E-4</v>
      </c>
      <c r="T175" s="795">
        <v>4.8335112941000347E-4</v>
      </c>
      <c r="U175" s="795">
        <v>4.8335112941000347E-4</v>
      </c>
      <c r="V175" s="795">
        <v>4.9388215129564372E-4</v>
      </c>
      <c r="W175" s="795">
        <v>5.0613328152837589E-4</v>
      </c>
      <c r="X175" s="795">
        <v>7.3552896016746416E-3</v>
      </c>
      <c r="Y175" s="795">
        <v>-4.1728098466775609E-4</v>
      </c>
      <c r="Z175" s="795">
        <v>-5.8454018925369056E-4</v>
      </c>
      <c r="AA175" s="795">
        <v>5.7211258505471818E-3</v>
      </c>
      <c r="AB175" s="795">
        <v>4.5544155228303129E-3</v>
      </c>
      <c r="AC175" s="795">
        <v>5.8351265317975187E-3</v>
      </c>
      <c r="AD175" s="795">
        <v>2.7064437913129069E-3</v>
      </c>
      <c r="AE175" s="795">
        <v>4.5648498341299693E-4</v>
      </c>
      <c r="AF175" s="795">
        <v>-1.2511382828530593E-3</v>
      </c>
      <c r="AG175" s="795">
        <v>1.6494776885199958E-2</v>
      </c>
      <c r="AH175" s="795">
        <v>9.0148870643800283E-3</v>
      </c>
      <c r="AI175" s="795">
        <v>1.9145765775147705E-2</v>
      </c>
    </row>
    <row r="176" spans="1:35" s="795" customFormat="1">
      <c r="A176" s="796">
        <v>44084</v>
      </c>
      <c r="B176" s="795">
        <v>7.4692290285005569E-5</v>
      </c>
      <c r="C176" s="795">
        <v>5.3217324895493689E-5</v>
      </c>
      <c r="D176" s="795">
        <v>1.5328310195905637E-4</v>
      </c>
      <c r="E176" s="795">
        <v>1.5310657024647512E-4</v>
      </c>
      <c r="F176" s="795">
        <v>5.3686830028265575E-6</v>
      </c>
      <c r="G176" s="795">
        <v>2.3586601659575379E-5</v>
      </c>
      <c r="H176" s="795">
        <v>6.4301310692904678E-5</v>
      </c>
      <c r="I176" s="795">
        <v>1.5132903923764651E-4</v>
      </c>
      <c r="J176" s="795">
        <v>-1.0129828952765152E-5</v>
      </c>
      <c r="K176" s="795">
        <v>2.563083978177616E-4</v>
      </c>
      <c r="L176" s="795">
        <v>-5.5525755625951412E-5</v>
      </c>
      <c r="M176" s="795">
        <v>9.7258677951517214E-5</v>
      </c>
      <c r="N176" s="795">
        <v>1.3641149997778435E-4</v>
      </c>
      <c r="O176" s="795">
        <v>5.1075840392966754E-4</v>
      </c>
      <c r="P176" s="795">
        <v>5.6503276579578099E-4</v>
      </c>
      <c r="Q176" s="795">
        <v>6.1307215049200003E-4</v>
      </c>
      <c r="R176" s="795">
        <v>6.313957785355484E-4</v>
      </c>
      <c r="S176" s="795">
        <v>6.3322351763961393E-4</v>
      </c>
      <c r="T176" s="795">
        <v>4.8335112941000347E-4</v>
      </c>
      <c r="U176" s="795">
        <v>4.8335112941000347E-4</v>
      </c>
      <c r="V176" s="795">
        <v>4.9388215129564372E-4</v>
      </c>
      <c r="W176" s="795">
        <v>5.0613328152837589E-4</v>
      </c>
      <c r="X176" s="795">
        <v>-3.6310736670046584E-3</v>
      </c>
      <c r="Y176" s="795">
        <v>1.3761453039831117E-3</v>
      </c>
      <c r="Z176" s="795">
        <v>-2.7876597454290497E-4</v>
      </c>
      <c r="AA176" s="795">
        <v>-8.1532357676334932E-3</v>
      </c>
      <c r="AB176" s="795">
        <v>-7.3000130120374207E-3</v>
      </c>
      <c r="AC176" s="795">
        <v>-1.1445991286457624E-2</v>
      </c>
      <c r="AD176" s="795">
        <v>-2.5901238339195443E-3</v>
      </c>
      <c r="AE176" s="795">
        <v>-4.3646917824458065E-4</v>
      </c>
      <c r="AF176" s="795">
        <v>-5.7828959699546267E-4</v>
      </c>
      <c r="AG176" s="795">
        <v>-1.9256903461139174E-2</v>
      </c>
      <c r="AH176" s="795">
        <v>-1.79711342710549E-2</v>
      </c>
      <c r="AI176" s="795">
        <v>-1.7301105684991991E-2</v>
      </c>
    </row>
    <row r="177" spans="1:35" s="795" customFormat="1">
      <c r="A177" s="796">
        <v>44085</v>
      </c>
      <c r="B177" s="795">
        <v>7.4692290285005569E-5</v>
      </c>
      <c r="C177" s="795">
        <v>-5.6412692873708536E-5</v>
      </c>
      <c r="D177" s="795">
        <v>1.5328310195905637E-4</v>
      </c>
      <c r="E177" s="795">
        <v>1.0542701100324514E-4</v>
      </c>
      <c r="F177" s="795">
        <v>6.6966896878462023E-5</v>
      </c>
      <c r="G177" s="795">
        <v>2.0422063652425493E-4</v>
      </c>
      <c r="H177" s="795">
        <v>3.4683921413769525E-4</v>
      </c>
      <c r="I177" s="795">
        <v>1.8349893844260556E-4</v>
      </c>
      <c r="J177" s="795">
        <v>3.0693692648764426E-4</v>
      </c>
      <c r="K177" s="795">
        <v>3.1838600517497539E-4</v>
      </c>
      <c r="L177" s="795">
        <v>-6.4941761678372067E-5</v>
      </c>
      <c r="M177" s="795">
        <v>1.6370006332078191E-4</v>
      </c>
      <c r="N177" s="795">
        <v>1.8510882728306477E-4</v>
      </c>
      <c r="O177" s="795">
        <v>5.1075840392966754E-4</v>
      </c>
      <c r="P177" s="795">
        <v>5.6503276579578099E-4</v>
      </c>
      <c r="Q177" s="795">
        <v>6.1307215049200003E-4</v>
      </c>
      <c r="R177" s="795">
        <v>6.313957785355484E-4</v>
      </c>
      <c r="S177" s="795">
        <v>6.3322351763961393E-4</v>
      </c>
      <c r="T177" s="795">
        <v>4.8335112941000347E-4</v>
      </c>
      <c r="U177" s="795">
        <v>4.8335112941000347E-4</v>
      </c>
      <c r="V177" s="795">
        <v>4.9388215129564372E-4</v>
      </c>
      <c r="W177" s="795">
        <v>5.0613328152837589E-4</v>
      </c>
      <c r="X177" s="795">
        <v>1.7045219368945208E-3</v>
      </c>
      <c r="Y177" s="795">
        <v>2.1374011348571642E-3</v>
      </c>
      <c r="Z177" s="795">
        <v>2.7863305987652076E-4</v>
      </c>
      <c r="AA177" s="795">
        <v>-2.428043142601144E-3</v>
      </c>
      <c r="AB177" s="795">
        <v>-1.5594668345224605E-3</v>
      </c>
      <c r="AC177" s="795">
        <v>-5.7677167264813534E-3</v>
      </c>
      <c r="AD177" s="795">
        <v>2.2151837696582355E-4</v>
      </c>
      <c r="AE177" s="795">
        <v>1.4894966096794526E-3</v>
      </c>
      <c r="AF177" s="795">
        <v>-1.2291966513522379E-4</v>
      </c>
      <c r="AG177" s="795">
        <v>2.5469896395691194E-4</v>
      </c>
      <c r="AH177" s="795">
        <v>-6.0426920282014018E-3</v>
      </c>
      <c r="AI177" s="795">
        <v>-1.9736457074412961E-3</v>
      </c>
    </row>
    <row r="178" spans="1:35" s="795" customFormat="1">
      <c r="A178" s="796">
        <v>44088</v>
      </c>
      <c r="B178" s="795">
        <v>7.4692290285005569E-5</v>
      </c>
      <c r="C178" s="795">
        <v>-1.8141924040770974E-4</v>
      </c>
      <c r="D178" s="795">
        <v>1.5328310195905637E-4</v>
      </c>
      <c r="E178" s="795">
        <v>7.964540581673063E-5</v>
      </c>
      <c r="F178" s="795">
        <v>-4.6675909551585626E-4</v>
      </c>
      <c r="G178" s="795">
        <v>2.9907900919723396E-4</v>
      </c>
      <c r="H178" s="795">
        <v>4.0341624518047681E-4</v>
      </c>
      <c r="I178" s="795">
        <v>4.4337440916941695E-4</v>
      </c>
      <c r="J178" s="795">
        <v>4.7697337607521817E-4</v>
      </c>
      <c r="K178" s="795">
        <v>1.6592480519794783E-4</v>
      </c>
      <c r="L178" s="795">
        <v>-1.5975586028327271E-4</v>
      </c>
      <c r="M178" s="795">
        <v>1.9187260127861983E-4</v>
      </c>
      <c r="N178" s="795">
        <v>4.4432735952937286E-4</v>
      </c>
      <c r="O178" s="795">
        <v>5.1075840392966754E-4</v>
      </c>
      <c r="P178" s="795">
        <v>5.6503276579578099E-4</v>
      </c>
      <c r="Q178" s="795">
        <v>6.1307215049200003E-4</v>
      </c>
      <c r="R178" s="795">
        <v>6.313957785355484E-4</v>
      </c>
      <c r="S178" s="795">
        <v>6.3322351763961393E-4</v>
      </c>
      <c r="T178" s="795">
        <v>4.8335112941000347E-4</v>
      </c>
      <c r="U178" s="795">
        <v>4.8335112941000347E-4</v>
      </c>
      <c r="V178" s="795">
        <v>4.9388215129564372E-4</v>
      </c>
      <c r="W178" s="795">
        <v>5.0613328152837589E-4</v>
      </c>
      <c r="X178" s="795">
        <v>4.3316839308324973E-3</v>
      </c>
      <c r="Y178" s="795">
        <v>1.5267706716064477E-3</v>
      </c>
      <c r="Z178" s="795">
        <v>1.3150263341770163E-3</v>
      </c>
      <c r="AA178" s="795">
        <v>6.3467394941774113E-3</v>
      </c>
      <c r="AB178" s="795">
        <v>5.850235773730228E-3</v>
      </c>
      <c r="AC178" s="795">
        <v>1.4417970734549757E-2</v>
      </c>
      <c r="AD178" s="795">
        <v>1.7998034240676031E-3</v>
      </c>
      <c r="AE178" s="795">
        <v>-5.3547694205402507E-6</v>
      </c>
      <c r="AF178" s="795">
        <v>-1.9676027249754258E-3</v>
      </c>
      <c r="AG178" s="795">
        <v>8.645755472841854E-3</v>
      </c>
      <c r="AH178" s="795">
        <v>1.3397899661755641E-2</v>
      </c>
      <c r="AI178" s="795">
        <v>1.254392694427886E-2</v>
      </c>
    </row>
    <row r="179" spans="1:35" s="795" customFormat="1">
      <c r="A179" s="796">
        <v>44089</v>
      </c>
      <c r="B179" s="795">
        <v>7.4692290285005569E-5</v>
      </c>
      <c r="C179" s="795">
        <v>-2.468531334931523E-4</v>
      </c>
      <c r="D179" s="795">
        <v>1.5328310195905637E-4</v>
      </c>
      <c r="E179" s="795">
        <v>2.1188463751786735E-4</v>
      </c>
      <c r="F179" s="795">
        <v>-8.141004458617207E-5</v>
      </c>
      <c r="G179" s="795">
        <v>3.2371372666961662E-4</v>
      </c>
      <c r="H179" s="795">
        <v>1.9709025362191213E-5</v>
      </c>
      <c r="I179" s="795">
        <v>-2.2520837807293859E-5</v>
      </c>
      <c r="J179" s="795">
        <v>3.7400772814355498E-4</v>
      </c>
      <c r="K179" s="795">
        <v>4.8658615341512501E-4</v>
      </c>
      <c r="L179" s="795">
        <v>-1.7163676717724119E-4</v>
      </c>
      <c r="M179" s="795">
        <v>2.3358287603270078E-4</v>
      </c>
      <c r="N179" s="795">
        <v>3.5195098690699034E-4</v>
      </c>
      <c r="O179" s="795">
        <v>5.1075840392966754E-4</v>
      </c>
      <c r="P179" s="795">
        <v>5.6503276579578099E-4</v>
      </c>
      <c r="Q179" s="795">
        <v>6.1307215049200003E-4</v>
      </c>
      <c r="R179" s="795">
        <v>6.313957785355484E-4</v>
      </c>
      <c r="S179" s="795">
        <v>6.3322351763961393E-4</v>
      </c>
      <c r="T179" s="795">
        <v>4.8335112941000347E-4</v>
      </c>
      <c r="U179" s="795">
        <v>4.8335112941000347E-4</v>
      </c>
      <c r="V179" s="795">
        <v>4.9388215129564372E-4</v>
      </c>
      <c r="W179" s="795">
        <v>5.0613328152837589E-4</v>
      </c>
      <c r="X179" s="795">
        <v>2.9432778565046114E-3</v>
      </c>
      <c r="Y179" s="795">
        <v>1.1803903185951814E-3</v>
      </c>
      <c r="Z179" s="795">
        <v>-2.6298584512052248E-4</v>
      </c>
      <c r="AA179" s="795">
        <v>1.3324586858254328E-4</v>
      </c>
      <c r="AB179" s="795">
        <v>5.0246437818990408E-4</v>
      </c>
      <c r="AC179" s="795">
        <v>-3.2363285276592046E-3</v>
      </c>
      <c r="AD179" s="795">
        <v>9.2745007227112986E-4</v>
      </c>
      <c r="AE179" s="795">
        <v>-2.6591078116601219E-3</v>
      </c>
      <c r="AF179" s="795">
        <v>-3.2062988452141727E-4</v>
      </c>
      <c r="AG179" s="795">
        <v>-2.5111398393088402E-3</v>
      </c>
      <c r="AH179" s="795">
        <v>1.0392738194535678E-3</v>
      </c>
      <c r="AI179" s="795">
        <v>6.0663463406391838E-3</v>
      </c>
    </row>
    <row r="180" spans="1:35" s="795" customFormat="1">
      <c r="A180" s="796">
        <v>44090</v>
      </c>
      <c r="B180" s="795">
        <v>7.4692290285005569E-5</v>
      </c>
      <c r="C180" s="795">
        <v>-5.2689225915447668E-4</v>
      </c>
      <c r="D180" s="795">
        <v>1.5328310195905637E-4</v>
      </c>
      <c r="E180" s="795">
        <v>1.6400810532513077E-4</v>
      </c>
      <c r="F180" s="795">
        <v>-2.2898439202778675E-5</v>
      </c>
      <c r="G180" s="795">
        <v>6.3227329840653823E-6</v>
      </c>
      <c r="H180" s="795">
        <v>3.5419353141552534E-5</v>
      </c>
      <c r="I180" s="795">
        <v>9.7324383779850976E-5</v>
      </c>
      <c r="J180" s="795">
        <v>2.089410583852036E-4</v>
      </c>
      <c r="K180" s="795">
        <v>1.4400896195487789E-4</v>
      </c>
      <c r="L180" s="795">
        <v>-2.8435773599166936E-4</v>
      </c>
      <c r="M180" s="795">
        <v>1.3959841659083594E-4</v>
      </c>
      <c r="N180" s="795">
        <v>7.0139114056733121E-6</v>
      </c>
      <c r="O180" s="795">
        <v>5.1075840392966754E-4</v>
      </c>
      <c r="P180" s="795">
        <v>5.6503276579578099E-4</v>
      </c>
      <c r="Q180" s="795">
        <v>6.1307215049200003E-4</v>
      </c>
      <c r="R180" s="795">
        <v>6.313957785355484E-4</v>
      </c>
      <c r="S180" s="795">
        <v>6.3322351763961393E-4</v>
      </c>
      <c r="T180" s="795">
        <v>4.8335112941000347E-4</v>
      </c>
      <c r="U180" s="795">
        <v>4.8335112941000347E-4</v>
      </c>
      <c r="V180" s="795">
        <v>4.9388215129564372E-4</v>
      </c>
      <c r="W180" s="795">
        <v>5.0613328152837589E-4</v>
      </c>
      <c r="X180" s="795">
        <v>-3.5068235037749584E-4</v>
      </c>
      <c r="Y180" s="795">
        <v>4.9665621299865848E-4</v>
      </c>
      <c r="Z180" s="795">
        <v>-7.5071176101748627E-4</v>
      </c>
      <c r="AA180" s="795">
        <v>-1.458060301047448E-3</v>
      </c>
      <c r="AB180" s="795">
        <v>-3.2512520237724107E-3</v>
      </c>
      <c r="AC180" s="795">
        <v>-1.4381625922385011E-3</v>
      </c>
      <c r="AD180" s="795">
        <v>-2.9802420557958342E-3</v>
      </c>
      <c r="AE180" s="795">
        <v>1.2901816372752339E-3</v>
      </c>
      <c r="AF180" s="795">
        <v>-1.1071062890978256E-3</v>
      </c>
      <c r="AG180" s="795">
        <v>-8.2827333900126199E-3</v>
      </c>
      <c r="AH180" s="795">
        <v>-7.9652492535181585E-3</v>
      </c>
      <c r="AI180" s="795">
        <v>-4.9407879496302654E-3</v>
      </c>
    </row>
    <row r="181" spans="1:35" s="795" customFormat="1">
      <c r="A181" s="796">
        <v>44091</v>
      </c>
      <c r="B181" s="795">
        <v>7.4692290285005569E-5</v>
      </c>
      <c r="C181" s="795">
        <v>-1.8337121849110183E-4</v>
      </c>
      <c r="D181" s="795">
        <v>1.5328310195905637E-4</v>
      </c>
      <c r="E181" s="795">
        <v>1.4599868348463829E-4</v>
      </c>
      <c r="F181" s="795">
        <v>1.0686182991559434E-4</v>
      </c>
      <c r="G181" s="795">
        <v>7.8746267455631624E-5</v>
      </c>
      <c r="H181" s="795">
        <v>6.3923492879869315E-4</v>
      </c>
      <c r="I181" s="795">
        <v>2.292128108245528E-4</v>
      </c>
      <c r="J181" s="795">
        <v>-6.0696584350261595E-5</v>
      </c>
      <c r="K181" s="795">
        <v>2.9465530632943882E-4</v>
      </c>
      <c r="L181" s="795">
        <v>-1.7042723702720419E-4</v>
      </c>
      <c r="M181" s="795">
        <v>1.3205220670187146E-4</v>
      </c>
      <c r="N181" s="795">
        <v>2.8152999083097541E-4</v>
      </c>
      <c r="O181" s="795">
        <v>5.1075840392966754E-4</v>
      </c>
      <c r="P181" s="795">
        <v>5.6503276579578099E-4</v>
      </c>
      <c r="Q181" s="795">
        <v>6.1307215049200003E-4</v>
      </c>
      <c r="R181" s="795">
        <v>6.313957785355484E-4</v>
      </c>
      <c r="S181" s="795">
        <v>6.3322351763961393E-4</v>
      </c>
      <c r="T181" s="795">
        <v>4.8335112941000347E-4</v>
      </c>
      <c r="U181" s="795">
        <v>4.8335112941000347E-4</v>
      </c>
      <c r="V181" s="795">
        <v>4.9388215129564372E-4</v>
      </c>
      <c r="W181" s="795">
        <v>5.0613328152837589E-4</v>
      </c>
      <c r="X181" s="795">
        <v>3.1430529645135596E-3</v>
      </c>
      <c r="Y181" s="795">
        <v>-2.7899005191368564E-3</v>
      </c>
      <c r="Z181" s="795">
        <v>8.2552087748966052E-4</v>
      </c>
      <c r="AA181" s="795">
        <v>1.3475144183110466E-3</v>
      </c>
      <c r="AB181" s="795">
        <v>4.0684143033919984E-3</v>
      </c>
      <c r="AC181" s="795">
        <v>7.6464817614585456E-5</v>
      </c>
      <c r="AD181" s="795">
        <v>-1.3741675210158233E-3</v>
      </c>
      <c r="AE181" s="795">
        <v>-7.9168585055067187E-4</v>
      </c>
      <c r="AF181" s="795">
        <v>1.69991194411101E-3</v>
      </c>
      <c r="AG181" s="795">
        <v>-6.6762043025835327E-3</v>
      </c>
      <c r="AH181" s="795">
        <v>-1.7740744483524251E-3</v>
      </c>
      <c r="AI181" s="795">
        <v>-9.2889490235328331E-3</v>
      </c>
    </row>
    <row r="182" spans="1:35" s="795" customFormat="1">
      <c r="A182" s="796">
        <v>44092</v>
      </c>
      <c r="B182" s="795">
        <v>7.4692290285005569E-5</v>
      </c>
      <c r="C182" s="795">
        <v>2.9351891557283238E-6</v>
      </c>
      <c r="D182" s="795">
        <v>1.5328310195905637E-4</v>
      </c>
      <c r="E182" s="795">
        <v>2.8962221406292343E-4</v>
      </c>
      <c r="F182" s="795">
        <v>-3.5334130848219125E-5</v>
      </c>
      <c r="G182" s="795">
        <v>1.5115793878051065E-4</v>
      </c>
      <c r="H182" s="795">
        <v>5.0527022559809787E-4</v>
      </c>
      <c r="I182" s="795">
        <v>3.441424621142275E-4</v>
      </c>
      <c r="J182" s="795">
        <v>6.5404539469593459E-4</v>
      </c>
      <c r="K182" s="795">
        <v>1.5219373024510929E-5</v>
      </c>
      <c r="L182" s="795">
        <v>-9.9648008858199688E-5</v>
      </c>
      <c r="M182" s="795">
        <v>1.549464414623003E-4</v>
      </c>
      <c r="N182" s="795">
        <v>7.9968682704656402E-6</v>
      </c>
      <c r="O182" s="795">
        <v>5.1075840392966754E-4</v>
      </c>
      <c r="P182" s="795">
        <v>5.6503276579578099E-4</v>
      </c>
      <c r="Q182" s="795">
        <v>6.1307215049200003E-4</v>
      </c>
      <c r="R182" s="795">
        <v>6.313957785355484E-4</v>
      </c>
      <c r="S182" s="795">
        <v>6.3322351763961393E-4</v>
      </c>
      <c r="T182" s="795">
        <v>4.8335112941000347E-4</v>
      </c>
      <c r="U182" s="795">
        <v>4.8335112941000347E-4</v>
      </c>
      <c r="V182" s="795">
        <v>4.9388215129564372E-4</v>
      </c>
      <c r="W182" s="795">
        <v>5.0613328152837589E-4</v>
      </c>
      <c r="X182" s="795">
        <v>-6.029911268144561E-3</v>
      </c>
      <c r="Y182" s="795">
        <v>1.7391648531133175E-3</v>
      </c>
      <c r="Z182" s="795">
        <v>2.7525341391143598E-4</v>
      </c>
      <c r="AA182" s="795">
        <v>-6.6993268778585691E-3</v>
      </c>
      <c r="AB182" s="795">
        <v>-1.3324249393670495E-2</v>
      </c>
      <c r="AC182" s="795">
        <v>-1.4666866651306565E-2</v>
      </c>
      <c r="AD182" s="795">
        <v>-3.4053203301370738E-3</v>
      </c>
      <c r="AE182" s="795">
        <v>-5.9752441809013401E-4</v>
      </c>
      <c r="AF182" s="795">
        <v>-5.8808090305051408E-4</v>
      </c>
      <c r="AG182" s="795">
        <v>-4.2854779084146033E-3</v>
      </c>
      <c r="AH182" s="795">
        <v>-1.7664993260755546E-2</v>
      </c>
      <c r="AI182" s="795">
        <v>-1.203830919992821E-2</v>
      </c>
    </row>
    <row r="183" spans="1:35" s="795" customFormat="1">
      <c r="A183" s="796">
        <v>44095</v>
      </c>
      <c r="B183" s="795">
        <v>7.4692290285005569E-5</v>
      </c>
      <c r="C183" s="795">
        <v>-1.8509426376778215E-4</v>
      </c>
      <c r="D183" s="795">
        <v>1.5328310195905637E-4</v>
      </c>
      <c r="E183" s="795">
        <v>8.5404099357866414E-5</v>
      </c>
      <c r="F183" s="795">
        <v>8.3108812332755022E-5</v>
      </c>
      <c r="G183" s="795">
        <v>1.1665560449714008E-4</v>
      </c>
      <c r="H183" s="795">
        <v>1.7507555011331277E-4</v>
      </c>
      <c r="I183" s="795">
        <v>-7.1537715246150491E-5</v>
      </c>
      <c r="J183" s="795">
        <v>-3.2908372172968381E-4</v>
      </c>
      <c r="K183" s="795">
        <v>1.1026513413514571E-4</v>
      </c>
      <c r="L183" s="795">
        <v>-1.7068763597660741E-4</v>
      </c>
      <c r="M183" s="795">
        <v>3.5131358842832583E-4</v>
      </c>
      <c r="N183" s="795">
        <v>2.5989614043098186E-5</v>
      </c>
      <c r="O183" s="795">
        <v>5.1075840392966754E-4</v>
      </c>
      <c r="P183" s="795">
        <v>5.6503276579578099E-4</v>
      </c>
      <c r="Q183" s="795">
        <v>6.1307215049200003E-4</v>
      </c>
      <c r="R183" s="795">
        <v>6.313957785355484E-4</v>
      </c>
      <c r="S183" s="795">
        <v>6.3322351763961393E-4</v>
      </c>
      <c r="T183" s="795">
        <v>4.8335112941000347E-4</v>
      </c>
      <c r="U183" s="795">
        <v>4.8335112941000347E-4</v>
      </c>
      <c r="V183" s="795">
        <v>4.9388215129564372E-4</v>
      </c>
      <c r="W183" s="795">
        <v>5.0613328152837589E-4</v>
      </c>
      <c r="X183" s="795">
        <v>-3.7158734274426175E-3</v>
      </c>
      <c r="Y183" s="795">
        <v>-4.4697254831317368E-3</v>
      </c>
      <c r="Z183" s="795">
        <v>-2.920764970966494E-3</v>
      </c>
      <c r="AA183" s="795">
        <v>-3.3471378779711403E-3</v>
      </c>
      <c r="AB183" s="795">
        <v>-9.4652736326379383E-3</v>
      </c>
      <c r="AC183" s="795">
        <v>-8.6671624257709245E-3</v>
      </c>
      <c r="AD183" s="795">
        <v>-5.5312638567908134E-3</v>
      </c>
      <c r="AE183" s="795">
        <v>1.9683537856240996E-4</v>
      </c>
      <c r="AF183" s="795">
        <v>2.264404426750577E-4</v>
      </c>
      <c r="AG183" s="795">
        <v>-3.01338637303461E-3</v>
      </c>
      <c r="AH183" s="795">
        <v>-1.437609563353337E-2</v>
      </c>
      <c r="AI183" s="795">
        <v>-1.1221535156276774E-2</v>
      </c>
    </row>
    <row r="184" spans="1:35" s="795" customFormat="1">
      <c r="A184" s="796">
        <v>44096</v>
      </c>
      <c r="B184" s="795">
        <v>7.4692290285005569E-5</v>
      </c>
      <c r="C184" s="795">
        <v>-3.6385184415621552E-5</v>
      </c>
      <c r="D184" s="795">
        <v>1.5328310195905637E-4</v>
      </c>
      <c r="E184" s="795">
        <v>6.6257817717962908E-5</v>
      </c>
      <c r="F184" s="795">
        <v>4.7769462875990598E-5</v>
      </c>
      <c r="G184" s="795">
        <v>1.252608643689257E-4</v>
      </c>
      <c r="H184" s="795">
        <v>3.3503752461183645E-4</v>
      </c>
      <c r="I184" s="795">
        <v>1.7925900917181714E-4</v>
      </c>
      <c r="J184" s="795">
        <v>3.2716936804733088E-4</v>
      </c>
      <c r="K184" s="795">
        <v>1.017115621109177E-4</v>
      </c>
      <c r="L184" s="795">
        <v>-8.360713806121467E-5</v>
      </c>
      <c r="M184" s="795">
        <v>1.6665237501345409E-4</v>
      </c>
      <c r="N184" s="795">
        <v>3.9654341850559049E-4</v>
      </c>
      <c r="O184" s="795">
        <v>5.1075840392966754E-4</v>
      </c>
      <c r="P184" s="795">
        <v>5.6503276579578099E-4</v>
      </c>
      <c r="Q184" s="795">
        <v>6.1307215049200003E-4</v>
      </c>
      <c r="R184" s="795">
        <v>6.313957785355484E-4</v>
      </c>
      <c r="S184" s="795">
        <v>6.3322351763961393E-4</v>
      </c>
      <c r="T184" s="795">
        <v>4.8335112941000347E-4</v>
      </c>
      <c r="U184" s="795">
        <v>4.8335112941000347E-4</v>
      </c>
      <c r="V184" s="795">
        <v>4.9388215129564372E-4</v>
      </c>
      <c r="W184" s="795">
        <v>5.0613328152837589E-4</v>
      </c>
      <c r="X184" s="795">
        <v>-2.0729314458469705E-3</v>
      </c>
      <c r="Y184" s="795">
        <v>3.6656604001115145E-3</v>
      </c>
      <c r="Z184" s="795">
        <v>2.3868793957586565E-3</v>
      </c>
      <c r="AA184" s="795">
        <v>4.3042873241521118E-3</v>
      </c>
      <c r="AB184" s="795">
        <v>3.4804145907729733E-3</v>
      </c>
      <c r="AC184" s="795">
        <v>4.876473907490686E-3</v>
      </c>
      <c r="AD184" s="795">
        <v>9.4196603370888532E-4</v>
      </c>
      <c r="AE184" s="795">
        <v>-8.2939714428431621E-4</v>
      </c>
      <c r="AF184" s="795">
        <v>8.3737773866765508E-4</v>
      </c>
      <c r="AG184" s="795">
        <v>1.3894732873032112E-2</v>
      </c>
      <c r="AH184" s="795">
        <v>7.5324951716566613E-3</v>
      </c>
      <c r="AI184" s="795">
        <v>6.9641095907104766E-3</v>
      </c>
    </row>
    <row r="185" spans="1:35" s="795" customFormat="1">
      <c r="A185" s="796">
        <v>44097</v>
      </c>
      <c r="B185" s="795">
        <v>7.4692290285005569E-5</v>
      </c>
      <c r="C185" s="795">
        <v>-3.5674791800555106E-5</v>
      </c>
      <c r="D185" s="795">
        <v>1.5328310195905637E-4</v>
      </c>
      <c r="E185" s="795">
        <v>3.9344044433731185E-5</v>
      </c>
      <c r="F185" s="795">
        <v>6.3878005446049713E-5</v>
      </c>
      <c r="G185" s="795">
        <v>7.6411047773561336E-5</v>
      </c>
      <c r="H185" s="795">
        <v>-2.6822074191690248E-6</v>
      </c>
      <c r="I185" s="795">
        <v>9.6444958460395469E-5</v>
      </c>
      <c r="J185" s="795">
        <v>2.5275298551830083E-4</v>
      </c>
      <c r="K185" s="795">
        <v>2.2077803002362728E-4</v>
      </c>
      <c r="L185" s="795">
        <v>-8.3255433284135094E-5</v>
      </c>
      <c r="M185" s="795">
        <v>2.6639881942203125E-4</v>
      </c>
      <c r="N185" s="795">
        <v>5.0322520634704659E-4</v>
      </c>
      <c r="O185" s="795">
        <v>5.1075840392966754E-4</v>
      </c>
      <c r="P185" s="795">
        <v>5.6503276579578099E-4</v>
      </c>
      <c r="Q185" s="795">
        <v>6.1307215049200003E-4</v>
      </c>
      <c r="R185" s="795">
        <v>6.313957785355484E-4</v>
      </c>
      <c r="S185" s="795">
        <v>6.3322351763961393E-4</v>
      </c>
      <c r="T185" s="795">
        <v>4.8335112941000347E-4</v>
      </c>
      <c r="U185" s="795">
        <v>4.8335112941000347E-4</v>
      </c>
      <c r="V185" s="795">
        <v>4.9388215129564372E-4</v>
      </c>
      <c r="W185" s="795">
        <v>5.0613328152837589E-4</v>
      </c>
      <c r="X185" s="795">
        <v>-9.0893641675106052E-3</v>
      </c>
      <c r="Y185" s="795">
        <v>1.0170469385164527E-3</v>
      </c>
      <c r="Z185" s="795">
        <v>1.1074695080521835E-3</v>
      </c>
      <c r="AA185" s="795">
        <v>-5.3826276982801291E-3</v>
      </c>
      <c r="AB185" s="795">
        <v>-3.8478321961185058E-3</v>
      </c>
      <c r="AC185" s="795">
        <v>-8.2561925174514661E-3</v>
      </c>
      <c r="AD185" s="795">
        <v>-3.9944255048494082E-3</v>
      </c>
      <c r="AE185" s="795">
        <v>-2.0690173195232475E-3</v>
      </c>
      <c r="AF185" s="795">
        <v>-1.6451806920041445E-3</v>
      </c>
      <c r="AG185" s="795">
        <v>-1.1485203244611109E-2</v>
      </c>
      <c r="AH185" s="795">
        <v>-1.674699062439422E-2</v>
      </c>
      <c r="AI185" s="795">
        <v>-2.0837745851080669E-2</v>
      </c>
    </row>
    <row r="186" spans="1:35" s="795" customFormat="1">
      <c r="A186" s="796">
        <v>44098</v>
      </c>
      <c r="B186" s="795">
        <v>7.4692290285005569E-5</v>
      </c>
      <c r="C186" s="795">
        <v>-2.3941219368750488E-4</v>
      </c>
      <c r="D186" s="795">
        <v>1.5328310195905637E-4</v>
      </c>
      <c r="E186" s="795">
        <v>1.8942683519762582E-5</v>
      </c>
      <c r="F186" s="795">
        <v>-3.6741638450576986E-6</v>
      </c>
      <c r="G186" s="795">
        <v>3.2745089816543782E-5</v>
      </c>
      <c r="H186" s="795">
        <v>2.2825120436964497E-4</v>
      </c>
      <c r="I186" s="795">
        <v>2.7001984163654846E-4</v>
      </c>
      <c r="J186" s="795">
        <v>-6.5699170573196852E-5</v>
      </c>
      <c r="K186" s="795">
        <v>2.3221232489989418E-4</v>
      </c>
      <c r="L186" s="795">
        <v>-1.2999085528841992E-4</v>
      </c>
      <c r="M186" s="795">
        <v>3.5838976231605812E-5</v>
      </c>
      <c r="N186" s="795">
        <v>8.8662923358739931E-7</v>
      </c>
      <c r="O186" s="795">
        <v>5.1075840392966754E-4</v>
      </c>
      <c r="P186" s="795">
        <v>5.6503276579578099E-4</v>
      </c>
      <c r="Q186" s="795">
        <v>6.1307215049200003E-4</v>
      </c>
      <c r="R186" s="795">
        <v>6.313957785355484E-4</v>
      </c>
      <c r="S186" s="795">
        <v>6.3322351763961393E-4</v>
      </c>
      <c r="T186" s="795">
        <v>4.8335112941000347E-4</v>
      </c>
      <c r="U186" s="795">
        <v>4.8335112941000347E-4</v>
      </c>
      <c r="V186" s="795">
        <v>4.9388215129564372E-4</v>
      </c>
      <c r="W186" s="795">
        <v>5.0613328152837589E-4</v>
      </c>
      <c r="X186" s="795">
        <v>6.8654975073059177E-3</v>
      </c>
      <c r="Y186" s="795">
        <v>-4.3021234463470615E-3</v>
      </c>
      <c r="Z186" s="795">
        <v>-3.2387004553935395E-4</v>
      </c>
      <c r="AA186" s="795">
        <v>2.5751401004912022E-3</v>
      </c>
      <c r="AB186" s="795">
        <v>2.0960325905252652E-3</v>
      </c>
      <c r="AC186" s="795">
        <v>9.7147193191158276E-3</v>
      </c>
      <c r="AD186" s="795">
        <v>-4.490276596299525E-4</v>
      </c>
      <c r="AE186" s="795">
        <v>-3.3261734371003993E-4</v>
      </c>
      <c r="AF186" s="795">
        <v>5.3409139983795484E-4</v>
      </c>
      <c r="AG186" s="795">
        <v>1.0542156441514683E-2</v>
      </c>
      <c r="AH186" s="795">
        <v>3.8663895115813585E-3</v>
      </c>
      <c r="AI186" s="795">
        <v>1.7036848033022967E-3</v>
      </c>
    </row>
    <row r="187" spans="1:35" s="795" customFormat="1">
      <c r="A187" s="796">
        <v>44099</v>
      </c>
      <c r="B187" s="795">
        <v>7.4692290285005569E-5</v>
      </c>
      <c r="C187" s="795">
        <v>-2.7951459678443591E-4</v>
      </c>
      <c r="D187" s="795">
        <v>1.5328310195905637E-4</v>
      </c>
      <c r="E187" s="795">
        <v>-4.6821541056396576E-5</v>
      </c>
      <c r="F187" s="795">
        <v>-1.0118119149049587E-4</v>
      </c>
      <c r="G187" s="795">
        <v>7.1232599714088352E-5</v>
      </c>
      <c r="H187" s="795">
        <v>3.4411562284941688E-4</v>
      </c>
      <c r="I187" s="795">
        <v>3.6635657581940428E-4</v>
      </c>
      <c r="J187" s="795">
        <v>3.0173062985383581E-4</v>
      </c>
      <c r="K187" s="795">
        <v>-1.2716707762105983E-4</v>
      </c>
      <c r="L187" s="795">
        <v>-1.30492798841364E-4</v>
      </c>
      <c r="M187" s="795">
        <v>1.5688388178514145E-4</v>
      </c>
      <c r="N187" s="795">
        <v>3.435051928124544E-4</v>
      </c>
      <c r="O187" s="795">
        <v>5.1075840392966754E-4</v>
      </c>
      <c r="P187" s="795">
        <v>5.6503276579578099E-4</v>
      </c>
      <c r="Q187" s="795">
        <v>6.1307215049200003E-4</v>
      </c>
      <c r="R187" s="795">
        <v>6.313957785355484E-4</v>
      </c>
      <c r="S187" s="795">
        <v>6.3322351763961393E-4</v>
      </c>
      <c r="T187" s="795">
        <v>4.8335112941000347E-4</v>
      </c>
      <c r="U187" s="795">
        <v>4.8335112941000347E-4</v>
      </c>
      <c r="V187" s="795">
        <v>4.9388215129564372E-4</v>
      </c>
      <c r="W187" s="795">
        <v>5.0613328152837589E-4</v>
      </c>
      <c r="X187" s="795">
        <v>-2.1498823685066615E-3</v>
      </c>
      <c r="Y187" s="795">
        <v>7.3697217251877944E-4</v>
      </c>
      <c r="Z187" s="795">
        <v>-7.9270192130165285E-5</v>
      </c>
      <c r="AA187" s="795">
        <v>2.0491849793331518E-3</v>
      </c>
      <c r="AB187" s="795">
        <v>-2.8831623265074269E-3</v>
      </c>
      <c r="AC187" s="795">
        <v>-7.8622942117889671E-4</v>
      </c>
      <c r="AD187" s="795">
        <v>8.1074642009237863E-4</v>
      </c>
      <c r="AE187" s="795">
        <v>-5.3484568008055344E-4</v>
      </c>
      <c r="AF187" s="795">
        <v>1.8453403761202747E-3</v>
      </c>
      <c r="AG187" s="795">
        <v>8.742486495999513E-3</v>
      </c>
      <c r="AH187" s="795">
        <v>5.8462386729829507E-3</v>
      </c>
      <c r="AI187" s="795">
        <v>1.2945255746803941E-2</v>
      </c>
    </row>
    <row r="188" spans="1:35" s="795" customFormat="1">
      <c r="A188" s="796">
        <v>44102</v>
      </c>
      <c r="B188" s="795">
        <v>7.4692290285005569E-5</v>
      </c>
      <c r="C188" s="795">
        <v>-5.5509085340055275E-4</v>
      </c>
      <c r="D188" s="795">
        <v>1.5328310195905637E-4</v>
      </c>
      <c r="E188" s="795">
        <v>-9.8796134613277076E-5</v>
      </c>
      <c r="F188" s="795">
        <v>-1.8881529426495458E-4</v>
      </c>
      <c r="G188" s="795">
        <v>-7.3525188120981966E-5</v>
      </c>
      <c r="H188" s="795">
        <v>-1.878169725325618E-4</v>
      </c>
      <c r="I188" s="795">
        <v>-8.8343124695633435E-6</v>
      </c>
      <c r="J188" s="795">
        <v>-2.7031355867546125E-4</v>
      </c>
      <c r="K188" s="795">
        <v>1.3778185540536114E-4</v>
      </c>
      <c r="L188" s="795">
        <v>-3.2393523510743094E-4</v>
      </c>
      <c r="M188" s="795">
        <v>3.4169930043947971E-4</v>
      </c>
      <c r="N188" s="795">
        <v>6.186736251079239E-5</v>
      </c>
      <c r="O188" s="795">
        <v>5.1075840392966754E-4</v>
      </c>
      <c r="P188" s="795">
        <v>5.6503276579578099E-4</v>
      </c>
      <c r="Q188" s="795">
        <v>6.1307215049200003E-4</v>
      </c>
      <c r="R188" s="795">
        <v>6.313957785355484E-4</v>
      </c>
      <c r="S188" s="795">
        <v>6.3322351763961393E-4</v>
      </c>
      <c r="T188" s="795">
        <v>4.8335112941000347E-4</v>
      </c>
      <c r="U188" s="795">
        <v>4.8335112941000347E-4</v>
      </c>
      <c r="V188" s="795">
        <v>4.9388215129564372E-4</v>
      </c>
      <c r="W188" s="795">
        <v>5.0613328152837589E-4</v>
      </c>
      <c r="X188" s="795">
        <v>-7.9196421707491416E-3</v>
      </c>
      <c r="Y188" s="795">
        <v>7.2516260600263838E-3</v>
      </c>
      <c r="Z188" s="795">
        <v>-2.1709086414960499E-3</v>
      </c>
      <c r="AA188" s="795">
        <v>-4.1180313280956282E-3</v>
      </c>
      <c r="AB188" s="795">
        <v>-3.3824492149490126E-3</v>
      </c>
      <c r="AC188" s="795">
        <v>-1.4867118348674935E-2</v>
      </c>
      <c r="AD188" s="795">
        <v>2.2745280102705046E-3</v>
      </c>
      <c r="AE188" s="795">
        <v>-2.3259791891672155E-4</v>
      </c>
      <c r="AF188" s="795">
        <v>-3.9968697995029778E-4</v>
      </c>
      <c r="AG188" s="795">
        <v>-1.7833769290419355E-2</v>
      </c>
      <c r="AH188" s="795">
        <v>-1.7017460435742704E-2</v>
      </c>
      <c r="AI188" s="795">
        <v>1.7629315095510689E-2</v>
      </c>
    </row>
    <row r="189" spans="1:35" s="795" customFormat="1">
      <c r="A189" s="796">
        <v>44103</v>
      </c>
      <c r="B189" s="795">
        <v>7.4692290285005569E-5</v>
      </c>
      <c r="C189" s="795">
        <v>-4.6152636262264402E-4</v>
      </c>
      <c r="D189" s="795">
        <v>1.5328310195905637E-4</v>
      </c>
      <c r="E189" s="795">
        <v>-6.3344586389124657E-5</v>
      </c>
      <c r="F189" s="795">
        <v>-4.0710384908160258E-5</v>
      </c>
      <c r="G189" s="795">
        <v>2.1254937464521007E-5</v>
      </c>
      <c r="H189" s="795">
        <v>3.298031120983369E-3</v>
      </c>
      <c r="I189" s="795">
        <v>5.6218848734301829E-5</v>
      </c>
      <c r="J189" s="795">
        <v>1.4302695577983471E-4</v>
      </c>
      <c r="K189" s="795">
        <v>1.1853101995051851E-4</v>
      </c>
      <c r="L189" s="795">
        <v>-2.937512932066344E-4</v>
      </c>
      <c r="M189" s="795">
        <v>-3.3648931926144598E-5</v>
      </c>
      <c r="N189" s="795">
        <v>9.3159549650989604E-4</v>
      </c>
      <c r="O189" s="795">
        <v>5.1075840392966754E-4</v>
      </c>
      <c r="P189" s="795">
        <v>5.6503276579578099E-4</v>
      </c>
      <c r="Q189" s="795">
        <v>6.1307215049200003E-4</v>
      </c>
      <c r="R189" s="795">
        <v>6.313957785355484E-4</v>
      </c>
      <c r="S189" s="795">
        <v>6.3322351763961393E-4</v>
      </c>
      <c r="T189" s="795">
        <v>4.8335112941000347E-4</v>
      </c>
      <c r="U189" s="795">
        <v>4.8335112941000347E-4</v>
      </c>
      <c r="V189" s="795">
        <v>4.9388215129564372E-4</v>
      </c>
      <c r="W189" s="795">
        <v>5.0613328152837589E-4</v>
      </c>
      <c r="X189" s="795">
        <v>1.6073712942699103E-3</v>
      </c>
      <c r="Y189" s="795">
        <v>8.6467720069682841E-4</v>
      </c>
      <c r="Z189" s="795">
        <v>-2.3098933578014069E-4</v>
      </c>
      <c r="AA189" s="795">
        <v>-1.3868242829865318E-3</v>
      </c>
      <c r="AB189" s="795">
        <v>-2.320052787064264E-3</v>
      </c>
      <c r="AC189" s="795">
        <v>-1.2746788834715472E-2</v>
      </c>
      <c r="AD189" s="795">
        <v>1.7252146621982156E-4</v>
      </c>
      <c r="AE189" s="795">
        <v>-3.1024355220132804E-3</v>
      </c>
      <c r="AF189" s="795">
        <v>-6.2901050912700374E-4</v>
      </c>
      <c r="AG189" s="795">
        <v>-3.1931528690979372E-3</v>
      </c>
      <c r="AH189" s="795">
        <v>-1.3263723370894986E-2</v>
      </c>
      <c r="AI189" s="795">
        <v>-4.0577877774427007E-3</v>
      </c>
    </row>
    <row r="190" spans="1:35" s="795" customFormat="1">
      <c r="A190" s="796">
        <v>44104</v>
      </c>
      <c r="B190" s="795">
        <v>7.4692290285005569E-5</v>
      </c>
      <c r="C190" s="795">
        <v>-6.4636397099160359E-4</v>
      </c>
      <c r="D190" s="795">
        <v>1.5328310195905637E-4</v>
      </c>
      <c r="E190" s="795">
        <v>-6.6360572453572075E-5</v>
      </c>
      <c r="F190" s="795">
        <v>-2.7678534321240456E-4</v>
      </c>
      <c r="G190" s="795">
        <v>-3.6764515808473952E-5</v>
      </c>
      <c r="H190" s="795">
        <v>3.6500849149967429E-4</v>
      </c>
      <c r="I190" s="795">
        <v>2.6742606030816241E-4</v>
      </c>
      <c r="J190" s="795">
        <v>1.2582550882256349E-4</v>
      </c>
      <c r="K190" s="795">
        <v>2.2918513793257489E-4</v>
      </c>
      <c r="L190" s="795">
        <v>-3.3562070532555666E-4</v>
      </c>
      <c r="M190" s="795">
        <v>9.4353778071321059E-5</v>
      </c>
      <c r="N190" s="795">
        <v>5.8446133826728364E-4</v>
      </c>
      <c r="O190" s="795">
        <v>5.1075840392966754E-4</v>
      </c>
      <c r="P190" s="795">
        <v>5.6503276579578099E-4</v>
      </c>
      <c r="Q190" s="795">
        <v>6.1307215049200003E-4</v>
      </c>
      <c r="R190" s="795">
        <v>6.313957785355484E-4</v>
      </c>
      <c r="S190" s="795">
        <v>6.3322351763961393E-4</v>
      </c>
      <c r="T190" s="795">
        <v>4.8335112941000347E-4</v>
      </c>
      <c r="U190" s="795">
        <v>4.8335112941000347E-4</v>
      </c>
      <c r="V190" s="795">
        <v>4.9388215129564372E-4</v>
      </c>
      <c r="W190" s="795">
        <v>5.0613328152837589E-4</v>
      </c>
      <c r="X190" s="795">
        <v>2.4951596697544431E-3</v>
      </c>
      <c r="Y190" s="795">
        <v>-2.9642002335350526E-3</v>
      </c>
      <c r="Z190" s="795">
        <v>1.4601821623616562E-3</v>
      </c>
      <c r="AA190" s="795">
        <v>1.7012013659565284E-3</v>
      </c>
      <c r="AB190" s="795">
        <v>2.038538427365566E-3</v>
      </c>
      <c r="AC190" s="795">
        <v>1.0444698805683661E-2</v>
      </c>
      <c r="AD190" s="795">
        <v>2.8413873767973996E-4</v>
      </c>
      <c r="AE190" s="795">
        <v>1.4799968008565312E-3</v>
      </c>
      <c r="AF190" s="795">
        <v>-1.6898023708289411E-4</v>
      </c>
      <c r="AG190" s="795">
        <v>1.1393038406311229E-2</v>
      </c>
      <c r="AH190" s="795">
        <v>8.9369527810365668E-3</v>
      </c>
      <c r="AI190" s="795">
        <v>1.811794838774361E-3</v>
      </c>
    </row>
    <row r="191" spans="1:35" s="795" customFormat="1">
      <c r="A191" s="796">
        <v>44105</v>
      </c>
      <c r="B191" s="795">
        <v>7.4692290285005569E-5</v>
      </c>
      <c r="C191" s="795">
        <v>-1.1628523854210204E-3</v>
      </c>
      <c r="D191" s="795">
        <v>1.5328310195905637E-4</v>
      </c>
      <c r="E191" s="795">
        <v>-2.5273104509870858E-4</v>
      </c>
      <c r="F191" s="795">
        <v>-8.3256552918542504E-4</v>
      </c>
      <c r="G191" s="795">
        <v>-5.4574334552137671E-5</v>
      </c>
      <c r="H191" s="795">
        <v>1.8624104581421719E-4</v>
      </c>
      <c r="I191" s="795">
        <v>-4.7369126729979172E-5</v>
      </c>
      <c r="J191" s="795">
        <v>-2.1726169423752495E-5</v>
      </c>
      <c r="K191" s="795">
        <v>1.2555212281606387E-5</v>
      </c>
      <c r="L191" s="795">
        <v>-5.4110331993650895E-4</v>
      </c>
      <c r="M191" s="795">
        <v>-1.9770678497454952E-4</v>
      </c>
      <c r="N191" s="795">
        <v>9.9316046668462832E-5</v>
      </c>
      <c r="O191" s="795">
        <v>6.1478739046227915E-4</v>
      </c>
      <c r="P191" s="795">
        <v>6.6906739555272488E-4</v>
      </c>
      <c r="Q191" s="795">
        <v>7.1711177518651859E-4</v>
      </c>
      <c r="R191" s="795">
        <v>7.3543730844516375E-4</v>
      </c>
      <c r="S191" s="795">
        <v>7.3726523759010121E-4</v>
      </c>
      <c r="T191" s="795">
        <v>4.8335112941000347E-4</v>
      </c>
      <c r="U191" s="795">
        <v>4.8335112941000347E-4</v>
      </c>
      <c r="V191" s="795">
        <v>4.9388215129564372E-4</v>
      </c>
      <c r="W191" s="795">
        <v>5.0613328152837589E-4</v>
      </c>
      <c r="X191" s="795">
        <v>2.2770973841885755E-3</v>
      </c>
      <c r="Y191" s="795">
        <v>3.7191329544270513E-3</v>
      </c>
      <c r="Z191" s="795">
        <v>2.6694757901197796E-3</v>
      </c>
      <c r="AA191" s="795">
        <v>4.6760629643425311E-3</v>
      </c>
      <c r="AB191" s="795">
        <v>2.2271531841371317E-3</v>
      </c>
      <c r="AC191" s="795">
        <v>4.9584487955007805E-3</v>
      </c>
      <c r="AD191" s="795">
        <v>1.8153729132659446E-3</v>
      </c>
      <c r="AE191" s="795">
        <v>-5.2177769865990875E-4</v>
      </c>
      <c r="AF191" s="795">
        <v>-1.2958329579645378E-3</v>
      </c>
      <c r="AG191" s="795">
        <v>1.1461225817491316E-2</v>
      </c>
      <c r="AH191" s="795">
        <v>1.0270485131664842E-2</v>
      </c>
      <c r="AI191" s="795">
        <v>6.2942488493584747E-3</v>
      </c>
    </row>
    <row r="192" spans="1:35" s="795" customFormat="1">
      <c r="A192" s="796">
        <v>44106</v>
      </c>
      <c r="B192" s="795">
        <v>7.4692290285005569E-5</v>
      </c>
      <c r="C192" s="795">
        <v>-1.5375162809887488E-3</v>
      </c>
      <c r="D192" s="795">
        <v>1.5328310195905637E-4</v>
      </c>
      <c r="E192" s="795">
        <v>-2.1187733818306409E-4</v>
      </c>
      <c r="F192" s="795">
        <v>-8.7939421145200036E-4</v>
      </c>
      <c r="G192" s="795">
        <v>-1.4075201792440595E-4</v>
      </c>
      <c r="H192" s="795">
        <v>-9.4488093123956673E-5</v>
      </c>
      <c r="I192" s="795">
        <v>2.2320747536297425E-4</v>
      </c>
      <c r="J192" s="795">
        <v>5.765139047979595E-4</v>
      </c>
      <c r="K192" s="795">
        <v>7.6115018817324298E-5</v>
      </c>
      <c r="L192" s="795">
        <v>-1.227510451750069E-4</v>
      </c>
      <c r="M192" s="795">
        <v>-9.1691290955653315E-5</v>
      </c>
      <c r="N192" s="795">
        <v>3.273516096709006E-4</v>
      </c>
      <c r="O192" s="795">
        <v>6.1478739046227915E-4</v>
      </c>
      <c r="P192" s="795">
        <v>6.6906739555272488E-4</v>
      </c>
      <c r="Q192" s="795">
        <v>7.1711177518651859E-4</v>
      </c>
      <c r="R192" s="795">
        <v>7.3543730844516375E-4</v>
      </c>
      <c r="S192" s="795">
        <v>7.3726523759010121E-4</v>
      </c>
      <c r="T192" s="795">
        <v>4.8335112941000347E-4</v>
      </c>
      <c r="U192" s="795">
        <v>4.8335112941000347E-4</v>
      </c>
      <c r="V192" s="795">
        <v>4.9388215129564372E-4</v>
      </c>
      <c r="W192" s="795">
        <v>5.0613328152837589E-4</v>
      </c>
      <c r="X192" s="795">
        <v>-2.9096788300415621E-3</v>
      </c>
      <c r="Y192" s="795">
        <v>5.4613698877283845E-3</v>
      </c>
      <c r="Z192" s="795">
        <v>-2.3376131911608811E-3</v>
      </c>
      <c r="AA192" s="795">
        <v>-3.1458957135727106E-3</v>
      </c>
      <c r="AB192" s="795">
        <v>-1.5895398545691108E-3</v>
      </c>
      <c r="AC192" s="795">
        <v>-2.0544964851584524E-2</v>
      </c>
      <c r="AD192" s="795">
        <v>-3.6890101922317786E-3</v>
      </c>
      <c r="AE192" s="795">
        <v>8.8050294650399152E-4</v>
      </c>
      <c r="AF192" s="795">
        <v>-4.2128450470891865E-3</v>
      </c>
      <c r="AG192" s="795">
        <v>-1.8605029010947627E-2</v>
      </c>
      <c r="AH192" s="795">
        <v>-1.2009970482387611E-2</v>
      </c>
      <c r="AI192" s="795">
        <v>-1.0185681964634985E-2</v>
      </c>
    </row>
    <row r="193" spans="1:35" s="795" customFormat="1">
      <c r="A193" s="796">
        <v>44109</v>
      </c>
      <c r="B193" s="795">
        <v>7.4692290285005569E-5</v>
      </c>
      <c r="C193" s="795">
        <v>-8.8089153769255191E-4</v>
      </c>
      <c r="D193" s="795">
        <v>1.5328310195905637E-4</v>
      </c>
      <c r="E193" s="795">
        <v>-2.1581072116549915E-4</v>
      </c>
      <c r="F193" s="795">
        <v>-8.2832696932322314E-4</v>
      </c>
      <c r="G193" s="795">
        <v>-1.562854622918497E-4</v>
      </c>
      <c r="H193" s="795">
        <v>2.0857083799197262E-4</v>
      </c>
      <c r="I193" s="795">
        <v>2.2717129197036279E-4</v>
      </c>
      <c r="J193" s="795">
        <v>-1.5199886076600055E-4</v>
      </c>
      <c r="K193" s="795">
        <v>6.6791730340298727E-5</v>
      </c>
      <c r="L193" s="795">
        <v>-1.9568007959225309E-4</v>
      </c>
      <c r="M193" s="795">
        <v>1.4322858271276218E-4</v>
      </c>
      <c r="N193" s="795">
        <v>1.7629754756853799E-4</v>
      </c>
      <c r="O193" s="795">
        <v>6.1478739046227915E-4</v>
      </c>
      <c r="P193" s="795">
        <v>6.6906739555272488E-4</v>
      </c>
      <c r="Q193" s="795">
        <v>7.1711177518651859E-4</v>
      </c>
      <c r="R193" s="795">
        <v>7.3543730844516375E-4</v>
      </c>
      <c r="S193" s="795">
        <v>7.3726523759010121E-4</v>
      </c>
      <c r="T193" s="795">
        <v>4.8335112941000347E-4</v>
      </c>
      <c r="U193" s="795">
        <v>4.8335112941000347E-4</v>
      </c>
      <c r="V193" s="795">
        <v>4.9388215129564372E-4</v>
      </c>
      <c r="W193" s="795">
        <v>5.0613328152837589E-4</v>
      </c>
      <c r="X193" s="795">
        <v>4.6448753296994827E-3</v>
      </c>
      <c r="Y193" s="795">
        <v>-6.5531220887971031E-4</v>
      </c>
      <c r="Z193" s="795">
        <v>1.3282415682525084E-3</v>
      </c>
      <c r="AA193" s="795">
        <v>3.5671736408400267E-3</v>
      </c>
      <c r="AB193" s="795">
        <v>3.3033986293313777E-3</v>
      </c>
      <c r="AC193" s="795">
        <v>7.758535892700813E-3</v>
      </c>
      <c r="AD193" s="795">
        <v>2.6092636551464654E-3</v>
      </c>
      <c r="AE193" s="795">
        <v>-2.9779078540206338E-3</v>
      </c>
      <c r="AF193" s="795">
        <v>1.2283350750452726E-4</v>
      </c>
      <c r="AG193" s="795">
        <v>9.9896144193163394E-3</v>
      </c>
      <c r="AH193" s="795">
        <v>1.1339423913640845E-2</v>
      </c>
      <c r="AI193" s="795">
        <v>1.4052963612288361E-2</v>
      </c>
    </row>
    <row r="194" spans="1:35" s="795" customFormat="1">
      <c r="A194" s="796">
        <v>44110</v>
      </c>
      <c r="B194" s="795">
        <v>7.4692290285005569E-5</v>
      </c>
      <c r="C194" s="795">
        <v>-7.2283727320510138E-4</v>
      </c>
      <c r="D194" s="795">
        <v>1.5328310195905637E-4</v>
      </c>
      <c r="E194" s="795">
        <v>6.0090006662294471E-5</v>
      </c>
      <c r="F194" s="795">
        <v>-1.1057295788063914E-4</v>
      </c>
      <c r="G194" s="795">
        <v>7.7580276909960943E-5</v>
      </c>
      <c r="H194" s="795">
        <v>2.4140065723265991E-5</v>
      </c>
      <c r="I194" s="795">
        <v>2.600239639369839E-4</v>
      </c>
      <c r="J194" s="795">
        <v>7.0455363875421284E-4</v>
      </c>
      <c r="K194" s="795">
        <v>2.8244836441815302E-4</v>
      </c>
      <c r="L194" s="795">
        <v>-1.9272413300763791E-4</v>
      </c>
      <c r="M194" s="795">
        <v>5.1438001092529717E-5</v>
      </c>
      <c r="N194" s="795">
        <v>-7.1715584265286125E-4</v>
      </c>
      <c r="O194" s="795">
        <v>6.1478739046227915E-4</v>
      </c>
      <c r="P194" s="795">
        <v>6.6906739555272488E-4</v>
      </c>
      <c r="Q194" s="795">
        <v>7.1711177518651859E-4</v>
      </c>
      <c r="R194" s="795">
        <v>7.3543730844516375E-4</v>
      </c>
      <c r="S194" s="795">
        <v>7.3726523759010121E-4</v>
      </c>
      <c r="T194" s="795">
        <v>4.8335112941000347E-4</v>
      </c>
      <c r="U194" s="795">
        <v>4.8335112941000347E-4</v>
      </c>
      <c r="V194" s="795">
        <v>4.9388215129564372E-4</v>
      </c>
      <c r="W194" s="795">
        <v>5.0613328152837589E-4</v>
      </c>
      <c r="X194" s="795">
        <v>-2.3993512246858195E-3</v>
      </c>
      <c r="Y194" s="795">
        <v>2.9518070294460852E-3</v>
      </c>
      <c r="Z194" s="795">
        <v>8.9915883776958694E-4</v>
      </c>
      <c r="AA194" s="795">
        <v>-4.9851230354114318E-4</v>
      </c>
      <c r="AB194" s="795">
        <v>-2.7689459632793678E-3</v>
      </c>
      <c r="AC194" s="795">
        <v>-4.6817787975026448E-3</v>
      </c>
      <c r="AD194" s="795">
        <v>-3.0438903255274319E-3</v>
      </c>
      <c r="AE194" s="795">
        <v>1.1370363873297595E-3</v>
      </c>
      <c r="AF194" s="795">
        <v>-1.4014406589718531E-3</v>
      </c>
      <c r="AG194" s="795">
        <v>-2.4862212225702507E-3</v>
      </c>
      <c r="AH194" s="795">
        <v>-6.0086985653170499E-3</v>
      </c>
      <c r="AI194" s="795">
        <v>-1.6294149372887534E-2</v>
      </c>
    </row>
    <row r="195" spans="1:35" s="795" customFormat="1">
      <c r="A195" s="796">
        <v>44111</v>
      </c>
      <c r="B195" s="795">
        <v>7.4692290285005569E-5</v>
      </c>
      <c r="C195" s="795">
        <v>-1.1247095097421944E-4</v>
      </c>
      <c r="D195" s="795">
        <v>1.5328310195905637E-4</v>
      </c>
      <c r="E195" s="795">
        <v>6.076698631729549E-5</v>
      </c>
      <c r="F195" s="795">
        <v>1.7013105478702606E-4</v>
      </c>
      <c r="G195" s="795">
        <v>1.6204400701513855E-4</v>
      </c>
      <c r="H195" s="795">
        <v>7.6409696352808254E-5</v>
      </c>
      <c r="I195" s="795">
        <v>2.0138595256757874E-4</v>
      </c>
      <c r="J195" s="795">
        <v>8.7111355161995085E-4</v>
      </c>
      <c r="K195" s="795">
        <v>1.0784912181094342E-6</v>
      </c>
      <c r="L195" s="795">
        <v>1.1232490470192147E-4</v>
      </c>
      <c r="M195" s="795">
        <v>2.2703365458709435E-4</v>
      </c>
      <c r="N195" s="795">
        <v>3.7962856737938644E-4</v>
      </c>
      <c r="O195" s="795">
        <v>6.1478739046227915E-4</v>
      </c>
      <c r="P195" s="795">
        <v>6.6906739555272488E-4</v>
      </c>
      <c r="Q195" s="795">
        <v>7.1711177518651859E-4</v>
      </c>
      <c r="R195" s="795">
        <v>7.3543730844516375E-4</v>
      </c>
      <c r="S195" s="795">
        <v>7.3726523759010121E-4</v>
      </c>
      <c r="T195" s="795">
        <v>4.8335112941000347E-4</v>
      </c>
      <c r="U195" s="795">
        <v>4.8335112941000347E-4</v>
      </c>
      <c r="V195" s="795">
        <v>4.9388215129564372E-4</v>
      </c>
      <c r="W195" s="795">
        <v>5.0613328152837589E-4</v>
      </c>
      <c r="X195" s="795">
        <v>7.962668663008543E-4</v>
      </c>
      <c r="Y195" s="795">
        <v>7.5120481959611851E-4</v>
      </c>
      <c r="Z195" s="795">
        <v>5.598436237435056E-4</v>
      </c>
      <c r="AA195" s="795">
        <v>8.3064380983421948E-4</v>
      </c>
      <c r="AB195" s="795">
        <v>1.433568814163122E-3</v>
      </c>
      <c r="AC195" s="795">
        <v>8.2656981978779243E-4</v>
      </c>
      <c r="AD195" s="795">
        <v>2.9484119655447394E-3</v>
      </c>
      <c r="AE195" s="795">
        <v>-5.9859419185814833E-4</v>
      </c>
      <c r="AF195" s="795">
        <v>-2.1276219311426869E-3</v>
      </c>
      <c r="AG195" s="795">
        <v>5.1771141400351883E-3</v>
      </c>
      <c r="AH195" s="795">
        <v>-1.476324151534647E-3</v>
      </c>
      <c r="AI195" s="795">
        <v>2.2465668984726461E-2</v>
      </c>
    </row>
    <row r="196" spans="1:35" s="795" customFormat="1">
      <c r="A196" s="796">
        <v>44112</v>
      </c>
      <c r="B196" s="795">
        <v>7.4692290285005569E-5</v>
      </c>
      <c r="C196" s="795">
        <v>6.0898765474437511E-5</v>
      </c>
      <c r="D196" s="795">
        <v>1.5328310195905637E-4</v>
      </c>
      <c r="E196" s="795">
        <v>3.1489969438491805E-4</v>
      </c>
      <c r="F196" s="795">
        <v>6.8636203456873268E-4</v>
      </c>
      <c r="G196" s="795">
        <v>1.579960357358523E-4</v>
      </c>
      <c r="H196" s="795">
        <v>2.332025174933694E-4</v>
      </c>
      <c r="I196" s="795">
        <v>2.2621276513801192E-4</v>
      </c>
      <c r="J196" s="795">
        <v>9.7625029121095608E-4</v>
      </c>
      <c r="K196" s="795">
        <v>2.8521159729777423E-4</v>
      </c>
      <c r="L196" s="795">
        <v>1.2076553528084233E-4</v>
      </c>
      <c r="M196" s="795">
        <v>1.2997836114903016E-4</v>
      </c>
      <c r="N196" s="795">
        <v>1.8426882443489667E-4</v>
      </c>
      <c r="O196" s="795">
        <v>6.1478739046227915E-4</v>
      </c>
      <c r="P196" s="795">
        <v>6.6906739555272488E-4</v>
      </c>
      <c r="Q196" s="795">
        <v>7.1711177518651859E-4</v>
      </c>
      <c r="R196" s="795">
        <v>7.3543730844516375E-4</v>
      </c>
      <c r="S196" s="795">
        <v>7.3726523759010121E-4</v>
      </c>
      <c r="T196" s="795">
        <v>4.8335112941000347E-4</v>
      </c>
      <c r="U196" s="795">
        <v>4.8335112941000347E-4</v>
      </c>
      <c r="V196" s="795">
        <v>4.9388215129564372E-4</v>
      </c>
      <c r="W196" s="795">
        <v>5.0613328152837589E-4</v>
      </c>
      <c r="X196" s="795">
        <v>4.9843187136089373E-3</v>
      </c>
      <c r="Y196" s="795">
        <v>-2.1645000088387212E-3</v>
      </c>
      <c r="Z196" s="795">
        <v>1.533563954795536E-3</v>
      </c>
      <c r="AA196" s="795">
        <v>2.4086771336173651E-3</v>
      </c>
      <c r="AB196" s="795">
        <v>7.5200915787410061E-4</v>
      </c>
      <c r="AC196" s="795">
        <v>1.044872050841783E-2</v>
      </c>
      <c r="AD196" s="795">
        <v>1.7121458481497154E-3</v>
      </c>
      <c r="AE196" s="795">
        <v>-1.9531135395712829E-3</v>
      </c>
      <c r="AF196" s="795">
        <v>1.194053367728598E-3</v>
      </c>
      <c r="AG196" s="795">
        <v>1.182235499086759E-2</v>
      </c>
      <c r="AH196" s="795">
        <v>1.4831042535381478E-2</v>
      </c>
      <c r="AI196" s="795">
        <v>1.207338114283929E-2</v>
      </c>
    </row>
    <row r="197" spans="1:35" s="795" customFormat="1">
      <c r="A197" s="796">
        <v>44113</v>
      </c>
      <c r="B197" s="795">
        <v>7.4692290285005569E-5</v>
      </c>
      <c r="C197" s="795">
        <v>5.2638403718452409E-4</v>
      </c>
      <c r="D197" s="795">
        <v>1.5328310195905637E-4</v>
      </c>
      <c r="E197" s="795">
        <v>6.2950393690219819E-4</v>
      </c>
      <c r="F197" s="795">
        <v>1.6346933490929416E-3</v>
      </c>
      <c r="G197" s="795">
        <v>4.5553114184371246E-4</v>
      </c>
      <c r="H197" s="795">
        <v>9.3294156767065317E-5</v>
      </c>
      <c r="I197" s="795">
        <v>3.9778778663190906E-4</v>
      </c>
      <c r="J197" s="795">
        <v>6.3374229358292844E-4</v>
      </c>
      <c r="K197" s="795">
        <v>3.0198912917556164E-4</v>
      </c>
      <c r="L197" s="795">
        <v>2.9696448820537569E-4</v>
      </c>
      <c r="M197" s="795">
        <v>2.5391315902867362E-4</v>
      </c>
      <c r="N197" s="795">
        <v>-7.8023285173145496E-5</v>
      </c>
      <c r="O197" s="795">
        <v>6.1478739046227915E-4</v>
      </c>
      <c r="P197" s="795">
        <v>6.6906739555272488E-4</v>
      </c>
      <c r="Q197" s="795">
        <v>7.1711177518651859E-4</v>
      </c>
      <c r="R197" s="795">
        <v>7.3543730844516375E-4</v>
      </c>
      <c r="S197" s="795">
        <v>7.3726523759010121E-4</v>
      </c>
      <c r="T197" s="795">
        <v>4.8335112941000347E-4</v>
      </c>
      <c r="U197" s="795">
        <v>4.8335112941000347E-4</v>
      </c>
      <c r="V197" s="795">
        <v>4.9388215129564372E-4</v>
      </c>
      <c r="W197" s="795">
        <v>5.0613328152837589E-4</v>
      </c>
      <c r="X197" s="795">
        <v>2.9606518804858872E-3</v>
      </c>
      <c r="Y197" s="795">
        <v>2.4189951487227912E-3</v>
      </c>
      <c r="Z197" s="795">
        <v>2.0690457949663621E-3</v>
      </c>
      <c r="AA197" s="795">
        <v>4.3814510790867178E-3</v>
      </c>
      <c r="AB197" s="795">
        <v>6.6695608724003375E-3</v>
      </c>
      <c r="AC197" s="795">
        <v>2.9311254301143119E-3</v>
      </c>
      <c r="AD197" s="795">
        <v>4.4931083283352713E-3</v>
      </c>
      <c r="AE197" s="795">
        <v>6.3324620319615832E-4</v>
      </c>
      <c r="AF197" s="795">
        <v>6.8938063017132123E-4</v>
      </c>
      <c r="AG197" s="795">
        <v>6.5768762461253516E-3</v>
      </c>
      <c r="AH197" s="795">
        <v>-2.1250094744970083E-3</v>
      </c>
      <c r="AI197" s="795">
        <v>1.1840724501864797E-2</v>
      </c>
    </row>
    <row r="198" spans="1:35" s="795" customFormat="1">
      <c r="A198" s="796">
        <v>44117</v>
      </c>
      <c r="B198" s="795">
        <v>7.4692290285005569E-5</v>
      </c>
      <c r="C198" s="795">
        <v>1.4752121926531192E-3</v>
      </c>
      <c r="D198" s="795">
        <v>1.5328310195905637E-4</v>
      </c>
      <c r="E198" s="795">
        <v>2.9789624255416314E-4</v>
      </c>
      <c r="F198" s="795">
        <v>1.1042335363420364E-3</v>
      </c>
      <c r="G198" s="795">
        <v>2.2507805959737226E-4</v>
      </c>
      <c r="H198" s="795">
        <v>2.5425520376098909E-4</v>
      </c>
      <c r="I198" s="795">
        <v>3.928195787690214E-4</v>
      </c>
      <c r="J198" s="795">
        <v>3.4536714642152688E-4</v>
      </c>
      <c r="K198" s="795">
        <v>3.4452230600634515E-4</v>
      </c>
      <c r="L198" s="795">
        <v>6.0398305280462417E-4</v>
      </c>
      <c r="M198" s="795">
        <v>8.3230998314687277E-4</v>
      </c>
      <c r="N198" s="795">
        <v>2.2807090518561779E-4</v>
      </c>
      <c r="O198" s="795">
        <v>6.1478739046227915E-4</v>
      </c>
      <c r="P198" s="795">
        <v>6.6906739555272488E-4</v>
      </c>
      <c r="Q198" s="795">
        <v>7.1711177518651859E-4</v>
      </c>
      <c r="R198" s="795">
        <v>7.3543730844516375E-4</v>
      </c>
      <c r="S198" s="795">
        <v>7.3726523759010121E-4</v>
      </c>
      <c r="T198" s="795">
        <v>4.8335112941000347E-4</v>
      </c>
      <c r="U198" s="795">
        <v>4.8335112941000347E-4</v>
      </c>
      <c r="V198" s="795">
        <v>4.9388215129564372E-4</v>
      </c>
      <c r="W198" s="795">
        <v>5.0613328152837589E-4</v>
      </c>
      <c r="X198" s="795">
        <v>-2.0495512587390685E-3</v>
      </c>
      <c r="Y198" s="795">
        <v>-3.2999248239309331E-3</v>
      </c>
      <c r="Z198" s="795">
        <v>-4.0878069646443915E-4</v>
      </c>
      <c r="AA198" s="795">
        <v>1.031481087860886E-3</v>
      </c>
      <c r="AB198" s="795">
        <v>-1.1167262400304523E-3</v>
      </c>
      <c r="AC198" s="795">
        <v>5.0442540105337663E-3</v>
      </c>
      <c r="AD198" s="795">
        <v>8.205798373150941E-4</v>
      </c>
      <c r="AE198" s="795">
        <v>2.8866706857770819E-3</v>
      </c>
      <c r="AF198" s="795">
        <v>-1.1287765149700091E-3</v>
      </c>
      <c r="AG198" s="795">
        <v>1.3725582669145586E-2</v>
      </c>
      <c r="AH198" s="795">
        <v>8.8465644749582406E-3</v>
      </c>
      <c r="AI198" s="795">
        <v>7.605664200273976E-3</v>
      </c>
    </row>
    <row r="199" spans="1:35" s="795" customFormat="1">
      <c r="A199" s="796">
        <v>44118</v>
      </c>
      <c r="B199" s="795">
        <v>7.4692290285005569E-5</v>
      </c>
      <c r="C199" s="795">
        <v>8.12933144292316E-4</v>
      </c>
      <c r="D199" s="795">
        <v>1.5328310195905637E-4</v>
      </c>
      <c r="E199" s="795">
        <v>5.6998049637213555E-5</v>
      </c>
      <c r="F199" s="795">
        <v>-4.2832263656877867E-4</v>
      </c>
      <c r="G199" s="795">
        <v>7.4052387758927196E-5</v>
      </c>
      <c r="H199" s="795">
        <v>1.5577734277849586E-4</v>
      </c>
      <c r="I199" s="795">
        <v>4.2952779189064927E-4</v>
      </c>
      <c r="J199" s="795">
        <v>3.7997401078415649E-4</v>
      </c>
      <c r="K199" s="795">
        <v>1.4967257654574517E-4</v>
      </c>
      <c r="L199" s="795">
        <v>1.9788569375500664E-4</v>
      </c>
      <c r="M199" s="795">
        <v>1.4416154096918987E-4</v>
      </c>
      <c r="N199" s="795">
        <v>3.09111292981612E-4</v>
      </c>
      <c r="O199" s="795">
        <v>6.1478739046227915E-4</v>
      </c>
      <c r="P199" s="795">
        <v>6.6906739555272488E-4</v>
      </c>
      <c r="Q199" s="795">
        <v>7.1711177518651859E-4</v>
      </c>
      <c r="R199" s="795">
        <v>7.3543730844516375E-4</v>
      </c>
      <c r="S199" s="795">
        <v>7.3726523759010121E-4</v>
      </c>
      <c r="T199" s="795">
        <v>4.8335112941000347E-4</v>
      </c>
      <c r="U199" s="795">
        <v>4.8335112941000347E-4</v>
      </c>
      <c r="V199" s="795">
        <v>4.9388215129564372E-4</v>
      </c>
      <c r="W199" s="795">
        <v>5.0613328152837589E-4</v>
      </c>
      <c r="X199" s="795">
        <v>3.7251619861966567E-3</v>
      </c>
      <c r="Y199" s="795">
        <v>-1.7314869965997515E-3</v>
      </c>
      <c r="Z199" s="795">
        <v>6.8481557488198064E-4</v>
      </c>
      <c r="AA199" s="795">
        <v>-2.6309867717078106E-4</v>
      </c>
      <c r="AB199" s="795">
        <v>1.0656096990269148E-4</v>
      </c>
      <c r="AC199" s="795">
        <v>2.2552006191398632E-3</v>
      </c>
      <c r="AD199" s="795">
        <v>-2.3618480083409388E-4</v>
      </c>
      <c r="AE199" s="795">
        <v>7.0726171250967695E-4</v>
      </c>
      <c r="AF199" s="795">
        <v>-5.1775689220379117E-4</v>
      </c>
      <c r="AG199" s="795">
        <v>6.5801072144484607E-3</v>
      </c>
      <c r="AH199" s="795">
        <v>9.8294690980553767E-3</v>
      </c>
      <c r="AI199" s="795">
        <v>-6.5841143015976655E-3</v>
      </c>
    </row>
    <row r="200" spans="1:35" s="795" customFormat="1">
      <c r="A200" s="796">
        <v>44119</v>
      </c>
      <c r="B200" s="795">
        <v>7.4692290285005569E-5</v>
      </c>
      <c r="C200" s="795">
        <v>1.8886950483509857E-4</v>
      </c>
      <c r="D200" s="795">
        <v>1.5328310195905637E-4</v>
      </c>
      <c r="E200" s="795">
        <v>-7.2918391115339709E-5</v>
      </c>
      <c r="F200" s="795">
        <v>2.0464279092058391E-4</v>
      </c>
      <c r="G200" s="795">
        <v>1.6933206822189462E-4</v>
      </c>
      <c r="H200" s="795">
        <v>-1.0537981788416584E-4</v>
      </c>
      <c r="I200" s="795">
        <v>1.0813685800759032E-4</v>
      </c>
      <c r="J200" s="795">
        <v>1.126911914226536E-4</v>
      </c>
      <c r="K200" s="795">
        <v>1.5268627456177519E-4</v>
      </c>
      <c r="L200" s="795">
        <v>1.4536147425503465E-4</v>
      </c>
      <c r="M200" s="795">
        <v>1.8474027026949003E-4</v>
      </c>
      <c r="N200" s="795">
        <v>3.0356529643849051E-4</v>
      </c>
      <c r="O200" s="795">
        <v>6.1478739046227915E-4</v>
      </c>
      <c r="P200" s="795">
        <v>6.6906739555272488E-4</v>
      </c>
      <c r="Q200" s="795">
        <v>7.1711177518651859E-4</v>
      </c>
      <c r="R200" s="795">
        <v>7.3543730844516375E-4</v>
      </c>
      <c r="S200" s="795">
        <v>7.3726523759010121E-4</v>
      </c>
      <c r="T200" s="795">
        <v>4.8335112941000347E-4</v>
      </c>
      <c r="U200" s="795">
        <v>4.8335112941000347E-4</v>
      </c>
      <c r="V200" s="795">
        <v>4.9388215129564372E-4</v>
      </c>
      <c r="W200" s="795">
        <v>5.0613328152837589E-4</v>
      </c>
      <c r="X200" s="795">
        <v>-1.819591354481398E-3</v>
      </c>
      <c r="Y200" s="795">
        <v>-4.9178028622776093E-4</v>
      </c>
      <c r="Z200" s="795">
        <v>5.3220887311677956E-4</v>
      </c>
      <c r="AA200" s="795">
        <v>-1.2671535169914705E-3</v>
      </c>
      <c r="AB200" s="795">
        <v>-2.5111474331795947E-3</v>
      </c>
      <c r="AC200" s="795">
        <v>1.1194212018421634E-3</v>
      </c>
      <c r="AD200" s="795">
        <v>-8.0779042938350365E-4</v>
      </c>
      <c r="AE200" s="795">
        <v>1.5975084377546356E-3</v>
      </c>
      <c r="AF200" s="795">
        <v>-1.7834866221977386E-5</v>
      </c>
      <c r="AG200" s="795">
        <v>2.1941667274805177E-3</v>
      </c>
      <c r="AH200" s="795">
        <v>5.3261993692621523E-4</v>
      </c>
      <c r="AI200" s="795">
        <v>-1.4917311515324494E-3</v>
      </c>
    </row>
    <row r="201" spans="1:35" s="795" customFormat="1">
      <c r="A201" s="796">
        <v>44120</v>
      </c>
      <c r="B201" s="795">
        <v>7.4692290285005569E-5</v>
      </c>
      <c r="C201" s="795">
        <v>5.0177124356176606E-5</v>
      </c>
      <c r="D201" s="795">
        <v>1.5328310195905637E-4</v>
      </c>
      <c r="E201" s="795">
        <v>-2.6314680465100437E-5</v>
      </c>
      <c r="F201" s="795">
        <v>-6.5845323964697222E-5</v>
      </c>
      <c r="G201" s="795">
        <v>1.5495565398815359E-5</v>
      </c>
      <c r="H201" s="795">
        <v>5.1076254592219428E-5</v>
      </c>
      <c r="I201" s="795">
        <v>1.001158941589253E-4</v>
      </c>
      <c r="J201" s="795">
        <v>-6.3884681610337779E-5</v>
      </c>
      <c r="K201" s="795">
        <v>5.2291227274903207E-5</v>
      </c>
      <c r="L201" s="795">
        <v>1.3557691609000777E-4</v>
      </c>
      <c r="M201" s="795">
        <v>7.8683485261521469E-5</v>
      </c>
      <c r="N201" s="795">
        <v>2.7226628170740064E-4</v>
      </c>
      <c r="O201" s="795">
        <v>6.1478739046227915E-4</v>
      </c>
      <c r="P201" s="795">
        <v>6.6906739555272488E-4</v>
      </c>
      <c r="Q201" s="795">
        <v>7.1711177518651859E-4</v>
      </c>
      <c r="R201" s="795">
        <v>7.3543730844516375E-4</v>
      </c>
      <c r="S201" s="795">
        <v>7.3726523759010121E-4</v>
      </c>
      <c r="T201" s="795">
        <v>4.8335112941000347E-4</v>
      </c>
      <c r="U201" s="795">
        <v>4.8335112941000347E-4</v>
      </c>
      <c r="V201" s="795">
        <v>4.9388215129564372E-4</v>
      </c>
      <c r="W201" s="795">
        <v>5.0613328152837589E-4</v>
      </c>
      <c r="X201" s="795">
        <v>-2.3051674341112438E-3</v>
      </c>
      <c r="Y201" s="795">
        <v>4.3742924598919597E-3</v>
      </c>
      <c r="Z201" s="795">
        <v>1.2064654887640192E-3</v>
      </c>
      <c r="AA201" s="795">
        <v>1.0864799776983958E-3</v>
      </c>
      <c r="AB201" s="795">
        <v>9.7714474231791471E-4</v>
      </c>
      <c r="AC201" s="795">
        <v>-1.2774904312012003E-2</v>
      </c>
      <c r="AD201" s="795">
        <v>1.7089955471072393E-3</v>
      </c>
      <c r="AE201" s="795">
        <v>1.0228707770987278E-4</v>
      </c>
      <c r="AF201" s="795">
        <v>1.3789102249353036E-3</v>
      </c>
      <c r="AG201" s="795">
        <v>-2.0955099451769321E-4</v>
      </c>
      <c r="AH201" s="795">
        <v>-8.3028695204512282E-4</v>
      </c>
      <c r="AI201" s="795">
        <v>-3.9859988664807666E-3</v>
      </c>
    </row>
    <row r="202" spans="1:35" s="795" customFormat="1">
      <c r="A202" s="796">
        <v>44123</v>
      </c>
      <c r="B202" s="795">
        <v>7.4692290285005569E-5</v>
      </c>
      <c r="C202" s="795">
        <v>-1.7766453275791516E-4</v>
      </c>
      <c r="D202" s="795">
        <v>1.5328310195905637E-4</v>
      </c>
      <c r="E202" s="795">
        <v>1.0866015618526959E-4</v>
      </c>
      <c r="F202" s="795">
        <v>3.334875477729593E-4</v>
      </c>
      <c r="G202" s="795">
        <v>9.8710961106140971E-5</v>
      </c>
      <c r="H202" s="795">
        <v>2.0428877003353385E-4</v>
      </c>
      <c r="I202" s="795">
        <v>1.2573297519447024E-4</v>
      </c>
      <c r="J202" s="795">
        <v>4.1100094072432647E-4</v>
      </c>
      <c r="K202" s="795">
        <v>2.0543306818288087E-4</v>
      </c>
      <c r="L202" s="795">
        <v>1.2426633764484052E-4</v>
      </c>
      <c r="M202" s="795">
        <v>3.5129745443129856E-4</v>
      </c>
      <c r="N202" s="795">
        <v>5.7483506845645849E-5</v>
      </c>
      <c r="O202" s="795">
        <v>6.1478739046227915E-4</v>
      </c>
      <c r="P202" s="795">
        <v>6.6906739555272488E-4</v>
      </c>
      <c r="Q202" s="795">
        <v>7.1711177518651859E-4</v>
      </c>
      <c r="R202" s="795">
        <v>7.3543730844516375E-4</v>
      </c>
      <c r="S202" s="795">
        <v>7.3726523759010121E-4</v>
      </c>
      <c r="T202" s="795">
        <v>4.8335112941000347E-4</v>
      </c>
      <c r="U202" s="795">
        <v>4.8335112941000347E-4</v>
      </c>
      <c r="V202" s="795">
        <v>4.9388215129564372E-4</v>
      </c>
      <c r="W202" s="795">
        <v>5.0613328152837589E-4</v>
      </c>
      <c r="X202" s="795">
        <v>-4.1717815656150403E-4</v>
      </c>
      <c r="Y202" s="795">
        <v>-3.2759554143102498E-3</v>
      </c>
      <c r="Z202" s="795">
        <v>-2.3173569084933288E-4</v>
      </c>
      <c r="AA202" s="795">
        <v>-1.4731570943326E-3</v>
      </c>
      <c r="AB202" s="795">
        <v>2.0260911027802919E-5</v>
      </c>
      <c r="AC202" s="795">
        <v>9.8156959647504038E-3</v>
      </c>
      <c r="AD202" s="795">
        <v>-2.0170748549129813E-3</v>
      </c>
      <c r="AE202" s="795">
        <v>-1.1316896655323427E-3</v>
      </c>
      <c r="AF202" s="795">
        <v>-6.5645344136833206E-4</v>
      </c>
      <c r="AG202" s="795">
        <v>-1.7746781827877589E-3</v>
      </c>
      <c r="AH202" s="795">
        <v>-2.9280002426845808E-3</v>
      </c>
      <c r="AI202" s="795">
        <v>-1.1054805954077263E-2</v>
      </c>
    </row>
    <row r="203" spans="1:35" s="795" customFormat="1">
      <c r="A203" s="796">
        <v>44124</v>
      </c>
      <c r="B203" s="795">
        <v>7.4692290285005569E-5</v>
      </c>
      <c r="C203" s="795">
        <v>1.4037099195962632E-4</v>
      </c>
      <c r="D203" s="795">
        <v>1.5328310195905637E-4</v>
      </c>
      <c r="E203" s="795">
        <v>1.1505656413701715E-4</v>
      </c>
      <c r="F203" s="795">
        <v>1.9691807671207151E-4</v>
      </c>
      <c r="G203" s="795">
        <v>9.1815086710633764E-5</v>
      </c>
      <c r="H203" s="795">
        <v>2.7525310338072373E-4</v>
      </c>
      <c r="I203" s="795">
        <v>1.7696493131591495E-4</v>
      </c>
      <c r="J203" s="795">
        <v>9.8559472847536966E-5</v>
      </c>
      <c r="K203" s="795">
        <v>2.0734884240036777E-4</v>
      </c>
      <c r="L203" s="795">
        <v>1.4111992127885387E-4</v>
      </c>
      <c r="M203" s="795">
        <v>1.0581046063884436E-4</v>
      </c>
      <c r="N203" s="795">
        <v>2.5504898041495139E-4</v>
      </c>
      <c r="O203" s="795">
        <v>6.1478739046227915E-4</v>
      </c>
      <c r="P203" s="795">
        <v>6.6906739555272488E-4</v>
      </c>
      <c r="Q203" s="795">
        <v>7.1711177518651859E-4</v>
      </c>
      <c r="R203" s="795">
        <v>7.3543730844516375E-4</v>
      </c>
      <c r="S203" s="795">
        <v>7.3726523759010121E-4</v>
      </c>
      <c r="T203" s="795">
        <v>4.8335112941000347E-4</v>
      </c>
      <c r="U203" s="795">
        <v>4.8335112941000347E-4</v>
      </c>
      <c r="V203" s="795">
        <v>4.9388215129564372E-4</v>
      </c>
      <c r="W203" s="795">
        <v>5.0613328152837589E-4</v>
      </c>
      <c r="X203" s="795">
        <v>5.915579199202492E-3</v>
      </c>
      <c r="Y203" s="795">
        <v>1.6933040669049326E-3</v>
      </c>
      <c r="Z203" s="795">
        <v>2.0041027715858029E-3</v>
      </c>
      <c r="AA203" s="795">
        <v>2.7940490894531322E-3</v>
      </c>
      <c r="AB203" s="795">
        <v>1.3201412111052413E-4</v>
      </c>
      <c r="AC203" s="795">
        <v>5.8130108845753092E-3</v>
      </c>
      <c r="AD203" s="795">
        <v>3.90849887234479E-4</v>
      </c>
      <c r="AE203" s="795">
        <v>1.5004098313942116E-3</v>
      </c>
      <c r="AF203" s="795">
        <v>-4.3628756069309382E-3</v>
      </c>
      <c r="AG203" s="795">
        <v>2.1330351091669142E-2</v>
      </c>
      <c r="AH203" s="795">
        <v>1.0815886980080958E-2</v>
      </c>
      <c r="AI203" s="795">
        <v>2.80637908765069E-3</v>
      </c>
    </row>
    <row r="204" spans="1:35" s="795" customFormat="1">
      <c r="A204" s="796">
        <v>44125</v>
      </c>
      <c r="B204" s="795">
        <v>7.4692290285005569E-5</v>
      </c>
      <c r="C204" s="795">
        <v>6.6425801709790733E-5</v>
      </c>
      <c r="D204" s="795">
        <v>1.5328310195905637E-4</v>
      </c>
      <c r="E204" s="795">
        <v>1.6737105220565596E-4</v>
      </c>
      <c r="F204" s="795">
        <v>1.1100942309005823E-4</v>
      </c>
      <c r="G204" s="795">
        <v>4.8772286783238528E-5</v>
      </c>
      <c r="H204" s="795">
        <v>6.7366299947080321E-5</v>
      </c>
      <c r="I204" s="795">
        <v>2.1616324648476848E-5</v>
      </c>
      <c r="J204" s="795">
        <v>8.2962808024555912E-5</v>
      </c>
      <c r="K204" s="795">
        <v>2.0573980785343338E-4</v>
      </c>
      <c r="L204" s="795">
        <v>1.3899293182384476E-4</v>
      </c>
      <c r="M204" s="795">
        <v>1.5353389541905571E-4</v>
      </c>
      <c r="N204" s="795">
        <v>2.8255187794390402E-4</v>
      </c>
      <c r="O204" s="795">
        <v>6.1478739046227915E-4</v>
      </c>
      <c r="P204" s="795">
        <v>6.6906739555272488E-4</v>
      </c>
      <c r="Q204" s="795">
        <v>7.1711177518651859E-4</v>
      </c>
      <c r="R204" s="795">
        <v>7.3543730844516375E-4</v>
      </c>
      <c r="S204" s="795">
        <v>7.3726523759010121E-4</v>
      </c>
      <c r="T204" s="795">
        <v>4.8335112941000347E-4</v>
      </c>
      <c r="U204" s="795">
        <v>4.8335112941000347E-4</v>
      </c>
      <c r="V204" s="795">
        <v>4.9388215129564372E-4</v>
      </c>
      <c r="W204" s="795">
        <v>5.0613328152837589E-4</v>
      </c>
      <c r="X204" s="795">
        <v>2.6583107358497671E-3</v>
      </c>
      <c r="Y204" s="795">
        <v>4.8077121079925789E-3</v>
      </c>
      <c r="Z204" s="795">
        <v>2.8142817208829385E-3</v>
      </c>
      <c r="AA204" s="795">
        <v>2.9592169266434709E-3</v>
      </c>
      <c r="AB204" s="795">
        <v>1.5227285476953067E-3</v>
      </c>
      <c r="AC204" s="795">
        <v>3.4370145446451783E-3</v>
      </c>
      <c r="AD204" s="795">
        <v>3.8518283865556224E-3</v>
      </c>
      <c r="AE204" s="795">
        <v>1.4973219261933401E-3</v>
      </c>
      <c r="AF204" s="795">
        <v>-1.0675652265029756E-3</v>
      </c>
      <c r="AG204" s="795">
        <v>2.2102091900093601E-3</v>
      </c>
      <c r="AH204" s="795">
        <v>9.5683914735249509E-3</v>
      </c>
      <c r="AI204" s="795">
        <v>-5.5625628392341753E-7</v>
      </c>
    </row>
    <row r="205" spans="1:35" s="795" customFormat="1">
      <c r="A205" s="796">
        <v>44126</v>
      </c>
      <c r="B205" s="795">
        <v>7.4692290285005569E-5</v>
      </c>
      <c r="C205" s="795">
        <v>1.4105617687443228E-5</v>
      </c>
      <c r="D205" s="795">
        <v>1.5328310195905637E-4</v>
      </c>
      <c r="E205" s="795">
        <v>1.1250034094678618E-4</v>
      </c>
      <c r="F205" s="795">
        <v>1.5646919632716916E-4</v>
      </c>
      <c r="G205" s="795">
        <v>1.0557250708309596E-4</v>
      </c>
      <c r="H205" s="795">
        <v>2.181863335115608E-5</v>
      </c>
      <c r="I205" s="795">
        <v>1.3129631897967897E-4</v>
      </c>
      <c r="J205" s="795">
        <v>4.1327133928059645E-4</v>
      </c>
      <c r="K205" s="795">
        <v>4.3057514074407166E-5</v>
      </c>
      <c r="L205" s="795">
        <v>1.2998921147877596E-4</v>
      </c>
      <c r="M205" s="795">
        <v>1.0478350004716752E-4</v>
      </c>
      <c r="N205" s="795">
        <v>1.2956178847400857E-4</v>
      </c>
      <c r="O205" s="795">
        <v>6.1478739046227915E-4</v>
      </c>
      <c r="P205" s="795">
        <v>6.6906739555272488E-4</v>
      </c>
      <c r="Q205" s="795">
        <v>7.1711177518651859E-4</v>
      </c>
      <c r="R205" s="795">
        <v>7.3543730844516375E-4</v>
      </c>
      <c r="S205" s="795">
        <v>7.3726523759010121E-4</v>
      </c>
      <c r="T205" s="795">
        <v>4.8335112941000347E-4</v>
      </c>
      <c r="U205" s="795">
        <v>4.8335112941000347E-4</v>
      </c>
      <c r="V205" s="795">
        <v>4.9388215129564372E-4</v>
      </c>
      <c r="W205" s="795">
        <v>5.0613328152837589E-4</v>
      </c>
      <c r="X205" s="795">
        <v>1.8890809292984034E-3</v>
      </c>
      <c r="Y205" s="795">
        <v>2.2148812383648853E-4</v>
      </c>
      <c r="Z205" s="795">
        <v>-6.9913411035471551E-4</v>
      </c>
      <c r="AA205" s="795">
        <v>2.7694096099113441E-3</v>
      </c>
      <c r="AB205" s="795">
        <v>-7.4263388460660273E-4</v>
      </c>
      <c r="AC205" s="795">
        <v>4.40378647371098E-3</v>
      </c>
      <c r="AD205" s="795">
        <v>-5.434747672847795E-4</v>
      </c>
      <c r="AE205" s="795">
        <v>-6.8286223590374728E-4</v>
      </c>
      <c r="AF205" s="795">
        <v>2.3043245910316923E-3</v>
      </c>
      <c r="AG205" s="795">
        <v>-7.2749520837623871E-3</v>
      </c>
      <c r="AH205" s="795">
        <v>7.5519143375131215E-3</v>
      </c>
      <c r="AI205" s="795">
        <v>4.8071694799807219E-3</v>
      </c>
    </row>
    <row r="206" spans="1:35" s="795" customFormat="1">
      <c r="A206" s="796">
        <v>44127</v>
      </c>
      <c r="B206" s="795">
        <v>7.4692290285005569E-5</v>
      </c>
      <c r="C206" s="795">
        <v>6.6956101526294276E-5</v>
      </c>
      <c r="D206" s="795">
        <v>1.5328310195905637E-4</v>
      </c>
      <c r="E206" s="795">
        <v>1.2675489039981613E-4</v>
      </c>
      <c r="F206" s="795">
        <v>8.5282138446718392E-5</v>
      </c>
      <c r="G206" s="795">
        <v>1.2449356362553843E-4</v>
      </c>
      <c r="H206" s="795">
        <v>9.821947567156819E-5</v>
      </c>
      <c r="I206" s="795">
        <v>1.6409885314905281E-4</v>
      </c>
      <c r="J206" s="795">
        <v>-5.578365991065759E-5</v>
      </c>
      <c r="K206" s="795">
        <v>1.93456909601597E-4</v>
      </c>
      <c r="L206" s="795">
        <v>1.3418132945819394E-4</v>
      </c>
      <c r="M206" s="795">
        <v>1.9188862464414314E-4</v>
      </c>
      <c r="N206" s="795">
        <v>3.0439340369770029E-4</v>
      </c>
      <c r="O206" s="795">
        <v>6.1478739046227915E-4</v>
      </c>
      <c r="P206" s="795">
        <v>6.6906739555272488E-4</v>
      </c>
      <c r="Q206" s="795">
        <v>7.1711177518651859E-4</v>
      </c>
      <c r="R206" s="795">
        <v>7.3543730844516375E-4</v>
      </c>
      <c r="S206" s="795">
        <v>7.3726523759010121E-4</v>
      </c>
      <c r="T206" s="795">
        <v>4.8335112941000347E-4</v>
      </c>
      <c r="U206" s="795">
        <v>4.8335112941000347E-4</v>
      </c>
      <c r="V206" s="795">
        <v>4.9388215129564372E-4</v>
      </c>
      <c r="W206" s="795">
        <v>5.0613328152837589E-4</v>
      </c>
      <c r="X206" s="795">
        <v>-5.3422495810306891E-4</v>
      </c>
      <c r="Y206" s="795">
        <v>3.1563372927250199E-3</v>
      </c>
      <c r="Z206" s="795">
        <v>2.3921581582351248E-3</v>
      </c>
      <c r="AA206" s="795">
        <v>4.2741724825390293E-4</v>
      </c>
      <c r="AB206" s="795">
        <v>-1.4266529472527489E-3</v>
      </c>
      <c r="AC206" s="795">
        <v>-9.8528075478931942E-3</v>
      </c>
      <c r="AD206" s="795">
        <v>2.4054526712276036E-3</v>
      </c>
      <c r="AE206" s="795">
        <v>-2.6690873650804248E-3</v>
      </c>
      <c r="AF206" s="795">
        <v>-3.4580408092904635E-3</v>
      </c>
      <c r="AG206" s="795">
        <v>-2.7919288961648636E-3</v>
      </c>
      <c r="AH206" s="795">
        <v>-2.3398274943964292E-4</v>
      </c>
      <c r="AI206" s="795">
        <v>7.10816450750551E-4</v>
      </c>
    </row>
    <row r="207" spans="1:35" s="795" customFormat="1">
      <c r="A207" s="796">
        <v>44130</v>
      </c>
      <c r="B207" s="795">
        <v>7.4692290285005569E-5</v>
      </c>
      <c r="C207" s="795">
        <v>7.4807275302291032E-5</v>
      </c>
      <c r="D207" s="795">
        <v>1.5328310195905637E-4</v>
      </c>
      <c r="E207" s="795">
        <v>8.2681071546630847E-5</v>
      </c>
      <c r="F207" s="795">
        <v>8.9228005508479313E-5</v>
      </c>
      <c r="G207" s="795">
        <v>8.3750220131184605E-5</v>
      </c>
      <c r="H207" s="795">
        <v>1.2031052711769519E-4</v>
      </c>
      <c r="I207" s="795">
        <v>1.4966561340479245E-4</v>
      </c>
      <c r="J207" s="795">
        <v>3.9854873979705552E-4</v>
      </c>
      <c r="K207" s="795">
        <v>2.5035937184947343E-4</v>
      </c>
      <c r="L207" s="795">
        <v>1.2916328987966352E-4</v>
      </c>
      <c r="M207" s="795">
        <v>4.0918393950550858E-4</v>
      </c>
      <c r="N207" s="795">
        <v>1.2179403112222431E-4</v>
      </c>
      <c r="O207" s="795">
        <v>6.1478739046227915E-4</v>
      </c>
      <c r="P207" s="795">
        <v>6.6906739555272488E-4</v>
      </c>
      <c r="Q207" s="795">
        <v>7.1711177518651859E-4</v>
      </c>
      <c r="R207" s="795">
        <v>7.3543730844516375E-4</v>
      </c>
      <c r="S207" s="795">
        <v>7.3726523759010121E-4</v>
      </c>
      <c r="T207" s="795">
        <v>4.8335112941000347E-4</v>
      </c>
      <c r="U207" s="795">
        <v>4.8335112941000347E-4</v>
      </c>
      <c r="V207" s="795">
        <v>4.9388215129564372E-4</v>
      </c>
      <c r="W207" s="795">
        <v>5.0613328152837589E-4</v>
      </c>
      <c r="X207" s="795">
        <v>-2.4492553471031631E-3</v>
      </c>
      <c r="Y207" s="795">
        <v>-3.2912673674058146E-3</v>
      </c>
      <c r="Z207" s="795">
        <v>-2.8910976380063236E-3</v>
      </c>
      <c r="AA207" s="795">
        <v>-3.2396833976158224E-3</v>
      </c>
      <c r="AB207" s="795">
        <v>-3.2736253662768444E-4</v>
      </c>
      <c r="AC207" s="795">
        <v>-4.4072314941707713E-3</v>
      </c>
      <c r="AD207" s="795">
        <v>-2.5035070680911042E-3</v>
      </c>
      <c r="AE207" s="795">
        <v>-8.9234150703398907E-4</v>
      </c>
      <c r="AF207" s="795">
        <v>3.4969612496249525E-4</v>
      </c>
      <c r="AG207" s="795">
        <v>-7.3679831351231018E-3</v>
      </c>
      <c r="AH207" s="795">
        <v>-5.6650460064907593E-3</v>
      </c>
      <c r="AI207" s="795">
        <v>-1.6814579089235671E-2</v>
      </c>
    </row>
    <row r="208" spans="1:35" s="795" customFormat="1">
      <c r="A208" s="796">
        <v>44131</v>
      </c>
      <c r="B208" s="795">
        <v>7.4692290285005569E-5</v>
      </c>
      <c r="C208" s="795">
        <v>7.5694301067130709E-5</v>
      </c>
      <c r="D208" s="795">
        <v>1.5328310195905637E-4</v>
      </c>
      <c r="E208" s="795">
        <v>2.3385552657861908E-4</v>
      </c>
      <c r="F208" s="795">
        <v>1.8126350829583693E-4</v>
      </c>
      <c r="G208" s="795">
        <v>9.8656380400630184E-5</v>
      </c>
      <c r="H208" s="795">
        <v>1.849577975090444E-4</v>
      </c>
      <c r="I208" s="795">
        <v>1.2883720818579469E-4</v>
      </c>
      <c r="J208" s="795">
        <v>4.064280948821164E-4</v>
      </c>
      <c r="K208" s="795">
        <v>4.8112915407938495E-4</v>
      </c>
      <c r="L208" s="795">
        <v>1.3582515488796965E-4</v>
      </c>
      <c r="M208" s="795">
        <v>2.9914643384398865E-4</v>
      </c>
      <c r="N208" s="795">
        <v>1.7522005509040817E-4</v>
      </c>
      <c r="O208" s="795">
        <v>6.1478739046227915E-4</v>
      </c>
      <c r="P208" s="795">
        <v>6.6906739555272488E-4</v>
      </c>
      <c r="Q208" s="795">
        <v>7.1711177518651859E-4</v>
      </c>
      <c r="R208" s="795">
        <v>7.3543730844516375E-4</v>
      </c>
      <c r="S208" s="795">
        <v>7.3726523759010121E-4</v>
      </c>
      <c r="T208" s="795">
        <v>4.8335112941000347E-4</v>
      </c>
      <c r="U208" s="795">
        <v>4.8335112941000347E-4</v>
      </c>
      <c r="V208" s="795">
        <v>4.9388215129564372E-4</v>
      </c>
      <c r="W208" s="795">
        <v>5.0613328152837589E-4</v>
      </c>
      <c r="X208" s="795">
        <v>-3.020441879732827E-3</v>
      </c>
      <c r="Y208" s="795">
        <v>-6.2451604586144516E-4</v>
      </c>
      <c r="Z208" s="795">
        <v>-6.0291877247187209E-4</v>
      </c>
      <c r="AA208" s="795">
        <v>2.6465172626854994E-3</v>
      </c>
      <c r="AB208" s="795">
        <v>-3.1049526288273732E-4</v>
      </c>
      <c r="AC208" s="795">
        <v>-3.4581982582670978E-3</v>
      </c>
      <c r="AD208" s="795">
        <v>1.0858995042988262E-3</v>
      </c>
      <c r="AE208" s="795">
        <v>2.7677589402053115E-4</v>
      </c>
      <c r="AF208" s="795">
        <v>-3.4837999911142559E-3</v>
      </c>
      <c r="AG208" s="795">
        <v>1.6728115928947851E-3</v>
      </c>
      <c r="AH208" s="795">
        <v>-9.3046224805202193E-3</v>
      </c>
      <c r="AI208" s="795">
        <v>-3.0479459280775556E-3</v>
      </c>
    </row>
    <row r="209" spans="1:35" s="795" customFormat="1">
      <c r="A209" s="796">
        <v>44132</v>
      </c>
      <c r="B209" s="795">
        <v>7.4692290285005569E-5</v>
      </c>
      <c r="C209" s="795">
        <v>1.0710646963230097E-4</v>
      </c>
      <c r="D209" s="795">
        <v>1.5328310195905637E-4</v>
      </c>
      <c r="E209" s="795">
        <v>6.6550781641749879E-5</v>
      </c>
      <c r="F209" s="795">
        <v>2.9471153696869479E-4</v>
      </c>
      <c r="G209" s="795">
        <v>3.4985148517518994E-5</v>
      </c>
      <c r="H209" s="795">
        <v>-9.262732762538306E-5</v>
      </c>
      <c r="I209" s="795">
        <v>1.5602496399425014E-4</v>
      </c>
      <c r="J209" s="795">
        <v>1.275535184936949E-4</v>
      </c>
      <c r="K209" s="795">
        <v>1.094949204620832E-4</v>
      </c>
      <c r="L209" s="795">
        <v>1.4432756062876528E-4</v>
      </c>
      <c r="M209" s="795">
        <v>9.2196751528828003E-5</v>
      </c>
      <c r="N209" s="795">
        <v>3.9963072340754024E-4</v>
      </c>
      <c r="O209" s="795">
        <v>6.1478739046227915E-4</v>
      </c>
      <c r="P209" s="795">
        <v>6.6906739555272488E-4</v>
      </c>
      <c r="Q209" s="795">
        <v>7.1711177518651859E-4</v>
      </c>
      <c r="R209" s="795">
        <v>7.3543730844516375E-4</v>
      </c>
      <c r="S209" s="795">
        <v>7.3726523759010121E-4</v>
      </c>
      <c r="T209" s="795">
        <v>4.8335112941000347E-4</v>
      </c>
      <c r="U209" s="795">
        <v>4.8335112941000347E-4</v>
      </c>
      <c r="V209" s="795">
        <v>4.9388215129564372E-4</v>
      </c>
      <c r="W209" s="795">
        <v>5.0613328152837589E-4</v>
      </c>
      <c r="X209" s="795">
        <v>-9.9147917346776859E-3</v>
      </c>
      <c r="Y209" s="795">
        <v>5.4040073352079609E-4</v>
      </c>
      <c r="Z209" s="795">
        <v>-1.6296654929768284E-3</v>
      </c>
      <c r="AA209" s="795">
        <v>-8.2591277397250362E-3</v>
      </c>
      <c r="AB209" s="795">
        <v>-3.1490547374732891E-3</v>
      </c>
      <c r="AC209" s="795">
        <v>-2.0009519981175061E-2</v>
      </c>
      <c r="AD209" s="795">
        <v>-6.5509708170751191E-3</v>
      </c>
      <c r="AE209" s="795">
        <v>-1.8520683757550227E-4</v>
      </c>
      <c r="AF209" s="795">
        <v>7.383513949117404E-3</v>
      </c>
      <c r="AG209" s="795">
        <v>-2.2241292049169692E-2</v>
      </c>
      <c r="AH209" s="795">
        <v>-4.0248190832491759E-2</v>
      </c>
      <c r="AI209" s="795">
        <v>-3.3579395043190852E-2</v>
      </c>
    </row>
    <row r="210" spans="1:35" s="795" customFormat="1">
      <c r="A210" s="796">
        <v>44133</v>
      </c>
      <c r="B210" s="795">
        <v>7.4692290285005569E-5</v>
      </c>
      <c r="C210" s="795">
        <v>6.2472082787978778E-5</v>
      </c>
      <c r="D210" s="795">
        <v>1.5328310195905637E-4</v>
      </c>
      <c r="E210" s="795">
        <v>5.9193271950319648E-4</v>
      </c>
      <c r="F210" s="795">
        <v>1.5182767502452954E-4</v>
      </c>
      <c r="G210" s="795">
        <v>9.3481634586778384E-5</v>
      </c>
      <c r="H210" s="795">
        <v>3.3425716953749962E-4</v>
      </c>
      <c r="I210" s="795">
        <v>2.8880115520468763E-4</v>
      </c>
      <c r="J210" s="795">
        <v>8.8824171823809195E-4</v>
      </c>
      <c r="K210" s="795">
        <v>1.0928742740023978E-4</v>
      </c>
      <c r="L210" s="795">
        <v>1.3785241332664455E-4</v>
      </c>
      <c r="M210" s="795">
        <v>-4.5262102100207535E-5</v>
      </c>
      <c r="N210" s="795">
        <v>-1.7699987785557703E-5</v>
      </c>
      <c r="O210" s="795">
        <v>6.1478739046227915E-4</v>
      </c>
      <c r="P210" s="795">
        <v>6.6906739555272488E-4</v>
      </c>
      <c r="Q210" s="795">
        <v>7.1711177518651859E-4</v>
      </c>
      <c r="R210" s="795">
        <v>7.3543730844516375E-4</v>
      </c>
      <c r="S210" s="795">
        <v>7.3726523759010121E-4</v>
      </c>
      <c r="T210" s="795">
        <v>4.8335112941000347E-4</v>
      </c>
      <c r="U210" s="795">
        <v>4.8335112941000347E-4</v>
      </c>
      <c r="V210" s="795">
        <v>4.9388215129564372E-4</v>
      </c>
      <c r="W210" s="795">
        <v>5.0613328152837589E-4</v>
      </c>
      <c r="X210" s="795">
        <v>3.5077603150823755E-3</v>
      </c>
      <c r="Y210" s="795">
        <v>-1.3727844443681692E-3</v>
      </c>
      <c r="Z210" s="795">
        <v>3.0982676514252905E-3</v>
      </c>
      <c r="AA210" s="795">
        <v>1.9327565092728261E-3</v>
      </c>
      <c r="AB210" s="795">
        <v>2.891348264339344E-3</v>
      </c>
      <c r="AC210" s="795">
        <v>1.0655444409612302E-2</v>
      </c>
      <c r="AD210" s="795">
        <v>1.7439416255817797E-3</v>
      </c>
      <c r="AE210" s="795">
        <v>-1.8851797271199899E-3</v>
      </c>
      <c r="AF210" s="795">
        <v>-5.0321743828563026E-4</v>
      </c>
      <c r="AG210" s="795">
        <v>1.0115133033976376E-2</v>
      </c>
      <c r="AH210" s="795">
        <v>1.6883214041230277E-2</v>
      </c>
      <c r="AI210" s="795">
        <v>4.7557505834094904E-3</v>
      </c>
    </row>
    <row r="211" spans="1:35" s="795" customFormat="1">
      <c r="A211" s="796">
        <v>44134</v>
      </c>
      <c r="B211" s="795">
        <v>7.4692290285005569E-5</v>
      </c>
      <c r="C211" s="795">
        <v>2.5165752623346194E-5</v>
      </c>
      <c r="D211" s="795">
        <v>1.5328310195905637E-4</v>
      </c>
      <c r="E211" s="795">
        <v>1.2050755494152909E-4</v>
      </c>
      <c r="F211" s="795">
        <v>1.5688359209242719E-4</v>
      </c>
      <c r="G211" s="795">
        <v>5.1037348443472297E-5</v>
      </c>
      <c r="H211" s="795">
        <v>-2.7239142272428296E-5</v>
      </c>
      <c r="I211" s="795">
        <v>1.319624171036704E-4</v>
      </c>
      <c r="J211" s="795">
        <v>-1.8260771848710444E-4</v>
      </c>
      <c r="K211" s="795">
        <v>1.1914742054641714E-4</v>
      </c>
      <c r="L211" s="795">
        <v>1.3301036485402484E-4</v>
      </c>
      <c r="M211" s="795">
        <v>-1.1565656191536711E-5</v>
      </c>
      <c r="N211" s="795">
        <v>2.8848776585932434E-4</v>
      </c>
      <c r="O211" s="795">
        <v>6.1478739046227915E-4</v>
      </c>
      <c r="P211" s="795">
        <v>6.6906739555272488E-4</v>
      </c>
      <c r="Q211" s="795">
        <v>7.1711177518651859E-4</v>
      </c>
      <c r="R211" s="795">
        <v>7.3543730844516375E-4</v>
      </c>
      <c r="S211" s="795">
        <v>7.3726523759010121E-4</v>
      </c>
      <c r="T211" s="795">
        <v>4.8335112941000347E-4</v>
      </c>
      <c r="U211" s="795">
        <v>4.8335112941000347E-4</v>
      </c>
      <c r="V211" s="795">
        <v>4.9388215129564372E-4</v>
      </c>
      <c r="W211" s="795">
        <v>5.0613328152837589E-4</v>
      </c>
      <c r="X211" s="795">
        <v>-4.2747892008296873E-3</v>
      </c>
      <c r="Y211" s="795">
        <v>2.9709510224202873E-3</v>
      </c>
      <c r="Z211" s="795">
        <v>-3.1770430081596857E-3</v>
      </c>
      <c r="AA211" s="795">
        <v>-6.0515617699891111E-3</v>
      </c>
      <c r="AB211" s="795">
        <v>-2.3962522214978632E-3</v>
      </c>
      <c r="AC211" s="795">
        <v>-1.7982766976676889E-2</v>
      </c>
      <c r="AD211" s="795">
        <v>-3.453050429327531E-3</v>
      </c>
      <c r="AE211" s="795">
        <v>7.9805997099002823E-5</v>
      </c>
      <c r="AF211" s="795">
        <v>-6.139312175588163E-4</v>
      </c>
      <c r="AG211" s="795">
        <v>-2.8410502741046395E-2</v>
      </c>
      <c r="AH211" s="795">
        <v>-2.2732087845050764E-2</v>
      </c>
      <c r="AI211" s="795">
        <v>-6.4856466887515118E-3</v>
      </c>
    </row>
    <row r="212" spans="1:35" s="795" customFormat="1">
      <c r="A212" s="796">
        <v>44138</v>
      </c>
      <c r="B212" s="795">
        <v>7.4692290285005569E-5</v>
      </c>
      <c r="C212" s="795">
        <v>4.1317199457768794E-5</v>
      </c>
      <c r="D212" s="795">
        <v>1.5328310195905637E-4</v>
      </c>
      <c r="E212" s="795">
        <v>1.0973299693506355E-4</v>
      </c>
      <c r="F212" s="795">
        <v>-6.319498615503516E-5</v>
      </c>
      <c r="G212" s="795">
        <v>5.3328440114297493E-5</v>
      </c>
      <c r="H212" s="795">
        <v>5.8114850076451674E-5</v>
      </c>
      <c r="I212" s="795">
        <v>1.7672634046128621E-4</v>
      </c>
      <c r="J212" s="795">
        <v>5.2484219610837712E-4</v>
      </c>
      <c r="K212" s="795">
        <v>2.8977031622190452E-4</v>
      </c>
      <c r="L212" s="795">
        <v>1.3528772433013536E-4</v>
      </c>
      <c r="M212" s="795">
        <v>6.1781288082873864E-4</v>
      </c>
      <c r="N212" s="795">
        <v>2.3469877194148836E-4</v>
      </c>
      <c r="O212" s="795">
        <v>6.5006657307309368E-4</v>
      </c>
      <c r="P212" s="795">
        <v>7.043484919413423E-4</v>
      </c>
      <c r="Q212" s="795">
        <v>7.5239456549991424E-4</v>
      </c>
      <c r="R212" s="795">
        <v>7.7072074487127828E-4</v>
      </c>
      <c r="S212" s="795">
        <v>7.7254873846444028E-4</v>
      </c>
      <c r="T212" s="795">
        <v>4.8335112941000347E-4</v>
      </c>
      <c r="U212" s="795">
        <v>4.8335112941000347E-4</v>
      </c>
      <c r="V212" s="795">
        <v>4.9388215129564372E-4</v>
      </c>
      <c r="W212" s="795">
        <v>5.0613328152837589E-4</v>
      </c>
      <c r="X212" s="795">
        <v>9.9741726850137713E-3</v>
      </c>
      <c r="Y212" s="795">
        <v>3.0191013405400646E-3</v>
      </c>
      <c r="Z212" s="795">
        <v>2.404196802744174E-3</v>
      </c>
      <c r="AA212" s="795">
        <v>6.386800938359416E-3</v>
      </c>
      <c r="AB212" s="795">
        <v>-2.927668738050615E-3</v>
      </c>
      <c r="AC212" s="795">
        <v>4.7126618625425998E-4</v>
      </c>
      <c r="AD212" s="795">
        <v>3.5515965103651848E-3</v>
      </c>
      <c r="AE212" s="795">
        <v>5.8261976293128015E-4</v>
      </c>
      <c r="AF212" s="795">
        <v>1.8953707164117706E-3</v>
      </c>
      <c r="AG212" s="795">
        <v>1.6923414265811454E-2</v>
      </c>
      <c r="AH212" s="795">
        <v>7.1907018882404472E-3</v>
      </c>
      <c r="AI212" s="795">
        <v>3.372894573497387E-2</v>
      </c>
    </row>
    <row r="213" spans="1:35" s="795" customFormat="1">
      <c r="A213" s="796">
        <v>44139</v>
      </c>
      <c r="B213" s="795">
        <v>7.4692290285005569E-5</v>
      </c>
      <c r="C213" s="795">
        <v>6.9870476377520419E-5</v>
      </c>
      <c r="D213" s="795">
        <v>1.5328310195905637E-4</v>
      </c>
      <c r="E213" s="795">
        <v>1.5702115743776446E-4</v>
      </c>
      <c r="F213" s="795">
        <v>1.6138310967761527E-4</v>
      </c>
      <c r="G213" s="795">
        <v>5.5619170379772598E-5</v>
      </c>
      <c r="H213" s="795">
        <v>1.0601511519592322E-4</v>
      </c>
      <c r="I213" s="795">
        <v>9.5143522804930214E-5</v>
      </c>
      <c r="J213" s="795">
        <v>-1.0782206450676846E-4</v>
      </c>
      <c r="K213" s="795">
        <v>5.9402804457153735E-5</v>
      </c>
      <c r="L213" s="795">
        <v>1.4198944338628117E-4</v>
      </c>
      <c r="M213" s="795">
        <v>8.5234640987863486E-5</v>
      </c>
      <c r="N213" s="795">
        <v>9.2727811455972642E-5</v>
      </c>
      <c r="O213" s="795">
        <v>6.5006657307309368E-4</v>
      </c>
      <c r="P213" s="795">
        <v>7.043484919413423E-4</v>
      </c>
      <c r="Q213" s="795">
        <v>7.5239456549991424E-4</v>
      </c>
      <c r="R213" s="795">
        <v>7.7072074487127828E-4</v>
      </c>
      <c r="S213" s="795">
        <v>7.7254873846444028E-4</v>
      </c>
      <c r="T213" s="795">
        <v>4.8335112941000347E-4</v>
      </c>
      <c r="U213" s="795">
        <v>4.8335112941000347E-4</v>
      </c>
      <c r="V213" s="795">
        <v>4.9388215129564372E-4</v>
      </c>
      <c r="W213" s="795">
        <v>5.0613328152837589E-4</v>
      </c>
      <c r="X213" s="795">
        <v>2.7850521609451562E-3</v>
      </c>
      <c r="Y213" s="795">
        <v>-6.9225310277083452E-3</v>
      </c>
      <c r="Z213" s="795">
        <v>-8.8743167441007742E-5</v>
      </c>
      <c r="AA213" s="795">
        <v>7.5980246358153813E-3</v>
      </c>
      <c r="AB213" s="795">
        <v>4.891775467135151E-4</v>
      </c>
      <c r="AC213" s="795">
        <v>2.4265698796324786E-2</v>
      </c>
      <c r="AD213" s="795">
        <v>3.9475120579297585E-3</v>
      </c>
      <c r="AE213" s="795">
        <v>-2.1835138143899702E-3</v>
      </c>
      <c r="AF213" s="795">
        <v>5.281865312514622E-3</v>
      </c>
      <c r="AG213" s="795">
        <v>2.5649736427870051E-2</v>
      </c>
      <c r="AH213" s="795">
        <v>2.9893272872670407E-2</v>
      </c>
      <c r="AI213" s="795">
        <v>1.7004086617502079E-2</v>
      </c>
    </row>
    <row r="214" spans="1:35" s="795" customFormat="1">
      <c r="A214" s="796">
        <v>44140</v>
      </c>
      <c r="B214" s="795">
        <v>7.4692290285005569E-5</v>
      </c>
      <c r="C214" s="795">
        <v>7.4326999358387269E-5</v>
      </c>
      <c r="D214" s="795">
        <v>1.5328310195905637E-4</v>
      </c>
      <c r="E214" s="795">
        <v>5.5917891215395699E-5</v>
      </c>
      <c r="F214" s="795">
        <v>1.2637756482281048E-4</v>
      </c>
      <c r="G214" s="795">
        <v>1.135256005961871E-4</v>
      </c>
      <c r="H214" s="795">
        <v>2.6975890817948489E-4</v>
      </c>
      <c r="I214" s="795">
        <v>1.2631299560861287E-4</v>
      </c>
      <c r="J214" s="795">
        <v>2.4927137025532176E-4</v>
      </c>
      <c r="K214" s="795">
        <v>1.2983822001477741E-4</v>
      </c>
      <c r="L214" s="795">
        <v>1.4252586050322869E-4</v>
      </c>
      <c r="M214" s="795">
        <v>1.7153568590844159E-4</v>
      </c>
      <c r="N214" s="795">
        <v>3.507461973739634E-4</v>
      </c>
      <c r="O214" s="795">
        <v>6.5006657307309368E-4</v>
      </c>
      <c r="P214" s="795">
        <v>7.043484919413423E-4</v>
      </c>
      <c r="Q214" s="795">
        <v>7.5239456549991424E-4</v>
      </c>
      <c r="R214" s="795">
        <v>7.7072074487127828E-4</v>
      </c>
      <c r="S214" s="795">
        <v>7.7254873846444028E-4</v>
      </c>
      <c r="T214" s="795">
        <v>4.8335112941000347E-4</v>
      </c>
      <c r="U214" s="795">
        <v>4.8335112941000347E-4</v>
      </c>
      <c r="V214" s="795">
        <v>4.9388215129564372E-4</v>
      </c>
      <c r="W214" s="795">
        <v>5.0613328152837589E-4</v>
      </c>
      <c r="X214" s="795">
        <v>8.8897065840300993E-3</v>
      </c>
      <c r="Y214" s="795">
        <v>3.6814910767164477E-3</v>
      </c>
      <c r="Z214" s="795">
        <v>2.0757642290929468E-3</v>
      </c>
      <c r="AA214" s="795">
        <v>8.6549151974002481E-3</v>
      </c>
      <c r="AB214" s="795">
        <v>1.7751230371891857E-3</v>
      </c>
      <c r="AC214" s="795">
        <v>1.2466324983012589E-2</v>
      </c>
      <c r="AD214" s="795">
        <v>5.8360185761119343E-3</v>
      </c>
      <c r="AE214" s="795">
        <v>-1.5524325954719975E-3</v>
      </c>
      <c r="AF214" s="795">
        <v>-2.0801341182894451E-3</v>
      </c>
      <c r="AG214" s="795">
        <v>3.161388507462215E-2</v>
      </c>
      <c r="AH214" s="795">
        <v>2.5176573177724038E-2</v>
      </c>
      <c r="AI214" s="795">
        <v>2.0093676632538138E-2</v>
      </c>
    </row>
    <row r="215" spans="1:35" s="795" customFormat="1">
      <c r="A215" s="796">
        <v>44141</v>
      </c>
      <c r="B215" s="795">
        <v>7.4692290285005569E-5</v>
      </c>
      <c r="C215" s="795">
        <v>3.8186784410365604E-5</v>
      </c>
      <c r="D215" s="795">
        <v>1.5328310195905637E-4</v>
      </c>
      <c r="E215" s="795">
        <v>1.3198597808883328E-4</v>
      </c>
      <c r="F215" s="795">
        <v>1.619007943012285E-4</v>
      </c>
      <c r="G215" s="795">
        <v>7.9688218412199419E-5</v>
      </c>
      <c r="H215" s="795">
        <v>3.0588770684625288E-5</v>
      </c>
      <c r="I215" s="795">
        <v>1.6226771935512474E-4</v>
      </c>
      <c r="J215" s="795">
        <v>1.7750517974146618E-4</v>
      </c>
      <c r="K215" s="795">
        <v>-2.1959249571956718E-4</v>
      </c>
      <c r="L215" s="795">
        <v>1.3815161136765397E-4</v>
      </c>
      <c r="M215" s="795">
        <v>7.4155884481452716E-5</v>
      </c>
      <c r="N215" s="795">
        <v>2.8248575533873499E-4</v>
      </c>
      <c r="O215" s="795">
        <v>6.5006657307309368E-4</v>
      </c>
      <c r="P215" s="795">
        <v>7.043484919413423E-4</v>
      </c>
      <c r="Q215" s="795">
        <v>7.5239456549991424E-4</v>
      </c>
      <c r="R215" s="795">
        <v>7.7072074487127828E-4</v>
      </c>
      <c r="S215" s="795">
        <v>7.7254873846444028E-4</v>
      </c>
      <c r="T215" s="795">
        <v>4.8335112941000347E-4</v>
      </c>
      <c r="U215" s="795">
        <v>4.8335112941000347E-4</v>
      </c>
      <c r="V215" s="795">
        <v>4.9388215129564372E-4</v>
      </c>
      <c r="W215" s="795">
        <v>5.0613328152837589E-4</v>
      </c>
      <c r="X215" s="795">
        <v>2.6654777555343845E-3</v>
      </c>
      <c r="Y215" s="795">
        <v>2.9816429764184527E-3</v>
      </c>
      <c r="Z215" s="795">
        <v>-3.9195567752925431E-4</v>
      </c>
      <c r="AA215" s="795">
        <v>5.1222378862323392E-3</v>
      </c>
      <c r="AB215" s="795">
        <v>1.6512488104396539E-3</v>
      </c>
      <c r="AC215" s="795">
        <v>9.8140816260556818E-3</v>
      </c>
      <c r="AD215" s="795">
        <v>-2.6444770822642294E-3</v>
      </c>
      <c r="AE215" s="795">
        <v>2.7632632419962722E-3</v>
      </c>
      <c r="AF215" s="795">
        <v>1.48559694314776E-3</v>
      </c>
      <c r="AG215" s="795">
        <v>-3.4644088586933686E-3</v>
      </c>
      <c r="AH215" s="795">
        <v>9.6483436099541464E-3</v>
      </c>
      <c r="AI215" s="795">
        <v>-3.2157901570095682E-4</v>
      </c>
    </row>
    <row r="216" spans="1:35" s="795" customFormat="1">
      <c r="A216" s="796">
        <v>44144</v>
      </c>
      <c r="B216" s="795">
        <v>7.4692290285005569E-5</v>
      </c>
      <c r="C216" s="795">
        <v>4.960523688546381E-5</v>
      </c>
      <c r="D216" s="795">
        <v>1.5328310195905637E-4</v>
      </c>
      <c r="E216" s="795">
        <v>1.244108892470841E-4</v>
      </c>
      <c r="F216" s="795">
        <v>1.7230901125353526E-4</v>
      </c>
      <c r="G216" s="795">
        <v>5.1019326006151999E-5</v>
      </c>
      <c r="H216" s="795">
        <v>2.9626668914639609E-4</v>
      </c>
      <c r="I216" s="795">
        <v>6.4736713389024203E-5</v>
      </c>
      <c r="J216" s="795">
        <v>1.3887064575346386E-4</v>
      </c>
      <c r="K216" s="795">
        <v>1.6707546417693564E-5</v>
      </c>
      <c r="L216" s="795">
        <v>1.3670942073562564E-4</v>
      </c>
      <c r="M216" s="795">
        <v>8.805773954212448E-4</v>
      </c>
      <c r="N216" s="795">
        <v>2.3594501647528077E-4</v>
      </c>
      <c r="O216" s="795">
        <v>6.5006657307309368E-4</v>
      </c>
      <c r="P216" s="795">
        <v>7.043484919413423E-4</v>
      </c>
      <c r="Q216" s="795">
        <v>7.5239456549991424E-4</v>
      </c>
      <c r="R216" s="795">
        <v>7.7072074487127828E-4</v>
      </c>
      <c r="S216" s="795">
        <v>7.7254873846444028E-4</v>
      </c>
      <c r="T216" s="795">
        <v>4.8335112941000347E-4</v>
      </c>
      <c r="U216" s="795">
        <v>4.8335112941000347E-4</v>
      </c>
      <c r="V216" s="795">
        <v>4.9388215129564372E-4</v>
      </c>
      <c r="W216" s="795">
        <v>5.0613328152837589E-4</v>
      </c>
      <c r="X216" s="795">
        <v>3.7479458101647989E-3</v>
      </c>
      <c r="Y216" s="795">
        <v>-2.3614102581859253E-3</v>
      </c>
      <c r="Z216" s="795">
        <v>-1.5036380112056769E-3</v>
      </c>
      <c r="AA216" s="795">
        <v>-1.3580503443362257E-3</v>
      </c>
      <c r="AB216" s="795">
        <v>2.0016576284695997E-3</v>
      </c>
      <c r="AC216" s="795">
        <v>1.1080083250102346E-2</v>
      </c>
      <c r="AD216" s="795">
        <v>1.1532519782730954E-3</v>
      </c>
      <c r="AE216" s="795">
        <v>-6.7116388609265165E-3</v>
      </c>
      <c r="AF216" s="795">
        <v>3.8403536615838618E-4</v>
      </c>
      <c r="AG216" s="795">
        <v>-1.9578946874516001E-2</v>
      </c>
      <c r="AH216" s="795">
        <v>2.1263794965967753E-2</v>
      </c>
      <c r="AI216" s="795">
        <v>1.4203958686040297E-2</v>
      </c>
    </row>
    <row r="217" spans="1:35" s="795" customFormat="1">
      <c r="A217" s="796">
        <v>44145</v>
      </c>
      <c r="B217" s="795">
        <v>7.4692290285005569E-5</v>
      </c>
      <c r="C217" s="795">
        <v>2.7299369705691134E-5</v>
      </c>
      <c r="D217" s="795">
        <v>1.5328310195905637E-4</v>
      </c>
      <c r="E217" s="795">
        <v>6.5976071902840161E-5</v>
      </c>
      <c r="F217" s="795">
        <v>9.6149345592433377E-5</v>
      </c>
      <c r="G217" s="795">
        <v>1.3929285089475663E-4</v>
      </c>
      <c r="H217" s="795">
        <v>4.4825293649084497E-3</v>
      </c>
      <c r="I217" s="795">
        <v>6.633085671503558E-5</v>
      </c>
      <c r="J217" s="795">
        <v>1.4887673257168998E-4</v>
      </c>
      <c r="K217" s="795">
        <v>-1.0327240652163727E-4</v>
      </c>
      <c r="L217" s="795">
        <v>1.1739448985603751E-4</v>
      </c>
      <c r="M217" s="795">
        <v>-1.0863606916822199E-4</v>
      </c>
      <c r="N217" s="795">
        <v>2.2228054418049759E-4</v>
      </c>
      <c r="O217" s="795">
        <v>6.5006657307309368E-4</v>
      </c>
      <c r="P217" s="795">
        <v>7.043484919413423E-4</v>
      </c>
      <c r="Q217" s="795">
        <v>7.5239456549991424E-4</v>
      </c>
      <c r="R217" s="795">
        <v>7.7072074487127828E-4</v>
      </c>
      <c r="S217" s="795">
        <v>7.7254873846444028E-4</v>
      </c>
      <c r="T217" s="795">
        <v>4.8335112941000347E-4</v>
      </c>
      <c r="U217" s="795">
        <v>4.8335112941000347E-4</v>
      </c>
      <c r="V217" s="795">
        <v>4.9388215129564372E-4</v>
      </c>
      <c r="W217" s="795">
        <v>5.0613328152837589E-4</v>
      </c>
      <c r="X217" s="795">
        <v>4.8434565659465356E-3</v>
      </c>
      <c r="Y217" s="795">
        <v>1.8782406321717904E-3</v>
      </c>
      <c r="Z217" s="795">
        <v>2.564758335408257E-3</v>
      </c>
      <c r="AA217" s="795">
        <v>-4.0065933855950586E-3</v>
      </c>
      <c r="AB217" s="795">
        <v>-2.6645240370060108E-4</v>
      </c>
      <c r="AC217" s="795">
        <v>-6.2652504601584669E-3</v>
      </c>
      <c r="AD217" s="795">
        <v>-2.6263157772195012E-3</v>
      </c>
      <c r="AE217" s="795">
        <v>-2.1931588131580693E-3</v>
      </c>
      <c r="AF217" s="795">
        <v>-3.1544650289843101E-3</v>
      </c>
      <c r="AG217" s="795">
        <v>-2.0171738349274659E-2</v>
      </c>
      <c r="AH217" s="795">
        <v>-9.6597102555329162E-4</v>
      </c>
      <c r="AI217" s="795">
        <v>-2.7305763210877521E-3</v>
      </c>
    </row>
    <row r="218" spans="1:35" s="795" customFormat="1">
      <c r="A218" s="796">
        <v>44146</v>
      </c>
      <c r="B218" s="795">
        <v>7.4692290285005569E-5</v>
      </c>
      <c r="C218" s="795">
        <v>6.0039131596800743E-5</v>
      </c>
      <c r="D218" s="795">
        <v>1.5328310195905637E-4</v>
      </c>
      <c r="E218" s="795">
        <v>1.0598099995107191E-4</v>
      </c>
      <c r="F218" s="795">
        <v>-9.0783321919696292E-5</v>
      </c>
      <c r="G218" s="795">
        <v>1.6105283851319818E-4</v>
      </c>
      <c r="H218" s="795">
        <v>2.6280904244502246E-4</v>
      </c>
      <c r="I218" s="795">
        <v>3.6759241353268024E-5</v>
      </c>
      <c r="J218" s="795">
        <v>5.5632516654746667E-5</v>
      </c>
      <c r="K218" s="795">
        <v>1.0113337782557963E-4</v>
      </c>
      <c r="L218" s="795">
        <v>1.3640254821645215E-4</v>
      </c>
      <c r="M218" s="795">
        <v>-2.3008761936060829E-5</v>
      </c>
      <c r="N218" s="795">
        <v>6.0887366597262016E-5</v>
      </c>
      <c r="O218" s="795">
        <v>6.5006657307309368E-4</v>
      </c>
      <c r="P218" s="795">
        <v>7.043484919413423E-4</v>
      </c>
      <c r="Q218" s="795">
        <v>7.5239456549991424E-4</v>
      </c>
      <c r="R218" s="795">
        <v>7.7072074487127828E-4</v>
      </c>
      <c r="S218" s="795">
        <v>7.7254873846444028E-4</v>
      </c>
      <c r="T218" s="795">
        <v>4.8335112941000347E-4</v>
      </c>
      <c r="U218" s="795">
        <v>4.8335112941000347E-4</v>
      </c>
      <c r="V218" s="795">
        <v>4.9388215129564372E-4</v>
      </c>
      <c r="W218" s="795">
        <v>5.0613328152837589E-4</v>
      </c>
      <c r="X218" s="795">
        <v>-2.6559940268812143E-3</v>
      </c>
      <c r="Y218" s="795">
        <v>-2.185100196463452E-4</v>
      </c>
      <c r="Z218" s="795">
        <v>2.2543795649321297E-3</v>
      </c>
      <c r="AA218" s="795">
        <v>1.2778909112836079E-3</v>
      </c>
      <c r="AB218" s="795">
        <v>2.6946031669106141E-4</v>
      </c>
      <c r="AC218" s="795">
        <v>1.643698867271004E-3</v>
      </c>
      <c r="AD218" s="795">
        <v>1.0469896421561042E-3</v>
      </c>
      <c r="AE218" s="795">
        <v>-1.2753577127463389E-3</v>
      </c>
      <c r="AF218" s="795">
        <v>-1.152998716845044E-3</v>
      </c>
      <c r="AG218" s="795">
        <v>1.0933149899871264E-2</v>
      </c>
      <c r="AH218" s="795">
        <v>-9.7337094129068547E-4</v>
      </c>
      <c r="AI218" s="795">
        <v>6.2754011719405867E-3</v>
      </c>
    </row>
    <row r="219" spans="1:35" s="795" customFormat="1">
      <c r="A219" s="796">
        <v>44147</v>
      </c>
      <c r="B219" s="795">
        <v>7.4692290285005569E-5</v>
      </c>
      <c r="C219" s="795">
        <v>-2.7386191418399264E-5</v>
      </c>
      <c r="D219" s="795">
        <v>1.5328310195905637E-4</v>
      </c>
      <c r="E219" s="795">
        <v>1.0102967938152574E-4</v>
      </c>
      <c r="F219" s="795">
        <v>-3.6344821849743081E-4</v>
      </c>
      <c r="G219" s="795">
        <v>7.3923383284268951E-5</v>
      </c>
      <c r="H219" s="795">
        <v>2.9449101353984375E-4</v>
      </c>
      <c r="I219" s="795">
        <v>7.9908456871891076E-5</v>
      </c>
      <c r="J219" s="795">
        <v>2.9268092216527819E-4</v>
      </c>
      <c r="K219" s="795">
        <v>1.6492355431751982E-4</v>
      </c>
      <c r="L219" s="795">
        <v>1.2884107221444729E-4</v>
      </c>
      <c r="M219" s="795">
        <v>3.5136932280011024E-4</v>
      </c>
      <c r="N219" s="795">
        <v>2.0474210941667792E-4</v>
      </c>
      <c r="O219" s="795">
        <v>6.5006657307309368E-4</v>
      </c>
      <c r="P219" s="795">
        <v>7.043484919413423E-4</v>
      </c>
      <c r="Q219" s="795">
        <v>7.5239456549991424E-4</v>
      </c>
      <c r="R219" s="795">
        <v>7.7072074487127828E-4</v>
      </c>
      <c r="S219" s="795">
        <v>7.7254873846444028E-4</v>
      </c>
      <c r="T219" s="795">
        <v>4.8335112941000347E-4</v>
      </c>
      <c r="U219" s="795">
        <v>4.8335112941000347E-4</v>
      </c>
      <c r="V219" s="795">
        <v>4.9388215129564372E-4</v>
      </c>
      <c r="W219" s="795">
        <v>5.0613328152837589E-4</v>
      </c>
      <c r="X219" s="795">
        <v>-2.6726381053367998E-3</v>
      </c>
      <c r="Y219" s="795">
        <v>-7.871328626152474E-3</v>
      </c>
      <c r="Z219" s="795">
        <v>-3.4885436526786995E-3</v>
      </c>
      <c r="AA219" s="795">
        <v>-2.025820370569309E-3</v>
      </c>
      <c r="AB219" s="795">
        <v>-3.704998784727076E-4</v>
      </c>
      <c r="AC219" s="795">
        <v>-2.335927151487116E-3</v>
      </c>
      <c r="AD219" s="795">
        <v>-3.6069954841140284E-3</v>
      </c>
      <c r="AE219" s="795">
        <v>-6.235989486157667E-3</v>
      </c>
      <c r="AF219" s="795">
        <v>8.0522553409578812E-4</v>
      </c>
      <c r="AG219" s="795">
        <v>-8.0698119459627904E-3</v>
      </c>
      <c r="AH219" s="795">
        <v>-2.0477462449769668E-2</v>
      </c>
      <c r="AI219" s="795">
        <v>-1.0978005118654766E-2</v>
      </c>
    </row>
    <row r="220" spans="1:35" s="795" customFormat="1">
      <c r="A220" s="796">
        <v>44148</v>
      </c>
      <c r="B220" s="795">
        <v>7.4692290285005569E-5</v>
      </c>
      <c r="C220" s="795">
        <v>2.7119316607482347E-5</v>
      </c>
      <c r="D220" s="795">
        <v>1.5328310195905637E-4</v>
      </c>
      <c r="E220" s="795">
        <v>1.7375736846503287E-4</v>
      </c>
      <c r="F220" s="795">
        <v>9.0260446518497517E-5</v>
      </c>
      <c r="G220" s="795">
        <v>9.6265196865230607E-5</v>
      </c>
      <c r="H220" s="795">
        <v>4.0103162864957298E-4</v>
      </c>
      <c r="I220" s="795">
        <v>2.516915268644393E-4</v>
      </c>
      <c r="J220" s="795">
        <v>-1.5832210632527044E-4</v>
      </c>
      <c r="K220" s="795">
        <v>-1.3090113808789106E-5</v>
      </c>
      <c r="L220" s="795">
        <v>1.355501697577477E-4</v>
      </c>
      <c r="M220" s="795">
        <v>1.1832752144536052E-4</v>
      </c>
      <c r="N220" s="795">
        <v>1.0199698447665995E-4</v>
      </c>
      <c r="O220" s="795">
        <v>6.5006657307309368E-4</v>
      </c>
      <c r="P220" s="795">
        <v>7.043484919413423E-4</v>
      </c>
      <c r="Q220" s="795">
        <v>7.5239456549991424E-4</v>
      </c>
      <c r="R220" s="795">
        <v>7.7072074487127828E-4</v>
      </c>
      <c r="S220" s="795">
        <v>7.7254873846444028E-4</v>
      </c>
      <c r="T220" s="795">
        <v>4.8335112941000347E-4</v>
      </c>
      <c r="U220" s="795">
        <v>4.8335112941000347E-4</v>
      </c>
      <c r="V220" s="795">
        <v>4.9388215129564372E-4</v>
      </c>
      <c r="W220" s="795">
        <v>5.0613328152837589E-4</v>
      </c>
      <c r="X220" s="795">
        <v>2.8031855671748485E-3</v>
      </c>
      <c r="Y220" s="795">
        <v>-1.3415843368802527E-4</v>
      </c>
      <c r="Z220" s="795">
        <v>1.9100192783119141E-3</v>
      </c>
      <c r="AA220" s="795">
        <v>3.3966305388481999E-3</v>
      </c>
      <c r="AB220" s="795">
        <v>2.6927646166490238E-3</v>
      </c>
      <c r="AC220" s="795">
        <v>1.034716597520613E-2</v>
      </c>
      <c r="AD220" s="795">
        <v>1.5996807659743872E-3</v>
      </c>
      <c r="AE220" s="795">
        <v>-2.3563424305994563E-4</v>
      </c>
      <c r="AF220" s="795">
        <v>-2.7095198525958208E-3</v>
      </c>
      <c r="AG220" s="795">
        <v>1.2245206112211804E-2</v>
      </c>
      <c r="AH220" s="795">
        <v>1.2360090621604369E-2</v>
      </c>
      <c r="AI220" s="795">
        <v>1.6184256961840893E-2</v>
      </c>
    </row>
    <row r="221" spans="1:35" s="795" customFormat="1">
      <c r="A221" s="796">
        <v>44151</v>
      </c>
      <c r="B221" s="795">
        <v>7.4692290285005569E-5</v>
      </c>
      <c r="C221" s="795">
        <v>6.11952193509957E-5</v>
      </c>
      <c r="D221" s="795">
        <v>1.5328310195905637E-4</v>
      </c>
      <c r="E221" s="795">
        <v>1.5368173800012208E-4</v>
      </c>
      <c r="F221" s="795">
        <v>9.2508607813179822E-5</v>
      </c>
      <c r="G221" s="795">
        <v>7.3910803983334716E-5</v>
      </c>
      <c r="H221" s="795">
        <v>3.5796926412379193E-4</v>
      </c>
      <c r="I221" s="795">
        <v>2.4284117787565229E-4</v>
      </c>
      <c r="J221" s="795">
        <v>6.39401888640867E-4</v>
      </c>
      <c r="K221" s="795">
        <v>2.6971848755619199E-4</v>
      </c>
      <c r="L221" s="795">
        <v>1.3848614277578442E-4</v>
      </c>
      <c r="M221" s="795">
        <v>4.7250684350319538E-4</v>
      </c>
      <c r="N221" s="795">
        <v>2.9337466219536701E-4</v>
      </c>
      <c r="O221" s="795">
        <v>6.5006657307309368E-4</v>
      </c>
      <c r="P221" s="795">
        <v>7.043484919413423E-4</v>
      </c>
      <c r="Q221" s="795">
        <v>7.5239456549991424E-4</v>
      </c>
      <c r="R221" s="795">
        <v>7.7072074487127828E-4</v>
      </c>
      <c r="S221" s="795">
        <v>7.7254873846444028E-4</v>
      </c>
      <c r="T221" s="795">
        <v>4.8335112941000347E-4</v>
      </c>
      <c r="U221" s="795">
        <v>4.8335112941000347E-4</v>
      </c>
      <c r="V221" s="795">
        <v>4.9388215129564372E-4</v>
      </c>
      <c r="W221" s="795">
        <v>5.0613328152837589E-4</v>
      </c>
      <c r="X221" s="795">
        <v>4.4153014675263336E-3</v>
      </c>
      <c r="Y221" s="795">
        <v>-1.2033461644098686E-3</v>
      </c>
      <c r="Z221" s="795">
        <v>1.4652963030268307E-3</v>
      </c>
      <c r="AA221" s="795">
        <v>2.7252818545555613E-3</v>
      </c>
      <c r="AB221" s="795">
        <v>1.4013069100138331E-3</v>
      </c>
      <c r="AC221" s="795">
        <v>4.4275558553257266E-3</v>
      </c>
      <c r="AD221" s="795">
        <v>1.2115724446133402E-3</v>
      </c>
      <c r="AE221" s="795">
        <v>-1.6962428703914956E-3</v>
      </c>
      <c r="AF221" s="795">
        <v>-8.7970668371406546E-5</v>
      </c>
      <c r="AG221" s="795">
        <v>1.5185502116026317E-3</v>
      </c>
      <c r="AH221" s="795">
        <v>9.1049802017806325E-3</v>
      </c>
      <c r="AI221" s="795">
        <v>9.4763052358808331E-3</v>
      </c>
    </row>
    <row r="222" spans="1:35" s="795" customFormat="1">
      <c r="A222" s="796">
        <v>44152</v>
      </c>
      <c r="B222" s="795">
        <v>7.4692290285005569E-5</v>
      </c>
      <c r="C222" s="795">
        <v>9.3303618895923535E-5</v>
      </c>
      <c r="D222" s="795">
        <v>1.5328310195905637E-4</v>
      </c>
      <c r="E222" s="795">
        <v>1.2035100666407672E-4</v>
      </c>
      <c r="F222" s="795">
        <v>1.3226379209596573E-4</v>
      </c>
      <c r="G222" s="795">
        <v>1.7531034514361998E-4</v>
      </c>
      <c r="H222" s="795">
        <v>-2.7806258841578391E-5</v>
      </c>
      <c r="I222" s="795">
        <v>2.4597672325454845E-4</v>
      </c>
      <c r="J222" s="795">
        <v>4.6922941712890243E-4</v>
      </c>
      <c r="K222" s="795">
        <v>2.910338146135949E-4</v>
      </c>
      <c r="L222" s="795">
        <v>1.4747076980037299E-4</v>
      </c>
      <c r="M222" s="795">
        <v>1.191705101784013E-4</v>
      </c>
      <c r="N222" s="795">
        <v>2.8208044448052583E-4</v>
      </c>
      <c r="O222" s="795">
        <v>6.5006657307309368E-4</v>
      </c>
      <c r="P222" s="795">
        <v>7.043484919413423E-4</v>
      </c>
      <c r="Q222" s="795">
        <v>7.5239456549991424E-4</v>
      </c>
      <c r="R222" s="795">
        <v>7.7072074487127828E-4</v>
      </c>
      <c r="S222" s="795">
        <v>7.7254873846444028E-4</v>
      </c>
      <c r="T222" s="795">
        <v>4.8335112941000347E-4</v>
      </c>
      <c r="U222" s="795">
        <v>4.8335112941000347E-4</v>
      </c>
      <c r="V222" s="795">
        <v>4.9388215129564372E-4</v>
      </c>
      <c r="W222" s="795">
        <v>5.0613328152837589E-4</v>
      </c>
      <c r="X222" s="795">
        <v>1.8819293310514684E-3</v>
      </c>
      <c r="Y222" s="795">
        <v>-4.5161268161559853E-3</v>
      </c>
      <c r="Z222" s="795">
        <v>-2.3363777314888701E-4</v>
      </c>
      <c r="AA222" s="795">
        <v>7.0932361862108273E-4</v>
      </c>
      <c r="AB222" s="795">
        <v>-1.0424707177616455E-3</v>
      </c>
      <c r="AC222" s="795">
        <v>1.2734772306717268E-3</v>
      </c>
      <c r="AD222" s="795">
        <v>-1.4219040911979119E-3</v>
      </c>
      <c r="AE222" s="795">
        <v>-2.7080257048022194E-3</v>
      </c>
      <c r="AF222" s="795">
        <v>1.0119311527814201E-3</v>
      </c>
      <c r="AG222" s="795">
        <v>-3.4593029424490052E-4</v>
      </c>
      <c r="AH222" s="795">
        <v>5.3131212892172375E-3</v>
      </c>
      <c r="AI222" s="795">
        <v>-2.8510564762844748E-3</v>
      </c>
    </row>
    <row r="223" spans="1:35" s="795" customFormat="1">
      <c r="A223" s="796">
        <v>44153</v>
      </c>
      <c r="B223" s="795">
        <v>7.4692290285005569E-5</v>
      </c>
      <c r="C223" s="795">
        <v>7.8756605342400476E-5</v>
      </c>
      <c r="D223" s="795">
        <v>1.5328310195905637E-4</v>
      </c>
      <c r="E223" s="795">
        <v>5.682827000241808E-5</v>
      </c>
      <c r="F223" s="795">
        <v>1.0348484510980249E-4</v>
      </c>
      <c r="G223" s="795">
        <v>9.3940709664730448E-5</v>
      </c>
      <c r="H223" s="795">
        <v>7.5921274230728031E-5</v>
      </c>
      <c r="I223" s="795">
        <v>1.8922775116791968E-4</v>
      </c>
      <c r="J223" s="795">
        <v>9.4853010369266855E-4</v>
      </c>
      <c r="K223" s="795">
        <v>3.1428365002517111E-4</v>
      </c>
      <c r="L223" s="795">
        <v>1.4768498541251063E-4</v>
      </c>
      <c r="M223" s="795">
        <v>1.713494294479645E-4</v>
      </c>
      <c r="N223" s="795">
        <v>4.7279549841916513E-4</v>
      </c>
      <c r="O223" s="795">
        <v>6.5006657307309368E-4</v>
      </c>
      <c r="P223" s="795">
        <v>7.043484919413423E-4</v>
      </c>
      <c r="Q223" s="795">
        <v>7.5239456549991424E-4</v>
      </c>
      <c r="R223" s="795">
        <v>7.7072074487127828E-4</v>
      </c>
      <c r="S223" s="795">
        <v>7.7254873846444028E-4</v>
      </c>
      <c r="T223" s="795">
        <v>4.8335112941000347E-4</v>
      </c>
      <c r="U223" s="795">
        <v>4.8335112941000347E-4</v>
      </c>
      <c r="V223" s="795">
        <v>4.9388215129564372E-4</v>
      </c>
      <c r="W223" s="795">
        <v>5.0613328152837589E-4</v>
      </c>
      <c r="X223" s="795">
        <v>1.4134507738019497E-3</v>
      </c>
      <c r="Y223" s="795">
        <v>-1.1931657827894959E-3</v>
      </c>
      <c r="Z223" s="795">
        <v>-4.9781761644840383E-4</v>
      </c>
      <c r="AA223" s="795">
        <v>-2.0572981795934364E-3</v>
      </c>
      <c r="AB223" s="795">
        <v>-2.8525826153605882E-3</v>
      </c>
      <c r="AC223" s="795">
        <v>-1.891405788444378E-3</v>
      </c>
      <c r="AD223" s="795">
        <v>-1.4291874432502683E-3</v>
      </c>
      <c r="AE223" s="795">
        <v>5.9567875934374293E-4</v>
      </c>
      <c r="AF223" s="795">
        <v>4.4919854159783945E-3</v>
      </c>
      <c r="AG223" s="795">
        <v>-1.0346654789888721E-2</v>
      </c>
      <c r="AH223" s="795">
        <v>-3.9107169869122549E-3</v>
      </c>
      <c r="AI223" s="795">
        <v>-1.0918518659844834E-2</v>
      </c>
    </row>
    <row r="224" spans="1:35" s="795" customFormat="1">
      <c r="A224" s="796">
        <v>44154</v>
      </c>
      <c r="B224" s="795">
        <v>7.4692290285005569E-5</v>
      </c>
      <c r="C224" s="795">
        <v>6.8048196673720085E-5</v>
      </c>
      <c r="D224" s="795">
        <v>1.5328310195905637E-4</v>
      </c>
      <c r="E224" s="795">
        <v>1.0319504841871385E-4</v>
      </c>
      <c r="F224" s="795">
        <v>7.5279549337725626E-5</v>
      </c>
      <c r="G224" s="795">
        <v>6.0712072423640961E-5</v>
      </c>
      <c r="H224" s="795">
        <v>3.5009972188859706E-5</v>
      </c>
      <c r="I224" s="795">
        <v>1.53269428496694E-4</v>
      </c>
      <c r="J224" s="795">
        <v>-3.6805097505998585E-4</v>
      </c>
      <c r="K224" s="795">
        <v>4.9777664645755948E-6</v>
      </c>
      <c r="L224" s="795">
        <v>1.4714334261189954E-4</v>
      </c>
      <c r="M224" s="795">
        <v>1.3896422455239588E-4</v>
      </c>
      <c r="N224" s="795">
        <v>9.6680916592983834E-5</v>
      </c>
      <c r="O224" s="795">
        <v>6.5006657307309368E-4</v>
      </c>
      <c r="P224" s="795">
        <v>7.043484919413423E-4</v>
      </c>
      <c r="Q224" s="795">
        <v>7.5239456549991424E-4</v>
      </c>
      <c r="R224" s="795">
        <v>7.7072074487127828E-4</v>
      </c>
      <c r="S224" s="795">
        <v>7.7254873846444028E-4</v>
      </c>
      <c r="T224" s="795">
        <v>4.8335112941000347E-4</v>
      </c>
      <c r="U224" s="795">
        <v>4.8335112941000347E-4</v>
      </c>
      <c r="V224" s="795">
        <v>4.9388215129564372E-4</v>
      </c>
      <c r="W224" s="795">
        <v>5.0613328152837589E-4</v>
      </c>
      <c r="X224" s="795">
        <v>1.2704458387058359E-4</v>
      </c>
      <c r="Y224" s="795">
        <v>-2.191889581426798E-3</v>
      </c>
      <c r="Z224" s="795">
        <v>-6.3305843885286261E-4</v>
      </c>
      <c r="AA224" s="795">
        <v>2.9301506143821765E-3</v>
      </c>
      <c r="AB224" s="795">
        <v>2.6521501366594258E-4</v>
      </c>
      <c r="AC224" s="795">
        <v>1.2358281481870126E-3</v>
      </c>
      <c r="AD224" s="795">
        <v>1.3007485008915687E-3</v>
      </c>
      <c r="AE224" s="795">
        <v>2.4544628124703038E-3</v>
      </c>
      <c r="AF224" s="795">
        <v>2.1810251646794399E-3</v>
      </c>
      <c r="AG224" s="795">
        <v>1.2727263897275298E-2</v>
      </c>
      <c r="AH224" s="795">
        <v>4.9634737929482586E-3</v>
      </c>
      <c r="AI224" s="795">
        <v>2.7991452533482342E-3</v>
      </c>
    </row>
    <row r="225" spans="1:35" s="795" customFormat="1">
      <c r="A225" s="796">
        <v>44155</v>
      </c>
      <c r="B225" s="795">
        <v>7.4692290285005569E-5</v>
      </c>
      <c r="C225" s="795">
        <v>7.0986472974654546E-5</v>
      </c>
      <c r="D225" s="795">
        <v>1.5328310195905637E-4</v>
      </c>
      <c r="E225" s="795">
        <v>1.5758368075791118E-4</v>
      </c>
      <c r="F225" s="795">
        <v>1.9734725815512277E-5</v>
      </c>
      <c r="G225" s="795">
        <v>1.2198949401276415E-4</v>
      </c>
      <c r="H225" s="795">
        <v>-4.2970366564121232E-4</v>
      </c>
      <c r="I225" s="795">
        <v>4.7889356430852459E-5</v>
      </c>
      <c r="J225" s="795">
        <v>5.8029391887037818E-5</v>
      </c>
      <c r="K225" s="795">
        <v>1.3869354777296117E-4</v>
      </c>
      <c r="L225" s="795">
        <v>1.4720165750881087E-4</v>
      </c>
      <c r="M225" s="795">
        <v>1.8125053244921752E-4</v>
      </c>
      <c r="N225" s="795">
        <v>-2.6493131294080818E-4</v>
      </c>
      <c r="O225" s="795">
        <v>6.5006657307309368E-4</v>
      </c>
      <c r="P225" s="795">
        <v>7.043484919413423E-4</v>
      </c>
      <c r="Q225" s="795">
        <v>7.5239456549991424E-4</v>
      </c>
      <c r="R225" s="795">
        <v>7.7072074487127828E-4</v>
      </c>
      <c r="S225" s="795">
        <v>7.7254873846444028E-4</v>
      </c>
      <c r="T225" s="795">
        <v>4.8335112941000347E-4</v>
      </c>
      <c r="U225" s="795">
        <v>4.8335112941000347E-4</v>
      </c>
      <c r="V225" s="795">
        <v>4.9388215129564372E-4</v>
      </c>
      <c r="W225" s="795">
        <v>5.0613328152837589E-4</v>
      </c>
      <c r="X225" s="795">
        <v>8.5201616963592741E-4</v>
      </c>
      <c r="Y225" s="795">
        <v>3.1286168731048392E-4</v>
      </c>
      <c r="Z225" s="795">
        <v>1.2949429719433247E-3</v>
      </c>
      <c r="AA225" s="795">
        <v>-6.1165732673229556E-4</v>
      </c>
      <c r="AB225" s="795">
        <v>-1.3777432039698834E-3</v>
      </c>
      <c r="AC225" s="795">
        <v>-2.4844868912426987E-3</v>
      </c>
      <c r="AD225" s="795">
        <v>-8.6487042429528316E-5</v>
      </c>
      <c r="AE225" s="795">
        <v>1.2804844565408313E-3</v>
      </c>
      <c r="AF225" s="795">
        <v>-1.210335742269919E-4</v>
      </c>
      <c r="AG225" s="795">
        <v>1.7379565882500447E-3</v>
      </c>
      <c r="AH225" s="795">
        <v>-7.3805001535585113E-3</v>
      </c>
      <c r="AI225" s="795">
        <v>-6.9409267820389475E-3</v>
      </c>
    </row>
    <row r="226" spans="1:35" s="795" customFormat="1">
      <c r="A226" s="796">
        <v>44158</v>
      </c>
      <c r="B226" s="795">
        <v>7.4692290285005569E-5</v>
      </c>
      <c r="C226" s="795">
        <v>7.2675714718695161E-5</v>
      </c>
      <c r="D226" s="795">
        <v>1.5328310195905637E-4</v>
      </c>
      <c r="E226" s="795">
        <v>7.8779426027075772E-5</v>
      </c>
      <c r="F226" s="795">
        <v>1.0628349727404007E-4</v>
      </c>
      <c r="G226" s="795">
        <v>6.8718092614883375E-5</v>
      </c>
      <c r="H226" s="795">
        <v>2.4120136619236732E-3</v>
      </c>
      <c r="I226" s="795">
        <v>2.3145413855973906E-4</v>
      </c>
      <c r="J226" s="795">
        <v>6.4528941229990977E-5</v>
      </c>
      <c r="K226" s="795">
        <v>1.2140101850000029E-4</v>
      </c>
      <c r="L226" s="795">
        <v>1.4728392880791752E-4</v>
      </c>
      <c r="M226" s="795">
        <v>4.4628483837461097E-4</v>
      </c>
      <c r="N226" s="795">
        <v>6.8915472459596394E-4</v>
      </c>
      <c r="O226" s="795">
        <v>6.5006657307309368E-4</v>
      </c>
      <c r="P226" s="795">
        <v>7.043484919413423E-4</v>
      </c>
      <c r="Q226" s="795">
        <v>7.5239456549991424E-4</v>
      </c>
      <c r="R226" s="795">
        <v>7.7072074487127828E-4</v>
      </c>
      <c r="S226" s="795">
        <v>7.7254873846444028E-4</v>
      </c>
      <c r="T226" s="795">
        <v>4.8335112941000347E-4</v>
      </c>
      <c r="U226" s="795">
        <v>4.8335112941000347E-4</v>
      </c>
      <c r="V226" s="795">
        <v>4.9388215129564372E-4</v>
      </c>
      <c r="W226" s="795">
        <v>5.0613328152837589E-4</v>
      </c>
      <c r="X226" s="795">
        <v>3.3841960618987699E-3</v>
      </c>
      <c r="Y226" s="795">
        <v>3.1880829552897172E-3</v>
      </c>
      <c r="Z226" s="795">
        <v>2.1410853139476327E-3</v>
      </c>
      <c r="AA226" s="795">
        <v>9.2757978162039123E-4</v>
      </c>
      <c r="AB226" s="795">
        <v>7.1366282114349033E-4</v>
      </c>
      <c r="AC226" s="795">
        <v>-5.3281046492452688E-3</v>
      </c>
      <c r="AD226" s="795">
        <v>1.3050153381672924E-3</v>
      </c>
      <c r="AE226" s="795">
        <v>3.4245526637755042E-4</v>
      </c>
      <c r="AF226" s="795">
        <v>-5.9589503305380598E-3</v>
      </c>
      <c r="AG226" s="795">
        <v>1.109899697332728E-2</v>
      </c>
      <c r="AH226" s="795">
        <v>7.2431103005261566E-3</v>
      </c>
      <c r="AI226" s="795">
        <v>4.5256489310301351E-3</v>
      </c>
    </row>
    <row r="227" spans="1:35" s="795" customFormat="1">
      <c r="A227" s="796">
        <v>44159</v>
      </c>
      <c r="B227" s="795">
        <v>7.4692290285005569E-5</v>
      </c>
      <c r="C227" s="795">
        <v>7.4007925981334211E-5</v>
      </c>
      <c r="D227" s="795">
        <v>1.5328310195905637E-4</v>
      </c>
      <c r="E227" s="795">
        <v>2.2577140417912034E-4</v>
      </c>
      <c r="F227" s="795">
        <v>5.5250269626938575E-5</v>
      </c>
      <c r="G227" s="795">
        <v>7.7875153531303809E-5</v>
      </c>
      <c r="H227" s="795">
        <v>1.7586628957633188E-4</v>
      </c>
      <c r="I227" s="795">
        <v>2.4496544152019517E-4</v>
      </c>
      <c r="J227" s="795">
        <v>3.5463618029329957E-4</v>
      </c>
      <c r="K227" s="795">
        <v>9.9148393266190737E-4</v>
      </c>
      <c r="L227" s="795">
        <v>1.4746408626087337E-4</v>
      </c>
      <c r="M227" s="795">
        <v>1.4747938335224475E-4</v>
      </c>
      <c r="N227" s="795">
        <v>1.8802642909077072E-4</v>
      </c>
      <c r="O227" s="795">
        <v>6.5006657307309368E-4</v>
      </c>
      <c r="P227" s="795">
        <v>7.043484919413423E-4</v>
      </c>
      <c r="Q227" s="795">
        <v>7.5239456549991424E-4</v>
      </c>
      <c r="R227" s="795">
        <v>7.7072074487127828E-4</v>
      </c>
      <c r="S227" s="795">
        <v>7.7254873846444028E-4</v>
      </c>
      <c r="T227" s="795">
        <v>4.8335112941000347E-4</v>
      </c>
      <c r="U227" s="795">
        <v>4.8335112941000347E-4</v>
      </c>
      <c r="V227" s="795">
        <v>4.9388215129564372E-4</v>
      </c>
      <c r="W227" s="795">
        <v>5.0613328152837589E-4</v>
      </c>
      <c r="X227" s="795">
        <v>2.6669838507080712E-3</v>
      </c>
      <c r="Y227" s="795">
        <v>2.1781235461260096E-3</v>
      </c>
      <c r="Z227" s="795">
        <v>3.407003542505338E-3</v>
      </c>
      <c r="AA227" s="795">
        <v>3.1412949336651064E-3</v>
      </c>
      <c r="AB227" s="795">
        <v>5.4475297591178862E-3</v>
      </c>
      <c r="AC227" s="795">
        <v>1.6427652907349266E-3</v>
      </c>
      <c r="AD227" s="795">
        <v>5.4502242424665504E-3</v>
      </c>
      <c r="AE227" s="795">
        <v>1.1770278774647647E-3</v>
      </c>
      <c r="AF227" s="795">
        <v>-1.1657653878899277E-3</v>
      </c>
      <c r="AG227" s="795">
        <v>2.8545670113058197E-3</v>
      </c>
      <c r="AH227" s="795">
        <v>1.9786819109030684E-2</v>
      </c>
      <c r="AI227" s="795">
        <v>1.7746523836739359E-2</v>
      </c>
    </row>
    <row r="228" spans="1:35" s="795" customFormat="1">
      <c r="A228" s="796">
        <v>44160</v>
      </c>
      <c r="B228" s="795">
        <v>7.4692290285005569E-5</v>
      </c>
      <c r="C228" s="795">
        <v>8.1848492021752151E-5</v>
      </c>
      <c r="D228" s="795">
        <v>1.5328310195905637E-4</v>
      </c>
      <c r="E228" s="795">
        <v>1.3438735330839613E-4</v>
      </c>
      <c r="F228" s="795">
        <v>1.3304431897953606E-4</v>
      </c>
      <c r="G228" s="795">
        <v>1.059248643446864E-4</v>
      </c>
      <c r="H228" s="795">
        <v>7.214039029923569E-5</v>
      </c>
      <c r="I228" s="795">
        <v>1.3641313235668306E-4</v>
      </c>
      <c r="J228" s="795">
        <v>6.1701820203685642E-4</v>
      </c>
      <c r="K228" s="795">
        <v>2.1445764247118859E-4</v>
      </c>
      <c r="L228" s="795">
        <v>1.4784597791672738E-4</v>
      </c>
      <c r="M228" s="795">
        <v>-1.2068483338134595E-4</v>
      </c>
      <c r="N228" s="795">
        <v>4.4719822216898741E-4</v>
      </c>
      <c r="O228" s="795">
        <v>6.5006657307309368E-4</v>
      </c>
      <c r="P228" s="795">
        <v>7.043484919413423E-4</v>
      </c>
      <c r="Q228" s="795">
        <v>7.5239456549991424E-4</v>
      </c>
      <c r="R228" s="795">
        <v>7.7072074487127828E-4</v>
      </c>
      <c r="S228" s="795">
        <v>7.7254873846444028E-4</v>
      </c>
      <c r="T228" s="795">
        <v>4.8335112941000347E-4</v>
      </c>
      <c r="U228" s="795">
        <v>4.8335112941000347E-4</v>
      </c>
      <c r="V228" s="795">
        <v>4.9388215129564372E-4</v>
      </c>
      <c r="W228" s="795">
        <v>5.0613328152837589E-4</v>
      </c>
      <c r="X228" s="795">
        <v>1.5749661293134043E-3</v>
      </c>
      <c r="Y228" s="795">
        <v>-5.9842388878319497E-3</v>
      </c>
      <c r="Z228" s="795">
        <v>1.4940234218470128E-3</v>
      </c>
      <c r="AA228" s="795">
        <v>4.6386055792861924E-3</v>
      </c>
      <c r="AB228" s="795">
        <v>-3.0588587425439684E-4</v>
      </c>
      <c r="AC228" s="795">
        <v>9.5002291437413788E-3</v>
      </c>
      <c r="AD228" s="795">
        <v>2.8502399193808259E-4</v>
      </c>
      <c r="AE228" s="795">
        <v>2.6088573083056232E-3</v>
      </c>
      <c r="AF228" s="795">
        <v>5.6887234161409062E-3</v>
      </c>
      <c r="AG228" s="795">
        <v>7.9621680954611307E-3</v>
      </c>
      <c r="AH228" s="795">
        <v>7.8956030191745796E-3</v>
      </c>
      <c r="AI228" s="795">
        <v>-1.5828443357460698E-3</v>
      </c>
    </row>
    <row r="229" spans="1:35" s="795" customFormat="1">
      <c r="A229" s="796">
        <v>44161</v>
      </c>
      <c r="B229" s="795">
        <v>7.4692290285005569E-5</v>
      </c>
      <c r="C229" s="795">
        <v>7.5155372365465212E-5</v>
      </c>
      <c r="D229" s="795">
        <v>1.5328310195905637E-4</v>
      </c>
      <c r="E229" s="795">
        <v>8.0137886695030858E-4</v>
      </c>
      <c r="F229" s="795">
        <v>1.5726452174380512E-4</v>
      </c>
      <c r="G229" s="795">
        <v>4.751801390723287E-5</v>
      </c>
      <c r="H229" s="795">
        <v>2.8417798573632247E-4</v>
      </c>
      <c r="I229" s="795">
        <v>1.6112101943344115E-4</v>
      </c>
      <c r="J229" s="795">
        <v>2.7383911951739393E-4</v>
      </c>
      <c r="K229" s="795">
        <v>9.3561451746104751E-5</v>
      </c>
      <c r="L229" s="795">
        <v>1.475324302979697E-4</v>
      </c>
      <c r="M229" s="795">
        <v>5.0816436937273224E-5</v>
      </c>
      <c r="N229" s="795">
        <v>2.3381242971165506E-4</v>
      </c>
      <c r="O229" s="795">
        <v>6.5006657307309368E-4</v>
      </c>
      <c r="P229" s="795">
        <v>7.043484919413423E-4</v>
      </c>
      <c r="Q229" s="795">
        <v>7.5239456549991424E-4</v>
      </c>
      <c r="R229" s="795">
        <v>7.7072074487127828E-4</v>
      </c>
      <c r="S229" s="795">
        <v>7.7254873846444028E-4</v>
      </c>
      <c r="T229" s="795">
        <v>4.8335112941000347E-4</v>
      </c>
      <c r="U229" s="795">
        <v>4.8335112941000347E-4</v>
      </c>
      <c r="V229" s="795">
        <v>4.9388215129564372E-4</v>
      </c>
      <c r="W229" s="795">
        <v>5.0613328152837589E-4</v>
      </c>
      <c r="X229" s="795">
        <v>-3.6022866647988927E-4</v>
      </c>
      <c r="Y229" s="795">
        <v>-1.9765921590265689E-3</v>
      </c>
      <c r="Z229" s="795">
        <v>1.1095350034528995E-3</v>
      </c>
      <c r="AA229" s="795">
        <v>1.5946864085889523E-3</v>
      </c>
      <c r="AB229" s="795">
        <v>6.4347025655786538E-4</v>
      </c>
      <c r="AC229" s="795">
        <v>1.3236569645203033E-3</v>
      </c>
      <c r="AD229" s="795">
        <v>2.419982439167967E-4</v>
      </c>
      <c r="AE229" s="795">
        <v>-8.4739582454651519E-4</v>
      </c>
      <c r="AF229" s="795">
        <v>4.2465136694300742E-3</v>
      </c>
      <c r="AG229" s="795">
        <v>3.0460482558993807E-3</v>
      </c>
      <c r="AH229" s="795">
        <v>7.6141096490938143E-3</v>
      </c>
      <c r="AI229" s="795">
        <v>-3.186784976487278E-3</v>
      </c>
    </row>
    <row r="230" spans="1:35" s="795" customFormat="1">
      <c r="A230" s="796">
        <v>44162</v>
      </c>
      <c r="B230" s="795">
        <v>7.4692290285005569E-5</v>
      </c>
      <c r="C230" s="795">
        <v>7.5773743524409909E-5</v>
      </c>
      <c r="D230" s="795">
        <v>1.5328310195905637E-4</v>
      </c>
      <c r="E230" s="795">
        <v>1.5282055416165896E-4</v>
      </c>
      <c r="F230" s="795">
        <v>1.5921233571547511E-4</v>
      </c>
      <c r="G230" s="795">
        <v>1.0590861288917175E-4</v>
      </c>
      <c r="H230" s="795">
        <v>2.5057453539467645E-4</v>
      </c>
      <c r="I230" s="795">
        <v>3.7961014994603026E-4</v>
      </c>
      <c r="J230" s="795">
        <v>4.0065483585882689E-4</v>
      </c>
      <c r="K230" s="795">
        <v>2.4284721402012543E-4</v>
      </c>
      <c r="L230" s="795">
        <v>1.475845788372343E-4</v>
      </c>
      <c r="M230" s="795">
        <v>3.5967588221108571E-4</v>
      </c>
      <c r="N230" s="795">
        <v>1.3546448294099456E-4</v>
      </c>
      <c r="O230" s="795">
        <v>6.5006657307309368E-4</v>
      </c>
      <c r="P230" s="795">
        <v>7.043484919413423E-4</v>
      </c>
      <c r="Q230" s="795">
        <v>7.5239456549991424E-4</v>
      </c>
      <c r="R230" s="795">
        <v>7.7072074487127828E-4</v>
      </c>
      <c r="S230" s="795">
        <v>7.7254873846444028E-4</v>
      </c>
      <c r="T230" s="795">
        <v>4.8335112941000347E-4</v>
      </c>
      <c r="U230" s="795">
        <v>4.8335112941000347E-4</v>
      </c>
      <c r="V230" s="795">
        <v>4.9388215129564372E-4</v>
      </c>
      <c r="W230" s="795">
        <v>5.0613328152837589E-4</v>
      </c>
      <c r="X230" s="795">
        <v>9.1249130070258921E-4</v>
      </c>
      <c r="Y230" s="795">
        <v>1.5835410413171935E-3</v>
      </c>
      <c r="Z230" s="795">
        <v>2.6398569748991019E-3</v>
      </c>
      <c r="AA230" s="795">
        <v>3.6287004061947847E-3</v>
      </c>
      <c r="AB230" s="795">
        <v>2.9583335919556308E-3</v>
      </c>
      <c r="AC230" s="795">
        <v>1.2620084055576797E-3</v>
      </c>
      <c r="AD230" s="795">
        <v>2.3625382200895828E-3</v>
      </c>
      <c r="AE230" s="795">
        <v>7.7005957332954011E-6</v>
      </c>
      <c r="AF230" s="795">
        <v>-1.1501500402966158E-3</v>
      </c>
      <c r="AG230" s="795">
        <v>1.1444027812151258E-2</v>
      </c>
      <c r="AH230" s="795">
        <v>6.7734610434613263E-3</v>
      </c>
      <c r="AI230" s="795">
        <v>5.278667588573871E-3</v>
      </c>
    </row>
    <row r="231" spans="1:35" s="795" customFormat="1">
      <c r="A231" s="796">
        <v>44165</v>
      </c>
      <c r="B231" s="795">
        <v>7.4692290285005569E-5</v>
      </c>
      <c r="C231" s="795">
        <v>8.8069160319337314E-5</v>
      </c>
      <c r="D231" s="795">
        <v>1.5328310195905637E-4</v>
      </c>
      <c r="E231" s="795">
        <v>8.7271268094823995E-5</v>
      </c>
      <c r="F231" s="795">
        <v>1.5834175052176214E-4</v>
      </c>
      <c r="G231" s="795">
        <v>6.6972948652876951E-5</v>
      </c>
      <c r="H231" s="795">
        <v>1.4059791522758047E-4</v>
      </c>
      <c r="I231" s="795">
        <v>6.2181419872908705E-5</v>
      </c>
      <c r="J231" s="795">
        <v>5.0086765458634552E-4</v>
      </c>
      <c r="K231" s="795">
        <v>2.4756217990340446E-4</v>
      </c>
      <c r="L231" s="795">
        <v>1.4832377358509063E-4</v>
      </c>
      <c r="M231" s="795">
        <v>2.3168752876414622E-3</v>
      </c>
      <c r="N231" s="795">
        <v>4.8023653422224477E-4</v>
      </c>
      <c r="O231" s="795">
        <v>6.5006657307309368E-4</v>
      </c>
      <c r="P231" s="795">
        <v>7.043484919413423E-4</v>
      </c>
      <c r="Q231" s="795">
        <v>7.5239456549991424E-4</v>
      </c>
      <c r="R231" s="795">
        <v>7.7072074487127828E-4</v>
      </c>
      <c r="S231" s="795">
        <v>7.7254873846444028E-4</v>
      </c>
      <c r="T231" s="795">
        <v>4.8335112941000347E-4</v>
      </c>
      <c r="U231" s="795">
        <v>4.8335112941000347E-4</v>
      </c>
      <c r="V231" s="795">
        <v>4.9388215129564372E-4</v>
      </c>
      <c r="W231" s="795">
        <v>5.0613328152837589E-4</v>
      </c>
      <c r="X231" s="795">
        <v>-1.3870602720034153E-3</v>
      </c>
      <c r="Y231" s="795">
        <v>1.2309381758468518E-4</v>
      </c>
      <c r="Z231" s="795">
        <v>5.1249686539978079E-4</v>
      </c>
      <c r="AA231" s="795">
        <v>1.8218538905858672E-3</v>
      </c>
      <c r="AB231" s="795">
        <v>-2.5716465254240761E-3</v>
      </c>
      <c r="AC231" s="795">
        <v>-7.2270324299554822E-3</v>
      </c>
      <c r="AD231" s="795">
        <v>-2.5167251085582709E-3</v>
      </c>
      <c r="AE231" s="795">
        <v>1.8440875336847018E-3</v>
      </c>
      <c r="AF231" s="795">
        <v>5.6553602386699708E-4</v>
      </c>
      <c r="AG231" s="795">
        <v>-6.808578416379385E-3</v>
      </c>
      <c r="AH231" s="795">
        <v>-1.0139602756344068E-2</v>
      </c>
      <c r="AI231" s="795">
        <v>-4.6244337488451359E-3</v>
      </c>
    </row>
    <row r="232" spans="1:35" s="795" customFormat="1">
      <c r="A232" s="796">
        <v>44166</v>
      </c>
      <c r="B232" s="795">
        <v>7.4692290285005569E-5</v>
      </c>
      <c r="C232" s="795">
        <v>9.2517953652615503E-5</v>
      </c>
      <c r="D232" s="795">
        <v>1.5328310195905637E-4</v>
      </c>
      <c r="E232" s="795">
        <v>2.7135806885825176E-4</v>
      </c>
      <c r="F232" s="795">
        <v>3.6902998917787144E-5</v>
      </c>
      <c r="G232" s="795">
        <v>2.5986053388171726E-4</v>
      </c>
      <c r="H232" s="795">
        <v>5.4578211511779884E-5</v>
      </c>
      <c r="I232" s="795">
        <v>7.5729071673080739E-5</v>
      </c>
      <c r="J232" s="795">
        <v>-5.1059930282981725E-4</v>
      </c>
      <c r="K232" s="795">
        <v>-2.4068270120591873E-4</v>
      </c>
      <c r="L232" s="795">
        <v>1.5137716857882566E-4</v>
      </c>
      <c r="M232" s="795">
        <v>1.1458392065177847E-4</v>
      </c>
      <c r="N232" s="795">
        <v>3.8360555662442231E-4</v>
      </c>
      <c r="O232" s="795">
        <v>8.1669800367945022E-4</v>
      </c>
      <c r="P232" s="795">
        <v>8.7098896174553353E-4</v>
      </c>
      <c r="Q232" s="795">
        <v>9.1904303608902893E-4</v>
      </c>
      <c r="R232" s="795">
        <v>9.3737226719414757E-4</v>
      </c>
      <c r="S232" s="795">
        <v>9.392005651904789E-4</v>
      </c>
      <c r="T232" s="795">
        <v>4.8335112941000347E-4</v>
      </c>
      <c r="U232" s="795">
        <v>4.8335112941000347E-4</v>
      </c>
      <c r="V232" s="795">
        <v>4.9388215129564372E-4</v>
      </c>
      <c r="W232" s="795">
        <v>5.0613328152837589E-4</v>
      </c>
      <c r="X232" s="795">
        <v>2.185431213475475E-3</v>
      </c>
      <c r="Y232" s="795">
        <v>1.1277382090288945E-3</v>
      </c>
      <c r="Z232" s="795">
        <v>5.0774996252633819E-4</v>
      </c>
      <c r="AA232" s="795">
        <v>5.1445512403036631E-4</v>
      </c>
      <c r="AB232" s="795">
        <v>6.5109773172395968E-3</v>
      </c>
      <c r="AC232" s="795">
        <v>1.1905709419362642E-2</v>
      </c>
      <c r="AD232" s="795">
        <v>4.935896022385089E-3</v>
      </c>
      <c r="AE232" s="795">
        <v>1.1404090927029653E-3</v>
      </c>
      <c r="AF232" s="795">
        <v>-7.3848699650186367E-3</v>
      </c>
      <c r="AG232" s="795">
        <v>-6.5608532014422849E-3</v>
      </c>
      <c r="AH232" s="795">
        <v>1.8401735701162991E-2</v>
      </c>
      <c r="AI232" s="795">
        <v>1.2270118594851498E-2</v>
      </c>
    </row>
    <row r="233" spans="1:35" s="795" customFormat="1">
      <c r="A233" s="796">
        <v>44167</v>
      </c>
      <c r="B233" s="795">
        <v>7.4692290285005569E-5</v>
      </c>
      <c r="C233" s="795">
        <v>8.0032212519842716E-5</v>
      </c>
      <c r="D233" s="795">
        <v>1.5328310195905637E-4</v>
      </c>
      <c r="E233" s="795">
        <v>1.7370706824482163E-4</v>
      </c>
      <c r="F233" s="795">
        <v>2.0732522849442603E-4</v>
      </c>
      <c r="G233" s="795">
        <v>7.6106766921713032E-5</v>
      </c>
      <c r="H233" s="795">
        <v>2.7836302000161517E-4</v>
      </c>
      <c r="I233" s="795">
        <v>3.0528461214118785E-4</v>
      </c>
      <c r="J233" s="795">
        <v>3.5805154044554754E-4</v>
      </c>
      <c r="K233" s="795">
        <v>1.4243740207420252E-4</v>
      </c>
      <c r="L233" s="795">
        <v>1.5151998354201446E-4</v>
      </c>
      <c r="M233" s="795">
        <v>2.0483868994491949E-4</v>
      </c>
      <c r="N233" s="795">
        <v>2.3723582064816284E-4</v>
      </c>
      <c r="O233" s="795">
        <v>8.1669800367945022E-4</v>
      </c>
      <c r="P233" s="795">
        <v>8.7098896174553353E-4</v>
      </c>
      <c r="Q233" s="795">
        <v>9.1904303608902893E-4</v>
      </c>
      <c r="R233" s="795">
        <v>9.3737226719414757E-4</v>
      </c>
      <c r="S233" s="795">
        <v>9.392005651904789E-4</v>
      </c>
      <c r="T233" s="795">
        <v>4.8335112941000347E-4</v>
      </c>
      <c r="U233" s="795">
        <v>4.8335112941000347E-4</v>
      </c>
      <c r="V233" s="795">
        <v>4.9388215129564372E-4</v>
      </c>
      <c r="W233" s="795">
        <v>5.0613328152837589E-4</v>
      </c>
      <c r="X233" s="795">
        <v>-2.3229670009117243E-5</v>
      </c>
      <c r="Y233" s="795">
        <v>-1.2344336004017631E-3</v>
      </c>
      <c r="Z233" s="795">
        <v>1.6061116328449643E-3</v>
      </c>
      <c r="AA233" s="795">
        <v>1.9501727875415042E-4</v>
      </c>
      <c r="AB233" s="795">
        <v>-2.7141684214915252E-4</v>
      </c>
      <c r="AC233" s="795">
        <v>4.3451181656584126E-4</v>
      </c>
      <c r="AD233" s="795">
        <v>1.2097239866035725E-3</v>
      </c>
      <c r="AE233" s="795">
        <v>2.3977796458400924E-3</v>
      </c>
      <c r="AF233" s="795">
        <v>5.5220237102358016E-3</v>
      </c>
      <c r="AG233" s="795">
        <v>2.5766331966901035E-3</v>
      </c>
      <c r="AH233" s="795">
        <v>1.7515649383152976E-3</v>
      </c>
      <c r="AI233" s="795">
        <v>9.4888003441551128E-4</v>
      </c>
    </row>
    <row r="234" spans="1:35" s="795" customFormat="1">
      <c r="A234" s="796">
        <v>44168</v>
      </c>
      <c r="B234" s="795">
        <v>7.4692290285005569E-5</v>
      </c>
      <c r="C234" s="795">
        <v>8.7244171394162962E-5</v>
      </c>
      <c r="D234" s="795">
        <v>1.5328310195905637E-4</v>
      </c>
      <c r="E234" s="795">
        <v>3.8840645842386223E-4</v>
      </c>
      <c r="F234" s="795">
        <v>1.7855563697888321E-4</v>
      </c>
      <c r="G234" s="795">
        <v>7.7817538471025571E-5</v>
      </c>
      <c r="H234" s="795">
        <v>5.1288397609594583E-5</v>
      </c>
      <c r="I234" s="795">
        <v>3.3547153273039143E-4</v>
      </c>
      <c r="J234" s="795">
        <v>-6.5893845015763119E-5</v>
      </c>
      <c r="K234" s="795">
        <v>-2.0515078485272564E-4</v>
      </c>
      <c r="L234" s="795">
        <v>1.4995780213311605E-4</v>
      </c>
      <c r="M234" s="795">
        <v>1.2768803985396815E-4</v>
      </c>
      <c r="N234" s="795">
        <v>2.9785989233510612E-4</v>
      </c>
      <c r="O234" s="795">
        <v>8.1669800367945022E-4</v>
      </c>
      <c r="P234" s="795">
        <v>8.7098896174553353E-4</v>
      </c>
      <c r="Q234" s="795">
        <v>9.1904303608902893E-4</v>
      </c>
      <c r="R234" s="795">
        <v>9.3737226719414757E-4</v>
      </c>
      <c r="S234" s="795">
        <v>9.392005651904789E-4</v>
      </c>
      <c r="T234" s="795">
        <v>4.8335112941000347E-4</v>
      </c>
      <c r="U234" s="795">
        <v>4.8335112941000347E-4</v>
      </c>
      <c r="V234" s="795">
        <v>4.9388215129564372E-4</v>
      </c>
      <c r="W234" s="795">
        <v>5.0613328152837589E-4</v>
      </c>
      <c r="X234" s="795">
        <v>7.6343634535391836E-4</v>
      </c>
      <c r="Y234" s="795">
        <v>2.6559896244933157E-3</v>
      </c>
      <c r="Z234" s="795">
        <v>2.5336051918967151E-4</v>
      </c>
      <c r="AA234" s="795">
        <v>4.050061444512032E-3</v>
      </c>
      <c r="AB234" s="795">
        <v>1.1670284273432863E-3</v>
      </c>
      <c r="AC234" s="795">
        <v>5.9952008991144279E-3</v>
      </c>
      <c r="AD234" s="795">
        <v>-5.8077334556017046E-4</v>
      </c>
      <c r="AE234" s="795">
        <v>-3.3864857115051272E-3</v>
      </c>
      <c r="AF234" s="795">
        <v>3.060222820616687E-4</v>
      </c>
      <c r="AG234" s="795">
        <v>-3.4291448139872616E-3</v>
      </c>
      <c r="AH234" s="795">
        <v>1.6726424140012242E-4</v>
      </c>
      <c r="AI234" s="795">
        <v>-6.0686400482778957E-4</v>
      </c>
    </row>
    <row r="235" spans="1:35" s="795" customFormat="1">
      <c r="A235" s="796">
        <v>44169</v>
      </c>
      <c r="B235" s="795">
        <v>7.4692290285005569E-5</v>
      </c>
      <c r="C235" s="795">
        <v>7.9395071927557126E-5</v>
      </c>
      <c r="D235" s="795">
        <v>1.5328310195905637E-4</v>
      </c>
      <c r="E235" s="795">
        <v>7.5990351253052424E-5</v>
      </c>
      <c r="F235" s="795">
        <v>1.4107319248912731E-4</v>
      </c>
      <c r="G235" s="795">
        <v>8.1244342933661784E-5</v>
      </c>
      <c r="H235" s="795">
        <v>-7.00694669742985E-5</v>
      </c>
      <c r="I235" s="795">
        <v>1.091310855516614E-4</v>
      </c>
      <c r="J235" s="795">
        <v>3.6843077445358752E-4</v>
      </c>
      <c r="K235" s="795">
        <v>4.4312308630356512E-4</v>
      </c>
      <c r="L235" s="795">
        <v>1.4852606909276922E-4</v>
      </c>
      <c r="M235" s="795">
        <v>1.6527085786388618E-4</v>
      </c>
      <c r="N235" s="795">
        <v>9.5011221026730652E-5</v>
      </c>
      <c r="O235" s="795">
        <v>8.1669800367945022E-4</v>
      </c>
      <c r="P235" s="795">
        <v>8.7098896174553353E-4</v>
      </c>
      <c r="Q235" s="795">
        <v>9.1904303608902893E-4</v>
      </c>
      <c r="R235" s="795">
        <v>9.3737226719414757E-4</v>
      </c>
      <c r="S235" s="795">
        <v>9.392005651904789E-4</v>
      </c>
      <c r="T235" s="795">
        <v>4.8335112941000347E-4</v>
      </c>
      <c r="U235" s="795">
        <v>4.8335112941000347E-4</v>
      </c>
      <c r="V235" s="795">
        <v>4.9388215129564372E-4</v>
      </c>
      <c r="W235" s="795">
        <v>5.0613328152837589E-4</v>
      </c>
      <c r="X235" s="795">
        <v>1.7117236330608243E-3</v>
      </c>
      <c r="Y235" s="795">
        <v>6.714082537517152E-3</v>
      </c>
      <c r="Z235" s="795">
        <v>2.223804283653541E-3</v>
      </c>
      <c r="AA235" s="795">
        <v>4.0621864518826101E-3</v>
      </c>
      <c r="AB235" s="795">
        <v>3.3421252057852513E-5</v>
      </c>
      <c r="AC235" s="795">
        <v>1.0571663529121977E-3</v>
      </c>
      <c r="AD235" s="795">
        <v>1.8379722174775015E-3</v>
      </c>
      <c r="AE235" s="795">
        <v>6.9357970110250911E-4</v>
      </c>
      <c r="AF235" s="795">
        <v>1.8500270379064876E-3</v>
      </c>
      <c r="AG235" s="795">
        <v>6.1782453642671431E-3</v>
      </c>
      <c r="AH235" s="795">
        <v>2.1144294658042018E-3</v>
      </c>
      <c r="AI235" s="795">
        <v>9.5390565062865029E-3</v>
      </c>
    </row>
    <row r="236" spans="1:35" s="795" customFormat="1">
      <c r="A236" s="796">
        <v>44172</v>
      </c>
      <c r="B236" s="795">
        <v>7.4692290285005569E-5</v>
      </c>
      <c r="C236" s="795">
        <v>9.3912191210243634E-5</v>
      </c>
      <c r="D236" s="795">
        <v>1.5328310195905637E-4</v>
      </c>
      <c r="E236" s="795">
        <v>1.1016315443157509E-4</v>
      </c>
      <c r="F236" s="795">
        <v>2.6296162928107769E-4</v>
      </c>
      <c r="G236" s="795">
        <v>1.0755419472796568E-4</v>
      </c>
      <c r="H236" s="795">
        <v>6.2306798813049902E-4</v>
      </c>
      <c r="I236" s="795">
        <v>2.2062782554943539E-4</v>
      </c>
      <c r="J236" s="795">
        <v>9.1025776663467006E-4</v>
      </c>
      <c r="K236" s="795">
        <v>1.0852096529998523E-3</v>
      </c>
      <c r="L236" s="795">
        <v>1.4932828069480486E-4</v>
      </c>
      <c r="M236" s="795">
        <v>3.7510285378083985E-4</v>
      </c>
      <c r="N236" s="795">
        <v>1.8541854175002648E-4</v>
      </c>
      <c r="O236" s="795">
        <v>8.1669800367945022E-4</v>
      </c>
      <c r="P236" s="795">
        <v>8.7098896174553353E-4</v>
      </c>
      <c r="Q236" s="795">
        <v>9.1904303608902893E-4</v>
      </c>
      <c r="R236" s="795">
        <v>9.3737226719414757E-4</v>
      </c>
      <c r="S236" s="795">
        <v>9.392005651904789E-4</v>
      </c>
      <c r="T236" s="795">
        <v>4.8335112941000347E-4</v>
      </c>
      <c r="U236" s="795">
        <v>4.8335112941000347E-4</v>
      </c>
      <c r="V236" s="795">
        <v>4.9388215129564372E-4</v>
      </c>
      <c r="W236" s="795">
        <v>5.0613328152837589E-4</v>
      </c>
      <c r="X236" s="795">
        <v>-5.2430482319454352E-4</v>
      </c>
      <c r="Y236" s="795">
        <v>-4.6144262535100511E-3</v>
      </c>
      <c r="Z236" s="795">
        <v>-2.6936686248618669E-3</v>
      </c>
      <c r="AA236" s="795">
        <v>-1.8462996680704835E-3</v>
      </c>
      <c r="AB236" s="795">
        <v>7.2247267700187301E-4</v>
      </c>
      <c r="AC236" s="795">
        <v>-1.2149797942254681E-3</v>
      </c>
      <c r="AD236" s="795">
        <v>-1.5788506589295981E-3</v>
      </c>
      <c r="AE236" s="795">
        <v>-3.5857609482929931E-3</v>
      </c>
      <c r="AF236" s="795">
        <v>4.4494117962745605E-4</v>
      </c>
      <c r="AG236" s="795">
        <v>-7.3167070629263087E-3</v>
      </c>
      <c r="AH236" s="795">
        <v>-6.6741124108604666E-4</v>
      </c>
      <c r="AI236" s="795">
        <v>-1.9388967080631314E-3</v>
      </c>
    </row>
    <row r="237" spans="1:35" s="795" customFormat="1">
      <c r="A237" s="796">
        <v>44173</v>
      </c>
      <c r="B237" s="795">
        <v>7.4692290285005569E-5</v>
      </c>
      <c r="C237" s="795">
        <v>1.2882758699350738E-4</v>
      </c>
      <c r="D237" s="795">
        <v>1.5328310195905637E-4</v>
      </c>
      <c r="E237" s="795">
        <v>3.4686469264966213E-4</v>
      </c>
      <c r="F237" s="795">
        <v>2.2827175203210537E-4</v>
      </c>
      <c r="G237" s="795">
        <v>4.8622996732694546E-5</v>
      </c>
      <c r="H237" s="795">
        <v>1.8740564747976585E-4</v>
      </c>
      <c r="I237" s="795">
        <v>-2.0704181049935322E-5</v>
      </c>
      <c r="J237" s="795">
        <v>-1.2843703693362629E-3</v>
      </c>
      <c r="K237" s="795">
        <v>-1.7297057505916147E-4</v>
      </c>
      <c r="L237" s="795">
        <v>1.5181234449701542E-4</v>
      </c>
      <c r="M237" s="795">
        <v>1.89628462835989E-4</v>
      </c>
      <c r="N237" s="795">
        <v>-5.6445558815898522E-6</v>
      </c>
      <c r="O237" s="795">
        <v>8.1669800367945022E-4</v>
      </c>
      <c r="P237" s="795">
        <v>8.7098896174553353E-4</v>
      </c>
      <c r="Q237" s="795">
        <v>9.1904303608902893E-4</v>
      </c>
      <c r="R237" s="795">
        <v>9.3737226719414757E-4</v>
      </c>
      <c r="S237" s="795">
        <v>9.392005651904789E-4</v>
      </c>
      <c r="T237" s="795">
        <v>4.8335112941000347E-4</v>
      </c>
      <c r="U237" s="795">
        <v>4.8335112941000347E-4</v>
      </c>
      <c r="V237" s="795">
        <v>4.9388215129564372E-4</v>
      </c>
      <c r="W237" s="795">
        <v>5.0613328152837589E-4</v>
      </c>
      <c r="X237" s="795">
        <v>1.8101632853397831E-3</v>
      </c>
      <c r="Y237" s="795">
        <v>-1.8220751543146507E-3</v>
      </c>
      <c r="Z237" s="795">
        <v>8.4145552148617853E-4</v>
      </c>
      <c r="AA237" s="795">
        <v>2.5174639819238731E-3</v>
      </c>
      <c r="AB237" s="795">
        <v>5.135201790171795E-4</v>
      </c>
      <c r="AC237" s="795">
        <v>6.673716996714596E-4</v>
      </c>
      <c r="AD237" s="795">
        <v>8.5615450473408572E-4</v>
      </c>
      <c r="AE237" s="795">
        <v>2.0868957597939275E-3</v>
      </c>
      <c r="AF237" s="795">
        <v>1.0265574019259205E-3</v>
      </c>
      <c r="AG237" s="795">
        <v>8.7108224955994018E-3</v>
      </c>
      <c r="AH237" s="795">
        <v>2.2125427300880851E-3</v>
      </c>
      <c r="AI237" s="795">
        <v>2.8113065543975413E-3</v>
      </c>
    </row>
    <row r="238" spans="1:35" s="795" customFormat="1">
      <c r="A238" s="796">
        <v>44174</v>
      </c>
      <c r="B238" s="795">
        <v>7.4692290285005569E-5</v>
      </c>
      <c r="C238" s="795">
        <v>1.1892301182547804E-4</v>
      </c>
      <c r="D238" s="795">
        <v>1.5328310195905637E-4</v>
      </c>
      <c r="E238" s="795">
        <v>9.3417366500592181E-5</v>
      </c>
      <c r="F238" s="795">
        <v>1.955766471914977E-4</v>
      </c>
      <c r="G238" s="795">
        <v>1.0353334717594365E-4</v>
      </c>
      <c r="H238" s="795">
        <v>2.3059220923737911E-4</v>
      </c>
      <c r="I238" s="795">
        <v>3.9498024700579393E-4</v>
      </c>
      <c r="J238" s="795">
        <v>-2.5660534098548293E-4</v>
      </c>
      <c r="K238" s="795">
        <v>4.1839265800813763E-6</v>
      </c>
      <c r="L238" s="795">
        <v>1.1980215543450079E-4</v>
      </c>
      <c r="M238" s="795">
        <v>1.2229377541195241E-4</v>
      </c>
      <c r="N238" s="795">
        <v>2.7450420050767477E-4</v>
      </c>
      <c r="O238" s="795">
        <v>8.1669800367945022E-4</v>
      </c>
      <c r="P238" s="795">
        <v>8.7098896174553353E-4</v>
      </c>
      <c r="Q238" s="795">
        <v>9.1904303608902893E-4</v>
      </c>
      <c r="R238" s="795">
        <v>9.3737226719414757E-4</v>
      </c>
      <c r="S238" s="795">
        <v>9.392005651904789E-4</v>
      </c>
      <c r="T238" s="795">
        <v>4.8335112941000347E-4</v>
      </c>
      <c r="U238" s="795">
        <v>4.8335112941000347E-4</v>
      </c>
      <c r="V238" s="795">
        <v>4.9388215129564372E-4</v>
      </c>
      <c r="W238" s="795">
        <v>5.0613328152837589E-4</v>
      </c>
      <c r="X238" s="795">
        <v>-1.3875618349412644E-3</v>
      </c>
      <c r="Y238" s="795">
        <v>-2.1236046776901274E-3</v>
      </c>
      <c r="Z238" s="795">
        <v>-3.7341641088950439E-4</v>
      </c>
      <c r="AA238" s="795">
        <v>-3.6702218067476977E-3</v>
      </c>
      <c r="AB238" s="795">
        <v>-2.0834202103520161E-3</v>
      </c>
      <c r="AC238" s="795">
        <v>-2.1259314956469932E-3</v>
      </c>
      <c r="AD238" s="795">
        <v>-4.5883828602000243E-4</v>
      </c>
      <c r="AE238" s="795">
        <v>-9.4319943104526072E-4</v>
      </c>
      <c r="AF238" s="795">
        <v>-3.3154204190701808E-3</v>
      </c>
      <c r="AG238" s="795">
        <v>-1.4574462192428861E-2</v>
      </c>
      <c r="AH238" s="795">
        <v>-6.2047150624628955E-3</v>
      </c>
      <c r="AI238" s="795">
        <v>-6.7382928263562958E-3</v>
      </c>
    </row>
    <row r="239" spans="1:35" s="795" customFormat="1">
      <c r="A239" s="796">
        <v>44175</v>
      </c>
      <c r="B239" s="795">
        <v>7.4692290285005569E-5</v>
      </c>
      <c r="C239" s="795">
        <v>1.061718157473468E-4</v>
      </c>
      <c r="D239" s="795">
        <v>1.5328310195905637E-4</v>
      </c>
      <c r="E239" s="795">
        <v>8.7039869567595574E-5</v>
      </c>
      <c r="F239" s="795">
        <v>1.9835190666839253E-4</v>
      </c>
      <c r="G239" s="795">
        <v>7.5497165996640803E-5</v>
      </c>
      <c r="H239" s="795">
        <v>1.8303660870033767E-4</v>
      </c>
      <c r="I239" s="795">
        <v>1.2975072736032267E-4</v>
      </c>
      <c r="J239" s="795">
        <v>1.6174280746363845E-3</v>
      </c>
      <c r="K239" s="795">
        <v>0</v>
      </c>
      <c r="L239" s="795">
        <v>1.4835772964727489E-4</v>
      </c>
      <c r="M239" s="795">
        <v>1.1146280147977805E-5</v>
      </c>
      <c r="N239" s="795">
        <v>4.5494832863979262E-4</v>
      </c>
      <c r="O239" s="795">
        <v>8.1669800367945022E-4</v>
      </c>
      <c r="P239" s="795">
        <v>8.7098896174553353E-4</v>
      </c>
      <c r="Q239" s="795">
        <v>9.1904303608902893E-4</v>
      </c>
      <c r="R239" s="795">
        <v>9.3737226719414757E-4</v>
      </c>
      <c r="S239" s="795">
        <v>9.392005651904789E-4</v>
      </c>
      <c r="T239" s="795">
        <v>4.8335112941000347E-4</v>
      </c>
      <c r="U239" s="795">
        <v>4.8335112941000347E-4</v>
      </c>
      <c r="V239" s="795">
        <v>4.9388215129564372E-4</v>
      </c>
      <c r="W239" s="795">
        <v>5.0613328152837589E-4</v>
      </c>
      <c r="X239" s="795">
        <v>2.1249490873802568E-3</v>
      </c>
      <c r="Y239" s="795">
        <v>3.3422659545958577E-3</v>
      </c>
      <c r="Z239" s="795">
        <v>-8.1601381762197445E-4</v>
      </c>
      <c r="AA239" s="795">
        <v>4.3853647816736174E-3</v>
      </c>
      <c r="AB239" s="795">
        <v>2.2752268496348815E-3</v>
      </c>
      <c r="AC239" s="795">
        <v>4.4133893066269358E-3</v>
      </c>
      <c r="AD239" s="795">
        <v>-4.4982180136332595E-4</v>
      </c>
      <c r="AE239" s="795">
        <v>3.1868489114046383E-3</v>
      </c>
      <c r="AF239" s="795">
        <v>-4.0988995063739875E-4</v>
      </c>
      <c r="AG239" s="795">
        <v>4.6084670164814323E-3</v>
      </c>
      <c r="AH239" s="795">
        <v>7.9158938707397652E-3</v>
      </c>
      <c r="AI239" s="795">
        <v>-3.4321747663379476E-4</v>
      </c>
    </row>
    <row r="240" spans="1:35" s="795" customFormat="1">
      <c r="A240" s="796">
        <v>44176</v>
      </c>
      <c r="B240" s="795">
        <v>7.4692290285005569E-5</v>
      </c>
      <c r="C240" s="795">
        <v>1.0909955285209882E-4</v>
      </c>
      <c r="D240" s="795">
        <v>1.5328310195905637E-4</v>
      </c>
      <c r="E240" s="795">
        <v>1.2437320103919625E-4</v>
      </c>
      <c r="F240" s="795">
        <v>1.9409315458740473E-4</v>
      </c>
      <c r="G240" s="795">
        <v>6.0050030253888664E-5</v>
      </c>
      <c r="H240" s="795">
        <v>-2.9598884123205327E-4</v>
      </c>
      <c r="I240" s="795">
        <v>2.5150865396694755E-4</v>
      </c>
      <c r="J240" s="795">
        <v>-7.0794660088302486E-5</v>
      </c>
      <c r="K240" s="795">
        <v>4.4047805539704221E-4</v>
      </c>
      <c r="L240" s="795">
        <v>1.5480444179138964E-4</v>
      </c>
      <c r="M240" s="795">
        <v>1.6463285099077574E-4</v>
      </c>
      <c r="N240" s="795">
        <v>7.6560271183123696E-4</v>
      </c>
      <c r="O240" s="795">
        <v>8.1669800367945022E-4</v>
      </c>
      <c r="P240" s="795">
        <v>8.7098896174553353E-4</v>
      </c>
      <c r="Q240" s="795">
        <v>9.1904303608902893E-4</v>
      </c>
      <c r="R240" s="795">
        <v>9.3737226719414757E-4</v>
      </c>
      <c r="S240" s="795">
        <v>9.392005651904789E-4</v>
      </c>
      <c r="T240" s="795">
        <v>4.8335112941000347E-4</v>
      </c>
      <c r="U240" s="795">
        <v>4.8335112941000347E-4</v>
      </c>
      <c r="V240" s="795">
        <v>4.9388215129564372E-4</v>
      </c>
      <c r="W240" s="795">
        <v>5.0613328152837589E-4</v>
      </c>
      <c r="X240" s="795">
        <v>-4.9264888883016056E-4</v>
      </c>
      <c r="Y240" s="795">
        <v>-2.1584573714392707E-3</v>
      </c>
      <c r="Z240" s="795">
        <v>-2.1689129267651319E-3</v>
      </c>
      <c r="AA240" s="795">
        <v>3.2194476102573866E-3</v>
      </c>
      <c r="AB240" s="795">
        <v>4.1503244063223477E-4</v>
      </c>
      <c r="AC240" s="795">
        <v>2.8158697357902884E-3</v>
      </c>
      <c r="AD240" s="795">
        <v>-1.2398744547783558E-3</v>
      </c>
      <c r="AE240" s="795">
        <v>9.6687422304619908E-4</v>
      </c>
      <c r="AF240" s="795">
        <v>4.5881869132968767E-3</v>
      </c>
      <c r="AG240" s="795">
        <v>3.6153954808337829E-4</v>
      </c>
      <c r="AH240" s="795">
        <v>2.1510625363061475E-3</v>
      </c>
      <c r="AI240" s="795">
        <v>-3.9930937581119652E-3</v>
      </c>
    </row>
    <row r="241" spans="1:35" s="795" customFormat="1">
      <c r="A241" s="796">
        <v>44179</v>
      </c>
      <c r="B241" s="795">
        <v>7.4692290285005569E-5</v>
      </c>
      <c r="C241" s="795">
        <v>9.5195672969339284E-5</v>
      </c>
      <c r="D241" s="795">
        <v>1.5328310195905637E-4</v>
      </c>
      <c r="E241" s="795">
        <v>9.1459373225522E-5</v>
      </c>
      <c r="F241" s="795">
        <v>1.9658664830735084E-4</v>
      </c>
      <c r="G241" s="795">
        <v>7.377132148467247E-5</v>
      </c>
      <c r="H241" s="795">
        <v>3.8610004009376198E-4</v>
      </c>
      <c r="I241" s="795">
        <v>1.5277695996118723E-4</v>
      </c>
      <c r="J241" s="795">
        <v>9.5629416565823355E-4</v>
      </c>
      <c r="K241" s="795">
        <v>2.1202106944784305E-4</v>
      </c>
      <c r="L241" s="795">
        <v>1.5452320831998989E-4</v>
      </c>
      <c r="M241" s="795">
        <v>1.7201878883021937E-3</v>
      </c>
      <c r="N241" s="795">
        <v>2.0479642006665522E-4</v>
      </c>
      <c r="O241" s="795">
        <v>8.1669800367945022E-4</v>
      </c>
      <c r="P241" s="795">
        <v>8.7098896174553353E-4</v>
      </c>
      <c r="Q241" s="795">
        <v>9.1904303608902893E-4</v>
      </c>
      <c r="R241" s="795">
        <v>9.3737226719414757E-4</v>
      </c>
      <c r="S241" s="795">
        <v>9.392005651904789E-4</v>
      </c>
      <c r="T241" s="795">
        <v>4.8335112941000347E-4</v>
      </c>
      <c r="U241" s="795">
        <v>4.8335112941000347E-4</v>
      </c>
      <c r="V241" s="795">
        <v>4.9388215129564372E-4</v>
      </c>
      <c r="W241" s="795">
        <v>5.0613328152837589E-4</v>
      </c>
      <c r="X241" s="795">
        <v>-9.5265115221210284E-4</v>
      </c>
      <c r="Y241" s="795">
        <v>2.1047807608061131E-3</v>
      </c>
      <c r="Z241" s="795">
        <v>5.5897344753286227E-4</v>
      </c>
      <c r="AA241" s="795">
        <v>-1.5479032139069648E-3</v>
      </c>
      <c r="AB241" s="795">
        <v>-8.8052711571484643E-4</v>
      </c>
      <c r="AC241" s="795">
        <v>7.4910827820848791E-3</v>
      </c>
      <c r="AD241" s="795">
        <v>3.3158279951783776E-4</v>
      </c>
      <c r="AE241" s="795">
        <v>-8.5382423173141486E-4</v>
      </c>
      <c r="AF241" s="795">
        <v>1.4251171799661844E-3</v>
      </c>
      <c r="AG241" s="795">
        <v>6.8476031824320494E-3</v>
      </c>
      <c r="AH241" s="795">
        <v>-1.5148544386125451E-3</v>
      </c>
      <c r="AI241" s="795">
        <v>-3.88740877542193E-3</v>
      </c>
    </row>
    <row r="242" spans="1:35" s="795" customFormat="1">
      <c r="A242" s="796">
        <v>44180</v>
      </c>
      <c r="B242" s="795">
        <v>7.4692290285005569E-5</v>
      </c>
      <c r="C242" s="795">
        <v>1.0266619569043733E-4</v>
      </c>
      <c r="D242" s="795">
        <v>1.5328310195905637E-4</v>
      </c>
      <c r="E242" s="795">
        <v>2.3374029032408039E-4</v>
      </c>
      <c r="F242" s="795">
        <v>2.7190547249844599E-4</v>
      </c>
      <c r="G242" s="795">
        <v>1.1493753345193092E-4</v>
      </c>
      <c r="H242" s="795">
        <v>3.5683142127762579E-5</v>
      </c>
      <c r="I242" s="795">
        <v>5.2190821098463402E-4</v>
      </c>
      <c r="J242" s="795">
        <v>2.2913193366913553E-4</v>
      </c>
      <c r="K242" s="795">
        <v>1.6724721871197445E-5</v>
      </c>
      <c r="L242" s="795">
        <v>1.5475058544089926E-4</v>
      </c>
      <c r="M242" s="795">
        <v>4.5580289998103929E-4</v>
      </c>
      <c r="N242" s="795">
        <v>3.1769495816336146E-4</v>
      </c>
      <c r="O242" s="795">
        <v>8.1669800367945022E-4</v>
      </c>
      <c r="P242" s="795">
        <v>8.7098896174553353E-4</v>
      </c>
      <c r="Q242" s="795">
        <v>9.1904303608902893E-4</v>
      </c>
      <c r="R242" s="795">
        <v>9.3737226719414757E-4</v>
      </c>
      <c r="S242" s="795">
        <v>9.392005651904789E-4</v>
      </c>
      <c r="T242" s="795">
        <v>4.8335112941000347E-4</v>
      </c>
      <c r="U242" s="795">
        <v>4.8335112941000347E-4</v>
      </c>
      <c r="V242" s="795">
        <v>4.9388215129564372E-4</v>
      </c>
      <c r="W242" s="795">
        <v>5.0613328152837589E-4</v>
      </c>
      <c r="X242" s="795">
        <v>3.5757105023104252E-3</v>
      </c>
      <c r="Y242" s="795">
        <v>2.2447569661672162E-3</v>
      </c>
      <c r="Z242" s="795">
        <v>1.9472313983879275E-3</v>
      </c>
      <c r="AA242" s="795">
        <v>5.0450897862008848E-3</v>
      </c>
      <c r="AB242" s="795">
        <v>4.8659876349732567E-3</v>
      </c>
      <c r="AC242" s="795">
        <v>9.5608194123457668E-3</v>
      </c>
      <c r="AD242" s="795">
        <v>3.591918760268209E-3</v>
      </c>
      <c r="AE242" s="795">
        <v>1.8497494929885505E-3</v>
      </c>
      <c r="AF242" s="795">
        <v>2.9736390290011627E-3</v>
      </c>
      <c r="AG242" s="795">
        <v>1.2567555808323361E-2</v>
      </c>
      <c r="AH242" s="795">
        <v>1.1412933205764642E-2</v>
      </c>
      <c r="AI242" s="795">
        <v>1.3315069211409458E-2</v>
      </c>
    </row>
    <row r="243" spans="1:35" s="795" customFormat="1">
      <c r="A243" s="796">
        <v>44181</v>
      </c>
      <c r="B243" s="795">
        <v>7.4692290285005569E-5</v>
      </c>
      <c r="C243" s="795">
        <v>1.4450141403044015E-4</v>
      </c>
      <c r="D243" s="795">
        <v>1.5328310195905637E-4</v>
      </c>
      <c r="E243" s="795">
        <v>4.1664139009967016E-5</v>
      </c>
      <c r="F243" s="795">
        <v>1.5882609245654322E-4</v>
      </c>
      <c r="G243" s="795">
        <v>9.66279144893889E-5</v>
      </c>
      <c r="H243" s="795">
        <v>4.4886573718372347E-5</v>
      </c>
      <c r="I243" s="795">
        <v>4.9300960096365642E-5</v>
      </c>
      <c r="J243" s="795">
        <v>2.3903942009040335E-4</v>
      </c>
      <c r="K243" s="795">
        <v>1.6043796257969589E-5</v>
      </c>
      <c r="L243" s="795">
        <v>1.5409063647253696E-4</v>
      </c>
      <c r="M243" s="795">
        <v>2.3129839618274417E-4</v>
      </c>
      <c r="N243" s="795">
        <v>4.1923223428796952E-4</v>
      </c>
      <c r="O243" s="795">
        <v>8.1669800367945022E-4</v>
      </c>
      <c r="P243" s="795">
        <v>8.7098896174553353E-4</v>
      </c>
      <c r="Q243" s="795">
        <v>9.1904303608902893E-4</v>
      </c>
      <c r="R243" s="795">
        <v>9.3737226719414757E-4</v>
      </c>
      <c r="S243" s="795">
        <v>9.392005651904789E-4</v>
      </c>
      <c r="T243" s="795">
        <v>4.8335112941000347E-4</v>
      </c>
      <c r="U243" s="795">
        <v>4.8335112941000347E-4</v>
      </c>
      <c r="V243" s="795">
        <v>4.9388215129564372E-4</v>
      </c>
      <c r="W243" s="795">
        <v>5.0613328152837589E-4</v>
      </c>
      <c r="X243" s="795">
        <v>2.5807830057491543E-3</v>
      </c>
      <c r="Y243" s="795">
        <v>3.2471489673369103E-3</v>
      </c>
      <c r="Z243" s="795">
        <v>1.4034777376916718E-3</v>
      </c>
      <c r="AA243" s="795">
        <v>4.1504902748330519E-3</v>
      </c>
      <c r="AB243" s="795">
        <v>-7.8212835801483305E-4</v>
      </c>
      <c r="AC243" s="795">
        <v>1.0136163885223093E-2</v>
      </c>
      <c r="AD243" s="795">
        <v>1.6686949942028573E-3</v>
      </c>
      <c r="AE243" s="795">
        <v>-1.4662683983248659E-3</v>
      </c>
      <c r="AF243" s="795">
        <v>-8.0059335472615345E-5</v>
      </c>
      <c r="AG243" s="795">
        <v>1.556213478589652E-2</v>
      </c>
      <c r="AH243" s="795">
        <v>4.5597481347730007E-3</v>
      </c>
      <c r="AI243" s="795">
        <v>3.2880668965993287E-3</v>
      </c>
    </row>
    <row r="244" spans="1:35" s="795" customFormat="1">
      <c r="A244" s="796">
        <v>44182</v>
      </c>
      <c r="B244" s="795">
        <v>7.4692290285005569E-5</v>
      </c>
      <c r="C244" s="795">
        <v>1.0281886600660428E-4</v>
      </c>
      <c r="D244" s="795">
        <v>1.5328310195905637E-4</v>
      </c>
      <c r="E244" s="795">
        <v>1.2469788730151699E-4</v>
      </c>
      <c r="F244" s="795">
        <v>2.5183288527119707E-4</v>
      </c>
      <c r="G244" s="795">
        <v>1.2234541885014494E-4</v>
      </c>
      <c r="H244" s="795">
        <v>4.2157148805177513E-5</v>
      </c>
      <c r="I244" s="795">
        <v>9.0645683516132891E-5</v>
      </c>
      <c r="J244" s="795">
        <v>4.9987129807704811E-4</v>
      </c>
      <c r="K244" s="795">
        <v>1.2173642818713581E-4</v>
      </c>
      <c r="L244" s="795">
        <v>1.5404865624235597E-4</v>
      </c>
      <c r="M244" s="795">
        <v>2.0596279163997977E-4</v>
      </c>
      <c r="N244" s="795">
        <v>9.1669521649073715E-6</v>
      </c>
      <c r="O244" s="795">
        <v>8.1669800367945022E-4</v>
      </c>
      <c r="P244" s="795">
        <v>8.7098896174553353E-4</v>
      </c>
      <c r="Q244" s="795">
        <v>9.1904303608902893E-4</v>
      </c>
      <c r="R244" s="795">
        <v>9.3737226719414757E-4</v>
      </c>
      <c r="S244" s="795">
        <v>9.392005651904789E-4</v>
      </c>
      <c r="T244" s="795">
        <v>4.8335112941000347E-4</v>
      </c>
      <c r="U244" s="795">
        <v>4.8335112941000347E-4</v>
      </c>
      <c r="V244" s="795">
        <v>4.9388215129564372E-4</v>
      </c>
      <c r="W244" s="795">
        <v>5.0613328152837589E-4</v>
      </c>
      <c r="X244" s="795">
        <v>2.3925821810093506E-3</v>
      </c>
      <c r="Y244" s="795">
        <v>5.2331328291199686E-3</v>
      </c>
      <c r="Z244" s="795">
        <v>3.7073146308475025E-4</v>
      </c>
      <c r="AA244" s="795">
        <v>3.0724358921068173E-3</v>
      </c>
      <c r="AB244" s="795">
        <v>7.4615379347098276E-4</v>
      </c>
      <c r="AC244" s="795">
        <v>9.6170065782663627E-4</v>
      </c>
      <c r="AD244" s="795">
        <v>2.3546848117372843E-3</v>
      </c>
      <c r="AE244" s="795">
        <v>1.0981405258929655E-3</v>
      </c>
      <c r="AF244" s="795">
        <v>-4.9778646637987922E-4</v>
      </c>
      <c r="AG244" s="795">
        <v>7.3726465594945445E-3</v>
      </c>
      <c r="AH244" s="795">
        <v>9.4135830328712089E-4</v>
      </c>
      <c r="AI244" s="795">
        <v>3.853634107962467E-3</v>
      </c>
    </row>
    <row r="245" spans="1:35" s="795" customFormat="1">
      <c r="A245" s="796">
        <v>44183</v>
      </c>
      <c r="B245" s="795">
        <v>7.4692290285005569E-5</v>
      </c>
      <c r="C245" s="795">
        <v>1.2123367818173136E-4</v>
      </c>
      <c r="D245" s="795">
        <v>1.5328310195905637E-4</v>
      </c>
      <c r="E245" s="795">
        <v>1.3201092267434156E-4</v>
      </c>
      <c r="F245" s="795">
        <v>1.8742214745315344E-4</v>
      </c>
      <c r="G245" s="795">
        <v>1.3261992957414037E-4</v>
      </c>
      <c r="H245" s="795">
        <v>-4.259748056489876E-5</v>
      </c>
      <c r="I245" s="795">
        <v>1.6298842861672824E-4</v>
      </c>
      <c r="J245" s="795">
        <v>-4.6578264173391393E-4</v>
      </c>
      <c r="K245" s="795">
        <v>1.5827698199633033E-4</v>
      </c>
      <c r="L245" s="795">
        <v>1.5415769140836311E-4</v>
      </c>
      <c r="M245" s="795">
        <v>1.2333815625598099E-4</v>
      </c>
      <c r="N245" s="795">
        <v>-5.0148726189802595E-5</v>
      </c>
      <c r="O245" s="795">
        <v>8.1669800367945022E-4</v>
      </c>
      <c r="P245" s="795">
        <v>8.7098896174553353E-4</v>
      </c>
      <c r="Q245" s="795">
        <v>9.1904303608902893E-4</v>
      </c>
      <c r="R245" s="795">
        <v>9.3737226719414757E-4</v>
      </c>
      <c r="S245" s="795">
        <v>9.392005651904789E-4</v>
      </c>
      <c r="T245" s="795">
        <v>4.8335112941000347E-4</v>
      </c>
      <c r="U245" s="795">
        <v>4.8335112941000347E-4</v>
      </c>
      <c r="V245" s="795">
        <v>4.9388215129564372E-4</v>
      </c>
      <c r="W245" s="795">
        <v>5.0613328152837589E-4</v>
      </c>
      <c r="X245" s="795">
        <v>5.7617638354789946E-4</v>
      </c>
      <c r="Y245" s="795">
        <v>4.0871584918988901E-4</v>
      </c>
      <c r="Z245" s="795">
        <v>-2.1097223649165775E-3</v>
      </c>
      <c r="AA245" s="795">
        <v>3.3379062059479825E-3</v>
      </c>
      <c r="AB245" s="795">
        <v>-7.7297205594339946E-4</v>
      </c>
      <c r="AC245" s="795">
        <v>-4.0787467000358291E-3</v>
      </c>
      <c r="AD245" s="795">
        <v>1.8453948801178122E-4</v>
      </c>
      <c r="AE245" s="795">
        <v>4.5525974983040562E-4</v>
      </c>
      <c r="AF245" s="795">
        <v>-2.0713179769300538E-3</v>
      </c>
      <c r="AG245" s="795">
        <v>3.5573416015461934E-3</v>
      </c>
      <c r="AH245" s="795">
        <v>-9.9610134479788393E-4</v>
      </c>
      <c r="AI245" s="795">
        <v>-4.2832460192322452E-3</v>
      </c>
    </row>
    <row r="246" spans="1:35" s="795" customFormat="1">
      <c r="A246" s="796">
        <v>44186</v>
      </c>
      <c r="B246" s="795">
        <v>7.4692290285005569E-5</v>
      </c>
      <c r="C246" s="795">
        <v>1.086698806607167E-4</v>
      </c>
      <c r="D246" s="795">
        <v>1.5328310195905637E-4</v>
      </c>
      <c r="E246" s="795">
        <v>1.3363257001763884E-4</v>
      </c>
      <c r="F246" s="795">
        <v>2.3936094000309716E-4</v>
      </c>
      <c r="G246" s="795">
        <v>1.0573893799237233E-4</v>
      </c>
      <c r="H246" s="795">
        <v>1.9918141943109369E-4</v>
      </c>
      <c r="I246" s="795">
        <v>1.4070366139562474E-4</v>
      </c>
      <c r="J246" s="795">
        <v>1.5583109502448345E-4</v>
      </c>
      <c r="K246" s="795">
        <v>1.4114361712991297E-4</v>
      </c>
      <c r="L246" s="795">
        <v>1.4045922892913509E-4</v>
      </c>
      <c r="M246" s="795">
        <v>4.9156295698127295E-4</v>
      </c>
      <c r="N246" s="795">
        <v>2.069567507092529E-4</v>
      </c>
      <c r="O246" s="795">
        <v>8.1669800367945022E-4</v>
      </c>
      <c r="P246" s="795">
        <v>8.7098896174553353E-4</v>
      </c>
      <c r="Q246" s="795">
        <v>9.1904303608902893E-4</v>
      </c>
      <c r="R246" s="795">
        <v>9.3737226719414757E-4</v>
      </c>
      <c r="S246" s="795">
        <v>9.392005651904789E-4</v>
      </c>
      <c r="T246" s="795">
        <v>4.8335112941000347E-4</v>
      </c>
      <c r="U246" s="795">
        <v>4.8335112941000347E-4</v>
      </c>
      <c r="V246" s="795">
        <v>4.9388215129564372E-4</v>
      </c>
      <c r="W246" s="795">
        <v>5.0613328152837589E-4</v>
      </c>
      <c r="X246" s="795">
        <v>-1.4412897669987546E-3</v>
      </c>
      <c r="Y246" s="795">
        <v>-3.3806961295478333E-3</v>
      </c>
      <c r="Z246" s="795">
        <v>-5.1077695963237524E-3</v>
      </c>
      <c r="AA246" s="795">
        <v>-3.5305558467997322E-3</v>
      </c>
      <c r="AB246" s="795">
        <v>-1.4484611688405646E-3</v>
      </c>
      <c r="AC246" s="795">
        <v>-4.4158623579048095E-3</v>
      </c>
      <c r="AD246" s="795">
        <v>-3.6992767615972033E-3</v>
      </c>
      <c r="AE246" s="795">
        <v>7.6213410973791085E-4</v>
      </c>
      <c r="AF246" s="795">
        <v>1.2735953262332789E-3</v>
      </c>
      <c r="AG246" s="795">
        <v>-5.4138808796734272E-3</v>
      </c>
      <c r="AH246" s="795">
        <v>-1.1363952160210022E-2</v>
      </c>
      <c r="AI246" s="795">
        <v>-5.4213336470451123E-3</v>
      </c>
    </row>
    <row r="247" spans="1:35" s="795" customFormat="1">
      <c r="A247" s="796">
        <v>44187</v>
      </c>
      <c r="B247" s="795">
        <v>7.4692290285005569E-5</v>
      </c>
      <c r="C247" s="795">
        <v>1.2173975724127928E-4</v>
      </c>
      <c r="D247" s="795">
        <v>1.5328310195905637E-4</v>
      </c>
      <c r="E247" s="795">
        <v>1.8451555845033774E-4</v>
      </c>
      <c r="F247" s="795">
        <v>1.5644617212462464E-4</v>
      </c>
      <c r="G247" s="795">
        <v>1.4516135484687887E-4</v>
      </c>
      <c r="H247" s="795">
        <v>9.4177418660246204E-5</v>
      </c>
      <c r="I247" s="795">
        <v>3.5051743049252515E-4</v>
      </c>
      <c r="J247" s="795">
        <v>-2.04091994715494E-4</v>
      </c>
      <c r="K247" s="795">
        <v>-7.9892341667942013E-5</v>
      </c>
      <c r="L247" s="795">
        <v>1.4889313228438894E-4</v>
      </c>
      <c r="M247" s="795">
        <v>9.1829631348350205E-5</v>
      </c>
      <c r="N247" s="795">
        <v>2.7708615922117374E-4</v>
      </c>
      <c r="O247" s="795">
        <v>8.1669800367945022E-4</v>
      </c>
      <c r="P247" s="795">
        <v>8.7098896174553353E-4</v>
      </c>
      <c r="Q247" s="795">
        <v>9.1904303608902893E-4</v>
      </c>
      <c r="R247" s="795">
        <v>9.3737226719414757E-4</v>
      </c>
      <c r="S247" s="795">
        <v>9.392005651904789E-4</v>
      </c>
      <c r="T247" s="795">
        <v>4.8335112941000347E-4</v>
      </c>
      <c r="U247" s="795">
        <v>4.8335112941000347E-4</v>
      </c>
      <c r="V247" s="795">
        <v>4.9388215129564372E-4</v>
      </c>
      <c r="W247" s="795">
        <v>5.0613328152837589E-4</v>
      </c>
      <c r="X247" s="795">
        <v>-1.7627813766485367E-4</v>
      </c>
      <c r="Y247" s="795">
        <v>-5.1991578049810361E-3</v>
      </c>
      <c r="Z247" s="795">
        <v>-3.6494205726667062E-3</v>
      </c>
      <c r="AA247" s="795">
        <v>-1.160540067065563E-4</v>
      </c>
      <c r="AB247" s="795">
        <v>1.6794321499575826E-3</v>
      </c>
      <c r="AC247" s="795">
        <v>6.7259293970567402E-3</v>
      </c>
      <c r="AD247" s="795">
        <v>-1.51603163191949E-3</v>
      </c>
      <c r="AE247" s="795">
        <v>1.0504775439035274E-3</v>
      </c>
      <c r="AF247" s="795">
        <v>-1.699408024231408E-3</v>
      </c>
      <c r="AG247" s="795">
        <v>9.1629232986523146E-3</v>
      </c>
      <c r="AH247" s="795">
        <v>3.1849784592972163E-3</v>
      </c>
      <c r="AI247" s="795">
        <v>-1.3706326647392464E-3</v>
      </c>
    </row>
    <row r="248" spans="1:35" s="795" customFormat="1">
      <c r="A248" s="796">
        <v>44188</v>
      </c>
      <c r="B248" s="795">
        <v>7.4692290285005569E-5</v>
      </c>
      <c r="C248" s="795">
        <v>1.3195766356810523E-4</v>
      </c>
      <c r="D248" s="795">
        <v>1.5328310195905637E-4</v>
      </c>
      <c r="E248" s="795">
        <v>2.1783084239901385E-4</v>
      </c>
      <c r="F248" s="795">
        <v>2.1736157311358362E-4</v>
      </c>
      <c r="G248" s="795">
        <v>1.3885468314578375E-4</v>
      </c>
      <c r="H248" s="795">
        <v>3.8428575163829137E-4</v>
      </c>
      <c r="I248" s="795">
        <v>1.1044183886466108E-4</v>
      </c>
      <c r="J248" s="795">
        <v>8.563655844595619E-4</v>
      </c>
      <c r="K248" s="795">
        <v>2.4368139110109155E-4</v>
      </c>
      <c r="L248" s="795">
        <v>1.4997800879412715E-4</v>
      </c>
      <c r="M248" s="795">
        <v>7.5694895596889467E-5</v>
      </c>
      <c r="N248" s="795">
        <v>3.2895166842394907E-4</v>
      </c>
      <c r="O248" s="795">
        <v>8.1669800367945022E-4</v>
      </c>
      <c r="P248" s="795">
        <v>8.7098896174553353E-4</v>
      </c>
      <c r="Q248" s="795">
        <v>9.1904303608902893E-4</v>
      </c>
      <c r="R248" s="795">
        <v>9.3737226719414757E-4</v>
      </c>
      <c r="S248" s="795">
        <v>9.392005651904789E-4</v>
      </c>
      <c r="T248" s="795">
        <v>4.8335112941000347E-4</v>
      </c>
      <c r="U248" s="795">
        <v>4.8335112941000347E-4</v>
      </c>
      <c r="V248" s="795">
        <v>4.9388215129564372E-4</v>
      </c>
      <c r="W248" s="795">
        <v>5.0613328152837589E-4</v>
      </c>
      <c r="X248" s="795">
        <v>2.4142243930798113E-3</v>
      </c>
      <c r="Y248" s="795">
        <v>6.5180103452684435E-3</v>
      </c>
      <c r="Z248" s="795">
        <v>2.4210654367617934E-3</v>
      </c>
      <c r="AA248" s="795">
        <v>9.1988566044509668E-4</v>
      </c>
      <c r="AB248" s="795">
        <v>1.4733573952576684E-3</v>
      </c>
      <c r="AC248" s="795">
        <v>-1.0699332046368859E-3</v>
      </c>
      <c r="AD248" s="795">
        <v>2.3489240913903142E-3</v>
      </c>
      <c r="AE248" s="795">
        <v>8.970121739924064E-4</v>
      </c>
      <c r="AF248" s="795">
        <v>7.3730738838007071E-4</v>
      </c>
      <c r="AG248" s="795">
        <v>9.7964098073555217E-3</v>
      </c>
      <c r="AH248" s="795">
        <v>8.3169279898294146E-3</v>
      </c>
      <c r="AI248" s="795">
        <v>2.9042539098722564E-3</v>
      </c>
    </row>
    <row r="249" spans="1:35" s="795" customFormat="1">
      <c r="A249" s="796">
        <v>44189</v>
      </c>
      <c r="B249" s="795">
        <v>7.4692290285005569E-5</v>
      </c>
      <c r="C249" s="795">
        <v>1.4101503780827862E-4</v>
      </c>
      <c r="D249" s="795">
        <v>1.5328310195905637E-4</v>
      </c>
      <c r="E249" s="795">
        <v>1.2363544484639277E-4</v>
      </c>
      <c r="F249" s="795">
        <v>1.4880697517249963E-4</v>
      </c>
      <c r="G249" s="795">
        <v>5.656257248864982E-5</v>
      </c>
      <c r="H249" s="795">
        <v>5.5736924790572573E-4</v>
      </c>
      <c r="I249" s="795">
        <v>1.6127494597673042E-4</v>
      </c>
      <c r="J249" s="795">
        <v>3.3230392078831272E-4</v>
      </c>
      <c r="K249" s="795">
        <v>1.7122537214042666E-4</v>
      </c>
      <c r="L249" s="795">
        <v>1.515376343697028E-4</v>
      </c>
      <c r="M249" s="795">
        <v>2.003294782317866E-4</v>
      </c>
      <c r="N249" s="795">
        <v>2.38089641763084E-4</v>
      </c>
      <c r="O249" s="795">
        <v>8.1669800367945022E-4</v>
      </c>
      <c r="P249" s="795">
        <v>8.7098896174553353E-4</v>
      </c>
      <c r="Q249" s="795">
        <v>9.1904303608902893E-4</v>
      </c>
      <c r="R249" s="795">
        <v>9.3737226719414757E-4</v>
      </c>
      <c r="S249" s="795">
        <v>9.392005651904789E-4</v>
      </c>
      <c r="T249" s="795">
        <v>4.8335112941000347E-4</v>
      </c>
      <c r="U249" s="795">
        <v>4.8335112941000347E-4</v>
      </c>
      <c r="V249" s="795">
        <v>4.9388215129564372E-4</v>
      </c>
      <c r="W249" s="795">
        <v>5.0613328152837589E-4</v>
      </c>
      <c r="X249" s="795">
        <v>1.9187410063903343E-4</v>
      </c>
      <c r="Y249" s="795">
        <v>3.2108532310837212E-4</v>
      </c>
      <c r="Z249" s="795">
        <v>2.8222889984541588E-4</v>
      </c>
      <c r="AA249" s="795">
        <v>1.2066898922502567E-3</v>
      </c>
      <c r="AB249" s="795">
        <v>3.6165737318172297E-4</v>
      </c>
      <c r="AC249" s="795">
        <v>2.8042977373687883E-4</v>
      </c>
      <c r="AD249" s="795">
        <v>5.6028300325472458E-4</v>
      </c>
      <c r="AE249" s="795">
        <v>-1.0025687768311364E-5</v>
      </c>
      <c r="AF249" s="795">
        <v>-1.974798179782411E-5</v>
      </c>
      <c r="AG249" s="795">
        <v>3.2345277821714813E-3</v>
      </c>
      <c r="AH249" s="795">
        <v>-1.6501857802782016E-3</v>
      </c>
      <c r="AI249" s="795">
        <v>3.8331532010493774E-5</v>
      </c>
    </row>
    <row r="250" spans="1:35" s="795" customFormat="1">
      <c r="A250" s="796">
        <v>44193</v>
      </c>
      <c r="B250" s="795">
        <v>7.4692290285005569E-5</v>
      </c>
      <c r="C250" s="795">
        <v>7.6324191361498706E-5</v>
      </c>
      <c r="D250" s="795">
        <v>1.5328310195905637E-4</v>
      </c>
      <c r="E250" s="795">
        <v>-4.0757075688513389E-5</v>
      </c>
      <c r="F250" s="795">
        <v>2.2317725242704256E-4</v>
      </c>
      <c r="G250" s="795">
        <v>1.3768493915300439E-4</v>
      </c>
      <c r="H250" s="795">
        <v>-5.982520675636982E-4</v>
      </c>
      <c r="I250" s="795">
        <v>5.4808753196189386E-5</v>
      </c>
      <c r="J250" s="795">
        <v>9.8016983642934541E-4</v>
      </c>
      <c r="K250" s="795">
        <v>-1.0949940892657217E-4</v>
      </c>
      <c r="L250" s="795">
        <v>1.4449031312491201E-4</v>
      </c>
      <c r="M250" s="795">
        <v>7.870919227785933E-4</v>
      </c>
      <c r="N250" s="795">
        <v>4.5612826422414265E-4</v>
      </c>
      <c r="O250" s="795">
        <v>8.1669800367945022E-4</v>
      </c>
      <c r="P250" s="795">
        <v>8.7098896174553353E-4</v>
      </c>
      <c r="Q250" s="795">
        <v>9.1904303608902893E-4</v>
      </c>
      <c r="R250" s="795">
        <v>9.3737226719414757E-4</v>
      </c>
      <c r="S250" s="795">
        <v>9.392005651904789E-4</v>
      </c>
      <c r="T250" s="795">
        <v>4.8335112941000347E-4</v>
      </c>
      <c r="U250" s="795">
        <v>4.8335112941000347E-4</v>
      </c>
      <c r="V250" s="795">
        <v>4.9388215129564372E-4</v>
      </c>
      <c r="W250" s="795">
        <v>5.0613328152837589E-4</v>
      </c>
      <c r="X250" s="795">
        <v>4.56744316839508E-4</v>
      </c>
      <c r="Y250" s="795">
        <v>2.4354000668753706E-3</v>
      </c>
      <c r="Z250" s="795">
        <v>2.2463860678123559E-3</v>
      </c>
      <c r="AA250" s="795">
        <v>-4.7745702266325241E-3</v>
      </c>
      <c r="AB250" s="795">
        <v>1.4452071776882569E-4</v>
      </c>
      <c r="AC250" s="795">
        <v>4.5868698991471391E-3</v>
      </c>
      <c r="AD250" s="795">
        <v>2.3179855809352112E-3</v>
      </c>
      <c r="AE250" s="795">
        <v>-1.7601227881449688E-3</v>
      </c>
      <c r="AF250" s="795">
        <v>3.4778696318116253E-3</v>
      </c>
      <c r="AG250" s="795">
        <v>2.3645110195622543E-3</v>
      </c>
      <c r="AH250" s="795">
        <v>1.0845533822031461E-2</v>
      </c>
      <c r="AI250" s="795">
        <v>1.2335805536052291E-2</v>
      </c>
    </row>
    <row r="251" spans="1:35" s="795" customFormat="1">
      <c r="A251" s="796">
        <v>44194</v>
      </c>
      <c r="B251" s="795">
        <v>7.4692290285005569E-5</v>
      </c>
      <c r="C251" s="795">
        <v>1.3582534443989935E-4</v>
      </c>
      <c r="D251" s="795">
        <v>1.5328310195905637E-4</v>
      </c>
      <c r="E251" s="795">
        <v>2.2913540505276053E-4</v>
      </c>
      <c r="F251" s="795">
        <v>1.4790964657174221E-4</v>
      </c>
      <c r="G251" s="795">
        <v>1.0282106735126639E-4</v>
      </c>
      <c r="H251" s="795">
        <v>3.148644023607261E-4</v>
      </c>
      <c r="I251" s="795">
        <v>1.5329724096724284E-4</v>
      </c>
      <c r="J251" s="795">
        <v>7.5316206348530201E-4</v>
      </c>
      <c r="K251" s="795">
        <v>-3.5272971012356713E-5</v>
      </c>
      <c r="L251" s="795">
        <v>1.5137796315678465E-4</v>
      </c>
      <c r="M251" s="795">
        <v>-1.4235249831928698E-4</v>
      </c>
      <c r="N251" s="795">
        <v>2.5833277187237158E-4</v>
      </c>
      <c r="O251" s="795">
        <v>8.1669800367945022E-4</v>
      </c>
      <c r="P251" s="795">
        <v>8.7098896174553353E-4</v>
      </c>
      <c r="Q251" s="795">
        <v>9.1904303608902893E-4</v>
      </c>
      <c r="R251" s="795">
        <v>9.3737226719414757E-4</v>
      </c>
      <c r="S251" s="795">
        <v>9.392005651904789E-4</v>
      </c>
      <c r="T251" s="795">
        <v>4.8335112941000347E-4</v>
      </c>
      <c r="U251" s="795">
        <v>4.8335112941000347E-4</v>
      </c>
      <c r="V251" s="795">
        <v>4.9388215129564372E-4</v>
      </c>
      <c r="W251" s="795">
        <v>5.0613328152837589E-4</v>
      </c>
      <c r="X251" s="795">
        <v>2.1140795421454861E-3</v>
      </c>
      <c r="Y251" s="795">
        <v>4.1201571435016682E-3</v>
      </c>
      <c r="Z251" s="795">
        <v>1.5037589744570923E-4</v>
      </c>
      <c r="AA251" s="795">
        <v>2.7589880944307588E-3</v>
      </c>
      <c r="AB251" s="795">
        <v>1.9963816594013029E-3</v>
      </c>
      <c r="AC251" s="795">
        <v>-6.4344655080017521E-4</v>
      </c>
      <c r="AD251" s="795">
        <v>8.0219894190047825E-5</v>
      </c>
      <c r="AE251" s="795">
        <v>8.1161388176864691E-4</v>
      </c>
      <c r="AF251" s="795">
        <v>2.2958315698882181E-3</v>
      </c>
      <c r="AG251" s="795">
        <v>-6.5847749444181147E-4</v>
      </c>
      <c r="AH251" s="795">
        <v>1.2310173502958488E-3</v>
      </c>
      <c r="AI251" s="795">
        <v>-1.6030372259729919E-3</v>
      </c>
    </row>
    <row r="252" spans="1:35" s="795" customFormat="1">
      <c r="A252" s="796">
        <v>44195</v>
      </c>
      <c r="B252" s="795">
        <v>7.4692290285005569E-5</v>
      </c>
      <c r="C252" s="795">
        <v>1.0290018433090076E-4</v>
      </c>
      <c r="D252" s="795">
        <v>1.5328310195905637E-4</v>
      </c>
      <c r="E252" s="795">
        <v>1.6733264158896866E-4</v>
      </c>
      <c r="F252" s="795">
        <v>1.5013274821784606E-4</v>
      </c>
      <c r="G252" s="795">
        <v>9.8812310300289141E-5</v>
      </c>
      <c r="H252" s="795">
        <v>-1.9164939050486662E-4</v>
      </c>
      <c r="I252" s="795">
        <v>1.6439204723694978E-4</v>
      </c>
      <c r="J252" s="795">
        <v>-1.3254810577834064E-4</v>
      </c>
      <c r="K252" s="795">
        <v>-8.5707597356599052E-5</v>
      </c>
      <c r="L252" s="795">
        <v>8.8942274285130907E-5</v>
      </c>
      <c r="M252" s="795">
        <v>2.6781204953651994E-4</v>
      </c>
      <c r="N252" s="795">
        <v>4.2167276171611867E-4</v>
      </c>
      <c r="O252" s="795">
        <v>8.1669800367945022E-4</v>
      </c>
      <c r="P252" s="795">
        <v>8.7098896174553353E-4</v>
      </c>
      <c r="Q252" s="795">
        <v>9.1904303608902893E-4</v>
      </c>
      <c r="R252" s="795">
        <v>9.3737226719414757E-4</v>
      </c>
      <c r="S252" s="795">
        <v>9.392005651904789E-4</v>
      </c>
      <c r="T252" s="795">
        <v>4.8335112941000347E-4</v>
      </c>
      <c r="U252" s="795">
        <v>4.8335112941000347E-4</v>
      </c>
      <c r="V252" s="795">
        <v>4.9388215129564372E-4</v>
      </c>
      <c r="W252" s="795">
        <v>5.0613328152837589E-4</v>
      </c>
      <c r="X252" s="795">
        <v>2.6994450833852657E-3</v>
      </c>
      <c r="Y252" s="795">
        <v>3.3939031210477033E-3</v>
      </c>
      <c r="Z252" s="795">
        <v>6.7042973657560623E-4</v>
      </c>
      <c r="AA252" s="795">
        <v>4.6371696525642214E-3</v>
      </c>
      <c r="AB252" s="795">
        <v>1.2604858766533944E-3</v>
      </c>
      <c r="AC252" s="795">
        <v>-4.1862714038074511E-3</v>
      </c>
      <c r="AD252" s="795">
        <v>2.2723327162625928E-3</v>
      </c>
      <c r="AE252" s="795">
        <v>3.5808099375767011E-3</v>
      </c>
      <c r="AF252" s="795">
        <v>2.6229516651929963E-3</v>
      </c>
      <c r="AG252" s="795">
        <v>6.6687260704374474E-3</v>
      </c>
      <c r="AH252" s="795">
        <v>3.6066459902905912E-4</v>
      </c>
      <c r="AI252" s="795">
        <v>6.0985546937852853E-4</v>
      </c>
    </row>
    <row r="253" spans="1:35" s="795" customFormat="1">
      <c r="A253" s="796">
        <v>44196</v>
      </c>
      <c r="B253" s="795">
        <v>7.4692290285005569E-5</v>
      </c>
      <c r="C253" s="795">
        <v>1.0128889451310741E-4</v>
      </c>
      <c r="D253" s="795">
        <v>1.5328310195905637E-4</v>
      </c>
      <c r="E253" s="795">
        <v>1.3022215398628134E-4</v>
      </c>
      <c r="F253" s="795">
        <v>-3.7878277733716104E-5</v>
      </c>
      <c r="G253" s="795">
        <v>5.6540186080145105E-5</v>
      </c>
      <c r="H253" s="795">
        <v>1.7150713009383978E-4</v>
      </c>
      <c r="I253" s="795">
        <v>1.4848434800285304E-4</v>
      </c>
      <c r="J253" s="795">
        <v>1.9661426267680859E-4</v>
      </c>
      <c r="K253" s="795">
        <v>1.687087782307195E-4</v>
      </c>
      <c r="L253" s="795">
        <v>1.9905243088724767E-4</v>
      </c>
      <c r="M253" s="795">
        <v>1.4685451114559989E-4</v>
      </c>
      <c r="N253" s="795">
        <v>2.8453479328360842E-4</v>
      </c>
      <c r="O253" s="795">
        <v>8.1669800367945022E-4</v>
      </c>
      <c r="P253" s="795">
        <v>8.7098896174553353E-4</v>
      </c>
      <c r="Q253" s="795">
        <v>9.1904303608902893E-4</v>
      </c>
      <c r="R253" s="795">
        <v>9.3737226719414757E-4</v>
      </c>
      <c r="S253" s="795">
        <v>9.392005651904789E-4</v>
      </c>
      <c r="T253" s="795">
        <v>4.8335112941000347E-4</v>
      </c>
      <c r="U253" s="795">
        <v>4.8335112941000347E-4</v>
      </c>
      <c r="V253" s="795">
        <v>4.9388215129564372E-4</v>
      </c>
      <c r="W253" s="795">
        <v>5.0613328152837589E-4</v>
      </c>
      <c r="X253" s="795">
        <v>1.8850286140370542E-4</v>
      </c>
      <c r="Y253" s="795">
        <v>3.1596365113295555E-4</v>
      </c>
      <c r="Z253" s="795">
        <v>6.0670509408322637E-4</v>
      </c>
      <c r="AA253" s="795">
        <v>1.4363376487882551E-3</v>
      </c>
      <c r="AB253" s="795">
        <v>6.0650504670989314E-4</v>
      </c>
      <c r="AC253" s="795">
        <v>-1.5212536853081993E-4</v>
      </c>
      <c r="AD253" s="795">
        <v>-6.1967325383915917E-4</v>
      </c>
      <c r="AE253" s="795">
        <v>1.8500776229690707E-4</v>
      </c>
      <c r="AF253" s="795">
        <v>-1.6066348677123976E-5</v>
      </c>
      <c r="AG253" s="795">
        <v>5.2844780302319094E-5</v>
      </c>
      <c r="AH253" s="795">
        <v>7.4917156640785798E-4</v>
      </c>
      <c r="AI253" s="795">
        <v>3.8156757177665312E-5</v>
      </c>
    </row>
    <row r="254" spans="1:35" s="795" customFormat="1">
      <c r="A254" s="796">
        <v>44200</v>
      </c>
      <c r="B254" s="795">
        <v>7.4692290285005569E-5</v>
      </c>
      <c r="C254" s="795">
        <v>7.6381341896469834E-5</v>
      </c>
      <c r="D254" s="795">
        <v>1.5328310195905637E-4</v>
      </c>
      <c r="E254" s="795">
        <v>1.2943475342375166E-4</v>
      </c>
      <c r="F254" s="795">
        <v>2.0342808592688222E-4</v>
      </c>
      <c r="G254" s="795">
        <v>1.0279452630568287E-4</v>
      </c>
      <c r="H254" s="795">
        <v>2.8482098287030411E-4</v>
      </c>
      <c r="I254" s="795">
        <v>7.9391606242928958E-5</v>
      </c>
      <c r="J254" s="795">
        <v>-7.7438877890800839E-5</v>
      </c>
      <c r="K254" s="795">
        <v>2.6351441755201321E-4</v>
      </c>
      <c r="L254" s="795">
        <v>1.6702593254058762E-4</v>
      </c>
      <c r="M254" s="795">
        <v>3.1502939165051203E-4</v>
      </c>
      <c r="N254" s="795">
        <v>2.7617186361705848E-4</v>
      </c>
      <c r="O254" s="795">
        <v>3.3170306013685646E-4</v>
      </c>
      <c r="P254" s="795">
        <v>3.8596770884957721E-4</v>
      </c>
      <c r="Q254" s="795">
        <v>4.3399849622849374E-4</v>
      </c>
      <c r="R254" s="795">
        <v>4.5231884500340769E-4</v>
      </c>
      <c r="S254" s="795">
        <v>4.5414625700801459E-4</v>
      </c>
      <c r="T254" s="795">
        <v>4.8335112941000347E-4</v>
      </c>
      <c r="U254" s="795">
        <v>4.8335112941000347E-4</v>
      </c>
      <c r="V254" s="795">
        <v>4.9388215129564372E-4</v>
      </c>
      <c r="W254" s="795">
        <v>5.0613328152837589E-4</v>
      </c>
      <c r="X254" s="795">
        <v>1.3340074724583761E-3</v>
      </c>
      <c r="Y254" s="795">
        <v>-3.8735465471739783E-4</v>
      </c>
      <c r="Z254" s="795">
        <v>1.4345802757926851E-3</v>
      </c>
      <c r="AA254" s="795">
        <v>-6.6435440850615146E-3</v>
      </c>
      <c r="AB254" s="795">
        <v>-1.5840009100570596E-3</v>
      </c>
      <c r="AC254" s="795">
        <v>-5.3239474605474291E-3</v>
      </c>
      <c r="AD254" s="795">
        <v>-2.1198644339258665E-3</v>
      </c>
      <c r="AE254" s="795">
        <v>2.2711769196013254E-3</v>
      </c>
      <c r="AF254" s="795">
        <v>-4.9697532683187218E-3</v>
      </c>
      <c r="AG254" s="795">
        <v>-5.8476037069564724E-3</v>
      </c>
      <c r="AH254" s="795">
        <v>-7.8927752707559362E-3</v>
      </c>
      <c r="AI254" s="795">
        <v>-1.0144700779213256E-2</v>
      </c>
    </row>
    <row r="255" spans="1:35" s="795" customFormat="1">
      <c r="A255" s="796">
        <v>44201</v>
      </c>
      <c r="B255" s="795">
        <v>7.4692290285005569E-5</v>
      </c>
      <c r="C255" s="795">
        <v>1.1060667315665462E-4</v>
      </c>
      <c r="D255" s="795">
        <v>1.5328310195905637E-4</v>
      </c>
      <c r="E255" s="795">
        <v>6.2205379051327725E-5</v>
      </c>
      <c r="F255" s="795">
        <v>1.7056430414541524E-4</v>
      </c>
      <c r="G255" s="795">
        <v>1.3704528090285883E-4</v>
      </c>
      <c r="H255" s="795">
        <v>1.6860730229772969E-6</v>
      </c>
      <c r="I255" s="795">
        <v>7.7797597641815486E-5</v>
      </c>
      <c r="J255" s="795">
        <v>3.1722612314921683E-4</v>
      </c>
      <c r="K255" s="795">
        <v>1.232712757819332E-4</v>
      </c>
      <c r="L255" s="795">
        <v>1.7991844825915315E-4</v>
      </c>
      <c r="M255" s="795">
        <v>2.0584638224985241E-4</v>
      </c>
      <c r="N255" s="795">
        <v>1.0134015187568401E-4</v>
      </c>
      <c r="O255" s="795">
        <v>3.3170306013685646E-4</v>
      </c>
      <c r="P255" s="795">
        <v>3.8596770884957721E-4</v>
      </c>
      <c r="Q255" s="795">
        <v>4.3399849622849374E-4</v>
      </c>
      <c r="R255" s="795">
        <v>4.5231884500340769E-4</v>
      </c>
      <c r="S255" s="795">
        <v>4.5414625700801459E-4</v>
      </c>
      <c r="T255" s="795">
        <v>4.8335112941000347E-4</v>
      </c>
      <c r="U255" s="795">
        <v>4.8335112941000347E-4</v>
      </c>
      <c r="V255" s="795">
        <v>4.9388215129564372E-4</v>
      </c>
      <c r="W255" s="795">
        <v>5.0613328152837589E-4</v>
      </c>
      <c r="X255" s="795">
        <v>4.7202777297341569E-3</v>
      </c>
      <c r="Y255" s="795">
        <v>6.0490071036896076E-3</v>
      </c>
      <c r="Z255" s="795">
        <v>5.6397649174027009E-3</v>
      </c>
      <c r="AA255" s="795">
        <v>-1.9478128760830327E-4</v>
      </c>
      <c r="AB255" s="795">
        <v>-7.5144994581677338E-4</v>
      </c>
      <c r="AC255" s="795">
        <v>-3.0376751765481824E-3</v>
      </c>
      <c r="AD255" s="795">
        <v>3.3482008507790262E-3</v>
      </c>
      <c r="AE255" s="795">
        <v>6.7966504154304275E-4</v>
      </c>
      <c r="AF255" s="795">
        <v>-2.7823740783032846E-3</v>
      </c>
      <c r="AG255" s="795">
        <v>2.7419515656967874E-4</v>
      </c>
      <c r="AH255" s="795">
        <v>4.6257257581472366E-4</v>
      </c>
      <c r="AI255" s="795">
        <v>7.1797089983978157E-3</v>
      </c>
    </row>
    <row r="256" spans="1:35" s="795" customFormat="1">
      <c r="A256" s="796">
        <v>44202</v>
      </c>
      <c r="B256" s="795">
        <v>7.4692290285005569E-5</v>
      </c>
      <c r="C256" s="795">
        <v>1.1575077311642978E-4</v>
      </c>
      <c r="D256" s="795">
        <v>1.5328310195905637E-4</v>
      </c>
      <c r="E256" s="795">
        <v>1.4173470959799594E-4</v>
      </c>
      <c r="F256" s="795">
        <v>1.6829133249141037E-4</v>
      </c>
      <c r="G256" s="795">
        <v>1.2046913306762441E-4</v>
      </c>
      <c r="H256" s="795">
        <v>1.4907383763551607E-4</v>
      </c>
      <c r="I256" s="795">
        <v>1.1113077949520545E-4</v>
      </c>
      <c r="J256" s="795">
        <v>2.1290586731836925E-4</v>
      </c>
      <c r="K256" s="795">
        <v>2.9323097801214892E-4</v>
      </c>
      <c r="L256" s="795">
        <v>1.6652296146379975E-4</v>
      </c>
      <c r="M256" s="795">
        <v>2.6550853589824008E-4</v>
      </c>
      <c r="N256" s="795">
        <v>2.1459896564368641E-4</v>
      </c>
      <c r="O256" s="795">
        <v>3.3170306013685646E-4</v>
      </c>
      <c r="P256" s="795">
        <v>3.8596770884957721E-4</v>
      </c>
      <c r="Q256" s="795">
        <v>4.3399849622849374E-4</v>
      </c>
      <c r="R256" s="795">
        <v>4.5231884500340769E-4</v>
      </c>
      <c r="S256" s="795">
        <v>4.5414625700801459E-4</v>
      </c>
      <c r="T256" s="795">
        <v>4.8335112941000347E-4</v>
      </c>
      <c r="U256" s="795">
        <v>4.8335112941000347E-4</v>
      </c>
      <c r="V256" s="795">
        <v>4.9388215129564372E-4</v>
      </c>
      <c r="W256" s="795">
        <v>5.0613328152837589E-4</v>
      </c>
      <c r="X256" s="795">
        <v>1.5718927384800185E-3</v>
      </c>
      <c r="Y256" s="795">
        <v>4.4659724710116588E-3</v>
      </c>
      <c r="Z256" s="795">
        <v>2.4201797537952707E-3</v>
      </c>
      <c r="AA256" s="795">
        <v>-1.2215464397167031E-2</v>
      </c>
      <c r="AB256" s="795">
        <v>-1.4851758495073586E-3</v>
      </c>
      <c r="AC256" s="795">
        <v>-1.3388812493572044E-2</v>
      </c>
      <c r="AD256" s="795">
        <v>2.5154825293083327E-3</v>
      </c>
      <c r="AE256" s="795">
        <v>-2.315219144808367E-3</v>
      </c>
      <c r="AF256" s="795">
        <v>-3.5038917688015037E-3</v>
      </c>
      <c r="AG256" s="795">
        <v>-3.6953427452750987E-2</v>
      </c>
      <c r="AH256" s="795">
        <v>-1.2575388541808064E-2</v>
      </c>
      <c r="AI256" s="795">
        <v>6.0402288074425936E-3</v>
      </c>
    </row>
    <row r="257" spans="1:35" s="795" customFormat="1">
      <c r="A257" s="796">
        <v>44203</v>
      </c>
      <c r="B257" s="795">
        <v>7.4692290285005569E-5</v>
      </c>
      <c r="C257" s="795">
        <v>1.1369286055962213E-4</v>
      </c>
      <c r="D257" s="795">
        <v>1.5328310195905637E-4</v>
      </c>
      <c r="E257" s="795">
        <v>3.6959404921810268E-4</v>
      </c>
      <c r="F257" s="795">
        <v>1.486323301678194E-4</v>
      </c>
      <c r="G257" s="795">
        <v>1.1246237220241539E-4</v>
      </c>
      <c r="H257" s="795">
        <v>2.0591073325326725E-4</v>
      </c>
      <c r="I257" s="795">
        <v>3.7304044631514266E-4</v>
      </c>
      <c r="J257" s="795">
        <v>6.2617718333379813E-4</v>
      </c>
      <c r="K257" s="795">
        <v>2.3420529492335085E-4</v>
      </c>
      <c r="L257" s="795">
        <v>1.6644380855845853E-4</v>
      </c>
      <c r="M257" s="795">
        <v>2.7061053052657158E-4</v>
      </c>
      <c r="N257" s="795">
        <v>1.3964716716285963E-4</v>
      </c>
      <c r="O257" s="795">
        <v>3.3170306013685646E-4</v>
      </c>
      <c r="P257" s="795">
        <v>3.8596770884957721E-4</v>
      </c>
      <c r="Q257" s="795">
        <v>4.3399849622849374E-4</v>
      </c>
      <c r="R257" s="795">
        <v>4.5231884500340769E-4</v>
      </c>
      <c r="S257" s="795">
        <v>4.5414625700801459E-4</v>
      </c>
      <c r="T257" s="795">
        <v>4.8335112941000347E-4</v>
      </c>
      <c r="U257" s="795">
        <v>4.8335112941000347E-4</v>
      </c>
      <c r="V257" s="795">
        <v>4.9388215129564372E-4</v>
      </c>
      <c r="W257" s="795">
        <v>5.0613328152837589E-4</v>
      </c>
      <c r="X257" s="795">
        <v>4.6574768667495547E-4</v>
      </c>
      <c r="Y257" s="795">
        <v>2.211486035783583E-4</v>
      </c>
      <c r="Z257" s="795">
        <v>2.9363740873018518E-3</v>
      </c>
      <c r="AA257" s="795">
        <v>-8.1035336755641563E-4</v>
      </c>
      <c r="AB257" s="795">
        <v>-7.2957567989939687E-4</v>
      </c>
      <c r="AC257" s="795">
        <v>4.7651001945663296E-3</v>
      </c>
      <c r="AD257" s="795">
        <v>2.0760638331214221E-3</v>
      </c>
      <c r="AE257" s="795">
        <v>-3.1875615456401496E-3</v>
      </c>
      <c r="AF257" s="795">
        <v>-8.8919431384160141E-4</v>
      </c>
      <c r="AG257" s="795">
        <v>2.7082121971341522E-2</v>
      </c>
      <c r="AH257" s="795">
        <v>9.2323271823180342E-3</v>
      </c>
      <c r="AI257" s="795">
        <v>1.5801892693577901E-2</v>
      </c>
    </row>
    <row r="258" spans="1:35" s="795" customFormat="1">
      <c r="A258" s="796">
        <v>44204</v>
      </c>
      <c r="B258" s="795">
        <v>7.4692290285005569E-5</v>
      </c>
      <c r="C258" s="795">
        <v>1.0648050295780642E-4</v>
      </c>
      <c r="D258" s="795">
        <v>1.5328310195905637E-4</v>
      </c>
      <c r="E258" s="795">
        <v>1.4955377829717342E-4</v>
      </c>
      <c r="F258" s="795">
        <v>1.8113625708560122E-4</v>
      </c>
      <c r="G258" s="795">
        <v>1.9578810133480395E-4</v>
      </c>
      <c r="H258" s="795">
        <v>3.5444210969015622E-4</v>
      </c>
      <c r="I258" s="795">
        <v>7.1803342941501036E-4</v>
      </c>
      <c r="J258" s="795">
        <v>5.8016548104777854E-5</v>
      </c>
      <c r="K258" s="795">
        <v>3.0676427854237076E-4</v>
      </c>
      <c r="L258" s="795">
        <v>1.651842500105527E-4</v>
      </c>
      <c r="M258" s="795">
        <v>3.2848615162461847E-4</v>
      </c>
      <c r="N258" s="795">
        <v>3.1838403478623434E-4</v>
      </c>
      <c r="O258" s="795">
        <v>3.3170306013685646E-4</v>
      </c>
      <c r="P258" s="795">
        <v>3.8596770884957721E-4</v>
      </c>
      <c r="Q258" s="795">
        <v>4.3399849622849374E-4</v>
      </c>
      <c r="R258" s="795">
        <v>4.5231884500340769E-4</v>
      </c>
      <c r="S258" s="795">
        <v>4.5414625700801459E-4</v>
      </c>
      <c r="T258" s="795">
        <v>4.8335112941000347E-4</v>
      </c>
      <c r="U258" s="795">
        <v>4.8335112941000347E-4</v>
      </c>
      <c r="V258" s="795">
        <v>4.9388215129564372E-4</v>
      </c>
      <c r="W258" s="795">
        <v>5.0613328152837589E-4</v>
      </c>
      <c r="X258" s="795">
        <v>-2.7665658516540237E-4</v>
      </c>
      <c r="Y258" s="795">
        <v>2.4241807939191506E-3</v>
      </c>
      <c r="Z258" s="795">
        <v>4.2363227401540637E-3</v>
      </c>
      <c r="AA258" s="795">
        <v>6.3364855510492646E-3</v>
      </c>
      <c r="AB258" s="795">
        <v>1.2698162464674922E-3</v>
      </c>
      <c r="AC258" s="795">
        <v>2.1535148612638944E-2</v>
      </c>
      <c r="AD258" s="795">
        <v>4.8652017793389124E-3</v>
      </c>
      <c r="AE258" s="795">
        <v>1.3675955979277621E-3</v>
      </c>
      <c r="AF258" s="795">
        <v>1.4165509843546698E-3</v>
      </c>
      <c r="AG258" s="795">
        <v>4.1443240529590808E-2</v>
      </c>
      <c r="AH258" s="795">
        <v>2.0680805786287948E-2</v>
      </c>
      <c r="AI258" s="795">
        <v>5.1213505727336628E-3</v>
      </c>
    </row>
    <row r="259" spans="1:35" s="795" customFormat="1">
      <c r="A259" s="796">
        <v>44207</v>
      </c>
      <c r="B259" s="795">
        <v>7.4692290285005569E-5</v>
      </c>
      <c r="C259" s="795">
        <v>1.3162006255917902E-4</v>
      </c>
      <c r="D259" s="795">
        <v>1.5328310195905637E-4</v>
      </c>
      <c r="E259" s="795">
        <v>1.1325513244453411E-4</v>
      </c>
      <c r="F259" s="795">
        <v>1.4185502640562397E-4</v>
      </c>
      <c r="G259" s="795">
        <v>1.0557932517119006E-4</v>
      </c>
      <c r="H259" s="795">
        <v>2.4863362399063504E-4</v>
      </c>
      <c r="I259" s="795">
        <v>2.6242931850828377E-4</v>
      </c>
      <c r="J259" s="795">
        <v>1.0685334019573389E-3</v>
      </c>
      <c r="K259" s="795">
        <v>2.9648021215367137E-4</v>
      </c>
      <c r="L259" s="795">
        <v>1.671774440454854E-4</v>
      </c>
      <c r="M259" s="795">
        <v>5.6173856362318197E-4</v>
      </c>
      <c r="N259" s="795">
        <v>1.6177942157735714E-4</v>
      </c>
      <c r="O259" s="795">
        <v>3.3170306013685646E-4</v>
      </c>
      <c r="P259" s="795">
        <v>3.8596770884957721E-4</v>
      </c>
      <c r="Q259" s="795">
        <v>4.3399849622849374E-4</v>
      </c>
      <c r="R259" s="795">
        <v>4.5231884500340769E-4</v>
      </c>
      <c r="S259" s="795">
        <v>4.5414625700801459E-4</v>
      </c>
      <c r="T259" s="795">
        <v>4.8335112941000347E-4</v>
      </c>
      <c r="U259" s="795">
        <v>4.8335112941000347E-4</v>
      </c>
      <c r="V259" s="795">
        <v>4.9388215129564372E-4</v>
      </c>
      <c r="W259" s="795">
        <v>5.0613328152837589E-4</v>
      </c>
      <c r="X259" s="795">
        <v>-2.0654173760710215E-3</v>
      </c>
      <c r="Y259" s="795">
        <v>-3.8905640329224278E-3</v>
      </c>
      <c r="Z259" s="795">
        <v>3.2692795418971521E-3</v>
      </c>
      <c r="AA259" s="795">
        <v>-7.4955883736465001E-3</v>
      </c>
      <c r="AB259" s="795">
        <v>-3.757437296737276E-3</v>
      </c>
      <c r="AC259" s="795">
        <v>-8.5108908893682944E-4</v>
      </c>
      <c r="AD259" s="795">
        <v>-2.3831878575700793E-3</v>
      </c>
      <c r="AE259" s="795">
        <v>3.4992147324646172E-3</v>
      </c>
      <c r="AF259" s="795">
        <v>1.8987730143791293E-3</v>
      </c>
      <c r="AG259" s="795">
        <v>2.1928740132690638E-3</v>
      </c>
      <c r="AH259" s="795">
        <v>-1.0141102173180538E-2</v>
      </c>
      <c r="AI259" s="795">
        <v>-6.668393759061586E-3</v>
      </c>
    </row>
    <row r="260" spans="1:35" s="795" customFormat="1">
      <c r="A260" s="796">
        <v>44208</v>
      </c>
      <c r="B260" s="795">
        <v>7.4692290285005569E-5</v>
      </c>
      <c r="C260" s="795">
        <v>9.6680474142907258E-5</v>
      </c>
      <c r="D260" s="795">
        <v>1.5328310195905637E-4</v>
      </c>
      <c r="E260" s="795">
        <v>3.0566763796535668E-4</v>
      </c>
      <c r="F260" s="795">
        <v>-2.2788889113134481E-4</v>
      </c>
      <c r="G260" s="795">
        <v>2.3396191100255592E-5</v>
      </c>
      <c r="H260" s="795">
        <v>4.7848857974197578E-4</v>
      </c>
      <c r="I260" s="795">
        <v>1.0859028410226124E-4</v>
      </c>
      <c r="J260" s="795">
        <v>2.7687823994604344E-4</v>
      </c>
      <c r="K260" s="795">
        <v>2.9775060044912038E-4</v>
      </c>
      <c r="L260" s="795">
        <v>1.6422405159000064E-4</v>
      </c>
      <c r="M260" s="795">
        <v>1.7689012884192223E-4</v>
      </c>
      <c r="N260" s="795">
        <v>2.2096863477427675E-5</v>
      </c>
      <c r="O260" s="795">
        <v>3.3170306013685646E-4</v>
      </c>
      <c r="P260" s="795">
        <v>3.8596770884957721E-4</v>
      </c>
      <c r="Q260" s="795">
        <v>4.3399849622849374E-4</v>
      </c>
      <c r="R260" s="795">
        <v>4.5231884500340769E-4</v>
      </c>
      <c r="S260" s="795">
        <v>4.5414625700801459E-4</v>
      </c>
      <c r="T260" s="795">
        <v>4.8335112941000347E-4</v>
      </c>
      <c r="U260" s="795">
        <v>4.8335112941000347E-4</v>
      </c>
      <c r="V260" s="795">
        <v>4.9388215129564372E-4</v>
      </c>
      <c r="W260" s="795">
        <v>5.0613328152837589E-4</v>
      </c>
      <c r="X260" s="795">
        <v>4.8018801278166823E-3</v>
      </c>
      <c r="Y260" s="795">
        <v>4.2382347814184929E-3</v>
      </c>
      <c r="Z260" s="795">
        <v>2.039529297208631E-3</v>
      </c>
      <c r="AA260" s="795">
        <v>4.2756653610644957E-3</v>
      </c>
      <c r="AB260" s="795">
        <v>3.6378331763746719E-3</v>
      </c>
      <c r="AC260" s="795">
        <v>1.0516046848803917E-2</v>
      </c>
      <c r="AD260" s="795">
        <v>6.9890795631821767E-4</v>
      </c>
      <c r="AE260" s="795">
        <v>-3.7401591245704857E-3</v>
      </c>
      <c r="AF260" s="795">
        <v>1.0057372511955709E-3</v>
      </c>
      <c r="AG260" s="795">
        <v>5.5521891940149004E-3</v>
      </c>
      <c r="AH260" s="795">
        <v>2.1855137661781487E-3</v>
      </c>
      <c r="AI260" s="795">
        <v>2.9972205348625103E-3</v>
      </c>
    </row>
    <row r="261" spans="1:35" s="795" customFormat="1">
      <c r="A261" s="796">
        <v>44209</v>
      </c>
      <c r="B261" s="795">
        <v>7.4692290285005569E-5</v>
      </c>
      <c r="C261" s="795">
        <v>6.4151244823174025E-5</v>
      </c>
      <c r="D261" s="795">
        <v>1.5328310195905637E-4</v>
      </c>
      <c r="E261" s="795">
        <v>8.6757305287399333E-5</v>
      </c>
      <c r="F261" s="795">
        <v>1.2532540446885676E-4</v>
      </c>
      <c r="G261" s="795">
        <v>9.5865076751966427E-5</v>
      </c>
      <c r="H261" s="795">
        <v>1.5514206671896069E-4</v>
      </c>
      <c r="I261" s="795">
        <v>2.3776312452450377E-4</v>
      </c>
      <c r="J261" s="795">
        <v>6.5659914325211233E-4</v>
      </c>
      <c r="K261" s="795">
        <v>3.7215020669023602E-4</v>
      </c>
      <c r="L261" s="795">
        <v>1.643808904603361E-4</v>
      </c>
      <c r="M261" s="795">
        <v>1.9973488391866745E-4</v>
      </c>
      <c r="N261" s="795">
        <v>3.5482489527360883E-4</v>
      </c>
      <c r="O261" s="795">
        <v>3.3170306013685646E-4</v>
      </c>
      <c r="P261" s="795">
        <v>3.8596770884957721E-4</v>
      </c>
      <c r="Q261" s="795">
        <v>4.3399849622849374E-4</v>
      </c>
      <c r="R261" s="795">
        <v>4.5231884500340769E-4</v>
      </c>
      <c r="S261" s="795">
        <v>4.5414625700801459E-4</v>
      </c>
      <c r="T261" s="795">
        <v>4.8335112941000347E-4</v>
      </c>
      <c r="U261" s="795">
        <v>4.8335112941000347E-4</v>
      </c>
      <c r="V261" s="795">
        <v>4.9388215129564372E-4</v>
      </c>
      <c r="W261" s="795">
        <v>5.0613328152837589E-4</v>
      </c>
      <c r="X261" s="795">
        <v>-2.07637849505804E-3</v>
      </c>
      <c r="Y261" s="795">
        <v>-2.1339629449569353E-3</v>
      </c>
      <c r="Z261" s="795">
        <v>1.6901324691178665E-3</v>
      </c>
      <c r="AA261" s="795">
        <v>-1.0052452853628324E-3</v>
      </c>
      <c r="AB261" s="795">
        <v>-1.0273189545828565E-3</v>
      </c>
      <c r="AC261" s="795">
        <v>-7.2742257722069326E-4</v>
      </c>
      <c r="AD261" s="795">
        <v>-1.3662270930203668E-4</v>
      </c>
      <c r="AE261" s="795">
        <v>-1.5776424368826314E-3</v>
      </c>
      <c r="AF261" s="795">
        <v>1.8119919786117045E-3</v>
      </c>
      <c r="AG261" s="795">
        <v>-3.7232660530767125E-3</v>
      </c>
      <c r="AH261" s="795">
        <v>7.8754008455850233E-4</v>
      </c>
      <c r="AI261" s="795">
        <v>1.9659896095955975E-3</v>
      </c>
    </row>
    <row r="262" spans="1:35" s="795" customFormat="1">
      <c r="A262" s="796">
        <v>44210</v>
      </c>
      <c r="B262" s="795">
        <v>7.4692290285005569E-5</v>
      </c>
      <c r="C262" s="795">
        <v>7.9162178070246725E-5</v>
      </c>
      <c r="D262" s="795">
        <v>1.5328310195905637E-4</v>
      </c>
      <c r="E262" s="795">
        <v>3.8662318406124108E-4</v>
      </c>
      <c r="F262" s="795">
        <v>1.8165701473615847E-4</v>
      </c>
      <c r="G262" s="795">
        <v>8.6726755375243769E-5</v>
      </c>
      <c r="H262" s="795">
        <v>3.1140979445920536E-4</v>
      </c>
      <c r="I262" s="795">
        <v>1.656022693057313E-4</v>
      </c>
      <c r="J262" s="795">
        <v>2.9245510368802741E-4</v>
      </c>
      <c r="K262" s="795">
        <v>1.2991810311802077E-4</v>
      </c>
      <c r="L262" s="795">
        <v>1.6663417933981961E-4</v>
      </c>
      <c r="M262" s="795">
        <v>1.8830025044680454E-4</v>
      </c>
      <c r="N262" s="795">
        <v>1.482267206172061E-4</v>
      </c>
      <c r="O262" s="795">
        <v>3.3170306013685646E-4</v>
      </c>
      <c r="P262" s="795">
        <v>3.8596770884957721E-4</v>
      </c>
      <c r="Q262" s="795">
        <v>4.3399849622849374E-4</v>
      </c>
      <c r="R262" s="795">
        <v>4.5231884500340769E-4</v>
      </c>
      <c r="S262" s="795">
        <v>4.5414625700801459E-4</v>
      </c>
      <c r="T262" s="795">
        <v>4.8335112941000347E-4</v>
      </c>
      <c r="U262" s="795">
        <v>4.8335112941000347E-4</v>
      </c>
      <c r="V262" s="795">
        <v>4.9388215129564372E-4</v>
      </c>
      <c r="W262" s="795">
        <v>5.0613328152837589E-4</v>
      </c>
      <c r="X262" s="795">
        <v>1.6690196136337487E-3</v>
      </c>
      <c r="Y262" s="795">
        <v>4.2040577142603563E-3</v>
      </c>
      <c r="Z262" s="795">
        <v>-9.2338506554778821E-4</v>
      </c>
      <c r="AA262" s="795">
        <v>7.1019288489966304E-3</v>
      </c>
      <c r="AB262" s="795">
        <v>1.6439611329870374E-3</v>
      </c>
      <c r="AC262" s="795">
        <v>7.5132117890115424E-3</v>
      </c>
      <c r="AD262" s="795">
        <v>1.2042584483775709E-3</v>
      </c>
      <c r="AE262" s="795">
        <v>-4.8989834934646259E-3</v>
      </c>
      <c r="AF262" s="795">
        <v>-6.0911816693116627E-3</v>
      </c>
      <c r="AG262" s="795">
        <v>3.961475185326524E-3</v>
      </c>
      <c r="AH262" s="795">
        <v>9.4549113605624235E-4</v>
      </c>
      <c r="AI262" s="795">
        <v>-4.6479459610839768E-3</v>
      </c>
    </row>
    <row r="263" spans="1:35" s="795" customFormat="1">
      <c r="A263" s="796">
        <v>44211</v>
      </c>
      <c r="B263" s="795">
        <v>7.4692290285005569E-5</v>
      </c>
      <c r="C263" s="795">
        <v>7.9333590730978898E-5</v>
      </c>
      <c r="D263" s="795">
        <v>1.5328310195905637E-4</v>
      </c>
      <c r="E263" s="795">
        <v>1.5141695991083282E-4</v>
      </c>
      <c r="F263" s="795">
        <v>1.104318895905898E-4</v>
      </c>
      <c r="G263" s="795">
        <v>7.4738287626052724E-5</v>
      </c>
      <c r="H263" s="795">
        <v>1.8125142682179352E-4</v>
      </c>
      <c r="I263" s="795">
        <v>3.8502094244563523E-4</v>
      </c>
      <c r="J263" s="795">
        <v>-1.5335799593763078E-4</v>
      </c>
      <c r="K263" s="795">
        <v>2.6909911560530908E-3</v>
      </c>
      <c r="L263" s="795">
        <v>1.6477299026007586E-4</v>
      </c>
      <c r="M263" s="795">
        <v>2.5965297641983298E-4</v>
      </c>
      <c r="N263" s="795">
        <v>1.2664578397125759E-4</v>
      </c>
      <c r="O263" s="795">
        <v>3.3170306013685646E-4</v>
      </c>
      <c r="P263" s="795">
        <v>3.8596770884957721E-4</v>
      </c>
      <c r="Q263" s="795">
        <v>4.3399849622849374E-4</v>
      </c>
      <c r="R263" s="795">
        <v>4.5231884500340769E-4</v>
      </c>
      <c r="S263" s="795">
        <v>4.5414625700801459E-4</v>
      </c>
      <c r="T263" s="795">
        <v>4.8335112941000347E-4</v>
      </c>
      <c r="U263" s="795">
        <v>4.8335112941000347E-4</v>
      </c>
      <c r="V263" s="795">
        <v>4.9388215129564372E-4</v>
      </c>
      <c r="W263" s="795">
        <v>5.0613328152837589E-4</v>
      </c>
      <c r="X263" s="795">
        <v>-3.5233476486128401E-3</v>
      </c>
      <c r="Y263" s="795">
        <v>-2.9927595163153908E-3</v>
      </c>
      <c r="Z263" s="795">
        <v>1.6756108065596464E-4</v>
      </c>
      <c r="AA263" s="795">
        <v>-3.7157093293127552E-3</v>
      </c>
      <c r="AB263" s="795">
        <v>-2.5731862975381103E-3</v>
      </c>
      <c r="AC263" s="795">
        <v>-5.7162127810319596E-3</v>
      </c>
      <c r="AD263" s="795">
        <v>-3.2006976750771354E-3</v>
      </c>
      <c r="AE263" s="795">
        <v>7.030682214685946E-4</v>
      </c>
      <c r="AF263" s="795">
        <v>3.7671501962015519E-3</v>
      </c>
      <c r="AG263" s="795">
        <v>-9.1117933789587324E-3</v>
      </c>
      <c r="AH263" s="795">
        <v>-7.2793257771761599E-3</v>
      </c>
      <c r="AI263" s="795">
        <v>-9.1102850336388652E-3</v>
      </c>
    </row>
    <row r="264" spans="1:35" s="795" customFormat="1">
      <c r="A264" s="796">
        <v>44214</v>
      </c>
      <c r="B264" s="795">
        <v>7.4692290285005569E-5</v>
      </c>
      <c r="C264" s="795">
        <v>7.817247673225225E-5</v>
      </c>
      <c r="D264" s="795">
        <v>1.5328310195905637E-4</v>
      </c>
      <c r="E264" s="795">
        <v>2.5078542264789228E-4</v>
      </c>
      <c r="F264" s="795">
        <v>1.4657233723180951E-4</v>
      </c>
      <c r="G264" s="795">
        <v>8.443083916254146E-5</v>
      </c>
      <c r="H264" s="795">
        <v>3.4560583829557068E-4</v>
      </c>
      <c r="I264" s="795">
        <v>1.7026264002106828E-4</v>
      </c>
      <c r="J264" s="795">
        <v>8.5844172293958465E-4</v>
      </c>
      <c r="K264" s="795">
        <v>2.8578917209021171E-4</v>
      </c>
      <c r="L264" s="795">
        <v>8.9524659173223498E-5</v>
      </c>
      <c r="M264" s="795">
        <v>-8.6856284313707732E-6</v>
      </c>
      <c r="N264" s="795">
        <v>2.9126276944024809E-4</v>
      </c>
      <c r="O264" s="795">
        <v>3.3170306013685646E-4</v>
      </c>
      <c r="P264" s="795">
        <v>3.8596770884957721E-4</v>
      </c>
      <c r="Q264" s="795">
        <v>4.3399849622849374E-4</v>
      </c>
      <c r="R264" s="795">
        <v>4.5231884500340769E-4</v>
      </c>
      <c r="S264" s="795">
        <v>4.5414625700801459E-4</v>
      </c>
      <c r="T264" s="795">
        <v>4.8335112941000347E-4</v>
      </c>
      <c r="U264" s="795">
        <v>4.8335112941000347E-4</v>
      </c>
      <c r="V264" s="795">
        <v>4.9388215129564372E-4</v>
      </c>
      <c r="W264" s="795">
        <v>5.0613328152837589E-4</v>
      </c>
      <c r="X264" s="795">
        <v>7.0423321985257914E-5</v>
      </c>
      <c r="Y264" s="795">
        <v>-3.0366621952484518E-3</v>
      </c>
      <c r="Z264" s="795">
        <v>-8.5067537244354341E-6</v>
      </c>
      <c r="AA264" s="795">
        <v>1.4968138619186888E-4</v>
      </c>
      <c r="AB264" s="795">
        <v>-6.4840079598404987E-4</v>
      </c>
      <c r="AC264" s="795">
        <v>6.5550880873972428E-3</v>
      </c>
      <c r="AD264" s="795">
        <v>-6.5389813619154413E-4</v>
      </c>
      <c r="AE264" s="795">
        <v>-7.9019196830509841E-4</v>
      </c>
      <c r="AF264" s="795">
        <v>-4.656831292703778E-3</v>
      </c>
      <c r="AG264" s="795">
        <v>5.6821905551613927E-3</v>
      </c>
      <c r="AH264" s="795">
        <v>-2.8661156776563779E-3</v>
      </c>
      <c r="AI264" s="795">
        <v>1.0458861599393909E-3</v>
      </c>
    </row>
    <row r="265" spans="1:35" s="795" customFormat="1">
      <c r="A265" s="796">
        <v>44215</v>
      </c>
      <c r="B265" s="795">
        <v>7.4692290285005569E-5</v>
      </c>
      <c r="C265" s="795">
        <v>8.545005040394571E-5</v>
      </c>
      <c r="D265" s="795">
        <v>1.5328310195905637E-4</v>
      </c>
      <c r="E265" s="795">
        <v>1.8508686157159282E-4</v>
      </c>
      <c r="F265" s="795">
        <v>1.5215509620092327E-4</v>
      </c>
      <c r="G265" s="795">
        <v>1.3176944112647249E-4</v>
      </c>
      <c r="H265" s="795">
        <v>1.8275785661847621E-4</v>
      </c>
      <c r="I265" s="795">
        <v>2.6603957338666717E-4</v>
      </c>
      <c r="J265" s="795">
        <v>2.5706445248463439E-5</v>
      </c>
      <c r="K265" s="795">
        <v>1.9736629086208879E-4</v>
      </c>
      <c r="L265" s="795">
        <v>1.6557092462710088E-4</v>
      </c>
      <c r="M265" s="795">
        <v>7.0231290461264528E-4</v>
      </c>
      <c r="N265" s="795">
        <v>8.3767466708128957E-4</v>
      </c>
      <c r="O265" s="795">
        <v>3.3170306013685646E-4</v>
      </c>
      <c r="P265" s="795">
        <v>3.8596770884957721E-4</v>
      </c>
      <c r="Q265" s="795">
        <v>4.3399849622849374E-4</v>
      </c>
      <c r="R265" s="795">
        <v>4.5231884500340769E-4</v>
      </c>
      <c r="S265" s="795">
        <v>4.5414625700801459E-4</v>
      </c>
      <c r="T265" s="795">
        <v>4.8335112941000347E-4</v>
      </c>
      <c r="U265" s="795">
        <v>4.8335112941000347E-4</v>
      </c>
      <c r="V265" s="795">
        <v>4.9388215129564372E-4</v>
      </c>
      <c r="W265" s="795">
        <v>5.0613328152837589E-4</v>
      </c>
      <c r="X265" s="795">
        <v>1.0808525306194028E-3</v>
      </c>
      <c r="Y265" s="795">
        <v>-2.2401411703206753E-3</v>
      </c>
      <c r="Z265" s="795">
        <v>-7.1031163848322976E-4</v>
      </c>
      <c r="AA265" s="795">
        <v>-1.0660177973202956E-3</v>
      </c>
      <c r="AB265" s="795">
        <v>4.5841040716876336E-4</v>
      </c>
      <c r="AC265" s="795">
        <v>3.7362153104569806E-4</v>
      </c>
      <c r="AD265" s="795">
        <v>2.4160603776330891E-3</v>
      </c>
      <c r="AE265" s="795">
        <v>1.597529498831296E-4</v>
      </c>
      <c r="AF265" s="795">
        <v>2.5504375174458804E-3</v>
      </c>
      <c r="AG265" s="795">
        <v>1.4183829485209243E-2</v>
      </c>
      <c r="AH265" s="795">
        <v>4.238405480199825E-3</v>
      </c>
      <c r="AI265" s="795">
        <v>7.9224670926860696E-3</v>
      </c>
    </row>
    <row r="266" spans="1:35" s="795" customFormat="1">
      <c r="A266" s="796">
        <v>44216</v>
      </c>
      <c r="B266" s="795">
        <v>7.4692290285005569E-5</v>
      </c>
      <c r="C266" s="795">
        <v>1.0835774861361891E-4</v>
      </c>
      <c r="D266" s="795">
        <v>1.5328310195905637E-4</v>
      </c>
      <c r="E266" s="795">
        <v>2.9266368244518226E-4</v>
      </c>
      <c r="F266" s="795">
        <v>1.3700280449513436E-4</v>
      </c>
      <c r="G266" s="795">
        <v>8.3271877546975404E-5</v>
      </c>
      <c r="H266" s="795">
        <v>2.1592889188748465E-4</v>
      </c>
      <c r="I266" s="795">
        <v>1.9789346365794991E-4</v>
      </c>
      <c r="J266" s="795">
        <v>6.8169762977832171E-4</v>
      </c>
      <c r="K266" s="795">
        <v>2.0070954738704572E-4</v>
      </c>
      <c r="L266" s="795">
        <v>1.6483953517010264E-4</v>
      </c>
      <c r="M266" s="795">
        <v>2.3091032793920441E-4</v>
      </c>
      <c r="N266" s="795">
        <v>2.087822635425951E-4</v>
      </c>
      <c r="O266" s="795">
        <v>3.3170306013685646E-4</v>
      </c>
      <c r="P266" s="795">
        <v>3.8596770884957721E-4</v>
      </c>
      <c r="Q266" s="795">
        <v>4.3399849622849374E-4</v>
      </c>
      <c r="R266" s="795">
        <v>4.5231884500340769E-4</v>
      </c>
      <c r="S266" s="795">
        <v>4.5414625700801459E-4</v>
      </c>
      <c r="T266" s="795">
        <v>4.8335112941000347E-4</v>
      </c>
      <c r="U266" s="795">
        <v>4.8335112941000347E-4</v>
      </c>
      <c r="V266" s="795">
        <v>4.9388215129564372E-4</v>
      </c>
      <c r="W266" s="795">
        <v>5.0613328152837589E-4</v>
      </c>
      <c r="X266" s="795">
        <v>1.6211829856518367E-3</v>
      </c>
      <c r="Y266" s="795">
        <v>2.0701080335052691E-3</v>
      </c>
      <c r="Z266" s="795">
        <v>1.0162367192922961E-3</v>
      </c>
      <c r="AA266" s="795">
        <v>5.3313727466361982E-3</v>
      </c>
      <c r="AB266" s="795">
        <v>1.0739380641373586E-3</v>
      </c>
      <c r="AC266" s="795">
        <v>6.1925679667202971E-3</v>
      </c>
      <c r="AD266" s="795">
        <v>2.9166704474308247E-3</v>
      </c>
      <c r="AE266" s="795">
        <v>1.7323908709601099E-3</v>
      </c>
      <c r="AF266" s="795">
        <v>3.8329945601900395E-3</v>
      </c>
      <c r="AG266" s="795">
        <v>1.3507732548292406E-3</v>
      </c>
      <c r="AH266" s="795">
        <v>-2.3451552923210439E-3</v>
      </c>
      <c r="AI266" s="795">
        <v>1.552102802267985E-2</v>
      </c>
    </row>
    <row r="267" spans="1:35" s="795" customFormat="1">
      <c r="A267" s="796">
        <v>44217</v>
      </c>
      <c r="B267" s="795">
        <v>7.4692290285005569E-5</v>
      </c>
      <c r="C267" s="795">
        <v>8.4811834510256645E-5</v>
      </c>
      <c r="D267" s="795">
        <v>1.5328310195905637E-4</v>
      </c>
      <c r="E267" s="795">
        <v>-7.9243892241009917E-5</v>
      </c>
      <c r="F267" s="795">
        <v>1.1765500135996199E-4</v>
      </c>
      <c r="G267" s="795">
        <v>6.7866632372126645E-5</v>
      </c>
      <c r="H267" s="795">
        <v>1.1554705695493439E-4</v>
      </c>
      <c r="I267" s="795">
        <v>2.3584233702345081E-4</v>
      </c>
      <c r="J267" s="795">
        <v>6.0614443725404143E-4</v>
      </c>
      <c r="K267" s="795">
        <v>1.330387994085136E-4</v>
      </c>
      <c r="L267" s="795">
        <v>1.6430908244746689E-4</v>
      </c>
      <c r="M267" s="795">
        <v>1.9598287499356104E-4</v>
      </c>
      <c r="N267" s="795">
        <v>2.4439796867814501E-4</v>
      </c>
      <c r="O267" s="795">
        <v>3.3170306013685646E-4</v>
      </c>
      <c r="P267" s="795">
        <v>3.8596770884957721E-4</v>
      </c>
      <c r="Q267" s="795">
        <v>4.3399849622849374E-4</v>
      </c>
      <c r="R267" s="795">
        <v>4.5231884500340769E-4</v>
      </c>
      <c r="S267" s="795">
        <v>4.5414625700801459E-4</v>
      </c>
      <c r="T267" s="795">
        <v>4.8335112941000347E-4</v>
      </c>
      <c r="U267" s="795">
        <v>4.8335112941000347E-4</v>
      </c>
      <c r="V267" s="795">
        <v>4.9388215129564372E-4</v>
      </c>
      <c r="W267" s="795">
        <v>5.0613328152837589E-4</v>
      </c>
      <c r="X267" s="795">
        <v>-9.3156465134747179E-4</v>
      </c>
      <c r="Y267" s="795">
        <v>1.0346993659755555E-3</v>
      </c>
      <c r="Z267" s="795">
        <v>6.6699013869442325E-4</v>
      </c>
      <c r="AA267" s="795">
        <v>-1.5702666583818914E-3</v>
      </c>
      <c r="AB267" s="795">
        <v>-2.6753516471442751E-3</v>
      </c>
      <c r="AC267" s="795">
        <v>-6.3269408352287781E-3</v>
      </c>
      <c r="AD267" s="795">
        <v>-7.3171214421630104E-4</v>
      </c>
      <c r="AE267" s="795">
        <v>4.7994787492369184E-3</v>
      </c>
      <c r="AF267" s="795">
        <v>7.2422400902261153E-4</v>
      </c>
      <c r="AG267" s="795">
        <v>-5.214805122247701E-3</v>
      </c>
      <c r="AH267" s="795">
        <v>-6.7091175651387003E-3</v>
      </c>
      <c r="AI267" s="795">
        <v>4.2212657104578888E-4</v>
      </c>
    </row>
    <row r="268" spans="1:35" s="795" customFormat="1">
      <c r="A268" s="796">
        <v>44218</v>
      </c>
      <c r="B268" s="795">
        <v>7.4692290285005569E-5</v>
      </c>
      <c r="C268" s="795">
        <v>7.7966990303712791E-5</v>
      </c>
      <c r="D268" s="795">
        <v>1.5328310195905637E-4</v>
      </c>
      <c r="E268" s="795">
        <v>3.4005528491976023E-5</v>
      </c>
      <c r="F268" s="795">
        <v>-5.1538032126652311E-5</v>
      </c>
      <c r="G268" s="795">
        <v>1.3173216968032087E-4</v>
      </c>
      <c r="H268" s="795">
        <v>6.5003077725389602E-5</v>
      </c>
      <c r="I268" s="795">
        <v>6.812495747134939E-4</v>
      </c>
      <c r="J268" s="795">
        <v>1.7753667371513959E-3</v>
      </c>
      <c r="K268" s="795">
        <v>2.407324526374488E-4</v>
      </c>
      <c r="L268" s="795">
        <v>8.8471857785599184E-5</v>
      </c>
      <c r="M268" s="795">
        <v>1.9610816953408161E-4</v>
      </c>
      <c r="N268" s="795">
        <v>1.3760624494096874E-4</v>
      </c>
      <c r="O268" s="795">
        <v>3.3170306013685646E-4</v>
      </c>
      <c r="P268" s="795">
        <v>3.8596770884957721E-4</v>
      </c>
      <c r="Q268" s="795">
        <v>4.3399849622849374E-4</v>
      </c>
      <c r="R268" s="795">
        <v>4.5231884500340769E-4</v>
      </c>
      <c r="S268" s="795">
        <v>4.5414625700801459E-4</v>
      </c>
      <c r="T268" s="795">
        <v>4.8335112941000347E-4</v>
      </c>
      <c r="U268" s="795">
        <v>4.8335112941000347E-4</v>
      </c>
      <c r="V268" s="795">
        <v>4.9388215129564372E-4</v>
      </c>
      <c r="W268" s="795">
        <v>5.0613328152837589E-4</v>
      </c>
      <c r="X268" s="795">
        <v>-5.3323431677457789E-3</v>
      </c>
      <c r="Y268" s="795">
        <v>-8.2338303032976068E-3</v>
      </c>
      <c r="Z268" s="795">
        <v>1.5057619043004067E-3</v>
      </c>
      <c r="AA268" s="795">
        <v>-4.4173515241084926E-3</v>
      </c>
      <c r="AB268" s="795">
        <v>-9.2292544088634632E-4</v>
      </c>
      <c r="AC268" s="795">
        <v>-5.8112571400725788E-4</v>
      </c>
      <c r="AD268" s="795">
        <v>-2.1656204499760356E-3</v>
      </c>
      <c r="AE268" s="795">
        <v>1.5669979002512768E-3</v>
      </c>
      <c r="AF268" s="795">
        <v>3.304207739618592E-3</v>
      </c>
      <c r="AG268" s="795">
        <v>-1.3458558577509327E-3</v>
      </c>
      <c r="AH268" s="795">
        <v>-4.0839534669423472E-3</v>
      </c>
      <c r="AI268" s="795">
        <v>-3.5098777563540295E-3</v>
      </c>
    </row>
    <row r="269" spans="1:35" s="795" customFormat="1">
      <c r="A269" s="796">
        <v>44221</v>
      </c>
      <c r="B269" s="795">
        <v>7.4692290285005569E-5</v>
      </c>
      <c r="C269" s="795">
        <v>8.5685968119308953E-5</v>
      </c>
      <c r="D269" s="795">
        <v>1.5328310195905637E-4</v>
      </c>
      <c r="E269" s="795">
        <v>1.2295366203085578E-4</v>
      </c>
      <c r="F269" s="795">
        <v>1.4397779268593425E-4</v>
      </c>
      <c r="G269" s="795">
        <v>5.8159790031764302E-5</v>
      </c>
      <c r="H269" s="795">
        <v>1.4875749015574868E-4</v>
      </c>
      <c r="I269" s="795">
        <v>1.3599901954197691E-4</v>
      </c>
      <c r="J269" s="795">
        <v>2.0501770988312629E-4</v>
      </c>
      <c r="K269" s="795">
        <v>1.3366513965840099E-4</v>
      </c>
      <c r="L269" s="795">
        <v>1.7849259315960708E-4</v>
      </c>
      <c r="M269" s="795">
        <v>5.1987935002051344E-4</v>
      </c>
      <c r="N269" s="795">
        <v>2.371697706320397E-4</v>
      </c>
      <c r="O269" s="795">
        <v>3.3170306013685646E-4</v>
      </c>
      <c r="P269" s="795">
        <v>3.8596770884957721E-4</v>
      </c>
      <c r="Q269" s="795">
        <v>4.3399849622849374E-4</v>
      </c>
      <c r="R269" s="795">
        <v>4.5231884500340769E-4</v>
      </c>
      <c r="S269" s="795">
        <v>4.5414625700801459E-4</v>
      </c>
      <c r="T269" s="795">
        <v>4.8335112941000347E-4</v>
      </c>
      <c r="U269" s="795">
        <v>4.8335112941000347E-4</v>
      </c>
      <c r="V269" s="795">
        <v>4.9388215129564372E-4</v>
      </c>
      <c r="W269" s="795">
        <v>5.0613328152837589E-4</v>
      </c>
      <c r="X269" s="795">
        <v>4.5541689009054309E-5</v>
      </c>
      <c r="Y269" s="795">
        <v>8.4545115951906169E-5</v>
      </c>
      <c r="Z269" s="795">
        <v>-2.9816717453168273E-5</v>
      </c>
      <c r="AA269" s="795">
        <v>-3.3920595440540824E-3</v>
      </c>
      <c r="AB269" s="795">
        <v>-3.1867181128852895E-4</v>
      </c>
      <c r="AC269" s="795">
        <v>-1.2140187497016175E-3</v>
      </c>
      <c r="AD269" s="795">
        <v>-5.3308108390104358E-5</v>
      </c>
      <c r="AE269" s="795">
        <v>3.7907361081224167E-6</v>
      </c>
      <c r="AF269" s="795">
        <v>-1.8223972022002322E-5</v>
      </c>
      <c r="AG269" s="795">
        <v>-6.8134722028658778E-3</v>
      </c>
      <c r="AH269" s="795">
        <v>2.2735677677852006E-3</v>
      </c>
      <c r="AI269" s="795">
        <v>3.829062685234419E-5</v>
      </c>
    </row>
    <row r="270" spans="1:35" s="795" customFormat="1">
      <c r="A270" s="796">
        <v>44222</v>
      </c>
      <c r="B270" s="795">
        <v>7.4692290285005569E-5</v>
      </c>
      <c r="C270" s="795">
        <v>7.6089723368033546E-5</v>
      </c>
      <c r="D270" s="795">
        <v>1.5328310195905637E-4</v>
      </c>
      <c r="E270" s="795">
        <v>2.3233464333327625E-4</v>
      </c>
      <c r="F270" s="795">
        <v>1.6496247453789969E-4</v>
      </c>
      <c r="G270" s="795">
        <v>1.2771603252414998E-4</v>
      </c>
      <c r="H270" s="795">
        <v>3.8182289541555114E-4</v>
      </c>
      <c r="I270" s="795">
        <v>3.9687339659599807E-4</v>
      </c>
      <c r="J270" s="795">
        <v>1.4338443436301418E-4</v>
      </c>
      <c r="K270" s="795">
        <v>2.2615745638354667E-4</v>
      </c>
      <c r="L270" s="795">
        <v>1.7750396171511973E-4</v>
      </c>
      <c r="M270" s="795">
        <v>2.5166654452757342E-4</v>
      </c>
      <c r="N270" s="795">
        <v>3.797674385164207E-5</v>
      </c>
      <c r="O270" s="795">
        <v>3.3170306013685646E-4</v>
      </c>
      <c r="P270" s="795">
        <v>3.8596770884957721E-4</v>
      </c>
      <c r="Q270" s="795">
        <v>4.3399849622849374E-4</v>
      </c>
      <c r="R270" s="795">
        <v>4.5231884500340769E-4</v>
      </c>
      <c r="S270" s="795">
        <v>4.5414625700801459E-4</v>
      </c>
      <c r="T270" s="795">
        <v>4.8335112941000347E-4</v>
      </c>
      <c r="U270" s="795">
        <v>4.8335112941000347E-4</v>
      </c>
      <c r="V270" s="795">
        <v>4.9388215129564372E-4</v>
      </c>
      <c r="W270" s="795">
        <v>5.0613328152837589E-4</v>
      </c>
      <c r="X270" s="795">
        <v>1.3622452932218199E-3</v>
      </c>
      <c r="Y270" s="795">
        <v>-3.8600349716350069E-3</v>
      </c>
      <c r="Z270" s="795">
        <v>-3.8573200572548094E-3</v>
      </c>
      <c r="AA270" s="795">
        <v>2.3624535789994461E-3</v>
      </c>
      <c r="AB270" s="795">
        <v>-1.3286590741570237E-3</v>
      </c>
      <c r="AC270" s="795">
        <v>-6.5909833816135688E-3</v>
      </c>
      <c r="AD270" s="795">
        <v>-1.9991606361017267E-3</v>
      </c>
      <c r="AE270" s="795">
        <v>-3.9554006338516912E-3</v>
      </c>
      <c r="AF270" s="795">
        <v>-3.0929567627689947E-3</v>
      </c>
      <c r="AG270" s="795">
        <v>-8.2291464902595202E-3</v>
      </c>
      <c r="AH270" s="795">
        <v>-1.8495022255209381E-3</v>
      </c>
      <c r="AI270" s="795">
        <v>5.5571495559698647E-3</v>
      </c>
    </row>
    <row r="271" spans="1:35" s="795" customFormat="1">
      <c r="A271" s="796">
        <v>44223</v>
      </c>
      <c r="B271" s="795">
        <v>7.4692290285005569E-5</v>
      </c>
      <c r="C271" s="795">
        <v>7.9812668392298391E-5</v>
      </c>
      <c r="D271" s="795">
        <v>1.5328310195905637E-4</v>
      </c>
      <c r="E271" s="795">
        <v>6.2876141778600569E-4</v>
      </c>
      <c r="F271" s="795">
        <v>1.1341049727553454E-4</v>
      </c>
      <c r="G271" s="795">
        <v>9.9765408767327202E-5</v>
      </c>
      <c r="H271" s="795">
        <v>3.7663682250221875E-4</v>
      </c>
      <c r="I271" s="795">
        <v>9.9574123056056507E-5</v>
      </c>
      <c r="J271" s="795">
        <v>1.7982067198762941E-4</v>
      </c>
      <c r="K271" s="795">
        <v>5.0907712610159805E-4</v>
      </c>
      <c r="L271" s="795">
        <v>1.7598265959928305E-4</v>
      </c>
      <c r="M271" s="795">
        <v>5.0942089310890282E-5</v>
      </c>
      <c r="N271" s="795">
        <v>3.2500059536344494E-4</v>
      </c>
      <c r="O271" s="795">
        <v>3.3170306013685646E-4</v>
      </c>
      <c r="P271" s="795">
        <v>3.8596770884957721E-4</v>
      </c>
      <c r="Q271" s="795">
        <v>4.3399849622849374E-4</v>
      </c>
      <c r="R271" s="795">
        <v>4.5231884500340769E-4</v>
      </c>
      <c r="S271" s="795">
        <v>4.5414625700801459E-4</v>
      </c>
      <c r="T271" s="795">
        <v>4.8335112941000347E-4</v>
      </c>
      <c r="U271" s="795">
        <v>4.8335112941000347E-4</v>
      </c>
      <c r="V271" s="795">
        <v>4.9388215129564372E-4</v>
      </c>
      <c r="W271" s="795">
        <v>5.0613328152837589E-4</v>
      </c>
      <c r="X271" s="795">
        <v>-8.9197989439453451E-3</v>
      </c>
      <c r="Y271" s="795">
        <v>-3.8053553523837991E-3</v>
      </c>
      <c r="Z271" s="795">
        <v>-3.5200669859298817E-3</v>
      </c>
      <c r="AA271" s="795">
        <v>-6.9931550831865419E-3</v>
      </c>
      <c r="AB271" s="795">
        <v>-3.6499225613660924E-3</v>
      </c>
      <c r="AC271" s="795">
        <v>-1.2102707633889653E-2</v>
      </c>
      <c r="AD271" s="795">
        <v>-8.6019611130211393E-3</v>
      </c>
      <c r="AE271" s="795">
        <v>2.9616417079081359E-4</v>
      </c>
      <c r="AF271" s="795">
        <v>-2.6825075870986481E-3</v>
      </c>
      <c r="AG271" s="795">
        <v>-2.5803209631031332E-2</v>
      </c>
      <c r="AH271" s="795">
        <v>-1.0250570068569775E-2</v>
      </c>
      <c r="AI271" s="795">
        <v>-2.7879695686134132E-2</v>
      </c>
    </row>
    <row r="272" spans="1:35" s="795" customFormat="1">
      <c r="A272" s="796">
        <v>44224</v>
      </c>
      <c r="B272" s="795">
        <v>7.4692290285005569E-5</v>
      </c>
      <c r="C272" s="795">
        <v>6.8709761180230089E-5</v>
      </c>
      <c r="D272" s="795">
        <v>1.5328310195905637E-4</v>
      </c>
      <c r="E272" s="795">
        <v>2.0795201998935475E-4</v>
      </c>
      <c r="F272" s="795">
        <v>1.581967031807352E-4</v>
      </c>
      <c r="G272" s="795">
        <v>7.4674084672432528E-5</v>
      </c>
      <c r="H272" s="795">
        <v>2.9698817465040328E-4</v>
      </c>
      <c r="I272" s="795">
        <v>1.1141709106565756E-4</v>
      </c>
      <c r="J272" s="795">
        <v>7.6348474138843159E-5</v>
      </c>
      <c r="K272" s="795">
        <v>2.7983547989940405E-6</v>
      </c>
      <c r="L272" s="795">
        <v>1.5775678956186923E-4</v>
      </c>
      <c r="M272" s="795">
        <v>7.0767467667720574E-4</v>
      </c>
      <c r="N272" s="795">
        <v>2.343356287577425E-4</v>
      </c>
      <c r="O272" s="795">
        <v>3.3170306013685646E-4</v>
      </c>
      <c r="P272" s="795">
        <v>3.8596770884957721E-4</v>
      </c>
      <c r="Q272" s="795">
        <v>4.3399849622849374E-4</v>
      </c>
      <c r="R272" s="795">
        <v>4.5231884500340769E-4</v>
      </c>
      <c r="S272" s="795">
        <v>4.5414625700801459E-4</v>
      </c>
      <c r="T272" s="795">
        <v>4.8335112941000347E-4</v>
      </c>
      <c r="U272" s="795">
        <v>4.8335112941000347E-4</v>
      </c>
      <c r="V272" s="795">
        <v>4.9388215129564372E-4</v>
      </c>
      <c r="W272" s="795">
        <v>5.0613328152837589E-4</v>
      </c>
      <c r="X272" s="795">
        <v>4.8795217845836181E-3</v>
      </c>
      <c r="Y272" s="795">
        <v>-5.1274748421070715E-4</v>
      </c>
      <c r="Z272" s="795">
        <v>1.5854354700808315E-3</v>
      </c>
      <c r="AA272" s="795">
        <v>4.1760517251057117E-3</v>
      </c>
      <c r="AB272" s="795">
        <v>4.6195823375394518E-3</v>
      </c>
      <c r="AC272" s="795">
        <v>1.4724049352328406E-2</v>
      </c>
      <c r="AD272" s="795">
        <v>4.562708001591087E-3</v>
      </c>
      <c r="AE272" s="795">
        <v>1.7248490629329094E-3</v>
      </c>
      <c r="AF272" s="795">
        <v>2.0114038094731779E-3</v>
      </c>
      <c r="AG272" s="795">
        <v>3.4805204117170252E-2</v>
      </c>
      <c r="AH272" s="795">
        <v>2.3116067116643269E-2</v>
      </c>
      <c r="AI272" s="795">
        <v>1.000401615516866E-2</v>
      </c>
    </row>
    <row r="273" spans="1:35" s="795" customFormat="1">
      <c r="A273" s="796">
        <v>44225</v>
      </c>
      <c r="B273" s="795">
        <v>7.4692290285005569E-5</v>
      </c>
      <c r="C273" s="795">
        <v>7.9268218530881285E-5</v>
      </c>
      <c r="D273" s="795">
        <v>1.5328310195905637E-4</v>
      </c>
      <c r="E273" s="795">
        <v>1.9572400612499763E-4</v>
      </c>
      <c r="F273" s="795">
        <v>1.4501403668698565E-4</v>
      </c>
      <c r="G273" s="795">
        <v>1.7726645998883406E-4</v>
      </c>
      <c r="H273" s="795">
        <v>3.7168323156655525E-4</v>
      </c>
      <c r="I273" s="795">
        <v>2.1332810811158787E-4</v>
      </c>
      <c r="J273" s="795">
        <v>-2.9995271681326763E-4</v>
      </c>
      <c r="K273" s="795">
        <v>2.0234943421781892E-4</v>
      </c>
      <c r="L273" s="795">
        <v>1.5264231753908675E-4</v>
      </c>
      <c r="M273" s="795">
        <v>2.1202970769085283E-4</v>
      </c>
      <c r="N273" s="795">
        <v>1.1923513874623204E-4</v>
      </c>
      <c r="O273" s="795">
        <v>3.3170306013685646E-4</v>
      </c>
      <c r="P273" s="795">
        <v>3.8596770884957721E-4</v>
      </c>
      <c r="Q273" s="795">
        <v>4.3399849622849374E-4</v>
      </c>
      <c r="R273" s="795">
        <v>4.5231884500340769E-4</v>
      </c>
      <c r="S273" s="795">
        <v>4.5414625700801459E-4</v>
      </c>
      <c r="T273" s="795">
        <v>4.8335112941000347E-4</v>
      </c>
      <c r="U273" s="795">
        <v>4.8335112941000347E-4</v>
      </c>
      <c r="V273" s="795">
        <v>4.9388215129564372E-4</v>
      </c>
      <c r="W273" s="795">
        <v>5.0613328152837589E-4</v>
      </c>
      <c r="X273" s="795">
        <v>-1.3761964355295753E-2</v>
      </c>
      <c r="Y273" s="795">
        <v>-3.4031452839633491E-4</v>
      </c>
      <c r="Z273" s="795">
        <v>-3.676414349705337E-3</v>
      </c>
      <c r="AA273" s="795">
        <v>-2.4405984860428331E-3</v>
      </c>
      <c r="AB273" s="795">
        <v>-2.50741321578829E-3</v>
      </c>
      <c r="AC273" s="795">
        <v>-1.212827212221057E-2</v>
      </c>
      <c r="AD273" s="795">
        <v>-6.4118438516026499E-3</v>
      </c>
      <c r="AE273" s="795">
        <v>3.3027927207252006E-3</v>
      </c>
      <c r="AF273" s="795">
        <v>2.0218247475087825E-3</v>
      </c>
      <c r="AG273" s="795">
        <v>-2.2006463110388674E-2</v>
      </c>
      <c r="AH273" s="795">
        <v>-2.0852520316321677E-2</v>
      </c>
      <c r="AI273" s="795">
        <v>-1.8150806619972593E-2</v>
      </c>
    </row>
    <row r="274" spans="1:35" s="795" customFormat="1">
      <c r="A274" s="796">
        <v>44228</v>
      </c>
      <c r="B274" s="795">
        <v>7.4692290285005569E-5</v>
      </c>
      <c r="C274" s="795">
        <v>8.0060768075540523E-5</v>
      </c>
      <c r="D274" s="795">
        <v>1.5328310195905637E-4</v>
      </c>
      <c r="E274" s="795">
        <v>1.99522680357056E-4</v>
      </c>
      <c r="F274" s="795">
        <v>-3.7507844457662642E-5</v>
      </c>
      <c r="G274" s="795">
        <v>-6.8386511443696563E-6</v>
      </c>
      <c r="H274" s="795">
        <v>2.7881298579601754E-4</v>
      </c>
      <c r="I274" s="795">
        <v>2.5277938836865133E-4</v>
      </c>
      <c r="J274" s="795">
        <v>3.9414478218979809E-6</v>
      </c>
      <c r="K274" s="795">
        <v>2.316369584147715E-4</v>
      </c>
      <c r="L274" s="795">
        <v>2.0315240471213691E-4</v>
      </c>
      <c r="M274" s="795">
        <v>5.6382228047247018E-4</v>
      </c>
      <c r="N274" s="795">
        <v>1.8050127961144469E-4</v>
      </c>
      <c r="O274" s="795">
        <v>6.8277923623849546E-4</v>
      </c>
      <c r="P274" s="795">
        <v>7.3706292965947107E-4</v>
      </c>
      <c r="Q274" s="795">
        <v>7.8511057391206229E-4</v>
      </c>
      <c r="R274" s="795">
        <v>8.034373523919669E-4</v>
      </c>
      <c r="S274" s="795">
        <v>8.0526540574488159E-4</v>
      </c>
      <c r="T274" s="795">
        <v>4.8335112941000347E-4</v>
      </c>
      <c r="U274" s="795">
        <v>4.8335112941000347E-4</v>
      </c>
      <c r="V274" s="795">
        <v>4.9388215129564372E-4</v>
      </c>
      <c r="W274" s="795">
        <v>5.0613328152837589E-4</v>
      </c>
      <c r="X274" s="795">
        <v>1.2766357521999172E-2</v>
      </c>
      <c r="Y274" s="795">
        <v>8.6014418738040721E-3</v>
      </c>
      <c r="Z274" s="795">
        <v>1.6874295614757173E-3</v>
      </c>
      <c r="AA274" s="795">
        <v>7.1012389856504043E-3</v>
      </c>
      <c r="AB274" s="795">
        <v>4.1087500204961547E-3</v>
      </c>
      <c r="AC274" s="795">
        <v>5.7904204303582674E-4</v>
      </c>
      <c r="AD274" s="795">
        <v>6.4371409652896894E-3</v>
      </c>
      <c r="AE274" s="795">
        <v>6.4876060913350297E-3</v>
      </c>
      <c r="AF274" s="795">
        <v>1.7295346853976046E-3</v>
      </c>
      <c r="AG274" s="795">
        <v>2.7483896154596898E-2</v>
      </c>
      <c r="AH274" s="795">
        <v>2.0073615809239831E-2</v>
      </c>
      <c r="AI274" s="795">
        <v>1.4478528047948247E-2</v>
      </c>
    </row>
    <row r="275" spans="1:35" s="795" customFormat="1">
      <c r="A275" s="796">
        <v>44229</v>
      </c>
      <c r="B275" s="795">
        <v>7.4692290285005569E-5</v>
      </c>
      <c r="C275" s="795">
        <v>5.9108872508151222E-5</v>
      </c>
      <c r="D275" s="795">
        <v>1.5328310195905637E-4</v>
      </c>
      <c r="E275" s="795">
        <v>2.4139346463392108E-4</v>
      </c>
      <c r="F275" s="795">
        <v>1.5423580218842936E-4</v>
      </c>
      <c r="G275" s="795">
        <v>4.046229597887141E-5</v>
      </c>
      <c r="H275" s="795">
        <v>4.2912333631095478E-4</v>
      </c>
      <c r="I275" s="795">
        <v>2.1006976527471188E-4</v>
      </c>
      <c r="J275" s="795">
        <v>2.6062720997321875E-4</v>
      </c>
      <c r="K275" s="795">
        <v>1.8181363976532694E-4</v>
      </c>
      <c r="L275" s="795">
        <v>1.4774227160541109E-4</v>
      </c>
      <c r="M275" s="795">
        <v>7.8786135077058006E-5</v>
      </c>
      <c r="N275" s="795">
        <v>2.3957230100002391E-4</v>
      </c>
      <c r="O275" s="795">
        <v>6.8277923623849546E-4</v>
      </c>
      <c r="P275" s="795">
        <v>7.3706292965947107E-4</v>
      </c>
      <c r="Q275" s="795">
        <v>7.8511057391206229E-4</v>
      </c>
      <c r="R275" s="795">
        <v>8.034373523919669E-4</v>
      </c>
      <c r="S275" s="795">
        <v>8.0526540574488159E-4</v>
      </c>
      <c r="T275" s="795">
        <v>4.8335112941000347E-4</v>
      </c>
      <c r="U275" s="795">
        <v>4.8335112941000347E-4</v>
      </c>
      <c r="V275" s="795">
        <v>4.9388215129564372E-4</v>
      </c>
      <c r="W275" s="795">
        <v>5.0613328152837589E-4</v>
      </c>
      <c r="X275" s="795">
        <v>8.9338897282973395E-3</v>
      </c>
      <c r="Y275" s="795">
        <v>4.3047609876576409E-3</v>
      </c>
      <c r="Z275" s="795">
        <v>3.6469799233063149E-3</v>
      </c>
      <c r="AA275" s="795">
        <v>8.0317904026032672E-3</v>
      </c>
      <c r="AB275" s="795">
        <v>3.6910889145354009E-3</v>
      </c>
      <c r="AC275" s="795">
        <v>1.1622162697683569E-2</v>
      </c>
      <c r="AD275" s="795">
        <v>3.6655996256798051E-3</v>
      </c>
      <c r="AE275" s="795">
        <v>3.0403909439959964E-3</v>
      </c>
      <c r="AF275" s="795">
        <v>3.1052534890019245E-3</v>
      </c>
      <c r="AG275" s="795">
        <v>1.461308757368629E-2</v>
      </c>
      <c r="AH275" s="795">
        <v>6.1989430420370528E-3</v>
      </c>
      <c r="AI275" s="795">
        <v>1.3740962504490861E-2</v>
      </c>
    </row>
    <row r="276" spans="1:35" s="795" customFormat="1">
      <c r="A276" s="796">
        <v>44230</v>
      </c>
      <c r="B276" s="795">
        <v>7.4692290285005569E-5</v>
      </c>
      <c r="C276" s="795">
        <v>7.4458577867808629E-5</v>
      </c>
      <c r="D276" s="795">
        <v>1.5328310195905637E-4</v>
      </c>
      <c r="E276" s="795">
        <v>2.4536225546101242E-4</v>
      </c>
      <c r="F276" s="795">
        <v>1.3462065383107458E-4</v>
      </c>
      <c r="G276" s="795">
        <v>5.2997764406148562E-5</v>
      </c>
      <c r="H276" s="795">
        <v>3.2005437775461942E-4</v>
      </c>
      <c r="I276" s="795">
        <v>2.4476672941098343E-4</v>
      </c>
      <c r="J276" s="795">
        <v>2.443051292255749E-4</v>
      </c>
      <c r="K276" s="795">
        <v>2.0251418467220894E-4</v>
      </c>
      <c r="L276" s="795">
        <v>1.4841996208025954E-4</v>
      </c>
      <c r="M276" s="795">
        <v>2.9936372758210261E-4</v>
      </c>
      <c r="N276" s="795">
        <v>1.9888198773410082E-4</v>
      </c>
      <c r="O276" s="795">
        <v>6.8277923623849546E-4</v>
      </c>
      <c r="P276" s="795">
        <v>7.3706292965947107E-4</v>
      </c>
      <c r="Q276" s="795">
        <v>7.8511057391206229E-4</v>
      </c>
      <c r="R276" s="795">
        <v>8.034373523919669E-4</v>
      </c>
      <c r="S276" s="795">
        <v>8.0526540574488159E-4</v>
      </c>
      <c r="T276" s="795">
        <v>4.8335112941000347E-4</v>
      </c>
      <c r="U276" s="795">
        <v>4.8335112941000347E-4</v>
      </c>
      <c r="V276" s="795">
        <v>4.9388215129564372E-4</v>
      </c>
      <c r="W276" s="795">
        <v>5.0613328152837589E-4</v>
      </c>
      <c r="X276" s="795">
        <v>4.7225401859427585E-3</v>
      </c>
      <c r="Y276" s="795">
        <v>4.2545725984757254E-3</v>
      </c>
      <c r="Z276" s="795">
        <v>7.3560953149987007E-4</v>
      </c>
      <c r="AA276" s="795">
        <v>2.652509271003245E-3</v>
      </c>
      <c r="AB276" s="795">
        <v>3.4969290521518204E-3</v>
      </c>
      <c r="AC276" s="795">
        <v>1.3429246883725154E-2</v>
      </c>
      <c r="AD276" s="795">
        <v>1.2791838693209101E-3</v>
      </c>
      <c r="AE276" s="795">
        <v>3.2418442682669024E-4</v>
      </c>
      <c r="AF276" s="795">
        <v>-8.8414940128445085E-4</v>
      </c>
      <c r="AG276" s="795">
        <v>6.2805371310361569E-3</v>
      </c>
      <c r="AH276" s="795">
        <v>1.3338302421264991E-2</v>
      </c>
      <c r="AI276" s="795">
        <v>8.7687861141949597E-4</v>
      </c>
    </row>
    <row r="277" spans="1:35" s="795" customFormat="1">
      <c r="A277" s="796">
        <v>44231</v>
      </c>
      <c r="B277" s="795">
        <v>7.4692290285005569E-5</v>
      </c>
      <c r="C277" s="795">
        <v>5.8657277242746275E-5</v>
      </c>
      <c r="D277" s="795">
        <v>1.5328310195905637E-4</v>
      </c>
      <c r="E277" s="795">
        <v>1.5030622977141306E-4</v>
      </c>
      <c r="F277" s="795">
        <v>1.2033074724815407E-4</v>
      </c>
      <c r="G277" s="795">
        <v>5.1285441089010675E-5</v>
      </c>
      <c r="H277" s="795">
        <v>3.1099852139115924E-4</v>
      </c>
      <c r="I277" s="795">
        <v>2.3207680321313262E-4</v>
      </c>
      <c r="J277" s="795">
        <v>5.5496901628182549E-4</v>
      </c>
      <c r="K277" s="795">
        <v>5.1206431628081361E-4</v>
      </c>
      <c r="L277" s="795">
        <v>1.4792280129216628E-4</v>
      </c>
      <c r="M277" s="795">
        <v>2.4549130089179805E-4</v>
      </c>
      <c r="N277" s="795">
        <v>9.3723251431310217E-5</v>
      </c>
      <c r="O277" s="795">
        <v>6.8277923623849546E-4</v>
      </c>
      <c r="P277" s="795">
        <v>7.3706292965947107E-4</v>
      </c>
      <c r="Q277" s="795">
        <v>7.8511057391206229E-4</v>
      </c>
      <c r="R277" s="795">
        <v>8.034373523919669E-4</v>
      </c>
      <c r="S277" s="795">
        <v>8.0526540574488159E-4</v>
      </c>
      <c r="T277" s="795">
        <v>4.8335112941000347E-4</v>
      </c>
      <c r="U277" s="795">
        <v>4.8335112941000347E-4</v>
      </c>
      <c r="V277" s="795">
        <v>4.9388215129564372E-4</v>
      </c>
      <c r="W277" s="795">
        <v>5.0613328152837589E-4</v>
      </c>
      <c r="X277" s="795">
        <v>1.3177743564485311E-4</v>
      </c>
      <c r="Y277" s="795">
        <v>3.6318399932289136E-3</v>
      </c>
      <c r="Z277" s="795">
        <v>4.451502768706872E-3</v>
      </c>
      <c r="AA277" s="795">
        <v>6.0572240532368316E-3</v>
      </c>
      <c r="AB277" s="795">
        <v>7.6936120447101963E-4</v>
      </c>
      <c r="AC277" s="795">
        <v>4.0900516021742384E-3</v>
      </c>
      <c r="AD277" s="795">
        <v>2.5670230935552762E-3</v>
      </c>
      <c r="AE277" s="795">
        <v>5.5254685643157941E-3</v>
      </c>
      <c r="AF277" s="795">
        <v>-4.3739042706492093E-5</v>
      </c>
      <c r="AG277" s="795">
        <v>8.842556188583206E-3</v>
      </c>
      <c r="AH277" s="795">
        <v>-3.5134581978005786E-3</v>
      </c>
      <c r="AI277" s="795">
        <v>7.9166389455975761E-3</v>
      </c>
    </row>
    <row r="278" spans="1:35" s="795" customFormat="1">
      <c r="A278" s="796">
        <v>44232</v>
      </c>
      <c r="B278" s="795">
        <v>7.4692290285005569E-5</v>
      </c>
      <c r="C278" s="795">
        <v>6.2646911888730727E-5</v>
      </c>
      <c r="D278" s="795">
        <v>1.5328310195905637E-4</v>
      </c>
      <c r="E278" s="795">
        <v>3.1082260741355228E-4</v>
      </c>
      <c r="F278" s="795">
        <v>1.2059607477965528E-4</v>
      </c>
      <c r="G278" s="795">
        <v>5.9829946198686201E-5</v>
      </c>
      <c r="H278" s="795">
        <v>3.5055843348441584E-4</v>
      </c>
      <c r="I278" s="795">
        <v>3.5276959646957096E-4</v>
      </c>
      <c r="J278" s="795">
        <v>6.5407695665697929E-4</v>
      </c>
      <c r="K278" s="795">
        <v>1.5813735207159674E-4</v>
      </c>
      <c r="L278" s="795">
        <v>1.2564792569014216E-4</v>
      </c>
      <c r="M278" s="795">
        <v>2.5342714108389508E-4</v>
      </c>
      <c r="N278" s="795">
        <v>3.1677740621605111E-4</v>
      </c>
      <c r="O278" s="795">
        <v>6.8277923623849546E-4</v>
      </c>
      <c r="P278" s="795">
        <v>7.3706292965947107E-4</v>
      </c>
      <c r="Q278" s="795">
        <v>7.8511057391206229E-4</v>
      </c>
      <c r="R278" s="795">
        <v>8.034373523919669E-4</v>
      </c>
      <c r="S278" s="795">
        <v>8.0526540574488159E-4</v>
      </c>
      <c r="T278" s="795">
        <v>4.8335112941000347E-4</v>
      </c>
      <c r="U278" s="795">
        <v>4.8335112941000347E-4</v>
      </c>
      <c r="V278" s="795">
        <v>4.9388215129564372E-4</v>
      </c>
      <c r="W278" s="795">
        <v>5.0613328152837589E-4</v>
      </c>
      <c r="X278" s="795">
        <v>4.0563115448160048E-3</v>
      </c>
      <c r="Y278" s="795">
        <v>6.1705329001453535E-3</v>
      </c>
      <c r="Z278" s="795">
        <v>1.4952963528467311E-3</v>
      </c>
      <c r="AA278" s="795">
        <v>2.8128425641182897E-3</v>
      </c>
      <c r="AB278" s="795">
        <v>3.8756234562398184E-4</v>
      </c>
      <c r="AC278" s="795">
        <v>2.3736128464686423E-3</v>
      </c>
      <c r="AD278" s="795">
        <v>2.5043821023329471E-3</v>
      </c>
      <c r="AE278" s="795">
        <v>7.1755163397748678E-3</v>
      </c>
      <c r="AF278" s="795">
        <v>1.277600797162215E-3</v>
      </c>
      <c r="AG278" s="795">
        <v>3.807000837499297E-3</v>
      </c>
      <c r="AH278" s="795">
        <v>7.4276548717433499E-3</v>
      </c>
      <c r="AI278" s="795">
        <v>5.9216843462635005E-3</v>
      </c>
    </row>
    <row r="279" spans="1:35" s="795" customFormat="1">
      <c r="A279" s="796">
        <v>44235</v>
      </c>
      <c r="B279" s="795">
        <v>7.4692290285005569E-5</v>
      </c>
      <c r="C279" s="795">
        <v>6.8232942474155678E-5</v>
      </c>
      <c r="D279" s="795">
        <v>1.5328310195905637E-4</v>
      </c>
      <c r="E279" s="795">
        <v>2.6799281430478494E-4</v>
      </c>
      <c r="F279" s="795">
        <v>5.8472251559305022E-5</v>
      </c>
      <c r="G279" s="795">
        <v>5.4698392493834902E-5</v>
      </c>
      <c r="H279" s="795">
        <v>3.7445145062320329E-4</v>
      </c>
      <c r="I279" s="795">
        <v>3.5343410938937225E-4</v>
      </c>
      <c r="J279" s="795">
        <v>1.2984457997244903E-4</v>
      </c>
      <c r="K279" s="795">
        <v>1.6476058263958926E-4</v>
      </c>
      <c r="L279" s="795">
        <v>2.0555374580477626E-4</v>
      </c>
      <c r="M279" s="795">
        <v>5.7230982974765254E-4</v>
      </c>
      <c r="N279" s="795">
        <v>1.69334211130856E-4</v>
      </c>
      <c r="O279" s="795">
        <v>6.8277923623849546E-4</v>
      </c>
      <c r="P279" s="795">
        <v>7.3706292965947107E-4</v>
      </c>
      <c r="Q279" s="795">
        <v>7.8511057391206229E-4</v>
      </c>
      <c r="R279" s="795">
        <v>8.034373523919669E-4</v>
      </c>
      <c r="S279" s="795">
        <v>8.0526540574488159E-4</v>
      </c>
      <c r="T279" s="795">
        <v>4.8335112941000347E-4</v>
      </c>
      <c r="U279" s="795">
        <v>4.8335112941000347E-4</v>
      </c>
      <c r="V279" s="795">
        <v>4.9388215129564372E-4</v>
      </c>
      <c r="W279" s="795">
        <v>5.0613328152837589E-4</v>
      </c>
      <c r="X279" s="795">
        <v>7.4009108320627348E-4</v>
      </c>
      <c r="Y279" s="795">
        <v>2.2278191976674577E-3</v>
      </c>
      <c r="Z279" s="795">
        <v>3.3683624438156645E-3</v>
      </c>
      <c r="AA279" s="795">
        <v>-5.3072897744943504E-4</v>
      </c>
      <c r="AB279" s="795">
        <v>1.4895238551970724E-3</v>
      </c>
      <c r="AC279" s="795">
        <v>4.1710461555939382E-3</v>
      </c>
      <c r="AD279" s="795">
        <v>1.6710665392936086E-3</v>
      </c>
      <c r="AE279" s="795">
        <v>5.3355504378904683E-5</v>
      </c>
      <c r="AF279" s="795">
        <v>3.5215874439264994E-3</v>
      </c>
      <c r="AG279" s="795">
        <v>7.7348404680646077E-3</v>
      </c>
      <c r="AH279" s="795">
        <v>2.0346288573991345E-4</v>
      </c>
      <c r="AI279" s="795">
        <v>5.6221348334213328E-3</v>
      </c>
    </row>
    <row r="280" spans="1:35" s="795" customFormat="1">
      <c r="A280" s="796">
        <v>44236</v>
      </c>
      <c r="B280" s="795">
        <v>7.4692290285005569E-5</v>
      </c>
      <c r="C280" s="795">
        <v>6.1662756183133993E-5</v>
      </c>
      <c r="D280" s="795">
        <v>1.5328310195905637E-4</v>
      </c>
      <c r="E280" s="795">
        <v>1.3860625898742818E-4</v>
      </c>
      <c r="F280" s="795">
        <v>8.9521657806734822E-5</v>
      </c>
      <c r="G280" s="795">
        <v>5.5265144501159824E-5</v>
      </c>
      <c r="H280" s="795">
        <v>1.5856273762349105E-4</v>
      </c>
      <c r="I280" s="795">
        <v>2.547296513990549E-4</v>
      </c>
      <c r="J280" s="795">
        <v>1.0278028034904629E-4</v>
      </c>
      <c r="K280" s="795">
        <v>9.151857836764421E-5</v>
      </c>
      <c r="L280" s="795">
        <v>1.4322896912499772E-4</v>
      </c>
      <c r="M280" s="795">
        <v>2.4571767251413412E-4</v>
      </c>
      <c r="N280" s="795">
        <v>1.5571458814100936E-4</v>
      </c>
      <c r="O280" s="795">
        <v>6.8277923623849546E-4</v>
      </c>
      <c r="P280" s="795">
        <v>7.3706292965947107E-4</v>
      </c>
      <c r="Q280" s="795">
        <v>7.8511057391206229E-4</v>
      </c>
      <c r="R280" s="795">
        <v>8.034373523919669E-4</v>
      </c>
      <c r="S280" s="795">
        <v>8.0526540574488159E-4</v>
      </c>
      <c r="T280" s="795">
        <v>4.8335112941000347E-4</v>
      </c>
      <c r="U280" s="795">
        <v>4.8335112941000347E-4</v>
      </c>
      <c r="V280" s="795">
        <v>4.9388215129564372E-4</v>
      </c>
      <c r="W280" s="795">
        <v>5.0613328152837589E-4</v>
      </c>
      <c r="X280" s="795">
        <v>9.318586549467156E-5</v>
      </c>
      <c r="Y280" s="795">
        <v>-2.0876172951710403E-3</v>
      </c>
      <c r="Z280" s="795">
        <v>-1.4180792436606637E-3</v>
      </c>
      <c r="AA280" s="795">
        <v>2.1377271902305317E-3</v>
      </c>
      <c r="AB280" s="795">
        <v>-3.0026692577234115E-4</v>
      </c>
      <c r="AC280" s="795">
        <v>-3.4340524028916297E-3</v>
      </c>
      <c r="AD280" s="795">
        <v>4.0212398164785057E-4</v>
      </c>
      <c r="AE280" s="795">
        <v>-6.040598082032167E-4</v>
      </c>
      <c r="AF280" s="795">
        <v>4.7367750870197511E-4</v>
      </c>
      <c r="AG280" s="795">
        <v>-6.2124321575666164E-3</v>
      </c>
      <c r="AH280" s="795">
        <v>-2.1803175806871522E-3</v>
      </c>
      <c r="AI280" s="795">
        <v>2.3754867364988996E-4</v>
      </c>
    </row>
    <row r="281" spans="1:35" s="795" customFormat="1">
      <c r="A281" s="796">
        <v>44237</v>
      </c>
      <c r="B281" s="795">
        <v>7.4692290285005569E-5</v>
      </c>
      <c r="C281" s="795">
        <v>4.852870202132209E-5</v>
      </c>
      <c r="D281" s="795">
        <v>1.5328310195905637E-4</v>
      </c>
      <c r="E281" s="795">
        <v>3.4977187728757464E-4</v>
      </c>
      <c r="F281" s="795">
        <v>1.0713664313777294E-4</v>
      </c>
      <c r="G281" s="795">
        <v>4.3298132710978265E-5</v>
      </c>
      <c r="H281" s="795">
        <v>5.8102922327041284E-4</v>
      </c>
      <c r="I281" s="795">
        <v>3.8948731170185269E-4</v>
      </c>
      <c r="J281" s="795">
        <v>2.1635730031333011E-4</v>
      </c>
      <c r="K281" s="795">
        <v>2.3108734542964804E-4</v>
      </c>
      <c r="L281" s="795">
        <v>1.4266704461118884E-4</v>
      </c>
      <c r="M281" s="795">
        <v>-9.7806493770669078E-7</v>
      </c>
      <c r="N281" s="795">
        <v>1.8495494576042937E-4</v>
      </c>
      <c r="O281" s="795">
        <v>6.8277923623849546E-4</v>
      </c>
      <c r="P281" s="795">
        <v>7.3706292965947107E-4</v>
      </c>
      <c r="Q281" s="795">
        <v>7.8511057391206229E-4</v>
      </c>
      <c r="R281" s="795">
        <v>8.034373523919669E-4</v>
      </c>
      <c r="S281" s="795">
        <v>8.0526540574488159E-4</v>
      </c>
      <c r="T281" s="795">
        <v>4.8335112941000347E-4</v>
      </c>
      <c r="U281" s="795">
        <v>4.8335112941000347E-4</v>
      </c>
      <c r="V281" s="795">
        <v>4.9388215129564372E-4</v>
      </c>
      <c r="W281" s="795">
        <v>5.0613328152837589E-4</v>
      </c>
      <c r="X281" s="795">
        <v>-7.9493926759988121E-4</v>
      </c>
      <c r="Y281" s="795">
        <v>-2.4156532789039176E-3</v>
      </c>
      <c r="Z281" s="795">
        <v>-2.6813074248619451E-3</v>
      </c>
      <c r="AA281" s="795">
        <v>-3.440434389337943E-3</v>
      </c>
      <c r="AB281" s="795">
        <v>-1.2618394634574814E-3</v>
      </c>
      <c r="AC281" s="795">
        <v>-1.0731769558836146E-2</v>
      </c>
      <c r="AD281" s="795">
        <v>3.7659305061810144E-4</v>
      </c>
      <c r="AE281" s="795">
        <v>-1.1865730429335697E-3</v>
      </c>
      <c r="AF281" s="795">
        <v>2.5194006000206493E-4</v>
      </c>
      <c r="AG281" s="795">
        <v>-9.2309741329545947E-3</v>
      </c>
      <c r="AH281" s="795">
        <v>-5.1720759697518881E-3</v>
      </c>
      <c r="AI281" s="795">
        <v>-7.1516444261998657E-4</v>
      </c>
    </row>
    <row r="282" spans="1:35" s="795" customFormat="1">
      <c r="A282" s="796">
        <v>44238</v>
      </c>
      <c r="B282" s="795">
        <v>7.4692290285005569E-5</v>
      </c>
      <c r="C282" s="795">
        <v>5.5002440955131959E-5</v>
      </c>
      <c r="D282" s="795">
        <v>1.5328310195905637E-4</v>
      </c>
      <c r="E282" s="795">
        <v>3.9110584147428185E-4</v>
      </c>
      <c r="F282" s="795">
        <v>8.0553649709713682E-5</v>
      </c>
      <c r="G282" s="795">
        <v>5.6968760610454083E-5</v>
      </c>
      <c r="H282" s="795">
        <v>4.6489616135936274E-4</v>
      </c>
      <c r="I282" s="795">
        <v>4.9415681242837017E-4</v>
      </c>
      <c r="J282" s="795">
        <v>2.025452863236854E-4</v>
      </c>
      <c r="K282" s="795">
        <v>4.2133120436682603E-4</v>
      </c>
      <c r="L282" s="795">
        <v>1.3882573661927466E-4</v>
      </c>
      <c r="M282" s="795">
        <v>2.1452245280673132E-4</v>
      </c>
      <c r="N282" s="795">
        <v>3.4600348962765537E-4</v>
      </c>
      <c r="O282" s="795">
        <v>6.8277923623849546E-4</v>
      </c>
      <c r="P282" s="795">
        <v>7.3706292965947107E-4</v>
      </c>
      <c r="Q282" s="795">
        <v>7.8511057391206229E-4</v>
      </c>
      <c r="R282" s="795">
        <v>8.034373523919669E-4</v>
      </c>
      <c r="S282" s="795">
        <v>8.0526540574488159E-4</v>
      </c>
      <c r="T282" s="795">
        <v>4.8335112941000347E-4</v>
      </c>
      <c r="U282" s="795">
        <v>4.8335112941000347E-4</v>
      </c>
      <c r="V282" s="795">
        <v>4.9388215129564372E-4</v>
      </c>
      <c r="W282" s="795">
        <v>5.0613328152837589E-4</v>
      </c>
      <c r="X282" s="795">
        <v>3.4269666476733907E-3</v>
      </c>
      <c r="Y282" s="795">
        <v>9.5084491965935491E-4</v>
      </c>
      <c r="Z282" s="795">
        <v>1.9703942318238798E-3</v>
      </c>
      <c r="AA282" s="795">
        <v>3.0010853378428237E-3</v>
      </c>
      <c r="AB282" s="795">
        <v>1.4791659154218539E-3</v>
      </c>
      <c r="AC282" s="795">
        <v>9.6246430531576888E-3</v>
      </c>
      <c r="AD282" s="795">
        <v>4.3641298283538799E-3</v>
      </c>
      <c r="AE282" s="795">
        <v>7.331552336564684E-6</v>
      </c>
      <c r="AF282" s="795">
        <v>6.3229610722839169E-3</v>
      </c>
      <c r="AG282" s="795">
        <v>1.2218139868878541E-2</v>
      </c>
      <c r="AH282" s="795">
        <v>5.05624127884996E-3</v>
      </c>
      <c r="AI282" s="795">
        <v>2.2140241251609183E-3</v>
      </c>
    </row>
    <row r="283" spans="1:35" s="795" customFormat="1">
      <c r="A283" s="796">
        <v>44239</v>
      </c>
      <c r="B283" s="795">
        <v>7.4692290285005569E-5</v>
      </c>
      <c r="C283" s="795">
        <v>5.18059013843164E-5</v>
      </c>
      <c r="D283" s="795">
        <v>1.5328310195905637E-4</v>
      </c>
      <c r="E283" s="795">
        <v>3.018520354627352E-4</v>
      </c>
      <c r="F283" s="795">
        <v>-4.2734743934136343E-4</v>
      </c>
      <c r="G283" s="795">
        <v>6.4940687505510297E-5</v>
      </c>
      <c r="H283" s="795">
        <v>4.4236934166508313E-4</v>
      </c>
      <c r="I283" s="795">
        <v>3.5999700658928546E-4</v>
      </c>
      <c r="J283" s="795">
        <v>-2.8507882675388174E-5</v>
      </c>
      <c r="K283" s="795">
        <v>2.4325841128303161E-4</v>
      </c>
      <c r="L283" s="795">
        <v>1.5067468023222119E-4</v>
      </c>
      <c r="M283" s="795">
        <v>2.2645518029063005E-4</v>
      </c>
      <c r="N283" s="795">
        <v>7.377508570782787E-5</v>
      </c>
      <c r="O283" s="795">
        <v>6.8277923623849546E-4</v>
      </c>
      <c r="P283" s="795">
        <v>7.3706292965947107E-4</v>
      </c>
      <c r="Q283" s="795">
        <v>7.8511057391206229E-4</v>
      </c>
      <c r="R283" s="795">
        <v>8.034373523919669E-4</v>
      </c>
      <c r="S283" s="795">
        <v>8.0526540574488159E-4</v>
      </c>
      <c r="T283" s="795">
        <v>4.8335112941000347E-4</v>
      </c>
      <c r="U283" s="795">
        <v>4.8335112941000347E-4</v>
      </c>
      <c r="V283" s="795">
        <v>4.9388215129564372E-4</v>
      </c>
      <c r="W283" s="795">
        <v>5.0613328152837589E-4</v>
      </c>
      <c r="X283" s="795">
        <v>2.5400374862025732E-3</v>
      </c>
      <c r="Y283" s="795">
        <v>6.3146697941340868E-3</v>
      </c>
      <c r="Z283" s="795">
        <v>4.0216608812428944E-3</v>
      </c>
      <c r="AA283" s="795">
        <v>1.8877983702496604E-3</v>
      </c>
      <c r="AB283" s="795">
        <v>6.8868012862988159E-4</v>
      </c>
      <c r="AC283" s="795">
        <v>2.3273491334352414E-3</v>
      </c>
      <c r="AD283" s="795">
        <v>2.0665353690081378E-3</v>
      </c>
      <c r="AE283" s="795">
        <v>9.1148108049443621E-5</v>
      </c>
      <c r="AF283" s="795">
        <v>-1.0134223479594251E-3</v>
      </c>
      <c r="AG283" s="795">
        <v>9.6859338490351554E-4</v>
      </c>
      <c r="AH283" s="795">
        <v>-1.4507776667601613E-3</v>
      </c>
      <c r="AI283" s="795">
        <v>5.514171753202568E-3</v>
      </c>
    </row>
    <row r="284" spans="1:35" s="795" customFormat="1">
      <c r="A284" s="796">
        <v>44244</v>
      </c>
      <c r="B284" s="795">
        <v>7.4692290285005569E-5</v>
      </c>
      <c r="C284" s="795">
        <v>5.9609181978448333E-5</v>
      </c>
      <c r="D284" s="795">
        <v>1.5328310195905637E-4</v>
      </c>
      <c r="E284" s="795">
        <v>6.3911323230581019E-5</v>
      </c>
      <c r="F284" s="795">
        <v>1.0352496924337373E-4</v>
      </c>
      <c r="G284" s="795">
        <v>1.0196165102671628E-4</v>
      </c>
      <c r="H284" s="795">
        <v>1.4581768732702116E-4</v>
      </c>
      <c r="I284" s="795">
        <v>4.2286394647828018E-4</v>
      </c>
      <c r="J284" s="795">
        <v>5.1856333870259341E-4</v>
      </c>
      <c r="K284" s="795">
        <v>3.1306971253108884E-4</v>
      </c>
      <c r="L284" s="795">
        <v>2.6276415190618074E-4</v>
      </c>
      <c r="M284" s="795">
        <v>9.3461880351686233E-4</v>
      </c>
      <c r="N284" s="795">
        <v>1.8586216880223105E-4</v>
      </c>
      <c r="O284" s="795">
        <v>6.8277923623849546E-4</v>
      </c>
      <c r="P284" s="795">
        <v>7.3706292965947107E-4</v>
      </c>
      <c r="Q284" s="795">
        <v>7.8511057391206229E-4</v>
      </c>
      <c r="R284" s="795">
        <v>8.034373523919669E-4</v>
      </c>
      <c r="S284" s="795">
        <v>8.0526540574488159E-4</v>
      </c>
      <c r="T284" s="795">
        <v>4.8335112941000347E-4</v>
      </c>
      <c r="U284" s="795">
        <v>4.8335112941000347E-4</v>
      </c>
      <c r="V284" s="795">
        <v>4.9388215129564372E-4</v>
      </c>
      <c r="W284" s="795">
        <v>5.0613328152837589E-4</v>
      </c>
      <c r="X284" s="795">
        <v>5.2371366469272651E-3</v>
      </c>
      <c r="Y284" s="795">
        <v>1.3453810628510476E-2</v>
      </c>
      <c r="Z284" s="795">
        <v>7.3223614189801278E-3</v>
      </c>
      <c r="AA284" s="795">
        <v>-3.5372582954229514E-4</v>
      </c>
      <c r="AB284" s="795">
        <v>1.3140916553484594E-3</v>
      </c>
      <c r="AC284" s="795">
        <v>-1.5539434041682565E-3</v>
      </c>
      <c r="AD284" s="795">
        <v>1.7302268388985631E-4</v>
      </c>
      <c r="AE284" s="795">
        <v>4.7236963038004287E-3</v>
      </c>
      <c r="AF284" s="795">
        <v>-2.4282866902329836E-3</v>
      </c>
      <c r="AG284" s="795">
        <v>9.6359460387021034E-3</v>
      </c>
      <c r="AH284" s="795">
        <v>4.095591833289447E-3</v>
      </c>
      <c r="AI284" s="795">
        <v>-1.7321384594668476E-3</v>
      </c>
    </row>
    <row r="285" spans="1:35" s="795" customFormat="1">
      <c r="A285" s="796">
        <v>44245</v>
      </c>
      <c r="B285" s="795">
        <v>7.4692290285005569E-5</v>
      </c>
      <c r="C285" s="795">
        <v>6.2887486481200128E-5</v>
      </c>
      <c r="D285" s="795">
        <v>1.5328310195905637E-4</v>
      </c>
      <c r="E285" s="795">
        <v>3.2489368724686329E-4</v>
      </c>
      <c r="F285" s="795">
        <v>1.2505640827353837E-4</v>
      </c>
      <c r="G285" s="795">
        <v>6.4360290042753121E-5</v>
      </c>
      <c r="H285" s="795">
        <v>4.2259240697362088E-4</v>
      </c>
      <c r="I285" s="795">
        <v>3.0855233071158672E-4</v>
      </c>
      <c r="J285" s="795">
        <v>1.409957740570178E-4</v>
      </c>
      <c r="K285" s="795">
        <v>2.7035061877578315E-4</v>
      </c>
      <c r="L285" s="795">
        <v>1.5016810839774131E-4</v>
      </c>
      <c r="M285" s="795">
        <v>1.2382391495355805E-3</v>
      </c>
      <c r="N285" s="795">
        <v>3.9000378749021181E-4</v>
      </c>
      <c r="O285" s="795">
        <v>6.8277923623849546E-4</v>
      </c>
      <c r="P285" s="795">
        <v>7.3706292965947107E-4</v>
      </c>
      <c r="Q285" s="795">
        <v>7.8511057391206229E-4</v>
      </c>
      <c r="R285" s="795">
        <v>8.034373523919669E-4</v>
      </c>
      <c r="S285" s="795">
        <v>8.0526540574488159E-4</v>
      </c>
      <c r="T285" s="795">
        <v>4.8335112941000347E-4</v>
      </c>
      <c r="U285" s="795">
        <v>4.8335112941000347E-4</v>
      </c>
      <c r="V285" s="795">
        <v>4.9388215129564372E-4</v>
      </c>
      <c r="W285" s="795">
        <v>5.0613328152837589E-4</v>
      </c>
      <c r="X285" s="795">
        <v>-3.0662243691171875E-3</v>
      </c>
      <c r="Y285" s="795">
        <v>1.6429276775249413E-3</v>
      </c>
      <c r="Z285" s="795">
        <v>-1.3922628301908935E-3</v>
      </c>
      <c r="AA285" s="795">
        <v>-2.6452318201423131E-3</v>
      </c>
      <c r="AB285" s="795">
        <v>-1.4436216266844326E-4</v>
      </c>
      <c r="AC285" s="795">
        <v>-6.4121654482294232E-3</v>
      </c>
      <c r="AD285" s="795">
        <v>-2.0389631183931334E-3</v>
      </c>
      <c r="AE285" s="795">
        <v>3.101955406164647E-3</v>
      </c>
      <c r="AF285" s="795">
        <v>3.0333929706471974E-3</v>
      </c>
      <c r="AG285" s="795">
        <v>-1.1109837239426268E-2</v>
      </c>
      <c r="AH285" s="795">
        <v>-4.910357352881034E-3</v>
      </c>
      <c r="AI285" s="795">
        <v>-4.6736354365057853E-3</v>
      </c>
    </row>
    <row r="286" spans="1:35" s="795" customFormat="1">
      <c r="A286" s="796">
        <v>44246</v>
      </c>
      <c r="B286" s="795">
        <v>7.4692290285005569E-5</v>
      </c>
      <c r="C286" s="795">
        <v>5.6941082476447136E-5</v>
      </c>
      <c r="D286" s="795">
        <v>1.5328310195905637E-4</v>
      </c>
      <c r="E286" s="795">
        <v>2.6654435146888922E-4</v>
      </c>
      <c r="F286" s="795">
        <v>9.1752512144660514E-5</v>
      </c>
      <c r="G286" s="795">
        <v>4.727044503693989E-5</v>
      </c>
      <c r="H286" s="795">
        <v>3.9735737337842636E-4</v>
      </c>
      <c r="I286" s="795">
        <v>2.7934257708084331E-4</v>
      </c>
      <c r="J286" s="795">
        <v>9.6374463419723888E-4</v>
      </c>
      <c r="K286" s="795">
        <v>4.1253395301610318E-4</v>
      </c>
      <c r="L286" s="795">
        <v>1.5059301928066482E-4</v>
      </c>
      <c r="M286" s="795">
        <v>1.242154429061948E-4</v>
      </c>
      <c r="N286" s="795">
        <v>4.8304343366556424E-5</v>
      </c>
      <c r="O286" s="795">
        <v>6.8277923623849546E-4</v>
      </c>
      <c r="P286" s="795">
        <v>7.3706292965947107E-4</v>
      </c>
      <c r="Q286" s="795">
        <v>7.8511057391206229E-4</v>
      </c>
      <c r="R286" s="795">
        <v>8.034373523919669E-4</v>
      </c>
      <c r="S286" s="795">
        <v>8.0526540574488159E-4</v>
      </c>
      <c r="T286" s="795">
        <v>4.8335112941000347E-4</v>
      </c>
      <c r="U286" s="795">
        <v>4.8335112941000347E-4</v>
      </c>
      <c r="V286" s="795">
        <v>4.9388215129564372E-4</v>
      </c>
      <c r="W286" s="795">
        <v>5.0613328152837589E-4</v>
      </c>
      <c r="X286" s="795">
        <v>1.1612552780808638E-3</v>
      </c>
      <c r="Y286" s="795">
        <v>7.0597602619693056E-3</v>
      </c>
      <c r="Z286" s="795">
        <v>4.8078997278797608E-3</v>
      </c>
      <c r="AA286" s="795">
        <v>1.3773375959900136E-3</v>
      </c>
      <c r="AB286" s="795">
        <v>7.624029149135847E-4</v>
      </c>
      <c r="AC286" s="795">
        <v>8.034595074883466E-3</v>
      </c>
      <c r="AD286" s="795">
        <v>-2.0711785297550245E-3</v>
      </c>
      <c r="AE286" s="795">
        <v>3.6228170749725841E-3</v>
      </c>
      <c r="AF286" s="795">
        <v>3.2252056018158282E-3</v>
      </c>
      <c r="AG286" s="795">
        <v>1.0808534959427352E-2</v>
      </c>
      <c r="AH286" s="795">
        <v>-1.1861585158035037E-2</v>
      </c>
      <c r="AI286" s="795">
        <v>-1.037574658856677E-3</v>
      </c>
    </row>
    <row r="287" spans="1:35" s="795" customFormat="1">
      <c r="A287" s="796">
        <v>44249</v>
      </c>
      <c r="B287" s="795">
        <v>7.4692290285005569E-5</v>
      </c>
      <c r="C287" s="795">
        <v>5.4720634752314368E-5</v>
      </c>
      <c r="D287" s="795">
        <v>1.5328310195905637E-4</v>
      </c>
      <c r="E287" s="795">
        <v>3.8694565636543388E-4</v>
      </c>
      <c r="F287" s="795">
        <v>1.1160333433846148E-4</v>
      </c>
      <c r="G287" s="795">
        <v>4.7268210647599673E-5</v>
      </c>
      <c r="H287" s="795">
        <v>2.2217468727281364E-4</v>
      </c>
      <c r="I287" s="795">
        <v>-5.7426234821411626E-5</v>
      </c>
      <c r="J287" s="795">
        <v>4.7061225230904391E-4</v>
      </c>
      <c r="K287" s="795">
        <v>1.8921241198799343E-4</v>
      </c>
      <c r="L287" s="795">
        <v>2.0331291466524348E-4</v>
      </c>
      <c r="M287" s="795">
        <v>5.6662192865064576E-4</v>
      </c>
      <c r="N287" s="795">
        <v>4.1549246383465466E-4</v>
      </c>
      <c r="O287" s="795">
        <v>6.8277923623849546E-4</v>
      </c>
      <c r="P287" s="795">
        <v>7.3706292965947107E-4</v>
      </c>
      <c r="Q287" s="795">
        <v>7.8511057391206229E-4</v>
      </c>
      <c r="R287" s="795">
        <v>8.034373523919669E-4</v>
      </c>
      <c r="S287" s="795">
        <v>8.0526540574488159E-4</v>
      </c>
      <c r="T287" s="795">
        <v>4.8335112941000347E-4</v>
      </c>
      <c r="U287" s="795">
        <v>4.8335112941000347E-4</v>
      </c>
      <c r="V287" s="795">
        <v>4.9388215129564372E-4</v>
      </c>
      <c r="W287" s="795">
        <v>5.0613328152837589E-4</v>
      </c>
      <c r="X287" s="795">
        <v>-1.358076332000302E-2</v>
      </c>
      <c r="Y287" s="795">
        <v>-1.1476941747323721E-3</v>
      </c>
      <c r="Z287" s="795">
        <v>7.9496679156343397E-4</v>
      </c>
      <c r="AA287" s="795">
        <v>-1.0499659284007645E-2</v>
      </c>
      <c r="AB287" s="795">
        <v>-4.5350202908985837E-3</v>
      </c>
      <c r="AC287" s="795">
        <v>-2.7863338774355428E-3</v>
      </c>
      <c r="AD287" s="795">
        <v>-6.8414294933630826E-3</v>
      </c>
      <c r="AE287" s="795">
        <v>3.2255180736324718E-3</v>
      </c>
      <c r="AF287" s="795">
        <v>9.3222013637337398E-3</v>
      </c>
      <c r="AG287" s="795">
        <v>-2.5034417419154575E-2</v>
      </c>
      <c r="AH287" s="795">
        <v>-2.5019242763207994E-2</v>
      </c>
      <c r="AI287" s="795">
        <v>-8.1830844136638881E-3</v>
      </c>
    </row>
    <row r="288" spans="1:35" s="795" customFormat="1">
      <c r="A288" s="796">
        <v>44250</v>
      </c>
      <c r="B288" s="795">
        <v>7.4692290285005569E-5</v>
      </c>
      <c r="C288" s="795">
        <v>5.5604474288983852E-5</v>
      </c>
      <c r="D288" s="795">
        <v>1.5328310195905637E-4</v>
      </c>
      <c r="E288" s="795">
        <v>2.4410105057115494E-4</v>
      </c>
      <c r="F288" s="795">
        <v>8.9496445452308393E-6</v>
      </c>
      <c r="G288" s="795">
        <v>8.4281500210670046E-5</v>
      </c>
      <c r="H288" s="795">
        <v>4.0164460119962442E-4</v>
      </c>
      <c r="I288" s="795">
        <v>3.414303729851742E-4</v>
      </c>
      <c r="J288" s="795">
        <v>5.331750648689404E-4</v>
      </c>
      <c r="K288" s="795">
        <v>1.105452794902817E-5</v>
      </c>
      <c r="L288" s="795">
        <v>1.7855847965697613E-4</v>
      </c>
      <c r="M288" s="795">
        <v>2.4241031894578491E-4</v>
      </c>
      <c r="N288" s="795">
        <v>3.2767983894022024E-4</v>
      </c>
      <c r="O288" s="795">
        <v>6.8277923623849546E-4</v>
      </c>
      <c r="P288" s="795">
        <v>7.3706292965947107E-4</v>
      </c>
      <c r="Q288" s="795">
        <v>7.8511057391206229E-4</v>
      </c>
      <c r="R288" s="795">
        <v>8.034373523919669E-4</v>
      </c>
      <c r="S288" s="795">
        <v>8.0526540574488159E-4</v>
      </c>
      <c r="T288" s="795">
        <v>4.8335112941000347E-4</v>
      </c>
      <c r="U288" s="795">
        <v>4.8335112941000347E-4</v>
      </c>
      <c r="V288" s="795">
        <v>4.9388215129564372E-4</v>
      </c>
      <c r="W288" s="795">
        <v>5.0613328152837589E-4</v>
      </c>
      <c r="X288" s="795">
        <v>8.2713503469773464E-3</v>
      </c>
      <c r="Y288" s="795">
        <v>4.3341016531339704E-4</v>
      </c>
      <c r="Z288" s="795">
        <v>-3.5156429958435043E-3</v>
      </c>
      <c r="AA288" s="795">
        <v>-3.4932924397473863E-3</v>
      </c>
      <c r="AB288" s="795">
        <v>2.8895641161594821E-3</v>
      </c>
      <c r="AC288" s="795">
        <v>4.8518663709562482E-4</v>
      </c>
      <c r="AD288" s="795">
        <v>2.0065681853944639E-3</v>
      </c>
      <c r="AE288" s="795">
        <v>-4.0467371855691381E-3</v>
      </c>
      <c r="AF288" s="795">
        <v>-1.2033676067357835E-3</v>
      </c>
      <c r="AG288" s="795">
        <v>-5.4992418634473017E-3</v>
      </c>
      <c r="AH288" s="795">
        <v>1.5772862277802835E-2</v>
      </c>
      <c r="AI288" s="795">
        <v>2.0530378799044069E-3</v>
      </c>
    </row>
    <row r="289" spans="1:35" s="795" customFormat="1">
      <c r="A289" s="796">
        <v>44251</v>
      </c>
      <c r="B289" s="795">
        <v>7.4692290285005569E-5</v>
      </c>
      <c r="C289" s="795">
        <v>3.2456309462247646E-5</v>
      </c>
      <c r="D289" s="795">
        <v>1.5328310195905637E-4</v>
      </c>
      <c r="E289" s="795">
        <v>2.2808418647524142E-4</v>
      </c>
      <c r="F289" s="795">
        <v>1.4319303119791904E-4</v>
      </c>
      <c r="G289" s="795">
        <v>4.3845463532088402E-5</v>
      </c>
      <c r="H289" s="795">
        <v>7.140182190723543E-5</v>
      </c>
      <c r="I289" s="795">
        <v>5.7488575030451017E-4</v>
      </c>
      <c r="J289" s="795">
        <v>8.8586378091748408E-4</v>
      </c>
      <c r="K289" s="795">
        <v>2.192617348764081E-4</v>
      </c>
      <c r="L289" s="795">
        <v>1.2757707410804286E-4</v>
      </c>
      <c r="M289" s="795">
        <v>2.0344862061416613E-4</v>
      </c>
      <c r="N289" s="795">
        <v>2.1499590441664829E-4</v>
      </c>
      <c r="O289" s="795">
        <v>6.8277923623849546E-4</v>
      </c>
      <c r="P289" s="795">
        <v>7.3706292965947107E-4</v>
      </c>
      <c r="Q289" s="795">
        <v>7.8511057391206229E-4</v>
      </c>
      <c r="R289" s="795">
        <v>8.034373523919669E-4</v>
      </c>
      <c r="S289" s="795">
        <v>8.0526540574488159E-4</v>
      </c>
      <c r="T289" s="795">
        <v>4.8335112941000347E-4</v>
      </c>
      <c r="U289" s="795">
        <v>4.8335112941000347E-4</v>
      </c>
      <c r="V289" s="795">
        <v>4.9388215129564372E-4</v>
      </c>
      <c r="W289" s="795">
        <v>5.0613328152837589E-4</v>
      </c>
      <c r="X289" s="795">
        <v>6.7619238305252072E-3</v>
      </c>
      <c r="Y289" s="795">
        <v>2.1648492293826482E-3</v>
      </c>
      <c r="Z289" s="795">
        <v>4.6890606591443174E-3</v>
      </c>
      <c r="AA289" s="795">
        <v>6.2729074113021532E-4</v>
      </c>
      <c r="AB289" s="795">
        <v>4.0611726968657891E-3</v>
      </c>
      <c r="AC289" s="795">
        <v>4.4464831902766289E-3</v>
      </c>
      <c r="AD289" s="795">
        <v>2.4742365878582806E-3</v>
      </c>
      <c r="AE289" s="795">
        <v>4.4764914013171175E-3</v>
      </c>
      <c r="AF289" s="795">
        <v>2.9891383998281729E-3</v>
      </c>
      <c r="AG289" s="795">
        <v>-2.4720343974923287E-3</v>
      </c>
      <c r="AH289" s="795">
        <v>2.8657033042867042E-3</v>
      </c>
      <c r="AI289" s="795">
        <v>1.1047211178700556E-2</v>
      </c>
    </row>
    <row r="290" spans="1:35" s="795" customFormat="1">
      <c r="A290" s="796">
        <v>44252</v>
      </c>
      <c r="B290" s="795">
        <v>7.4692290285005569E-5</v>
      </c>
      <c r="C290" s="795">
        <v>3.8573869936220362E-5</v>
      </c>
      <c r="D290" s="795">
        <v>1.5328310195905637E-4</v>
      </c>
      <c r="E290" s="795">
        <v>2.2545284257269316E-5</v>
      </c>
      <c r="F290" s="795">
        <v>1.9294735473374125E-4</v>
      </c>
      <c r="G290" s="795">
        <v>8.5978892466531676E-5</v>
      </c>
      <c r="H290" s="795">
        <v>3.1371631969312475E-5</v>
      </c>
      <c r="I290" s="795">
        <v>3.3797379209743461E-4</v>
      </c>
      <c r="J290" s="795">
        <v>4.1633523116879623E-4</v>
      </c>
      <c r="K290" s="795">
        <v>3.1281915602643373E-4</v>
      </c>
      <c r="L290" s="795">
        <v>1.5403124733648355E-4</v>
      </c>
      <c r="M290" s="795">
        <v>1.6321299311838899E-5</v>
      </c>
      <c r="N290" s="795">
        <v>4.3514808741518252E-4</v>
      </c>
      <c r="O290" s="795">
        <v>6.8277923623849546E-4</v>
      </c>
      <c r="P290" s="795">
        <v>7.3706292965947107E-4</v>
      </c>
      <c r="Q290" s="795">
        <v>7.8511057391206229E-4</v>
      </c>
      <c r="R290" s="795">
        <v>8.034373523919669E-4</v>
      </c>
      <c r="S290" s="795">
        <v>8.0526540574488159E-4</v>
      </c>
      <c r="T290" s="795">
        <v>4.8335112941000347E-4</v>
      </c>
      <c r="U290" s="795">
        <v>4.8335112941000347E-4</v>
      </c>
      <c r="V290" s="795">
        <v>4.9388215129564372E-4</v>
      </c>
      <c r="W290" s="795">
        <v>5.0613328152837589E-4</v>
      </c>
      <c r="X290" s="795">
        <v>-1.2931449435920173E-2</v>
      </c>
      <c r="Y290" s="795">
        <v>1.4137810273375795E-3</v>
      </c>
      <c r="Z290" s="795">
        <v>5.9619693912169591E-3</v>
      </c>
      <c r="AA290" s="795">
        <v>-1.0210087520135525E-2</v>
      </c>
      <c r="AB290" s="795">
        <v>-7.4793757766475899E-3</v>
      </c>
      <c r="AC290" s="795">
        <v>-1.5595028235182995E-2</v>
      </c>
      <c r="AD290" s="795">
        <v>-1.4975011594011822E-2</v>
      </c>
      <c r="AE290" s="795">
        <v>-3.4356299994864337E-4</v>
      </c>
      <c r="AF290" s="795">
        <v>-2.4857552756322177E-3</v>
      </c>
      <c r="AG290" s="795">
        <v>-2.7251096916290352E-2</v>
      </c>
      <c r="AH290" s="795">
        <v>-1.8733724722214906E-2</v>
      </c>
      <c r="AI290" s="795">
        <v>-2.4384482540096397E-2</v>
      </c>
    </row>
    <row r="291" spans="1:35" s="795" customFormat="1">
      <c r="A291" s="796">
        <v>44253</v>
      </c>
      <c r="B291" s="795">
        <v>7.4692290285005569E-5</v>
      </c>
      <c r="C291" s="795">
        <v>4.6464202745566396E-5</v>
      </c>
      <c r="D291" s="795">
        <v>1.5328310195905637E-4</v>
      </c>
      <c r="E291" s="795">
        <v>2.3098842507263129E-4</v>
      </c>
      <c r="F291" s="795">
        <v>8.6669770003489077E-5</v>
      </c>
      <c r="G291" s="795">
        <v>7.5723242366709798E-5</v>
      </c>
      <c r="H291" s="795">
        <v>4.7076980128912815E-4</v>
      </c>
      <c r="I291" s="795">
        <v>4.4628896581944133E-4</v>
      </c>
      <c r="J291" s="795">
        <v>9.6157894788384546E-4</v>
      </c>
      <c r="K291" s="795">
        <v>5.3667015479841318E-4</v>
      </c>
      <c r="L291" s="795">
        <v>1.5407573903702954E-4</v>
      </c>
      <c r="M291" s="795">
        <v>1.4347893129240674E-4</v>
      </c>
      <c r="N291" s="795">
        <v>1.0542267254098903E-4</v>
      </c>
      <c r="O291" s="795">
        <v>6.8277923623849546E-4</v>
      </c>
      <c r="P291" s="795">
        <v>7.3706292965947107E-4</v>
      </c>
      <c r="Q291" s="795">
        <v>7.8511057391206229E-4</v>
      </c>
      <c r="R291" s="795">
        <v>8.034373523919669E-4</v>
      </c>
      <c r="S291" s="795">
        <v>8.0526540574488159E-4</v>
      </c>
      <c r="T291" s="795">
        <v>4.8335112941000347E-4</v>
      </c>
      <c r="U291" s="795">
        <v>4.8335112941000347E-4</v>
      </c>
      <c r="V291" s="795">
        <v>4.9388215129564372E-4</v>
      </c>
      <c r="W291" s="795">
        <v>5.0613328152837589E-4</v>
      </c>
      <c r="X291" s="795">
        <v>-7.8900976740390316E-3</v>
      </c>
      <c r="Y291" s="795">
        <v>-4.0702870334099472E-3</v>
      </c>
      <c r="Z291" s="795">
        <v>-8.8594717177670201E-4</v>
      </c>
      <c r="AA291" s="795">
        <v>-1.7909375556631746E-3</v>
      </c>
      <c r="AB291" s="795">
        <v>-3.8523778827113109E-3</v>
      </c>
      <c r="AC291" s="795">
        <v>-1.5784952423733123E-2</v>
      </c>
      <c r="AD291" s="795">
        <v>-9.19368346864613E-3</v>
      </c>
      <c r="AE291" s="795">
        <v>-4.264501673680865E-4</v>
      </c>
      <c r="AF291" s="795">
        <v>-3.1335666997037714E-3</v>
      </c>
      <c r="AG291" s="795">
        <v>-3.5199946389145031E-3</v>
      </c>
      <c r="AH291" s="795">
        <v>-2.1258136857229992E-2</v>
      </c>
      <c r="AI291" s="795">
        <v>-1.8826000626869233E-3</v>
      </c>
    </row>
    <row r="292" spans="1:35" s="795" customFormat="1">
      <c r="A292" s="796">
        <v>44256</v>
      </c>
      <c r="B292" s="795">
        <v>7.4692290285005569E-5</v>
      </c>
      <c r="C292" s="795">
        <v>5.2048129357551431E-5</v>
      </c>
      <c r="D292" s="795">
        <v>1.5328310195905637E-4</v>
      </c>
      <c r="E292" s="795">
        <v>1.6627707912020284E-4</v>
      </c>
      <c r="F292" s="795">
        <v>-7.2964030969235871E-5</v>
      </c>
      <c r="G292" s="795">
        <v>7.0593767595106272E-5</v>
      </c>
      <c r="H292" s="795">
        <v>2.2009845918602444E-4</v>
      </c>
      <c r="I292" s="795">
        <v>2.583865682965758E-4</v>
      </c>
      <c r="J292" s="795">
        <v>3.2527276444671571E-4</v>
      </c>
      <c r="K292" s="795">
        <v>1.488350441047892E-5</v>
      </c>
      <c r="L292" s="795">
        <v>2.3109440545354687E-4</v>
      </c>
      <c r="M292" s="795">
        <v>4.3833142109650503E-4</v>
      </c>
      <c r="N292" s="795">
        <v>5.4321355540953853E-4</v>
      </c>
      <c r="O292" s="795">
        <v>6.0949286359668342E-4</v>
      </c>
      <c r="P292" s="795">
        <v>6.6377258147687357E-4</v>
      </c>
      <c r="Q292" s="795">
        <v>7.1181670689446364E-4</v>
      </c>
      <c r="R292" s="795">
        <v>7.3014214318778414E-4</v>
      </c>
      <c r="S292" s="795">
        <v>7.3197006266068065E-4</v>
      </c>
      <c r="T292" s="795">
        <v>4.8335112941000347E-4</v>
      </c>
      <c r="U292" s="795">
        <v>4.8335112941000347E-4</v>
      </c>
      <c r="V292" s="795">
        <v>4.9388215129564372E-4</v>
      </c>
      <c r="W292" s="795">
        <v>5.0613328152837589E-4</v>
      </c>
      <c r="X292" s="795">
        <v>8.5101704707462034E-3</v>
      </c>
      <c r="Y292" s="795">
        <v>-1.7175138520555411E-3</v>
      </c>
      <c r="Z292" s="795">
        <v>2.8496684904473213E-3</v>
      </c>
      <c r="AA292" s="795">
        <v>1.1475574715185122E-3</v>
      </c>
      <c r="AB292" s="795">
        <v>3.9300372799659922E-3</v>
      </c>
      <c r="AC292" s="795">
        <v>7.3875053853007522E-3</v>
      </c>
      <c r="AD292" s="795">
        <v>7.8188105269296759E-3</v>
      </c>
      <c r="AE292" s="795">
        <v>3.2658930506515027E-3</v>
      </c>
      <c r="AF292" s="795">
        <v>3.7328870140669324E-3</v>
      </c>
      <c r="AG292" s="795">
        <v>1.9877826256015529E-2</v>
      </c>
      <c r="AH292" s="795">
        <v>2.8417463070349314E-3</v>
      </c>
      <c r="AI292" s="795">
        <v>1.9302693748296518E-2</v>
      </c>
    </row>
    <row r="293" spans="1:35" s="795" customFormat="1">
      <c r="A293" s="796">
        <v>44257</v>
      </c>
      <c r="B293" s="795">
        <v>7.4692290285005569E-5</v>
      </c>
      <c r="C293" s="795">
        <v>7.5097906568233341E-5</v>
      </c>
      <c r="D293" s="795">
        <v>1.5328310195905637E-4</v>
      </c>
      <c r="E293" s="795">
        <v>1.1812208609884856E-4</v>
      </c>
      <c r="F293" s="795">
        <v>1.7249843716982127E-4</v>
      </c>
      <c r="G293" s="795">
        <v>8.0266279111507188E-5</v>
      </c>
      <c r="H293" s="795">
        <v>1.6905189237181872E-4</v>
      </c>
      <c r="I293" s="795">
        <v>2.0649882421297505E-4</v>
      </c>
      <c r="J293" s="795">
        <v>3.7797607259859589E-4</v>
      </c>
      <c r="K293" s="795">
        <v>4.9335682267437342E-4</v>
      </c>
      <c r="L293" s="795">
        <v>1.5276723160462247E-4</v>
      </c>
      <c r="M293" s="795">
        <v>1.8664948193003461E-4</v>
      </c>
      <c r="N293" s="795">
        <v>9.3842479186756478E-5</v>
      </c>
      <c r="O293" s="795">
        <v>6.0949286359668342E-4</v>
      </c>
      <c r="P293" s="795">
        <v>6.6377258147687357E-4</v>
      </c>
      <c r="Q293" s="795">
        <v>7.1181670689446364E-4</v>
      </c>
      <c r="R293" s="795">
        <v>7.3014214318778414E-4</v>
      </c>
      <c r="S293" s="795">
        <v>7.3197006266068065E-4</v>
      </c>
      <c r="T293" s="795">
        <v>4.8335112941000347E-4</v>
      </c>
      <c r="U293" s="795">
        <v>4.8335112941000347E-4</v>
      </c>
      <c r="V293" s="795">
        <v>4.9388215129564372E-4</v>
      </c>
      <c r="W293" s="795">
        <v>5.0613328152837589E-4</v>
      </c>
      <c r="X293" s="795">
        <v>1.5856728571339573E-3</v>
      </c>
      <c r="Y293" s="795">
        <v>-1.8463509977055814E-3</v>
      </c>
      <c r="Z293" s="795">
        <v>-1.4263092313304693E-4</v>
      </c>
      <c r="AA293" s="795">
        <v>-5.7187633194576426E-3</v>
      </c>
      <c r="AB293" s="795">
        <v>-1.1777633619936001E-4</v>
      </c>
      <c r="AC293" s="795">
        <v>-6.3525554316460342E-3</v>
      </c>
      <c r="AD293" s="795">
        <v>-3.1979027441122465E-3</v>
      </c>
      <c r="AE293" s="795">
        <v>-3.6927800461872273E-3</v>
      </c>
      <c r="AF293" s="795">
        <v>-1.6943154592387044E-3</v>
      </c>
      <c r="AG293" s="795">
        <v>-6.313361598487166E-3</v>
      </c>
      <c r="AH293" s="795">
        <v>8.5345451373275427E-3</v>
      </c>
      <c r="AI293" s="795">
        <v>-5.3297360596864518E-3</v>
      </c>
    </row>
    <row r="294" spans="1:35" s="795" customFormat="1">
      <c r="A294" s="796">
        <v>44258</v>
      </c>
      <c r="B294" s="795">
        <v>7.4692290285005569E-5</v>
      </c>
      <c r="C294" s="795">
        <v>9.2734960557061541E-5</v>
      </c>
      <c r="D294" s="795">
        <v>1.5328310195905637E-4</v>
      </c>
      <c r="E294" s="795">
        <v>2.4958339909497695E-4</v>
      </c>
      <c r="F294" s="795">
        <v>1.8085452224347875E-4</v>
      </c>
      <c r="G294" s="795">
        <v>1.2238202088576955E-4</v>
      </c>
      <c r="H294" s="795">
        <v>5.1535830492799306E-4</v>
      </c>
      <c r="I294" s="795">
        <v>9.34155390075464E-5</v>
      </c>
      <c r="J294" s="795">
        <v>3.4215172376006464E-5</v>
      </c>
      <c r="K294" s="795">
        <v>6.3074001485863285E-4</v>
      </c>
      <c r="L294" s="795">
        <v>1.5349920347174084E-4</v>
      </c>
      <c r="M294" s="795">
        <v>2.9306613793611547E-4</v>
      </c>
      <c r="N294" s="795">
        <v>2.8201387691750845E-4</v>
      </c>
      <c r="O294" s="795">
        <v>6.0949286359668342E-4</v>
      </c>
      <c r="P294" s="795">
        <v>6.6377258147687357E-4</v>
      </c>
      <c r="Q294" s="795">
        <v>7.1181670689446364E-4</v>
      </c>
      <c r="R294" s="795">
        <v>7.3014214318778414E-4</v>
      </c>
      <c r="S294" s="795">
        <v>7.3197006266068065E-4</v>
      </c>
      <c r="T294" s="795">
        <v>4.8335112941000347E-4</v>
      </c>
      <c r="U294" s="795">
        <v>4.8335112941000347E-4</v>
      </c>
      <c r="V294" s="795">
        <v>4.9388215129564372E-4</v>
      </c>
      <c r="W294" s="795">
        <v>5.0613328152837589E-4</v>
      </c>
      <c r="X294" s="795">
        <v>-3.7186051298979672E-3</v>
      </c>
      <c r="Y294" s="795">
        <v>8.3409917940282519E-3</v>
      </c>
      <c r="Z294" s="795">
        <v>5.099515963600032E-3</v>
      </c>
      <c r="AA294" s="795">
        <v>-6.4175931951407916E-3</v>
      </c>
      <c r="AB294" s="795">
        <v>1.4234252568721129E-3</v>
      </c>
      <c r="AC294" s="795">
        <v>-1.0866382002400199E-3</v>
      </c>
      <c r="AD294" s="795">
        <v>-4.5139565398057968E-3</v>
      </c>
      <c r="AE294" s="795">
        <v>-2.440003153906467E-3</v>
      </c>
      <c r="AF294" s="795">
        <v>-1.7109095462904955E-3</v>
      </c>
      <c r="AG294" s="795">
        <v>-1.6988834829458566E-2</v>
      </c>
      <c r="AH294" s="795">
        <v>-5.2672329923610928E-3</v>
      </c>
      <c r="AI294" s="795">
        <v>-1.4406483767788192E-2</v>
      </c>
    </row>
    <row r="295" spans="1:35" s="795" customFormat="1">
      <c r="A295" s="796">
        <v>44259</v>
      </c>
      <c r="B295" s="795">
        <v>7.4692290285005569E-5</v>
      </c>
      <c r="C295" s="795">
        <v>9.8045273335678473E-5</v>
      </c>
      <c r="D295" s="795">
        <v>1.5328310195905637E-4</v>
      </c>
      <c r="E295" s="795">
        <v>4.6420092578625116E-4</v>
      </c>
      <c r="F295" s="795">
        <v>1.8501397945502873E-4</v>
      </c>
      <c r="G295" s="795">
        <v>6.488299149287613E-5</v>
      </c>
      <c r="H295" s="795">
        <v>1.2426346324121429E-3</v>
      </c>
      <c r="I295" s="795">
        <v>4.2700257535921438E-4</v>
      </c>
      <c r="J295" s="795">
        <v>1.1197753997418403E-3</v>
      </c>
      <c r="K295" s="795">
        <v>5.4354086517083289E-4</v>
      </c>
      <c r="L295" s="795">
        <v>1.5259418614577136E-4</v>
      </c>
      <c r="M295" s="795">
        <v>2.1275948566223946E-4</v>
      </c>
      <c r="N295" s="795">
        <v>3.4550110121411848E-4</v>
      </c>
      <c r="O295" s="795">
        <v>6.0949286359668342E-4</v>
      </c>
      <c r="P295" s="795">
        <v>6.6377258147687357E-4</v>
      </c>
      <c r="Q295" s="795">
        <v>7.1181670689446364E-4</v>
      </c>
      <c r="R295" s="795">
        <v>7.3014214318778414E-4</v>
      </c>
      <c r="S295" s="795">
        <v>7.3197006266068065E-4</v>
      </c>
      <c r="T295" s="795">
        <v>4.8335112941000347E-4</v>
      </c>
      <c r="U295" s="795">
        <v>4.8335112941000347E-4</v>
      </c>
      <c r="V295" s="795">
        <v>4.9388215129564372E-4</v>
      </c>
      <c r="W295" s="795">
        <v>5.0613328152837589E-4</v>
      </c>
      <c r="X295" s="795">
        <v>2.3181138086703079E-4</v>
      </c>
      <c r="Y295" s="795">
        <v>8.2012858391737886E-3</v>
      </c>
      <c r="Z295" s="795">
        <v>-4.7869470214051413E-3</v>
      </c>
      <c r="AA295" s="795">
        <v>2.1826376231826039E-3</v>
      </c>
      <c r="AB295" s="795">
        <v>-3.271076146483809E-4</v>
      </c>
      <c r="AC295" s="795">
        <v>-1.2388960730701948E-2</v>
      </c>
      <c r="AD295" s="795">
        <v>-3.4692332873192955E-3</v>
      </c>
      <c r="AE295" s="795">
        <v>-3.1884206727164077E-3</v>
      </c>
      <c r="AF295" s="795">
        <v>-1.3924848418205293E-3</v>
      </c>
      <c r="AG295" s="795">
        <v>-1.6569687590328841E-2</v>
      </c>
      <c r="AH295" s="795">
        <v>1.7505252284948369E-2</v>
      </c>
      <c r="AI295" s="795">
        <v>-1.3366287375178532E-2</v>
      </c>
    </row>
    <row r="296" spans="1:35" s="795" customFormat="1">
      <c r="A296" s="796">
        <v>44260</v>
      </c>
      <c r="B296" s="795">
        <v>7.4692290285005569E-5</v>
      </c>
      <c r="C296" s="795">
        <v>6.6745798405154488E-5</v>
      </c>
      <c r="D296" s="795">
        <v>1.5328310195905637E-4</v>
      </c>
      <c r="E296" s="795">
        <v>3.5111388016151324E-4</v>
      </c>
      <c r="F296" s="795">
        <v>1.2909463307231306E-4</v>
      </c>
      <c r="G296" s="795">
        <v>6.6017006208340945E-5</v>
      </c>
      <c r="H296" s="795">
        <v>5.3654534758162953E-4</v>
      </c>
      <c r="I296" s="795">
        <v>2.667627012391538E-4</v>
      </c>
      <c r="J296" s="795">
        <v>-6.1565141143327118E-4</v>
      </c>
      <c r="K296" s="795">
        <v>4.0597230799144235E-4</v>
      </c>
      <c r="L296" s="795">
        <v>1.53125307108537E-4</v>
      </c>
      <c r="M296" s="795">
        <v>2.8918754842433003E-4</v>
      </c>
      <c r="N296" s="795">
        <v>3.1786626522434247E-4</v>
      </c>
      <c r="O296" s="795">
        <v>6.0949286359668342E-4</v>
      </c>
      <c r="P296" s="795">
        <v>6.6377258147687357E-4</v>
      </c>
      <c r="Q296" s="795">
        <v>7.1181670689446364E-4</v>
      </c>
      <c r="R296" s="795">
        <v>7.3014214318778414E-4</v>
      </c>
      <c r="S296" s="795">
        <v>7.3197006266068065E-4</v>
      </c>
      <c r="T296" s="795">
        <v>4.8335112941000347E-4</v>
      </c>
      <c r="U296" s="795">
        <v>4.8335112941000347E-4</v>
      </c>
      <c r="V296" s="795">
        <v>4.9388215129564372E-4</v>
      </c>
      <c r="W296" s="795">
        <v>5.0613328152837589E-4</v>
      </c>
      <c r="X296" s="795">
        <v>6.3202180542583086E-3</v>
      </c>
      <c r="Y296" s="795">
        <v>1.105093892272313E-2</v>
      </c>
      <c r="Z296" s="795">
        <v>-7.3925052352796783E-4</v>
      </c>
      <c r="AA296" s="795">
        <v>4.363058544956111E-4</v>
      </c>
      <c r="AB296" s="795">
        <v>2.9414422676861118E-3</v>
      </c>
      <c r="AC296" s="795">
        <v>-1.540265549929587E-2</v>
      </c>
      <c r="AD296" s="795">
        <v>5.4117030903657604E-3</v>
      </c>
      <c r="AE296" s="795">
        <v>-1.9418661189052333E-3</v>
      </c>
      <c r="AF296" s="795">
        <v>-2.9779791733774985E-4</v>
      </c>
      <c r="AG296" s="795">
        <v>1.4572704512419543E-2</v>
      </c>
      <c r="AH296" s="795">
        <v>1.693582660222881E-2</v>
      </c>
      <c r="AI296" s="795">
        <v>1.9647531325621692E-2</v>
      </c>
    </row>
    <row r="297" spans="1:35" s="795" customFormat="1">
      <c r="A297" s="796">
        <v>44263</v>
      </c>
      <c r="B297" s="795">
        <v>7.4692290285005569E-5</v>
      </c>
      <c r="C297" s="795">
        <v>7.2236646900813994E-5</v>
      </c>
      <c r="D297" s="795">
        <v>1.5328310195905637E-4</v>
      </c>
      <c r="E297" s="795">
        <v>-1.0586946009449871E-4</v>
      </c>
      <c r="F297" s="795">
        <v>1.2069628344857364E-4</v>
      </c>
      <c r="G297" s="795">
        <v>0</v>
      </c>
      <c r="H297" s="795">
        <v>-1.4347144070736562E-4</v>
      </c>
      <c r="I297" s="795">
        <v>-5.5691472380492435E-5</v>
      </c>
      <c r="J297" s="795">
        <v>-1.5974784267136499E-4</v>
      </c>
      <c r="K297" s="795">
        <v>-2.2326602549416208E-5</v>
      </c>
      <c r="L297" s="795">
        <v>1.9135554380111941E-4</v>
      </c>
      <c r="M297" s="795">
        <v>4.7394886476026521E-4</v>
      </c>
      <c r="N297" s="795">
        <v>-3.8076798501984754E-5</v>
      </c>
      <c r="O297" s="795">
        <v>6.0949286359668342E-4</v>
      </c>
      <c r="P297" s="795">
        <v>6.6377258147687357E-4</v>
      </c>
      <c r="Q297" s="795">
        <v>7.1181670689446364E-4</v>
      </c>
      <c r="R297" s="795">
        <v>7.3014214318778414E-4</v>
      </c>
      <c r="S297" s="795">
        <v>7.3197006266068065E-4</v>
      </c>
      <c r="T297" s="795">
        <v>4.8335112941000347E-4</v>
      </c>
      <c r="U297" s="795">
        <v>4.8335112941000347E-4</v>
      </c>
      <c r="V297" s="795">
        <v>4.9388215129564372E-4</v>
      </c>
      <c r="W297" s="795">
        <v>5.0613328152837589E-4</v>
      </c>
      <c r="X297" s="795">
        <v>-3.4269225889849153E-3</v>
      </c>
      <c r="Y297" s="795">
        <v>-1.3153727429728868E-3</v>
      </c>
      <c r="Z297" s="795">
        <v>3.4441365147157565E-3</v>
      </c>
      <c r="AA297" s="795">
        <v>-1.0999332999709233E-2</v>
      </c>
      <c r="AB297" s="795">
        <v>-4.6021848110952002E-3</v>
      </c>
      <c r="AC297" s="795">
        <v>-2.5956795612171346E-2</v>
      </c>
      <c r="AD297" s="795">
        <v>-1.4860998666024194E-3</v>
      </c>
      <c r="AE297" s="795">
        <v>-1.6628386543011686E-3</v>
      </c>
      <c r="AF297" s="795">
        <v>-4.5932463915507871E-3</v>
      </c>
      <c r="AG297" s="795">
        <v>-6.6700231148678957E-2</v>
      </c>
      <c r="AH297" s="795">
        <v>-3.7600218586625656E-2</v>
      </c>
      <c r="AI297" s="795">
        <v>-4.8752630475041858E-3</v>
      </c>
    </row>
    <row r="298" spans="1:35" s="795" customFormat="1">
      <c r="A298" s="796">
        <v>44264</v>
      </c>
      <c r="B298" s="795">
        <v>7.4692290285005569E-5</v>
      </c>
      <c r="C298" s="795">
        <v>7.5599274920623571E-5</v>
      </c>
      <c r="D298" s="795">
        <v>1.5328310195905637E-4</v>
      </c>
      <c r="E298" s="795">
        <v>3.9490628130023353E-5</v>
      </c>
      <c r="F298" s="795">
        <v>9.4980981455217162E-5</v>
      </c>
      <c r="G298" s="795">
        <v>1.94054422875789E-4</v>
      </c>
      <c r="H298" s="795">
        <v>-8.7381368936934045E-5</v>
      </c>
      <c r="I298" s="795">
        <v>1.1225202186992966E-3</v>
      </c>
      <c r="J298" s="795">
        <v>1.3592951209513426E-3</v>
      </c>
      <c r="K298" s="795">
        <v>3.1000173633934924E-3</v>
      </c>
      <c r="L298" s="795">
        <v>1.5435460232104958E-4</v>
      </c>
      <c r="M298" s="795">
        <v>1.8313667749558782E-4</v>
      </c>
      <c r="N298" s="795">
        <v>1.5793980678169284E-4</v>
      </c>
      <c r="O298" s="795">
        <v>6.0949286359668342E-4</v>
      </c>
      <c r="P298" s="795">
        <v>6.6377258147687357E-4</v>
      </c>
      <c r="Q298" s="795">
        <v>7.1181670689446364E-4</v>
      </c>
      <c r="R298" s="795">
        <v>7.3014214318778414E-4</v>
      </c>
      <c r="S298" s="795">
        <v>7.3197006266068065E-4</v>
      </c>
      <c r="T298" s="795">
        <v>4.8335112941000347E-4</v>
      </c>
      <c r="U298" s="795">
        <v>4.8335112941000347E-4</v>
      </c>
      <c r="V298" s="795">
        <v>4.9388215129564372E-4</v>
      </c>
      <c r="W298" s="795">
        <v>5.0613328152837589E-4</v>
      </c>
      <c r="X298" s="795">
        <v>2.8679930253558972E-3</v>
      </c>
      <c r="Y298" s="795">
        <v>-9.2396435488285578E-3</v>
      </c>
      <c r="Z298" s="795">
        <v>5.2379041973527052E-5</v>
      </c>
      <c r="AA298" s="795">
        <v>2.7745890558654729E-3</v>
      </c>
      <c r="AB298" s="795">
        <v>7.9740528246730058E-4</v>
      </c>
      <c r="AC298" s="795">
        <v>-5.7031611763984635E-3</v>
      </c>
      <c r="AD298" s="795">
        <v>2.8075363161890188E-3</v>
      </c>
      <c r="AE298" s="795">
        <v>-3.7146150848510473E-4</v>
      </c>
      <c r="AF298" s="795">
        <v>-4.1163905300511949E-5</v>
      </c>
      <c r="AG298" s="795">
        <v>2.1885648470013397E-2</v>
      </c>
      <c r="AH298" s="795">
        <v>-7.0207177050951586E-4</v>
      </c>
      <c r="AI298" s="795">
        <v>1.3594398120053919E-2</v>
      </c>
    </row>
    <row r="299" spans="1:35" s="795" customFormat="1">
      <c r="A299" s="796">
        <v>44265</v>
      </c>
      <c r="B299" s="795">
        <v>7.4692290285005569E-5</v>
      </c>
      <c r="C299" s="795">
        <v>7.0453552498461747E-5</v>
      </c>
      <c r="D299" s="795">
        <v>1.5328310195905637E-4</v>
      </c>
      <c r="E299" s="795">
        <v>1.0082112462961312E-4</v>
      </c>
      <c r="F299" s="795">
        <v>1.0893842576709112E-4</v>
      </c>
      <c r="G299" s="795">
        <v>7.3965338704518047E-5</v>
      </c>
      <c r="H299" s="795">
        <v>5.237339247554651E-5</v>
      </c>
      <c r="I299" s="795">
        <v>1.2066686464384802E-4</v>
      </c>
      <c r="J299" s="795">
        <v>-1.0832274909466921E-4</v>
      </c>
      <c r="K299" s="795">
        <v>-8.7886062216657734E-6</v>
      </c>
      <c r="L299" s="795">
        <v>1.552789677221611E-4</v>
      </c>
      <c r="M299" s="795">
        <v>3.2650693482905169E-4</v>
      </c>
      <c r="N299" s="795">
        <v>1.4642583585477986E-4</v>
      </c>
      <c r="O299" s="795">
        <v>6.0949286359668342E-4</v>
      </c>
      <c r="P299" s="795">
        <v>6.6377258147687357E-4</v>
      </c>
      <c r="Q299" s="795">
        <v>7.1181670689446364E-4</v>
      </c>
      <c r="R299" s="795">
        <v>7.3014214318778414E-4</v>
      </c>
      <c r="S299" s="795">
        <v>7.3197006266068065E-4</v>
      </c>
      <c r="T299" s="795">
        <v>4.8335112941000347E-4</v>
      </c>
      <c r="U299" s="795">
        <v>4.8335112941000347E-4</v>
      </c>
      <c r="V299" s="795">
        <v>4.9388215129564372E-4</v>
      </c>
      <c r="W299" s="795">
        <v>5.0613328152837589E-4</v>
      </c>
      <c r="X299" s="795">
        <v>2.8151961079019294E-3</v>
      </c>
      <c r="Y299" s="795">
        <v>-3.6048107324324619E-3</v>
      </c>
      <c r="Z299" s="795">
        <v>-6.7160204348049035E-4</v>
      </c>
      <c r="AA299" s="795">
        <v>5.1007512717582415E-4</v>
      </c>
      <c r="AB299" s="795">
        <v>2.8842050681803233E-3</v>
      </c>
      <c r="AC299" s="795">
        <v>7.8952460644023947E-3</v>
      </c>
      <c r="AD299" s="795">
        <v>2.5309302348333063E-3</v>
      </c>
      <c r="AE299" s="795">
        <v>-7.24505747560511E-3</v>
      </c>
      <c r="AF299" s="795">
        <v>1.1069839319433061E-3</v>
      </c>
      <c r="AG299" s="795">
        <v>-1.3248321696871845E-2</v>
      </c>
      <c r="AH299" s="795">
        <v>1.0794197641853298E-2</v>
      </c>
      <c r="AI299" s="795">
        <v>1.8549539310442897E-2</v>
      </c>
    </row>
    <row r="300" spans="1:35" s="795" customFormat="1">
      <c r="A300" s="796">
        <v>44266</v>
      </c>
      <c r="B300" s="795">
        <v>7.4692290285005569E-5</v>
      </c>
      <c r="C300" s="795">
        <v>6.947382879229913E-5</v>
      </c>
      <c r="D300" s="795">
        <v>1.5328310195905637E-4</v>
      </c>
      <c r="E300" s="795">
        <v>1.3867468016837137E-4</v>
      </c>
      <c r="F300" s="795">
        <v>1.1618833011106666E-4</v>
      </c>
      <c r="G300" s="795">
        <v>7.4528790301009451E-5</v>
      </c>
      <c r="H300" s="795">
        <v>8.651262219272482E-5</v>
      </c>
      <c r="I300" s="795">
        <v>1.6530932822522715E-4</v>
      </c>
      <c r="J300" s="795">
        <v>1.6542968530797175E-4</v>
      </c>
      <c r="K300" s="795">
        <v>1.2590744350871041E-4</v>
      </c>
      <c r="L300" s="795">
        <v>1.5277744627550938E-4</v>
      </c>
      <c r="M300" s="795">
        <v>1.7194738717729585E-4</v>
      </c>
      <c r="N300" s="795">
        <v>2.2762212943172599E-4</v>
      </c>
      <c r="O300" s="795">
        <v>6.0949286359668342E-4</v>
      </c>
      <c r="P300" s="795">
        <v>6.6377258147687357E-4</v>
      </c>
      <c r="Q300" s="795">
        <v>7.1181670689446364E-4</v>
      </c>
      <c r="R300" s="795">
        <v>7.3014214318778414E-4</v>
      </c>
      <c r="S300" s="795">
        <v>7.3197006266068065E-4</v>
      </c>
      <c r="T300" s="795">
        <v>4.8335112941000347E-4</v>
      </c>
      <c r="U300" s="795">
        <v>4.8335112941000347E-4</v>
      </c>
      <c r="V300" s="795">
        <v>4.9388215129564372E-4</v>
      </c>
      <c r="W300" s="795">
        <v>5.0613328152837589E-4</v>
      </c>
      <c r="X300" s="795">
        <v>7.5780140684136299E-3</v>
      </c>
      <c r="Y300" s="795">
        <v>3.9285667728028439E-3</v>
      </c>
      <c r="Z300" s="795">
        <v>-1.4960880324019765E-3</v>
      </c>
      <c r="AA300" s="795">
        <v>1.1115362692627029E-2</v>
      </c>
      <c r="AB300" s="795">
        <v>6.9815344695349779E-3</v>
      </c>
      <c r="AC300" s="795">
        <v>1.5192602123555998E-2</v>
      </c>
      <c r="AD300" s="795">
        <v>4.997419779243284E-3</v>
      </c>
      <c r="AE300" s="795">
        <v>2.3207084890093377E-3</v>
      </c>
      <c r="AF300" s="795">
        <v>-5.0758629593672389E-4</v>
      </c>
      <c r="AG300" s="795">
        <v>3.4617101019985608E-2</v>
      </c>
      <c r="AH300" s="795">
        <v>2.5371408817213448E-2</v>
      </c>
      <c r="AI300" s="795">
        <v>-3.1232946694996766E-3</v>
      </c>
    </row>
    <row r="301" spans="1:35" s="795" customFormat="1">
      <c r="A301" s="796">
        <v>44267</v>
      </c>
      <c r="B301" s="795">
        <v>7.4692290285005569E-5</v>
      </c>
      <c r="C301" s="795">
        <v>5.8127124552997955E-5</v>
      </c>
      <c r="D301" s="795">
        <v>1.5328310195905637E-4</v>
      </c>
      <c r="E301" s="795">
        <v>8.6588136567256058E-5</v>
      </c>
      <c r="F301" s="795">
        <v>2.9965287183619793E-4</v>
      </c>
      <c r="G301" s="795">
        <v>2.6168464610787368E-5</v>
      </c>
      <c r="H301" s="795">
        <v>7.2349134602767151E-4</v>
      </c>
      <c r="I301" s="795">
        <v>4.9506268966315048E-4</v>
      </c>
      <c r="J301" s="795">
        <v>6.1623343293248922E-4</v>
      </c>
      <c r="K301" s="795">
        <v>1.8501670355997035E-4</v>
      </c>
      <c r="L301" s="795">
        <v>1.667277851469251E-4</v>
      </c>
      <c r="M301" s="795">
        <v>2.6423356919469398E-4</v>
      </c>
      <c r="N301" s="795">
        <v>2.9427851812524608E-4</v>
      </c>
      <c r="O301" s="795">
        <v>6.0949286359668342E-4</v>
      </c>
      <c r="P301" s="795">
        <v>6.6377258147687357E-4</v>
      </c>
      <c r="Q301" s="795">
        <v>7.1181670689446364E-4</v>
      </c>
      <c r="R301" s="795">
        <v>7.3014214318778414E-4</v>
      </c>
      <c r="S301" s="795">
        <v>7.3197006266068065E-4</v>
      </c>
      <c r="T301" s="795">
        <v>4.8335112941000347E-4</v>
      </c>
      <c r="U301" s="795">
        <v>4.8335112941000347E-4</v>
      </c>
      <c r="V301" s="795">
        <v>4.9388215129564372E-4</v>
      </c>
      <c r="W301" s="795">
        <v>5.0613328152837589E-4</v>
      </c>
      <c r="X301" s="795">
        <v>1.0024611890857571E-4</v>
      </c>
      <c r="Y301" s="795">
        <v>6.4170066836077844E-3</v>
      </c>
      <c r="Z301" s="795">
        <v>3.9814918626031037E-3</v>
      </c>
      <c r="AA301" s="795">
        <v>1.0927651152377038E-3</v>
      </c>
      <c r="AB301" s="795">
        <v>2.2035655035983481E-3</v>
      </c>
      <c r="AC301" s="795">
        <v>-2.9698220146061605E-3</v>
      </c>
      <c r="AD301" s="795">
        <v>-1.6221109718095317E-4</v>
      </c>
      <c r="AE301" s="795">
        <v>-1.9535122310082587E-3</v>
      </c>
      <c r="AF301" s="795">
        <v>-5.1346872319424364E-4</v>
      </c>
      <c r="AG301" s="795">
        <v>-1.1026544577429798E-2</v>
      </c>
      <c r="AH301" s="795">
        <v>-6.3832276298967372E-3</v>
      </c>
      <c r="AI301" s="795">
        <v>1.3433032837164571E-3</v>
      </c>
    </row>
    <row r="302" spans="1:35" s="795" customFormat="1">
      <c r="A302" s="796">
        <v>44270</v>
      </c>
      <c r="B302" s="795">
        <v>7.4692290285005569E-5</v>
      </c>
      <c r="C302" s="795">
        <v>4.8997609040757339E-5</v>
      </c>
      <c r="D302" s="795">
        <v>1.5328310195905637E-4</v>
      </c>
      <c r="E302" s="795">
        <v>1.1957282180308226E-4</v>
      </c>
      <c r="F302" s="795">
        <v>7.3704249971218161E-5</v>
      </c>
      <c r="G302" s="795">
        <v>5.0060100563964482E-5</v>
      </c>
      <c r="H302" s="795">
        <v>2.3288366703155816E-4</v>
      </c>
      <c r="I302" s="795">
        <v>1.4014615913393591E-4</v>
      </c>
      <c r="J302" s="795">
        <v>1.6432523523612907E-4</v>
      </c>
      <c r="K302" s="795">
        <v>8.5949525472805988E-5</v>
      </c>
      <c r="L302" s="795">
        <v>2.3585030027195586E-4</v>
      </c>
      <c r="M302" s="795">
        <v>5.0306884951378805E-4</v>
      </c>
      <c r="N302" s="795">
        <v>1.0167303915054049E-4</v>
      </c>
      <c r="O302" s="795">
        <v>6.0949286359668342E-4</v>
      </c>
      <c r="P302" s="795">
        <v>6.6377258147687357E-4</v>
      </c>
      <c r="Q302" s="795">
        <v>7.1181670689446364E-4</v>
      </c>
      <c r="R302" s="795">
        <v>7.3014214318778414E-4</v>
      </c>
      <c r="S302" s="795">
        <v>7.3197006266068065E-4</v>
      </c>
      <c r="T302" s="795">
        <v>4.8335112941000347E-4</v>
      </c>
      <c r="U302" s="795">
        <v>4.8335112941000347E-4</v>
      </c>
      <c r="V302" s="795">
        <v>4.9388215129564372E-4</v>
      </c>
      <c r="W302" s="795">
        <v>5.0613328152837589E-4</v>
      </c>
      <c r="X302" s="795">
        <v>1.0818868449984365E-3</v>
      </c>
      <c r="Y302" s="795">
        <v>-2.1075174304057143E-3</v>
      </c>
      <c r="Z302" s="795">
        <v>2.8459206257402947E-4</v>
      </c>
      <c r="AA302" s="795">
        <v>1.0145018309599685E-3</v>
      </c>
      <c r="AB302" s="795">
        <v>2.952155421196645E-3</v>
      </c>
      <c r="AC302" s="795">
        <v>1.4279378329964398E-3</v>
      </c>
      <c r="AD302" s="795">
        <v>1.1333768632308949E-3</v>
      </c>
      <c r="AE302" s="795">
        <v>5.6145348371305914E-4</v>
      </c>
      <c r="AF302" s="795">
        <v>-1.8580248646735686E-3</v>
      </c>
      <c r="AG302" s="795">
        <v>1.2821178826405877E-2</v>
      </c>
      <c r="AH302" s="795">
        <v>1.8827246062109726E-3</v>
      </c>
      <c r="AI302" s="795">
        <v>5.9497615539703119E-3</v>
      </c>
    </row>
    <row r="303" spans="1:35" s="795" customFormat="1">
      <c r="A303" s="796">
        <v>44271</v>
      </c>
      <c r="B303" s="795">
        <v>7.4692290285005569E-5</v>
      </c>
      <c r="C303" s="795">
        <v>5.617172173755236E-5</v>
      </c>
      <c r="D303" s="795">
        <v>1.5328310195905637E-4</v>
      </c>
      <c r="E303" s="795">
        <v>1.8753717731478936E-4</v>
      </c>
      <c r="F303" s="795">
        <v>1.320437156822063E-4</v>
      </c>
      <c r="G303" s="795">
        <v>7.6224064619712095E-5</v>
      </c>
      <c r="H303" s="795">
        <v>2.0898154781812117E-4</v>
      </c>
      <c r="I303" s="795">
        <v>1.8866196394751178E-4</v>
      </c>
      <c r="J303" s="795">
        <v>7.9516446399785501E-4</v>
      </c>
      <c r="K303" s="795">
        <v>3.7671304168118702E-4</v>
      </c>
      <c r="L303" s="795">
        <v>1.6367999228750207E-4</v>
      </c>
      <c r="M303" s="795">
        <v>2.3870403935788431E-4</v>
      </c>
      <c r="N303" s="795">
        <v>-1.5253197388598316E-5</v>
      </c>
      <c r="O303" s="795">
        <v>6.0949286359668342E-4</v>
      </c>
      <c r="P303" s="795">
        <v>6.6377258147687357E-4</v>
      </c>
      <c r="Q303" s="795">
        <v>7.1181670689446364E-4</v>
      </c>
      <c r="R303" s="795">
        <v>7.3014214318778414E-4</v>
      </c>
      <c r="S303" s="795">
        <v>7.3197006266068065E-4</v>
      </c>
      <c r="T303" s="795">
        <v>4.8335112941000347E-4</v>
      </c>
      <c r="U303" s="795">
        <v>4.8335112941000347E-4</v>
      </c>
      <c r="V303" s="795">
        <v>4.9388215129564372E-4</v>
      </c>
      <c r="W303" s="795">
        <v>5.0613328152837589E-4</v>
      </c>
      <c r="X303" s="795">
        <v>9.6441598405938578E-5</v>
      </c>
      <c r="Y303" s="795">
        <v>-2.1026464340063722E-3</v>
      </c>
      <c r="Z303" s="795">
        <v>-3.9653708435727353E-4</v>
      </c>
      <c r="AA303" s="795">
        <v>-6.2133782516970992E-4</v>
      </c>
      <c r="AB303" s="795">
        <v>-9.4239606272183973E-4</v>
      </c>
      <c r="AC303" s="795">
        <v>-4.5986889615770021E-3</v>
      </c>
      <c r="AD303" s="795">
        <v>-1.7460720511486283E-4</v>
      </c>
      <c r="AE303" s="795">
        <v>5.3487475884888003E-3</v>
      </c>
      <c r="AF303" s="795">
        <v>4.1291911609464549E-3</v>
      </c>
      <c r="AG303" s="795">
        <v>-1.2604634257491032E-2</v>
      </c>
      <c r="AH303" s="795">
        <v>-2.4983013821592293E-3</v>
      </c>
      <c r="AI303" s="795">
        <v>9.1538185997386279E-5</v>
      </c>
    </row>
    <row r="304" spans="1:35" s="795" customFormat="1">
      <c r="A304" s="796">
        <v>44272</v>
      </c>
      <c r="B304" s="795">
        <v>7.4692290285005569E-5</v>
      </c>
      <c r="C304" s="795">
        <v>5.0587147568892377E-5</v>
      </c>
      <c r="D304" s="795">
        <v>1.5328310195905637E-4</v>
      </c>
      <c r="E304" s="795">
        <v>1.5385269452861117E-4</v>
      </c>
      <c r="F304" s="795">
        <v>1.0299724782414366E-4</v>
      </c>
      <c r="G304" s="795">
        <v>1.0352031643101611E-4</v>
      </c>
      <c r="H304" s="795">
        <v>1.3039818181415086E-4</v>
      </c>
      <c r="I304" s="795">
        <v>1.2131571985629641E-4</v>
      </c>
      <c r="J304" s="795">
        <v>2.4844369510779174E-5</v>
      </c>
      <c r="K304" s="795">
        <v>1.5311031092002381E-4</v>
      </c>
      <c r="L304" s="795">
        <v>1.6226866692603537E-4</v>
      </c>
      <c r="M304" s="795">
        <v>2.1559133913373607E-4</v>
      </c>
      <c r="N304" s="795">
        <v>2.1199328951460039E-4</v>
      </c>
      <c r="O304" s="795">
        <v>6.0949286359668342E-4</v>
      </c>
      <c r="P304" s="795">
        <v>6.6377258147687357E-4</v>
      </c>
      <c r="Q304" s="795">
        <v>7.1181670689446364E-4</v>
      </c>
      <c r="R304" s="795">
        <v>7.3014214318778414E-4</v>
      </c>
      <c r="S304" s="795">
        <v>7.3197006266068065E-4</v>
      </c>
      <c r="T304" s="795">
        <v>4.8335112941000347E-4</v>
      </c>
      <c r="U304" s="795">
        <v>4.8335112941000347E-4</v>
      </c>
      <c r="V304" s="795">
        <v>4.9388215129564372E-4</v>
      </c>
      <c r="W304" s="795">
        <v>5.0613328152837589E-4</v>
      </c>
      <c r="X304" s="795">
        <v>3.9511667443064002E-3</v>
      </c>
      <c r="Y304" s="795">
        <v>4.1295004731125573E-3</v>
      </c>
      <c r="Z304" s="795">
        <v>-9.2079533151334658E-4</v>
      </c>
      <c r="AA304" s="795">
        <v>8.2080017619334811E-4</v>
      </c>
      <c r="AB304" s="795">
        <v>2.2400590590725411E-3</v>
      </c>
      <c r="AC304" s="795">
        <v>7.0950589882206039E-3</v>
      </c>
      <c r="AD304" s="795">
        <v>2.6749244806096861E-3</v>
      </c>
      <c r="AE304" s="795">
        <v>5.8370980043798149E-4</v>
      </c>
      <c r="AF304" s="795">
        <v>-2.1183787495714368E-3</v>
      </c>
      <c r="AG304" s="795">
        <v>1.3445316599124846E-2</v>
      </c>
      <c r="AH304" s="795">
        <v>2.2544084532847508E-2</v>
      </c>
      <c r="AI304" s="795">
        <v>7.2164027195920077E-4</v>
      </c>
    </row>
    <row r="305" spans="1:35" s="795" customFormat="1">
      <c r="A305" s="796">
        <v>44273</v>
      </c>
      <c r="B305" s="795">
        <v>1.0379490011502845E-4</v>
      </c>
      <c r="C305" s="795">
        <v>5.9000588499946716E-5</v>
      </c>
      <c r="D305" s="795">
        <v>1.8238799881586942E-4</v>
      </c>
      <c r="E305" s="795">
        <v>1.2237699586981066E-4</v>
      </c>
      <c r="F305" s="795">
        <v>8.5961748696350426E-5</v>
      </c>
      <c r="G305" s="795">
        <v>2.121378088155712E-4</v>
      </c>
      <c r="H305" s="795">
        <v>5.5825961752908881E-5</v>
      </c>
      <c r="I305" s="795">
        <v>1.6669105729860689E-4</v>
      </c>
      <c r="J305" s="795">
        <v>5.6507358134672003E-5</v>
      </c>
      <c r="K305" s="795">
        <v>6.834508033290998E-4</v>
      </c>
      <c r="L305" s="795">
        <v>1.6181794306291408E-4</v>
      </c>
      <c r="M305" s="795">
        <v>1.6329646963386679E-4</v>
      </c>
      <c r="N305" s="795">
        <v>4.0074181735683112E-4</v>
      </c>
      <c r="O305" s="795">
        <v>6.0949286359668342E-4</v>
      </c>
      <c r="P305" s="795">
        <v>6.6377258147687357E-4</v>
      </c>
      <c r="Q305" s="795">
        <v>7.1181670689446364E-4</v>
      </c>
      <c r="R305" s="795">
        <v>7.3014214318778414E-4</v>
      </c>
      <c r="S305" s="795">
        <v>7.3197006266068065E-4</v>
      </c>
      <c r="T305" s="795">
        <v>4.8335112941000347E-4</v>
      </c>
      <c r="U305" s="795">
        <v>4.8335112941000347E-4</v>
      </c>
      <c r="V305" s="795">
        <v>4.9388215129564372E-4</v>
      </c>
      <c r="W305" s="795">
        <v>5.0613328152837589E-4</v>
      </c>
      <c r="X305" s="795">
        <v>-5.197788927991831E-3</v>
      </c>
      <c r="Y305" s="795">
        <v>2.0267218754390637E-3</v>
      </c>
      <c r="Z305" s="795">
        <v>-1.6002704094951747E-3</v>
      </c>
      <c r="AA305" s="795">
        <v>-1.4762434174842021E-3</v>
      </c>
      <c r="AB305" s="795">
        <v>-3.4183517301280553E-3</v>
      </c>
      <c r="AC305" s="795">
        <v>-4.3632718526751768E-2</v>
      </c>
      <c r="AD305" s="795">
        <v>-1.159779291314289E-2</v>
      </c>
      <c r="AE305" s="795">
        <v>-2.5930411314584179E-3</v>
      </c>
      <c r="AF305" s="795">
        <v>-3.2370543635483751E-3</v>
      </c>
      <c r="AG305" s="795">
        <v>-4.938540201648034E-2</v>
      </c>
      <c r="AH305" s="795">
        <v>-1.5219683191845523E-2</v>
      </c>
      <c r="AI305" s="795">
        <v>-1.2131951459678159E-2</v>
      </c>
    </row>
    <row r="306" spans="1:35" s="795" customFormat="1">
      <c r="A306" s="796">
        <v>44274</v>
      </c>
      <c r="B306" s="795">
        <v>1.0379490011502845E-4</v>
      </c>
      <c r="C306" s="795">
        <v>8.1674674534681913E-5</v>
      </c>
      <c r="D306" s="795">
        <v>1.8238799881586942E-4</v>
      </c>
      <c r="E306" s="795">
        <v>7.2712011261799603E-5</v>
      </c>
      <c r="F306" s="795">
        <v>2.0818815744272356E-4</v>
      </c>
      <c r="G306" s="795">
        <v>2.2119063106984527E-4</v>
      </c>
      <c r="H306" s="795">
        <v>-4.4751549926247414E-4</v>
      </c>
      <c r="I306" s="795">
        <v>1.9952645720811013E-4</v>
      </c>
      <c r="J306" s="795">
        <v>-5.8160321800959647E-4</v>
      </c>
      <c r="K306" s="795">
        <v>4.3014354395465304E-5</v>
      </c>
      <c r="L306" s="795">
        <v>1.8740173476161637E-4</v>
      </c>
      <c r="M306" s="795">
        <v>2.2917614491446692E-4</v>
      </c>
      <c r="N306" s="795">
        <v>-7.8030024960651367E-5</v>
      </c>
      <c r="O306" s="795">
        <v>6.0949286359668342E-4</v>
      </c>
      <c r="P306" s="795">
        <v>6.6377258147687357E-4</v>
      </c>
      <c r="Q306" s="795">
        <v>7.1181670689446364E-4</v>
      </c>
      <c r="R306" s="795">
        <v>7.3014214318778414E-4</v>
      </c>
      <c r="S306" s="795">
        <v>7.3197006266068065E-4</v>
      </c>
      <c r="T306" s="795">
        <v>4.8335112941000347E-4</v>
      </c>
      <c r="U306" s="795">
        <v>4.8335112941000347E-4</v>
      </c>
      <c r="V306" s="795">
        <v>4.9388215129564372E-4</v>
      </c>
      <c r="W306" s="795">
        <v>5.0613328152837589E-4</v>
      </c>
      <c r="X306" s="795">
        <v>3.5823883417416269E-3</v>
      </c>
      <c r="Y306" s="795">
        <v>-2.4210475544248489E-3</v>
      </c>
      <c r="Z306" s="795">
        <v>5.5730039834047673E-3</v>
      </c>
      <c r="AA306" s="795">
        <v>-1.1482905496488227E-3</v>
      </c>
      <c r="AB306" s="795">
        <v>6.5662761116014323E-4</v>
      </c>
      <c r="AC306" s="795">
        <v>2.0450282351495375E-2</v>
      </c>
      <c r="AD306" s="795">
        <v>6.9104122636831633E-5</v>
      </c>
      <c r="AE306" s="795">
        <v>-5.086587775812168E-4</v>
      </c>
      <c r="AF306" s="795">
        <v>-1.2167102838674948E-3</v>
      </c>
      <c r="AG306" s="795">
        <v>2.1250787454110354E-2</v>
      </c>
      <c r="AH306" s="795">
        <v>1.7541784823747353E-2</v>
      </c>
      <c r="AI306" s="795">
        <v>-2.7795611616751037E-3</v>
      </c>
    </row>
    <row r="307" spans="1:35" s="795" customFormat="1">
      <c r="A307" s="796">
        <v>44277</v>
      </c>
      <c r="B307" s="795">
        <v>1.0379490011502845E-4</v>
      </c>
      <c r="C307" s="795">
        <v>1.453548753806988E-4</v>
      </c>
      <c r="D307" s="795">
        <v>1.8238799881586942E-4</v>
      </c>
      <c r="E307" s="795">
        <v>1.1844621060275173E-4</v>
      </c>
      <c r="F307" s="795">
        <v>2.3660430413352529E-4</v>
      </c>
      <c r="G307" s="795">
        <v>1.0573871281871483E-4</v>
      </c>
      <c r="H307" s="795">
        <v>1.3505279749992383E-4</v>
      </c>
      <c r="I307" s="795">
        <v>8.5270765973977092E-5</v>
      </c>
      <c r="J307" s="795">
        <v>2.3004729616427078E-4</v>
      </c>
      <c r="K307" s="795">
        <v>1.0767431771063762E-4</v>
      </c>
      <c r="L307" s="795">
        <v>2.5107034872307032E-4</v>
      </c>
      <c r="M307" s="795">
        <v>4.2429105072505635E-4</v>
      </c>
      <c r="N307" s="795">
        <v>2.6377457272985794E-4</v>
      </c>
      <c r="O307" s="795">
        <v>6.0949286359668342E-4</v>
      </c>
      <c r="P307" s="795">
        <v>6.6377258147687357E-4</v>
      </c>
      <c r="Q307" s="795">
        <v>7.1181670689446364E-4</v>
      </c>
      <c r="R307" s="795">
        <v>7.3014214318778414E-4</v>
      </c>
      <c r="S307" s="795">
        <v>7.3197006266068065E-4</v>
      </c>
      <c r="T307" s="795">
        <v>4.8335112941000347E-4</v>
      </c>
      <c r="U307" s="795">
        <v>4.8335112941000347E-4</v>
      </c>
      <c r="V307" s="795">
        <v>4.9388215129564372E-4</v>
      </c>
      <c r="W307" s="795">
        <v>5.0613328152837589E-4</v>
      </c>
      <c r="X307" s="795">
        <v>-9.3358208843219437E-4</v>
      </c>
      <c r="Y307" s="795">
        <v>-6.2835145532267322E-3</v>
      </c>
      <c r="Z307" s="795">
        <v>1.87056255462692E-3</v>
      </c>
      <c r="AA307" s="795">
        <v>-2.9514284686920078E-3</v>
      </c>
      <c r="AB307" s="795">
        <v>-1.9622287964607965E-3</v>
      </c>
      <c r="AC307" s="795">
        <v>6.5179953397369594E-3</v>
      </c>
      <c r="AD307" s="795">
        <v>3.6755094637315189E-3</v>
      </c>
      <c r="AE307" s="795">
        <v>1.318474614475651E-3</v>
      </c>
      <c r="AF307" s="795">
        <v>7.9137004861484783E-4</v>
      </c>
      <c r="AG307" s="795">
        <v>-1.420209054468935E-3</v>
      </c>
      <c r="AH307" s="795">
        <v>-6.6235231438316333E-4</v>
      </c>
      <c r="AI307" s="795">
        <v>7.1402794687400739E-3</v>
      </c>
    </row>
    <row r="308" spans="1:35" s="795" customFormat="1">
      <c r="A308" s="796">
        <v>44278</v>
      </c>
      <c r="B308" s="795">
        <v>1.0379490011502845E-4</v>
      </c>
      <c r="C308" s="795">
        <v>1.3187200143960354E-4</v>
      </c>
      <c r="D308" s="795">
        <v>1.8238799881586942E-4</v>
      </c>
      <c r="E308" s="795">
        <v>8.6894731035069839E-5</v>
      </c>
      <c r="F308" s="795">
        <v>-2.4463784254524779E-4</v>
      </c>
      <c r="G308" s="795">
        <v>9.4927408953449088E-5</v>
      </c>
      <c r="H308" s="795">
        <v>7.0293744728555652E-5</v>
      </c>
      <c r="I308" s="795">
        <v>6.6489881804576711E-5</v>
      </c>
      <c r="J308" s="795">
        <v>7.0655055198765027E-5</v>
      </c>
      <c r="K308" s="795">
        <v>2.0636150339514714E-4</v>
      </c>
      <c r="L308" s="795">
        <v>1.80763504766146E-4</v>
      </c>
      <c r="M308" s="795">
        <v>2.1310613218772367E-4</v>
      </c>
      <c r="N308" s="795">
        <v>4.8878116042816444E-5</v>
      </c>
      <c r="O308" s="795">
        <v>6.0949286359668342E-4</v>
      </c>
      <c r="P308" s="795">
        <v>6.6377258147687357E-4</v>
      </c>
      <c r="Q308" s="795">
        <v>7.1181670689446364E-4</v>
      </c>
      <c r="R308" s="795">
        <v>7.3014214318778414E-4</v>
      </c>
      <c r="S308" s="795">
        <v>7.3197006266068065E-4</v>
      </c>
      <c r="T308" s="795">
        <v>4.8335112941000347E-4</v>
      </c>
      <c r="U308" s="795">
        <v>4.8335112941000347E-4</v>
      </c>
      <c r="V308" s="795">
        <v>4.9388215129564372E-4</v>
      </c>
      <c r="W308" s="795">
        <v>5.0613328152837589E-4</v>
      </c>
      <c r="X308" s="795">
        <v>-8.4413389440665121E-3</v>
      </c>
      <c r="Y308" s="795">
        <v>-4.199066621494274E-3</v>
      </c>
      <c r="Z308" s="795">
        <v>2.9896545726879609E-3</v>
      </c>
      <c r="AA308" s="795">
        <v>-1.296526919961849E-3</v>
      </c>
      <c r="AB308" s="795">
        <v>-2.1474776609826662E-3</v>
      </c>
      <c r="AC308" s="795">
        <v>9.8725154871657228E-3</v>
      </c>
      <c r="AD308" s="795">
        <v>-1.984494665272063E-3</v>
      </c>
      <c r="AE308" s="795">
        <v>3.3469711306826078E-3</v>
      </c>
      <c r="AF308" s="795">
        <v>2.415390215606994E-3</v>
      </c>
      <c r="AG308" s="795">
        <v>-1.3565378406464546E-2</v>
      </c>
      <c r="AH308" s="795">
        <v>-5.6694409179041116E-3</v>
      </c>
      <c r="AI308" s="795">
        <v>-8.0214727535571351E-3</v>
      </c>
    </row>
    <row r="309" spans="1:35" s="795" customFormat="1">
      <c r="A309" s="796">
        <v>44279</v>
      </c>
      <c r="B309" s="795">
        <v>1.0379490011502845E-4</v>
      </c>
      <c r="C309" s="795">
        <v>1.0590874261628969E-4</v>
      </c>
      <c r="D309" s="795">
        <v>1.8238799881586942E-4</v>
      </c>
      <c r="E309" s="795">
        <v>1.1451578021737241E-4</v>
      </c>
      <c r="F309" s="795">
        <v>1.1969819314328056E-4</v>
      </c>
      <c r="G309" s="795">
        <v>8.4119299354368238E-5</v>
      </c>
      <c r="H309" s="795">
        <v>5.3320201147677437E-6</v>
      </c>
      <c r="I309" s="795">
        <v>2.7845675511839474E-4</v>
      </c>
      <c r="J309" s="795">
        <v>-4.3510694227011371E-4</v>
      </c>
      <c r="K309" s="795">
        <v>1.503534880102908E-4</v>
      </c>
      <c r="L309" s="795">
        <v>1.9069113261838133E-4</v>
      </c>
      <c r="M309" s="795">
        <v>3.5736351852544423E-4</v>
      </c>
      <c r="N309" s="795">
        <v>-5.3734883677725165E-4</v>
      </c>
      <c r="O309" s="795">
        <v>6.0949286359668342E-4</v>
      </c>
      <c r="P309" s="795">
        <v>6.6377258147687357E-4</v>
      </c>
      <c r="Q309" s="795">
        <v>7.1181670689446364E-4</v>
      </c>
      <c r="R309" s="795">
        <v>7.3014214318778414E-4</v>
      </c>
      <c r="S309" s="795">
        <v>7.3197006266068065E-4</v>
      </c>
      <c r="T309" s="795">
        <v>4.8335112941000347E-4</v>
      </c>
      <c r="U309" s="795">
        <v>4.8335112941000347E-4</v>
      </c>
      <c r="V309" s="795">
        <v>4.9388215129564372E-4</v>
      </c>
      <c r="W309" s="795">
        <v>5.0613328152837589E-4</v>
      </c>
      <c r="X309" s="795">
        <v>1.6392170908874348E-3</v>
      </c>
      <c r="Y309" s="795">
        <v>2.0928663813397641E-3</v>
      </c>
      <c r="Z309" s="795">
        <v>1.6664733764257811E-3</v>
      </c>
      <c r="AA309" s="795">
        <v>-8.175685737260685E-3</v>
      </c>
      <c r="AB309" s="795">
        <v>-2.5279935697852807E-3</v>
      </c>
      <c r="AC309" s="795">
        <v>-3.8892422110480274E-3</v>
      </c>
      <c r="AD309" s="795">
        <v>-8.5136764940907383E-4</v>
      </c>
      <c r="AE309" s="795">
        <v>-4.7907398093467446E-3</v>
      </c>
      <c r="AF309" s="795">
        <v>5.9139394960687763E-3</v>
      </c>
      <c r="AG309" s="795">
        <v>-2.6138805672598187E-2</v>
      </c>
      <c r="AH309" s="795">
        <v>-1.3863631652862196E-2</v>
      </c>
      <c r="AI309" s="795">
        <v>-4.0618772921274804E-3</v>
      </c>
    </row>
    <row r="310" spans="1:35" s="795" customFormat="1">
      <c r="A310" s="796">
        <v>44280</v>
      </c>
      <c r="B310" s="795">
        <v>1.0379490011502845E-4</v>
      </c>
      <c r="C310" s="795">
        <v>9.6954675769866938E-5</v>
      </c>
      <c r="D310" s="795">
        <v>1.8238799881586942E-4</v>
      </c>
      <c r="E310" s="795">
        <v>2.1252533442983612E-4</v>
      </c>
      <c r="F310" s="795">
        <v>1.6264730670845218E-4</v>
      </c>
      <c r="G310" s="795">
        <v>7.1609055476429262E-5</v>
      </c>
      <c r="H310" s="795">
        <v>2.6068520107691562E-4</v>
      </c>
      <c r="I310" s="795">
        <v>1.7985175523582697E-4</v>
      </c>
      <c r="J310" s="795">
        <v>6.361273541586332E-4</v>
      </c>
      <c r="K310" s="795">
        <v>2.7111035993332422E-4</v>
      </c>
      <c r="L310" s="795">
        <v>1.8953360273576969E-4</v>
      </c>
      <c r="M310" s="795">
        <v>2.3810339179419771E-4</v>
      </c>
      <c r="N310" s="795">
        <v>1.9739919617056678E-4</v>
      </c>
      <c r="O310" s="795">
        <v>6.0949286359668342E-4</v>
      </c>
      <c r="P310" s="795">
        <v>6.6377258147687357E-4</v>
      </c>
      <c r="Q310" s="795">
        <v>7.1181670689446364E-4</v>
      </c>
      <c r="R310" s="795">
        <v>7.3014214318778414E-4</v>
      </c>
      <c r="S310" s="795">
        <v>7.3197006266068065E-4</v>
      </c>
      <c r="T310" s="795">
        <v>4.8335112941000347E-4</v>
      </c>
      <c r="U310" s="795">
        <v>4.8335112941000347E-4</v>
      </c>
      <c r="V310" s="795">
        <v>4.9388215129564372E-4</v>
      </c>
      <c r="W310" s="795">
        <v>5.0613328152837589E-4</v>
      </c>
      <c r="X310" s="795">
        <v>5.8032761244630748E-4</v>
      </c>
      <c r="Y310" s="795">
        <v>-2.6140335828339634E-4</v>
      </c>
      <c r="Z310" s="795">
        <v>2.4184635032824531E-3</v>
      </c>
      <c r="AA310" s="795">
        <v>1.5742068497304196E-4</v>
      </c>
      <c r="AB310" s="795">
        <v>1.8951748109317101E-3</v>
      </c>
      <c r="AC310" s="795">
        <v>5.5734747226883208E-3</v>
      </c>
      <c r="AD310" s="795">
        <v>1.4372238680424587E-3</v>
      </c>
      <c r="AE310" s="795">
        <v>-1.5793430904661454E-3</v>
      </c>
      <c r="AF310" s="795">
        <v>-1.9233548157704394E-4</v>
      </c>
      <c r="AG310" s="795">
        <v>2.4792092568549196E-2</v>
      </c>
      <c r="AH310" s="795">
        <v>9.6349802575521615E-3</v>
      </c>
      <c r="AI310" s="795">
        <v>4.3569041940267894E-3</v>
      </c>
    </row>
    <row r="311" spans="1:35" s="795" customFormat="1">
      <c r="A311" s="796">
        <v>44281</v>
      </c>
      <c r="B311" s="795">
        <v>1.0379490011502845E-4</v>
      </c>
      <c r="C311" s="795">
        <v>9.0924930535862813E-5</v>
      </c>
      <c r="D311" s="795">
        <v>1.8238799881586942E-4</v>
      </c>
      <c r="E311" s="795">
        <v>1.8495585107647372E-4</v>
      </c>
      <c r="F311" s="795">
        <v>8.9260161572068952E-5</v>
      </c>
      <c r="G311" s="795">
        <v>8.2401345699256723E-5</v>
      </c>
      <c r="H311" s="795">
        <v>2.98479799341278E-4</v>
      </c>
      <c r="I311" s="795">
        <v>4.6753047743619547E-4</v>
      </c>
      <c r="J311" s="795">
        <v>7.7455900069134387E-5</v>
      </c>
      <c r="K311" s="795">
        <v>1.9298511956056252E-4</v>
      </c>
      <c r="L311" s="795">
        <v>1.6993197972370311E-4</v>
      </c>
      <c r="M311" s="795">
        <v>3.8500906483163178E-4</v>
      </c>
      <c r="N311" s="795">
        <v>1.9588209650733823E-4</v>
      </c>
      <c r="O311" s="795">
        <v>6.0949286359668342E-4</v>
      </c>
      <c r="P311" s="795">
        <v>6.6377258147687357E-4</v>
      </c>
      <c r="Q311" s="795">
        <v>7.1181670689446364E-4</v>
      </c>
      <c r="R311" s="795">
        <v>7.3014214318778414E-4</v>
      </c>
      <c r="S311" s="795">
        <v>7.3197006266068065E-4</v>
      </c>
      <c r="T311" s="795">
        <v>4.8335112941000347E-4</v>
      </c>
      <c r="U311" s="795">
        <v>4.8335112941000347E-4</v>
      </c>
      <c r="V311" s="795">
        <v>4.9388215129564372E-4</v>
      </c>
      <c r="W311" s="795">
        <v>5.0613328152837589E-4</v>
      </c>
      <c r="X311" s="795">
        <v>8.3714331175406276E-3</v>
      </c>
      <c r="Y311" s="795">
        <v>6.5438846371477233E-3</v>
      </c>
      <c r="Z311" s="795">
        <v>1.9079364256120446E-3</v>
      </c>
      <c r="AA311" s="795">
        <v>7.3556504267657807E-4</v>
      </c>
      <c r="AB311" s="795">
        <v>1.3646292570759222E-3</v>
      </c>
      <c r="AC311" s="795">
        <v>-5.8502967236827574E-3</v>
      </c>
      <c r="AD311" s="795">
        <v>6.9718500423137097E-3</v>
      </c>
      <c r="AE311" s="795">
        <v>-3.3548637139491078E-4</v>
      </c>
      <c r="AF311" s="795">
        <v>-8.8210591665194293E-5</v>
      </c>
      <c r="AG311" s="795">
        <v>2.5381200987892871E-3</v>
      </c>
      <c r="AH311" s="795">
        <v>2.1059210865881361E-3</v>
      </c>
      <c r="AI311" s="795">
        <v>1.6474292993132078E-2</v>
      </c>
    </row>
    <row r="312" spans="1:35" s="795" customFormat="1">
      <c r="A312" s="796">
        <v>44284</v>
      </c>
      <c r="B312" s="795">
        <v>1.0379490011502845E-4</v>
      </c>
      <c r="C312" s="795">
        <v>8.3568968611169581E-5</v>
      </c>
      <c r="D312" s="795">
        <v>1.8238799881586942E-4</v>
      </c>
      <c r="E312" s="795">
        <v>1.327398446637762E-4</v>
      </c>
      <c r="F312" s="795">
        <v>7.9769149197828071E-5</v>
      </c>
      <c r="G312" s="795">
        <v>8.5235747872669521E-5</v>
      </c>
      <c r="H312" s="795">
        <v>9.3842592280735104E-5</v>
      </c>
      <c r="I312" s="795">
        <v>1.1252997868949066E-4</v>
      </c>
      <c r="J312" s="795">
        <v>3.6094576558509672E-4</v>
      </c>
      <c r="K312" s="795">
        <v>2.5955063438409809E-4</v>
      </c>
      <c r="L312" s="795">
        <v>2.4580801639828564E-4</v>
      </c>
      <c r="M312" s="795">
        <v>7.845737940084252E-4</v>
      </c>
      <c r="N312" s="795">
        <v>-3.9712520383039518E-5</v>
      </c>
      <c r="O312" s="795">
        <v>6.0949286359668342E-4</v>
      </c>
      <c r="P312" s="795">
        <v>6.6377258147687357E-4</v>
      </c>
      <c r="Q312" s="795">
        <v>7.1181670689446364E-4</v>
      </c>
      <c r="R312" s="795">
        <v>7.3014214318778414E-4</v>
      </c>
      <c r="S312" s="795">
        <v>7.3197006266068065E-4</v>
      </c>
      <c r="T312" s="795">
        <v>4.8335112941000347E-4</v>
      </c>
      <c r="U312" s="795">
        <v>4.8335112941000347E-4</v>
      </c>
      <c r="V312" s="795">
        <v>4.9388215129564372E-4</v>
      </c>
      <c r="W312" s="795">
        <v>5.0613328152837589E-4</v>
      </c>
      <c r="X312" s="795">
        <v>-8.7584467025214607E-4</v>
      </c>
      <c r="Y312" s="795">
        <v>1.8098840105669201E-3</v>
      </c>
      <c r="Z312" s="795">
        <v>1.8291634667400025E-3</v>
      </c>
      <c r="AA312" s="795">
        <v>-4.1510877123348555E-3</v>
      </c>
      <c r="AB312" s="795">
        <v>5.949483908203046E-4</v>
      </c>
      <c r="AC312" s="795">
        <v>1.5092654642718806E-3</v>
      </c>
      <c r="AD312" s="795">
        <v>-3.5944419657485405E-5</v>
      </c>
      <c r="AE312" s="795">
        <v>8.9748985938364889E-4</v>
      </c>
      <c r="AF312" s="795">
        <v>4.2979518111119219E-3</v>
      </c>
      <c r="AG312" s="795">
        <v>-9.3201346588532852E-3</v>
      </c>
      <c r="AH312" s="795">
        <v>2.5338500429228361E-3</v>
      </c>
      <c r="AI312" s="795">
        <v>6.8117662679045843E-4</v>
      </c>
    </row>
    <row r="313" spans="1:35" s="795" customFormat="1">
      <c r="A313" s="796">
        <v>44285</v>
      </c>
      <c r="B313" s="795">
        <v>1.0379490011502845E-4</v>
      </c>
      <c r="C313" s="795">
        <v>7.0284127569042454E-5</v>
      </c>
      <c r="D313" s="795">
        <v>1.8238799881586942E-4</v>
      </c>
      <c r="E313" s="795">
        <v>2.9467381132453063E-4</v>
      </c>
      <c r="F313" s="795">
        <v>3.2379229101042739E-4</v>
      </c>
      <c r="G313" s="795">
        <v>8.1251154135708603E-5</v>
      </c>
      <c r="H313" s="795">
        <v>3.5423017300173498E-4</v>
      </c>
      <c r="I313" s="795">
        <v>2.4847574196962263E-4</v>
      </c>
      <c r="J313" s="795">
        <v>3.7493651643050185E-4</v>
      </c>
      <c r="K313" s="795">
        <v>1.9670814398398129E-4</v>
      </c>
      <c r="L313" s="795">
        <v>1.8325678650166211E-4</v>
      </c>
      <c r="M313" s="795">
        <v>3.2503638310421579E-5</v>
      </c>
      <c r="N313" s="795">
        <v>5.4573725863615863E-4</v>
      </c>
      <c r="O313" s="795">
        <v>6.0949286359668342E-4</v>
      </c>
      <c r="P313" s="795">
        <v>6.6377258147687357E-4</v>
      </c>
      <c r="Q313" s="795">
        <v>7.1181670689446364E-4</v>
      </c>
      <c r="R313" s="795">
        <v>7.3014214318778414E-4</v>
      </c>
      <c r="S313" s="795">
        <v>7.3197006266068065E-4</v>
      </c>
      <c r="T313" s="795">
        <v>4.8335112941000347E-4</v>
      </c>
      <c r="U313" s="795">
        <v>4.8335112941000347E-4</v>
      </c>
      <c r="V313" s="795">
        <v>4.9388215129564372E-4</v>
      </c>
      <c r="W313" s="795">
        <v>5.0613328152837589E-4</v>
      </c>
      <c r="X313" s="795">
        <v>1.4799775009808336E-3</v>
      </c>
      <c r="Y313" s="795">
        <v>6.3918235205051577E-3</v>
      </c>
      <c r="Z313" s="795">
        <v>1.4047669273435925E-3</v>
      </c>
      <c r="AA313" s="795">
        <v>4.8924707090054476E-3</v>
      </c>
      <c r="AB313" s="795">
        <v>2.4219697535527995E-3</v>
      </c>
      <c r="AC313" s="795">
        <v>1.2256450777829109E-2</v>
      </c>
      <c r="AD313" s="795">
        <v>-1.5399599347956094E-3</v>
      </c>
      <c r="AE313" s="795">
        <v>-2.1921224523162586E-3</v>
      </c>
      <c r="AF313" s="795">
        <v>-2.2361240942039284E-3</v>
      </c>
      <c r="AG313" s="795">
        <v>9.226141616371919E-3</v>
      </c>
      <c r="AH313" s="795">
        <v>6.9974228439699804E-3</v>
      </c>
      <c r="AI313" s="795">
        <v>-4.654903536823074E-3</v>
      </c>
    </row>
    <row r="314" spans="1:35" s="795" customFormat="1">
      <c r="A314" s="796">
        <v>44286</v>
      </c>
      <c r="B314" s="795">
        <v>1.0379490011502845E-4</v>
      </c>
      <c r="C314" s="795">
        <v>1.0329447413504056E-4</v>
      </c>
      <c r="D314" s="795">
        <v>1.8238799881586942E-4</v>
      </c>
      <c r="E314" s="795">
        <v>2.2967316357114242E-4</v>
      </c>
      <c r="F314" s="795">
        <v>9.0331390743658702E-5</v>
      </c>
      <c r="G314" s="795">
        <v>7.6699403108282382E-5</v>
      </c>
      <c r="H314" s="795">
        <v>9.0754272691451199E-4</v>
      </c>
      <c r="I314" s="795">
        <v>2.4372696018559736E-4</v>
      </c>
      <c r="J314" s="795">
        <v>8.9853688406305032E-4</v>
      </c>
      <c r="K314" s="795">
        <v>2.1428875514506451E-4</v>
      </c>
      <c r="L314" s="795">
        <v>1.9199351783960594E-4</v>
      </c>
      <c r="M314" s="795">
        <v>1.800142995229681E-4</v>
      </c>
      <c r="N314" s="795">
        <v>3.3026530624891137E-4</v>
      </c>
      <c r="O314" s="795">
        <v>6.0949286359668342E-4</v>
      </c>
      <c r="P314" s="795">
        <v>6.6377258147687357E-4</v>
      </c>
      <c r="Q314" s="795">
        <v>7.1181670689446364E-4</v>
      </c>
      <c r="R314" s="795">
        <v>7.3014214318778414E-4</v>
      </c>
      <c r="S314" s="795">
        <v>7.3197006266068065E-4</v>
      </c>
      <c r="T314" s="795">
        <v>4.8335112941000347E-4</v>
      </c>
      <c r="U314" s="795">
        <v>4.8335112941000347E-4</v>
      </c>
      <c r="V314" s="795">
        <v>4.9388215129564372E-4</v>
      </c>
      <c r="W314" s="795">
        <v>5.0613328152837589E-4</v>
      </c>
      <c r="X314" s="795">
        <v>2.7148012103708208E-3</v>
      </c>
      <c r="Y314" s="795">
        <v>-1.8476392191568713E-4</v>
      </c>
      <c r="Z314" s="795">
        <v>-7.4131197864391041E-4</v>
      </c>
      <c r="AA314" s="795">
        <v>1.8048335001561444E-3</v>
      </c>
      <c r="AB314" s="795">
        <v>2.6524619858712128E-3</v>
      </c>
      <c r="AC314" s="795">
        <v>-3.5185905649792737E-4</v>
      </c>
      <c r="AD314" s="795">
        <v>3.6012580974020825E-3</v>
      </c>
      <c r="AE314" s="795">
        <v>-1.2727352699809513E-3</v>
      </c>
      <c r="AF314" s="795">
        <v>6.7933454812270089E-3</v>
      </c>
      <c r="AG314" s="795">
        <v>-2.7368344770206665E-4</v>
      </c>
      <c r="AH314" s="795">
        <v>7.6427163148868882E-3</v>
      </c>
      <c r="AI314" s="795">
        <v>5.5636615311649429E-3</v>
      </c>
    </row>
    <row r="315" spans="1:35" s="795" customFormat="1">
      <c r="A315" s="796">
        <v>44287</v>
      </c>
      <c r="B315" s="795">
        <v>1.0379490011502845E-4</v>
      </c>
      <c r="C315" s="795">
        <v>6.5669737508766701E-5</v>
      </c>
      <c r="D315" s="795">
        <v>1.8238799881586942E-4</v>
      </c>
      <c r="E315" s="795">
        <v>2.6835043559936267E-5</v>
      </c>
      <c r="F315" s="795">
        <v>-2.9550193093808019E-5</v>
      </c>
      <c r="G315" s="795">
        <v>8.80555238365055E-5</v>
      </c>
      <c r="H315" s="795">
        <v>5.8093908718914733E-5</v>
      </c>
      <c r="I315" s="795">
        <v>1.140239278432098E-4</v>
      </c>
      <c r="J315" s="795">
        <v>9.8721147772096174E-5</v>
      </c>
      <c r="K315" s="795">
        <v>1.9472294162858894E-4</v>
      </c>
      <c r="L315" s="795">
        <v>1.8742444160824157E-4</v>
      </c>
      <c r="M315" s="795">
        <v>2.5473244747065138E-4</v>
      </c>
      <c r="N315" s="795">
        <v>1.8621457117062867E-4</v>
      </c>
      <c r="O315" s="795">
        <v>3.6162856090404816E-4</v>
      </c>
      <c r="P315" s="795">
        <v>4.158948329748835E-4</v>
      </c>
      <c r="Q315" s="795">
        <v>4.6392705722264616E-4</v>
      </c>
      <c r="R315" s="795">
        <v>4.8224795406115462E-4</v>
      </c>
      <c r="S315" s="795">
        <v>4.8407542073403143E-4</v>
      </c>
      <c r="T315" s="795">
        <v>4.8335112941000347E-4</v>
      </c>
      <c r="U315" s="795">
        <v>4.8335112941000347E-4</v>
      </c>
      <c r="V315" s="795">
        <v>4.9388215129564372E-4</v>
      </c>
      <c r="W315" s="795">
        <v>5.0613328152837589E-4</v>
      </c>
      <c r="X315" s="795">
        <v>5.5616384419487908E-4</v>
      </c>
      <c r="Y315" s="795">
        <v>-3.2937082661026462E-3</v>
      </c>
      <c r="Z315" s="795">
        <v>-1.2676800942655886E-3</v>
      </c>
      <c r="AA315" s="795">
        <v>9.4863415385204597E-4</v>
      </c>
      <c r="AB315" s="795">
        <v>-8.0782600394035953E-4</v>
      </c>
      <c r="AC315" s="795">
        <v>4.7263827433114969E-3</v>
      </c>
      <c r="AD315" s="795">
        <v>5.4764537542006941E-3</v>
      </c>
      <c r="AE315" s="795">
        <v>5.3948870360476242E-4</v>
      </c>
      <c r="AF315" s="795">
        <v>-1.1780206489943046E-3</v>
      </c>
      <c r="AG315" s="795">
        <v>1.6843080159535617E-2</v>
      </c>
      <c r="AH315" s="795">
        <v>-5.497189300668559E-3</v>
      </c>
      <c r="AI315" s="795">
        <v>1.1557109397007714E-2</v>
      </c>
    </row>
    <row r="316" spans="1:35" s="795" customFormat="1">
      <c r="A316" s="796">
        <v>44291</v>
      </c>
      <c r="B316" s="795">
        <v>1.0379490011502845E-4</v>
      </c>
      <c r="C316" s="795">
        <v>9.6816678239131093E-5</v>
      </c>
      <c r="D316" s="795">
        <v>1.8238799881586942E-4</v>
      </c>
      <c r="E316" s="795">
        <v>1.5291758084945428E-4</v>
      </c>
      <c r="F316" s="795">
        <v>1.8288207089423025E-4</v>
      </c>
      <c r="G316" s="795">
        <v>6.7597965926147197E-5</v>
      </c>
      <c r="H316" s="795">
        <v>1.4844857079232554E-4</v>
      </c>
      <c r="I316" s="795">
        <v>1.8194894653134064E-4</v>
      </c>
      <c r="J316" s="795">
        <v>1.8818380743979013E-4</v>
      </c>
      <c r="K316" s="795">
        <v>9.6247710189789615E-5</v>
      </c>
      <c r="L316" s="795">
        <v>3.1336872057474707E-4</v>
      </c>
      <c r="M316" s="795">
        <v>5.0989946636703642E-4</v>
      </c>
      <c r="N316" s="795">
        <v>4.4394343473586062E-5</v>
      </c>
      <c r="O316" s="795">
        <v>3.6162856090404816E-4</v>
      </c>
      <c r="P316" s="795">
        <v>4.158948329748835E-4</v>
      </c>
      <c r="Q316" s="795">
        <v>4.6392705722264616E-4</v>
      </c>
      <c r="R316" s="795">
        <v>4.8224795406115462E-4</v>
      </c>
      <c r="S316" s="795">
        <v>4.8407542073403143E-4</v>
      </c>
      <c r="T316" s="795">
        <v>4.8335112941000347E-4</v>
      </c>
      <c r="U316" s="795">
        <v>4.8335112941000347E-4</v>
      </c>
      <c r="V316" s="795">
        <v>4.9388215129564372E-4</v>
      </c>
      <c r="W316" s="795">
        <v>5.0613328152837589E-4</v>
      </c>
      <c r="X316" s="795">
        <v>1.4604253333840855E-3</v>
      </c>
      <c r="Y316" s="795">
        <v>-1.902688659652485E-3</v>
      </c>
      <c r="Z316" s="795">
        <v>5.9059830118490808E-4</v>
      </c>
      <c r="AA316" s="795">
        <v>-9.8338727998992237E-4</v>
      </c>
      <c r="AB316" s="795">
        <v>2.4474931898161856E-3</v>
      </c>
      <c r="AC316" s="795">
        <v>4.1681749307216354E-3</v>
      </c>
      <c r="AD316" s="795">
        <v>5.0077469159572896E-3</v>
      </c>
      <c r="AE316" s="795">
        <v>-1.891946839371883E-5</v>
      </c>
      <c r="AF316" s="795">
        <v>3.402275734004867E-3</v>
      </c>
      <c r="AG316" s="795">
        <v>3.7501739527079359E-4</v>
      </c>
      <c r="AH316" s="795">
        <v>1.5454032133518814E-2</v>
      </c>
      <c r="AI316" s="795">
        <v>1.4245724442747854E-2</v>
      </c>
    </row>
    <row r="317" spans="1:35" s="795" customFormat="1">
      <c r="A317" s="796">
        <v>44292</v>
      </c>
      <c r="B317" s="795">
        <v>1.0379490011502845E-4</v>
      </c>
      <c r="C317" s="795">
        <v>8.5569163245091673E-5</v>
      </c>
      <c r="D317" s="795">
        <v>1.8238799881586942E-4</v>
      </c>
      <c r="E317" s="795">
        <v>1.1750114361452901E-4</v>
      </c>
      <c r="F317" s="795">
        <v>1.2849576061557677E-4</v>
      </c>
      <c r="G317" s="795">
        <v>1.4427498129809813E-4</v>
      </c>
      <c r="H317" s="795">
        <v>1.1759696973778766E-4</v>
      </c>
      <c r="I317" s="795">
        <v>2.1470754490127142E-4</v>
      </c>
      <c r="J317" s="795">
        <v>3.7921383138694864E-4</v>
      </c>
      <c r="K317" s="795">
        <v>2.1989200161387501E-4</v>
      </c>
      <c r="L317" s="795">
        <v>1.9788098657236297E-4</v>
      </c>
      <c r="M317" s="795">
        <v>1.5325446986169666E-4</v>
      </c>
      <c r="N317" s="795">
        <v>1.0967972705855367E-4</v>
      </c>
      <c r="O317" s="795">
        <v>3.6162856090404816E-4</v>
      </c>
      <c r="P317" s="795">
        <v>4.158948329748835E-4</v>
      </c>
      <c r="Q317" s="795">
        <v>4.6392705722264616E-4</v>
      </c>
      <c r="R317" s="795">
        <v>4.8224795406115462E-4</v>
      </c>
      <c r="S317" s="795">
        <v>4.8407542073403143E-4</v>
      </c>
      <c r="T317" s="795">
        <v>4.8335112941000347E-4</v>
      </c>
      <c r="U317" s="795">
        <v>4.8335112941000347E-4</v>
      </c>
      <c r="V317" s="795">
        <v>4.9388215129564372E-4</v>
      </c>
      <c r="W317" s="795">
        <v>5.0613328152837589E-4</v>
      </c>
      <c r="X317" s="795">
        <v>7.9573221493389745E-4</v>
      </c>
      <c r="Y317" s="795">
        <v>-3.1995385748835314E-3</v>
      </c>
      <c r="Z317" s="795">
        <v>-2.4686382592759015E-3</v>
      </c>
      <c r="AA317" s="795">
        <v>9.2240756079431385E-4</v>
      </c>
      <c r="AB317" s="795">
        <v>1.1770188262287817E-3</v>
      </c>
      <c r="AC317" s="795">
        <v>7.376514967917025E-3</v>
      </c>
      <c r="AD317" s="795">
        <v>-1.016505823214886E-3</v>
      </c>
      <c r="AE317" s="795">
        <v>3.5359386839628471E-4</v>
      </c>
      <c r="AF317" s="795">
        <v>-1.9190972081138957E-3</v>
      </c>
      <c r="AG317" s="795">
        <v>1.1834205139868104E-2</v>
      </c>
      <c r="AH317" s="795">
        <v>3.8636836563659127E-3</v>
      </c>
      <c r="AI317" s="795">
        <v>-2.1932771024224529E-4</v>
      </c>
    </row>
    <row r="318" spans="1:35" s="795" customFormat="1">
      <c r="A318" s="796">
        <v>44293</v>
      </c>
      <c r="B318" s="795">
        <v>1.0379490011502845E-4</v>
      </c>
      <c r="C318" s="795">
        <v>7.1404763520632741E-5</v>
      </c>
      <c r="D318" s="795">
        <v>1.8238799881586942E-4</v>
      </c>
      <c r="E318" s="795">
        <v>9.9888020772098685E-5</v>
      </c>
      <c r="F318" s="795">
        <v>1.0060956576785074E-4</v>
      </c>
      <c r="G318" s="795">
        <v>7.8942242107471472E-5</v>
      </c>
      <c r="H318" s="795">
        <v>-1.0719123433311495E-7</v>
      </c>
      <c r="I318" s="795">
        <v>2.154420425779513E-4</v>
      </c>
      <c r="J318" s="795">
        <v>3.2075160849576179E-5</v>
      </c>
      <c r="K318" s="795">
        <v>2.0908940280284227E-4</v>
      </c>
      <c r="L318" s="795">
        <v>1.9564156297380286E-4</v>
      </c>
      <c r="M318" s="795">
        <v>2.6037988877947171E-4</v>
      </c>
      <c r="N318" s="795">
        <v>7.3739463006372574E-5</v>
      </c>
      <c r="O318" s="795">
        <v>3.6162856090404816E-4</v>
      </c>
      <c r="P318" s="795">
        <v>4.158948329748835E-4</v>
      </c>
      <c r="Q318" s="795">
        <v>4.6392705722264616E-4</v>
      </c>
      <c r="R318" s="795">
        <v>4.8224795406115462E-4</v>
      </c>
      <c r="S318" s="795">
        <v>4.8407542073403143E-4</v>
      </c>
      <c r="T318" s="795">
        <v>4.8335112941000347E-4</v>
      </c>
      <c r="U318" s="795">
        <v>4.8335112941000347E-4</v>
      </c>
      <c r="V318" s="795">
        <v>4.9388215129564372E-4</v>
      </c>
      <c r="W318" s="795">
        <v>5.0613328152837589E-4</v>
      </c>
      <c r="X318" s="795">
        <v>9.2235121480266358E-5</v>
      </c>
      <c r="Y318" s="795">
        <v>-8.665336032810389E-4</v>
      </c>
      <c r="Z318" s="795">
        <v>1.4236070609348062E-3</v>
      </c>
      <c r="AA318" s="795">
        <v>1.7475881713568953E-4</v>
      </c>
      <c r="AB318" s="795">
        <v>-7.1316938964116616E-4</v>
      </c>
      <c r="AC318" s="795">
        <v>-8.0863821502374922E-4</v>
      </c>
      <c r="AD318" s="795">
        <v>4.8113179344855261E-4</v>
      </c>
      <c r="AE318" s="795">
        <v>3.1488242297670332E-3</v>
      </c>
      <c r="AF318" s="795">
        <v>1.129062952344162E-3</v>
      </c>
      <c r="AG318" s="795">
        <v>6.8217040324469735E-4</v>
      </c>
      <c r="AH318" s="795">
        <v>1.2422345913729593E-3</v>
      </c>
      <c r="AI318" s="795">
        <v>7.4334924842145433E-4</v>
      </c>
    </row>
    <row r="319" spans="1:35" s="795" customFormat="1">
      <c r="A319" s="796">
        <v>44294</v>
      </c>
      <c r="B319" s="795">
        <v>1.0379490011502845E-4</v>
      </c>
      <c r="C319" s="795">
        <v>7.2461370303589234E-5</v>
      </c>
      <c r="D319" s="795">
        <v>1.8238799881586942E-4</v>
      </c>
      <c r="E319" s="795">
        <v>3.2189266800974892E-4</v>
      </c>
      <c r="F319" s="795">
        <v>2.4021252398997994E-4</v>
      </c>
      <c r="G319" s="795">
        <v>8.8022170229073993E-5</v>
      </c>
      <c r="H319" s="795">
        <v>3.6203561162850839E-4</v>
      </c>
      <c r="I319" s="795">
        <v>2.036893526660144E-4</v>
      </c>
      <c r="J319" s="795">
        <v>-2.8234955652650662E-4</v>
      </c>
      <c r="K319" s="795">
        <v>3.9192499398654768E-4</v>
      </c>
      <c r="L319" s="795">
        <v>1.9734305181051681E-4</v>
      </c>
      <c r="M319" s="795">
        <v>1.2274617998841997E-4</v>
      </c>
      <c r="N319" s="795">
        <v>2.119013530132996E-4</v>
      </c>
      <c r="O319" s="795">
        <v>3.6162856090404816E-4</v>
      </c>
      <c r="P319" s="795">
        <v>4.158948329748835E-4</v>
      </c>
      <c r="Q319" s="795">
        <v>4.6392705722264616E-4</v>
      </c>
      <c r="R319" s="795">
        <v>4.8224795406115462E-4</v>
      </c>
      <c r="S319" s="795">
        <v>4.8407542073403143E-4</v>
      </c>
      <c r="T319" s="795">
        <v>4.8335112941000347E-4</v>
      </c>
      <c r="U319" s="795">
        <v>4.8335112941000347E-4</v>
      </c>
      <c r="V319" s="795">
        <v>4.9388215129564372E-4</v>
      </c>
      <c r="W319" s="795">
        <v>5.0613328152837589E-4</v>
      </c>
      <c r="X319" s="795">
        <v>-6.9579691729271254E-5</v>
      </c>
      <c r="Y319" s="795">
        <v>-2.6947251160639452E-3</v>
      </c>
      <c r="Z319" s="795">
        <v>-1.8080624561130909E-3</v>
      </c>
      <c r="AA319" s="795">
        <v>3.3838097282250512E-3</v>
      </c>
      <c r="AB319" s="795">
        <v>9.5875514366539072E-4</v>
      </c>
      <c r="AC319" s="795">
        <v>2.5108534447606523E-3</v>
      </c>
      <c r="AD319" s="795">
        <v>9.6687481254464913E-4</v>
      </c>
      <c r="AE319" s="795">
        <v>1.5392493987702593E-3</v>
      </c>
      <c r="AF319" s="795">
        <v>1.0300906798812459E-3</v>
      </c>
      <c r="AG319" s="795">
        <v>1.6402856798447996E-2</v>
      </c>
      <c r="AH319" s="795">
        <v>5.3767290140602775E-3</v>
      </c>
      <c r="AI319" s="795">
        <v>6.813847328644318E-3</v>
      </c>
    </row>
    <row r="320" spans="1:35" s="795" customFormat="1">
      <c r="A320" s="796">
        <v>44295</v>
      </c>
      <c r="B320" s="795">
        <v>1.0379490011502845E-4</v>
      </c>
      <c r="C320" s="795">
        <v>7.9533640916507053E-5</v>
      </c>
      <c r="D320" s="795">
        <v>1.8238799881586942E-4</v>
      </c>
      <c r="E320" s="795">
        <v>9.2904236842050736E-5</v>
      </c>
      <c r="F320" s="795">
        <v>3.6218246696861911E-5</v>
      </c>
      <c r="G320" s="795">
        <v>5.9622673651116287E-5</v>
      </c>
      <c r="H320" s="795">
        <v>-2.0071346276351321E-5</v>
      </c>
      <c r="I320" s="795">
        <v>1.0658352215626721E-3</v>
      </c>
      <c r="J320" s="795">
        <v>-3.8013719939022916E-4</v>
      </c>
      <c r="K320" s="795">
        <v>-2.0354234056441101E-5</v>
      </c>
      <c r="L320" s="795">
        <v>1.9371815309532359E-4</v>
      </c>
      <c r="M320" s="795">
        <v>2.7389010684930604E-4</v>
      </c>
      <c r="N320" s="795">
        <v>5.1923562726408079E-4</v>
      </c>
      <c r="O320" s="795">
        <v>3.6162856090404816E-4</v>
      </c>
      <c r="P320" s="795">
        <v>4.158948329748835E-4</v>
      </c>
      <c r="Q320" s="795">
        <v>4.6392705722264616E-4</v>
      </c>
      <c r="R320" s="795">
        <v>4.8224795406115462E-4</v>
      </c>
      <c r="S320" s="795">
        <v>4.8407542073403143E-4</v>
      </c>
      <c r="T320" s="795">
        <v>4.8335112941000347E-4</v>
      </c>
      <c r="U320" s="795">
        <v>4.8335112941000347E-4</v>
      </c>
      <c r="V320" s="795">
        <v>4.9388215129564372E-4</v>
      </c>
      <c r="W320" s="795">
        <v>5.0613328152837589E-4</v>
      </c>
      <c r="X320" s="795">
        <v>1.0966641666401156E-3</v>
      </c>
      <c r="Y320" s="795">
        <v>2.610422183262795E-3</v>
      </c>
      <c r="Z320" s="795">
        <v>2.4109863936330189E-3</v>
      </c>
      <c r="AA320" s="795">
        <v>2.9047998764175631E-4</v>
      </c>
      <c r="AB320" s="795">
        <v>-1.9232315633549435E-3</v>
      </c>
      <c r="AC320" s="795">
        <v>-4.5143471507702593E-4</v>
      </c>
      <c r="AD320" s="795">
        <v>2.3717650133401325E-3</v>
      </c>
      <c r="AE320" s="795">
        <v>1.1459833485276683E-3</v>
      </c>
      <c r="AF320" s="795">
        <v>3.2336273693731599E-3</v>
      </c>
      <c r="AG320" s="795">
        <v>8.4009255050905285E-3</v>
      </c>
      <c r="AH320" s="795">
        <v>7.7193409108899935E-4</v>
      </c>
      <c r="AI320" s="795">
        <v>3.5422256581780776E-3</v>
      </c>
    </row>
    <row r="321" spans="1:35" s="795" customFormat="1">
      <c r="A321" s="796">
        <v>44298</v>
      </c>
      <c r="B321" s="795">
        <v>1.0379490011502845E-4</v>
      </c>
      <c r="C321" s="795">
        <v>8.5542730141829892E-5</v>
      </c>
      <c r="D321" s="795">
        <v>1.8238799881586942E-4</v>
      </c>
      <c r="E321" s="795">
        <v>1.6392223696404251E-4</v>
      </c>
      <c r="F321" s="795">
        <v>1.0168600976023789E-4</v>
      </c>
      <c r="G321" s="795">
        <v>4.4856289533212745E-5</v>
      </c>
      <c r="H321" s="795">
        <v>1.7430670153784078E-4</v>
      </c>
      <c r="I321" s="795">
        <v>3.1333057934990194E-4</v>
      </c>
      <c r="J321" s="795">
        <v>2.2174997690105336E-4</v>
      </c>
      <c r="K321" s="795">
        <v>3.1349963081028775E-4</v>
      </c>
      <c r="L321" s="795">
        <v>2.6477977041472478E-4</v>
      </c>
      <c r="M321" s="795">
        <v>5.5302440505000661E-4</v>
      </c>
      <c r="N321" s="795">
        <v>3.1172006460367108E-4</v>
      </c>
      <c r="O321" s="795">
        <v>3.6162856090404816E-4</v>
      </c>
      <c r="P321" s="795">
        <v>4.158948329748835E-4</v>
      </c>
      <c r="Q321" s="795">
        <v>4.6392705722264616E-4</v>
      </c>
      <c r="R321" s="795">
        <v>4.8224795406115462E-4</v>
      </c>
      <c r="S321" s="795">
        <v>4.8407542073403143E-4</v>
      </c>
      <c r="T321" s="795">
        <v>4.8335112941000347E-4</v>
      </c>
      <c r="U321" s="795">
        <v>4.8335112941000347E-4</v>
      </c>
      <c r="V321" s="795">
        <v>4.9388215129564372E-4</v>
      </c>
      <c r="W321" s="795">
        <v>5.0613328152837589E-4</v>
      </c>
      <c r="X321" s="795">
        <v>1.0556480968604287E-3</v>
      </c>
      <c r="Y321" s="795">
        <v>-2.1546179619430506E-3</v>
      </c>
      <c r="Z321" s="795">
        <v>-4.948953343701934E-4</v>
      </c>
      <c r="AA321" s="795">
        <v>3.3000857635112624E-4</v>
      </c>
      <c r="AB321" s="795">
        <v>2.4971644943705407E-4</v>
      </c>
      <c r="AC321" s="795">
        <v>4.5992612663339205E-3</v>
      </c>
      <c r="AD321" s="795">
        <v>6.3550679278656652E-4</v>
      </c>
      <c r="AE321" s="795">
        <v>2.0099379894267244E-3</v>
      </c>
      <c r="AF321" s="795">
        <v>-2.0281965463797569E-4</v>
      </c>
      <c r="AG321" s="795">
        <v>8.8013771304449318E-3</v>
      </c>
      <c r="AH321" s="795">
        <v>5.6194243993643589E-3</v>
      </c>
      <c r="AI321" s="795">
        <v>2.2291156729732364E-3</v>
      </c>
    </row>
    <row r="322" spans="1:35" s="795" customFormat="1">
      <c r="A322" s="796">
        <v>44299</v>
      </c>
      <c r="B322" s="795">
        <v>1.0379490011502845E-4</v>
      </c>
      <c r="C322" s="795">
        <v>5.7053093608816496E-5</v>
      </c>
      <c r="D322" s="795">
        <v>1.8238799881586942E-4</v>
      </c>
      <c r="E322" s="795">
        <v>1.0980229312829159E-4</v>
      </c>
      <c r="F322" s="795">
        <v>-7.3819322611634597E-5</v>
      </c>
      <c r="G322" s="795">
        <v>5.6209790837202789E-5</v>
      </c>
      <c r="H322" s="795">
        <v>1.7846590270265139E-5</v>
      </c>
      <c r="I322" s="795">
        <v>2.4154739939108438E-5</v>
      </c>
      <c r="J322" s="795">
        <v>-5.3772171296939675E-4</v>
      </c>
      <c r="K322" s="795">
        <v>1.4015583541304721E-4</v>
      </c>
      <c r="L322" s="795">
        <v>2.1167776232444702E-4</v>
      </c>
      <c r="M322" s="795">
        <v>1.5570108577978026E-4</v>
      </c>
      <c r="N322" s="795">
        <v>-4.7343622497919569E-5</v>
      </c>
      <c r="O322" s="795">
        <v>3.6162856090404816E-4</v>
      </c>
      <c r="P322" s="795">
        <v>4.158948329748835E-4</v>
      </c>
      <c r="Q322" s="795">
        <v>4.6392705722264616E-4</v>
      </c>
      <c r="R322" s="795">
        <v>4.8224795406115462E-4</v>
      </c>
      <c r="S322" s="795">
        <v>4.8407542073403143E-4</v>
      </c>
      <c r="T322" s="795">
        <v>4.8335112941000347E-4</v>
      </c>
      <c r="U322" s="795">
        <v>4.8335112941000347E-4</v>
      </c>
      <c r="V322" s="795">
        <v>4.9388215129564372E-4</v>
      </c>
      <c r="W322" s="795">
        <v>5.0613328152837589E-4</v>
      </c>
      <c r="X322" s="795">
        <v>6.9695202620856378E-4</v>
      </c>
      <c r="Y322" s="795">
        <v>-5.7470618181952871E-3</v>
      </c>
      <c r="Z322" s="795">
        <v>-2.1342884036820164E-3</v>
      </c>
      <c r="AA322" s="795">
        <v>-1.8885120615114159E-3</v>
      </c>
      <c r="AB322" s="795">
        <v>-4.9825184905583075E-4</v>
      </c>
      <c r="AC322" s="795">
        <v>2.9430269463832648E-3</v>
      </c>
      <c r="AD322" s="795">
        <v>8.7095051529839651E-4</v>
      </c>
      <c r="AE322" s="795">
        <v>5.39272840793803E-4</v>
      </c>
      <c r="AF322" s="795">
        <v>5.2373422577833839E-3</v>
      </c>
      <c r="AG322" s="795">
        <v>3.3056187553495153E-3</v>
      </c>
      <c r="AH322" s="795">
        <v>-1.1076241138563425E-4</v>
      </c>
      <c r="AI322" s="795">
        <v>1.5513887412841321E-3</v>
      </c>
    </row>
    <row r="323" spans="1:35" s="795" customFormat="1">
      <c r="A323" s="796">
        <v>44300</v>
      </c>
      <c r="B323" s="795">
        <v>1.0379490011502845E-4</v>
      </c>
      <c r="C323" s="795">
        <v>5.8111231087787374E-5</v>
      </c>
      <c r="D323" s="795">
        <v>1.8238799881586942E-4</v>
      </c>
      <c r="E323" s="795">
        <v>1.7623471955152681E-4</v>
      </c>
      <c r="F323" s="795">
        <v>-6.4631498773781715E-5</v>
      </c>
      <c r="G323" s="795">
        <v>1.5272306935898428E-4</v>
      </c>
      <c r="H323" s="795">
        <v>2.2235947154869429E-4</v>
      </c>
      <c r="I323" s="795">
        <v>2.0258324807942429E-4</v>
      </c>
      <c r="J323" s="795">
        <v>8.9019905434595259E-4</v>
      </c>
      <c r="K323" s="795">
        <v>1.4717152584653448E-4</v>
      </c>
      <c r="L323" s="795">
        <v>2.0759289226335298E-4</v>
      </c>
      <c r="M323" s="795">
        <v>2.1682124130539826E-4</v>
      </c>
      <c r="N323" s="795">
        <v>3.8222640234519822E-4</v>
      </c>
      <c r="O323" s="795">
        <v>3.6162856090404816E-4</v>
      </c>
      <c r="P323" s="795">
        <v>4.158948329748835E-4</v>
      </c>
      <c r="Q323" s="795">
        <v>4.6392705722264616E-4</v>
      </c>
      <c r="R323" s="795">
        <v>4.8224795406115462E-4</v>
      </c>
      <c r="S323" s="795">
        <v>4.8407542073403143E-4</v>
      </c>
      <c r="T323" s="795">
        <v>4.8335112941000347E-4</v>
      </c>
      <c r="U323" s="795">
        <v>4.8335112941000347E-4</v>
      </c>
      <c r="V323" s="795">
        <v>4.9388215129564372E-4</v>
      </c>
      <c r="W323" s="795">
        <v>5.0613328152837589E-4</v>
      </c>
      <c r="X323" s="795">
        <v>3.6195463227566282E-3</v>
      </c>
      <c r="Y323" s="795">
        <v>3.5264549260634048E-3</v>
      </c>
      <c r="Z323" s="795">
        <v>-7.3781222422519832E-4</v>
      </c>
      <c r="AA323" s="795">
        <v>-2.5505229131306262E-4</v>
      </c>
      <c r="AB323" s="795">
        <v>1.1539487603418053E-3</v>
      </c>
      <c r="AC323" s="795">
        <v>-1.35680409639094E-3</v>
      </c>
      <c r="AD323" s="795">
        <v>-2.3429557598784179E-3</v>
      </c>
      <c r="AE323" s="795">
        <v>4.874315301190979E-4</v>
      </c>
      <c r="AF323" s="795">
        <v>-4.4631211859516018E-3</v>
      </c>
      <c r="AG323" s="795">
        <v>-4.6014317810945116E-3</v>
      </c>
      <c r="AH323" s="795">
        <v>6.6444189801284637E-6</v>
      </c>
      <c r="AI323" s="795">
        <v>-1.5674396985534411E-3</v>
      </c>
    </row>
    <row r="324" spans="1:35" s="795" customFormat="1">
      <c r="A324" s="796">
        <v>44301</v>
      </c>
      <c r="B324" s="795">
        <v>1.0379490011502845E-4</v>
      </c>
      <c r="C324" s="795">
        <v>5.4393197012059247E-5</v>
      </c>
      <c r="D324" s="795">
        <v>1.8238799881586942E-4</v>
      </c>
      <c r="E324" s="795">
        <v>1.9179018268067338E-4</v>
      </c>
      <c r="F324" s="795">
        <v>1.1645565811524428E-4</v>
      </c>
      <c r="G324" s="795">
        <v>6.9254161068066367E-5</v>
      </c>
      <c r="H324" s="795">
        <v>1.5017977516906811E-4</v>
      </c>
      <c r="I324" s="795">
        <v>4.2533865448102226E-4</v>
      </c>
      <c r="J324" s="795">
        <v>1.202400913707935E-3</v>
      </c>
      <c r="K324" s="795">
        <v>1.5874695231965497E-4</v>
      </c>
      <c r="L324" s="795">
        <v>2.1297026623856574E-4</v>
      </c>
      <c r="M324" s="795">
        <v>1.6328449250169186E-4</v>
      </c>
      <c r="N324" s="795">
        <v>5.2269364405854724E-4</v>
      </c>
      <c r="O324" s="795">
        <v>3.6162856090404816E-4</v>
      </c>
      <c r="P324" s="795">
        <v>4.158948329748835E-4</v>
      </c>
      <c r="Q324" s="795">
        <v>4.6392705722264616E-4</v>
      </c>
      <c r="R324" s="795">
        <v>4.8224795406115462E-4</v>
      </c>
      <c r="S324" s="795">
        <v>4.8407542073403143E-4</v>
      </c>
      <c r="T324" s="795">
        <v>4.8335112941000347E-4</v>
      </c>
      <c r="U324" s="795">
        <v>4.8335112941000347E-4</v>
      </c>
      <c r="V324" s="795">
        <v>4.9388215129564372E-4</v>
      </c>
      <c r="W324" s="795">
        <v>5.0613328152837589E-4</v>
      </c>
      <c r="X324" s="795">
        <v>-1.0861225690762533E-3</v>
      </c>
      <c r="Y324" s="795">
        <v>-6.9833984619770417E-3</v>
      </c>
      <c r="Z324" s="795">
        <v>-7.218692397776616E-3</v>
      </c>
      <c r="AA324" s="795">
        <v>4.0580071231466341E-4</v>
      </c>
      <c r="AB324" s="795">
        <v>3.3903810090101238E-3</v>
      </c>
      <c r="AC324" s="795">
        <v>4.074268732262798E-3</v>
      </c>
      <c r="AD324" s="795">
        <v>2.3164029900100136E-3</v>
      </c>
      <c r="AE324" s="795">
        <v>1.314591455713332E-3</v>
      </c>
      <c r="AF324" s="795">
        <v>1.5732480189025733E-3</v>
      </c>
      <c r="AG324" s="795">
        <v>-1.3914150633188571E-3</v>
      </c>
      <c r="AH324" s="795">
        <v>7.7958104541406836E-3</v>
      </c>
      <c r="AI324" s="795">
        <v>9.8431254765152243E-3</v>
      </c>
    </row>
    <row r="325" spans="1:35" s="795" customFormat="1">
      <c r="A325" s="796">
        <v>44302</v>
      </c>
      <c r="B325" s="795">
        <v>1.0379490011502845E-4</v>
      </c>
      <c r="C325" s="795">
        <v>8.0479865175675513E-5</v>
      </c>
      <c r="D325" s="795">
        <v>1.8238799881586942E-4</v>
      </c>
      <c r="E325" s="795">
        <v>2.1085272967802382E-4</v>
      </c>
      <c r="F325" s="795">
        <v>1.4207050206871408E-4</v>
      </c>
      <c r="G325" s="795">
        <v>5.0915311999610857E-4</v>
      </c>
      <c r="H325" s="795">
        <v>4.5418614865999629E-4</v>
      </c>
      <c r="I325" s="795">
        <v>2.3048848764495311E-4</v>
      </c>
      <c r="J325" s="795">
        <v>4.7717890665355256E-4</v>
      </c>
      <c r="K325" s="795">
        <v>7.1377268592520693E-5</v>
      </c>
      <c r="L325" s="795">
        <v>2.1234322094509928E-4</v>
      </c>
      <c r="M325" s="795">
        <v>2.3370801408595376E-4</v>
      </c>
      <c r="N325" s="795">
        <v>4.4117718996927735E-4</v>
      </c>
      <c r="O325" s="795">
        <v>3.6162856090404816E-4</v>
      </c>
      <c r="P325" s="795">
        <v>4.158948329748835E-4</v>
      </c>
      <c r="Q325" s="795">
        <v>4.6392705722264616E-4</v>
      </c>
      <c r="R325" s="795">
        <v>4.8224795406115462E-4</v>
      </c>
      <c r="S325" s="795">
        <v>4.8407542073403143E-4</v>
      </c>
      <c r="T325" s="795">
        <v>4.8335112941000347E-4</v>
      </c>
      <c r="U325" s="795">
        <v>4.8335112941000347E-4</v>
      </c>
      <c r="V325" s="795">
        <v>4.9388215129564372E-4</v>
      </c>
      <c r="W325" s="795">
        <v>5.0613328152837589E-4</v>
      </c>
      <c r="X325" s="795">
        <v>-1.4679671922301907E-4</v>
      </c>
      <c r="Y325" s="795">
        <v>1.9033278726772185E-3</v>
      </c>
      <c r="Z325" s="795">
        <v>1.4501493617702366E-3</v>
      </c>
      <c r="AA325" s="795">
        <v>2.7924764941704705E-3</v>
      </c>
      <c r="AB325" s="795">
        <v>3.3691055119995372E-3</v>
      </c>
      <c r="AC325" s="795">
        <v>4.4014899551938491E-3</v>
      </c>
      <c r="AD325" s="795">
        <v>2.3020725385693996E-3</v>
      </c>
      <c r="AE325" s="795">
        <v>2.49748332151567E-3</v>
      </c>
      <c r="AF325" s="795">
        <v>-6.4632776495540112E-3</v>
      </c>
      <c r="AG325" s="795">
        <v>2.9660501614627854E-3</v>
      </c>
      <c r="AH325" s="795">
        <v>6.7834881877402164E-3</v>
      </c>
      <c r="AI325" s="795">
        <v>1.9805971487818486E-3</v>
      </c>
    </row>
    <row r="326" spans="1:35" s="795" customFormat="1">
      <c r="A326" s="796">
        <v>44305</v>
      </c>
      <c r="B326" s="795">
        <v>1.0379490011502845E-4</v>
      </c>
      <c r="C326" s="795">
        <v>6.7827570465972542E-5</v>
      </c>
      <c r="D326" s="795">
        <v>1.8238799881586942E-4</v>
      </c>
      <c r="E326" s="795">
        <v>1.6872262532396931E-4</v>
      </c>
      <c r="F326" s="795">
        <v>1.4065767070348123E-4</v>
      </c>
      <c r="G326" s="795">
        <v>8.169536027091695E-5</v>
      </c>
      <c r="H326" s="795">
        <v>1.3680978048791204E-4</v>
      </c>
      <c r="I326" s="795">
        <v>1.5336408399990731E-4</v>
      </c>
      <c r="J326" s="795">
        <v>2.2319186688823933E-5</v>
      </c>
      <c r="K326" s="795">
        <v>3.3338693374096451E-4</v>
      </c>
      <c r="L326" s="795">
        <v>2.8478033332368646E-4</v>
      </c>
      <c r="M326" s="795">
        <v>2.6300078996732701E-4</v>
      </c>
      <c r="N326" s="795">
        <v>2.9802221594565914E-4</v>
      </c>
      <c r="O326" s="795">
        <v>3.6162856090404816E-4</v>
      </c>
      <c r="P326" s="795">
        <v>4.158948329748835E-4</v>
      </c>
      <c r="Q326" s="795">
        <v>4.6392705722264616E-4</v>
      </c>
      <c r="R326" s="795">
        <v>4.8224795406115462E-4</v>
      </c>
      <c r="S326" s="795">
        <v>4.8407542073403143E-4</v>
      </c>
      <c r="T326" s="795">
        <v>4.8335112941000347E-4</v>
      </c>
      <c r="U326" s="795">
        <v>4.8335112941000347E-4</v>
      </c>
      <c r="V326" s="795">
        <v>4.9388215129564372E-4</v>
      </c>
      <c r="W326" s="795">
        <v>5.0613328152837589E-4</v>
      </c>
      <c r="X326" s="795">
        <v>3.1557405388371595E-3</v>
      </c>
      <c r="Y326" s="795">
        <v>1.4923056493023612E-3</v>
      </c>
      <c r="Z326" s="795">
        <v>-4.5590669468120737E-4</v>
      </c>
      <c r="AA326" s="795">
        <v>5.8898827637476892E-4</v>
      </c>
      <c r="AB326" s="795">
        <v>1.6410166788636271E-3</v>
      </c>
      <c r="AC326" s="795">
        <v>-3.6978457793888087E-3</v>
      </c>
      <c r="AD326" s="795">
        <v>-9.1300429352736412E-4</v>
      </c>
      <c r="AE326" s="795">
        <v>2.8267173229563625E-3</v>
      </c>
      <c r="AF326" s="795">
        <v>8.7743567639502196E-3</v>
      </c>
      <c r="AG326" s="795">
        <v>-1.805894649207751E-2</v>
      </c>
      <c r="AH326" s="795">
        <v>2.0101168623964938E-3</v>
      </c>
      <c r="AI326" s="795">
        <v>-3.6590425387384995E-3</v>
      </c>
    </row>
    <row r="327" spans="1:35" s="795" customFormat="1">
      <c r="A327" s="796">
        <v>44306</v>
      </c>
      <c r="B327" s="795">
        <v>1.0379490011502845E-4</v>
      </c>
      <c r="C327" s="795">
        <v>8.36512774549103E-5</v>
      </c>
      <c r="D327" s="795">
        <v>1.8238799881586942E-4</v>
      </c>
      <c r="E327" s="795">
        <v>1.4561269795909659E-4</v>
      </c>
      <c r="F327" s="795">
        <v>1.1696616503042989E-4</v>
      </c>
      <c r="G327" s="795">
        <v>9.8707163076694471E-5</v>
      </c>
      <c r="H327" s="795">
        <v>2.1586433530451643E-5</v>
      </c>
      <c r="I327" s="795">
        <v>1.7591354394186354E-4</v>
      </c>
      <c r="J327" s="795">
        <v>1.4313072007388072E-4</v>
      </c>
      <c r="K327" s="795">
        <v>3.238703773655871E-4</v>
      </c>
      <c r="L327" s="795">
        <v>2.1020048713937811E-4</v>
      </c>
      <c r="M327" s="795">
        <v>1.5666577924222658E-4</v>
      </c>
      <c r="N327" s="795">
        <v>1.3977543055743169E-4</v>
      </c>
      <c r="O327" s="795">
        <v>3.6162856090404816E-4</v>
      </c>
      <c r="P327" s="795">
        <v>4.158948329748835E-4</v>
      </c>
      <c r="Q327" s="795">
        <v>4.6392705722264616E-4</v>
      </c>
      <c r="R327" s="795">
        <v>4.8224795406115462E-4</v>
      </c>
      <c r="S327" s="795">
        <v>4.8407542073403143E-4</v>
      </c>
      <c r="T327" s="795">
        <v>4.8335112941000347E-4</v>
      </c>
      <c r="U327" s="795">
        <v>4.8335112941000347E-4</v>
      </c>
      <c r="V327" s="795">
        <v>4.9388215129564372E-4</v>
      </c>
      <c r="W327" s="795">
        <v>5.0613328152837589E-4</v>
      </c>
      <c r="X327" s="795">
        <v>-4.9833581459532983E-3</v>
      </c>
      <c r="Y327" s="795">
        <v>-4.124075909417102E-3</v>
      </c>
      <c r="Z327" s="795">
        <v>-3.3659428830090654E-4</v>
      </c>
      <c r="AA327" s="795">
        <v>-5.2103808401738894E-3</v>
      </c>
      <c r="AB327" s="795">
        <v>-2.2920018965525424E-3</v>
      </c>
      <c r="AC327" s="795">
        <v>-4.6694490026577551E-3</v>
      </c>
      <c r="AD327" s="795">
        <v>-1.066238453052204E-3</v>
      </c>
      <c r="AE327" s="795">
        <v>-5.9994280761943575E-4</v>
      </c>
      <c r="AF327" s="795">
        <v>1.3689174926945213E-4</v>
      </c>
      <c r="AG327" s="795">
        <v>-1.1283979852432013E-2</v>
      </c>
      <c r="AH327" s="795">
        <v>-4.3115000778415347E-4</v>
      </c>
      <c r="AI327" s="795">
        <v>-8.4747782532330618E-3</v>
      </c>
    </row>
    <row r="328" spans="1:35" s="795" customFormat="1">
      <c r="A328" s="796">
        <v>44308</v>
      </c>
      <c r="B328" s="795">
        <v>1.0379490011502845E-4</v>
      </c>
      <c r="C328" s="795">
        <v>8.7181036550809665E-5</v>
      </c>
      <c r="D328" s="795">
        <v>1.8238799881586942E-4</v>
      </c>
      <c r="E328" s="795">
        <v>2.3448493707323159E-4</v>
      </c>
      <c r="F328" s="795">
        <v>1.4284910734629896E-4</v>
      </c>
      <c r="G328" s="795">
        <v>1.0947472551903203E-4</v>
      </c>
      <c r="H328" s="795">
        <v>4.2851976114488544E-4</v>
      </c>
      <c r="I328" s="795">
        <v>3.1518785195983057E-4</v>
      </c>
      <c r="J328" s="795">
        <v>6.1707193545190719E-4</v>
      </c>
      <c r="K328" s="795">
        <v>1.7000301541614249E-5</v>
      </c>
      <c r="L328" s="795">
        <v>2.2967057347433872E-4</v>
      </c>
      <c r="M328" s="795">
        <v>2.3853832586762103E-4</v>
      </c>
      <c r="N328" s="795">
        <v>3.2933025911874303E-4</v>
      </c>
      <c r="O328" s="795">
        <v>3.6162856090404816E-4</v>
      </c>
      <c r="P328" s="795">
        <v>4.158948329748835E-4</v>
      </c>
      <c r="Q328" s="795">
        <v>4.6392705722264616E-4</v>
      </c>
      <c r="R328" s="795">
        <v>4.8224795406115462E-4</v>
      </c>
      <c r="S328" s="795">
        <v>4.8407542073403143E-4</v>
      </c>
      <c r="T328" s="795">
        <v>4.8335112941000347E-4</v>
      </c>
      <c r="U328" s="795">
        <v>4.8335112941000347E-4</v>
      </c>
      <c r="V328" s="795">
        <v>4.9388215129564372E-4</v>
      </c>
      <c r="W328" s="795">
        <v>5.0613328152837589E-4</v>
      </c>
      <c r="X328" s="795">
        <v>5.7172561417795364E-5</v>
      </c>
      <c r="Y328" s="795">
        <v>3.8592898484028915E-3</v>
      </c>
      <c r="Z328" s="795">
        <v>1.4269593110705081E-4</v>
      </c>
      <c r="AA328" s="795">
        <v>2.1702797032756571E-3</v>
      </c>
      <c r="AB328" s="795">
        <v>1.104433543022143E-3</v>
      </c>
      <c r="AC328" s="795">
        <v>-4.9720469244294296E-3</v>
      </c>
      <c r="AD328" s="795">
        <v>-1.0713027714770451E-3</v>
      </c>
      <c r="AE328" s="795">
        <v>-1.5254758533345125E-4</v>
      </c>
      <c r="AF328" s="795">
        <v>-6.1212498097784618E-4</v>
      </c>
      <c r="AG328" s="795">
        <v>-1.1318061884897035E-2</v>
      </c>
      <c r="AH328" s="795">
        <v>-4.0709225565789264E-3</v>
      </c>
      <c r="AI328" s="795">
        <v>2.2838026365543662E-3</v>
      </c>
    </row>
    <row r="329" spans="1:35" s="795" customFormat="1">
      <c r="A329" s="796">
        <v>44309</v>
      </c>
      <c r="B329" s="795">
        <v>1.0379490011502845E-4</v>
      </c>
      <c r="C329" s="795">
        <v>8.4609512071898152E-5</v>
      </c>
      <c r="D329" s="795">
        <v>1.8238799881586942E-4</v>
      </c>
      <c r="E329" s="795">
        <v>1.7271288358333692E-4</v>
      </c>
      <c r="F329" s="795">
        <v>6.4036261226974034E-6</v>
      </c>
      <c r="G329" s="795">
        <v>4.7641815221100003E-5</v>
      </c>
      <c r="H329" s="795">
        <v>3.1196718568060611E-4</v>
      </c>
      <c r="I329" s="795">
        <v>4.7846778278026747E-4</v>
      </c>
      <c r="J329" s="795">
        <v>2.5743956715240657E-4</v>
      </c>
      <c r="K329" s="795">
        <v>1.5936324601084628E-4</v>
      </c>
      <c r="L329" s="795">
        <v>2.1963990533246935E-4</v>
      </c>
      <c r="M329" s="795">
        <v>2.8283512969795588E-4</v>
      </c>
      <c r="N329" s="795">
        <v>2.1452617027351017E-4</v>
      </c>
      <c r="O329" s="795">
        <v>3.6162856090404816E-4</v>
      </c>
      <c r="P329" s="795">
        <v>4.158948329748835E-4</v>
      </c>
      <c r="Q329" s="795">
        <v>4.6392705722264616E-4</v>
      </c>
      <c r="R329" s="795">
        <v>4.8224795406115462E-4</v>
      </c>
      <c r="S329" s="795">
        <v>4.8407542073403143E-4</v>
      </c>
      <c r="T329" s="795">
        <v>4.8335112941000347E-4</v>
      </c>
      <c r="U329" s="795">
        <v>4.8335112941000347E-4</v>
      </c>
      <c r="V329" s="795">
        <v>4.9388215129564372E-4</v>
      </c>
      <c r="W329" s="795">
        <v>5.0613328152837589E-4</v>
      </c>
      <c r="X329" s="795">
        <v>3.395410523411746E-3</v>
      </c>
      <c r="Y329" s="795">
        <v>3.1415677667281372E-3</v>
      </c>
      <c r="Z329" s="795">
        <v>1.0901441782329435E-4</v>
      </c>
      <c r="AA329" s="795">
        <v>3.589918857845209E-3</v>
      </c>
      <c r="AB329" s="795">
        <v>1.3229672512544699E-3</v>
      </c>
      <c r="AC329" s="795">
        <v>7.651523275071126E-3</v>
      </c>
      <c r="AD329" s="795">
        <v>2.9787205370568337E-3</v>
      </c>
      <c r="AE329" s="795">
        <v>-9.71431421912472E-4</v>
      </c>
      <c r="AF329" s="795">
        <v>-5.5045876085069168E-4</v>
      </c>
      <c r="AG329" s="795">
        <v>1.9545096643206028E-2</v>
      </c>
      <c r="AH329" s="795">
        <v>7.7272768040408391E-3</v>
      </c>
      <c r="AI329" s="795">
        <v>8.8888642911220117E-3</v>
      </c>
    </row>
    <row r="330" spans="1:35" s="795" customFormat="1">
      <c r="A330" s="796">
        <v>44312</v>
      </c>
      <c r="B330" s="795">
        <v>1.0379490011502845E-4</v>
      </c>
      <c r="C330" s="795">
        <v>4.6588757063092956E-5</v>
      </c>
      <c r="D330" s="795">
        <v>1.8238799881586942E-4</v>
      </c>
      <c r="E330" s="795">
        <v>1.64139092359461E-4</v>
      </c>
      <c r="F330" s="795">
        <v>1.4254937303337378E-4</v>
      </c>
      <c r="G330" s="795">
        <v>2.1494509258790373E-4</v>
      </c>
      <c r="H330" s="795">
        <v>1.5205381114191674E-4</v>
      </c>
      <c r="I330" s="795">
        <v>1.4075000311053465E-4</v>
      </c>
      <c r="J330" s="795">
        <v>-1.4056169422405063E-5</v>
      </c>
      <c r="K330" s="795">
        <v>1.2021556759322927E-4</v>
      </c>
      <c r="L330" s="795">
        <v>2.7173709840133675E-4</v>
      </c>
      <c r="M330" s="795">
        <v>5.5651355823016502E-4</v>
      </c>
      <c r="N330" s="795">
        <v>6.5983957008608485E-4</v>
      </c>
      <c r="O330" s="795">
        <v>3.6162856090404816E-4</v>
      </c>
      <c r="P330" s="795">
        <v>4.158948329748835E-4</v>
      </c>
      <c r="Q330" s="795">
        <v>4.6392705722264616E-4</v>
      </c>
      <c r="R330" s="795">
        <v>4.8224795406115462E-4</v>
      </c>
      <c r="S330" s="795">
        <v>4.8407542073403143E-4</v>
      </c>
      <c r="T330" s="795">
        <v>4.8335112941000347E-4</v>
      </c>
      <c r="U330" s="795">
        <v>4.8335112941000347E-4</v>
      </c>
      <c r="V330" s="795">
        <v>4.9388215129564372E-4</v>
      </c>
      <c r="W330" s="795">
        <v>5.0613328152837589E-4</v>
      </c>
      <c r="X330" s="795">
        <v>2.0125789328071519E-3</v>
      </c>
      <c r="Y330" s="795">
        <v>3.7085356951793713E-3</v>
      </c>
      <c r="Z330" s="795">
        <v>1.9908594469195684E-3</v>
      </c>
      <c r="AA330" s="795">
        <v>1.4055775223464906E-3</v>
      </c>
      <c r="AB330" s="795">
        <v>1.7188847921523198E-3</v>
      </c>
      <c r="AC330" s="795">
        <v>-1.9157090787484954E-3</v>
      </c>
      <c r="AD330" s="795">
        <v>2.7039570143605474E-4</v>
      </c>
      <c r="AE330" s="795">
        <v>2.5902413091738463E-3</v>
      </c>
      <c r="AF330" s="795">
        <v>-2.1405283455339097E-3</v>
      </c>
      <c r="AG330" s="795">
        <v>3.4771564028721613E-3</v>
      </c>
      <c r="AH330" s="795">
        <v>1.4737905320572064E-3</v>
      </c>
      <c r="AI330" s="795">
        <v>3.2322411309939625E-3</v>
      </c>
    </row>
    <row r="331" spans="1:35" s="795" customFormat="1">
      <c r="A331" s="796">
        <v>44313</v>
      </c>
      <c r="B331" s="795">
        <v>1.0379490011502845E-4</v>
      </c>
      <c r="C331" s="795">
        <v>8.4244814192668827E-5</v>
      </c>
      <c r="D331" s="795">
        <v>1.8238799881586942E-4</v>
      </c>
      <c r="E331" s="795">
        <v>2.0046551281294178E-4</v>
      </c>
      <c r="F331" s="795">
        <v>8.1564479087026243E-5</v>
      </c>
      <c r="G331" s="795">
        <v>9.5258615801618873E-5</v>
      </c>
      <c r="H331" s="795">
        <v>-4.6819803274145144E-5</v>
      </c>
      <c r="I331" s="795">
        <v>1.881586037077998E-4</v>
      </c>
      <c r="J331" s="795">
        <v>2.3750413208722954E-4</v>
      </c>
      <c r="K331" s="795">
        <v>2.8084905663949833E-4</v>
      </c>
      <c r="L331" s="795">
        <v>2.2029265831413625E-4</v>
      </c>
      <c r="M331" s="795">
        <v>2.0392006622627079E-5</v>
      </c>
      <c r="N331" s="795">
        <v>1.4228306972641214E-4</v>
      </c>
      <c r="O331" s="795">
        <v>3.6162856090404816E-4</v>
      </c>
      <c r="P331" s="795">
        <v>4.158948329748835E-4</v>
      </c>
      <c r="Q331" s="795">
        <v>4.6392705722264616E-4</v>
      </c>
      <c r="R331" s="795">
        <v>4.8224795406115462E-4</v>
      </c>
      <c r="S331" s="795">
        <v>4.8407542073403143E-4</v>
      </c>
      <c r="T331" s="795">
        <v>4.8335112941000347E-4</v>
      </c>
      <c r="U331" s="795">
        <v>4.8335112941000347E-4</v>
      </c>
      <c r="V331" s="795">
        <v>4.9388215129564372E-4</v>
      </c>
      <c r="W331" s="795">
        <v>5.0613328152837589E-4</v>
      </c>
      <c r="X331" s="795">
        <v>-1.4902855623740718E-3</v>
      </c>
      <c r="Y331" s="795">
        <v>4.0662510085411885E-3</v>
      </c>
      <c r="Z331" s="795">
        <v>3.0064635318429733E-3</v>
      </c>
      <c r="AA331" s="795">
        <v>6.2674166502185713E-4</v>
      </c>
      <c r="AB331" s="795">
        <v>1.6265074299144366E-3</v>
      </c>
      <c r="AC331" s="795">
        <v>-1.3603578171027531E-3</v>
      </c>
      <c r="AD331" s="795">
        <v>-1.1462126291588159E-3</v>
      </c>
      <c r="AE331" s="795">
        <v>2.8661505876301785E-3</v>
      </c>
      <c r="AF331" s="795">
        <v>-2.2241558785738302E-3</v>
      </c>
      <c r="AG331" s="795">
        <v>-3.2575919252412211E-3</v>
      </c>
      <c r="AH331" s="795">
        <v>-7.507562671271395E-3</v>
      </c>
      <c r="AI331" s="795">
        <v>-1.4185062896376888E-3</v>
      </c>
    </row>
    <row r="332" spans="1:35" s="795" customFormat="1">
      <c r="A332" s="796">
        <v>44314</v>
      </c>
      <c r="B332" s="795">
        <v>1.0379490011502845E-4</v>
      </c>
      <c r="C332" s="795">
        <v>7.4249404811377318E-5</v>
      </c>
      <c r="D332" s="795">
        <v>1.8238799881586942E-4</v>
      </c>
      <c r="E332" s="795">
        <v>1.7091194476170912E-4</v>
      </c>
      <c r="F332" s="795">
        <v>1.2776465027686257E-4</v>
      </c>
      <c r="G332" s="795">
        <v>9.1847773088460372E-5</v>
      </c>
      <c r="H332" s="795">
        <v>1.3251317001583551E-4</v>
      </c>
      <c r="I332" s="795">
        <v>1.8734583808499572E-4</v>
      </c>
      <c r="J332" s="795">
        <v>6.6388448991316906E-5</v>
      </c>
      <c r="K332" s="795">
        <v>1.0754315062122544E-4</v>
      </c>
      <c r="L332" s="795">
        <v>2.0534901291124896E-4</v>
      </c>
      <c r="M332" s="795">
        <v>2.3956105093758673E-4</v>
      </c>
      <c r="N332" s="795">
        <v>2.5758636459904949E-4</v>
      </c>
      <c r="O332" s="795">
        <v>3.6162856090404816E-4</v>
      </c>
      <c r="P332" s="795">
        <v>4.158948329748835E-4</v>
      </c>
      <c r="Q332" s="795">
        <v>4.6392705722264616E-4</v>
      </c>
      <c r="R332" s="795">
        <v>4.8224795406115462E-4</v>
      </c>
      <c r="S332" s="795">
        <v>4.8407542073403143E-4</v>
      </c>
      <c r="T332" s="795">
        <v>4.8335112941000347E-4</v>
      </c>
      <c r="U332" s="795">
        <v>4.8335112941000347E-4</v>
      </c>
      <c r="V332" s="795">
        <v>4.9388215129564372E-4</v>
      </c>
      <c r="W332" s="795">
        <v>5.0613328152837589E-4</v>
      </c>
      <c r="X332" s="795">
        <v>1.4014697609043836E-4</v>
      </c>
      <c r="Y332" s="795">
        <v>1.7476440721941877E-3</v>
      </c>
      <c r="Z332" s="795">
        <v>-1.5291607861471768E-3</v>
      </c>
      <c r="AA332" s="795">
        <v>3.7675084032700035E-3</v>
      </c>
      <c r="AB332" s="795">
        <v>9.7819703819834736E-4</v>
      </c>
      <c r="AC332" s="795">
        <v>5.3347503694947118E-3</v>
      </c>
      <c r="AD332" s="795">
        <v>1.0926169352276638E-4</v>
      </c>
      <c r="AE332" s="795">
        <v>-3.0346397817584414E-3</v>
      </c>
      <c r="AF332" s="795">
        <v>1.224373200799489E-3</v>
      </c>
      <c r="AG332" s="795">
        <v>8.3026127048611009E-3</v>
      </c>
      <c r="AH332" s="795">
        <v>7.6901034535439283E-3</v>
      </c>
      <c r="AI332" s="795">
        <v>2.4778126253450772E-3</v>
      </c>
    </row>
    <row r="333" spans="1:35" s="795" customFormat="1">
      <c r="A333" s="796">
        <v>44315</v>
      </c>
      <c r="B333" s="795">
        <v>1.0379490011502845E-4</v>
      </c>
      <c r="C333" s="795">
        <v>8.3877921121411347E-5</v>
      </c>
      <c r="D333" s="795">
        <v>1.8238799881586942E-4</v>
      </c>
      <c r="E333" s="795">
        <v>1.4355668178556158E-4</v>
      </c>
      <c r="F333" s="795">
        <v>1.3359302332704992E-4</v>
      </c>
      <c r="G333" s="795">
        <v>1.1564953655152088E-4</v>
      </c>
      <c r="H333" s="795">
        <v>1.4197807553273378E-4</v>
      </c>
      <c r="I333" s="795">
        <v>2.3316690397878759E-4</v>
      </c>
      <c r="J333" s="795">
        <v>3.0478512648590694E-4</v>
      </c>
      <c r="K333" s="795">
        <v>5.4800298279156223E-4</v>
      </c>
      <c r="L333" s="795">
        <v>2.1983116562784843E-4</v>
      </c>
      <c r="M333" s="795">
        <v>2.6534824067137031E-4</v>
      </c>
      <c r="N333" s="795">
        <v>3.6750087600778691E-4</v>
      </c>
      <c r="O333" s="795">
        <v>3.6162856090404816E-4</v>
      </c>
      <c r="P333" s="795">
        <v>4.158948329748835E-4</v>
      </c>
      <c r="Q333" s="795">
        <v>4.6392705722264616E-4</v>
      </c>
      <c r="R333" s="795">
        <v>4.8224795406115462E-4</v>
      </c>
      <c r="S333" s="795">
        <v>4.8407542073403143E-4</v>
      </c>
      <c r="T333" s="795">
        <v>4.8335112941000347E-4</v>
      </c>
      <c r="U333" s="795">
        <v>4.8335112941000347E-4</v>
      </c>
      <c r="V333" s="795">
        <v>4.9388215129564372E-4</v>
      </c>
      <c r="W333" s="795">
        <v>5.0613328152837589E-4</v>
      </c>
      <c r="X333" s="795">
        <v>-2.5659201145511457E-4</v>
      </c>
      <c r="Y333" s="795">
        <v>4.1503663891637732E-3</v>
      </c>
      <c r="Z333" s="795">
        <v>3.0177199735601512E-3</v>
      </c>
      <c r="AA333" s="795">
        <v>7.4237322830672525E-4</v>
      </c>
      <c r="AB333" s="795">
        <v>3.3654543880179411E-4</v>
      </c>
      <c r="AC333" s="795">
        <v>3.5771230435230894E-3</v>
      </c>
      <c r="AD333" s="795">
        <v>1.8101844303970438E-3</v>
      </c>
      <c r="AE333" s="795">
        <v>2.6838060838150213E-3</v>
      </c>
      <c r="AF333" s="795">
        <v>-1.4478002332235507E-3</v>
      </c>
      <c r="AG333" s="795">
        <v>-5.364803325385914E-3</v>
      </c>
      <c r="AH333" s="795">
        <v>5.5279642984835675E-3</v>
      </c>
      <c r="AI333" s="795">
        <v>3.6881867412816849E-3</v>
      </c>
    </row>
    <row r="334" spans="1:35" s="795" customFormat="1">
      <c r="A334" s="796">
        <v>44316</v>
      </c>
      <c r="B334" s="795">
        <v>1.0379490011502845E-4</v>
      </c>
      <c r="C334" s="795">
        <v>9.0057358318018643E-5</v>
      </c>
      <c r="D334" s="795">
        <v>1.8238799881586942E-4</v>
      </c>
      <c r="E334" s="795">
        <v>1.3072882553544218E-4</v>
      </c>
      <c r="F334" s="795">
        <v>1.3886252943517974E-4</v>
      </c>
      <c r="G334" s="795">
        <v>1.1053456784382298E-4</v>
      </c>
      <c r="H334" s="795">
        <v>1.8616749620070649E-4</v>
      </c>
      <c r="I334" s="795">
        <v>8.5863122527074509E-4</v>
      </c>
      <c r="J334" s="795">
        <v>1.0070830051474022E-3</v>
      </c>
      <c r="K334" s="795">
        <v>2.332527335577872E-4</v>
      </c>
      <c r="L334" s="795">
        <v>2.2630034394799381E-4</v>
      </c>
      <c r="M334" s="795">
        <v>3.3709384344349225E-4</v>
      </c>
      <c r="N334" s="795">
        <v>1.2962142886974171E-4</v>
      </c>
      <c r="O334" s="795">
        <v>3.6162856090404816E-4</v>
      </c>
      <c r="P334" s="795">
        <v>4.158948329748835E-4</v>
      </c>
      <c r="Q334" s="795">
        <v>4.6392705722264616E-4</v>
      </c>
      <c r="R334" s="795">
        <v>4.8224795406115462E-4</v>
      </c>
      <c r="S334" s="795">
        <v>4.8407542073403143E-4</v>
      </c>
      <c r="T334" s="795">
        <v>4.8335112941000347E-4</v>
      </c>
      <c r="U334" s="795">
        <v>4.8335112941000347E-4</v>
      </c>
      <c r="V334" s="795">
        <v>4.9388215129564372E-4</v>
      </c>
      <c r="W334" s="795">
        <v>5.0613328152837589E-4</v>
      </c>
      <c r="X334" s="795">
        <v>-7.5562443158039283E-4</v>
      </c>
      <c r="Y334" s="795">
        <v>3.0139587404764967E-4</v>
      </c>
      <c r="Z334" s="795">
        <v>2.7671212670354883E-3</v>
      </c>
      <c r="AA334" s="795">
        <v>-3.7521328412054578E-3</v>
      </c>
      <c r="AB334" s="795">
        <v>-1.2645510188382669E-3</v>
      </c>
      <c r="AC334" s="795">
        <v>-9.6352533384813643E-4</v>
      </c>
      <c r="AD334" s="795">
        <v>-1.572590837812915E-3</v>
      </c>
      <c r="AE334" s="795">
        <v>1.0819275733935374E-3</v>
      </c>
      <c r="AF334" s="795">
        <v>9.5498019785345001E-4</v>
      </c>
      <c r="AG334" s="795">
        <v>3.4693530646567883E-3</v>
      </c>
      <c r="AH334" s="795">
        <v>-2.9701801154665697E-3</v>
      </c>
      <c r="AI334" s="795">
        <v>-4.6104695209462365E-3</v>
      </c>
    </row>
    <row r="335" spans="1:35" s="795" customFormat="1">
      <c r="A335" s="796">
        <v>44319</v>
      </c>
      <c r="B335" s="795">
        <v>1.0379490011502845E-4</v>
      </c>
      <c r="C335" s="795">
        <v>9.4114278594181755E-5</v>
      </c>
      <c r="D335" s="795">
        <v>1.8238799881586942E-4</v>
      </c>
      <c r="E335" s="795">
        <v>9.182072723912249E-5</v>
      </c>
      <c r="F335" s="795">
        <v>-2.2537681751755301E-5</v>
      </c>
      <c r="G335" s="795">
        <v>9.3518912641421537E-5</v>
      </c>
      <c r="H335" s="795">
        <v>-1.0203945868902942E-4</v>
      </c>
      <c r="I335" s="795">
        <v>1.242200340516586E-4</v>
      </c>
      <c r="J335" s="795">
        <v>9.1944811820399153E-5</v>
      </c>
      <c r="K335" s="795">
        <v>3.2717945138549531E-4</v>
      </c>
      <c r="L335" s="795">
        <v>2.7751538074616278E-4</v>
      </c>
      <c r="M335" s="795">
        <v>5.2139291159125634E-4</v>
      </c>
      <c r="N335" s="795">
        <v>2.4112204522852565E-4</v>
      </c>
      <c r="O335" s="795">
        <v>6.0063621679673496E-4</v>
      </c>
      <c r="P335" s="795">
        <v>6.5491545423346231E-4</v>
      </c>
      <c r="Q335" s="795">
        <v>7.029591544005509E-4</v>
      </c>
      <c r="R335" s="795">
        <v>7.212844284907316E-4</v>
      </c>
      <c r="S335" s="795">
        <v>7.2311233178434797E-4</v>
      </c>
      <c r="T335" s="795">
        <v>4.8335112941000347E-4</v>
      </c>
      <c r="U335" s="795">
        <v>4.8335112941000347E-4</v>
      </c>
      <c r="V335" s="795">
        <v>4.9388215129564372E-4</v>
      </c>
      <c r="W335" s="795">
        <v>5.0613328152837589E-4</v>
      </c>
      <c r="X335" s="795">
        <v>-3.5529952934654219E-4</v>
      </c>
      <c r="Y335" s="795">
        <v>-8.7909306029843037E-4</v>
      </c>
      <c r="Z335" s="795">
        <v>-2.6674293453637921E-3</v>
      </c>
      <c r="AA335" s="795">
        <v>-2.1049690646801622E-3</v>
      </c>
      <c r="AB335" s="795">
        <v>1.8860581306829882E-3</v>
      </c>
      <c r="AC335" s="795">
        <v>4.2921726314906206E-3</v>
      </c>
      <c r="AD335" s="795">
        <v>6.0493356933255527E-5</v>
      </c>
      <c r="AE335" s="795">
        <v>-7.3296648998888436E-4</v>
      </c>
      <c r="AF335" s="795">
        <v>1.08494870062259E-4</v>
      </c>
      <c r="AG335" s="795">
        <v>4.2587716365072303E-4</v>
      </c>
      <c r="AH335" s="795">
        <v>1.598610317927962E-3</v>
      </c>
      <c r="AI335" s="795">
        <v>1.0388116905524214E-4</v>
      </c>
    </row>
    <row r="336" spans="1:35" s="795" customFormat="1">
      <c r="A336" s="796">
        <v>44320</v>
      </c>
      <c r="B336" s="795">
        <v>1.0379490011502845E-4</v>
      </c>
      <c r="C336" s="795">
        <v>7.802355639863201E-5</v>
      </c>
      <c r="D336" s="795">
        <v>1.8238799881586942E-4</v>
      </c>
      <c r="E336" s="795">
        <v>7.2747966708641698E-5</v>
      </c>
      <c r="F336" s="795">
        <v>1.6166281755203293E-4</v>
      </c>
      <c r="G336" s="795">
        <v>6.5740481514975357E-5</v>
      </c>
      <c r="H336" s="795">
        <v>-2.6786825430225036E-5</v>
      </c>
      <c r="I336" s="795">
        <v>3.1051151336836114E-6</v>
      </c>
      <c r="J336" s="795">
        <v>-5.3371475631791565E-4</v>
      </c>
      <c r="K336" s="795">
        <v>2.4800623276832745E-4</v>
      </c>
      <c r="L336" s="795">
        <v>2.3447287396094474E-4</v>
      </c>
      <c r="M336" s="795">
        <v>2.2921315669077735E-4</v>
      </c>
      <c r="N336" s="795">
        <v>1.7580185711185692E-4</v>
      </c>
      <c r="O336" s="795">
        <v>6.0063621679673496E-4</v>
      </c>
      <c r="P336" s="795">
        <v>6.5491545423346231E-4</v>
      </c>
      <c r="Q336" s="795">
        <v>7.029591544005509E-4</v>
      </c>
      <c r="R336" s="795">
        <v>7.212844284907316E-4</v>
      </c>
      <c r="S336" s="795">
        <v>7.2311233178434797E-4</v>
      </c>
      <c r="T336" s="795">
        <v>4.8335112941000347E-4</v>
      </c>
      <c r="U336" s="795">
        <v>4.8335112941000347E-4</v>
      </c>
      <c r="V336" s="795">
        <v>4.9388215129564372E-4</v>
      </c>
      <c r="W336" s="795">
        <v>5.0613328152837589E-4</v>
      </c>
      <c r="X336" s="795">
        <v>-3.9837309758428141E-5</v>
      </c>
      <c r="Y336" s="795">
        <v>3.339304395932885E-5</v>
      </c>
      <c r="Z336" s="795">
        <v>8.9661683394970382E-5</v>
      </c>
      <c r="AA336" s="795">
        <v>-5.3691625869957127E-3</v>
      </c>
      <c r="AB336" s="795">
        <v>-9.6815172997466448E-4</v>
      </c>
      <c r="AC336" s="795">
        <v>-7.6739757697810163E-3</v>
      </c>
      <c r="AD336" s="795">
        <v>-2.3983044961768396E-3</v>
      </c>
      <c r="AE336" s="795">
        <v>3.586783825706874E-3</v>
      </c>
      <c r="AF336" s="795">
        <v>-2.9316332124473821E-3</v>
      </c>
      <c r="AG336" s="795">
        <v>-1.1644379767729585E-2</v>
      </c>
      <c r="AH336" s="795">
        <v>-9.8246995573099127E-3</v>
      </c>
      <c r="AI336" s="795">
        <v>-5.6201619694552507E-3</v>
      </c>
    </row>
    <row r="337" spans="1:35" s="795" customFormat="1">
      <c r="A337" s="796">
        <v>44321</v>
      </c>
      <c r="B337" s="795">
        <v>1.0379490011502845E-4</v>
      </c>
      <c r="C337" s="795">
        <v>9.3479595030254714E-5</v>
      </c>
      <c r="D337" s="795">
        <v>1.8238799881586942E-4</v>
      </c>
      <c r="E337" s="795">
        <v>2.8262473400708643E-5</v>
      </c>
      <c r="F337" s="795">
        <v>1.3632009739383832E-4</v>
      </c>
      <c r="G337" s="795">
        <v>6.6302851022603804E-5</v>
      </c>
      <c r="H337" s="795">
        <v>2.5209885547483601E-4</v>
      </c>
      <c r="I337" s="795">
        <v>2.0338440973111105E-4</v>
      </c>
      <c r="J337" s="795">
        <v>2.65305411068395E-4</v>
      </c>
      <c r="K337" s="795">
        <v>1.9572090596886582E-4</v>
      </c>
      <c r="L337" s="795">
        <v>2.3334017893650305E-4</v>
      </c>
      <c r="M337" s="795">
        <v>1.6391517610059303E-4</v>
      </c>
      <c r="N337" s="795">
        <v>3.3855391080916952E-4</v>
      </c>
      <c r="O337" s="795">
        <v>6.0063621679673496E-4</v>
      </c>
      <c r="P337" s="795">
        <v>6.5491545423346231E-4</v>
      </c>
      <c r="Q337" s="795">
        <v>7.029591544005509E-4</v>
      </c>
      <c r="R337" s="795">
        <v>7.212844284907316E-4</v>
      </c>
      <c r="S337" s="795">
        <v>7.2311233178434797E-4</v>
      </c>
      <c r="T337" s="795">
        <v>4.8335112941000347E-4</v>
      </c>
      <c r="U337" s="795">
        <v>4.8335112941000347E-4</v>
      </c>
      <c r="V337" s="795">
        <v>4.9388215129564372E-4</v>
      </c>
      <c r="W337" s="795">
        <v>5.0613328152837589E-4</v>
      </c>
      <c r="X337" s="795">
        <v>4.3999025502077238E-3</v>
      </c>
      <c r="Y337" s="795">
        <v>-2.3227758515422803E-3</v>
      </c>
      <c r="Z337" s="795">
        <v>-1.4764896776627845E-3</v>
      </c>
      <c r="AA337" s="795">
        <v>-7.3939437719983125E-4</v>
      </c>
      <c r="AB337" s="795">
        <v>1.441128306276962E-3</v>
      </c>
      <c r="AC337" s="795">
        <v>5.2618566486715146E-3</v>
      </c>
      <c r="AD337" s="795">
        <v>-5.4459320010691314E-5</v>
      </c>
      <c r="AE337" s="795">
        <v>2.469761075271748E-3</v>
      </c>
      <c r="AF337" s="795">
        <v>3.0490355261154622E-3</v>
      </c>
      <c r="AG337" s="795">
        <v>1.6701859379285366E-2</v>
      </c>
      <c r="AH337" s="795">
        <v>8.7131184939850392E-3</v>
      </c>
      <c r="AI337" s="795">
        <v>4.5814669580312994E-6</v>
      </c>
    </row>
    <row r="338" spans="1:35" s="795" customFormat="1">
      <c r="A338" s="796">
        <v>44322</v>
      </c>
      <c r="B338" s="795">
        <v>1.3268648495490254E-4</v>
      </c>
      <c r="C338" s="795">
        <v>9.0908801774203241E-5</v>
      </c>
      <c r="D338" s="795">
        <v>2.112818540993544E-4</v>
      </c>
      <c r="E338" s="795">
        <v>3.2055188032598103E-4</v>
      </c>
      <c r="F338" s="795">
        <v>2.0306144333281928E-4</v>
      </c>
      <c r="G338" s="795">
        <v>1.5526304903756838E-4</v>
      </c>
      <c r="H338" s="795">
        <v>1.8529990256554996E-4</v>
      </c>
      <c r="I338" s="795">
        <v>1.6065653418073644E-4</v>
      </c>
      <c r="J338" s="795">
        <v>2.1489846531541623E-4</v>
      </c>
      <c r="K338" s="795">
        <v>1.083124549943193E-4</v>
      </c>
      <c r="L338" s="795">
        <v>2.3089812618515282E-4</v>
      </c>
      <c r="M338" s="795">
        <v>2.8185584079509773E-4</v>
      </c>
      <c r="N338" s="795">
        <v>2.1162337008817644E-4</v>
      </c>
      <c r="O338" s="795">
        <v>6.0063621679673496E-4</v>
      </c>
      <c r="P338" s="795">
        <v>6.5491545423346231E-4</v>
      </c>
      <c r="Q338" s="795">
        <v>7.029591544005509E-4</v>
      </c>
      <c r="R338" s="795">
        <v>7.212844284907316E-4</v>
      </c>
      <c r="S338" s="795">
        <v>7.2311233178434797E-4</v>
      </c>
      <c r="T338" s="795">
        <v>4.8335112941000347E-4</v>
      </c>
      <c r="U338" s="795">
        <v>4.8335112941000347E-4</v>
      </c>
      <c r="V338" s="795">
        <v>4.9388215129564372E-4</v>
      </c>
      <c r="W338" s="795">
        <v>5.0613328152837589E-4</v>
      </c>
      <c r="X338" s="795">
        <v>1.2382215967670085E-3</v>
      </c>
      <c r="Y338" s="795">
        <v>-2.7521328720653271E-3</v>
      </c>
      <c r="Z338" s="795">
        <v>-4.1652264805658312E-4</v>
      </c>
      <c r="AA338" s="795">
        <v>-2.970071950870623E-3</v>
      </c>
      <c r="AB338" s="795">
        <v>4.9893811953150013E-4</v>
      </c>
      <c r="AC338" s="795">
        <v>-2.5303275121150159E-3</v>
      </c>
      <c r="AD338" s="795">
        <v>1.2402803067179669E-3</v>
      </c>
      <c r="AE338" s="795">
        <v>-9.9342239536681642E-4</v>
      </c>
      <c r="AF338" s="795">
        <v>-2.3821787656764792E-3</v>
      </c>
      <c r="AG338" s="795">
        <v>-2.0165280072928282E-2</v>
      </c>
      <c r="AH338" s="795">
        <v>4.6972070739779159E-3</v>
      </c>
      <c r="AI338" s="795">
        <v>9.4748884074298267E-3</v>
      </c>
    </row>
    <row r="339" spans="1:35" s="795" customFormat="1">
      <c r="A339" s="796">
        <v>44323</v>
      </c>
      <c r="B339" s="795">
        <v>1.3268648495490254E-4</v>
      </c>
      <c r="C339" s="795">
        <v>1.326847504850015E-4</v>
      </c>
      <c r="D339" s="795">
        <v>2.112818540993544E-4</v>
      </c>
      <c r="E339" s="795">
        <v>1.8041856538331125E-4</v>
      </c>
      <c r="F339" s="795">
        <v>2.0691375617709618E-4</v>
      </c>
      <c r="G339" s="795">
        <v>2.2435993679392752E-4</v>
      </c>
      <c r="H339" s="795">
        <v>4.5919339322120223E-4</v>
      </c>
      <c r="I339" s="795">
        <v>3.5385319748271193E-4</v>
      </c>
      <c r="J339" s="795">
        <v>-2.3953127359033211E-4</v>
      </c>
      <c r="K339" s="795">
        <v>2.4161578996140243E-4</v>
      </c>
      <c r="L339" s="795">
        <v>2.5658362925939926E-4</v>
      </c>
      <c r="M339" s="795">
        <v>4.3800730471521554E-4</v>
      </c>
      <c r="N339" s="795">
        <v>2.2982704905505358E-4</v>
      </c>
      <c r="O339" s="795">
        <v>6.0063621679673496E-4</v>
      </c>
      <c r="P339" s="795">
        <v>6.5491545423346231E-4</v>
      </c>
      <c r="Q339" s="795">
        <v>7.029591544005509E-4</v>
      </c>
      <c r="R339" s="795">
        <v>7.212844284907316E-4</v>
      </c>
      <c r="S339" s="795">
        <v>7.2311233178434797E-4</v>
      </c>
      <c r="T339" s="795">
        <v>4.8335112941000347E-4</v>
      </c>
      <c r="U339" s="795">
        <v>4.8335112941000347E-4</v>
      </c>
      <c r="V339" s="795">
        <v>4.9388215129564372E-4</v>
      </c>
      <c r="W339" s="795">
        <v>5.0613328152837589E-4</v>
      </c>
      <c r="X339" s="795">
        <v>4.8206254170009011E-3</v>
      </c>
      <c r="Y339" s="795">
        <v>1.2388832594945054E-3</v>
      </c>
      <c r="Z339" s="795">
        <v>-1.6433269590935273E-3</v>
      </c>
      <c r="AA339" s="795">
        <v>5.7368732415423729E-3</v>
      </c>
      <c r="AB339" s="795">
        <v>4.2851046541070303E-3</v>
      </c>
      <c r="AC339" s="795">
        <v>9.2847991005828856E-3</v>
      </c>
      <c r="AD339" s="795">
        <v>2.115790311889798E-3</v>
      </c>
      <c r="AE339" s="795">
        <v>-1.0174885033228387E-3</v>
      </c>
      <c r="AF339" s="795">
        <v>4.7536630712050609E-3</v>
      </c>
      <c r="AG339" s="795">
        <v>1.7401233720500064E-2</v>
      </c>
      <c r="AH339" s="795">
        <v>1.3135494324040264E-2</v>
      </c>
      <c r="AI339" s="795">
        <v>7.0740737715111468E-3</v>
      </c>
    </row>
    <row r="340" spans="1:35" s="795" customFormat="1">
      <c r="A340" s="796">
        <v>44326</v>
      </c>
      <c r="B340" s="795">
        <v>1.3268648495490254E-4</v>
      </c>
      <c r="C340" s="795">
        <v>1.5015589273104091E-4</v>
      </c>
      <c r="D340" s="795">
        <v>2.112818540993544E-4</v>
      </c>
      <c r="E340" s="795">
        <v>2.2143023838450127E-4</v>
      </c>
      <c r="F340" s="795">
        <v>1.8462676337338557E-4</v>
      </c>
      <c r="G340" s="795">
        <v>1.2801508085624747E-4</v>
      </c>
      <c r="H340" s="795">
        <v>2.6786588164262604E-4</v>
      </c>
      <c r="I340" s="795">
        <v>2.5366023181594421E-4</v>
      </c>
      <c r="J340" s="795">
        <v>1.0164367503007199E-5</v>
      </c>
      <c r="K340" s="795">
        <v>9.2360192245788397E-5</v>
      </c>
      <c r="L340" s="795">
        <v>3.2822405566279578E-4</v>
      </c>
      <c r="M340" s="795">
        <v>5.1445528043014832E-4</v>
      </c>
      <c r="N340" s="795">
        <v>1.3513919040364364E-4</v>
      </c>
      <c r="O340" s="795">
        <v>6.0063621679673496E-4</v>
      </c>
      <c r="P340" s="795">
        <v>6.5491545423346231E-4</v>
      </c>
      <c r="Q340" s="795">
        <v>7.029591544005509E-4</v>
      </c>
      <c r="R340" s="795">
        <v>7.212844284907316E-4</v>
      </c>
      <c r="S340" s="795">
        <v>7.2311233178434797E-4</v>
      </c>
      <c r="T340" s="795">
        <v>4.8335112941000347E-4</v>
      </c>
      <c r="U340" s="795">
        <v>4.8335112941000347E-4</v>
      </c>
      <c r="V340" s="795">
        <v>4.9388215129564372E-4</v>
      </c>
      <c r="W340" s="795">
        <v>5.0613328152837589E-4</v>
      </c>
      <c r="X340" s="795">
        <v>-5.2762443692566663E-4</v>
      </c>
      <c r="Y340" s="795">
        <v>-1.3081638454914835E-3</v>
      </c>
      <c r="Z340" s="795">
        <v>1.8855461740097113E-4</v>
      </c>
      <c r="AA340" s="795">
        <v>-3.9787539617732737E-3</v>
      </c>
      <c r="AB340" s="795">
        <v>5.4032242402968222E-5</v>
      </c>
      <c r="AC340" s="795">
        <v>-2.3661718762924E-3</v>
      </c>
      <c r="AD340" s="795">
        <v>-2.3620183421552143E-3</v>
      </c>
      <c r="AE340" s="795">
        <v>-1.83311103822692E-3</v>
      </c>
      <c r="AF340" s="795">
        <v>9.4055170149065503E-4</v>
      </c>
      <c r="AG340" s="795">
        <v>-2.9005774535358797E-2</v>
      </c>
      <c r="AH340" s="795">
        <v>-5.9321218939617504E-3</v>
      </c>
      <c r="AI340" s="795">
        <v>-1.2108464004939146E-2</v>
      </c>
    </row>
    <row r="341" spans="1:35" s="795" customFormat="1">
      <c r="A341" s="796">
        <v>44327</v>
      </c>
      <c r="B341" s="795">
        <v>1.3268648495490254E-4</v>
      </c>
      <c r="C341" s="795">
        <v>1.4607091751872581E-4</v>
      </c>
      <c r="D341" s="795">
        <v>2.112818540993544E-4</v>
      </c>
      <c r="E341" s="795">
        <v>2.256458389524596E-4</v>
      </c>
      <c r="F341" s="795">
        <v>2.379688800089319E-4</v>
      </c>
      <c r="G341" s="795">
        <v>1.449896723177968E-4</v>
      </c>
      <c r="H341" s="795">
        <v>4.0843230053666524E-4</v>
      </c>
      <c r="I341" s="795">
        <v>1.4347168915818109E-4</v>
      </c>
      <c r="J341" s="795">
        <v>3.4703702018612503E-4</v>
      </c>
      <c r="K341" s="795">
        <v>3.9166576919780205E-4</v>
      </c>
      <c r="L341" s="795">
        <v>2.5628529826549062E-4</v>
      </c>
      <c r="M341" s="795">
        <v>2.3484365927717299E-4</v>
      </c>
      <c r="N341" s="795">
        <v>4.8627549818691662E-4</v>
      </c>
      <c r="O341" s="795">
        <v>6.0063621679673496E-4</v>
      </c>
      <c r="P341" s="795">
        <v>6.5491545423346231E-4</v>
      </c>
      <c r="Q341" s="795">
        <v>7.029591544005509E-4</v>
      </c>
      <c r="R341" s="795">
        <v>7.212844284907316E-4</v>
      </c>
      <c r="S341" s="795">
        <v>7.2311233178434797E-4</v>
      </c>
      <c r="T341" s="795">
        <v>4.8335112941000347E-4</v>
      </c>
      <c r="U341" s="795">
        <v>4.8335112941000347E-4</v>
      </c>
      <c r="V341" s="795">
        <v>4.9388215129564372E-4</v>
      </c>
      <c r="W341" s="795">
        <v>5.0613328152837589E-4</v>
      </c>
      <c r="X341" s="795">
        <v>1.3424865842992517E-4</v>
      </c>
      <c r="Y341" s="795">
        <v>2.794728033342464E-3</v>
      </c>
      <c r="Z341" s="795">
        <v>1.876149776818048E-3</v>
      </c>
      <c r="AA341" s="795">
        <v>2.0874638140910839E-3</v>
      </c>
      <c r="AB341" s="795">
        <v>8.1596361081937019E-4</v>
      </c>
      <c r="AC341" s="795">
        <v>4.5356385459371928E-4</v>
      </c>
      <c r="AD341" s="795">
        <v>-1.2962682506828527E-3</v>
      </c>
      <c r="AE341" s="795">
        <v>7.3402639825337346E-4</v>
      </c>
      <c r="AF341" s="795">
        <v>-1.8226821716017527E-3</v>
      </c>
      <c r="AG341" s="795">
        <v>1.2374391617586689E-3</v>
      </c>
      <c r="AH341" s="795">
        <v>8.7679656344286094E-4</v>
      </c>
      <c r="AI341" s="795">
        <v>-7.8579309083253168E-3</v>
      </c>
    </row>
    <row r="342" spans="1:35" s="795" customFormat="1">
      <c r="A342" s="796">
        <v>44328</v>
      </c>
      <c r="B342" s="795">
        <v>1.3268648495490254E-4</v>
      </c>
      <c r="C342" s="795">
        <v>1.6874289895718597E-4</v>
      </c>
      <c r="D342" s="795">
        <v>2.112818540993544E-4</v>
      </c>
      <c r="E342" s="795">
        <v>1.188139637673391E-4</v>
      </c>
      <c r="F342" s="795">
        <v>3.3657914960261159E-4</v>
      </c>
      <c r="G342" s="795">
        <v>1.3534182872287914E-4</v>
      </c>
      <c r="H342" s="795">
        <v>3.127998575822577E-4</v>
      </c>
      <c r="I342" s="795">
        <v>1.3957405101261422E-4</v>
      </c>
      <c r="J342" s="795">
        <v>3.2078901517773595E-4</v>
      </c>
      <c r="K342" s="795">
        <v>3.4776907981615146E-4</v>
      </c>
      <c r="L342" s="795">
        <v>2.5400176213730141E-4</v>
      </c>
      <c r="M342" s="795">
        <v>2.5215358850338987E-4</v>
      </c>
      <c r="N342" s="795">
        <v>1.5924678226864053E-4</v>
      </c>
      <c r="O342" s="795">
        <v>6.0063621679673496E-4</v>
      </c>
      <c r="P342" s="795">
        <v>6.5491545423346231E-4</v>
      </c>
      <c r="Q342" s="795">
        <v>7.029591544005509E-4</v>
      </c>
      <c r="R342" s="795">
        <v>7.212844284907316E-4</v>
      </c>
      <c r="S342" s="795">
        <v>7.2311233178434797E-4</v>
      </c>
      <c r="T342" s="795">
        <v>4.8335112941000347E-4</v>
      </c>
      <c r="U342" s="795">
        <v>4.8335112941000347E-4</v>
      </c>
      <c r="V342" s="795">
        <v>4.9388215129564372E-4</v>
      </c>
      <c r="W342" s="795">
        <v>5.0613328152837589E-4</v>
      </c>
      <c r="X342" s="795">
        <v>-4.3885574502365854E-3</v>
      </c>
      <c r="Y342" s="795">
        <v>1.482437767892808E-3</v>
      </c>
      <c r="Z342" s="795">
        <v>3.8437404500755168E-3</v>
      </c>
      <c r="AA342" s="795">
        <v>-5.0092668302397225E-3</v>
      </c>
      <c r="AB342" s="795">
        <v>-1.2265695506674668E-3</v>
      </c>
      <c r="AC342" s="795">
        <v>-1.5683498737103063E-2</v>
      </c>
      <c r="AD342" s="795">
        <v>-3.0592547370147383E-3</v>
      </c>
      <c r="AE342" s="795">
        <v>6.0543526583445306E-4</v>
      </c>
      <c r="AF342" s="795">
        <v>2.8967630641179021E-3</v>
      </c>
      <c r="AG342" s="795">
        <v>-4.2396571283747186E-2</v>
      </c>
      <c r="AH342" s="795">
        <v>-1.5423083719651953E-2</v>
      </c>
      <c r="AI342" s="795">
        <v>-2.1792816283666694E-2</v>
      </c>
    </row>
    <row r="343" spans="1:35" s="795" customFormat="1">
      <c r="A343" s="796">
        <v>44329</v>
      </c>
      <c r="B343" s="795">
        <v>1.3268648495490254E-4</v>
      </c>
      <c r="C343" s="795">
        <v>1.5838497472198121E-4</v>
      </c>
      <c r="D343" s="795">
        <v>2.112818540993544E-4</v>
      </c>
      <c r="E343" s="795">
        <v>1.7687345892958284E-4</v>
      </c>
      <c r="F343" s="795">
        <v>2.1338217414212934E-4</v>
      </c>
      <c r="G343" s="795">
        <v>1.3758834247390439E-4</v>
      </c>
      <c r="H343" s="795">
        <v>4.4897638461049993E-4</v>
      </c>
      <c r="I343" s="795">
        <v>3.3182976202850156E-4</v>
      </c>
      <c r="J343" s="795">
        <v>3.2842517468467669E-4</v>
      </c>
      <c r="K343" s="795">
        <v>1.3108977055864557E-4</v>
      </c>
      <c r="L343" s="795">
        <v>2.5556634568668635E-4</v>
      </c>
      <c r="M343" s="795">
        <v>2.6497053522844816E-4</v>
      </c>
      <c r="N343" s="795">
        <v>1.7707087791052345E-3</v>
      </c>
      <c r="O343" s="795">
        <v>6.0063621679673496E-4</v>
      </c>
      <c r="P343" s="795">
        <v>6.5491545423346231E-4</v>
      </c>
      <c r="Q343" s="795">
        <v>7.029591544005509E-4</v>
      </c>
      <c r="R343" s="795">
        <v>7.212844284907316E-4</v>
      </c>
      <c r="S343" s="795">
        <v>7.2311233178434797E-4</v>
      </c>
      <c r="T343" s="795">
        <v>4.8335112941000347E-4</v>
      </c>
      <c r="U343" s="795">
        <v>4.8335112941000347E-4</v>
      </c>
      <c r="V343" s="795">
        <v>4.9388215129564372E-4</v>
      </c>
      <c r="W343" s="795">
        <v>5.0613328152837589E-4</v>
      </c>
      <c r="X343" s="795">
        <v>-1.1424184575354879E-3</v>
      </c>
      <c r="Y343" s="795">
        <v>-2.6816311539178406E-3</v>
      </c>
      <c r="Z343" s="795">
        <v>-4.4698920789687513E-4</v>
      </c>
      <c r="AA343" s="795">
        <v>-2.3275835562525105E-3</v>
      </c>
      <c r="AB343" s="795">
        <v>-2.8139627814371959E-4</v>
      </c>
      <c r="AC343" s="795">
        <v>6.7064533289957762E-3</v>
      </c>
      <c r="AD343" s="795">
        <v>1.9621960370737046E-3</v>
      </c>
      <c r="AE343" s="795">
        <v>-1.0306828013065816E-3</v>
      </c>
      <c r="AF343" s="795">
        <v>-1.6608568157151504E-3</v>
      </c>
      <c r="AG343" s="795">
        <v>2.2586974621456868E-3</v>
      </c>
      <c r="AH343" s="795">
        <v>8.3303344470411211E-3</v>
      </c>
      <c r="AI343" s="795">
        <v>1.4012495452396134E-2</v>
      </c>
    </row>
    <row r="344" spans="1:35" s="795" customFormat="1">
      <c r="A344" s="796">
        <v>44330</v>
      </c>
      <c r="B344" s="795">
        <v>1.3268648495490254E-4</v>
      </c>
      <c r="C344" s="795">
        <v>1.5438765477826522E-4</v>
      </c>
      <c r="D344" s="795">
        <v>2.112818540993544E-4</v>
      </c>
      <c r="E344" s="795">
        <v>1.3620731397279151E-4</v>
      </c>
      <c r="F344" s="795">
        <v>2.3278139882187965E-4</v>
      </c>
      <c r="G344" s="795">
        <v>1.4323070730504206E-4</v>
      </c>
      <c r="H344" s="795">
        <v>2.3939750505230784E-4</v>
      </c>
      <c r="I344" s="795">
        <v>2.4103930568264431E-4</v>
      </c>
      <c r="J344" s="795">
        <v>1.3732271951183428E-4</v>
      </c>
      <c r="K344" s="795">
        <v>2.4492119745667118E-4</v>
      </c>
      <c r="L344" s="795">
        <v>2.552143688674402E-4</v>
      </c>
      <c r="M344" s="795">
        <v>2.4682441514167763E-4</v>
      </c>
      <c r="N344" s="795">
        <v>1.919211639638263E-4</v>
      </c>
      <c r="O344" s="795">
        <v>6.0063621679673496E-4</v>
      </c>
      <c r="P344" s="795">
        <v>6.5491545423346231E-4</v>
      </c>
      <c r="Q344" s="795">
        <v>7.029591544005509E-4</v>
      </c>
      <c r="R344" s="795">
        <v>7.212844284907316E-4</v>
      </c>
      <c r="S344" s="795">
        <v>7.2311233178434797E-4</v>
      </c>
      <c r="T344" s="795">
        <v>4.8335112941000347E-4</v>
      </c>
      <c r="U344" s="795">
        <v>4.8335112941000347E-4</v>
      </c>
      <c r="V344" s="795">
        <v>4.9388215129564372E-4</v>
      </c>
      <c r="W344" s="795">
        <v>5.0613328152837589E-4</v>
      </c>
      <c r="X344" s="795">
        <v>6.4988500458116327E-3</v>
      </c>
      <c r="Y344" s="795">
        <v>-8.1653311130724937E-4</v>
      </c>
      <c r="Z344" s="795">
        <v>-2.0417960232388399E-3</v>
      </c>
      <c r="AA344" s="795">
        <v>3.9240365221113738E-3</v>
      </c>
      <c r="AB344" s="795">
        <v>3.3621594515866882E-3</v>
      </c>
      <c r="AC344" s="795">
        <v>6.8062762908012164E-3</v>
      </c>
      <c r="AD344" s="795">
        <v>2.6977259373586193E-3</v>
      </c>
      <c r="AE344" s="795">
        <v>-5.9545087098489269E-5</v>
      </c>
      <c r="AF344" s="795">
        <v>-1.1482292393401039E-3</v>
      </c>
      <c r="AG344" s="795">
        <v>1.7947515903944167E-2</v>
      </c>
      <c r="AH344" s="795">
        <v>1.0906382868444142E-2</v>
      </c>
      <c r="AI344" s="795">
        <v>1.5264643788281296E-2</v>
      </c>
    </row>
    <row r="345" spans="1:35" s="795" customFormat="1">
      <c r="A345" s="796">
        <v>44333</v>
      </c>
      <c r="B345" s="795">
        <v>1.3268648495490254E-4</v>
      </c>
      <c r="C345" s="795">
        <v>1.6186578114152361E-4</v>
      </c>
      <c r="D345" s="795">
        <v>2.112818540993544E-4</v>
      </c>
      <c r="E345" s="795">
        <v>2.3004346865018732E-4</v>
      </c>
      <c r="F345" s="795">
        <v>2.4411363975929135E-4</v>
      </c>
      <c r="G345" s="795">
        <v>1.4490833981462004E-4</v>
      </c>
      <c r="H345" s="795">
        <v>3.7722683536633994E-4</v>
      </c>
      <c r="I345" s="795">
        <v>1.9681424377226975E-4</v>
      </c>
      <c r="J345" s="795">
        <v>2.7460772914422726E-4</v>
      </c>
      <c r="K345" s="795">
        <v>2.1023247435114634E-4</v>
      </c>
      <c r="L345" s="795">
        <v>3.2241312149983159E-4</v>
      </c>
      <c r="M345" s="795">
        <v>5.0304252368538194E-4</v>
      </c>
      <c r="N345" s="795">
        <v>4.183378665461035E-4</v>
      </c>
      <c r="O345" s="795">
        <v>6.0063621679673496E-4</v>
      </c>
      <c r="P345" s="795">
        <v>6.5491545423346231E-4</v>
      </c>
      <c r="Q345" s="795">
        <v>7.029591544005509E-4</v>
      </c>
      <c r="R345" s="795">
        <v>7.212844284907316E-4</v>
      </c>
      <c r="S345" s="795">
        <v>7.2311233178434797E-4</v>
      </c>
      <c r="T345" s="795">
        <v>4.8335112941000347E-4</v>
      </c>
      <c r="U345" s="795">
        <v>4.8335112941000347E-4</v>
      </c>
      <c r="V345" s="795">
        <v>4.9388215129564372E-4</v>
      </c>
      <c r="W345" s="795">
        <v>5.0613328152837589E-4</v>
      </c>
      <c r="X345" s="795">
        <v>2.578536376288465E-3</v>
      </c>
      <c r="Y345" s="795">
        <v>2.0189995487274182E-3</v>
      </c>
      <c r="Z345" s="795">
        <v>-3.2943047661193603E-4</v>
      </c>
      <c r="AA345" s="795">
        <v>8.0243517398992381E-4</v>
      </c>
      <c r="AB345" s="795">
        <v>5.3730670580631745E-4</v>
      </c>
      <c r="AC345" s="795">
        <v>4.1183930994252993E-3</v>
      </c>
      <c r="AD345" s="795">
        <v>-2.2205611627224009E-4</v>
      </c>
      <c r="AE345" s="795">
        <v>2.1656868569972509E-3</v>
      </c>
      <c r="AF345" s="795">
        <v>-1.2569005912449471E-3</v>
      </c>
      <c r="AG345" s="795">
        <v>1.101378044703627E-2</v>
      </c>
      <c r="AH345" s="795">
        <v>4.5192381152003858E-3</v>
      </c>
      <c r="AI345" s="795">
        <v>-2.5572586698419109E-3</v>
      </c>
    </row>
    <row r="346" spans="1:35" s="795" customFormat="1">
      <c r="A346" s="796">
        <v>44334</v>
      </c>
      <c r="B346" s="795">
        <v>1.3268648495490254E-4</v>
      </c>
      <c r="C346" s="795">
        <v>1.6536934678845761E-4</v>
      </c>
      <c r="D346" s="795">
        <v>2.112818540993544E-4</v>
      </c>
      <c r="E346" s="795">
        <v>1.7374750066356803E-4</v>
      </c>
      <c r="F346" s="795">
        <v>2.6543308767812412E-4</v>
      </c>
      <c r="G346" s="795">
        <v>2.0204992953720691E-4</v>
      </c>
      <c r="H346" s="795">
        <v>1.4518356930848242E-4</v>
      </c>
      <c r="I346" s="795">
        <v>1.5881488459590365E-4</v>
      </c>
      <c r="J346" s="795">
        <v>4.8333158528368614E-5</v>
      </c>
      <c r="K346" s="795">
        <v>8.0121277316713702E-5</v>
      </c>
      <c r="L346" s="795">
        <v>2.6020465825449257E-4</v>
      </c>
      <c r="M346" s="795">
        <v>1.6024370470013594E-4</v>
      </c>
      <c r="N346" s="795">
        <v>5.800058439309197E-5</v>
      </c>
      <c r="O346" s="795">
        <v>6.0063621679673496E-4</v>
      </c>
      <c r="P346" s="795">
        <v>6.5491545423346231E-4</v>
      </c>
      <c r="Q346" s="795">
        <v>7.029591544005509E-4</v>
      </c>
      <c r="R346" s="795">
        <v>7.212844284907316E-4</v>
      </c>
      <c r="S346" s="795">
        <v>7.2311233178434797E-4</v>
      </c>
      <c r="T346" s="795">
        <v>4.8335112941000347E-4</v>
      </c>
      <c r="U346" s="795">
        <v>4.8335112941000347E-4</v>
      </c>
      <c r="V346" s="795">
        <v>4.9388215129564372E-4</v>
      </c>
      <c r="W346" s="795">
        <v>5.0613328152837589E-4</v>
      </c>
      <c r="X346" s="795">
        <v>-7.0583828048376152E-4</v>
      </c>
      <c r="Y346" s="795">
        <v>-8.0295902073734826E-4</v>
      </c>
      <c r="Z346" s="795">
        <v>-5.6772820083006437E-4</v>
      </c>
      <c r="AA346" s="795">
        <v>6.7902045986789616E-4</v>
      </c>
      <c r="AB346" s="795">
        <v>-5.2729643015403393E-4</v>
      </c>
      <c r="AC346" s="795">
        <v>-7.3753294372180811E-4</v>
      </c>
      <c r="AD346" s="795">
        <v>-1.3444109354396883E-3</v>
      </c>
      <c r="AE346" s="795">
        <v>-1.1554926895924744E-3</v>
      </c>
      <c r="AF346" s="795">
        <v>-2.5582359092879425E-3</v>
      </c>
      <c r="AG346" s="795">
        <v>-2.9954032301480193E-3</v>
      </c>
      <c r="AH346" s="795">
        <v>-5.5690586481920157E-3</v>
      </c>
      <c r="AI346" s="795">
        <v>-1.0918070982109285E-2</v>
      </c>
    </row>
    <row r="347" spans="1:35" s="795" customFormat="1">
      <c r="A347" s="796">
        <v>44335</v>
      </c>
      <c r="B347" s="795">
        <v>1.3268648495490254E-4</v>
      </c>
      <c r="C347" s="795">
        <v>2.0469234255648949E-4</v>
      </c>
      <c r="D347" s="795">
        <v>2.112818540993544E-4</v>
      </c>
      <c r="E347" s="795">
        <v>1.758000321494535E-4</v>
      </c>
      <c r="F347" s="795">
        <v>3.0366813902227285E-4</v>
      </c>
      <c r="G347" s="795">
        <v>1.9804815059809577E-4</v>
      </c>
      <c r="H347" s="795">
        <v>2.0779326724906788E-4</v>
      </c>
      <c r="I347" s="795">
        <v>2.8194848088647362E-4</v>
      </c>
      <c r="J347" s="795">
        <v>4.1902823148332047E-4</v>
      </c>
      <c r="K347" s="795">
        <v>2.7770628606527126E-4</v>
      </c>
      <c r="L347" s="795">
        <v>2.6012082041293461E-4</v>
      </c>
      <c r="M347" s="795">
        <v>2.7792434464624094E-4</v>
      </c>
      <c r="N347" s="795">
        <v>1.9678934061517772E-4</v>
      </c>
      <c r="O347" s="795">
        <v>6.0063621679673496E-4</v>
      </c>
      <c r="P347" s="795">
        <v>6.5491545423346231E-4</v>
      </c>
      <c r="Q347" s="795">
        <v>7.029591544005509E-4</v>
      </c>
      <c r="R347" s="795">
        <v>7.212844284907316E-4</v>
      </c>
      <c r="S347" s="795">
        <v>7.2311233178434797E-4</v>
      </c>
      <c r="T347" s="795">
        <v>4.8335112941000347E-4</v>
      </c>
      <c r="U347" s="795">
        <v>4.8335112941000347E-4</v>
      </c>
      <c r="V347" s="795">
        <v>4.9388215129564372E-4</v>
      </c>
      <c r="W347" s="795">
        <v>5.0613328152837589E-4</v>
      </c>
      <c r="X347" s="795">
        <v>-4.5788347796108519E-3</v>
      </c>
      <c r="Y347" s="795">
        <v>-4.5374978783224718E-3</v>
      </c>
      <c r="Z347" s="795">
        <v>3.1689766251352669E-3</v>
      </c>
      <c r="AA347" s="795">
        <v>-9.3881381692895172E-4</v>
      </c>
      <c r="AB347" s="795">
        <v>-4.4967365089743083E-4</v>
      </c>
      <c r="AC347" s="795">
        <v>-1.7734328722026627E-3</v>
      </c>
      <c r="AD347" s="795">
        <v>-1.5781729138353295E-4</v>
      </c>
      <c r="AE347" s="795">
        <v>-1.0164010712584437E-3</v>
      </c>
      <c r="AF347" s="795">
        <v>-8.8556507851289545E-4</v>
      </c>
      <c r="AG347" s="795">
        <v>-7.0627397394577018E-3</v>
      </c>
      <c r="AH347" s="795">
        <v>-9.4075622275291426E-4</v>
      </c>
      <c r="AI347" s="795">
        <v>-2.034910493094344E-3</v>
      </c>
    </row>
    <row r="348" spans="1:35" s="795" customFormat="1">
      <c r="A348" s="796">
        <v>44336</v>
      </c>
      <c r="B348" s="795">
        <v>1.3268648495490254E-4</v>
      </c>
      <c r="C348" s="795">
        <v>1.9547646638895522E-4</v>
      </c>
      <c r="D348" s="795">
        <v>2.112818540993544E-4</v>
      </c>
      <c r="E348" s="795">
        <v>2.2565084034575911E-4</v>
      </c>
      <c r="F348" s="795">
        <v>2.3559047881471784E-4</v>
      </c>
      <c r="G348" s="795">
        <v>1.6180158712653103E-4</v>
      </c>
      <c r="H348" s="795">
        <v>3.4504820468495012E-4</v>
      </c>
      <c r="I348" s="795">
        <v>2.741253542721811E-4</v>
      </c>
      <c r="J348" s="795">
        <v>7.5364503318930964E-4</v>
      </c>
      <c r="K348" s="795">
        <v>2.0878925211920141E-4</v>
      </c>
      <c r="L348" s="795">
        <v>2.6012321736823552E-4</v>
      </c>
      <c r="M348" s="795">
        <v>2.1633410357746463E-4</v>
      </c>
      <c r="N348" s="795">
        <v>4.2649139300610095E-4</v>
      </c>
      <c r="O348" s="795">
        <v>6.0063621679673496E-4</v>
      </c>
      <c r="P348" s="795">
        <v>6.5491545423346231E-4</v>
      </c>
      <c r="Q348" s="795">
        <v>7.029591544005509E-4</v>
      </c>
      <c r="R348" s="795">
        <v>7.212844284907316E-4</v>
      </c>
      <c r="S348" s="795">
        <v>7.2311233178434797E-4</v>
      </c>
      <c r="T348" s="795">
        <v>4.8335112941000347E-4</v>
      </c>
      <c r="U348" s="795">
        <v>4.8335112941000347E-4</v>
      </c>
      <c r="V348" s="795">
        <v>4.9388215129564372E-4</v>
      </c>
      <c r="W348" s="795">
        <v>5.0613328152837589E-4</v>
      </c>
      <c r="X348" s="795">
        <v>2.6791238090084768E-4</v>
      </c>
      <c r="Y348" s="795">
        <v>2.5795895003799529E-3</v>
      </c>
      <c r="Z348" s="795">
        <v>-8.8917142401778726E-4</v>
      </c>
      <c r="AA348" s="795">
        <v>4.5795681633953311E-3</v>
      </c>
      <c r="AB348" s="795">
        <v>9.6718161846842676E-4</v>
      </c>
      <c r="AC348" s="795">
        <v>6.155996463213409E-3</v>
      </c>
      <c r="AD348" s="795">
        <v>1.8519777178489516E-3</v>
      </c>
      <c r="AE348" s="795">
        <v>1.4897399336355477E-4</v>
      </c>
      <c r="AF348" s="795">
        <v>1.823654592537638E-3</v>
      </c>
      <c r="AG348" s="795">
        <v>1.0639381099275536E-2</v>
      </c>
      <c r="AH348" s="795">
        <v>6.4627037360942552E-3</v>
      </c>
      <c r="AI348" s="795">
        <v>1.1734680154666277E-2</v>
      </c>
    </row>
    <row r="349" spans="1:35" s="795" customFormat="1">
      <c r="A349" s="796">
        <v>44337</v>
      </c>
      <c r="B349" s="795">
        <v>1.3268648495490254E-4</v>
      </c>
      <c r="C349" s="795">
        <v>1.6157170463171333E-4</v>
      </c>
      <c r="D349" s="795">
        <v>2.112818540993544E-4</v>
      </c>
      <c r="E349" s="795">
        <v>1.699569969053627E-4</v>
      </c>
      <c r="F349" s="795">
        <v>2.1916683312239726E-4</v>
      </c>
      <c r="G349" s="795">
        <v>1.4819985259206803E-4</v>
      </c>
      <c r="H349" s="795">
        <v>2.9195845998430947E-4</v>
      </c>
      <c r="I349" s="795">
        <v>8.1750577131223245E-4</v>
      </c>
      <c r="J349" s="795">
        <v>2.0342746801835787E-3</v>
      </c>
      <c r="K349" s="795">
        <v>2.2396670657864881E-4</v>
      </c>
      <c r="L349" s="795">
        <v>3.0628502134821822E-4</v>
      </c>
      <c r="M349" s="795">
        <v>3.1077324072281698E-4</v>
      </c>
      <c r="N349" s="795">
        <v>-9.3822581638591807E-5</v>
      </c>
      <c r="O349" s="795">
        <v>6.0063621679673496E-4</v>
      </c>
      <c r="P349" s="795">
        <v>6.5491545423346231E-4</v>
      </c>
      <c r="Q349" s="795">
        <v>7.029591544005509E-4</v>
      </c>
      <c r="R349" s="795">
        <v>7.212844284907316E-4</v>
      </c>
      <c r="S349" s="795">
        <v>7.2311233178434797E-4</v>
      </c>
      <c r="T349" s="795">
        <v>4.8335112941000347E-4</v>
      </c>
      <c r="U349" s="795">
        <v>4.8335112941000347E-4</v>
      </c>
      <c r="V349" s="795">
        <v>4.9388215129564372E-4</v>
      </c>
      <c r="W349" s="795">
        <v>5.0613328152837589E-4</v>
      </c>
      <c r="X349" s="795">
        <v>2.2265720218148655E-3</v>
      </c>
      <c r="Y349" s="795">
        <v>-1.7096018296423043E-3</v>
      </c>
      <c r="Z349" s="795">
        <v>2.5079216002250604E-3</v>
      </c>
      <c r="AA349" s="795">
        <v>1.4142550954154842E-3</v>
      </c>
      <c r="AB349" s="795">
        <v>-2.3868393551206291E-3</v>
      </c>
      <c r="AC349" s="795">
        <v>-1.8250885131333439E-3</v>
      </c>
      <c r="AD349" s="795">
        <v>4.5414890252892803E-5</v>
      </c>
      <c r="AE349" s="795">
        <v>-1.0609523746685223E-4</v>
      </c>
      <c r="AF349" s="795">
        <v>2.0510804027562557E-3</v>
      </c>
      <c r="AG349" s="795">
        <v>-5.8428178945169051E-4</v>
      </c>
      <c r="AH349" s="795">
        <v>-1.028165592851904E-3</v>
      </c>
      <c r="AI349" s="795">
        <v>-9.8639105776010538E-4</v>
      </c>
    </row>
    <row r="350" spans="1:35" s="795" customFormat="1">
      <c r="A350" s="796">
        <v>44340</v>
      </c>
      <c r="B350" s="795">
        <v>1.3268648495490254E-4</v>
      </c>
      <c r="C350" s="795">
        <v>1.6472008035672836E-4</v>
      </c>
      <c r="D350" s="795">
        <v>2.112818540993544E-4</v>
      </c>
      <c r="E350" s="795">
        <v>1.6245355006438977E-4</v>
      </c>
      <c r="F350" s="795">
        <v>3.8553815856934293E-5</v>
      </c>
      <c r="G350" s="795">
        <v>1.7306272958372837E-4</v>
      </c>
      <c r="H350" s="795">
        <v>1.3985592995391372E-4</v>
      </c>
      <c r="I350" s="795">
        <v>1.1293404187839862E-4</v>
      </c>
      <c r="J350" s="795">
        <v>-5.46318038034177E-4</v>
      </c>
      <c r="K350" s="795">
        <v>1.4839552303014258E-4</v>
      </c>
      <c r="L350" s="795">
        <v>3.8958281891487978E-4</v>
      </c>
      <c r="M350" s="795">
        <v>5.2458130507204714E-4</v>
      </c>
      <c r="N350" s="795">
        <v>2.5459551271445058E-4</v>
      </c>
      <c r="O350" s="795">
        <v>6.0063621679673496E-4</v>
      </c>
      <c r="P350" s="795">
        <v>6.5491545423346231E-4</v>
      </c>
      <c r="Q350" s="795">
        <v>7.029591544005509E-4</v>
      </c>
      <c r="R350" s="795">
        <v>7.212844284907316E-4</v>
      </c>
      <c r="S350" s="795">
        <v>7.2311233178434797E-4</v>
      </c>
      <c r="T350" s="795">
        <v>4.8335112941000347E-4</v>
      </c>
      <c r="U350" s="795">
        <v>4.8335112941000347E-4</v>
      </c>
      <c r="V350" s="795">
        <v>4.9388215129564372E-4</v>
      </c>
      <c r="W350" s="795">
        <v>5.0613328152837589E-4</v>
      </c>
      <c r="X350" s="795">
        <v>4.4012006711027229E-3</v>
      </c>
      <c r="Y350" s="795">
        <v>7.3606218889299413E-4</v>
      </c>
      <c r="Z350" s="795">
        <v>6.7669467102571268E-4</v>
      </c>
      <c r="AA350" s="795">
        <v>2.2163930065381976E-3</v>
      </c>
      <c r="AB350" s="795">
        <v>2.5519210857793961E-3</v>
      </c>
      <c r="AC350" s="795">
        <v>1.2097377691961064E-2</v>
      </c>
      <c r="AD350" s="795">
        <v>3.2955136050665246E-3</v>
      </c>
      <c r="AE350" s="795">
        <v>-1.7245265309716595E-3</v>
      </c>
      <c r="AF350" s="795">
        <v>3.2457868958286618E-3</v>
      </c>
      <c r="AG350" s="795">
        <v>2.1068589190386344E-2</v>
      </c>
      <c r="AH350" s="795">
        <v>1.1726305083282984E-2</v>
      </c>
      <c r="AI350" s="795">
        <v>1.2518017002222992E-2</v>
      </c>
    </row>
    <row r="351" spans="1:35" s="795" customFormat="1">
      <c r="A351" s="796">
        <v>44341</v>
      </c>
      <c r="B351" s="795">
        <v>1.3268648495490254E-4</v>
      </c>
      <c r="C351" s="795">
        <v>1.5640540527894764E-4</v>
      </c>
      <c r="D351" s="795">
        <v>2.112818540993544E-4</v>
      </c>
      <c r="E351" s="795">
        <v>1.6999511488702268E-4</v>
      </c>
      <c r="F351" s="795">
        <v>1.7279209560761011E-4</v>
      </c>
      <c r="G351" s="795">
        <v>1.3740838733999894E-4</v>
      </c>
      <c r="H351" s="795">
        <v>2.22494210645241E-4</v>
      </c>
      <c r="I351" s="795">
        <v>1.9335837195333383E-4</v>
      </c>
      <c r="J351" s="795">
        <v>6.5266222560711462E-4</v>
      </c>
      <c r="K351" s="795">
        <v>1.5083064591414619E-4</v>
      </c>
      <c r="L351" s="795">
        <v>3.0592649314398201E-4</v>
      </c>
      <c r="M351" s="795">
        <v>2.4890581991110494E-4</v>
      </c>
      <c r="N351" s="795">
        <v>3.503801531461459E-4</v>
      </c>
      <c r="O351" s="795">
        <v>6.0063621679673496E-4</v>
      </c>
      <c r="P351" s="795">
        <v>6.5491545423346231E-4</v>
      </c>
      <c r="Q351" s="795">
        <v>7.029591544005509E-4</v>
      </c>
      <c r="R351" s="795">
        <v>7.212844284907316E-4</v>
      </c>
      <c r="S351" s="795">
        <v>7.2311233178434797E-4</v>
      </c>
      <c r="T351" s="795">
        <v>4.8335112941000347E-4</v>
      </c>
      <c r="U351" s="795">
        <v>4.8335112941000347E-4</v>
      </c>
      <c r="V351" s="795">
        <v>4.9388215129564372E-4</v>
      </c>
      <c r="W351" s="795">
        <v>5.0613328152837589E-4</v>
      </c>
      <c r="X351" s="795">
        <v>-4.2577031057491332E-3</v>
      </c>
      <c r="Y351" s="795">
        <v>-4.9726378353943668E-3</v>
      </c>
      <c r="Z351" s="795">
        <v>-1.5120735834479593E-3</v>
      </c>
      <c r="AA351" s="795">
        <v>-3.4907348193502497E-4</v>
      </c>
      <c r="AB351" s="795">
        <v>-2.8032280648995211E-3</v>
      </c>
      <c r="AC351" s="795">
        <v>-2.8708367230656506E-3</v>
      </c>
      <c r="AD351" s="795">
        <v>-1.5138179897905557E-3</v>
      </c>
      <c r="AE351" s="795">
        <v>2.6740971394023649E-3</v>
      </c>
      <c r="AF351" s="795">
        <v>2.5193890493837579E-3</v>
      </c>
      <c r="AG351" s="795">
        <v>-5.7005468306486895E-3</v>
      </c>
      <c r="AH351" s="795">
        <v>-3.2094625687485445E-3</v>
      </c>
      <c r="AI351" s="795">
        <v>-2.6143930049636888E-3</v>
      </c>
    </row>
    <row r="352" spans="1:35" s="795" customFormat="1">
      <c r="A352" s="796">
        <v>44342</v>
      </c>
      <c r="B352" s="795">
        <v>1.3268648495490254E-4</v>
      </c>
      <c r="C352" s="795">
        <v>1.4157147689108918E-4</v>
      </c>
      <c r="D352" s="795">
        <v>2.112818540993544E-4</v>
      </c>
      <c r="E352" s="795">
        <v>2.0846163166265974E-4</v>
      </c>
      <c r="F352" s="795">
        <v>1.5196422074525984E-4</v>
      </c>
      <c r="G352" s="795">
        <v>1.136431740029753E-4</v>
      </c>
      <c r="H352" s="795">
        <v>2.4884833345351076E-4</v>
      </c>
      <c r="I352" s="795">
        <v>2.1806607866170502E-4</v>
      </c>
      <c r="J352" s="795">
        <v>4.6099731494342322E-4</v>
      </c>
      <c r="K352" s="795">
        <v>2.3877917414716343E-4</v>
      </c>
      <c r="L352" s="795">
        <v>3.0015194729915429E-4</v>
      </c>
      <c r="M352" s="795">
        <v>1.0659038964777601E-4</v>
      </c>
      <c r="N352" s="795">
        <v>3.3892769240750908E-4</v>
      </c>
      <c r="O352" s="795">
        <v>6.0063621679673496E-4</v>
      </c>
      <c r="P352" s="795">
        <v>6.5491545423346231E-4</v>
      </c>
      <c r="Q352" s="795">
        <v>7.029591544005509E-4</v>
      </c>
      <c r="R352" s="795">
        <v>7.212844284907316E-4</v>
      </c>
      <c r="S352" s="795">
        <v>7.2311233178434797E-4</v>
      </c>
      <c r="T352" s="795">
        <v>4.8335112941000347E-4</v>
      </c>
      <c r="U352" s="795">
        <v>4.8335112941000347E-4</v>
      </c>
      <c r="V352" s="795">
        <v>4.9388215129564372E-4</v>
      </c>
      <c r="W352" s="795">
        <v>5.0613328152837589E-4</v>
      </c>
      <c r="X352" s="795">
        <v>1.8715844462842135E-3</v>
      </c>
      <c r="Y352" s="795">
        <v>-1.1787462729792031E-3</v>
      </c>
      <c r="Z352" s="795">
        <v>1.3469810197026533E-3</v>
      </c>
      <c r="AA352" s="795">
        <v>2.8791726824226593E-3</v>
      </c>
      <c r="AB352" s="795">
        <v>7.61435266227517E-4</v>
      </c>
      <c r="AC352" s="795">
        <v>6.838707942558031E-4</v>
      </c>
      <c r="AD352" s="795">
        <v>-3.2851915652842845E-4</v>
      </c>
      <c r="AE352" s="795">
        <v>1.15328296108963E-3</v>
      </c>
      <c r="AF352" s="795">
        <v>-4.3093477075017983E-3</v>
      </c>
      <c r="AG352" s="795">
        <v>7.8003965079318505E-3</v>
      </c>
      <c r="AH352" s="795">
        <v>1.5778451702994634E-3</v>
      </c>
      <c r="AI352" s="795">
        <v>3.0894310789952861E-4</v>
      </c>
    </row>
    <row r="353" spans="1:35" s="795" customFormat="1">
      <c r="A353" s="796">
        <v>44343</v>
      </c>
      <c r="B353" s="795">
        <v>1.3268648495490254E-4</v>
      </c>
      <c r="C353" s="795">
        <v>1.2127943813777797E-4</v>
      </c>
      <c r="D353" s="795">
        <v>2.112818540993544E-4</v>
      </c>
      <c r="E353" s="795">
        <v>1.8468271972094108E-4</v>
      </c>
      <c r="F353" s="795">
        <v>1.4972301242699437E-4</v>
      </c>
      <c r="G353" s="795">
        <v>1.3172065046251902E-4</v>
      </c>
      <c r="H353" s="795">
        <v>2.7315034289743245E-4</v>
      </c>
      <c r="I353" s="795">
        <v>1.2060599875685085E-4</v>
      </c>
      <c r="J353" s="795">
        <v>5.0074847452341587E-5</v>
      </c>
      <c r="K353" s="795">
        <v>2.0027344883266629E-4</v>
      </c>
      <c r="L353" s="795">
        <v>3.046756391376082E-4</v>
      </c>
      <c r="M353" s="795">
        <v>3.1008434661194961E-4</v>
      </c>
      <c r="N353" s="795">
        <v>2.5563770482728287E-4</v>
      </c>
      <c r="O353" s="795">
        <v>6.0063621679673496E-4</v>
      </c>
      <c r="P353" s="795">
        <v>6.5491545423346231E-4</v>
      </c>
      <c r="Q353" s="795">
        <v>7.029591544005509E-4</v>
      </c>
      <c r="R353" s="795">
        <v>7.212844284907316E-4</v>
      </c>
      <c r="S353" s="795">
        <v>7.2311233178434797E-4</v>
      </c>
      <c r="T353" s="795">
        <v>4.8335112941000347E-4</v>
      </c>
      <c r="U353" s="795">
        <v>4.8335112941000347E-4</v>
      </c>
      <c r="V353" s="795">
        <v>4.9388215129564372E-4</v>
      </c>
      <c r="W353" s="795">
        <v>5.0613328152837589E-4</v>
      </c>
      <c r="X353" s="795">
        <v>5.0965007069945223E-3</v>
      </c>
      <c r="Y353" s="795">
        <v>6.2915586316492078E-3</v>
      </c>
      <c r="Z353" s="795">
        <v>2.4291649240926194E-3</v>
      </c>
      <c r="AA353" s="795">
        <v>3.0117239493170356E-3</v>
      </c>
      <c r="AB353" s="795">
        <v>3.1965947581535925E-3</v>
      </c>
      <c r="AC353" s="795">
        <v>6.7424253065695439E-3</v>
      </c>
      <c r="AD353" s="795">
        <v>3.3814442685931034E-4</v>
      </c>
      <c r="AE353" s="795">
        <v>4.1003364477372184E-3</v>
      </c>
      <c r="AF353" s="795">
        <v>2.7413554956230435E-3</v>
      </c>
      <c r="AG353" s="795">
        <v>-4.8356938924033477E-3</v>
      </c>
      <c r="AH353" s="795">
        <v>2.4291786152537131E-3</v>
      </c>
      <c r="AI353" s="795">
        <v>4.4219722423137764E-3</v>
      </c>
    </row>
    <row r="354" spans="1:35" s="795" customFormat="1">
      <c r="A354" s="796">
        <v>44344</v>
      </c>
      <c r="B354" s="795">
        <v>1.3268648495490254E-4</v>
      </c>
      <c r="C354" s="795">
        <v>1.1421445614834269E-4</v>
      </c>
      <c r="D354" s="795">
        <v>2.112818540993544E-4</v>
      </c>
      <c r="E354" s="795">
        <v>1.9968145513327151E-4</v>
      </c>
      <c r="F354" s="795">
        <v>1.6882900864922945E-4</v>
      </c>
      <c r="G354" s="795">
        <v>1.3509480376772132E-4</v>
      </c>
      <c r="H354" s="795">
        <v>6.2527622399888294E-4</v>
      </c>
      <c r="I354" s="795">
        <v>3.3471858901812368E-4</v>
      </c>
      <c r="J354" s="795">
        <v>-6.8030977445798779E-4</v>
      </c>
      <c r="K354" s="795">
        <v>1.626423699241375E-4</v>
      </c>
      <c r="L354" s="795">
        <v>3.0546251470164876E-4</v>
      </c>
      <c r="M354" s="795">
        <v>2.7130947734566035E-4</v>
      </c>
      <c r="N354" s="795">
        <v>-1.6672889796043311E-4</v>
      </c>
      <c r="O354" s="795">
        <v>6.0063621679673496E-4</v>
      </c>
      <c r="P354" s="795">
        <v>6.5491545423346231E-4</v>
      </c>
      <c r="Q354" s="795">
        <v>7.029591544005509E-4</v>
      </c>
      <c r="R354" s="795">
        <v>7.212844284907316E-4</v>
      </c>
      <c r="S354" s="795">
        <v>7.2311233178434797E-4</v>
      </c>
      <c r="T354" s="795">
        <v>4.8335112941000347E-4</v>
      </c>
      <c r="U354" s="795">
        <v>4.8335112941000347E-4</v>
      </c>
      <c r="V354" s="795">
        <v>4.9388215129564372E-4</v>
      </c>
      <c r="W354" s="795">
        <v>5.0613328152837589E-4</v>
      </c>
      <c r="X354" s="795">
        <v>9.826636856267168E-4</v>
      </c>
      <c r="Y354" s="795">
        <v>2.2686921721226661E-4</v>
      </c>
      <c r="Z354" s="795">
        <v>-1.1381301462106697E-3</v>
      </c>
      <c r="AA354" s="795">
        <v>1.863582677354314E-3</v>
      </c>
      <c r="AB354" s="795">
        <v>2.5195701883395927E-3</v>
      </c>
      <c r="AC354" s="795">
        <v>4.605788244552933E-3</v>
      </c>
      <c r="AD354" s="795">
        <v>1.6140378761633212E-3</v>
      </c>
      <c r="AE354" s="795">
        <v>1.1404229957940881E-3</v>
      </c>
      <c r="AF354" s="795">
        <v>-1.3398632582435344E-3</v>
      </c>
      <c r="AG354" s="795">
        <v>5.1982135336563484E-3</v>
      </c>
      <c r="AH354" s="795">
        <v>7.2973892327465872E-3</v>
      </c>
      <c r="AI354" s="795">
        <v>-9.240466233184641E-4</v>
      </c>
    </row>
    <row r="355" spans="1:35" s="795" customFormat="1">
      <c r="A355" s="796">
        <v>44347</v>
      </c>
      <c r="B355" s="795">
        <v>1.3268648495490254E-4</v>
      </c>
      <c r="C355" s="795">
        <v>1.2583303806334989E-4</v>
      </c>
      <c r="D355" s="795">
        <v>2.112818540993544E-4</v>
      </c>
      <c r="E355" s="795">
        <v>1.5029835641655609E-4</v>
      </c>
      <c r="F355" s="795">
        <v>1.8459957276006911E-4</v>
      </c>
      <c r="G355" s="795">
        <v>1.7859494384153685E-4</v>
      </c>
      <c r="H355" s="795">
        <v>1.4592916579947435E-4</v>
      </c>
      <c r="I355" s="795">
        <v>2.0169127016811395E-4</v>
      </c>
      <c r="J355" s="795">
        <v>-1.6043692805189913E-4</v>
      </c>
      <c r="K355" s="795">
        <v>2.2739787422643154E-4</v>
      </c>
      <c r="L355" s="795">
        <v>3.4404779549412901E-4</v>
      </c>
      <c r="M355" s="795">
        <v>1.1879525979829886E-4</v>
      </c>
      <c r="N355" s="795">
        <v>4.7332434692193281E-4</v>
      </c>
      <c r="O355" s="795">
        <v>6.0063621679673496E-4</v>
      </c>
      <c r="P355" s="795">
        <v>6.5491545423346231E-4</v>
      </c>
      <c r="Q355" s="795">
        <v>7.029591544005509E-4</v>
      </c>
      <c r="R355" s="795">
        <v>7.212844284907316E-4</v>
      </c>
      <c r="S355" s="795">
        <v>7.2311233178434797E-4</v>
      </c>
      <c r="T355" s="795">
        <v>4.8335112941000347E-4</v>
      </c>
      <c r="U355" s="795">
        <v>4.8335112941000347E-4</v>
      </c>
      <c r="V355" s="795">
        <v>4.9388215129564372E-4</v>
      </c>
      <c r="W355" s="795">
        <v>5.0613328152837589E-4</v>
      </c>
      <c r="X355" s="795">
        <v>1.5747588609626995E-4</v>
      </c>
      <c r="Y355" s="795">
        <v>8.6410612566645284E-4</v>
      </c>
      <c r="Z355" s="795">
        <v>1.4549388027007559E-3</v>
      </c>
      <c r="AA355" s="795">
        <v>4.0662182799588997E-4</v>
      </c>
      <c r="AB355" s="795">
        <v>3.4050928292761462E-4</v>
      </c>
      <c r="AC355" s="795">
        <v>2.116379325383333E-3</v>
      </c>
      <c r="AD355" s="795">
        <v>1.1795226816455617E-3</v>
      </c>
      <c r="AE355" s="795">
        <v>3.8867770161288284E-4</v>
      </c>
      <c r="AF355" s="795">
        <v>5.2271298351258544E-4</v>
      </c>
      <c r="AG355" s="795">
        <v>5.6119452878240494E-3</v>
      </c>
      <c r="AH355" s="795">
        <v>5.1481732811440306E-3</v>
      </c>
      <c r="AI355" s="795">
        <v>-2.5364065311109796E-3</v>
      </c>
    </row>
    <row r="356" spans="1:35" s="795" customFormat="1">
      <c r="A356" s="796">
        <v>44348</v>
      </c>
      <c r="B356" s="795">
        <v>1.3268648495490254E-4</v>
      </c>
      <c r="C356" s="795">
        <v>1.4299812710327764E-4</v>
      </c>
      <c r="D356" s="795">
        <v>2.112818540993544E-4</v>
      </c>
      <c r="E356" s="795">
        <v>1.6719360849748455E-4</v>
      </c>
      <c r="F356" s="795">
        <v>8.7571619590054439E-5</v>
      </c>
      <c r="G356" s="795">
        <v>1.819534911056131E-4</v>
      </c>
      <c r="H356" s="795">
        <v>2.3465665381383616E-4</v>
      </c>
      <c r="I356" s="795">
        <v>2.565057427927897E-4</v>
      </c>
      <c r="J356" s="795">
        <v>6.8762832797419904E-4</v>
      </c>
      <c r="K356" s="795">
        <v>1.5965215279734046E-4</v>
      </c>
      <c r="L356" s="795">
        <v>3.0381806666124334E-4</v>
      </c>
      <c r="M356" s="795">
        <v>6.4524471228555313E-4</v>
      </c>
      <c r="N356" s="795">
        <v>1.5367437613034163E-4</v>
      </c>
      <c r="O356" s="795">
        <v>4.5863965843073728E-4</v>
      </c>
      <c r="P356" s="795">
        <v>5.1291119302931953E-4</v>
      </c>
      <c r="Q356" s="795">
        <v>5.6094807525131074E-4</v>
      </c>
      <c r="R356" s="795">
        <v>5.7927074877772711E-4</v>
      </c>
      <c r="S356" s="795">
        <v>5.8109839267106445E-4</v>
      </c>
      <c r="T356" s="795">
        <v>4.8335112941000347E-4</v>
      </c>
      <c r="U356" s="795">
        <v>4.8335112941000347E-4</v>
      </c>
      <c r="V356" s="795">
        <v>4.9388215129564372E-4</v>
      </c>
      <c r="W356" s="795">
        <v>5.0613328152837589E-4</v>
      </c>
      <c r="X356" s="795">
        <v>6.7968446423469775E-3</v>
      </c>
      <c r="Y356" s="795">
        <v>1.5369989063567235E-3</v>
      </c>
      <c r="Z356" s="795">
        <v>8.5653505040594879E-4</v>
      </c>
      <c r="AA356" s="795">
        <v>2.2192719323965715E-3</v>
      </c>
      <c r="AB356" s="795">
        <v>4.3770492786454618E-3</v>
      </c>
      <c r="AC356" s="795">
        <v>6.7989124900214026E-3</v>
      </c>
      <c r="AD356" s="795">
        <v>1.2177576070784291E-3</v>
      </c>
      <c r="AE356" s="795">
        <v>-5.561677076292737E-3</v>
      </c>
      <c r="AF356" s="795">
        <v>-2.9732323412042794E-3</v>
      </c>
      <c r="AG356" s="795">
        <v>-1.3638070250160395E-3</v>
      </c>
      <c r="AH356" s="795">
        <v>5.4498277822025987E-3</v>
      </c>
      <c r="AI356" s="795">
        <v>1.2761925764388504E-3</v>
      </c>
    </row>
    <row r="357" spans="1:35" s="795" customFormat="1">
      <c r="A357" s="796">
        <v>44349</v>
      </c>
      <c r="B357" s="795">
        <v>1.3268648495490254E-4</v>
      </c>
      <c r="C357" s="795">
        <v>1.4051103024814715E-4</v>
      </c>
      <c r="D357" s="795">
        <v>2.112818540993544E-4</v>
      </c>
      <c r="E357" s="795">
        <v>2.17343706486961E-4</v>
      </c>
      <c r="F357" s="795">
        <v>2.1447626088622052E-4</v>
      </c>
      <c r="G357" s="795">
        <v>1.3333295668660483E-4</v>
      </c>
      <c r="H357" s="795">
        <v>3.2304987543385622E-4</v>
      </c>
      <c r="I357" s="795">
        <v>2.294056308653758E-4</v>
      </c>
      <c r="J357" s="795">
        <v>1.0526437441373826E-3</v>
      </c>
      <c r="K357" s="795">
        <v>8.0823390413797824E-4</v>
      </c>
      <c r="L357" s="795">
        <v>3.0511280720468825E-4</v>
      </c>
      <c r="M357" s="795">
        <v>2.1573955487541596E-4</v>
      </c>
      <c r="N357" s="795">
        <v>2.8872537782054231E-4</v>
      </c>
      <c r="O357" s="795">
        <v>4.5863965843073728E-4</v>
      </c>
      <c r="P357" s="795">
        <v>5.1291119302931953E-4</v>
      </c>
      <c r="Q357" s="795">
        <v>5.6094807525131074E-4</v>
      </c>
      <c r="R357" s="795">
        <v>5.7927074877772711E-4</v>
      </c>
      <c r="S357" s="795">
        <v>5.8109839267106445E-4</v>
      </c>
      <c r="T357" s="795">
        <v>4.8335112941000347E-4</v>
      </c>
      <c r="U357" s="795">
        <v>4.8335112941000347E-4</v>
      </c>
      <c r="V357" s="795">
        <v>4.9388215129564372E-4</v>
      </c>
      <c r="W357" s="795">
        <v>5.0613328152837589E-4</v>
      </c>
      <c r="X357" s="795">
        <v>3.1975494042564279E-3</v>
      </c>
      <c r="Y357" s="795">
        <v>-1.4891896020508E-3</v>
      </c>
      <c r="Z357" s="795">
        <v>-4.5580175137793777E-3</v>
      </c>
      <c r="AA357" s="795">
        <v>2.45655992988425E-4</v>
      </c>
      <c r="AB357" s="795">
        <v>2.6505436634245427E-3</v>
      </c>
      <c r="AC357" s="795">
        <v>-1.8430148248509415E-3</v>
      </c>
      <c r="AD357" s="795">
        <v>-4.5875139353401817E-4</v>
      </c>
      <c r="AE357" s="795">
        <v>-1.0123361322842417E-3</v>
      </c>
      <c r="AF357" s="795">
        <v>-1.1634876803453542E-3</v>
      </c>
      <c r="AG357" s="795">
        <v>-1.530619826729529E-4</v>
      </c>
      <c r="AH357" s="795">
        <v>-4.8217856220265087E-3</v>
      </c>
      <c r="AI357" s="795">
        <v>2.4870464442781071E-3</v>
      </c>
    </row>
    <row r="358" spans="1:35" s="795" customFormat="1">
      <c r="A358" s="796">
        <v>44351</v>
      </c>
      <c r="B358" s="795">
        <v>1.3268648495490254E-4</v>
      </c>
      <c r="C358" s="795">
        <v>1.5141349651814906E-4</v>
      </c>
      <c r="D358" s="795">
        <v>2.112818540993544E-4</v>
      </c>
      <c r="E358" s="795">
        <v>2.13517409274111E-4</v>
      </c>
      <c r="F358" s="795">
        <v>1.6539389095360235E-4</v>
      </c>
      <c r="G358" s="795">
        <v>1.8472061148733232E-4</v>
      </c>
      <c r="H358" s="795">
        <v>3.9530521320796375E-4</v>
      </c>
      <c r="I358" s="795">
        <v>2.7028133197726234E-4</v>
      </c>
      <c r="J358" s="795">
        <v>9.9669915559563727E-4</v>
      </c>
      <c r="K358" s="795">
        <v>1.7930528398801826E-4</v>
      </c>
      <c r="L358" s="795">
        <v>3.4241039648219562E-4</v>
      </c>
      <c r="M358" s="795">
        <v>2.6977557730556434E-4</v>
      </c>
      <c r="N358" s="795">
        <v>3.1775123576371911E-4</v>
      </c>
      <c r="O358" s="795">
        <v>4.5863965843073728E-4</v>
      </c>
      <c r="P358" s="795">
        <v>5.1291119302931953E-4</v>
      </c>
      <c r="Q358" s="795">
        <v>5.6094807525131074E-4</v>
      </c>
      <c r="R358" s="795">
        <v>5.7927074877772711E-4</v>
      </c>
      <c r="S358" s="795">
        <v>5.8109839267106445E-4</v>
      </c>
      <c r="T358" s="795">
        <v>4.8335112941000347E-4</v>
      </c>
      <c r="U358" s="795">
        <v>4.8335112941000347E-4</v>
      </c>
      <c r="V358" s="795">
        <v>4.9388215129564372E-4</v>
      </c>
      <c r="W358" s="795">
        <v>5.0613328152837589E-4</v>
      </c>
      <c r="X358" s="795">
        <v>7.4139319190136277E-4</v>
      </c>
      <c r="Y358" s="795">
        <v>4.2191675953628938E-4</v>
      </c>
      <c r="Z358" s="795">
        <v>-1.5733576695595719E-3</v>
      </c>
      <c r="AA358" s="795">
        <v>1.7896231829372944E-4</v>
      </c>
      <c r="AB358" s="795">
        <v>2.662339043470574E-3</v>
      </c>
      <c r="AC358" s="795">
        <v>1.9700719619253348E-4</v>
      </c>
      <c r="AD358" s="795">
        <v>1.2352377930344716E-3</v>
      </c>
      <c r="AE358" s="795">
        <v>1.9735792562745047E-3</v>
      </c>
      <c r="AF358" s="795">
        <v>-7.2848421028891552E-3</v>
      </c>
      <c r="AG358" s="795">
        <v>-2.3795121182710322E-3</v>
      </c>
      <c r="AH358" s="795">
        <v>1.7789202000844107E-3</v>
      </c>
      <c r="AI358" s="795">
        <v>4.9660472989392357E-3</v>
      </c>
    </row>
    <row r="359" spans="1:35" s="795" customFormat="1">
      <c r="A359" s="796">
        <v>44354</v>
      </c>
      <c r="B359" s="795">
        <v>1.3268648495490254E-4</v>
      </c>
      <c r="C359" s="795">
        <v>1.5288774657551407E-4</v>
      </c>
      <c r="D359" s="795">
        <v>2.112818540993544E-4</v>
      </c>
      <c r="E359" s="795">
        <v>1.4414071307333742E-4</v>
      </c>
      <c r="F359" s="795">
        <v>1.7561538789689912E-4</v>
      </c>
      <c r="G359" s="795">
        <v>1.9711188725879403E-4</v>
      </c>
      <c r="H359" s="795">
        <v>2.3337670831358182E-4</v>
      </c>
      <c r="I359" s="795">
        <v>1.8065354895435703E-4</v>
      </c>
      <c r="J359" s="795">
        <v>6.3240833202793389E-4</v>
      </c>
      <c r="K359" s="795">
        <v>1.3900505388053652E-4</v>
      </c>
      <c r="L359" s="795">
        <v>3.8108978419448825E-4</v>
      </c>
      <c r="M359" s="795">
        <v>4.5691017717652826E-4</v>
      </c>
      <c r="N359" s="795">
        <v>2.8288553717548126E-4</v>
      </c>
      <c r="O359" s="795">
        <v>4.5863965843073728E-4</v>
      </c>
      <c r="P359" s="795">
        <v>5.1291119302931953E-4</v>
      </c>
      <c r="Q359" s="795">
        <v>5.6094807525131074E-4</v>
      </c>
      <c r="R359" s="795">
        <v>5.7927074877772711E-4</v>
      </c>
      <c r="S359" s="795">
        <v>5.8109839267106445E-4</v>
      </c>
      <c r="T359" s="795">
        <v>4.8335112941000347E-4</v>
      </c>
      <c r="U359" s="795">
        <v>4.8335112941000347E-4</v>
      </c>
      <c r="V359" s="795">
        <v>4.9388215129564372E-4</v>
      </c>
      <c r="W359" s="795">
        <v>5.0613328152837589E-4</v>
      </c>
      <c r="X359" s="795">
        <v>-3.7904813415290395E-4</v>
      </c>
      <c r="Y359" s="795">
        <v>-3.941627036443407E-4</v>
      </c>
      <c r="Z359" s="795">
        <v>1.1891283576479506E-3</v>
      </c>
      <c r="AA359" s="795">
        <v>9.361521465760525E-4</v>
      </c>
      <c r="AB359" s="795">
        <v>1.0097373469515336E-3</v>
      </c>
      <c r="AC359" s="795">
        <v>1.8503172110342359E-3</v>
      </c>
      <c r="AD359" s="795">
        <v>1.6598046554738843E-4</v>
      </c>
      <c r="AE359" s="795">
        <v>-1.9741203049011835E-3</v>
      </c>
      <c r="AF359" s="795">
        <v>-9.0852825700482587E-4</v>
      </c>
      <c r="AG359" s="795">
        <v>-4.8195391716054914E-4</v>
      </c>
      <c r="AH359" s="795">
        <v>-1.537157954919266E-3</v>
      </c>
      <c r="AI359" s="795">
        <v>4.5994187414266641E-4</v>
      </c>
    </row>
    <row r="360" spans="1:35" s="795" customFormat="1">
      <c r="A360" s="796">
        <v>44355</v>
      </c>
      <c r="B360" s="795">
        <v>1.3268648495490254E-4</v>
      </c>
      <c r="C360" s="795">
        <v>1.4749298901994834E-4</v>
      </c>
      <c r="D360" s="795">
        <v>2.112818540993544E-4</v>
      </c>
      <c r="E360" s="795">
        <v>1.6914732089445828E-4</v>
      </c>
      <c r="F360" s="795">
        <v>1.7669234152251079E-4</v>
      </c>
      <c r="G360" s="795">
        <v>1.422991591362166E-4</v>
      </c>
      <c r="H360" s="795">
        <v>3.4962293120499588E-4</v>
      </c>
      <c r="I360" s="795">
        <v>2.1921513263678527E-4</v>
      </c>
      <c r="J360" s="795">
        <v>2.6173610277324677E-4</v>
      </c>
      <c r="K360" s="795">
        <v>7.0058616337576041E-5</v>
      </c>
      <c r="L360" s="795">
        <v>3.0112052522546229E-4</v>
      </c>
      <c r="M360" s="795">
        <v>2.4498557585728165E-4</v>
      </c>
      <c r="N360" s="795">
        <v>3.3248481081393777E-4</v>
      </c>
      <c r="O360" s="795">
        <v>4.5863965843073728E-4</v>
      </c>
      <c r="P360" s="795">
        <v>5.1291119302931953E-4</v>
      </c>
      <c r="Q360" s="795">
        <v>5.6094807525131074E-4</v>
      </c>
      <c r="R360" s="795">
        <v>5.7927074877772711E-4</v>
      </c>
      <c r="S360" s="795">
        <v>5.8109839267106445E-4</v>
      </c>
      <c r="T360" s="795">
        <v>4.8335112941000347E-4</v>
      </c>
      <c r="U360" s="795">
        <v>4.8335112941000347E-4</v>
      </c>
      <c r="V360" s="795">
        <v>4.9388215129564372E-4</v>
      </c>
      <c r="W360" s="795">
        <v>5.0613328152837589E-4</v>
      </c>
      <c r="X360" s="795">
        <v>5.5580768694474258E-4</v>
      </c>
      <c r="Y360" s="795">
        <v>-3.4456065252199686E-3</v>
      </c>
      <c r="Z360" s="795">
        <v>-3.7849075700460144E-3</v>
      </c>
      <c r="AA360" s="795">
        <v>-1.4140325244358376E-3</v>
      </c>
      <c r="AB360" s="795">
        <v>-9.4878904155015764E-4</v>
      </c>
      <c r="AC360" s="795">
        <v>-7.350233262694017E-4</v>
      </c>
      <c r="AD360" s="795">
        <v>-2.5728271583624895E-4</v>
      </c>
      <c r="AE360" s="795">
        <v>7.8398227655118724E-4</v>
      </c>
      <c r="AF360" s="795">
        <v>-2.4802529210486979E-3</v>
      </c>
      <c r="AG360" s="795">
        <v>-1.5751170997274633E-3</v>
      </c>
      <c r="AH360" s="795">
        <v>-2.2942181826490771E-4</v>
      </c>
      <c r="AI360" s="795">
        <v>-1.670316409183914E-3</v>
      </c>
    </row>
    <row r="361" spans="1:35" s="795" customFormat="1">
      <c r="A361" s="796">
        <v>44356</v>
      </c>
      <c r="B361" s="795">
        <v>1.3268648495490254E-4</v>
      </c>
      <c r="C361" s="795">
        <v>1.3576158153250084E-4</v>
      </c>
      <c r="D361" s="795">
        <v>2.112818540993544E-4</v>
      </c>
      <c r="E361" s="795">
        <v>1.9433071764307641E-4</v>
      </c>
      <c r="F361" s="795">
        <v>1.6530829581817841E-4</v>
      </c>
      <c r="G361" s="795">
        <v>2.845578259331738E-4</v>
      </c>
      <c r="H361" s="795">
        <v>3.3654571374341913E-4</v>
      </c>
      <c r="I361" s="795">
        <v>2.122216520106246E-4</v>
      </c>
      <c r="J361" s="795">
        <v>5.3197746297639625E-4</v>
      </c>
      <c r="K361" s="795">
        <v>3.7393406164043519E-4</v>
      </c>
      <c r="L361" s="795">
        <v>3.0345939038434189E-4</v>
      </c>
      <c r="M361" s="795">
        <v>2.8439376106614844E-4</v>
      </c>
      <c r="N361" s="795">
        <v>2.1656925783419823E-4</v>
      </c>
      <c r="O361" s="795">
        <v>4.5863965843073728E-4</v>
      </c>
      <c r="P361" s="795">
        <v>5.1291119302931953E-4</v>
      </c>
      <c r="Q361" s="795">
        <v>5.6094807525131074E-4</v>
      </c>
      <c r="R361" s="795">
        <v>5.7927074877772711E-4</v>
      </c>
      <c r="S361" s="795">
        <v>5.8109839267106445E-4</v>
      </c>
      <c r="T361" s="795">
        <v>4.8335112941000347E-4</v>
      </c>
      <c r="U361" s="795">
        <v>4.8335112941000347E-4</v>
      </c>
      <c r="V361" s="795">
        <v>4.9388215129564372E-4</v>
      </c>
      <c r="W361" s="795">
        <v>5.0613328152837589E-4</v>
      </c>
      <c r="X361" s="795">
        <v>-1.5389239520591236E-3</v>
      </c>
      <c r="Y361" s="795">
        <v>-1.8630497731678686E-3</v>
      </c>
      <c r="Z361" s="795">
        <v>-1.1790546460808127E-3</v>
      </c>
      <c r="AA361" s="795">
        <v>-1.20343487474317E-3</v>
      </c>
      <c r="AB361" s="795">
        <v>5.5863125161725868E-4</v>
      </c>
      <c r="AC361" s="795">
        <v>-2.3680436140538497E-4</v>
      </c>
      <c r="AD361" s="795">
        <v>-1.8493472695391144E-4</v>
      </c>
      <c r="AE361" s="795">
        <v>8.8936411455153852E-4</v>
      </c>
      <c r="AF361" s="795">
        <v>4.8993520116791256E-3</v>
      </c>
      <c r="AG361" s="795">
        <v>2.0127768221265274E-3</v>
      </c>
      <c r="AH361" s="795">
        <v>-2.7004464210355072E-3</v>
      </c>
      <c r="AI361" s="795">
        <v>-1.6143382237866488E-3</v>
      </c>
    </row>
    <row r="362" spans="1:35" s="795" customFormat="1">
      <c r="A362" s="796">
        <v>44357</v>
      </c>
      <c r="B362" s="795">
        <v>1.3268648495490254E-4</v>
      </c>
      <c r="C362" s="795">
        <v>1.3811997846069346E-4</v>
      </c>
      <c r="D362" s="795">
        <v>2.112818540993544E-4</v>
      </c>
      <c r="E362" s="795">
        <v>1.2915100584831585E-4</v>
      </c>
      <c r="F362" s="795">
        <v>1.6666523626196472E-4</v>
      </c>
      <c r="G362" s="795">
        <v>1.744114179083045E-4</v>
      </c>
      <c r="H362" s="795">
        <v>3.8292420520535941E-4</v>
      </c>
      <c r="I362" s="795">
        <v>2.0214645587879332E-4</v>
      </c>
      <c r="J362" s="795">
        <v>2.7880376389877171E-4</v>
      </c>
      <c r="K362" s="795">
        <v>3.0433226259396484E-4</v>
      </c>
      <c r="L362" s="795">
        <v>3.0326305038563817E-4</v>
      </c>
      <c r="M362" s="795">
        <v>2.3785550747246198E-4</v>
      </c>
      <c r="N362" s="795">
        <v>2.1515871009092358E-4</v>
      </c>
      <c r="O362" s="795">
        <v>4.5863965843073728E-4</v>
      </c>
      <c r="P362" s="795">
        <v>5.1291119302931953E-4</v>
      </c>
      <c r="Q362" s="795">
        <v>5.6094807525131074E-4</v>
      </c>
      <c r="R362" s="795">
        <v>5.7927074877772711E-4</v>
      </c>
      <c r="S362" s="795">
        <v>5.8109839267106445E-4</v>
      </c>
      <c r="T362" s="795">
        <v>4.8335112941000347E-4</v>
      </c>
      <c r="U362" s="795">
        <v>4.8335112941000347E-4</v>
      </c>
      <c r="V362" s="795">
        <v>4.9388215129564372E-4</v>
      </c>
      <c r="W362" s="795">
        <v>5.0613328152837589E-4</v>
      </c>
      <c r="X362" s="795">
        <v>1.5281230353192399E-3</v>
      </c>
      <c r="Y362" s="795">
        <v>-2.1722392484069264E-3</v>
      </c>
      <c r="Z362" s="795">
        <v>-1.5833644027818394E-4</v>
      </c>
      <c r="AA362" s="795">
        <v>0</v>
      </c>
      <c r="AB362" s="795">
        <v>5.2482358753436209E-4</v>
      </c>
      <c r="AC362" s="795">
        <v>3.8528590134585539E-3</v>
      </c>
      <c r="AD362" s="795">
        <v>1.8636177249267138E-3</v>
      </c>
      <c r="AE362" s="795">
        <v>-5.7889048201242854E-4</v>
      </c>
      <c r="AF362" s="795">
        <v>5.6572704660509121E-3</v>
      </c>
      <c r="AG362" s="795">
        <v>1.3046526041651241E-2</v>
      </c>
      <c r="AH362" s="795">
        <v>3.555828256004645E-3</v>
      </c>
      <c r="AI362" s="795">
        <v>4.6852938655648213E-3</v>
      </c>
    </row>
    <row r="363" spans="1:35" s="795" customFormat="1">
      <c r="A363" s="796">
        <v>44358</v>
      </c>
      <c r="B363" s="795">
        <v>1.3268648495490254E-4</v>
      </c>
      <c r="C363" s="795">
        <v>1.3132348548006156E-4</v>
      </c>
      <c r="D363" s="795">
        <v>2.112818540993544E-4</v>
      </c>
      <c r="E363" s="795">
        <v>1.680256607279329E-4</v>
      </c>
      <c r="F363" s="795">
        <v>4.5590017031882368E-4</v>
      </c>
      <c r="G363" s="795">
        <v>2.0824139297137556E-4</v>
      </c>
      <c r="H363" s="795">
        <v>4.087583661780414E-4</v>
      </c>
      <c r="I363" s="795">
        <v>3.5947026733484932E-4</v>
      </c>
      <c r="J363" s="795">
        <v>3.0271280566340764E-4</v>
      </c>
      <c r="K363" s="795">
        <v>2.2311537467523124E-4</v>
      </c>
      <c r="L363" s="795">
        <v>3.0273526493984626E-4</v>
      </c>
      <c r="M363" s="795">
        <v>2.3294752906610761E-4</v>
      </c>
      <c r="N363" s="795">
        <v>1.7529477667510562E-4</v>
      </c>
      <c r="O363" s="795">
        <v>4.5863965843073728E-4</v>
      </c>
      <c r="P363" s="795">
        <v>5.1291119302931953E-4</v>
      </c>
      <c r="Q363" s="795">
        <v>5.6094807525131074E-4</v>
      </c>
      <c r="R363" s="795">
        <v>5.7927074877772711E-4</v>
      </c>
      <c r="S363" s="795">
        <v>5.8109839267106445E-4</v>
      </c>
      <c r="T363" s="795">
        <v>4.8335112941000347E-4</v>
      </c>
      <c r="U363" s="795">
        <v>4.8335112941000347E-4</v>
      </c>
      <c r="V363" s="795">
        <v>4.9388215129564372E-4</v>
      </c>
      <c r="W363" s="795">
        <v>5.0613328152837589E-4</v>
      </c>
      <c r="X363" s="795">
        <v>-4.0751978213859896E-4</v>
      </c>
      <c r="Y363" s="795">
        <v>-2.8493781775527083E-3</v>
      </c>
      <c r="Z363" s="795">
        <v>2.0415866360354862E-3</v>
      </c>
      <c r="AA363" s="795">
        <v>-2.2701220041585479E-3</v>
      </c>
      <c r="AB363" s="795">
        <v>-2.748856804249078E-3</v>
      </c>
      <c r="AC363" s="795">
        <v>-8.0995161836849849E-4</v>
      </c>
      <c r="AD363" s="795">
        <v>-3.9983517225994358E-4</v>
      </c>
      <c r="AE363" s="795">
        <v>6.8578417792752866E-4</v>
      </c>
      <c r="AF363" s="795">
        <v>8.0798372687884701E-4</v>
      </c>
      <c r="AG363" s="795">
        <v>-1.4298829731418383E-3</v>
      </c>
      <c r="AH363" s="795">
        <v>-6.3695409417757753E-3</v>
      </c>
      <c r="AI363" s="795">
        <v>1.5088340087279217E-3</v>
      </c>
    </row>
    <row r="364" spans="1:35" s="795" customFormat="1">
      <c r="A364" s="796">
        <v>44361</v>
      </c>
      <c r="B364" s="795">
        <v>1.3268648495490254E-4</v>
      </c>
      <c r="C364" s="795">
        <v>1.3438648214569859E-4</v>
      </c>
      <c r="D364" s="795">
        <v>2.112818540993544E-4</v>
      </c>
      <c r="E364" s="795">
        <v>2.2575834796234595E-4</v>
      </c>
      <c r="F364" s="795">
        <v>-2.0751020950227073E-5</v>
      </c>
      <c r="G364" s="795">
        <v>1.7773003203092053E-4</v>
      </c>
      <c r="H364" s="795">
        <v>3.2857726535140408E-4</v>
      </c>
      <c r="I364" s="795">
        <v>3.3312307509603123E-4</v>
      </c>
      <c r="J364" s="795">
        <v>2.4938672447305521E-4</v>
      </c>
      <c r="K364" s="795">
        <v>1.8877680449280732E-4</v>
      </c>
      <c r="L364" s="795">
        <v>3.7149359162080842E-4</v>
      </c>
      <c r="M364" s="795">
        <v>4.0360746836043404E-4</v>
      </c>
      <c r="N364" s="795">
        <v>2.7360500195316995E-4</v>
      </c>
      <c r="O364" s="795">
        <v>4.5863965843073728E-4</v>
      </c>
      <c r="P364" s="795">
        <v>5.1291119302931953E-4</v>
      </c>
      <c r="Q364" s="795">
        <v>5.6094807525131074E-4</v>
      </c>
      <c r="R364" s="795">
        <v>5.7927074877772711E-4</v>
      </c>
      <c r="S364" s="795">
        <v>5.8109839267106445E-4</v>
      </c>
      <c r="T364" s="795">
        <v>4.8335112941000347E-4</v>
      </c>
      <c r="U364" s="795">
        <v>4.8335112941000347E-4</v>
      </c>
      <c r="V364" s="795">
        <v>4.9388215129564372E-4</v>
      </c>
      <c r="W364" s="795">
        <v>5.0613328152837589E-4</v>
      </c>
      <c r="X364" s="795">
        <v>2.0825776104211879E-3</v>
      </c>
      <c r="Y364" s="795">
        <v>2.29215025987628E-3</v>
      </c>
      <c r="Z364" s="795">
        <v>4.3229929398276301E-3</v>
      </c>
      <c r="AA364" s="795">
        <v>3.6312857813503019E-3</v>
      </c>
      <c r="AB364" s="795">
        <v>2.0130389443062668E-3</v>
      </c>
      <c r="AC364" s="795">
        <v>5.8376793131360571E-3</v>
      </c>
      <c r="AD364" s="795">
        <v>1.7346102022672838E-3</v>
      </c>
      <c r="AE364" s="795">
        <v>2.3659132889866097E-3</v>
      </c>
      <c r="AF364" s="795">
        <v>1.1178334694221803E-3</v>
      </c>
      <c r="AG364" s="795">
        <v>5.9004077448696624E-3</v>
      </c>
      <c r="AH364" s="795">
        <v>5.5979632420586345E-3</v>
      </c>
      <c r="AI364" s="795">
        <v>3.307440182517718E-3</v>
      </c>
    </row>
    <row r="365" spans="1:35" s="795" customFormat="1">
      <c r="A365" s="796">
        <v>44362</v>
      </c>
      <c r="B365" s="795">
        <v>1.3268648495490254E-4</v>
      </c>
      <c r="C365" s="795">
        <v>1.4360790396072964E-4</v>
      </c>
      <c r="D365" s="795">
        <v>2.112818540993544E-4</v>
      </c>
      <c r="E365" s="795">
        <v>2.7099984600575944E-4</v>
      </c>
      <c r="F365" s="795">
        <v>1.4968713728191751E-4</v>
      </c>
      <c r="G365" s="795">
        <v>1.3144044055679593E-4</v>
      </c>
      <c r="H365" s="795">
        <v>3.1543833779346109E-4</v>
      </c>
      <c r="I365" s="795">
        <v>3.0063596068607978E-4</v>
      </c>
      <c r="J365" s="795">
        <v>2.5747554102228953E-4</v>
      </c>
      <c r="K365" s="795">
        <v>1.6048650769029393E-4</v>
      </c>
      <c r="L365" s="795">
        <v>2.9351697025248313E-4</v>
      </c>
      <c r="M365" s="795">
        <v>2.1563146079683904E-4</v>
      </c>
      <c r="N365" s="795">
        <v>3.1560741827241223E-4</v>
      </c>
      <c r="O365" s="795">
        <v>4.5863965843073728E-4</v>
      </c>
      <c r="P365" s="795">
        <v>5.1291119302931953E-4</v>
      </c>
      <c r="Q365" s="795">
        <v>5.6094807525131074E-4</v>
      </c>
      <c r="R365" s="795">
        <v>5.7927074877772711E-4</v>
      </c>
      <c r="S365" s="795">
        <v>5.8109839267106445E-4</v>
      </c>
      <c r="T365" s="795">
        <v>4.8335112941000347E-4</v>
      </c>
      <c r="U365" s="795">
        <v>4.8335112941000347E-4</v>
      </c>
      <c r="V365" s="795">
        <v>4.9388215129564372E-4</v>
      </c>
      <c r="W365" s="795">
        <v>5.0613328152837589E-4</v>
      </c>
      <c r="X365" s="795">
        <v>-7.0396719344989478E-4</v>
      </c>
      <c r="Y365" s="795">
        <v>2.146346731010107E-3</v>
      </c>
      <c r="Z365" s="795">
        <v>-4.2293887057798241E-4</v>
      </c>
      <c r="AA365" s="795">
        <v>-7.9002313639187083E-4</v>
      </c>
      <c r="AB365" s="795">
        <v>-2.8388522589017917E-4</v>
      </c>
      <c r="AC365" s="795">
        <v>8.6652608925619212E-4</v>
      </c>
      <c r="AD365" s="795">
        <v>1.5827705704651862E-4</v>
      </c>
      <c r="AE365" s="795">
        <v>1.9142939687730731E-3</v>
      </c>
      <c r="AF365" s="795">
        <v>7.7744269452106884E-4</v>
      </c>
      <c r="AG365" s="795">
        <v>-2.375602090676332E-3</v>
      </c>
      <c r="AH365" s="795">
        <v>2.9276314829258521E-3</v>
      </c>
      <c r="AI365" s="795">
        <v>-2.0024982634810895E-3</v>
      </c>
    </row>
    <row r="366" spans="1:35" s="795" customFormat="1">
      <c r="A366" s="796">
        <v>44363</v>
      </c>
      <c r="B366" s="795">
        <v>1.3268648495490254E-4</v>
      </c>
      <c r="C366" s="795">
        <v>1.2731053891057442E-4</v>
      </c>
      <c r="D366" s="795">
        <v>2.112818540993544E-4</v>
      </c>
      <c r="E366" s="795">
        <v>2.3470227902699925E-4</v>
      </c>
      <c r="F366" s="795">
        <v>1.3029961164634507E-4</v>
      </c>
      <c r="G366" s="795">
        <v>1.3255126208533419E-4</v>
      </c>
      <c r="H366" s="795">
        <v>3.1866808606983987E-4</v>
      </c>
      <c r="I366" s="795">
        <v>2.4120711445396736E-4</v>
      </c>
      <c r="J366" s="795">
        <v>2.0180502854039162E-4</v>
      </c>
      <c r="K366" s="795">
        <v>1.8268419392786228E-4</v>
      </c>
      <c r="L366" s="795">
        <v>3.013620584872978E-4</v>
      </c>
      <c r="M366" s="795">
        <v>2.7200418932538106E-4</v>
      </c>
      <c r="N366" s="795">
        <v>6.2585566094286449E-4</v>
      </c>
      <c r="O366" s="795">
        <v>4.5863965843073728E-4</v>
      </c>
      <c r="P366" s="795">
        <v>5.1291119302931953E-4</v>
      </c>
      <c r="Q366" s="795">
        <v>5.6094807525131074E-4</v>
      </c>
      <c r="R366" s="795">
        <v>5.7927074877772711E-4</v>
      </c>
      <c r="S366" s="795">
        <v>5.8109839267106445E-4</v>
      </c>
      <c r="T366" s="795">
        <v>4.8335112941000347E-4</v>
      </c>
      <c r="U366" s="795">
        <v>4.8335112941000347E-4</v>
      </c>
      <c r="V366" s="795">
        <v>4.9388215129564372E-4</v>
      </c>
      <c r="W366" s="795">
        <v>5.0613328152837589E-4</v>
      </c>
      <c r="X366" s="795">
        <v>2.9906114188360533E-4</v>
      </c>
      <c r="Y366" s="795">
        <v>2.904643041556243E-3</v>
      </c>
      <c r="Z366" s="795">
        <v>6.1359928734281421E-3</v>
      </c>
      <c r="AA366" s="795">
        <v>1.3362035494437485E-3</v>
      </c>
      <c r="AB366" s="795">
        <v>7.2200456975313188E-5</v>
      </c>
      <c r="AC366" s="795">
        <v>-7.6579246767072284E-4</v>
      </c>
      <c r="AD366" s="795">
        <v>-7.1851964962454939E-4</v>
      </c>
      <c r="AE366" s="795">
        <v>1.3682843653162191E-3</v>
      </c>
      <c r="AF366" s="795">
        <v>8.3150873216175647E-4</v>
      </c>
      <c r="AG366" s="795">
        <v>4.9940395142231697E-3</v>
      </c>
      <c r="AH366" s="795">
        <v>-2.9342375258092357E-3</v>
      </c>
      <c r="AI366" s="795">
        <v>-8.0256175024278065E-3</v>
      </c>
    </row>
    <row r="367" spans="1:35" s="795" customFormat="1">
      <c r="A367" s="796">
        <v>44364</v>
      </c>
      <c r="B367" s="795">
        <v>1.6137008906524919E-4</v>
      </c>
      <c r="C367" s="795">
        <v>1.3723507911600485E-4</v>
      </c>
      <c r="D367" s="795">
        <v>2.3996771230905267E-4</v>
      </c>
      <c r="E367" s="795">
        <v>1.2364247914198323E-4</v>
      </c>
      <c r="F367" s="795">
        <v>1.6707157550976959E-4</v>
      </c>
      <c r="G367" s="795">
        <v>1.4888891646092084E-4</v>
      </c>
      <c r="H367" s="795">
        <v>3.5801945317626149E-4</v>
      </c>
      <c r="I367" s="795">
        <v>2.7273714841768992E-4</v>
      </c>
      <c r="J367" s="795">
        <v>4.0880037458190799E-4</v>
      </c>
      <c r="K367" s="795">
        <v>5.7422030457709994E-4</v>
      </c>
      <c r="L367" s="795">
        <v>3.0090239041347111E-4</v>
      </c>
      <c r="M367" s="795">
        <v>2.7200966524065784E-4</v>
      </c>
      <c r="N367" s="795">
        <v>5.8716591603591439E-4</v>
      </c>
      <c r="O367" s="795">
        <v>4.5863965843073728E-4</v>
      </c>
      <c r="P367" s="795">
        <v>5.1291119302931953E-4</v>
      </c>
      <c r="Q367" s="795">
        <v>5.6094807525131074E-4</v>
      </c>
      <c r="R367" s="795">
        <v>5.7927074877772711E-4</v>
      </c>
      <c r="S367" s="795">
        <v>5.8109839267106445E-4</v>
      </c>
      <c r="T367" s="795">
        <v>4.8335112941000347E-4</v>
      </c>
      <c r="U367" s="795">
        <v>4.8335112941000347E-4</v>
      </c>
      <c r="V367" s="795">
        <v>4.9388215129564372E-4</v>
      </c>
      <c r="W367" s="795">
        <v>5.0613328152837589E-4</v>
      </c>
      <c r="X367" s="795">
        <v>-8.3507506200344306E-3</v>
      </c>
      <c r="Y367" s="795">
        <v>-1.9946226781422105E-3</v>
      </c>
      <c r="Z367" s="795">
        <v>1.2815601906372986E-3</v>
      </c>
      <c r="AA367" s="795">
        <v>-1.8909981657685426E-3</v>
      </c>
      <c r="AB367" s="795">
        <v>-1.9206819438928324E-3</v>
      </c>
      <c r="AC367" s="795">
        <v>3.7702249714866021E-4</v>
      </c>
      <c r="AD367" s="795">
        <v>-7.468197647184649E-4</v>
      </c>
      <c r="AE367" s="795">
        <v>9.0571526850102835E-4</v>
      </c>
      <c r="AF367" s="795">
        <v>3.7893877062489256E-3</v>
      </c>
      <c r="AG367" s="795">
        <v>5.7001307017736647E-3</v>
      </c>
      <c r="AH367" s="795">
        <v>-5.9115169962659087E-3</v>
      </c>
      <c r="AI367" s="795">
        <v>7.1359320583441743E-4</v>
      </c>
    </row>
    <row r="368" spans="1:35" s="795" customFormat="1">
      <c r="A368" s="796">
        <v>44365</v>
      </c>
      <c r="B368" s="795">
        <v>1.6137008906524919E-4</v>
      </c>
      <c r="C368" s="795">
        <v>1.6131705080768555E-4</v>
      </c>
      <c r="D368" s="795">
        <v>2.3996771230905267E-4</v>
      </c>
      <c r="E368" s="795">
        <v>1.2843648942895136E-4</v>
      </c>
      <c r="F368" s="795">
        <v>1.7617022524074599E-4</v>
      </c>
      <c r="G368" s="795">
        <v>1.4661119500525288E-4</v>
      </c>
      <c r="H368" s="795">
        <v>-1.689285376613725E-4</v>
      </c>
      <c r="I368" s="795">
        <v>2.3877249371673237E-4</v>
      </c>
      <c r="J368" s="795">
        <v>-3.3294274438711025E-4</v>
      </c>
      <c r="K368" s="795">
        <v>2.1773786356038549E-4</v>
      </c>
      <c r="L368" s="795">
        <v>3.2777409907969179E-4</v>
      </c>
      <c r="M368" s="795">
        <v>2.7439773073467677E-4</v>
      </c>
      <c r="N368" s="795">
        <v>3.7079176717025319E-4</v>
      </c>
      <c r="O368" s="795">
        <v>4.5863965843073728E-4</v>
      </c>
      <c r="P368" s="795">
        <v>5.1291119302931953E-4</v>
      </c>
      <c r="Q368" s="795">
        <v>5.6094807525131074E-4</v>
      </c>
      <c r="R368" s="795">
        <v>5.7927074877772711E-4</v>
      </c>
      <c r="S368" s="795">
        <v>5.8109839267106445E-4</v>
      </c>
      <c r="T368" s="795">
        <v>4.8335112941000347E-4</v>
      </c>
      <c r="U368" s="795">
        <v>4.8335112941000347E-4</v>
      </c>
      <c r="V368" s="795">
        <v>4.9388215129564372E-4</v>
      </c>
      <c r="W368" s="795">
        <v>5.0613328152837589E-4</v>
      </c>
      <c r="X368" s="795">
        <v>2.2070616127067844E-4</v>
      </c>
      <c r="Y368" s="795">
        <v>-8.306051127728864E-4</v>
      </c>
      <c r="Z368" s="795">
        <v>9.5978458542211875E-4</v>
      </c>
      <c r="AA368" s="795">
        <v>-4.5753206973500049E-3</v>
      </c>
      <c r="AB368" s="795">
        <v>-6.7412731494864708E-4</v>
      </c>
      <c r="AC368" s="795">
        <v>2.901636258321405E-3</v>
      </c>
      <c r="AD368" s="795">
        <v>-1.6471230676748938E-3</v>
      </c>
      <c r="AE368" s="795">
        <v>1.1322231113899406E-3</v>
      </c>
      <c r="AF368" s="795">
        <v>4.9750302741871089E-3</v>
      </c>
      <c r="AG368" s="795">
        <v>7.6292176966195058E-3</v>
      </c>
      <c r="AH368" s="795">
        <v>5.0578425120488824E-3</v>
      </c>
      <c r="AI368" s="795">
        <v>-1.523321376428699E-2</v>
      </c>
    </row>
    <row r="369" spans="1:35" s="795" customFormat="1">
      <c r="A369" s="796">
        <v>44368</v>
      </c>
      <c r="B369" s="795">
        <v>1.6137008906524919E-4</v>
      </c>
      <c r="C369" s="795">
        <v>1.8371699316221957E-4</v>
      </c>
      <c r="D369" s="795">
        <v>2.3996771230905267E-4</v>
      </c>
      <c r="E369" s="795">
        <v>2.996466564364475E-4</v>
      </c>
      <c r="F369" s="795">
        <v>4.0924020132449002E-5</v>
      </c>
      <c r="G369" s="795">
        <v>1.5504680158184847E-4</v>
      </c>
      <c r="H369" s="795">
        <v>3.9171199226117892E-4</v>
      </c>
      <c r="I369" s="795">
        <v>2.3255509515118788E-4</v>
      </c>
      <c r="J369" s="795">
        <v>9.8718055005164729E-5</v>
      </c>
      <c r="K369" s="795">
        <v>2.2060680135016497E-4</v>
      </c>
      <c r="L369" s="795">
        <v>3.983593318315215E-4</v>
      </c>
      <c r="M369" s="795">
        <v>4.5360468839716894E-4</v>
      </c>
      <c r="N369" s="795">
        <v>4.3164749273150171E-4</v>
      </c>
      <c r="O369" s="795">
        <v>4.5863965843073728E-4</v>
      </c>
      <c r="P369" s="795">
        <v>5.1291119302931953E-4</v>
      </c>
      <c r="Q369" s="795">
        <v>5.6094807525131074E-4</v>
      </c>
      <c r="R369" s="795">
        <v>5.7927074877772711E-4</v>
      </c>
      <c r="S369" s="795">
        <v>5.8109839267106445E-4</v>
      </c>
      <c r="T369" s="795">
        <v>4.8335112941000347E-4</v>
      </c>
      <c r="U369" s="795">
        <v>4.8335112941000347E-4</v>
      </c>
      <c r="V369" s="795">
        <v>4.9388215129564372E-4</v>
      </c>
      <c r="W369" s="795">
        <v>5.0613328152837589E-4</v>
      </c>
      <c r="X369" s="795">
        <v>4.3385352961835544E-3</v>
      </c>
      <c r="Y369" s="795">
        <v>3.6903783174913052E-3</v>
      </c>
      <c r="Z369" s="795">
        <v>8.9377968954162945E-4</v>
      </c>
      <c r="AA369" s="795">
        <v>2.6826396097570093E-3</v>
      </c>
      <c r="AB369" s="795">
        <v>2.7088752664496951E-3</v>
      </c>
      <c r="AC369" s="795">
        <v>3.8295604328633104E-3</v>
      </c>
      <c r="AD369" s="795">
        <v>2.219653823123835E-3</v>
      </c>
      <c r="AE369" s="795">
        <v>3.8688954927530439E-3</v>
      </c>
      <c r="AF369" s="795">
        <v>-8.8311006639418821E-5</v>
      </c>
      <c r="AG369" s="795">
        <v>-5.7463210035413326E-4</v>
      </c>
      <c r="AH369" s="795">
        <v>4.6763725455143401E-3</v>
      </c>
      <c r="AI369" s="795">
        <v>1.7844097730327801E-2</v>
      </c>
    </row>
    <row r="370" spans="1:35" s="795" customFormat="1">
      <c r="A370" s="796">
        <v>44369</v>
      </c>
      <c r="B370" s="795">
        <v>1.6137008906524919E-4</v>
      </c>
      <c r="C370" s="795">
        <v>1.7541794093811625E-4</v>
      </c>
      <c r="D370" s="795">
        <v>2.3996771230905267E-4</v>
      </c>
      <c r="E370" s="795">
        <v>2.094447517830833E-4</v>
      </c>
      <c r="F370" s="795">
        <v>1.5622381868518609E-4</v>
      </c>
      <c r="G370" s="795">
        <v>1.933556678859194E-4</v>
      </c>
      <c r="H370" s="795">
        <v>2.0231475559362444E-4</v>
      </c>
      <c r="I370" s="795">
        <v>3.5414063540528673E-4</v>
      </c>
      <c r="J370" s="795">
        <v>-2.127499512447617E-4</v>
      </c>
      <c r="K370" s="795">
        <v>2.9580186147315501E-4</v>
      </c>
      <c r="L370" s="795">
        <v>3.2689714122424718E-4</v>
      </c>
      <c r="M370" s="795">
        <v>2.9189595869327789E-4</v>
      </c>
      <c r="N370" s="795">
        <v>2.8339758551565453E-4</v>
      </c>
      <c r="O370" s="795">
        <v>4.5863965843073728E-4</v>
      </c>
      <c r="P370" s="795">
        <v>5.1291119302931953E-4</v>
      </c>
      <c r="Q370" s="795">
        <v>5.6094807525131074E-4</v>
      </c>
      <c r="R370" s="795">
        <v>5.7927074877772711E-4</v>
      </c>
      <c r="S370" s="795">
        <v>5.8109839267106445E-4</v>
      </c>
      <c r="T370" s="795">
        <v>4.8335112941000347E-4</v>
      </c>
      <c r="U370" s="795">
        <v>4.8335112941000347E-4</v>
      </c>
      <c r="V370" s="795">
        <v>4.9388215129564372E-4</v>
      </c>
      <c r="W370" s="795">
        <v>5.0613328152837589E-4</v>
      </c>
      <c r="X370" s="795">
        <v>-5.7278754057032977E-4</v>
      </c>
      <c r="Y370" s="795">
        <v>-1.6712691664618751E-3</v>
      </c>
      <c r="Z370" s="795">
        <v>-1.6269571826232898E-4</v>
      </c>
      <c r="AA370" s="795">
        <v>1.3396477801859152E-3</v>
      </c>
      <c r="AB370" s="795">
        <v>4.3914723155280555E-4</v>
      </c>
      <c r="AC370" s="795">
        <v>3.0860168920132658E-4</v>
      </c>
      <c r="AD370" s="795">
        <v>1.2065736310031827E-3</v>
      </c>
      <c r="AE370" s="795">
        <v>6.6184983546158094E-4</v>
      </c>
      <c r="AF370" s="795">
        <v>2.243475750872248E-3</v>
      </c>
      <c r="AG370" s="795">
        <v>-7.0329267861868328E-4</v>
      </c>
      <c r="AH370" s="795">
        <v>1.6344196680242451E-3</v>
      </c>
      <c r="AI370" s="795">
        <v>5.147785079972822E-3</v>
      </c>
    </row>
    <row r="371" spans="1:35" s="795" customFormat="1">
      <c r="A371" s="796">
        <v>44370</v>
      </c>
      <c r="B371" s="795">
        <v>1.6137008906524919E-4</v>
      </c>
      <c r="C371" s="795">
        <v>1.6817827846993261E-4</v>
      </c>
      <c r="D371" s="795">
        <v>2.3996771230905267E-4</v>
      </c>
      <c r="E371" s="795">
        <v>2.6490815150936875E-4</v>
      </c>
      <c r="F371" s="795">
        <v>1.8992743223922304E-4</v>
      </c>
      <c r="G371" s="795">
        <v>1.538655767197028E-4</v>
      </c>
      <c r="H371" s="795">
        <v>4.7815546496510208E-4</v>
      </c>
      <c r="I371" s="795">
        <v>3.5555446101565025E-4</v>
      </c>
      <c r="J371" s="795">
        <v>8.4974308810914501E-4</v>
      </c>
      <c r="K371" s="795">
        <v>8.8310001201663546E-4</v>
      </c>
      <c r="L371" s="795">
        <v>3.2348887818423044E-4</v>
      </c>
      <c r="M371" s="795">
        <v>0</v>
      </c>
      <c r="N371" s="795">
        <v>7.8904885795716417E-4</v>
      </c>
      <c r="O371" s="795">
        <v>4.5863965843073728E-4</v>
      </c>
      <c r="P371" s="795">
        <v>5.1291119302931953E-4</v>
      </c>
      <c r="Q371" s="795">
        <v>5.6094807525131074E-4</v>
      </c>
      <c r="R371" s="795">
        <v>5.7927074877772711E-4</v>
      </c>
      <c r="S371" s="795">
        <v>5.8109839267106445E-4</v>
      </c>
      <c r="T371" s="795">
        <v>4.8335112941000347E-4</v>
      </c>
      <c r="U371" s="795">
        <v>4.8335112941000347E-4</v>
      </c>
      <c r="V371" s="795">
        <v>4.9388215129564372E-4</v>
      </c>
      <c r="W371" s="795">
        <v>5.0613328152837589E-4</v>
      </c>
      <c r="X371" s="795">
        <v>2.2490595933020163E-3</v>
      </c>
      <c r="Y371" s="795">
        <v>-1.3846963505182996E-3</v>
      </c>
      <c r="Z371" s="795">
        <v>1.8327054112887708E-3</v>
      </c>
      <c r="AA371" s="795">
        <v>1.281758793034049E-3</v>
      </c>
      <c r="AB371" s="795">
        <v>3.7765176572968073E-4</v>
      </c>
      <c r="AC371" s="795">
        <v>-2.4022519925740449E-3</v>
      </c>
      <c r="AD371" s="795">
        <v>4.3186689174068427E-4</v>
      </c>
      <c r="AE371" s="795">
        <v>8.3373071064873905E-4</v>
      </c>
      <c r="AF371" s="795">
        <v>8.4514796872592335E-4</v>
      </c>
      <c r="AG371" s="795">
        <v>5.6432875216032574E-3</v>
      </c>
      <c r="AH371" s="795">
        <v>7.9653829846981772E-4</v>
      </c>
      <c r="AI371" s="795">
        <v>-1.9630621979581653E-3</v>
      </c>
    </row>
    <row r="372" spans="1:35" s="795" customFormat="1">
      <c r="A372" s="796">
        <v>44371</v>
      </c>
      <c r="B372" s="795">
        <v>1.6137008906524919E-4</v>
      </c>
      <c r="C372" s="795">
        <v>1.6507354870420876E-4</v>
      </c>
      <c r="D372" s="795">
        <v>2.3996771230905267E-4</v>
      </c>
      <c r="E372" s="795">
        <v>3.4265947468048452E-4</v>
      </c>
      <c r="F372" s="795">
        <v>1.8104635394755597E-4</v>
      </c>
      <c r="G372" s="795">
        <v>1.6511237503169518E-4</v>
      </c>
      <c r="H372" s="795">
        <v>3.5956711348839043E-4</v>
      </c>
      <c r="I372" s="795">
        <v>2.207962358471427E-4</v>
      </c>
      <c r="J372" s="795">
        <v>5.9666156838678042E-4</v>
      </c>
      <c r="K372" s="795">
        <v>-2.3955687051935293E-5</v>
      </c>
      <c r="L372" s="795">
        <v>3.259201989023186E-4</v>
      </c>
      <c r="M372" s="795">
        <v>1.0171327361385707E-4</v>
      </c>
      <c r="N372" s="795">
        <v>-1.3898420287017377E-4</v>
      </c>
      <c r="O372" s="795">
        <v>4.5863965843073728E-4</v>
      </c>
      <c r="P372" s="795">
        <v>5.1291119302931953E-4</v>
      </c>
      <c r="Q372" s="795">
        <v>5.6094807525131074E-4</v>
      </c>
      <c r="R372" s="795">
        <v>5.7927074877772711E-4</v>
      </c>
      <c r="S372" s="795">
        <v>5.8109839267106445E-4</v>
      </c>
      <c r="T372" s="795">
        <v>4.8335112941000347E-4</v>
      </c>
      <c r="U372" s="795">
        <v>4.8335112941000347E-4</v>
      </c>
      <c r="V372" s="795">
        <v>4.9388215129564372E-4</v>
      </c>
      <c r="W372" s="795">
        <v>5.0613328152837589E-4</v>
      </c>
      <c r="X372" s="795">
        <v>3.0823701705871009E-3</v>
      </c>
      <c r="Y372" s="795">
        <v>1.5959186210450227E-3</v>
      </c>
      <c r="Z372" s="795">
        <v>-6.9625286233632178E-4</v>
      </c>
      <c r="AA372" s="795">
        <v>2.9600568777943259E-3</v>
      </c>
      <c r="AB372" s="795">
        <v>1.678195360247603E-3</v>
      </c>
      <c r="AC372" s="795">
        <v>-5.6789789310085492E-4</v>
      </c>
      <c r="AD372" s="795">
        <v>2.0535339260339125E-3</v>
      </c>
      <c r="AE372" s="795">
        <v>-1.1395522721601159E-3</v>
      </c>
      <c r="AF372" s="795">
        <v>1.9787221361027285E-3</v>
      </c>
      <c r="AG372" s="795">
        <v>-2.1622885823054938E-3</v>
      </c>
      <c r="AH372" s="795">
        <v>7.266290336954917E-3</v>
      </c>
      <c r="AI372" s="795">
        <v>7.7252766476629819E-3</v>
      </c>
    </row>
    <row r="373" spans="1:35" s="795" customFormat="1">
      <c r="A373" s="796">
        <v>44372</v>
      </c>
      <c r="B373" s="795">
        <v>1.6137008906524919E-4</v>
      </c>
      <c r="C373" s="795">
        <v>1.7260433488242022E-4</v>
      </c>
      <c r="D373" s="795">
        <v>2.3996771230905267E-4</v>
      </c>
      <c r="E373" s="795">
        <v>2.2330693363770138E-4</v>
      </c>
      <c r="F373" s="795">
        <v>2.2992870275717614E-4</v>
      </c>
      <c r="G373" s="795">
        <v>1.915663478777585E-4</v>
      </c>
      <c r="H373" s="795">
        <v>2.3109105640495287E-4</v>
      </c>
      <c r="I373" s="795">
        <v>5.4763838637428286E-4</v>
      </c>
      <c r="J373" s="795">
        <v>2.1057346812458633E-5</v>
      </c>
      <c r="K373" s="795">
        <v>2.3655633352337446E-4</v>
      </c>
      <c r="L373" s="795">
        <v>3.2663828510326454E-4</v>
      </c>
      <c r="M373" s="795">
        <v>3.5365963948619239E-4</v>
      </c>
      <c r="N373" s="795">
        <v>2.9642796487405754E-4</v>
      </c>
      <c r="O373" s="795">
        <v>4.5863965843073728E-4</v>
      </c>
      <c r="P373" s="795">
        <v>5.1291119302931953E-4</v>
      </c>
      <c r="Q373" s="795">
        <v>5.6094807525131074E-4</v>
      </c>
      <c r="R373" s="795">
        <v>5.7927074877772711E-4</v>
      </c>
      <c r="S373" s="795">
        <v>5.8109839267106445E-4</v>
      </c>
      <c r="T373" s="795">
        <v>4.8335112941000347E-4</v>
      </c>
      <c r="U373" s="795">
        <v>4.8335112941000347E-4</v>
      </c>
      <c r="V373" s="795">
        <v>4.9388215129564372E-4</v>
      </c>
      <c r="W373" s="795">
        <v>5.0613328152837589E-4</v>
      </c>
      <c r="X373" s="795">
        <v>7.3645428636970323E-4</v>
      </c>
      <c r="Y373" s="795">
        <v>6.2539020708243243E-3</v>
      </c>
      <c r="Z373" s="795">
        <v>5.3494615096114639E-3</v>
      </c>
      <c r="AA373" s="795">
        <v>-4.3851964798202747E-4</v>
      </c>
      <c r="AB373" s="795">
        <v>-8.0054573509913407E-4</v>
      </c>
      <c r="AC373" s="795">
        <v>-3.2967038018376638E-3</v>
      </c>
      <c r="AD373" s="795">
        <v>4.1307670158796661E-4</v>
      </c>
      <c r="AE373" s="795">
        <v>-2.0254398409114138E-4</v>
      </c>
      <c r="AF373" s="795">
        <v>6.1422953007217451E-3</v>
      </c>
      <c r="AG373" s="795">
        <v>-9.0935267936582687E-3</v>
      </c>
      <c r="AH373" s="795">
        <v>-5.5809077632853477E-3</v>
      </c>
      <c r="AI373" s="795">
        <v>2.3286377035443007E-3</v>
      </c>
    </row>
    <row r="374" spans="1:35" s="795" customFormat="1">
      <c r="A374" s="796">
        <v>44375</v>
      </c>
      <c r="B374" s="795">
        <v>1.6137008906524919E-4</v>
      </c>
      <c r="C374" s="795">
        <v>1.7028995599432939E-4</v>
      </c>
      <c r="D374" s="795">
        <v>2.3996771230905267E-4</v>
      </c>
      <c r="E374" s="795">
        <v>2.9698558687707433E-4</v>
      </c>
      <c r="F374" s="795">
        <v>1.958917981015329E-4</v>
      </c>
      <c r="G374" s="795">
        <v>1.5547701587781404E-4</v>
      </c>
      <c r="H374" s="795">
        <v>4.5233190761995168E-4</v>
      </c>
      <c r="I374" s="795">
        <v>1.5067187355866096E-4</v>
      </c>
      <c r="J374" s="795">
        <v>7.3172739349991467E-4</v>
      </c>
      <c r="K374" s="795">
        <v>1.8822350169545032E-4</v>
      </c>
      <c r="L374" s="795">
        <v>3.9474518564475147E-4</v>
      </c>
      <c r="M374" s="795">
        <v>1.4006568542968001E-3</v>
      </c>
      <c r="N374" s="795">
        <v>4.5674065283018983E-4</v>
      </c>
      <c r="O374" s="795">
        <v>4.5863965843073728E-4</v>
      </c>
      <c r="P374" s="795">
        <v>5.1291119302931953E-4</v>
      </c>
      <c r="Q374" s="795">
        <v>5.6094807525131074E-4</v>
      </c>
      <c r="R374" s="795">
        <v>5.7927074877772711E-4</v>
      </c>
      <c r="S374" s="795">
        <v>5.8109839267106445E-4</v>
      </c>
      <c r="T374" s="795">
        <v>4.8335112941000347E-4</v>
      </c>
      <c r="U374" s="795">
        <v>4.8335112941000347E-4</v>
      </c>
      <c r="V374" s="795">
        <v>4.9388215129564372E-4</v>
      </c>
      <c r="W374" s="795">
        <v>5.0613328152837589E-4</v>
      </c>
      <c r="X374" s="795">
        <v>4.828685574169711E-4</v>
      </c>
      <c r="Y374" s="795">
        <v>-2.0058281000862044E-3</v>
      </c>
      <c r="Z374" s="795">
        <v>-4.5629431087587102E-3</v>
      </c>
      <c r="AA374" s="795">
        <v>2.4668934494469497E-3</v>
      </c>
      <c r="AB374" s="795">
        <v>-1.9663423500271282E-4</v>
      </c>
      <c r="AC374" s="795">
        <v>6.2017238328166968E-3</v>
      </c>
      <c r="AD374" s="795">
        <v>9.0938979557275701E-4</v>
      </c>
      <c r="AE374" s="795">
        <v>-2.9796888927302589E-4</v>
      </c>
      <c r="AF374" s="795">
        <v>1.6883543978327697E-3</v>
      </c>
      <c r="AG374" s="795">
        <v>7.7345496747098785E-3</v>
      </c>
      <c r="AH374" s="795">
        <v>5.0371752150955018E-3</v>
      </c>
      <c r="AI374" s="795">
        <v>3.0284338385235809E-3</v>
      </c>
    </row>
    <row r="375" spans="1:35" s="795" customFormat="1">
      <c r="A375" s="796">
        <v>44376</v>
      </c>
      <c r="B375" s="795">
        <v>1.6137008906524919E-4</v>
      </c>
      <c r="C375" s="795">
        <v>1.7772854832664997E-4</v>
      </c>
      <c r="D375" s="795">
        <v>2.3996771230905267E-4</v>
      </c>
      <c r="E375" s="795">
        <v>3.1647720394545331E-4</v>
      </c>
      <c r="F375" s="795">
        <v>2.2955458675477658E-4</v>
      </c>
      <c r="G375" s="795">
        <v>1.5207343682588359E-4</v>
      </c>
      <c r="H375" s="795">
        <v>3.4109924851821738E-4</v>
      </c>
      <c r="I375" s="795">
        <v>3.5817609966204422E-4</v>
      </c>
      <c r="J375" s="795">
        <v>6.7571929673548858E-4</v>
      </c>
      <c r="K375" s="795">
        <v>2.6274962505579147E-4</v>
      </c>
      <c r="L375" s="795">
        <v>3.3122615542935385E-4</v>
      </c>
      <c r="M375" s="795">
        <v>2.7273893562140827E-4</v>
      </c>
      <c r="N375" s="795">
        <v>3.026287086553836E-4</v>
      </c>
      <c r="O375" s="795">
        <v>4.5863965843073728E-4</v>
      </c>
      <c r="P375" s="795">
        <v>5.1291119302931953E-4</v>
      </c>
      <c r="Q375" s="795">
        <v>5.6094807525131074E-4</v>
      </c>
      <c r="R375" s="795">
        <v>5.7927074877772711E-4</v>
      </c>
      <c r="S375" s="795">
        <v>5.8109839267106445E-4</v>
      </c>
      <c r="T375" s="795">
        <v>4.8335112941000347E-4</v>
      </c>
      <c r="U375" s="795">
        <v>4.8335112941000347E-4</v>
      </c>
      <c r="V375" s="795">
        <v>4.9388215129564372E-4</v>
      </c>
      <c r="W375" s="795">
        <v>5.0613328152837589E-4</v>
      </c>
      <c r="X375" s="795">
        <v>5.4137120343566991E-4</v>
      </c>
      <c r="Y375" s="795">
        <v>1.9837873923829186E-3</v>
      </c>
      <c r="Z375" s="795">
        <v>-1.1870933044774157E-3</v>
      </c>
      <c r="AA375" s="795">
        <v>-1.6036280621745114E-4</v>
      </c>
      <c r="AB375" s="795">
        <v>-2.468998818860868E-4</v>
      </c>
      <c r="AC375" s="795">
        <v>-1.7294204725878393E-3</v>
      </c>
      <c r="AD375" s="795">
        <v>-1.7474502985870277E-4</v>
      </c>
      <c r="AE375" s="795">
        <v>-2.0648613838059049E-4</v>
      </c>
      <c r="AF375" s="795">
        <v>2.7450781422786452E-3</v>
      </c>
      <c r="AG375" s="795">
        <v>3.2191139480659547E-3</v>
      </c>
      <c r="AH375" s="795">
        <v>-1.2717291029388234E-3</v>
      </c>
      <c r="AI375" s="795">
        <v>5.9659702826064809E-4</v>
      </c>
    </row>
    <row r="376" spans="1:35" s="795" customFormat="1">
      <c r="A376" s="796">
        <v>44377</v>
      </c>
      <c r="B376" s="795">
        <v>1.6137008906524919E-4</v>
      </c>
      <c r="C376" s="795">
        <v>1.6979151569462836E-4</v>
      </c>
      <c r="D376" s="795">
        <v>2.3996771230905267E-4</v>
      </c>
      <c r="E376" s="795">
        <v>2.1907371717655444E-4</v>
      </c>
      <c r="F376" s="795">
        <v>2.2922572796435503E-4</v>
      </c>
      <c r="G376" s="795">
        <v>1.5880810574597781E-4</v>
      </c>
      <c r="H376" s="795">
        <v>4.9826088247906242E-4</v>
      </c>
      <c r="I376" s="795">
        <v>2.6968840616459211E-4</v>
      </c>
      <c r="J376" s="795">
        <v>8.6498658554035046E-5</v>
      </c>
      <c r="K376" s="795">
        <v>3.1544204273514787E-4</v>
      </c>
      <c r="L376" s="795">
        <v>3.3079442165484529E-4</v>
      </c>
      <c r="M376" s="795">
        <v>2.7559389256692768E-4</v>
      </c>
      <c r="N376" s="795">
        <v>2.3273232470399918E-4</v>
      </c>
      <c r="O376" s="795">
        <v>4.5863965843073728E-4</v>
      </c>
      <c r="P376" s="795">
        <v>5.1291119302931953E-4</v>
      </c>
      <c r="Q376" s="795">
        <v>5.6094807525131074E-4</v>
      </c>
      <c r="R376" s="795">
        <v>5.7927074877772711E-4</v>
      </c>
      <c r="S376" s="795">
        <v>5.8109839267106445E-4</v>
      </c>
      <c r="T376" s="795">
        <v>4.8335112941000347E-4</v>
      </c>
      <c r="U376" s="795">
        <v>4.8335112941000347E-4</v>
      </c>
      <c r="V376" s="795">
        <v>4.9388215129564372E-4</v>
      </c>
      <c r="W376" s="795">
        <v>5.0613328152837589E-4</v>
      </c>
      <c r="X376" s="795">
        <v>1.3577785980416479E-3</v>
      </c>
      <c r="Y376" s="795">
        <v>3.5477039966469448E-4</v>
      </c>
      <c r="Z376" s="795">
        <v>2.2039108866913626E-3</v>
      </c>
      <c r="AA376" s="795">
        <v>-1.4899596562855111E-3</v>
      </c>
      <c r="AB376" s="795">
        <v>-1.1181438710077263E-3</v>
      </c>
      <c r="AC376" s="795">
        <v>2.341635272138376E-4</v>
      </c>
      <c r="AD376" s="795">
        <v>-2.5276087328052199E-4</v>
      </c>
      <c r="AE376" s="795">
        <v>1.3287949005651445E-3</v>
      </c>
      <c r="AF376" s="795">
        <v>1.5355067597022654E-4</v>
      </c>
      <c r="AG376" s="795">
        <v>1.1917214651606667E-3</v>
      </c>
      <c r="AH376" s="795">
        <v>-1.5034117659484814E-3</v>
      </c>
      <c r="AI376" s="795">
        <v>1.3539876928714278E-3</v>
      </c>
    </row>
    <row r="377" spans="1:35" s="795" customFormat="1">
      <c r="A377" s="796">
        <v>44378</v>
      </c>
      <c r="B377" s="795">
        <v>1.6137008906524919E-4</v>
      </c>
      <c r="C377" s="795">
        <v>1.7257304121032213E-4</v>
      </c>
      <c r="D377" s="795">
        <v>2.3996771230905267E-4</v>
      </c>
      <c r="E377" s="795">
        <v>2.0594816692010021E-4</v>
      </c>
      <c r="F377" s="795">
        <v>8.7527593971348239E-5</v>
      </c>
      <c r="G377" s="795">
        <v>1.5765676995060929E-4</v>
      </c>
      <c r="H377" s="795">
        <v>1.7934549530895794E-4</v>
      </c>
      <c r="I377" s="795">
        <v>2.4887602517331686E-4</v>
      </c>
      <c r="J377" s="795">
        <v>3.8228144611340831E-4</v>
      </c>
      <c r="K377" s="795">
        <v>2.1792424063660221E-4</v>
      </c>
      <c r="L377" s="795">
        <v>3.3173314402934473E-4</v>
      </c>
      <c r="M377" s="795">
        <v>4.1228757869915533E-4</v>
      </c>
      <c r="N377" s="795">
        <v>7.2529583029279365E-5</v>
      </c>
      <c r="O377" s="795">
        <v>6.4129111074362477E-4</v>
      </c>
      <c r="P377" s="795">
        <v>6.955725535724433E-4</v>
      </c>
      <c r="Q377" s="795">
        <v>7.4361820577850679E-4</v>
      </c>
      <c r="R377" s="795">
        <v>7.6194422443376375E-4</v>
      </c>
      <c r="S377" s="795">
        <v>7.6377220199574936E-4</v>
      </c>
      <c r="T377" s="795">
        <v>4.8335112941000347E-4</v>
      </c>
      <c r="U377" s="795">
        <v>4.8335112941000347E-4</v>
      </c>
      <c r="V377" s="795">
        <v>4.9388215129564372E-4</v>
      </c>
      <c r="W377" s="795">
        <v>5.0613328152837589E-4</v>
      </c>
      <c r="X377" s="795">
        <v>-1.4835526621516104E-3</v>
      </c>
      <c r="Y377" s="795">
        <v>2.2260206055428888E-3</v>
      </c>
      <c r="Z377" s="795">
        <v>3.9727839158749667E-3</v>
      </c>
      <c r="AA377" s="795">
        <v>-1.694579909060745E-3</v>
      </c>
      <c r="AB377" s="795">
        <v>-4.8684120800390751E-5</v>
      </c>
      <c r="AC377" s="795">
        <v>-3.0419049340280058E-3</v>
      </c>
      <c r="AD377" s="795">
        <v>2.9487003589334648E-4</v>
      </c>
      <c r="AE377" s="795">
        <v>-1.3277997386207385E-3</v>
      </c>
      <c r="AF377" s="795">
        <v>1.4229983811040459E-3</v>
      </c>
      <c r="AG377" s="795">
        <v>1.0716669187527117E-4</v>
      </c>
      <c r="AH377" s="795">
        <v>-7.3793758182976177E-3</v>
      </c>
      <c r="AI377" s="795">
        <v>3.2758872866762712E-3</v>
      </c>
    </row>
    <row r="378" spans="1:35" s="795" customFormat="1">
      <c r="A378" s="796">
        <v>44379</v>
      </c>
      <c r="B378" s="795">
        <v>1.6137008906524919E-4</v>
      </c>
      <c r="C378" s="795">
        <v>1.7201641523056921E-4</v>
      </c>
      <c r="D378" s="795">
        <v>2.3996771230905267E-4</v>
      </c>
      <c r="E378" s="795">
        <v>2.4183815054668045E-4</v>
      </c>
      <c r="F378" s="795">
        <v>2.7802073532212646E-4</v>
      </c>
      <c r="G378" s="795">
        <v>1.7452105230564285E-4</v>
      </c>
      <c r="H378" s="795">
        <v>1.9310966169006072E-4</v>
      </c>
      <c r="I378" s="795">
        <v>5.3295366144534562E-4</v>
      </c>
      <c r="J378" s="795">
        <v>6.6921455419843845E-4</v>
      </c>
      <c r="K378" s="795">
        <v>1.6307915973134968E-4</v>
      </c>
      <c r="L378" s="795">
        <v>3.3159822214923196E-4</v>
      </c>
      <c r="M378" s="795">
        <v>3.7817670409356907E-4</v>
      </c>
      <c r="N378" s="795">
        <v>2.5540528256540185E-4</v>
      </c>
      <c r="O378" s="795">
        <v>6.4129111074362477E-4</v>
      </c>
      <c r="P378" s="795">
        <v>6.955725535724433E-4</v>
      </c>
      <c r="Q378" s="795">
        <v>7.4361820577850679E-4</v>
      </c>
      <c r="R378" s="795">
        <v>7.6194422443376375E-4</v>
      </c>
      <c r="S378" s="795">
        <v>7.6377220199574936E-4</v>
      </c>
      <c r="T378" s="795">
        <v>4.8335112941000347E-4</v>
      </c>
      <c r="U378" s="795">
        <v>4.8335112941000347E-4</v>
      </c>
      <c r="V378" s="795">
        <v>4.9388215129564372E-4</v>
      </c>
      <c r="W378" s="795">
        <v>5.0613328152837589E-4</v>
      </c>
      <c r="X378" s="795">
        <v>1.6867360669035047E-3</v>
      </c>
      <c r="Y378" s="795">
        <v>-1.6816733935035577E-3</v>
      </c>
      <c r="Z378" s="795">
        <v>-8.9596771172417711E-4</v>
      </c>
      <c r="AA378" s="795">
        <v>1.1729148354018282E-3</v>
      </c>
      <c r="AB378" s="795">
        <v>8.3750942982696586E-4</v>
      </c>
      <c r="AC378" s="795">
        <v>1.1015370120211587E-2</v>
      </c>
      <c r="AD378" s="795">
        <v>1.6000141584384675E-3</v>
      </c>
      <c r="AE378" s="795">
        <v>9.5569634732450837E-4</v>
      </c>
      <c r="AF378" s="795">
        <v>-2.6159166273866941E-3</v>
      </c>
      <c r="AG378" s="795">
        <v>1.840059204148603E-2</v>
      </c>
      <c r="AH378" s="795">
        <v>9.100422413497844E-3</v>
      </c>
      <c r="AI378" s="795">
        <v>7.408175727918298E-3</v>
      </c>
    </row>
    <row r="379" spans="1:35" s="795" customFormat="1">
      <c r="A379" s="796">
        <v>44382</v>
      </c>
      <c r="B379" s="795">
        <v>1.6137008906524919E-4</v>
      </c>
      <c r="C379" s="795">
        <v>1.6812393095344547E-4</v>
      </c>
      <c r="D379" s="795">
        <v>2.3996771230905267E-4</v>
      </c>
      <c r="E379" s="795">
        <v>2.1018186797228111E-4</v>
      </c>
      <c r="F379" s="795">
        <v>2.2577731015327451E-4</v>
      </c>
      <c r="G379" s="795">
        <v>1.6210739614996861E-4</v>
      </c>
      <c r="H379" s="795">
        <v>1.9233908582538817E-4</v>
      </c>
      <c r="I379" s="795">
        <v>1.6041496049878923E-4</v>
      </c>
      <c r="J379" s="795">
        <v>2.1003389183205101E-5</v>
      </c>
      <c r="K379" s="795">
        <v>3.0011804893437244E-4</v>
      </c>
      <c r="L379" s="795">
        <v>3.998849947903782E-4</v>
      </c>
      <c r="M379" s="795">
        <v>1.2052791225558579E-4</v>
      </c>
      <c r="N379" s="795">
        <v>4.2402798891250093E-4</v>
      </c>
      <c r="O379" s="795">
        <v>6.4129111074362477E-4</v>
      </c>
      <c r="P379" s="795">
        <v>6.955725535724433E-4</v>
      </c>
      <c r="Q379" s="795">
        <v>7.4361820577850679E-4</v>
      </c>
      <c r="R379" s="795">
        <v>7.6194422443376375E-4</v>
      </c>
      <c r="S379" s="795">
        <v>7.6377220199574936E-4</v>
      </c>
      <c r="T379" s="795">
        <v>4.8335112941000347E-4</v>
      </c>
      <c r="U379" s="795">
        <v>4.8335112941000347E-4</v>
      </c>
      <c r="V379" s="795">
        <v>4.9388215129564372E-4</v>
      </c>
      <c r="W379" s="795">
        <v>5.0613328152837589E-4</v>
      </c>
      <c r="X379" s="795">
        <v>-5.5217314262701045E-4</v>
      </c>
      <c r="Y379" s="795">
        <v>5.373241498636272E-4</v>
      </c>
      <c r="Z379" s="795">
        <v>2.380670878135982E-3</v>
      </c>
      <c r="AA379" s="795">
        <v>-1.7681987292020862E-3</v>
      </c>
      <c r="AB379" s="795">
        <v>-7.6612818477117539E-4</v>
      </c>
      <c r="AC379" s="795">
        <v>2.8619935518925388E-4</v>
      </c>
      <c r="AD379" s="795">
        <v>-2.4572032499137197E-4</v>
      </c>
      <c r="AE379" s="795">
        <v>5.6741231820467419E-4</v>
      </c>
      <c r="AF379" s="795">
        <v>-2.8984795602352564E-3</v>
      </c>
      <c r="AG379" s="795">
        <v>5.2398415167864698E-4</v>
      </c>
      <c r="AH379" s="795">
        <v>-4.4195153392015962E-3</v>
      </c>
      <c r="AI379" s="795">
        <v>-3.4320173113666641E-5</v>
      </c>
    </row>
    <row r="380" spans="1:35" s="795" customFormat="1">
      <c r="A380" s="796">
        <v>44383</v>
      </c>
      <c r="B380" s="795">
        <v>1.6137008906524919E-4</v>
      </c>
      <c r="C380" s="795">
        <v>1.7020235207554357E-4</v>
      </c>
      <c r="D380" s="795">
        <v>2.3996771230905267E-4</v>
      </c>
      <c r="E380" s="795">
        <v>2.4558374701943997E-4</v>
      </c>
      <c r="F380" s="795">
        <v>2.3979974927268444E-4</v>
      </c>
      <c r="G380" s="795">
        <v>1.8684351517928022E-4</v>
      </c>
      <c r="H380" s="795">
        <v>1.9280197409954347E-4</v>
      </c>
      <c r="I380" s="795">
        <v>2.5247874267120274E-4</v>
      </c>
      <c r="J380" s="795">
        <v>1.0596941970764107E-4</v>
      </c>
      <c r="K380" s="795">
        <v>2.1074177164526198E-4</v>
      </c>
      <c r="L380" s="795">
        <v>3.214496436199088E-4</v>
      </c>
      <c r="M380" s="795">
        <v>5.8849122458526359E-4</v>
      </c>
      <c r="N380" s="795">
        <v>2.5080311916148013E-4</v>
      </c>
      <c r="O380" s="795">
        <v>6.4129111074362477E-4</v>
      </c>
      <c r="P380" s="795">
        <v>6.955725535724433E-4</v>
      </c>
      <c r="Q380" s="795">
        <v>7.4361820577850679E-4</v>
      </c>
      <c r="R380" s="795">
        <v>7.6194422443376375E-4</v>
      </c>
      <c r="S380" s="795">
        <v>7.6377220199574936E-4</v>
      </c>
      <c r="T380" s="795">
        <v>4.8335112941000347E-4</v>
      </c>
      <c r="U380" s="795">
        <v>4.8335112941000347E-4</v>
      </c>
      <c r="V380" s="795">
        <v>4.9388215129564372E-4</v>
      </c>
      <c r="W380" s="795">
        <v>5.0613328152837589E-4</v>
      </c>
      <c r="X380" s="795">
        <v>-1.2924557152064753E-2</v>
      </c>
      <c r="Y380" s="795">
        <v>-8.8112595963708573E-3</v>
      </c>
      <c r="Z380" s="795">
        <v>-4.6244211609152153E-3</v>
      </c>
      <c r="AA380" s="795">
        <v>-2.8952962599778642E-3</v>
      </c>
      <c r="AB380" s="795">
        <v>-4.0205072671746223E-3</v>
      </c>
      <c r="AC380" s="795">
        <v>-1.1769645974023413E-2</v>
      </c>
      <c r="AD380" s="795">
        <v>-2.985821490292806E-3</v>
      </c>
      <c r="AE380" s="795">
        <v>-5.3538396555863343E-4</v>
      </c>
      <c r="AF380" s="795">
        <v>1.7077889995400497E-3</v>
      </c>
      <c r="AG380" s="795">
        <v>-8.9072861424785987E-3</v>
      </c>
      <c r="AH380" s="795">
        <v>-1.2998200806865201E-2</v>
      </c>
      <c r="AI380" s="795">
        <v>-2.0866069781209085E-3</v>
      </c>
    </row>
    <row r="381" spans="1:35" s="795" customFormat="1">
      <c r="A381" s="796">
        <v>44384</v>
      </c>
      <c r="B381" s="795">
        <v>1.6137008906524919E-4</v>
      </c>
      <c r="C381" s="795">
        <v>1.7078773252610091E-4</v>
      </c>
      <c r="D381" s="795">
        <v>2.3996771230905267E-4</v>
      </c>
      <c r="E381" s="795">
        <v>2.5962318918226757E-4</v>
      </c>
      <c r="F381" s="795">
        <v>2.4746698095245989E-4</v>
      </c>
      <c r="G381" s="795">
        <v>1.5248534227607635E-4</v>
      </c>
      <c r="H381" s="795">
        <v>3.7196339062361972E-4</v>
      </c>
      <c r="I381" s="795">
        <v>3.2146471291816248E-4</v>
      </c>
      <c r="J381" s="795">
        <v>5.5890559506988069E-4</v>
      </c>
      <c r="K381" s="795">
        <v>2.6442660450465283E-4</v>
      </c>
      <c r="L381" s="795">
        <v>3.2799310569164852E-4</v>
      </c>
      <c r="M381" s="795">
        <v>3.0648034432001481E-4</v>
      </c>
      <c r="N381" s="795">
        <v>3.5186058572023171E-4</v>
      </c>
      <c r="O381" s="795">
        <v>6.4129111074362477E-4</v>
      </c>
      <c r="P381" s="795">
        <v>6.955725535724433E-4</v>
      </c>
      <c r="Q381" s="795">
        <v>7.4361820577850679E-4</v>
      </c>
      <c r="R381" s="795">
        <v>7.6194422443376375E-4</v>
      </c>
      <c r="S381" s="795">
        <v>7.6377220199574936E-4</v>
      </c>
      <c r="T381" s="795">
        <v>4.8335112941000347E-4</v>
      </c>
      <c r="U381" s="795">
        <v>4.8335112941000347E-4</v>
      </c>
      <c r="V381" s="795">
        <v>4.9388215129564372E-4</v>
      </c>
      <c r="W381" s="795">
        <v>5.0613328152837589E-4</v>
      </c>
      <c r="X381" s="795">
        <v>-1.3906947206274722E-3</v>
      </c>
      <c r="Y381" s="795">
        <v>-2.8997893792975793E-3</v>
      </c>
      <c r="Z381" s="795">
        <v>-7.8885430696039593E-3</v>
      </c>
      <c r="AA381" s="795">
        <v>-3.6064260678614346E-4</v>
      </c>
      <c r="AB381" s="795">
        <v>-4.2518411587777472E-4</v>
      </c>
      <c r="AC381" s="795">
        <v>3.8098972689470934E-3</v>
      </c>
      <c r="AD381" s="795">
        <v>5.4843057450737476E-5</v>
      </c>
      <c r="AE381" s="795">
        <v>-8.8275401533155495E-4</v>
      </c>
      <c r="AF381" s="795">
        <v>1.7869941910695353E-3</v>
      </c>
      <c r="AG381" s="795">
        <v>5.323911502835621E-3</v>
      </c>
      <c r="AH381" s="795">
        <v>8.4881053932626127E-3</v>
      </c>
      <c r="AI381" s="795">
        <v>4.2031892714509134E-3</v>
      </c>
    </row>
    <row r="382" spans="1:35" s="795" customFormat="1">
      <c r="A382" s="796">
        <v>44385</v>
      </c>
      <c r="B382" s="795">
        <v>1.6137008906524919E-4</v>
      </c>
      <c r="C382" s="795">
        <v>1.7839268802322117E-4</v>
      </c>
      <c r="D382" s="795">
        <v>2.3996771230905267E-4</v>
      </c>
      <c r="E382" s="795">
        <v>2.3690810211607349E-4</v>
      </c>
      <c r="F382" s="795">
        <v>2.2589221217983457E-4</v>
      </c>
      <c r="G382" s="795">
        <v>1.5527504780621371E-4</v>
      </c>
      <c r="H382" s="795">
        <v>3.2777205876066695E-4</v>
      </c>
      <c r="I382" s="795">
        <v>2.4696509048727222E-4</v>
      </c>
      <c r="J382" s="795">
        <v>-2.0225755687186542E-4</v>
      </c>
      <c r="K382" s="795">
        <v>2.4870153519063187E-4</v>
      </c>
      <c r="L382" s="795">
        <v>3.3054584808578369E-4</v>
      </c>
      <c r="M382" s="795">
        <v>3.0559637986793398E-4</v>
      </c>
      <c r="N382" s="795">
        <v>2.8734097159044403E-4</v>
      </c>
      <c r="O382" s="795">
        <v>6.4129111074362477E-4</v>
      </c>
      <c r="P382" s="795">
        <v>6.955725535724433E-4</v>
      </c>
      <c r="Q382" s="795">
        <v>7.4361820577850679E-4</v>
      </c>
      <c r="R382" s="795">
        <v>7.6194422443376375E-4</v>
      </c>
      <c r="S382" s="795">
        <v>7.6377220199574936E-4</v>
      </c>
      <c r="T382" s="795">
        <v>4.8335112941000347E-4</v>
      </c>
      <c r="U382" s="795">
        <v>4.8335112941000347E-4</v>
      </c>
      <c r="V382" s="795">
        <v>4.9388215129564372E-4</v>
      </c>
      <c r="W382" s="795">
        <v>5.0613328152837589E-4</v>
      </c>
      <c r="X382" s="795">
        <v>-4.7883042756773353E-3</v>
      </c>
      <c r="Y382" s="795">
        <v>-3.5641196270397302E-3</v>
      </c>
      <c r="Z382" s="795">
        <v>-8.2358096421822902E-3</v>
      </c>
      <c r="AA382" s="795">
        <v>-1.5475793705502783E-3</v>
      </c>
      <c r="AB382" s="795">
        <v>-2.0638677884214918E-3</v>
      </c>
      <c r="AC382" s="795">
        <v>-7.5343559273748362E-3</v>
      </c>
      <c r="AD382" s="795">
        <v>-3.3685085168259077E-3</v>
      </c>
      <c r="AE382" s="795">
        <v>4.8021907059947466E-4</v>
      </c>
      <c r="AF382" s="795">
        <v>-8.1417244329873295E-4</v>
      </c>
      <c r="AG382" s="795">
        <v>-1.1449227016560926E-2</v>
      </c>
      <c r="AH382" s="795">
        <v>-1.0927052104258483E-2</v>
      </c>
      <c r="AI382" s="795">
        <v>-8.266263879090463E-3</v>
      </c>
    </row>
    <row r="383" spans="1:35" s="795" customFormat="1">
      <c r="A383" s="796">
        <v>44386</v>
      </c>
      <c r="B383" s="795">
        <v>1.6137008906524919E-4</v>
      </c>
      <c r="C383" s="795">
        <v>1.6528867614651332E-4</v>
      </c>
      <c r="D383" s="795">
        <v>2.3996771230905267E-4</v>
      </c>
      <c r="E383" s="795">
        <v>1.9570118805578574E-4</v>
      </c>
      <c r="F383" s="795">
        <v>2.1315658708997987E-4</v>
      </c>
      <c r="G383" s="795">
        <v>1.4625088664588226E-4</v>
      </c>
      <c r="H383" s="795">
        <v>4.81222612529697E-4</v>
      </c>
      <c r="I383" s="795">
        <v>1.9322930644483094E-4</v>
      </c>
      <c r="J383" s="795">
        <v>3.9553168475969791E-4</v>
      </c>
      <c r="K383" s="795">
        <v>2.0534096440716354E-4</v>
      </c>
      <c r="L383" s="795">
        <v>3.2752933862378875E-4</v>
      </c>
      <c r="M383" s="795">
        <v>2.2494120962446296E-4</v>
      </c>
      <c r="N383" s="795">
        <v>2.9655325875377336E-4</v>
      </c>
      <c r="O383" s="795">
        <v>6.4129111074362477E-4</v>
      </c>
      <c r="P383" s="795">
        <v>6.955725535724433E-4</v>
      </c>
      <c r="Q383" s="795">
        <v>7.4361820577850679E-4</v>
      </c>
      <c r="R383" s="795">
        <v>7.6194422443376375E-4</v>
      </c>
      <c r="S383" s="795">
        <v>7.6377220199574936E-4</v>
      </c>
      <c r="T383" s="795">
        <v>4.8335112941000347E-4</v>
      </c>
      <c r="U383" s="795">
        <v>4.8335112941000347E-4</v>
      </c>
      <c r="V383" s="795">
        <v>4.9388215129564372E-4</v>
      </c>
      <c r="W383" s="795">
        <v>5.0613328152837589E-4</v>
      </c>
      <c r="X383" s="795">
        <v>1.4114340446935714E-4</v>
      </c>
      <c r="Y383" s="795">
        <v>1.902310232599902E-4</v>
      </c>
      <c r="Z383" s="795">
        <v>6.1129559759729446E-3</v>
      </c>
      <c r="AA383" s="795">
        <v>1.3142562485288778E-3</v>
      </c>
      <c r="AB383" s="795">
        <v>1.3312356597003916E-3</v>
      </c>
      <c r="AC383" s="795">
        <v>2.9794891570045223E-4</v>
      </c>
      <c r="AD383" s="795">
        <v>3.2820707782315051E-3</v>
      </c>
      <c r="AE383" s="795">
        <v>-7.6427265745748763E-4</v>
      </c>
      <c r="AF383" s="795">
        <v>5.1234749588902062E-5</v>
      </c>
      <c r="AG383" s="795">
        <v>2.8113630057766681E-3</v>
      </c>
      <c r="AH383" s="795">
        <v>1.4556114234729467E-3</v>
      </c>
      <c r="AI383" s="795">
        <v>1.2868000055443751E-4</v>
      </c>
    </row>
    <row r="384" spans="1:35" s="795" customFormat="1">
      <c r="A384" s="796">
        <v>44389</v>
      </c>
      <c r="B384" s="795">
        <v>1.6137008906524919E-4</v>
      </c>
      <c r="C384" s="795">
        <v>1.6385786680928049E-4</v>
      </c>
      <c r="D384" s="795">
        <v>2.3996771230905267E-4</v>
      </c>
      <c r="E384" s="795">
        <v>2.434749054114338E-4</v>
      </c>
      <c r="F384" s="795">
        <v>2.5887630041232512E-4</v>
      </c>
      <c r="G384" s="795">
        <v>1.5129129085211801E-4</v>
      </c>
      <c r="H384" s="795">
        <v>2.9272464932073028E-4</v>
      </c>
      <c r="I384" s="795">
        <v>2.9055459896554225E-4</v>
      </c>
      <c r="J384" s="795">
        <v>-8.8232123933273954E-5</v>
      </c>
      <c r="K384" s="795">
        <v>2.1129566973177027E-4</v>
      </c>
      <c r="L384" s="795">
        <v>3.9022001423583141E-4</v>
      </c>
      <c r="M384" s="795">
        <v>5.4343302799919613E-4</v>
      </c>
      <c r="N384" s="795">
        <v>2.5517033134314637E-4</v>
      </c>
      <c r="O384" s="795">
        <v>6.4129111074362477E-4</v>
      </c>
      <c r="P384" s="795">
        <v>6.955725535724433E-4</v>
      </c>
      <c r="Q384" s="795">
        <v>7.4361820577850679E-4</v>
      </c>
      <c r="R384" s="795">
        <v>7.6194422443376375E-4</v>
      </c>
      <c r="S384" s="795">
        <v>7.6377220199574936E-4</v>
      </c>
      <c r="T384" s="795">
        <v>4.8335112941000347E-4</v>
      </c>
      <c r="U384" s="795">
        <v>4.8335112941000347E-4</v>
      </c>
      <c r="V384" s="795">
        <v>4.9388215129564372E-4</v>
      </c>
      <c r="W384" s="795">
        <v>5.0613328152837589E-4</v>
      </c>
      <c r="X384" s="795">
        <v>1.0307700225141492E-2</v>
      </c>
      <c r="Y384" s="795">
        <v>2.833713684153194E-3</v>
      </c>
      <c r="Z384" s="795">
        <v>2.06845646522269E-3</v>
      </c>
      <c r="AA384" s="795">
        <v>1.3119416094609093E-5</v>
      </c>
      <c r="AB384" s="795">
        <v>2.9289341092559873E-3</v>
      </c>
      <c r="AC384" s="795">
        <v>9.6144110957734341E-3</v>
      </c>
      <c r="AD384" s="795">
        <v>1.3029936722814828E-3</v>
      </c>
      <c r="AE384" s="795">
        <v>4.1175174803931291E-3</v>
      </c>
      <c r="AF384" s="795">
        <v>4.6458844757313322E-4</v>
      </c>
      <c r="AG384" s="795">
        <v>9.7995437799602847E-4</v>
      </c>
      <c r="AH384" s="795">
        <v>9.0840176449278331E-3</v>
      </c>
      <c r="AI384" s="795">
        <v>1.6015849576818342E-2</v>
      </c>
    </row>
    <row r="385" spans="1:35" s="795" customFormat="1">
      <c r="A385" s="796">
        <v>44390</v>
      </c>
      <c r="B385" s="795">
        <v>1.6137008906524919E-4</v>
      </c>
      <c r="C385" s="795">
        <v>1.6856703635625969E-4</v>
      </c>
      <c r="D385" s="795">
        <v>2.3996771230905267E-4</v>
      </c>
      <c r="E385" s="795">
        <v>2.1026528454415327E-4</v>
      </c>
      <c r="F385" s="795">
        <v>9.6467790506871154E-6</v>
      </c>
      <c r="G385" s="795">
        <v>1.6645147939375882E-4</v>
      </c>
      <c r="H385" s="795">
        <v>2.2303908215959289E-4</v>
      </c>
      <c r="I385" s="795">
        <v>2.3375570306427562E-4</v>
      </c>
      <c r="J385" s="795">
        <v>5.5424202633180819E-4</v>
      </c>
      <c r="K385" s="795">
        <v>2.4975399325355419E-4</v>
      </c>
      <c r="L385" s="795">
        <v>3.4053213963236573E-4</v>
      </c>
      <c r="M385" s="795">
        <v>1.8294007268337964E-4</v>
      </c>
      <c r="N385" s="795">
        <v>2.8325247753890892E-4</v>
      </c>
      <c r="O385" s="795">
        <v>6.4129111074362477E-4</v>
      </c>
      <c r="P385" s="795">
        <v>6.955725535724433E-4</v>
      </c>
      <c r="Q385" s="795">
        <v>7.4361820577850679E-4</v>
      </c>
      <c r="R385" s="795">
        <v>7.6194422443376375E-4</v>
      </c>
      <c r="S385" s="795">
        <v>7.6377220199574936E-4</v>
      </c>
      <c r="T385" s="795">
        <v>4.8335112941000347E-4</v>
      </c>
      <c r="U385" s="795">
        <v>4.8335112941000347E-4</v>
      </c>
      <c r="V385" s="795">
        <v>4.9388215129564372E-4</v>
      </c>
      <c r="W385" s="795">
        <v>5.0613328152837589E-4</v>
      </c>
      <c r="X385" s="795">
        <v>8.996465195101333E-4</v>
      </c>
      <c r="Y385" s="795">
        <v>2.4806316914185444E-3</v>
      </c>
      <c r="Z385" s="795">
        <v>4.7075202178894493E-3</v>
      </c>
      <c r="AA385" s="795">
        <v>2.8236593035524393E-3</v>
      </c>
      <c r="AB385" s="795">
        <v>1.4369411175463309E-3</v>
      </c>
      <c r="AC385" s="795">
        <v>1.5459633825232189E-3</v>
      </c>
      <c r="AD385" s="795">
        <v>5.5271972407178183E-4</v>
      </c>
      <c r="AE385" s="795">
        <v>1.9075989429628848E-3</v>
      </c>
      <c r="AF385" s="795">
        <v>5.0096630123215302E-3</v>
      </c>
      <c r="AG385" s="795">
        <v>4.1763813185553555E-3</v>
      </c>
      <c r="AH385" s="795">
        <v>8.8047934844390774E-3</v>
      </c>
      <c r="AI385" s="795">
        <v>-3.9207146299023998E-3</v>
      </c>
    </row>
    <row r="386" spans="1:35" s="795" customFormat="1">
      <c r="A386" s="796">
        <v>44391</v>
      </c>
      <c r="B386" s="795">
        <v>1.6137008906524919E-4</v>
      </c>
      <c r="C386" s="795">
        <v>1.7415073456361618E-4</v>
      </c>
      <c r="D386" s="795">
        <v>2.3996771230905267E-4</v>
      </c>
      <c r="E386" s="795">
        <v>2.6458374723437039E-4</v>
      </c>
      <c r="F386" s="795">
        <v>2.3675723618588052E-4</v>
      </c>
      <c r="G386" s="795">
        <v>1.7541965779677149E-4</v>
      </c>
      <c r="H386" s="795">
        <v>3.7830133818173017E-4</v>
      </c>
      <c r="I386" s="795">
        <v>3.0649321194164969E-4</v>
      </c>
      <c r="J386" s="795">
        <v>5.9493192367510161E-4</v>
      </c>
      <c r="K386" s="795">
        <v>2.76758729139015E-4</v>
      </c>
      <c r="L386" s="795">
        <v>3.2590221018935495E-4</v>
      </c>
      <c r="M386" s="795">
        <v>2.6773172287142266E-4</v>
      </c>
      <c r="N386" s="795">
        <v>3.6611638419170589E-4</v>
      </c>
      <c r="O386" s="795">
        <v>6.4129111074362477E-4</v>
      </c>
      <c r="P386" s="795">
        <v>6.955725535724433E-4</v>
      </c>
      <c r="Q386" s="795">
        <v>7.4361820577850679E-4</v>
      </c>
      <c r="R386" s="795">
        <v>7.6194422443376375E-4</v>
      </c>
      <c r="S386" s="795">
        <v>7.6377220199574936E-4</v>
      </c>
      <c r="T386" s="795">
        <v>4.8335112941000347E-4</v>
      </c>
      <c r="U386" s="795">
        <v>4.8335112941000347E-4</v>
      </c>
      <c r="V386" s="795">
        <v>4.9388215129564372E-4</v>
      </c>
      <c r="W386" s="795">
        <v>5.0613328152837589E-4</v>
      </c>
      <c r="X386" s="795">
        <v>-1.9153197974930425E-4</v>
      </c>
      <c r="Y386" s="795">
        <v>-4.1189076647246692E-3</v>
      </c>
      <c r="Z386" s="795">
        <v>-8.1667684109273386E-3</v>
      </c>
      <c r="AA386" s="795">
        <v>7.1570492378247863E-4</v>
      </c>
      <c r="AB386" s="795">
        <v>1.9676113181619215E-3</v>
      </c>
      <c r="AC386" s="795">
        <v>5.8247451869930522E-4</v>
      </c>
      <c r="AD386" s="795">
        <v>1.1402186985913776E-3</v>
      </c>
      <c r="AE386" s="795">
        <v>4.0307154025234215E-3</v>
      </c>
      <c r="AF386" s="795">
        <v>-2.9442889335502542E-3</v>
      </c>
      <c r="AG386" s="795">
        <v>-1.3104075193797193E-3</v>
      </c>
      <c r="AH386" s="795">
        <v>3.4295423445438455E-3</v>
      </c>
      <c r="AI386" s="795">
        <v>1.7464045060537892E-3</v>
      </c>
    </row>
    <row r="387" spans="1:35" s="795" customFormat="1">
      <c r="A387" s="796">
        <v>44392</v>
      </c>
      <c r="B387" s="795">
        <v>1.6137008906524919E-4</v>
      </c>
      <c r="C387" s="795">
        <v>1.7903015106224274E-4</v>
      </c>
      <c r="D387" s="795">
        <v>2.3996771230905267E-4</v>
      </c>
      <c r="E387" s="795">
        <v>2.5184188122051587E-4</v>
      </c>
      <c r="F387" s="795">
        <v>2.38078967266242E-4</v>
      </c>
      <c r="G387" s="795">
        <v>1.855074810106494E-4</v>
      </c>
      <c r="H387" s="795">
        <v>2.6742063506990377E-4</v>
      </c>
      <c r="I387" s="795">
        <v>2.4894943339126563E-4</v>
      </c>
      <c r="J387" s="795">
        <v>6.2649865386155135E-4</v>
      </c>
      <c r="K387" s="795">
        <v>2.7162603433938948E-4</v>
      </c>
      <c r="L387" s="795">
        <v>3.2873253492438081E-4</v>
      </c>
      <c r="M387" s="795">
        <v>3.6445313452171391E-4</v>
      </c>
      <c r="N387" s="795">
        <v>5.4637471560403661E-4</v>
      </c>
      <c r="O387" s="795">
        <v>6.4129111074362477E-4</v>
      </c>
      <c r="P387" s="795">
        <v>6.955725535724433E-4</v>
      </c>
      <c r="Q387" s="795">
        <v>7.4361820577850679E-4</v>
      </c>
      <c r="R387" s="795">
        <v>7.6194422443376375E-4</v>
      </c>
      <c r="S387" s="795">
        <v>7.6377220199574936E-4</v>
      </c>
      <c r="T387" s="795">
        <v>4.8335112941000347E-4</v>
      </c>
      <c r="U387" s="795">
        <v>4.8335112941000347E-4</v>
      </c>
      <c r="V387" s="795">
        <v>4.9388215129564372E-4</v>
      </c>
      <c r="W387" s="795">
        <v>5.0613328152837589E-4</v>
      </c>
      <c r="X387" s="795">
        <v>-5.7979624649415751E-3</v>
      </c>
      <c r="Y387" s="795">
        <v>1.9593899688308269E-5</v>
      </c>
      <c r="Z387" s="795">
        <v>-4.2401915326598649E-3</v>
      </c>
      <c r="AA387" s="795">
        <v>-3.6325167980033601E-3</v>
      </c>
      <c r="AB387" s="795">
        <v>-2.6475856157448519E-3</v>
      </c>
      <c r="AC387" s="795">
        <v>-5.2760348782552313E-3</v>
      </c>
      <c r="AD387" s="795">
        <v>-1.2968886272036739E-3</v>
      </c>
      <c r="AE387" s="795">
        <v>4.163928304244946E-3</v>
      </c>
      <c r="AF387" s="795">
        <v>1.6256096467368586E-3</v>
      </c>
      <c r="AG387" s="795">
        <v>7.9210042116462098E-4</v>
      </c>
      <c r="AH387" s="795">
        <v>-4.8375279649655045E-3</v>
      </c>
      <c r="AI387" s="795">
        <v>-4.4330283827495043E-3</v>
      </c>
    </row>
    <row r="388" spans="1:35" s="795" customFormat="1">
      <c r="A388" s="796">
        <v>44393</v>
      </c>
      <c r="B388" s="795">
        <v>1.6137008906524919E-4</v>
      </c>
      <c r="C388" s="795">
        <v>1.7216076308956829E-4</v>
      </c>
      <c r="D388" s="795">
        <v>2.3996771230905267E-4</v>
      </c>
      <c r="E388" s="795">
        <v>2.4014204697686559E-4</v>
      </c>
      <c r="F388" s="795">
        <v>2.564800468991546E-4</v>
      </c>
      <c r="G388" s="795">
        <v>1.8603511398729289E-4</v>
      </c>
      <c r="H388" s="795">
        <v>3.016313477566257E-4</v>
      </c>
      <c r="I388" s="795">
        <v>3.0632304368705121E-4</v>
      </c>
      <c r="J388" s="795">
        <v>6.0372845170308942E-4</v>
      </c>
      <c r="K388" s="795">
        <v>1.9273565373723045E-4</v>
      </c>
      <c r="L388" s="795">
        <v>3.2655969383288408E-4</v>
      </c>
      <c r="M388" s="795">
        <v>5.7613084999341702E-4</v>
      </c>
      <c r="N388" s="795">
        <v>7.9491330307512875E-4</v>
      </c>
      <c r="O388" s="795">
        <v>6.4129111074362477E-4</v>
      </c>
      <c r="P388" s="795">
        <v>6.955725535724433E-4</v>
      </c>
      <c r="Q388" s="795">
        <v>7.4361820577850679E-4</v>
      </c>
      <c r="R388" s="795">
        <v>7.6194422443376375E-4</v>
      </c>
      <c r="S388" s="795">
        <v>7.6377220199574936E-4</v>
      </c>
      <c r="T388" s="795">
        <v>4.8335112941000347E-4</v>
      </c>
      <c r="U388" s="795">
        <v>4.8335112941000347E-4</v>
      </c>
      <c r="V388" s="795">
        <v>4.9388215129564372E-4</v>
      </c>
      <c r="W388" s="795">
        <v>5.0613328152837589E-4</v>
      </c>
      <c r="X388" s="795">
        <v>-2.2945353797919621E-3</v>
      </c>
      <c r="Y388" s="795">
        <v>-7.2426135502468014E-4</v>
      </c>
      <c r="Z388" s="795">
        <v>-2.1266004398204919E-3</v>
      </c>
      <c r="AA388" s="795">
        <v>1.0404347668409031E-3</v>
      </c>
      <c r="AB388" s="795">
        <v>-5.7454910551602012E-4</v>
      </c>
      <c r="AC388" s="795">
        <v>-2.0098915696702413E-3</v>
      </c>
      <c r="AD388" s="795">
        <v>-1.4495566989042308E-3</v>
      </c>
      <c r="AE388" s="795">
        <v>1.0832803183842277E-3</v>
      </c>
      <c r="AF388" s="795">
        <v>1.0456873005777467E-3</v>
      </c>
      <c r="AG388" s="795">
        <v>4.3632058752640646E-4</v>
      </c>
      <c r="AH388" s="795">
        <v>-2.8595807549356422E-3</v>
      </c>
      <c r="AI388" s="795">
        <v>-7.3043344862211423E-3</v>
      </c>
    </row>
    <row r="389" spans="1:35" s="795" customFormat="1">
      <c r="A389" s="796">
        <v>44396</v>
      </c>
      <c r="B389" s="795">
        <v>1.6137008906524919E-4</v>
      </c>
      <c r="C389" s="795">
        <v>1.7440985052807889E-4</v>
      </c>
      <c r="D389" s="795">
        <v>2.3996771230905267E-4</v>
      </c>
      <c r="E389" s="795">
        <v>2.1221996721565439E-4</v>
      </c>
      <c r="F389" s="795">
        <v>2.3933835751077659E-4</v>
      </c>
      <c r="G389" s="795">
        <v>1.8431470612201295E-4</v>
      </c>
      <c r="H389" s="795">
        <v>3.0049916690511047E-4</v>
      </c>
      <c r="I389" s="795">
        <v>1.7455066601024249E-4</v>
      </c>
      <c r="J389" s="795">
        <v>-2.4838809450178356E-4</v>
      </c>
      <c r="K389" s="795">
        <v>2.2826210554227622E-4</v>
      </c>
      <c r="L389" s="795">
        <v>3.8764748349762179E-4</v>
      </c>
      <c r="M389" s="795">
        <v>6.5413805764991118E-4</v>
      </c>
      <c r="N389" s="795">
        <v>1.4217741631949998E-4</v>
      </c>
      <c r="O389" s="795">
        <v>6.4129111074362477E-4</v>
      </c>
      <c r="P389" s="795">
        <v>6.955725535724433E-4</v>
      </c>
      <c r="Q389" s="795">
        <v>7.4361820577850679E-4</v>
      </c>
      <c r="R389" s="795">
        <v>7.6194422443376375E-4</v>
      </c>
      <c r="S389" s="795">
        <v>7.6377220199574936E-4</v>
      </c>
      <c r="T389" s="795">
        <v>4.8335112941000347E-4</v>
      </c>
      <c r="U389" s="795">
        <v>4.8335112941000347E-4</v>
      </c>
      <c r="V389" s="795">
        <v>4.9388215129564372E-4</v>
      </c>
      <c r="W389" s="795">
        <v>5.0613328152837589E-4</v>
      </c>
      <c r="X389" s="795">
        <v>-1.5636252835151243E-2</v>
      </c>
      <c r="Y389" s="795">
        <v>-1.0331547846281652E-2</v>
      </c>
      <c r="Z389" s="795">
        <v>-1.7105358150526828E-2</v>
      </c>
      <c r="AA389" s="795">
        <v>-7.9315586346631051E-3</v>
      </c>
      <c r="AB389" s="795">
        <v>-7.2916363886083024E-3</v>
      </c>
      <c r="AC389" s="795">
        <v>-1.9457713224055428E-2</v>
      </c>
      <c r="AD389" s="795">
        <v>-7.0168228729926563E-3</v>
      </c>
      <c r="AE389" s="795">
        <v>-5.1650717477302877E-4</v>
      </c>
      <c r="AF389" s="795">
        <v>-3.7626748250818576E-4</v>
      </c>
      <c r="AG389" s="795">
        <v>-1.1451343128963787E-2</v>
      </c>
      <c r="AH389" s="795">
        <v>-1.1323424325311415E-2</v>
      </c>
      <c r="AI389" s="795">
        <v>-1.5517822710653606E-2</v>
      </c>
    </row>
    <row r="390" spans="1:35" s="795" customFormat="1">
      <c r="A390" s="796">
        <v>44397</v>
      </c>
      <c r="B390" s="795">
        <v>1.6137008906524919E-4</v>
      </c>
      <c r="C390" s="795">
        <v>1.772711563441387E-4</v>
      </c>
      <c r="D390" s="795">
        <v>2.3996771230905267E-4</v>
      </c>
      <c r="E390" s="795">
        <v>2.621701838116941E-4</v>
      </c>
      <c r="F390" s="795">
        <v>2.4891841643848167E-4</v>
      </c>
      <c r="G390" s="795">
        <v>1.6012198486103912E-4</v>
      </c>
      <c r="H390" s="795">
        <v>3.118866324149927E-4</v>
      </c>
      <c r="I390" s="795">
        <v>3.3602793547959919E-4</v>
      </c>
      <c r="J390" s="795">
        <v>4.9689961295151797E-4</v>
      </c>
      <c r="K390" s="795">
        <v>9.2350669809171393E-5</v>
      </c>
      <c r="L390" s="795">
        <v>3.2756373250375503E-4</v>
      </c>
      <c r="M390" s="795">
        <v>1.8910346605927053E-4</v>
      </c>
      <c r="N390" s="795">
        <v>3.5587408538906296E-4</v>
      </c>
      <c r="O390" s="795">
        <v>6.4129111074362477E-4</v>
      </c>
      <c r="P390" s="795">
        <v>6.955725535724433E-4</v>
      </c>
      <c r="Q390" s="795">
        <v>7.4361820577850679E-4</v>
      </c>
      <c r="R390" s="795">
        <v>7.6194422443376375E-4</v>
      </c>
      <c r="S390" s="795">
        <v>7.6377220199574936E-4</v>
      </c>
      <c r="T390" s="795">
        <v>4.8335112941000347E-4</v>
      </c>
      <c r="U390" s="795">
        <v>4.8335112941000347E-4</v>
      </c>
      <c r="V390" s="795">
        <v>4.9388215129564372E-4</v>
      </c>
      <c r="W390" s="795">
        <v>5.0613328152837589E-4</v>
      </c>
      <c r="X390" s="795">
        <v>5.0622756788505363E-3</v>
      </c>
      <c r="Y390" s="795">
        <v>-1.5819900073035242E-3</v>
      </c>
      <c r="Z390" s="795">
        <v>1.5344776123007442E-3</v>
      </c>
      <c r="AA390" s="795">
        <v>2.6816164426752831E-3</v>
      </c>
      <c r="AB390" s="795">
        <v>1.1715599958321832E-3</v>
      </c>
      <c r="AC390" s="795">
        <v>6.2633733751260579E-5</v>
      </c>
      <c r="AD390" s="795">
        <v>4.0427275247385541E-3</v>
      </c>
      <c r="AE390" s="795">
        <v>5.9742932547846017E-4</v>
      </c>
      <c r="AF390" s="795">
        <v>-1.210534022825227E-4</v>
      </c>
      <c r="AG390" s="795">
        <v>8.2964516532513244E-3</v>
      </c>
      <c r="AH390" s="795">
        <v>7.4043074268201892E-3</v>
      </c>
      <c r="AI390" s="795">
        <v>1.6477719180421957E-2</v>
      </c>
    </row>
    <row r="391" spans="1:35" s="795" customFormat="1">
      <c r="A391" s="796">
        <v>44398</v>
      </c>
      <c r="B391" s="795">
        <v>1.6137008906524919E-4</v>
      </c>
      <c r="C391" s="795">
        <v>1.8889217629824984E-4</v>
      </c>
      <c r="D391" s="795">
        <v>2.3996771230905267E-4</v>
      </c>
      <c r="E391" s="795">
        <v>2.440028698940111E-4</v>
      </c>
      <c r="F391" s="795">
        <v>2.3178888162145306E-4</v>
      </c>
      <c r="G391" s="795">
        <v>1.7863382201110944E-4</v>
      </c>
      <c r="H391" s="795">
        <v>2.6527836089518253E-4</v>
      </c>
      <c r="I391" s="795">
        <v>2.8311747538789511E-4</v>
      </c>
      <c r="J391" s="795">
        <v>-1.4747354039390537E-5</v>
      </c>
      <c r="K391" s="795">
        <v>1.7523488538295773E-4</v>
      </c>
      <c r="L391" s="795">
        <v>3.2777984932708115E-4</v>
      </c>
      <c r="M391" s="795">
        <v>2.3151148493827378E-4</v>
      </c>
      <c r="N391" s="795">
        <v>-4.7128426413967084E-5</v>
      </c>
      <c r="O391" s="795">
        <v>6.4129111074362477E-4</v>
      </c>
      <c r="P391" s="795">
        <v>6.955725535724433E-4</v>
      </c>
      <c r="Q391" s="795">
        <v>7.4361820577850679E-4</v>
      </c>
      <c r="R391" s="795">
        <v>7.6194422443376375E-4</v>
      </c>
      <c r="S391" s="795">
        <v>7.6377220199574936E-4</v>
      </c>
      <c r="T391" s="795">
        <v>4.8335112941000347E-4</v>
      </c>
      <c r="U391" s="795">
        <v>4.8335112941000347E-4</v>
      </c>
      <c r="V391" s="795">
        <v>4.9388215129564372E-4</v>
      </c>
      <c r="W391" s="795">
        <v>5.0613328152837589E-4</v>
      </c>
      <c r="X391" s="795">
        <v>9.5015958319843996E-3</v>
      </c>
      <c r="Y391" s="795">
        <v>5.3109445705985525E-3</v>
      </c>
      <c r="Z391" s="795">
        <v>7.2483449155071877E-3</v>
      </c>
      <c r="AA391" s="795">
        <v>2.6019002332746677E-3</v>
      </c>
      <c r="AB391" s="795">
        <v>2.9932861215697937E-3</v>
      </c>
      <c r="AC391" s="795">
        <v>2.9794087397150282E-3</v>
      </c>
      <c r="AD391" s="795">
        <v>2.2298798342532677E-3</v>
      </c>
      <c r="AE391" s="795">
        <v>9.6445941002665236E-5</v>
      </c>
      <c r="AF391" s="795">
        <v>3.6130539903700409E-5</v>
      </c>
      <c r="AG391" s="795">
        <v>4.9836886475973508E-3</v>
      </c>
      <c r="AH391" s="795">
        <v>3.2155954747403737E-3</v>
      </c>
      <c r="AI391" s="795">
        <v>8.311719192830358E-3</v>
      </c>
    </row>
    <row r="392" spans="1:35" s="795" customFormat="1">
      <c r="A392" s="796">
        <v>44399</v>
      </c>
      <c r="B392" s="795">
        <v>1.6137008906524919E-4</v>
      </c>
      <c r="C392" s="795">
        <v>1.7834500912083939E-4</v>
      </c>
      <c r="D392" s="795">
        <v>2.3996771230905267E-4</v>
      </c>
      <c r="E392" s="795">
        <v>1.665039908924637E-4</v>
      </c>
      <c r="F392" s="795">
        <v>8.5042953572145308E-5</v>
      </c>
      <c r="G392" s="795">
        <v>2.1510859895212953E-4</v>
      </c>
      <c r="H392" s="795">
        <v>2.5746099149448476E-4</v>
      </c>
      <c r="I392" s="795">
        <v>1.5605302130894394E-4</v>
      </c>
      <c r="J392" s="795">
        <v>4.895242290707813E-4</v>
      </c>
      <c r="K392" s="795">
        <v>2.1149848312296271E-4</v>
      </c>
      <c r="L392" s="795">
        <v>3.2650658672128685E-4</v>
      </c>
      <c r="M392" s="795">
        <v>2.7263221323980957E-4</v>
      </c>
      <c r="N392" s="795">
        <v>3.9932495520722533E-4</v>
      </c>
      <c r="O392" s="795">
        <v>6.4129111074362477E-4</v>
      </c>
      <c r="P392" s="795">
        <v>6.955725535724433E-4</v>
      </c>
      <c r="Q392" s="795">
        <v>7.4361820577850679E-4</v>
      </c>
      <c r="R392" s="795">
        <v>7.6194422443376375E-4</v>
      </c>
      <c r="S392" s="795">
        <v>7.6377220199574936E-4</v>
      </c>
      <c r="T392" s="795">
        <v>4.8335112941000347E-4</v>
      </c>
      <c r="U392" s="795">
        <v>4.8335112941000347E-4</v>
      </c>
      <c r="V392" s="795">
        <v>4.9388215129564372E-4</v>
      </c>
      <c r="W392" s="795">
        <v>5.0613328152837589E-4</v>
      </c>
      <c r="X392" s="795">
        <v>2.4483259559449078E-3</v>
      </c>
      <c r="Y392" s="795">
        <v>-1.5214844901997315E-3</v>
      </c>
      <c r="Z392" s="795">
        <v>1.9959959439765917E-3</v>
      </c>
      <c r="AA392" s="795">
        <v>1.9622534410128623E-3</v>
      </c>
      <c r="AB392" s="795">
        <v>8.3708192796549952E-4</v>
      </c>
      <c r="AC392" s="795">
        <v>4.446410613354157E-3</v>
      </c>
      <c r="AD392" s="795">
        <v>1.7227321378783245E-3</v>
      </c>
      <c r="AE392" s="795">
        <v>5.7108930686151638E-3</v>
      </c>
      <c r="AF392" s="795">
        <v>1.7370492375559099E-3</v>
      </c>
      <c r="AG392" s="795">
        <v>8.138221736656126E-3</v>
      </c>
      <c r="AH392" s="795">
        <v>9.883589403606452E-3</v>
      </c>
      <c r="AI392" s="795">
        <v>3.8610853374261289E-3</v>
      </c>
    </row>
    <row r="393" spans="1:35" s="795" customFormat="1">
      <c r="A393" s="796">
        <v>44400</v>
      </c>
      <c r="B393" s="795">
        <v>1.6137008906524919E-4</v>
      </c>
      <c r="C393" s="795">
        <v>1.9109991136012638E-4</v>
      </c>
      <c r="D393" s="795">
        <v>2.3996771230905267E-4</v>
      </c>
      <c r="E393" s="795">
        <v>1.9478473708800514E-4</v>
      </c>
      <c r="F393" s="795">
        <v>2.4850244938634525E-4</v>
      </c>
      <c r="G393" s="795">
        <v>2.0046280516528014E-4</v>
      </c>
      <c r="H393" s="795">
        <v>2.7846671279974089E-4</v>
      </c>
      <c r="I393" s="795">
        <v>1.6597167620679976E-4</v>
      </c>
      <c r="J393" s="795">
        <v>8.7966639246372935E-5</v>
      </c>
      <c r="K393" s="795">
        <v>4.2085003289638045E-4</v>
      </c>
      <c r="L393" s="795">
        <v>3.2477873370995169E-4</v>
      </c>
      <c r="M393" s="795">
        <v>2.3832091737485683E-4</v>
      </c>
      <c r="N393" s="795">
        <v>2.5047114145904104E-4</v>
      </c>
      <c r="O393" s="795">
        <v>6.4129111074362477E-4</v>
      </c>
      <c r="P393" s="795">
        <v>6.955725535724433E-4</v>
      </c>
      <c r="Q393" s="795">
        <v>7.4361820577850679E-4</v>
      </c>
      <c r="R393" s="795">
        <v>7.6194422443376375E-4</v>
      </c>
      <c r="S393" s="795">
        <v>7.6377220199574936E-4</v>
      </c>
      <c r="T393" s="795">
        <v>4.8335112941000347E-4</v>
      </c>
      <c r="U393" s="795">
        <v>4.8335112941000347E-4</v>
      </c>
      <c r="V393" s="795">
        <v>4.9388215129564372E-4</v>
      </c>
      <c r="W393" s="795">
        <v>5.0613328152837589E-4</v>
      </c>
      <c r="X393" s="795">
        <v>-1.2103920052563E-3</v>
      </c>
      <c r="Y393" s="795">
        <v>-2.1541212619903272E-3</v>
      </c>
      <c r="Z393" s="795">
        <v>-5.9124763519580181E-4</v>
      </c>
      <c r="AA393" s="795">
        <v>2.1916336070826326E-3</v>
      </c>
      <c r="AB393" s="795">
        <v>-2.3378311217517878E-3</v>
      </c>
      <c r="AC393" s="795">
        <v>-6.3565776411220742E-3</v>
      </c>
      <c r="AD393" s="795">
        <v>6.0429864891859975E-3</v>
      </c>
      <c r="AE393" s="795">
        <v>-1.0040455457331898E-3</v>
      </c>
      <c r="AF393" s="795">
        <v>2.6318559370990258E-3</v>
      </c>
      <c r="AG393" s="795">
        <v>-1.0805466864578506E-3</v>
      </c>
      <c r="AH393" s="795">
        <v>-9.4300432975302773E-4</v>
      </c>
      <c r="AI393" s="795">
        <v>6.4556843244265583E-3</v>
      </c>
    </row>
    <row r="394" spans="1:35" s="795" customFormat="1">
      <c r="A394" s="796">
        <v>44403</v>
      </c>
      <c r="B394" s="795">
        <v>1.6137008906524919E-4</v>
      </c>
      <c r="C394" s="795">
        <v>1.8615984721237488E-4</v>
      </c>
      <c r="D394" s="795">
        <v>2.3996771230905267E-4</v>
      </c>
      <c r="E394" s="795">
        <v>2.5135270773479768E-4</v>
      </c>
      <c r="F394" s="795">
        <v>2.4541430171121092E-4</v>
      </c>
      <c r="G394" s="795">
        <v>1.9144010114313659E-4</v>
      </c>
      <c r="H394" s="795">
        <v>3.8477615968246504E-4</v>
      </c>
      <c r="I394" s="795">
        <v>4.5500810985044104E-4</v>
      </c>
      <c r="J394" s="795">
        <v>-2.1442953897643502E-4</v>
      </c>
      <c r="K394" s="795">
        <v>2.8512280613202101E-4</v>
      </c>
      <c r="L394" s="795">
        <v>3.855881331793487E-4</v>
      </c>
      <c r="M394" s="795">
        <v>4.0248383277918798E-4</v>
      </c>
      <c r="N394" s="795">
        <v>-3.2274986433544761E-5</v>
      </c>
      <c r="O394" s="795">
        <v>6.4129111074362477E-4</v>
      </c>
      <c r="P394" s="795">
        <v>6.955725535724433E-4</v>
      </c>
      <c r="Q394" s="795">
        <v>7.4361820577850679E-4</v>
      </c>
      <c r="R394" s="795">
        <v>7.6194422443376375E-4</v>
      </c>
      <c r="S394" s="795">
        <v>7.6377220199574936E-4</v>
      </c>
      <c r="T394" s="795">
        <v>4.8335112941000347E-4</v>
      </c>
      <c r="U394" s="795">
        <v>4.8335112941000347E-4</v>
      </c>
      <c r="V394" s="795">
        <v>4.9388215129564372E-4</v>
      </c>
      <c r="W394" s="795">
        <v>5.0613328152837589E-4</v>
      </c>
      <c r="X394" s="795">
        <v>2.5800701267348902E-3</v>
      </c>
      <c r="Y394" s="795">
        <v>-1.5049845917473048E-3</v>
      </c>
      <c r="Z394" s="795">
        <v>-3.3914867064110954E-3</v>
      </c>
      <c r="AA394" s="795">
        <v>-2.44124436847315E-3</v>
      </c>
      <c r="AB394" s="795">
        <v>-1.3502441890103078E-3</v>
      </c>
      <c r="AC394" s="795">
        <v>-3.594408641103275E-3</v>
      </c>
      <c r="AD394" s="795">
        <v>5.8686349786030156E-4</v>
      </c>
      <c r="AE394" s="795">
        <v>-2.8568042752228351E-3</v>
      </c>
      <c r="AF394" s="795">
        <v>3.5877005756579372E-4</v>
      </c>
      <c r="AG394" s="795">
        <v>-4.5059773563224104E-3</v>
      </c>
      <c r="AH394" s="795">
        <v>-1.7401831828534053E-4</v>
      </c>
      <c r="AI394" s="795">
        <v>3.9408531811482295E-3</v>
      </c>
    </row>
    <row r="395" spans="1:35" s="795" customFormat="1">
      <c r="A395" s="796">
        <v>44404</v>
      </c>
      <c r="B395" s="795">
        <v>1.6137008906524919E-4</v>
      </c>
      <c r="C395" s="795">
        <v>1.7973425769102214E-4</v>
      </c>
      <c r="D395" s="795">
        <v>2.3996771230905267E-4</v>
      </c>
      <c r="E395" s="795">
        <v>2.2674149885704153E-4</v>
      </c>
      <c r="F395" s="795">
        <v>2.8221221368252003E-4</v>
      </c>
      <c r="G395" s="795">
        <v>2.6886292312933158E-4</v>
      </c>
      <c r="H395" s="795">
        <v>2.177893677057785E-4</v>
      </c>
      <c r="I395" s="795">
        <v>2.0026538986006592E-4</v>
      </c>
      <c r="J395" s="795">
        <v>3.4715551235398046E-4</v>
      </c>
      <c r="K395" s="795">
        <v>3.7391841924372393E-4</v>
      </c>
      <c r="L395" s="795">
        <v>3.2433240328910706E-4</v>
      </c>
      <c r="M395" s="795">
        <v>3.1996979636161882E-4</v>
      </c>
      <c r="N395" s="795">
        <v>4.7058116288356544E-4</v>
      </c>
      <c r="O395" s="795">
        <v>6.4129111074362477E-4</v>
      </c>
      <c r="P395" s="795">
        <v>6.955725535724433E-4</v>
      </c>
      <c r="Q395" s="795">
        <v>7.4361820577850679E-4</v>
      </c>
      <c r="R395" s="795">
        <v>7.6194422443376375E-4</v>
      </c>
      <c r="S395" s="795">
        <v>7.6377220199574936E-4</v>
      </c>
      <c r="T395" s="795">
        <v>4.8335112941000347E-4</v>
      </c>
      <c r="U395" s="795">
        <v>4.8335112941000347E-4</v>
      </c>
      <c r="V395" s="795">
        <v>4.9388215129564372E-4</v>
      </c>
      <c r="W395" s="795">
        <v>5.0613328152837589E-4</v>
      </c>
      <c r="X395" s="795">
        <v>-3.2722696714455601E-3</v>
      </c>
      <c r="Y395" s="795">
        <v>-1.3134068773178464E-3</v>
      </c>
      <c r="Z395" s="795">
        <v>-3.9917615297103692E-3</v>
      </c>
      <c r="AA395" s="795">
        <v>-2.7842068677348397E-3</v>
      </c>
      <c r="AB395" s="795">
        <v>-1.7588108557533566E-3</v>
      </c>
      <c r="AC395" s="795">
        <v>-7.5129052111942984E-3</v>
      </c>
      <c r="AD395" s="795">
        <v>-1.4913091253496713E-3</v>
      </c>
      <c r="AE395" s="795">
        <v>-3.1590856127693412E-3</v>
      </c>
      <c r="AF395" s="795">
        <v>-2.3653442106519318E-4</v>
      </c>
      <c r="AG395" s="795">
        <v>-2.1037580186128113E-2</v>
      </c>
      <c r="AH395" s="795">
        <v>-1.2451897176724458E-2</v>
      </c>
      <c r="AI395" s="795">
        <v>-7.1912465356374078E-3</v>
      </c>
    </row>
    <row r="396" spans="1:35" s="795" customFormat="1">
      <c r="A396" s="796">
        <v>44405</v>
      </c>
      <c r="B396" s="795">
        <v>1.6137008906524919E-4</v>
      </c>
      <c r="C396" s="795">
        <v>1.9852120955765606E-4</v>
      </c>
      <c r="D396" s="795">
        <v>2.3996771230905267E-4</v>
      </c>
      <c r="E396" s="795">
        <v>2.3708786779863544E-4</v>
      </c>
      <c r="F396" s="795">
        <v>2.2658601964242742E-4</v>
      </c>
      <c r="G396" s="795">
        <v>2.0033040488054432E-4</v>
      </c>
      <c r="H396" s="795">
        <v>2.1978151474466578E-4</v>
      </c>
      <c r="I396" s="795">
        <v>2.3996466252862447E-4</v>
      </c>
      <c r="J396" s="795">
        <v>2.4197374513557079E-4</v>
      </c>
      <c r="K396" s="795">
        <v>2.6279414166197057E-4</v>
      </c>
      <c r="L396" s="795">
        <v>3.2458296644510831E-4</v>
      </c>
      <c r="M396" s="795">
        <v>3.0304059643149195E-4</v>
      </c>
      <c r="N396" s="795">
        <v>4.0151450817971224E-4</v>
      </c>
      <c r="O396" s="795">
        <v>6.4129111074362477E-4</v>
      </c>
      <c r="P396" s="795">
        <v>6.955725535724433E-4</v>
      </c>
      <c r="Q396" s="795">
        <v>7.4361820577850679E-4</v>
      </c>
      <c r="R396" s="795">
        <v>7.6194422443376375E-4</v>
      </c>
      <c r="S396" s="795">
        <v>7.6377220199574936E-4</v>
      </c>
      <c r="T396" s="795">
        <v>4.8335112941000347E-4</v>
      </c>
      <c r="U396" s="795">
        <v>4.8335112941000347E-4</v>
      </c>
      <c r="V396" s="795">
        <v>4.9388215129564372E-4</v>
      </c>
      <c r="W396" s="795">
        <v>5.0613328152837589E-4</v>
      </c>
      <c r="X396" s="795">
        <v>7.1184068885798979E-3</v>
      </c>
      <c r="Y396" s="795">
        <v>-2.0183556114095058E-4</v>
      </c>
      <c r="Z396" s="795">
        <v>2.483662058381686E-3</v>
      </c>
      <c r="AA396" s="795">
        <v>3.7372505121229249E-3</v>
      </c>
      <c r="AB396" s="795">
        <v>2.8562295371787894E-3</v>
      </c>
      <c r="AC396" s="795">
        <v>2.6487070559664261E-3</v>
      </c>
      <c r="AD396" s="795">
        <v>2.3837128005932406E-4</v>
      </c>
      <c r="AE396" s="795">
        <v>-2.2578450587981136E-3</v>
      </c>
      <c r="AF396" s="795">
        <v>1.7506682427304021E-4</v>
      </c>
      <c r="AG396" s="795">
        <v>6.169662845223467E-4</v>
      </c>
      <c r="AH396" s="795">
        <v>3.615830821302124E-3</v>
      </c>
      <c r="AI396" s="795">
        <v>1.9624342047703802E-3</v>
      </c>
    </row>
    <row r="397" spans="1:35" s="795" customFormat="1">
      <c r="A397" s="796">
        <v>44406</v>
      </c>
      <c r="B397" s="795">
        <v>1.6137008906524919E-4</v>
      </c>
      <c r="C397" s="795">
        <v>1.7424042202773826E-4</v>
      </c>
      <c r="D397" s="795">
        <v>2.3996771230905267E-4</v>
      </c>
      <c r="E397" s="795">
        <v>2.1080928100292162E-4</v>
      </c>
      <c r="F397" s="795">
        <v>2.3780644040316545E-4</v>
      </c>
      <c r="G397" s="795">
        <v>1.4138137457475608E-4</v>
      </c>
      <c r="H397" s="795">
        <v>2.6948997837639155E-4</v>
      </c>
      <c r="I397" s="795">
        <v>3.4075975673109049E-4</v>
      </c>
      <c r="J397" s="795">
        <v>4.7622600868901799E-4</v>
      </c>
      <c r="K397" s="795">
        <v>2.6179113139823684E-4</v>
      </c>
      <c r="L397" s="795">
        <v>3.2361867291186286E-4</v>
      </c>
      <c r="M397" s="795">
        <v>2.8887825781964693E-4</v>
      </c>
      <c r="N397" s="795">
        <v>3.4280476838555174E-4</v>
      </c>
      <c r="O397" s="795">
        <v>6.4129111074362477E-4</v>
      </c>
      <c r="P397" s="795">
        <v>6.955725535724433E-4</v>
      </c>
      <c r="Q397" s="795">
        <v>7.4361820577850679E-4</v>
      </c>
      <c r="R397" s="795">
        <v>7.6194422443376375E-4</v>
      </c>
      <c r="S397" s="795">
        <v>7.6377220199574936E-4</v>
      </c>
      <c r="T397" s="795">
        <v>4.8335112941000347E-4</v>
      </c>
      <c r="U397" s="795">
        <v>4.8335112941000347E-4</v>
      </c>
      <c r="V397" s="795">
        <v>4.9388215129564372E-4</v>
      </c>
      <c r="W397" s="795">
        <v>5.0613328152837589E-4</v>
      </c>
      <c r="X397" s="795">
        <v>4.3220225687565783E-3</v>
      </c>
      <c r="Y397" s="795">
        <v>1.3486175872501338E-3</v>
      </c>
      <c r="Z397" s="795">
        <v>5.3740010461973409E-3</v>
      </c>
      <c r="AA397" s="795">
        <v>3.5207585728100899E-3</v>
      </c>
      <c r="AB397" s="795">
        <v>3.5091711109960233E-3</v>
      </c>
      <c r="AC397" s="795">
        <v>-3.8921359761465713E-3</v>
      </c>
      <c r="AD397" s="795">
        <v>3.0325929440211397E-4</v>
      </c>
      <c r="AE397" s="795">
        <v>4.7418649678721003E-3</v>
      </c>
      <c r="AF397" s="795">
        <v>2.932641316022E-3</v>
      </c>
      <c r="AG397" s="795">
        <v>1.486721074127173E-3</v>
      </c>
      <c r="AH397" s="795">
        <v>-1.9143751468053694E-3</v>
      </c>
      <c r="AI397" s="795">
        <v>1.172049592617741E-3</v>
      </c>
    </row>
    <row r="398" spans="1:35" s="795" customFormat="1">
      <c r="A398" s="796">
        <v>44407</v>
      </c>
      <c r="B398" s="795">
        <v>1.6137008906524919E-4</v>
      </c>
      <c r="C398" s="795">
        <v>1.7237259324764942E-4</v>
      </c>
      <c r="D398" s="795">
        <v>2.3996771230905267E-4</v>
      </c>
      <c r="E398" s="795">
        <v>1.8866777982218252E-4</v>
      </c>
      <c r="F398" s="795">
        <v>2.088900872583288E-4</v>
      </c>
      <c r="G398" s="795">
        <v>1.9184759895995995E-4</v>
      </c>
      <c r="H398" s="795">
        <v>5.059027027776164E-4</v>
      </c>
      <c r="I398" s="795">
        <v>1.412220095532879E-3</v>
      </c>
      <c r="J398" s="795">
        <v>1.3016348819145929E-3</v>
      </c>
      <c r="K398" s="795">
        <v>2.8992105557024139E-4</v>
      </c>
      <c r="L398" s="795">
        <v>3.2227581831345553E-4</v>
      </c>
      <c r="M398" s="795">
        <v>2.9421710157340186E-4</v>
      </c>
      <c r="N398" s="795">
        <v>5.8921794127164695E-4</v>
      </c>
      <c r="O398" s="795">
        <v>6.4129111074362477E-4</v>
      </c>
      <c r="P398" s="795">
        <v>6.955725535724433E-4</v>
      </c>
      <c r="Q398" s="795">
        <v>7.4361820577850679E-4</v>
      </c>
      <c r="R398" s="795">
        <v>7.6194422443376375E-4</v>
      </c>
      <c r="S398" s="795">
        <v>7.6377220199574936E-4</v>
      </c>
      <c r="T398" s="795">
        <v>4.8335112941000347E-4</v>
      </c>
      <c r="U398" s="795">
        <v>4.8335112941000347E-4</v>
      </c>
      <c r="V398" s="795">
        <v>4.9388215129564372E-4</v>
      </c>
      <c r="W398" s="795">
        <v>5.0613328152837589E-4</v>
      </c>
      <c r="X398" s="795">
        <v>-5.5973049975684974E-3</v>
      </c>
      <c r="Y398" s="795">
        <v>-3.5544242144452953E-3</v>
      </c>
      <c r="Z398" s="795">
        <v>-3.0774801144691777E-3</v>
      </c>
      <c r="AA398" s="795">
        <v>-8.0704645783924445E-3</v>
      </c>
      <c r="AB398" s="795">
        <v>-6.3622708622429469E-3</v>
      </c>
      <c r="AC398" s="795">
        <v>-2.0039278260438609E-2</v>
      </c>
      <c r="AD398" s="795">
        <v>-1.0316493514638259E-3</v>
      </c>
      <c r="AE398" s="795">
        <v>2.7038831100352212E-3</v>
      </c>
      <c r="AF398" s="795">
        <v>1.0465266026808973E-3</v>
      </c>
      <c r="AG398" s="795">
        <v>-2.4999388644906362E-2</v>
      </c>
      <c r="AH398" s="795">
        <v>-2.1671090604739929E-2</v>
      </c>
      <c r="AI398" s="795">
        <v>-1.6690122570106602E-4</v>
      </c>
    </row>
    <row r="399" spans="1:35" s="795" customFormat="1">
      <c r="A399" s="796">
        <v>44410</v>
      </c>
      <c r="B399" s="795">
        <v>1.6137008906524919E-4</v>
      </c>
      <c r="C399" s="795">
        <v>1.6788121743349649E-4</v>
      </c>
      <c r="D399" s="795">
        <v>2.3996771230905267E-4</v>
      </c>
      <c r="E399" s="795">
        <v>2.1718445813045939E-4</v>
      </c>
      <c r="F399" s="795">
        <v>1.0552242255301714E-4</v>
      </c>
      <c r="G399" s="795">
        <v>1.8003294434620898E-4</v>
      </c>
      <c r="H399" s="795">
        <v>2.4342812128597124E-4</v>
      </c>
      <c r="I399" s="795">
        <v>2.295720883052077E-4</v>
      </c>
      <c r="J399" s="795">
        <v>5.0289759154775737E-5</v>
      </c>
      <c r="K399" s="795">
        <v>1.4963244837984391E-4</v>
      </c>
      <c r="L399" s="795">
        <v>3.5508527142447122E-4</v>
      </c>
      <c r="M399" s="795">
        <v>3.1125675532028829E-4</v>
      </c>
      <c r="N399" s="795">
        <v>8.2094661621789911E-5</v>
      </c>
      <c r="O399" s="795">
        <v>6.0073631762636026E-4</v>
      </c>
      <c r="P399" s="795">
        <v>6.5501556049318843E-4</v>
      </c>
      <c r="Q399" s="795">
        <v>7.0305926546643249E-4</v>
      </c>
      <c r="R399" s="795">
        <v>7.2138454139003549E-4</v>
      </c>
      <c r="S399" s="795">
        <v>7.2321244486639458E-4</v>
      </c>
      <c r="T399" s="795">
        <v>4.8335112941000347E-4</v>
      </c>
      <c r="U399" s="795">
        <v>4.8335112941000347E-4</v>
      </c>
      <c r="V399" s="795">
        <v>4.9388215129564372E-4</v>
      </c>
      <c r="W399" s="795">
        <v>5.0613328152837589E-4</v>
      </c>
      <c r="X399" s="795">
        <v>-3.4259719088095553E-3</v>
      </c>
      <c r="Y399" s="795">
        <v>-2.8735450207364455E-3</v>
      </c>
      <c r="Z399" s="795">
        <v>-1.6369701497042088E-3</v>
      </c>
      <c r="AA399" s="795">
        <v>-4.2136856455865512E-4</v>
      </c>
      <c r="AB399" s="795">
        <v>2.7407569584065872E-3</v>
      </c>
      <c r="AC399" s="795">
        <v>8.5980602354214231E-3</v>
      </c>
      <c r="AD399" s="795">
        <v>5.5023041931523409E-4</v>
      </c>
      <c r="AE399" s="795">
        <v>-8.4108852412434487E-4</v>
      </c>
      <c r="AF399" s="795">
        <v>1.6054864370305122E-3</v>
      </c>
      <c r="AG399" s="795">
        <v>9.4751681179348068E-3</v>
      </c>
      <c r="AH399" s="795">
        <v>5.3662321067791119E-3</v>
      </c>
      <c r="AI399" s="795">
        <v>-2.6639728260987594E-3</v>
      </c>
    </row>
    <row r="400" spans="1:35" s="795" customFormat="1">
      <c r="A400" s="796">
        <v>44411</v>
      </c>
      <c r="B400" s="795">
        <v>1.6137008906524919E-4</v>
      </c>
      <c r="C400" s="795">
        <v>1.6689087890608967E-4</v>
      </c>
      <c r="D400" s="795">
        <v>2.3996771230905267E-4</v>
      </c>
      <c r="E400" s="795">
        <v>2.3623040663456329E-4</v>
      </c>
      <c r="F400" s="795">
        <v>1.769512238347648E-4</v>
      </c>
      <c r="G400" s="795">
        <v>2.1869224281778621E-4</v>
      </c>
      <c r="H400" s="795">
        <v>2.4432391567996703E-4</v>
      </c>
      <c r="I400" s="795">
        <v>2.2265669083343376E-4</v>
      </c>
      <c r="J400" s="795">
        <v>4.0846514359604846E-4</v>
      </c>
      <c r="K400" s="795">
        <v>3.920847597465027E-4</v>
      </c>
      <c r="L400" s="795">
        <v>3.2474644047564283E-4</v>
      </c>
      <c r="M400" s="795">
        <v>2.4809544142878615E-4</v>
      </c>
      <c r="N400" s="795">
        <v>6.3632439471672519E-4</v>
      </c>
      <c r="O400" s="795">
        <v>6.0073631762636026E-4</v>
      </c>
      <c r="P400" s="795">
        <v>6.5501556049318843E-4</v>
      </c>
      <c r="Q400" s="795">
        <v>7.0305926546643249E-4</v>
      </c>
      <c r="R400" s="795">
        <v>7.2138454139003549E-4</v>
      </c>
      <c r="S400" s="795">
        <v>7.2321244486639458E-4</v>
      </c>
      <c r="T400" s="795">
        <v>4.8335112941000347E-4</v>
      </c>
      <c r="U400" s="795">
        <v>4.8335112941000347E-4</v>
      </c>
      <c r="V400" s="795">
        <v>4.9388215129564372E-4</v>
      </c>
      <c r="W400" s="795">
        <v>5.0613328152837589E-4</v>
      </c>
      <c r="X400" s="795">
        <v>8.2698148275550665E-4</v>
      </c>
      <c r="Y400" s="795">
        <v>5.2372286201807228E-4</v>
      </c>
      <c r="Z400" s="795">
        <v>6.4683022820188896E-4</v>
      </c>
      <c r="AA400" s="795">
        <v>-1.6093650749129385E-3</v>
      </c>
      <c r="AB400" s="795">
        <v>7.3027748921550284E-4</v>
      </c>
      <c r="AC400" s="795">
        <v>5.5526861542134487E-3</v>
      </c>
      <c r="AD400" s="795">
        <v>1.4455560436463788E-3</v>
      </c>
      <c r="AE400" s="795">
        <v>-2.1347140518804819E-3</v>
      </c>
      <c r="AF400" s="795">
        <v>-3.1437380783755353E-3</v>
      </c>
      <c r="AG400" s="795">
        <v>1.022148935229561E-2</v>
      </c>
      <c r="AH400" s="795">
        <v>2.8859826780445186E-3</v>
      </c>
      <c r="AI400" s="795">
        <v>6.1997848097823383E-3</v>
      </c>
    </row>
    <row r="401" spans="1:35" s="795" customFormat="1">
      <c r="A401" s="796">
        <v>44412</v>
      </c>
      <c r="B401" s="795">
        <v>1.6137008906524919E-4</v>
      </c>
      <c r="C401" s="795">
        <v>1.6074122167530902E-4</v>
      </c>
      <c r="D401" s="795">
        <v>2.3996771230905267E-4</v>
      </c>
      <c r="E401" s="795">
        <v>2.4702891585759446E-4</v>
      </c>
      <c r="F401" s="795">
        <v>2.447758487829077E-4</v>
      </c>
      <c r="G401" s="795">
        <v>2.3097821516637751E-4</v>
      </c>
      <c r="H401" s="795">
        <v>2.2621678586176586E-4</v>
      </c>
      <c r="I401" s="795">
        <v>1.0520473756758797E-4</v>
      </c>
      <c r="J401" s="795">
        <v>-2.6935362716895561E-4</v>
      </c>
      <c r="K401" s="795">
        <v>1.5925407518291301E-4</v>
      </c>
      <c r="L401" s="795">
        <v>3.2465335417586338E-4</v>
      </c>
      <c r="M401" s="795">
        <v>3.7303231538676762E-4</v>
      </c>
      <c r="N401" s="795">
        <v>3.2359763792810803E-4</v>
      </c>
      <c r="O401" s="795">
        <v>6.0073631762636026E-4</v>
      </c>
      <c r="P401" s="795">
        <v>6.5501556049318843E-4</v>
      </c>
      <c r="Q401" s="795">
        <v>7.0305926546643249E-4</v>
      </c>
      <c r="R401" s="795">
        <v>7.2138454139003549E-4</v>
      </c>
      <c r="S401" s="795">
        <v>7.2321244486639458E-4</v>
      </c>
      <c r="T401" s="795">
        <v>4.8335112941000347E-4</v>
      </c>
      <c r="U401" s="795">
        <v>4.8335112941000347E-4</v>
      </c>
      <c r="V401" s="795">
        <v>4.9388215129564372E-4</v>
      </c>
      <c r="W401" s="795">
        <v>5.0613328152837589E-4</v>
      </c>
      <c r="X401" s="795">
        <v>-3.0816512505553728E-3</v>
      </c>
      <c r="Y401" s="795">
        <v>-2.9691855197836459E-3</v>
      </c>
      <c r="Z401" s="795">
        <v>4.3698988082494505E-3</v>
      </c>
      <c r="AA401" s="795">
        <v>2.9784109680819348E-4</v>
      </c>
      <c r="AB401" s="795">
        <v>-4.829681594405999E-4</v>
      </c>
      <c r="AC401" s="795">
        <v>-4.5938960414700913E-3</v>
      </c>
      <c r="AD401" s="795">
        <v>-1.992603455971409E-3</v>
      </c>
      <c r="AE401" s="795">
        <v>6.5340050767659363E-4</v>
      </c>
      <c r="AF401" s="795">
        <v>2.5987108399556647E-3</v>
      </c>
      <c r="AG401" s="795">
        <v>2.9234795591523977E-3</v>
      </c>
      <c r="AH401" s="795">
        <v>-7.1553555386663081E-3</v>
      </c>
      <c r="AI401" s="795">
        <v>-2.6198592024218037E-3</v>
      </c>
    </row>
    <row r="402" spans="1:35" s="795" customFormat="1">
      <c r="A402" s="796">
        <v>44413</v>
      </c>
      <c r="B402" s="795">
        <v>1.9929650834193957E-4</v>
      </c>
      <c r="C402" s="795">
        <v>1.678854978932609E-4</v>
      </c>
      <c r="D402" s="795">
        <v>2.7789711203118905E-4</v>
      </c>
      <c r="E402" s="795">
        <v>1.2441943832008917E-4</v>
      </c>
      <c r="F402" s="795">
        <v>2.5899791153749518E-4</v>
      </c>
      <c r="G402" s="795">
        <v>2.1410995835502433E-4</v>
      </c>
      <c r="H402" s="795">
        <v>1.8773931810778244E-4</v>
      </c>
      <c r="I402" s="795">
        <v>1.9361733591694019E-4</v>
      </c>
      <c r="J402" s="795">
        <v>-1.906854430164806E-4</v>
      </c>
      <c r="K402" s="795">
        <v>1.4197194365750399E-4</v>
      </c>
      <c r="L402" s="795">
        <v>3.2461813412942853E-4</v>
      </c>
      <c r="M402" s="795">
        <v>3.4385290912819499E-4</v>
      </c>
      <c r="N402" s="795">
        <v>2.6114275124156094E-4</v>
      </c>
      <c r="O402" s="795">
        <v>6.0073631762636026E-4</v>
      </c>
      <c r="P402" s="795">
        <v>6.5501556049318843E-4</v>
      </c>
      <c r="Q402" s="795">
        <v>7.0305926546643249E-4</v>
      </c>
      <c r="R402" s="795">
        <v>7.2138454139003549E-4</v>
      </c>
      <c r="S402" s="795">
        <v>7.2321244486639458E-4</v>
      </c>
      <c r="T402" s="795">
        <v>4.8335112941000347E-4</v>
      </c>
      <c r="U402" s="795">
        <v>4.8335112941000347E-4</v>
      </c>
      <c r="V402" s="795">
        <v>4.9388215129564372E-4</v>
      </c>
      <c r="W402" s="795">
        <v>5.0613328152837589E-4</v>
      </c>
      <c r="X402" s="795">
        <v>5.56944289788186E-3</v>
      </c>
      <c r="Y402" s="795">
        <v>-1.0704239917291858E-4</v>
      </c>
      <c r="Z402" s="795">
        <v>8.2915591345644746E-3</v>
      </c>
      <c r="AA402" s="795">
        <v>1.3976874760133207E-3</v>
      </c>
      <c r="AB402" s="795">
        <v>1.5588330742821732E-3</v>
      </c>
      <c r="AC402" s="795">
        <v>1.9882212186435044E-3</v>
      </c>
      <c r="AD402" s="795">
        <v>2.9912927000010914E-3</v>
      </c>
      <c r="AE402" s="795">
        <v>5.5935244364890835E-4</v>
      </c>
      <c r="AF402" s="795">
        <v>-3.626661574999801E-3</v>
      </c>
      <c r="AG402" s="795">
        <v>2.3352118456265947E-2</v>
      </c>
      <c r="AH402" s="795">
        <v>3.2000468612867206E-3</v>
      </c>
      <c r="AI402" s="795">
        <v>5.0034184646154944E-3</v>
      </c>
    </row>
    <row r="403" spans="1:35" s="795" customFormat="1">
      <c r="A403" s="796">
        <v>44414</v>
      </c>
      <c r="B403" s="795">
        <v>1.9929650834193957E-4</v>
      </c>
      <c r="C403" s="795">
        <v>2.0020482089710967E-4</v>
      </c>
      <c r="D403" s="795">
        <v>2.7789711203118905E-4</v>
      </c>
      <c r="E403" s="795">
        <v>3.2775298948339859E-4</v>
      </c>
      <c r="F403" s="795">
        <v>2.5014422420821525E-4</v>
      </c>
      <c r="G403" s="795">
        <v>2.1966789800242914E-4</v>
      </c>
      <c r="H403" s="795">
        <v>2.7061075908263454E-4</v>
      </c>
      <c r="I403" s="795">
        <v>1.6233271347143585E-4</v>
      </c>
      <c r="J403" s="795">
        <v>4.4786415293418536E-4</v>
      </c>
      <c r="K403" s="795">
        <v>1.7664697186603462E-4</v>
      </c>
      <c r="L403" s="795">
        <v>3.5993768536957127E-4</v>
      </c>
      <c r="M403" s="795">
        <v>3.090552481566089E-4</v>
      </c>
      <c r="N403" s="795">
        <v>2.5889081287133742E-4</v>
      </c>
      <c r="O403" s="795">
        <v>6.0073631762636026E-4</v>
      </c>
      <c r="P403" s="795">
        <v>6.5501556049318843E-4</v>
      </c>
      <c r="Q403" s="795">
        <v>7.0305926546643249E-4</v>
      </c>
      <c r="R403" s="795">
        <v>7.2138454139003549E-4</v>
      </c>
      <c r="S403" s="795">
        <v>7.2321244486639458E-4</v>
      </c>
      <c r="T403" s="795">
        <v>4.8335112941000347E-4</v>
      </c>
      <c r="U403" s="795">
        <v>4.8335112941000347E-4</v>
      </c>
      <c r="V403" s="795">
        <v>4.9388215129564372E-4</v>
      </c>
      <c r="W403" s="795">
        <v>5.0613328152837589E-4</v>
      </c>
      <c r="X403" s="795">
        <v>4.6067810208028082E-3</v>
      </c>
      <c r="Y403" s="795">
        <v>8.8963898659926155E-3</v>
      </c>
      <c r="Z403" s="795">
        <v>3.7693980767385948E-3</v>
      </c>
      <c r="AA403" s="795">
        <v>4.9477203707692929E-4</v>
      </c>
      <c r="AB403" s="795">
        <v>5.1050282609832465E-4</v>
      </c>
      <c r="AC403" s="795">
        <v>6.1030753473441113E-3</v>
      </c>
      <c r="AD403" s="795">
        <v>3.5254695958442106E-4</v>
      </c>
      <c r="AE403" s="795">
        <v>1.0665388969961498E-3</v>
      </c>
      <c r="AF403" s="795">
        <v>-1.9918081123920794E-3</v>
      </c>
      <c r="AG403" s="795">
        <v>9.1465144397226972E-3</v>
      </c>
      <c r="AH403" s="795">
        <v>3.6313367992357737E-3</v>
      </c>
      <c r="AI403" s="795">
        <v>2.8085214085515897E-3</v>
      </c>
    </row>
    <row r="404" spans="1:35" s="795" customFormat="1">
      <c r="A404" s="796">
        <v>44417</v>
      </c>
      <c r="B404" s="795">
        <v>1.9929650834193957E-4</v>
      </c>
      <c r="C404" s="795">
        <v>2.0374848259385736E-4</v>
      </c>
      <c r="D404" s="795">
        <v>2.7789711203118905E-4</v>
      </c>
      <c r="E404" s="795">
        <v>2.414329183966224E-4</v>
      </c>
      <c r="F404" s="795">
        <v>2.4788556087207425E-4</v>
      </c>
      <c r="G404" s="795">
        <v>2.2410168838216116E-4</v>
      </c>
      <c r="H404" s="795">
        <v>3.1650775315772428E-4</v>
      </c>
      <c r="I404" s="795">
        <v>3.7947685534089892E-4</v>
      </c>
      <c r="J404" s="795">
        <v>1.8921377172764764E-4</v>
      </c>
      <c r="K404" s="795">
        <v>2.3163335833675802E-4</v>
      </c>
      <c r="L404" s="795">
        <v>4.221915740145743E-4</v>
      </c>
      <c r="M404" s="795">
        <v>4.9532391477979942E-4</v>
      </c>
      <c r="N404" s="795">
        <v>3.6172876836659817E-4</v>
      </c>
      <c r="O404" s="795">
        <v>6.0073631762636026E-4</v>
      </c>
      <c r="P404" s="795">
        <v>6.5501556049318843E-4</v>
      </c>
      <c r="Q404" s="795">
        <v>7.0305926546643249E-4</v>
      </c>
      <c r="R404" s="795">
        <v>7.2138454139003549E-4</v>
      </c>
      <c r="S404" s="795">
        <v>7.2321244486639458E-4</v>
      </c>
      <c r="T404" s="795">
        <v>4.8335112941000347E-4</v>
      </c>
      <c r="U404" s="795">
        <v>4.8335112941000347E-4</v>
      </c>
      <c r="V404" s="795">
        <v>4.9388215129564372E-4</v>
      </c>
      <c r="W404" s="795">
        <v>5.0613328152837589E-4</v>
      </c>
      <c r="X404" s="795">
        <v>2.0645963201573192E-3</v>
      </c>
      <c r="Y404" s="795">
        <v>-5.5072139961687139E-4</v>
      </c>
      <c r="Z404" s="795">
        <v>3.0984817872421466E-3</v>
      </c>
      <c r="AA404" s="795">
        <v>-1.6937894878554793E-5</v>
      </c>
      <c r="AB404" s="795">
        <v>1.4593084498926157E-3</v>
      </c>
      <c r="AC404" s="795">
        <v>2.1240232648347401E-3</v>
      </c>
      <c r="AD404" s="795">
        <v>-2.7996196908741666E-5</v>
      </c>
      <c r="AE404" s="795">
        <v>-4.1519934519462787E-4</v>
      </c>
      <c r="AF404" s="795">
        <v>-3.9908937428312363E-4</v>
      </c>
      <c r="AG404" s="795">
        <v>5.8991188861201582E-3</v>
      </c>
      <c r="AH404" s="795">
        <v>1.6039267207730301E-3</v>
      </c>
      <c r="AI404" s="795">
        <v>-5.9617495685082567E-4</v>
      </c>
    </row>
    <row r="405" spans="1:35" s="795" customFormat="1">
      <c r="A405" s="796">
        <v>44418</v>
      </c>
      <c r="B405" s="795">
        <v>1.9929650834193957E-4</v>
      </c>
      <c r="C405" s="795">
        <v>2.1069820806896011E-4</v>
      </c>
      <c r="D405" s="795">
        <v>2.7789711203118905E-4</v>
      </c>
      <c r="E405" s="795">
        <v>2.9970840597015602E-4</v>
      </c>
      <c r="F405" s="795">
        <v>2.2367294021252704E-4</v>
      </c>
      <c r="G405" s="795">
        <v>1.8316208332014305E-4</v>
      </c>
      <c r="H405" s="795">
        <v>3.0969207166609003E-4</v>
      </c>
      <c r="I405" s="795">
        <v>3.2448959538577959E-4</v>
      </c>
      <c r="J405" s="795">
        <v>5.3292242043490035E-4</v>
      </c>
      <c r="K405" s="795">
        <v>6.5940553001908597E-4</v>
      </c>
      <c r="L405" s="795">
        <v>3.6055122187805821E-4</v>
      </c>
      <c r="M405" s="795">
        <v>2.2813602363447316E-4</v>
      </c>
      <c r="N405" s="795">
        <v>2.8163166580119636E-4</v>
      </c>
      <c r="O405" s="795">
        <v>6.0073631762636026E-4</v>
      </c>
      <c r="P405" s="795">
        <v>6.5501556049318843E-4</v>
      </c>
      <c r="Q405" s="795">
        <v>7.0305926546643249E-4</v>
      </c>
      <c r="R405" s="795">
        <v>7.2138454139003549E-4</v>
      </c>
      <c r="S405" s="795">
        <v>7.2321244486639458E-4</v>
      </c>
      <c r="T405" s="795">
        <v>4.8335112941000347E-4</v>
      </c>
      <c r="U405" s="795">
        <v>4.8335112941000347E-4</v>
      </c>
      <c r="V405" s="795">
        <v>4.9388215129564372E-4</v>
      </c>
      <c r="W405" s="795">
        <v>5.0613328152837589E-4</v>
      </c>
      <c r="X405" s="795">
        <v>4.8176924479637062E-3</v>
      </c>
      <c r="Y405" s="795">
        <v>2.7862548185166869E-3</v>
      </c>
      <c r="Z405" s="795">
        <v>2.6343014406984278E-3</v>
      </c>
      <c r="AA405" s="795">
        <v>1.1965457056124507E-3</v>
      </c>
      <c r="AB405" s="795">
        <v>3.122350438009569E-4</v>
      </c>
      <c r="AC405" s="795">
        <v>-3.1384985124538467E-4</v>
      </c>
      <c r="AD405" s="795">
        <v>3.3047416455089795E-4</v>
      </c>
      <c r="AE405" s="795">
        <v>8.9136107390053176E-4</v>
      </c>
      <c r="AF405" s="795">
        <v>7.3574435657031145E-5</v>
      </c>
      <c r="AG405" s="795">
        <v>5.9120838759108008E-3</v>
      </c>
      <c r="AH405" s="795">
        <v>-2.777569173263772E-3</v>
      </c>
      <c r="AI405" s="795">
        <v>9.4692821997788279E-4</v>
      </c>
    </row>
    <row r="406" spans="1:35" s="795" customFormat="1">
      <c r="A406" s="796">
        <v>44419</v>
      </c>
      <c r="B406" s="795">
        <v>1.9929650834193957E-4</v>
      </c>
      <c r="C406" s="795">
        <v>2.0104290680267312E-4</v>
      </c>
      <c r="D406" s="795">
        <v>2.7789711203118905E-4</v>
      </c>
      <c r="E406" s="795">
        <v>2.956934731552785E-4</v>
      </c>
      <c r="F406" s="795">
        <v>2.3377512808231415E-4</v>
      </c>
      <c r="G406" s="795">
        <v>2.3521097023970761E-4</v>
      </c>
      <c r="H406" s="795">
        <v>2.7158082894662705E-4</v>
      </c>
      <c r="I406" s="795">
        <v>4.7287012366981074E-4</v>
      </c>
      <c r="J406" s="795">
        <v>5.8381735994172956E-4</v>
      </c>
      <c r="K406" s="795">
        <v>3.926062205259484E-4</v>
      </c>
      <c r="L406" s="795">
        <v>3.6409646762525227E-4</v>
      </c>
      <c r="M406" s="795">
        <v>3.6078027611186059E-4</v>
      </c>
      <c r="N406" s="795">
        <v>3.8185954681146939E-4</v>
      </c>
      <c r="O406" s="795">
        <v>6.0073631762636026E-4</v>
      </c>
      <c r="P406" s="795">
        <v>6.5501556049318843E-4</v>
      </c>
      <c r="Q406" s="795">
        <v>7.0305926546643249E-4</v>
      </c>
      <c r="R406" s="795">
        <v>7.2138454139003549E-4</v>
      </c>
      <c r="S406" s="795">
        <v>7.2321244486639458E-4</v>
      </c>
      <c r="T406" s="795">
        <v>4.8335112941000347E-4</v>
      </c>
      <c r="U406" s="795">
        <v>4.8335112941000347E-4</v>
      </c>
      <c r="V406" s="795">
        <v>4.9388215129564372E-4</v>
      </c>
      <c r="W406" s="795">
        <v>5.0613328152837589E-4</v>
      </c>
      <c r="X406" s="795">
        <v>2.5384109847554903E-3</v>
      </c>
      <c r="Y406" s="795">
        <v>-8.7629464957383885E-4</v>
      </c>
      <c r="Z406" s="795">
        <v>4.5732047242319496E-4</v>
      </c>
      <c r="AA406" s="795">
        <v>-2.7416664745851804E-3</v>
      </c>
      <c r="AB406" s="795">
        <v>-1.5228298568570331E-4</v>
      </c>
      <c r="AC406" s="795">
        <v>-3.3723147485620331E-4</v>
      </c>
      <c r="AD406" s="795">
        <v>1.1743871647151849E-4</v>
      </c>
      <c r="AE406" s="795">
        <v>7.611727701406501E-5</v>
      </c>
      <c r="AF406" s="795">
        <v>-5.3970534595437769E-5</v>
      </c>
      <c r="AG406" s="795">
        <v>-7.3464981531082829E-3</v>
      </c>
      <c r="AH406" s="795">
        <v>-1.1804209980134095E-3</v>
      </c>
      <c r="AI406" s="795">
        <v>3.2598841921445132E-3</v>
      </c>
    </row>
    <row r="407" spans="1:35" s="795" customFormat="1">
      <c r="A407" s="796">
        <v>44420</v>
      </c>
      <c r="B407" s="795">
        <v>1.9929650834193957E-4</v>
      </c>
      <c r="C407" s="795">
        <v>2.07554077402472E-4</v>
      </c>
      <c r="D407" s="795">
        <v>2.7789711203118905E-4</v>
      </c>
      <c r="E407" s="795">
        <v>2.4216527144460542E-4</v>
      </c>
      <c r="F407" s="795">
        <v>5.1023487263490708E-5</v>
      </c>
      <c r="G407" s="795">
        <v>1.9540315478105974E-4</v>
      </c>
      <c r="H407" s="795">
        <v>2.0677674253666289E-4</v>
      </c>
      <c r="I407" s="795">
        <v>-2.2833170204572539E-6</v>
      </c>
      <c r="J407" s="795">
        <v>-1.4965798887123238E-4</v>
      </c>
      <c r="K407" s="795">
        <v>1.8579544898922329E-4</v>
      </c>
      <c r="L407" s="795">
        <v>3.6236119051658022E-4</v>
      </c>
      <c r="M407" s="795">
        <v>3.0525592567487436E-4</v>
      </c>
      <c r="N407" s="795">
        <v>1.5397384434190364E-4</v>
      </c>
      <c r="O407" s="795">
        <v>6.0073631762636026E-4</v>
      </c>
      <c r="P407" s="795">
        <v>6.5501556049318843E-4</v>
      </c>
      <c r="Q407" s="795">
        <v>7.0305926546643249E-4</v>
      </c>
      <c r="R407" s="795">
        <v>7.2138454139003549E-4</v>
      </c>
      <c r="S407" s="795">
        <v>7.2321244486639458E-4</v>
      </c>
      <c r="T407" s="795">
        <v>4.8335112941000347E-4</v>
      </c>
      <c r="U407" s="795">
        <v>4.8335112941000347E-4</v>
      </c>
      <c r="V407" s="795">
        <v>4.9388215129564372E-4</v>
      </c>
      <c r="W407" s="795">
        <v>5.0613328152837589E-4</v>
      </c>
      <c r="X407" s="795">
        <v>-2.2033251437328927E-3</v>
      </c>
      <c r="Y407" s="795">
        <v>3.6390171555389372E-4</v>
      </c>
      <c r="Z407" s="795">
        <v>4.2378825490607674E-4</v>
      </c>
      <c r="AA407" s="795">
        <v>-1.9029815723853316E-3</v>
      </c>
      <c r="AB407" s="795">
        <v>-1.4237649713145784E-3</v>
      </c>
      <c r="AC407" s="795">
        <v>-4.0903789178782235E-3</v>
      </c>
      <c r="AD407" s="795">
        <v>8.1154890611001562E-4</v>
      </c>
      <c r="AE407" s="795">
        <v>8.2064366846346104E-4</v>
      </c>
      <c r="AF407" s="795">
        <v>-2.9695356745911283E-3</v>
      </c>
      <c r="AG407" s="795">
        <v>-1.0616128310000028E-2</v>
      </c>
      <c r="AH407" s="795">
        <v>-8.0908633228450322E-3</v>
      </c>
      <c r="AI407" s="795">
        <v>1.8888955790525852E-3</v>
      </c>
    </row>
    <row r="408" spans="1:35" s="795" customFormat="1">
      <c r="A408" s="796">
        <v>44421</v>
      </c>
      <c r="B408" s="795">
        <v>1.9929650834193957E-4</v>
      </c>
      <c r="C408" s="795">
        <v>2.0244550325143607E-4</v>
      </c>
      <c r="D408" s="795">
        <v>2.7789711203118905E-4</v>
      </c>
      <c r="E408" s="795">
        <v>2.3902426539956778E-4</v>
      </c>
      <c r="F408" s="795">
        <v>2.4769816264469391E-4</v>
      </c>
      <c r="G408" s="795">
        <v>2.0544111061360226E-4</v>
      </c>
      <c r="H408" s="795">
        <v>4.2501534335359636E-4</v>
      </c>
      <c r="I408" s="795">
        <v>7.8470174103317802E-4</v>
      </c>
      <c r="J408" s="795">
        <v>-8.1945276660166932E-5</v>
      </c>
      <c r="K408" s="795">
        <v>2.2728944533367823E-4</v>
      </c>
      <c r="L408" s="795">
        <v>3.6022146201086791E-4</v>
      </c>
      <c r="M408" s="795">
        <v>2.7837487037829511E-4</v>
      </c>
      <c r="N408" s="795">
        <v>3.099520898737218E-4</v>
      </c>
      <c r="O408" s="795">
        <v>6.0073631762636026E-4</v>
      </c>
      <c r="P408" s="795">
        <v>6.5501556049318843E-4</v>
      </c>
      <c r="Q408" s="795">
        <v>7.0305926546643249E-4</v>
      </c>
      <c r="R408" s="795">
        <v>7.2138454139003549E-4</v>
      </c>
      <c r="S408" s="795">
        <v>7.2321244486639458E-4</v>
      </c>
      <c r="T408" s="795">
        <v>4.8335112941000347E-4</v>
      </c>
      <c r="U408" s="795">
        <v>4.8335112941000347E-4</v>
      </c>
      <c r="V408" s="795">
        <v>4.9388215129564372E-4</v>
      </c>
      <c r="W408" s="795">
        <v>5.0613328152837589E-4</v>
      </c>
      <c r="X408" s="795">
        <v>-2.2812440693124048E-3</v>
      </c>
      <c r="Y408" s="795">
        <v>-4.9709156756705397E-3</v>
      </c>
      <c r="Z408" s="795">
        <v>-3.4595867150271076E-3</v>
      </c>
      <c r="AA408" s="795">
        <v>-3.5849133486363094E-3</v>
      </c>
      <c r="AB408" s="795">
        <v>1.2524807409464156E-3</v>
      </c>
      <c r="AC408" s="795">
        <v>-4.9975744067354277E-3</v>
      </c>
      <c r="AD408" s="795">
        <v>4.7589806570469406E-4</v>
      </c>
      <c r="AE408" s="795">
        <v>-6.1474961129481809E-4</v>
      </c>
      <c r="AF408" s="795">
        <v>2.3847514460606511E-4</v>
      </c>
      <c r="AG408" s="795">
        <v>3.3207426234693749E-4</v>
      </c>
      <c r="AH408" s="795">
        <v>-8.4465703875158393E-4</v>
      </c>
      <c r="AI408" s="795">
        <v>1.7277630671106436E-3</v>
      </c>
    </row>
    <row r="409" spans="1:35" s="795" customFormat="1">
      <c r="A409" s="796">
        <v>44424</v>
      </c>
      <c r="B409" s="795">
        <v>1.9929650834193957E-4</v>
      </c>
      <c r="C409" s="795">
        <v>2.0092011107286645E-4</v>
      </c>
      <c r="D409" s="795">
        <v>2.7789711203118905E-4</v>
      </c>
      <c r="E409" s="795">
        <v>2.5605623898949936E-4</v>
      </c>
      <c r="F409" s="795">
        <v>2.8191656092513284E-4</v>
      </c>
      <c r="G409" s="795">
        <v>2.1099561386583865E-4</v>
      </c>
      <c r="H409" s="795">
        <v>2.9163404956777939E-4</v>
      </c>
      <c r="I409" s="795">
        <v>2.81388935787108E-4</v>
      </c>
      <c r="J409" s="795">
        <v>-6.3477265664690918E-5</v>
      </c>
      <c r="K409" s="795">
        <v>2.8299995969116587E-4</v>
      </c>
      <c r="L409" s="795">
        <v>4.1326230136240483E-4</v>
      </c>
      <c r="M409" s="795">
        <v>5.1900820570138784E-4</v>
      </c>
      <c r="N409" s="795">
        <v>3.3276849090602134E-4</v>
      </c>
      <c r="O409" s="795">
        <v>6.0073631762636026E-4</v>
      </c>
      <c r="P409" s="795">
        <v>6.5501556049318843E-4</v>
      </c>
      <c r="Q409" s="795">
        <v>7.0305926546643249E-4</v>
      </c>
      <c r="R409" s="795">
        <v>7.2138454139003549E-4</v>
      </c>
      <c r="S409" s="795">
        <v>7.2321244486639458E-4</v>
      </c>
      <c r="T409" s="795">
        <v>4.8335112941000347E-4</v>
      </c>
      <c r="U409" s="795">
        <v>4.8335112941000347E-4</v>
      </c>
      <c r="V409" s="795">
        <v>4.9388215129564372E-4</v>
      </c>
      <c r="W409" s="795">
        <v>5.0613328152837589E-4</v>
      </c>
      <c r="X409" s="795">
        <v>-5.5617563801685366E-3</v>
      </c>
      <c r="Y409" s="795">
        <v>-8.6301643772923597E-4</v>
      </c>
      <c r="Z409" s="795">
        <v>-3.7271214248202345E-3</v>
      </c>
      <c r="AA409" s="795">
        <v>-2.0841978694849939E-3</v>
      </c>
      <c r="AB409" s="795">
        <v>-3.1404332439649574E-3</v>
      </c>
      <c r="AC409" s="795">
        <v>-1.8118621951648928E-2</v>
      </c>
      <c r="AD409" s="795">
        <v>-6.8172302755176162E-4</v>
      </c>
      <c r="AE409" s="795">
        <v>-1.6054924667522341E-3</v>
      </c>
      <c r="AF409" s="795">
        <v>-2.6237238464157375E-3</v>
      </c>
      <c r="AG409" s="795">
        <v>-2.8220455026075841E-2</v>
      </c>
      <c r="AH409" s="795">
        <v>-1.9342953393895357E-2</v>
      </c>
      <c r="AI409" s="795">
        <v>2.6755760671512974E-3</v>
      </c>
    </row>
    <row r="410" spans="1:35" s="795" customFormat="1">
      <c r="A410" s="796">
        <v>44425</v>
      </c>
      <c r="B410" s="795">
        <v>1.9929650834193957E-4</v>
      </c>
      <c r="C410" s="795">
        <v>2.2139550053790202E-4</v>
      </c>
      <c r="D410" s="795">
        <v>2.7789711203118905E-4</v>
      </c>
      <c r="E410" s="795">
        <v>2.8474529813160565E-4</v>
      </c>
      <c r="F410" s="795">
        <v>2.4345462107300264E-4</v>
      </c>
      <c r="G410" s="795">
        <v>2.8816928014752108E-4</v>
      </c>
      <c r="H410" s="795">
        <v>2.4169864417600273E-4</v>
      </c>
      <c r="I410" s="795">
        <v>4.0143665664094108E-4</v>
      </c>
      <c r="J410" s="795">
        <v>4.2020827549738016E-4</v>
      </c>
      <c r="K410" s="795">
        <v>3.5830315443585725E-4</v>
      </c>
      <c r="L410" s="795">
        <v>3.5647088122314763E-4</v>
      </c>
      <c r="M410" s="795">
        <v>0</v>
      </c>
      <c r="N410" s="795">
        <v>3.2589025084428513E-4</v>
      </c>
      <c r="O410" s="795">
        <v>6.0073631762636026E-4</v>
      </c>
      <c r="P410" s="795">
        <v>6.5501556049318843E-4</v>
      </c>
      <c r="Q410" s="795">
        <v>7.0305926546643249E-4</v>
      </c>
      <c r="R410" s="795">
        <v>7.2138454139003549E-4</v>
      </c>
      <c r="S410" s="795">
        <v>7.2321244486639458E-4</v>
      </c>
      <c r="T410" s="795">
        <v>4.8335112941000347E-4</v>
      </c>
      <c r="U410" s="795">
        <v>4.8335112941000347E-4</v>
      </c>
      <c r="V410" s="795">
        <v>4.9388215129564372E-4</v>
      </c>
      <c r="W410" s="795">
        <v>5.0613328152837589E-4</v>
      </c>
      <c r="X410" s="795">
        <v>-3.9921640847736528E-3</v>
      </c>
      <c r="Y410" s="795">
        <v>1.2297827512131043E-3</v>
      </c>
      <c r="Z410" s="795">
        <v>-1.2727108486719763E-3</v>
      </c>
      <c r="AA410" s="795">
        <v>-9.7149710353539032E-4</v>
      </c>
      <c r="AB410" s="795">
        <v>-2.2841618186421053E-3</v>
      </c>
      <c r="AC410" s="795">
        <v>-1.0839630844405868E-2</v>
      </c>
      <c r="AD410" s="795">
        <v>-2.3174653312451055E-3</v>
      </c>
      <c r="AE410" s="795">
        <v>-7.2860672258591164E-3</v>
      </c>
      <c r="AF410" s="795">
        <v>-3.7852229626207379E-3</v>
      </c>
      <c r="AG410" s="795">
        <v>-1.4523060817486111E-2</v>
      </c>
      <c r="AH410" s="795">
        <v>-1.5411108256500605E-2</v>
      </c>
      <c r="AI410" s="795">
        <v>-7.4684929560551172E-3</v>
      </c>
    </row>
    <row r="411" spans="1:35" s="795" customFormat="1">
      <c r="A411" s="796">
        <v>44426</v>
      </c>
      <c r="B411" s="795">
        <v>1.9929650834193957E-4</v>
      </c>
      <c r="C411" s="795">
        <v>2.0965074211298784E-4</v>
      </c>
      <c r="D411" s="795">
        <v>2.7789711203118905E-4</v>
      </c>
      <c r="E411" s="795">
        <v>2.3146469458756869E-4</v>
      </c>
      <c r="F411" s="795">
        <v>2.8725038612975595E-4</v>
      </c>
      <c r="G411" s="795">
        <v>2.198405848095053E-4</v>
      </c>
      <c r="H411" s="795">
        <v>1.0613831376593552E-4</v>
      </c>
      <c r="I411" s="795">
        <v>3.1767649285163735E-4</v>
      </c>
      <c r="J411" s="795">
        <v>-2.159351626260797E-4</v>
      </c>
      <c r="K411" s="795">
        <v>4.2813519955120505E-4</v>
      </c>
      <c r="L411" s="795">
        <v>3.5156994804275143E-4</v>
      </c>
      <c r="M411" s="795">
        <v>6.5437184333694276E-4</v>
      </c>
      <c r="N411" s="795">
        <v>2.5097011351582488E-4</v>
      </c>
      <c r="O411" s="795">
        <v>6.0073631762636026E-4</v>
      </c>
      <c r="P411" s="795">
        <v>6.5501556049318843E-4</v>
      </c>
      <c r="Q411" s="795">
        <v>7.0305926546643249E-4</v>
      </c>
      <c r="R411" s="795">
        <v>7.2138454139003549E-4</v>
      </c>
      <c r="S411" s="795">
        <v>7.2321244486639458E-4</v>
      </c>
      <c r="T411" s="795">
        <v>4.8335112941000347E-4</v>
      </c>
      <c r="U411" s="795">
        <v>4.8335112941000347E-4</v>
      </c>
      <c r="V411" s="795">
        <v>4.9388215129564372E-4</v>
      </c>
      <c r="W411" s="795">
        <v>5.0613328152837589E-4</v>
      </c>
      <c r="X411" s="795">
        <v>-3.9983279298714258E-3</v>
      </c>
      <c r="Y411" s="795">
        <v>-1.7117669060605634E-3</v>
      </c>
      <c r="Z411" s="795">
        <v>2.2459204505602681E-3</v>
      </c>
      <c r="AA411" s="795">
        <v>-8.1845007940162251E-4</v>
      </c>
      <c r="AB411" s="795">
        <v>-1.0995169826166773E-4</v>
      </c>
      <c r="AC411" s="795">
        <v>4.4528200182172295E-3</v>
      </c>
      <c r="AD411" s="795">
        <v>-4.1004376365209039E-3</v>
      </c>
      <c r="AE411" s="795">
        <v>6.4281233548630912E-3</v>
      </c>
      <c r="AF411" s="795">
        <v>-3.6633141547670611E-5</v>
      </c>
      <c r="AG411" s="795">
        <v>1.0615574963237506E-3</v>
      </c>
      <c r="AH411" s="795">
        <v>-8.3569430517580479E-3</v>
      </c>
      <c r="AI411" s="795">
        <v>-1.1222491762546638E-2</v>
      </c>
    </row>
    <row r="412" spans="1:35" s="795" customFormat="1">
      <c r="A412" s="796">
        <v>44427</v>
      </c>
      <c r="B412" s="795">
        <v>1.9929650834193957E-4</v>
      </c>
      <c r="C412" s="795">
        <v>2.0821058275233284E-4</v>
      </c>
      <c r="D412" s="795">
        <v>2.7789711203118905E-4</v>
      </c>
      <c r="E412" s="795">
        <v>2.3131782014074176E-4</v>
      </c>
      <c r="F412" s="795">
        <v>2.4003728798405177E-4</v>
      </c>
      <c r="G412" s="795">
        <v>1.7952498025786134E-4</v>
      </c>
      <c r="H412" s="795">
        <v>2.7949981689712189E-4</v>
      </c>
      <c r="I412" s="795">
        <v>3.6088137107559426E-4</v>
      </c>
      <c r="J412" s="795">
        <v>3.7228441961278946E-4</v>
      </c>
      <c r="K412" s="795">
        <v>2.8613825229495404E-4</v>
      </c>
      <c r="L412" s="795">
        <v>4.6732589269682379E-5</v>
      </c>
      <c r="M412" s="795">
        <v>3.5141371084423945E-4</v>
      </c>
      <c r="N412" s="795">
        <v>4.9111744326268969E-4</v>
      </c>
      <c r="O412" s="795">
        <v>6.0073631762636026E-4</v>
      </c>
      <c r="P412" s="795">
        <v>6.5501556049318843E-4</v>
      </c>
      <c r="Q412" s="795">
        <v>7.0305926546643249E-4</v>
      </c>
      <c r="R412" s="795">
        <v>7.2138454139003549E-4</v>
      </c>
      <c r="S412" s="795">
        <v>7.2321244486639458E-4</v>
      </c>
      <c r="T412" s="795">
        <v>4.8335112941000347E-4</v>
      </c>
      <c r="U412" s="795">
        <v>4.8335112941000347E-4</v>
      </c>
      <c r="V412" s="795">
        <v>4.9388215129564372E-4</v>
      </c>
      <c r="W412" s="795">
        <v>5.0613328152837589E-4</v>
      </c>
      <c r="X412" s="795">
        <v>-6.5983499912815047E-3</v>
      </c>
      <c r="Y412" s="795">
        <v>4.6705077375785997E-4</v>
      </c>
      <c r="Z412" s="795">
        <v>-3.4435490961717274E-3</v>
      </c>
      <c r="AA412" s="795">
        <v>1.0002333080085801E-3</v>
      </c>
      <c r="AB412" s="795">
        <v>-1.3855437409853177E-3</v>
      </c>
      <c r="AC412" s="795">
        <v>1.2643817675032087E-2</v>
      </c>
      <c r="AD412" s="795">
        <v>6.6230355800511731E-4</v>
      </c>
      <c r="AE412" s="795">
        <v>1.5205694941871073E-3</v>
      </c>
      <c r="AF412" s="795">
        <v>3.2044720711215113E-3</v>
      </c>
      <c r="AG412" s="795">
        <v>2.7027086447175996E-2</v>
      </c>
      <c r="AH412" s="795">
        <v>1.2663252542611803E-2</v>
      </c>
      <c r="AI412" s="795">
        <v>3.6014597146882821E-3</v>
      </c>
    </row>
    <row r="413" spans="1:35" s="795" customFormat="1">
      <c r="A413" s="796">
        <v>44428</v>
      </c>
      <c r="B413" s="795">
        <v>1.9929650834193957E-4</v>
      </c>
      <c r="C413" s="795">
        <v>1.875773538471126E-4</v>
      </c>
      <c r="D413" s="795">
        <v>2.7789711203118905E-4</v>
      </c>
      <c r="E413" s="795">
        <v>2.717519070210006E-4</v>
      </c>
      <c r="F413" s="795">
        <v>2.4792421682651167E-4</v>
      </c>
      <c r="G413" s="795">
        <v>1.9514944589293926E-4</v>
      </c>
      <c r="H413" s="795">
        <v>4.0700378154912009E-4</v>
      </c>
      <c r="I413" s="795">
        <v>8.3466431532830399E-4</v>
      </c>
      <c r="J413" s="795">
        <v>8.6265875975066741E-4</v>
      </c>
      <c r="K413" s="795">
        <v>3.3923295607740656E-4</v>
      </c>
      <c r="L413" s="795">
        <v>6.5387206204903237E-4</v>
      </c>
      <c r="M413" s="795">
        <v>2.5504314193125488E-4</v>
      </c>
      <c r="N413" s="795">
        <v>4.0258805980020185E-4</v>
      </c>
      <c r="O413" s="795">
        <v>6.0073631762636026E-4</v>
      </c>
      <c r="P413" s="795">
        <v>6.5501556049318843E-4</v>
      </c>
      <c r="Q413" s="795">
        <v>7.0305926546643249E-4</v>
      </c>
      <c r="R413" s="795">
        <v>7.2138454139003549E-4</v>
      </c>
      <c r="S413" s="795">
        <v>7.2321244486639458E-4</v>
      </c>
      <c r="T413" s="795">
        <v>4.8335112941000347E-4</v>
      </c>
      <c r="U413" s="795">
        <v>4.8335112941000347E-4</v>
      </c>
      <c r="V413" s="795">
        <v>4.9388215129564372E-4</v>
      </c>
      <c r="W413" s="795">
        <v>5.0613328152837589E-4</v>
      </c>
      <c r="X413" s="795">
        <v>-1.9738794341250809E-6</v>
      </c>
      <c r="Y413" s="795">
        <v>-4.7228168765656164E-4</v>
      </c>
      <c r="Z413" s="795">
        <v>6.5467634648630479E-4</v>
      </c>
      <c r="AA413" s="795">
        <v>4.1651676166958307E-3</v>
      </c>
      <c r="AB413" s="795">
        <v>4.3570944157380609E-3</v>
      </c>
      <c r="AC413" s="795">
        <v>5.7793071559764098E-3</v>
      </c>
      <c r="AD413" s="795">
        <v>3.4637612255095096E-3</v>
      </c>
      <c r="AE413" s="795">
        <v>1.0931840858683373E-3</v>
      </c>
      <c r="AF413" s="795">
        <v>-6.3911437294572604E-4</v>
      </c>
      <c r="AG413" s="795">
        <v>9.3565945349638469E-3</v>
      </c>
      <c r="AH413" s="795">
        <v>1.2974591969310056E-2</v>
      </c>
      <c r="AI413" s="795">
        <v>8.715996707915119E-3</v>
      </c>
    </row>
    <row r="414" spans="1:35" s="795" customFormat="1">
      <c r="A414" s="796">
        <v>44431</v>
      </c>
      <c r="B414" s="795">
        <v>1.9929650834193957E-4</v>
      </c>
      <c r="C414" s="795">
        <v>2.0559856135093924E-4</v>
      </c>
      <c r="D414" s="795">
        <v>2.7789711203118905E-4</v>
      </c>
      <c r="E414" s="795">
        <v>2.1973002119257679E-4</v>
      </c>
      <c r="F414" s="795">
        <v>1.2872430922983291E-4</v>
      </c>
      <c r="G414" s="795">
        <v>2.0685159572031431E-4</v>
      </c>
      <c r="H414" s="795">
        <v>2.0449151987156355E-4</v>
      </c>
      <c r="I414" s="795">
        <v>1.5025087342812604E-4</v>
      </c>
      <c r="J414" s="795">
        <v>-4.5413754785617044E-5</v>
      </c>
      <c r="K414" s="795">
        <v>1.3958758837717689E-4</v>
      </c>
      <c r="L414" s="795">
        <v>4.0816267844911991E-4</v>
      </c>
      <c r="M414" s="795">
        <v>5.5318212605026673E-4</v>
      </c>
      <c r="N414" s="795">
        <v>2.8091780426420243E-4</v>
      </c>
      <c r="O414" s="795">
        <v>6.0073631762636026E-4</v>
      </c>
      <c r="P414" s="795">
        <v>6.5501556049318843E-4</v>
      </c>
      <c r="Q414" s="795">
        <v>7.0305926546643249E-4</v>
      </c>
      <c r="R414" s="795">
        <v>7.2138454139003549E-4</v>
      </c>
      <c r="S414" s="795">
        <v>7.2321244486639458E-4</v>
      </c>
      <c r="T414" s="795">
        <v>4.8335112941000347E-4</v>
      </c>
      <c r="U414" s="795">
        <v>4.8335112941000347E-4</v>
      </c>
      <c r="V414" s="795">
        <v>4.9388215129564372E-4</v>
      </c>
      <c r="W414" s="795">
        <v>5.0613328152837589E-4</v>
      </c>
      <c r="X414" s="795">
        <v>8.5498390919551692E-3</v>
      </c>
      <c r="Y414" s="795">
        <v>-4.5561697242846311E-4</v>
      </c>
      <c r="Z414" s="795">
        <v>1.4461313683766797E-4</v>
      </c>
      <c r="AA414" s="795">
        <v>-1.9405577081764713E-3</v>
      </c>
      <c r="AB414" s="795">
        <v>-1.7396284179636012E-3</v>
      </c>
      <c r="AC414" s="795">
        <v>-3.4807076588326824E-3</v>
      </c>
      <c r="AD414" s="795">
        <v>2.2299319862499889E-3</v>
      </c>
      <c r="AE414" s="795">
        <v>1.8599032629622592E-3</v>
      </c>
      <c r="AF414" s="795">
        <v>3.0822496163507296E-4</v>
      </c>
      <c r="AG414" s="795">
        <v>-6.1532784199420654E-3</v>
      </c>
      <c r="AH414" s="795">
        <v>-6.730040656653502E-3</v>
      </c>
      <c r="AI414" s="795">
        <v>9.8309253638342309E-3</v>
      </c>
    </row>
    <row r="415" spans="1:35" s="795" customFormat="1">
      <c r="A415" s="796">
        <v>44432</v>
      </c>
      <c r="B415" s="795">
        <v>1.9929650834193957E-4</v>
      </c>
      <c r="C415" s="795">
        <v>2.1279481129488076E-4</v>
      </c>
      <c r="D415" s="795">
        <v>2.7789711203118905E-4</v>
      </c>
      <c r="E415" s="795">
        <v>2.954887382800031E-4</v>
      </c>
      <c r="F415" s="795">
        <v>2.519385576627009E-4</v>
      </c>
      <c r="G415" s="795">
        <v>1.9004053452809089E-4</v>
      </c>
      <c r="H415" s="795">
        <v>3.1229125735565688E-4</v>
      </c>
      <c r="I415" s="795">
        <v>3.4446287312372981E-4</v>
      </c>
      <c r="J415" s="795">
        <v>9.7833239742062261E-4</v>
      </c>
      <c r="K415" s="795">
        <v>3.6369478592335192E-4</v>
      </c>
      <c r="L415" s="795">
        <v>3.5528898713188539E-4</v>
      </c>
      <c r="M415" s="795">
        <v>2.1343196410827936E-4</v>
      </c>
      <c r="N415" s="795">
        <v>2.8979755907498905E-4</v>
      </c>
      <c r="O415" s="795">
        <v>6.0073631762636026E-4</v>
      </c>
      <c r="P415" s="795">
        <v>6.5501556049318843E-4</v>
      </c>
      <c r="Q415" s="795">
        <v>7.0305926546643249E-4</v>
      </c>
      <c r="R415" s="795">
        <v>7.2138454139003549E-4</v>
      </c>
      <c r="S415" s="795">
        <v>7.2321244486639458E-4</v>
      </c>
      <c r="T415" s="795">
        <v>4.8335112941000347E-4</v>
      </c>
      <c r="U415" s="795">
        <v>4.8335112941000347E-4</v>
      </c>
      <c r="V415" s="795">
        <v>4.9388215129564372E-4</v>
      </c>
      <c r="W415" s="795">
        <v>5.0613328152837589E-4</v>
      </c>
      <c r="X415" s="795">
        <v>1.0560708981216527E-2</v>
      </c>
      <c r="Y415" s="795">
        <v>6.7611915430743075E-4</v>
      </c>
      <c r="Z415" s="795">
        <v>1.6036664594736294E-3</v>
      </c>
      <c r="AA415" s="795">
        <v>5.6051288889689133E-3</v>
      </c>
      <c r="AB415" s="795">
        <v>8.6003078650898068E-3</v>
      </c>
      <c r="AC415" s="795">
        <v>1.2342334018826229E-2</v>
      </c>
      <c r="AD415" s="795">
        <v>1.8246183629986312E-3</v>
      </c>
      <c r="AE415" s="795">
        <v>-5.6976854863866055E-4</v>
      </c>
      <c r="AF415" s="795">
        <v>2.9997841371796063E-3</v>
      </c>
      <c r="AG415" s="795">
        <v>1.2547423170639949E-2</v>
      </c>
      <c r="AH415" s="795">
        <v>1.8406696132614142E-2</v>
      </c>
      <c r="AI415" s="795">
        <v>2.101050630682888E-4</v>
      </c>
    </row>
    <row r="416" spans="1:35" s="795" customFormat="1">
      <c r="A416" s="796">
        <v>44433</v>
      </c>
      <c r="B416" s="795">
        <v>1.9929650834193957E-4</v>
      </c>
      <c r="C416" s="795">
        <v>2.0612291430244234E-4</v>
      </c>
      <c r="D416" s="795">
        <v>2.7789711203118905E-4</v>
      </c>
      <c r="E416" s="795">
        <v>2.4478517164872038E-4</v>
      </c>
      <c r="F416" s="795">
        <v>2.4338800483159062E-4</v>
      </c>
      <c r="G416" s="795">
        <v>2.4309389795207359E-4</v>
      </c>
      <c r="H416" s="795">
        <v>3.5447481023553884E-4</v>
      </c>
      <c r="I416" s="795">
        <v>1.8658301275431555E-4</v>
      </c>
      <c r="J416" s="795">
        <v>9.5280000793995789E-4</v>
      </c>
      <c r="K416" s="795">
        <v>6.4166841218171733E-4</v>
      </c>
      <c r="L416" s="795">
        <v>3.5508799205552499E-4</v>
      </c>
      <c r="M416" s="795">
        <v>9.5680221547045363E-5</v>
      </c>
      <c r="N416" s="795">
        <v>2.8731859096819967E-4</v>
      </c>
      <c r="O416" s="795">
        <v>6.0073631762636026E-4</v>
      </c>
      <c r="P416" s="795">
        <v>6.5501556049318843E-4</v>
      </c>
      <c r="Q416" s="795">
        <v>7.0305926546643249E-4</v>
      </c>
      <c r="R416" s="795">
        <v>7.2138454139003549E-4</v>
      </c>
      <c r="S416" s="795">
        <v>7.2321244486639458E-4</v>
      </c>
      <c r="T416" s="795">
        <v>4.8335112941000347E-4</v>
      </c>
      <c r="U416" s="795">
        <v>4.8335112941000347E-4</v>
      </c>
      <c r="V416" s="795">
        <v>4.9388215129564372E-4</v>
      </c>
      <c r="W416" s="795">
        <v>5.0613328152837589E-4</v>
      </c>
      <c r="X416" s="795">
        <v>1.4475735014214397E-3</v>
      </c>
      <c r="Y416" s="795">
        <v>3.0114219516559348E-3</v>
      </c>
      <c r="Z416" s="795">
        <v>2.1670194815097688E-3</v>
      </c>
      <c r="AA416" s="795">
        <v>2.695401606611636E-3</v>
      </c>
      <c r="AB416" s="795">
        <v>3.7379604159228919E-3</v>
      </c>
      <c r="AC416" s="795">
        <v>2.7329477887816367E-3</v>
      </c>
      <c r="AD416" s="795">
        <v>1.9849763675041654E-3</v>
      </c>
      <c r="AE416" s="795">
        <v>9.7764740627126479E-4</v>
      </c>
      <c r="AF416" s="795">
        <v>-7.5692846083252885E-4</v>
      </c>
      <c r="AG416" s="795">
        <v>3.1605953356104166E-3</v>
      </c>
      <c r="AH416" s="795">
        <v>7.5578606836697038E-3</v>
      </c>
      <c r="AI416" s="795">
        <v>2.2790662591583022E-3</v>
      </c>
    </row>
    <row r="417" spans="1:35" s="795" customFormat="1">
      <c r="A417" s="796">
        <v>44434</v>
      </c>
      <c r="B417" s="795">
        <v>1.9929650834193957E-4</v>
      </c>
      <c r="C417" s="795">
        <v>2.057317385404378E-4</v>
      </c>
      <c r="D417" s="795">
        <v>2.7789711203118905E-4</v>
      </c>
      <c r="E417" s="795">
        <v>2.7314918362786322E-4</v>
      </c>
      <c r="F417" s="795">
        <v>2.307380909172263E-4</v>
      </c>
      <c r="G417" s="795">
        <v>1.8548864245215846E-4</v>
      </c>
      <c r="H417" s="795">
        <v>2.8917528025496075E-4</v>
      </c>
      <c r="I417" s="795">
        <v>3.920545630751171E-4</v>
      </c>
      <c r="J417" s="795">
        <v>2.1955866347811437E-4</v>
      </c>
      <c r="K417" s="795">
        <v>2.372687801348583E-4</v>
      </c>
      <c r="L417" s="795">
        <v>3.5682278134929746E-4</v>
      </c>
      <c r="M417" s="795">
        <v>5.6223348285877606E-4</v>
      </c>
      <c r="N417" s="795">
        <v>3.3790211535134063E-4</v>
      </c>
      <c r="O417" s="795">
        <v>6.0073631762636026E-4</v>
      </c>
      <c r="P417" s="795">
        <v>6.5501556049318843E-4</v>
      </c>
      <c r="Q417" s="795">
        <v>7.0305926546643249E-4</v>
      </c>
      <c r="R417" s="795">
        <v>7.2138454139003549E-4</v>
      </c>
      <c r="S417" s="795">
        <v>7.2321244486639458E-4</v>
      </c>
      <c r="T417" s="795">
        <v>4.8335112941000347E-4</v>
      </c>
      <c r="U417" s="795">
        <v>4.8335112941000347E-4</v>
      </c>
      <c r="V417" s="795">
        <v>4.9388215129564372E-4</v>
      </c>
      <c r="W417" s="795">
        <v>5.0613328152837589E-4</v>
      </c>
      <c r="X417" s="795">
        <v>-4.2436877222280511E-3</v>
      </c>
      <c r="Y417" s="795">
        <v>2.4401724797673552E-3</v>
      </c>
      <c r="Z417" s="795">
        <v>1.179668942761003E-3</v>
      </c>
      <c r="AA417" s="795">
        <v>-1.4979868030200461E-3</v>
      </c>
      <c r="AB417" s="795">
        <v>-3.4473754128758749E-3</v>
      </c>
      <c r="AC417" s="795">
        <v>-8.2776034424314471E-3</v>
      </c>
      <c r="AD417" s="795">
        <v>-2.5508810346448474E-3</v>
      </c>
      <c r="AE417" s="795">
        <v>9.670297758594959E-4</v>
      </c>
      <c r="AF417" s="795">
        <v>-1.0858988697266536E-3</v>
      </c>
      <c r="AG417" s="795">
        <v>-1.6094582150122716E-2</v>
      </c>
      <c r="AH417" s="795">
        <v>-1.4946157134583804E-2</v>
      </c>
      <c r="AI417" s="795">
        <v>-4.7058487187146003E-3</v>
      </c>
    </row>
    <row r="418" spans="1:35" s="795" customFormat="1">
      <c r="A418" s="796">
        <v>44435</v>
      </c>
      <c r="B418" s="795">
        <v>1.9929650834193957E-4</v>
      </c>
      <c r="C418" s="795">
        <v>2.0159306457112613E-4</v>
      </c>
      <c r="D418" s="795">
        <v>2.7789711203118905E-4</v>
      </c>
      <c r="E418" s="795">
        <v>3.3204976162570787E-4</v>
      </c>
      <c r="F418" s="795">
        <v>2.4600912450312151E-4</v>
      </c>
      <c r="G418" s="795">
        <v>2.0053636495154237E-4</v>
      </c>
      <c r="H418" s="795">
        <v>5.5378248151205511E-4</v>
      </c>
      <c r="I418" s="795">
        <v>1.1597841437049894E-4</v>
      </c>
      <c r="J418" s="795">
        <v>3.0778672079678771E-4</v>
      </c>
      <c r="K418" s="795">
        <v>3.6676987018924301E-4</v>
      </c>
      <c r="L418" s="795">
        <v>3.5373226611157271E-4</v>
      </c>
      <c r="M418" s="795">
        <v>3.0613149698144326E-4</v>
      </c>
      <c r="N418" s="795">
        <v>1.9079234032521875E-3</v>
      </c>
      <c r="O418" s="795">
        <v>6.0073631762636026E-4</v>
      </c>
      <c r="P418" s="795">
        <v>6.5501556049318843E-4</v>
      </c>
      <c r="Q418" s="795">
        <v>7.0305926546643249E-4</v>
      </c>
      <c r="R418" s="795">
        <v>7.2138454139003549E-4</v>
      </c>
      <c r="S418" s="795">
        <v>7.2321244486639458E-4</v>
      </c>
      <c r="T418" s="795">
        <v>4.8335112941000347E-4</v>
      </c>
      <c r="U418" s="795">
        <v>4.8335112941000347E-4</v>
      </c>
      <c r="V418" s="795">
        <v>4.9388215129564372E-4</v>
      </c>
      <c r="W418" s="795">
        <v>5.0613328152837589E-4</v>
      </c>
      <c r="X418" s="795">
        <v>4.8791579228428805E-3</v>
      </c>
      <c r="Y418" s="795">
        <v>-3.4502072516543469E-3</v>
      </c>
      <c r="Z418" s="795">
        <v>-3.6553532846581582E-3</v>
      </c>
      <c r="AA418" s="795">
        <v>7.695881278351191E-4</v>
      </c>
      <c r="AB418" s="795">
        <v>4.2514167011895587E-3</v>
      </c>
      <c r="AC418" s="795">
        <v>6.2871407399707202E-3</v>
      </c>
      <c r="AD418" s="795">
        <v>3.0503719438081944E-3</v>
      </c>
      <c r="AE418" s="795">
        <v>-1.5481330300048946E-4</v>
      </c>
      <c r="AF418" s="795">
        <v>1.2634634952388701E-3</v>
      </c>
      <c r="AG418" s="795">
        <v>1.8852192109154231E-2</v>
      </c>
      <c r="AH418" s="795">
        <v>1.3588019792749373E-2</v>
      </c>
      <c r="AI418" s="795">
        <v>7.6514259802102913E-3</v>
      </c>
    </row>
    <row r="419" spans="1:35" s="795" customFormat="1">
      <c r="A419" s="796">
        <v>44438</v>
      </c>
      <c r="B419" s="795">
        <v>1.9929650834193957E-4</v>
      </c>
      <c r="C419" s="795">
        <v>2.0076818228642601E-4</v>
      </c>
      <c r="D419" s="795">
        <v>2.7789711203118905E-4</v>
      </c>
      <c r="E419" s="795">
        <v>2.7661628431685514E-4</v>
      </c>
      <c r="F419" s="795">
        <v>2.5059948265981902E-4</v>
      </c>
      <c r="G419" s="795">
        <v>2.105488903458852E-4</v>
      </c>
      <c r="H419" s="795">
        <v>2.7320780268480505E-4</v>
      </c>
      <c r="I419" s="795">
        <v>2.910493237651135E-4</v>
      </c>
      <c r="J419" s="795">
        <v>4.7569563407678928E-4</v>
      </c>
      <c r="K419" s="795">
        <v>2.4714491496102831E-4</v>
      </c>
      <c r="L419" s="795">
        <v>3.9044058275616855E-4</v>
      </c>
      <c r="M419" s="795">
        <v>5.5558113240228302E-4</v>
      </c>
      <c r="N419" s="795">
        <v>3.1190052156371273E-4</v>
      </c>
      <c r="O419" s="795">
        <v>6.0073631762636026E-4</v>
      </c>
      <c r="P419" s="795">
        <v>6.5501556049318843E-4</v>
      </c>
      <c r="Q419" s="795">
        <v>7.0305926546643249E-4</v>
      </c>
      <c r="R419" s="795">
        <v>7.2138454139003549E-4</v>
      </c>
      <c r="S419" s="795">
        <v>7.2321244486639458E-4</v>
      </c>
      <c r="T419" s="795">
        <v>4.8335112941000347E-4</v>
      </c>
      <c r="U419" s="795">
        <v>4.8335112941000347E-4</v>
      </c>
      <c r="V419" s="795">
        <v>4.9388215129564372E-4</v>
      </c>
      <c r="W419" s="795">
        <v>5.0613328152837589E-4</v>
      </c>
      <c r="X419" s="795">
        <v>-6.2891798690400957E-4</v>
      </c>
      <c r="Y419" s="795">
        <v>-1.2373086364315666E-3</v>
      </c>
      <c r="Z419" s="795">
        <v>-2.2322435197982271E-3</v>
      </c>
      <c r="AA419" s="795">
        <v>1.3743543611968168E-3</v>
      </c>
      <c r="AB419" s="795">
        <v>-1.2793135961637336E-3</v>
      </c>
      <c r="AC419" s="795">
        <v>-3.4133514343980265E-3</v>
      </c>
      <c r="AD419" s="795">
        <v>1.2019125754676452E-3</v>
      </c>
      <c r="AE419" s="795">
        <v>9.1066954348728579E-4</v>
      </c>
      <c r="AF419" s="795">
        <v>-8.3682663900541687E-4</v>
      </c>
      <c r="AG419" s="795">
        <v>-4.2334118889714167E-3</v>
      </c>
      <c r="AH419" s="795">
        <v>1.0647567440136285E-4</v>
      </c>
      <c r="AI419" s="795">
        <v>5.8636735207193702E-3</v>
      </c>
    </row>
    <row r="420" spans="1:35" s="795" customFormat="1">
      <c r="A420" s="796">
        <v>44439</v>
      </c>
      <c r="B420" s="795">
        <v>1.9929650834193957E-4</v>
      </c>
      <c r="C420" s="795">
        <v>2.0726199327314454E-4</v>
      </c>
      <c r="D420" s="795">
        <v>2.7789711203118905E-4</v>
      </c>
      <c r="E420" s="795">
        <v>2.6322491018282435E-4</v>
      </c>
      <c r="F420" s="795">
        <v>2.6257121218464796E-4</v>
      </c>
      <c r="G420" s="795">
        <v>1.8537802879503573E-4</v>
      </c>
      <c r="H420" s="795">
        <v>2.7790284344897387E-4</v>
      </c>
      <c r="I420" s="795">
        <v>3.3794330432801445E-4</v>
      </c>
      <c r="J420" s="795">
        <v>5.1745038938477705E-4</v>
      </c>
      <c r="K420" s="795">
        <v>3.2851764066443856E-4</v>
      </c>
      <c r="L420" s="795">
        <v>3.0462777440565247E-4</v>
      </c>
      <c r="M420" s="795">
        <v>3.0836348208973519E-4</v>
      </c>
      <c r="N420" s="795">
        <v>3.4020558684022539E-4</v>
      </c>
      <c r="O420" s="795">
        <v>6.0073631762636026E-4</v>
      </c>
      <c r="P420" s="795">
        <v>6.5501556049318843E-4</v>
      </c>
      <c r="Q420" s="795">
        <v>7.0305926546643249E-4</v>
      </c>
      <c r="R420" s="795">
        <v>7.2138454139003549E-4</v>
      </c>
      <c r="S420" s="795">
        <v>7.2321244486639458E-4</v>
      </c>
      <c r="T420" s="795">
        <v>4.8335112941000347E-4</v>
      </c>
      <c r="U420" s="795">
        <v>4.8335112941000347E-4</v>
      </c>
      <c r="V420" s="795">
        <v>4.9388215129564372E-4</v>
      </c>
      <c r="W420" s="795">
        <v>5.0613328152837589E-4</v>
      </c>
      <c r="X420" s="795">
        <v>-3.9315994805333432E-4</v>
      </c>
      <c r="Y420" s="795">
        <v>3.2022693288231707E-3</v>
      </c>
      <c r="Z420" s="795">
        <v>3.3809260709207756E-3</v>
      </c>
      <c r="AA420" s="795">
        <v>1.9894803548226037E-4</v>
      </c>
      <c r="AB420" s="795">
        <v>1.2594130780296808E-4</v>
      </c>
      <c r="AC420" s="795">
        <v>-3.6110190062975667E-3</v>
      </c>
      <c r="AD420" s="795">
        <v>2.6998296652913645E-4</v>
      </c>
      <c r="AE420" s="795">
        <v>2.4257931646269881E-3</v>
      </c>
      <c r="AF420" s="795">
        <v>1.4375556870782624E-3</v>
      </c>
      <c r="AG420" s="795">
        <v>-1.1659105681560256E-2</v>
      </c>
      <c r="AH420" s="795">
        <v>-8.721403655808202E-3</v>
      </c>
      <c r="AI420" s="795">
        <v>-1.6962308874479692E-4</v>
      </c>
    </row>
    <row r="421" spans="1:35" s="795" customFormat="1">
      <c r="A421" s="796">
        <v>44440</v>
      </c>
      <c r="B421" s="795">
        <v>1.9929650834193957E-4</v>
      </c>
      <c r="C421" s="795">
        <v>2.1540676645526169E-4</v>
      </c>
      <c r="D421" s="795">
        <v>2.7789711203118905E-4</v>
      </c>
      <c r="E421" s="795">
        <v>2.6436576604815798E-4</v>
      </c>
      <c r="F421" s="795">
        <v>2.1683782636072735E-4</v>
      </c>
      <c r="G421" s="795">
        <v>2.1660645788701416E-4</v>
      </c>
      <c r="H421" s="795">
        <v>3.0431213238202304E-4</v>
      </c>
      <c r="I421" s="795">
        <v>3.1131788206884004E-4</v>
      </c>
      <c r="J421" s="795">
        <v>3.1728715241641225E-4</v>
      </c>
      <c r="K421" s="795">
        <v>2.1325308588804326E-4</v>
      </c>
      <c r="L421" s="795">
        <v>3.3413035177742856E-4</v>
      </c>
      <c r="M421" s="795">
        <v>2.9127233932557672E-4</v>
      </c>
      <c r="N421" s="795">
        <v>3.2615882404418706E-4</v>
      </c>
      <c r="O421" s="795">
        <v>7.5628736143795727E-4</v>
      </c>
      <c r="P421" s="795">
        <v>8.1057504242854073E-4</v>
      </c>
      <c r="Q421" s="795">
        <v>8.5862621616361601E-4</v>
      </c>
      <c r="R421" s="795">
        <v>8.7695434089174462E-4</v>
      </c>
      <c r="S421" s="795">
        <v>8.7878252852968686E-4</v>
      </c>
      <c r="T421" s="795">
        <v>4.8335112941000347E-4</v>
      </c>
      <c r="U421" s="795">
        <v>4.8335112941000347E-4</v>
      </c>
      <c r="V421" s="795">
        <v>4.9388215129564372E-4</v>
      </c>
      <c r="W421" s="795">
        <v>5.0613328152837589E-4</v>
      </c>
      <c r="X421" s="795">
        <v>2.1950092255880183E-3</v>
      </c>
      <c r="Y421" s="795">
        <v>-1.264686706943019E-3</v>
      </c>
      <c r="Z421" s="795">
        <v>2.7764999455479611E-3</v>
      </c>
      <c r="AA421" s="795">
        <v>-1.0309559328013362E-3</v>
      </c>
      <c r="AB421" s="795">
        <v>1.7513012085212942E-3</v>
      </c>
      <c r="AC421" s="795">
        <v>1.7332784228490716E-2</v>
      </c>
      <c r="AD421" s="795">
        <v>6.0143603076223684E-4</v>
      </c>
      <c r="AE421" s="795">
        <v>-1.6669805984428354E-3</v>
      </c>
      <c r="AF421" s="795">
        <v>-3.5575527247350136E-3</v>
      </c>
      <c r="AG421" s="795">
        <v>1.6219586943551079E-3</v>
      </c>
      <c r="AH421" s="795">
        <v>1.1105908853237256E-3</v>
      </c>
      <c r="AI421" s="795">
        <v>-1.4041088681446823E-3</v>
      </c>
    </row>
    <row r="422" spans="1:35" s="795" customFormat="1">
      <c r="A422" s="796">
        <v>44441</v>
      </c>
      <c r="B422" s="795">
        <v>1.9929650834193957E-4</v>
      </c>
      <c r="C422" s="795">
        <v>2.4888797237121452E-4</v>
      </c>
      <c r="D422" s="795">
        <v>2.7789711203118905E-4</v>
      </c>
      <c r="E422" s="795">
        <v>3.7606327913763948E-4</v>
      </c>
      <c r="F422" s="795">
        <v>1.8316500378379175E-4</v>
      </c>
      <c r="G422" s="795">
        <v>2.165595496901318E-4</v>
      </c>
      <c r="H422" s="795">
        <v>2.5415901164849153E-4</v>
      </c>
      <c r="I422" s="795">
        <v>1.5371742496816942E-4</v>
      </c>
      <c r="J422" s="795">
        <v>-3.454646570334452E-4</v>
      </c>
      <c r="K422" s="795">
        <v>2.0106405433573116E-4</v>
      </c>
      <c r="L422" s="795">
        <v>3.3631108190657066E-4</v>
      </c>
      <c r="M422" s="795">
        <v>1.6475945073426423E-3</v>
      </c>
      <c r="N422" s="795">
        <v>3.4680052512214843E-4</v>
      </c>
      <c r="O422" s="795">
        <v>7.5628736143795727E-4</v>
      </c>
      <c r="P422" s="795">
        <v>8.1057504242854073E-4</v>
      </c>
      <c r="Q422" s="795">
        <v>8.5862621616361601E-4</v>
      </c>
      <c r="R422" s="795">
        <v>8.7695434089174462E-4</v>
      </c>
      <c r="S422" s="795">
        <v>8.7878252852968686E-4</v>
      </c>
      <c r="T422" s="795">
        <v>4.8335112941000347E-4</v>
      </c>
      <c r="U422" s="795">
        <v>4.8335112941000347E-4</v>
      </c>
      <c r="V422" s="795">
        <v>4.9388215129564372E-4</v>
      </c>
      <c r="W422" s="795">
        <v>5.0613328152837589E-4</v>
      </c>
      <c r="X422" s="795">
        <v>1.5136865621367956E-3</v>
      </c>
      <c r="Y422" s="795">
        <v>-6.3533019016337455E-4</v>
      </c>
      <c r="Z422" s="795">
        <v>1.0040406165963134E-3</v>
      </c>
      <c r="AA422" s="795">
        <v>-2.4599012801018727E-4</v>
      </c>
      <c r="AB422" s="795">
        <v>-2.0367462477052234E-3</v>
      </c>
      <c r="AC422" s="795">
        <v>-4.2824468640145774E-3</v>
      </c>
      <c r="AD422" s="795">
        <v>1.0871656148316866E-3</v>
      </c>
      <c r="AE422" s="795">
        <v>-8.3136353479451586E-5</v>
      </c>
      <c r="AF422" s="795">
        <v>-1.0309211364313287E-3</v>
      </c>
      <c r="AG422" s="795">
        <v>-7.4563692729410214E-3</v>
      </c>
      <c r="AH422" s="795">
        <v>-1.61839342878074E-2</v>
      </c>
      <c r="AI422" s="795">
        <v>3.3086887883182481E-3</v>
      </c>
    </row>
    <row r="423" spans="1:35" s="795" customFormat="1">
      <c r="A423" s="796">
        <v>44442</v>
      </c>
      <c r="B423" s="795">
        <v>1.9929650834193957E-4</v>
      </c>
      <c r="C423" s="795">
        <v>2.0938650537472014E-4</v>
      </c>
      <c r="D423" s="795">
        <v>2.7789711203118905E-4</v>
      </c>
      <c r="E423" s="795">
        <v>2.3247435037654363E-4</v>
      </c>
      <c r="F423" s="795">
        <v>2.7087056323038539E-4</v>
      </c>
      <c r="G423" s="795">
        <v>1.8191527770272664E-4</v>
      </c>
      <c r="H423" s="795">
        <v>1.480649979399562E-4</v>
      </c>
      <c r="I423" s="795">
        <v>2.7634599427006634E-4</v>
      </c>
      <c r="J423" s="795">
        <v>1.909434350111372E-4</v>
      </c>
      <c r="K423" s="795">
        <v>1.9620425854993684E-4</v>
      </c>
      <c r="L423" s="795">
        <v>3.3484733617616946E-4</v>
      </c>
      <c r="M423" s="795">
        <v>3.2292304650427539E-4</v>
      </c>
      <c r="N423" s="795">
        <v>-1.7952858244130177E-5</v>
      </c>
      <c r="O423" s="795">
        <v>7.5628736143795727E-4</v>
      </c>
      <c r="P423" s="795">
        <v>8.1057504242854073E-4</v>
      </c>
      <c r="Q423" s="795">
        <v>8.5862621616361601E-4</v>
      </c>
      <c r="R423" s="795">
        <v>8.7695434089174462E-4</v>
      </c>
      <c r="S423" s="795">
        <v>8.7878252852968686E-4</v>
      </c>
      <c r="T423" s="795">
        <v>4.8335112941000347E-4</v>
      </c>
      <c r="U423" s="795">
        <v>4.8335112941000347E-4</v>
      </c>
      <c r="V423" s="795">
        <v>4.9388215129564372E-4</v>
      </c>
      <c r="W423" s="795">
        <v>5.0613328152837589E-4</v>
      </c>
      <c r="X423" s="795">
        <v>3.5929185066856384E-3</v>
      </c>
      <c r="Y423" s="795">
        <v>1.0947834124661604E-3</v>
      </c>
      <c r="Z423" s="795">
        <v>2.5318911606901917E-3</v>
      </c>
      <c r="AA423" s="795">
        <v>9.7059476514838039E-4</v>
      </c>
      <c r="AB423" s="795">
        <v>-2.2978956429331454E-5</v>
      </c>
      <c r="AC423" s="795">
        <v>1.7973642913213794E-3</v>
      </c>
      <c r="AD423" s="795">
        <v>-7.784253163511945E-5</v>
      </c>
      <c r="AE423" s="795">
        <v>-1.1840758504084725E-3</v>
      </c>
      <c r="AF423" s="795">
        <v>3.7118092010850479E-3</v>
      </c>
      <c r="AG423" s="795">
        <v>-6.6445135282181544E-3</v>
      </c>
      <c r="AH423" s="795">
        <v>5.6206677345005396E-4</v>
      </c>
      <c r="AI423" s="795">
        <v>-2.7042898566143059E-5</v>
      </c>
    </row>
    <row r="424" spans="1:35" s="795" customFormat="1">
      <c r="A424" s="796">
        <v>44445</v>
      </c>
      <c r="B424" s="795">
        <v>1.9929650834193957E-4</v>
      </c>
      <c r="C424" s="795">
        <v>2.378063116337259E-4</v>
      </c>
      <c r="D424" s="795">
        <v>2.7789711203118905E-4</v>
      </c>
      <c r="E424" s="795">
        <v>2.5362553375751773E-4</v>
      </c>
      <c r="F424" s="795">
        <v>2.69430929632275E-4</v>
      </c>
      <c r="G424" s="795">
        <v>2.2205249030737839E-4</v>
      </c>
      <c r="H424" s="795">
        <v>2.407379271072152E-4</v>
      </c>
      <c r="I424" s="795">
        <v>3.4363402824633127E-4</v>
      </c>
      <c r="J424" s="795">
        <v>5.1804141691635941E-4</v>
      </c>
      <c r="K424" s="795">
        <v>2.5667415345953515E-4</v>
      </c>
      <c r="L424" s="795">
        <v>3.8702859308803461E-4</v>
      </c>
      <c r="M424" s="795">
        <v>1.5705329131665557E-4</v>
      </c>
      <c r="N424" s="795">
        <v>3.2575333108741944E-4</v>
      </c>
      <c r="O424" s="795">
        <v>7.5628736143795727E-4</v>
      </c>
      <c r="P424" s="795">
        <v>8.1057504242854073E-4</v>
      </c>
      <c r="Q424" s="795">
        <v>8.5862621616361601E-4</v>
      </c>
      <c r="R424" s="795">
        <v>8.7695434089174462E-4</v>
      </c>
      <c r="S424" s="795">
        <v>8.7878252852968686E-4</v>
      </c>
      <c r="T424" s="795">
        <v>4.8335112941000347E-4</v>
      </c>
      <c r="U424" s="795">
        <v>4.8335112941000347E-4</v>
      </c>
      <c r="V424" s="795">
        <v>4.9388215129564372E-4</v>
      </c>
      <c r="W424" s="795">
        <v>5.0613328152837589E-4</v>
      </c>
      <c r="X424" s="795">
        <v>2.4817394256118064E-3</v>
      </c>
      <c r="Y424" s="795">
        <v>-1.2128220564771031E-3</v>
      </c>
      <c r="Z424" s="795">
        <v>-1.5253663120807781E-3</v>
      </c>
      <c r="AA424" s="795">
        <v>-1.01627442882124E-3</v>
      </c>
      <c r="AB424" s="795">
        <v>6.568584256771981E-4</v>
      </c>
      <c r="AC424" s="795">
        <v>4.3058942881359918E-3</v>
      </c>
      <c r="AD424" s="795">
        <v>1.1954930565043487E-3</v>
      </c>
      <c r="AE424" s="795">
        <v>2.8738379432742267E-3</v>
      </c>
      <c r="AF424" s="795">
        <v>1.2557140724327454E-3</v>
      </c>
      <c r="AG424" s="795">
        <v>5.8774567869996908E-3</v>
      </c>
      <c r="AH424" s="795">
        <v>5.616327663660492E-3</v>
      </c>
      <c r="AI424" s="795">
        <v>2.9138471082144068E-3</v>
      </c>
    </row>
    <row r="425" spans="1:35" s="795" customFormat="1">
      <c r="A425" s="796">
        <v>44447</v>
      </c>
      <c r="B425" s="795">
        <v>1.9929650834193957E-4</v>
      </c>
      <c r="C425" s="795">
        <v>2.1599375445613411E-4</v>
      </c>
      <c r="D425" s="795">
        <v>2.7789711203118905E-4</v>
      </c>
      <c r="E425" s="795">
        <v>1.9991075611924813E-4</v>
      </c>
      <c r="F425" s="795">
        <v>2.5050873488718928E-4</v>
      </c>
      <c r="G425" s="795">
        <v>2.2590777273334695E-4</v>
      </c>
      <c r="H425" s="795">
        <v>2.2298421836275395E-4</v>
      </c>
      <c r="I425" s="795">
        <v>1.1879297260120047E-4</v>
      </c>
      <c r="J425" s="795">
        <v>-4.3815201613528476E-4</v>
      </c>
      <c r="K425" s="795">
        <v>1.8073746257751822E-4</v>
      </c>
      <c r="L425" s="795">
        <v>3.6063416569254159E-4</v>
      </c>
      <c r="M425" s="795">
        <v>9.7398193494102614E-4</v>
      </c>
      <c r="N425" s="795">
        <v>4.605264011592336E-4</v>
      </c>
      <c r="O425" s="795">
        <v>7.5628736143795727E-4</v>
      </c>
      <c r="P425" s="795">
        <v>8.1057504242854073E-4</v>
      </c>
      <c r="Q425" s="795">
        <v>8.5862621616361601E-4</v>
      </c>
      <c r="R425" s="795">
        <v>8.7695434089174462E-4</v>
      </c>
      <c r="S425" s="795">
        <v>8.7878252852968686E-4</v>
      </c>
      <c r="T425" s="795">
        <v>4.8335112941000347E-4</v>
      </c>
      <c r="U425" s="795">
        <v>4.8335112941000347E-4</v>
      </c>
      <c r="V425" s="795">
        <v>4.9388215129564372E-4</v>
      </c>
      <c r="W425" s="795">
        <v>5.0613328152837589E-4</v>
      </c>
      <c r="X425" s="795">
        <v>-2.3748347556937777E-3</v>
      </c>
      <c r="Y425" s="795">
        <v>4.9506910228072076E-3</v>
      </c>
      <c r="Z425" s="795">
        <v>4.9516648373719718E-3</v>
      </c>
      <c r="AA425" s="795">
        <v>-2.3533805809117236E-4</v>
      </c>
      <c r="AB425" s="795">
        <v>-6.7195354436941912E-3</v>
      </c>
      <c r="AC425" s="795">
        <v>-1.0648411385658418E-2</v>
      </c>
      <c r="AD425" s="795">
        <v>-3.3608921779462175E-3</v>
      </c>
      <c r="AE425" s="795">
        <v>-3.5546755344395553E-4</v>
      </c>
      <c r="AF425" s="795">
        <v>-3.4868369648565212E-3</v>
      </c>
      <c r="AG425" s="795">
        <v>-2.7230826946781694E-2</v>
      </c>
      <c r="AH425" s="795">
        <v>-2.7889687123695439E-2</v>
      </c>
      <c r="AI425" s="795">
        <v>-8.2587749483826745E-3</v>
      </c>
    </row>
    <row r="426" spans="1:35" s="795" customFormat="1">
      <c r="A426" s="796">
        <v>44448</v>
      </c>
      <c r="B426" s="795">
        <v>1.9929650834193957E-4</v>
      </c>
      <c r="C426" s="795">
        <v>2.0968273088683986E-4</v>
      </c>
      <c r="D426" s="795">
        <v>2.7789711203118905E-4</v>
      </c>
      <c r="E426" s="795">
        <v>2.5908833443377688E-4</v>
      </c>
      <c r="F426" s="795">
        <v>2.0811324856584434E-4</v>
      </c>
      <c r="G426" s="795">
        <v>2.8943124251323837E-4</v>
      </c>
      <c r="H426" s="795">
        <v>2.6481282815882246E-4</v>
      </c>
      <c r="I426" s="795">
        <v>1.3466648105886492E-4</v>
      </c>
      <c r="J426" s="795">
        <v>2.8845868324256507E-4</v>
      </c>
      <c r="K426" s="795">
        <v>3.4547868433554285E-4</v>
      </c>
      <c r="L426" s="795">
        <v>3.3509101766093785E-4</v>
      </c>
      <c r="M426" s="795">
        <v>2.3162301377044336E-4</v>
      </c>
      <c r="N426" s="795">
        <v>8.6224463652140315E-5</v>
      </c>
      <c r="O426" s="795">
        <v>7.5628736143795727E-4</v>
      </c>
      <c r="P426" s="795">
        <v>8.1057504242854073E-4</v>
      </c>
      <c r="Q426" s="795">
        <v>8.5862621616361601E-4</v>
      </c>
      <c r="R426" s="795">
        <v>8.7695434089174462E-4</v>
      </c>
      <c r="S426" s="795">
        <v>8.7878252852968686E-4</v>
      </c>
      <c r="T426" s="795">
        <v>4.8335112941000347E-4</v>
      </c>
      <c r="U426" s="795">
        <v>4.8335112941000347E-4</v>
      </c>
      <c r="V426" s="795">
        <v>4.9388215129564372E-4</v>
      </c>
      <c r="W426" s="795">
        <v>5.0613328152837589E-4</v>
      </c>
      <c r="X426" s="795">
        <v>-2.5046051361582444E-3</v>
      </c>
      <c r="Y426" s="795">
        <v>1.747674586975112E-3</v>
      </c>
      <c r="Z426" s="795">
        <v>-2.8509603223627611E-3</v>
      </c>
      <c r="AA426" s="795">
        <v>-9.7403474073023411E-3</v>
      </c>
      <c r="AB426" s="795">
        <v>1.2023887125960364E-2</v>
      </c>
      <c r="AC426" s="795">
        <v>8.6604026633156916E-3</v>
      </c>
      <c r="AD426" s="795">
        <v>1.8064131759591984E-3</v>
      </c>
      <c r="AE426" s="795">
        <v>3.2176316011311989E-4</v>
      </c>
      <c r="AF426" s="795">
        <v>2.7129650576702691E-3</v>
      </c>
      <c r="AG426" s="795">
        <v>2.4540931854618808E-2</v>
      </c>
      <c r="AH426" s="795">
        <v>1.226880503819805E-2</v>
      </c>
      <c r="AI426" s="795">
        <v>-4.1119057449137131E-3</v>
      </c>
    </row>
    <row r="427" spans="1:35" s="795" customFormat="1">
      <c r="A427" s="796">
        <v>44449</v>
      </c>
      <c r="B427" s="795">
        <v>1.9929650834193957E-4</v>
      </c>
      <c r="C427" s="795">
        <v>1.8423855674587486E-4</v>
      </c>
      <c r="D427" s="795">
        <v>2.7789711203118905E-4</v>
      </c>
      <c r="E427" s="795">
        <v>2.6812925521602082E-4</v>
      </c>
      <c r="F427" s="795">
        <v>2.3919852111964346E-4</v>
      </c>
      <c r="G427" s="795">
        <v>2.3861412026926487E-4</v>
      </c>
      <c r="H427" s="795">
        <v>7.2752879927073799E-4</v>
      </c>
      <c r="I427" s="795">
        <v>7.9578686830616974E-4</v>
      </c>
      <c r="J427" s="795">
        <v>4.5188252185313083E-4</v>
      </c>
      <c r="K427" s="795">
        <v>3.1323076376099657E-4</v>
      </c>
      <c r="L427" s="795">
        <v>3.4331139831778046E-4</v>
      </c>
      <c r="M427" s="795">
        <v>3.358960033656988E-4</v>
      </c>
      <c r="N427" s="795">
        <v>3.2982580415441554E-4</v>
      </c>
      <c r="O427" s="795">
        <v>7.5628736143795727E-4</v>
      </c>
      <c r="P427" s="795">
        <v>8.1057504242854073E-4</v>
      </c>
      <c r="Q427" s="795">
        <v>8.5862621616361601E-4</v>
      </c>
      <c r="R427" s="795">
        <v>8.7695434089174462E-4</v>
      </c>
      <c r="S427" s="795">
        <v>8.7878252852968686E-4</v>
      </c>
      <c r="T427" s="795">
        <v>4.8335112941000347E-4</v>
      </c>
      <c r="U427" s="795">
        <v>4.8335112941000347E-4</v>
      </c>
      <c r="V427" s="795">
        <v>4.9388215129564372E-4</v>
      </c>
      <c r="W427" s="795">
        <v>5.0613328152837589E-4</v>
      </c>
      <c r="X427" s="795">
        <v>2.7599653710126404E-3</v>
      </c>
      <c r="Y427" s="795">
        <v>-2.4507044975174974E-4</v>
      </c>
      <c r="Z427" s="795">
        <v>4.1434261018278296E-3</v>
      </c>
      <c r="AA427" s="795">
        <v>4.1661795329119844E-3</v>
      </c>
      <c r="AB427" s="795">
        <v>-1.556992144488234E-3</v>
      </c>
      <c r="AC427" s="795">
        <v>-8.5252983793551174E-3</v>
      </c>
      <c r="AD427" s="795">
        <v>-1.8761317376683184E-3</v>
      </c>
      <c r="AE427" s="795">
        <v>-1.8690838913185681E-3</v>
      </c>
      <c r="AF427" s="795">
        <v>5.5371126308267904E-4</v>
      </c>
      <c r="AG427" s="795">
        <v>-1.5679429393095634E-2</v>
      </c>
      <c r="AH427" s="795">
        <v>-4.2120980707184286E-3</v>
      </c>
      <c r="AI427" s="795">
        <v>-6.122760143801087E-3</v>
      </c>
    </row>
    <row r="428" spans="1:35" s="795" customFormat="1">
      <c r="A428" s="796">
        <v>44452</v>
      </c>
      <c r="B428" s="795">
        <v>1.9929650834193957E-4</v>
      </c>
      <c r="C428" s="795">
        <v>2.0185973609687657E-4</v>
      </c>
      <c r="D428" s="795">
        <v>2.7789711203118905E-4</v>
      </c>
      <c r="E428" s="795">
        <v>2.8338821928231006E-4</v>
      </c>
      <c r="F428" s="795">
        <v>2.5251794515357417E-4</v>
      </c>
      <c r="G428" s="795">
        <v>2.2852441783416388E-4</v>
      </c>
      <c r="H428" s="795">
        <v>2.9205270387255844E-4</v>
      </c>
      <c r="I428" s="795">
        <v>2.1919647108803453E-4</v>
      </c>
      <c r="J428" s="795">
        <v>4.1399929916829947E-4</v>
      </c>
      <c r="K428" s="795">
        <v>5.0667700137174698E-4</v>
      </c>
      <c r="L428" s="795">
        <v>3.7618816976259239E-4</v>
      </c>
      <c r="M428" s="795">
        <v>6.2202209832529221E-4</v>
      </c>
      <c r="N428" s="795">
        <v>5.3147507784867543E-4</v>
      </c>
      <c r="O428" s="795">
        <v>7.5628736143795727E-4</v>
      </c>
      <c r="P428" s="795">
        <v>8.1057504242854073E-4</v>
      </c>
      <c r="Q428" s="795">
        <v>8.5862621616361601E-4</v>
      </c>
      <c r="R428" s="795">
        <v>8.7695434089174462E-4</v>
      </c>
      <c r="S428" s="795">
        <v>8.7878252852968686E-4</v>
      </c>
      <c r="T428" s="795">
        <v>4.8335112941000347E-4</v>
      </c>
      <c r="U428" s="795">
        <v>4.8335112941000347E-4</v>
      </c>
      <c r="V428" s="795">
        <v>4.9388215129564372E-4</v>
      </c>
      <c r="W428" s="795">
        <v>5.0613328152837589E-4</v>
      </c>
      <c r="X428" s="795">
        <v>3.3020462859623123E-3</v>
      </c>
      <c r="Y428" s="795">
        <v>-1.2759124554152512E-3</v>
      </c>
      <c r="Z428" s="795">
        <v>-2.7197013733716302E-3</v>
      </c>
      <c r="AA428" s="795">
        <v>1.3480243185968188E-3</v>
      </c>
      <c r="AB428" s="795">
        <v>1.8625893272337102E-3</v>
      </c>
      <c r="AC428" s="795">
        <v>1.097618502776232E-2</v>
      </c>
      <c r="AD428" s="795">
        <v>1.0126692783638536E-3</v>
      </c>
      <c r="AE428" s="795">
        <v>1.7745708356613488E-3</v>
      </c>
      <c r="AF428" s="795">
        <v>4.4186833384218804E-3</v>
      </c>
      <c r="AG428" s="795">
        <v>1.4565246052574921E-2</v>
      </c>
      <c r="AH428" s="795">
        <v>1.3448857879518439E-2</v>
      </c>
      <c r="AI428" s="795">
        <v>3.1692003928642798E-3</v>
      </c>
    </row>
    <row r="429" spans="1:35" s="795" customFormat="1">
      <c r="A429" s="796">
        <v>44453</v>
      </c>
      <c r="B429" s="795">
        <v>1.9929650834193957E-4</v>
      </c>
      <c r="C429" s="795">
        <v>2.2129657358127552E-4</v>
      </c>
      <c r="D429" s="795">
        <v>2.7789711203118905E-4</v>
      </c>
      <c r="E429" s="795">
        <v>2.9343270846737823E-4</v>
      </c>
      <c r="F429" s="795">
        <v>-3.9300977530021264E-5</v>
      </c>
      <c r="G429" s="795">
        <v>1.805487679495954E-4</v>
      </c>
      <c r="H429" s="795">
        <v>3.1804416544400915E-4</v>
      </c>
      <c r="I429" s="795">
        <v>3.2267717773093452E-4</v>
      </c>
      <c r="J429" s="795">
        <v>5.1034075602940376E-4</v>
      </c>
      <c r="K429" s="795">
        <v>2.7319318051355346E-4</v>
      </c>
      <c r="L429" s="795">
        <v>3.2816299563487306E-4</v>
      </c>
      <c r="M429" s="795">
        <v>4.2288282692171109E-4</v>
      </c>
      <c r="N429" s="795">
        <v>2.6954307275128819E-4</v>
      </c>
      <c r="O429" s="795">
        <v>7.5628736143795727E-4</v>
      </c>
      <c r="P429" s="795">
        <v>8.1057504242854073E-4</v>
      </c>
      <c r="Q429" s="795">
        <v>8.5862621616361601E-4</v>
      </c>
      <c r="R429" s="795">
        <v>8.7695434089174462E-4</v>
      </c>
      <c r="S429" s="795">
        <v>8.7878252852968686E-4</v>
      </c>
      <c r="T429" s="795">
        <v>4.8335112941000347E-4</v>
      </c>
      <c r="U429" s="795">
        <v>4.8335112941000347E-4</v>
      </c>
      <c r="V429" s="795">
        <v>4.9388215129564372E-4</v>
      </c>
      <c r="W429" s="795">
        <v>5.0613328152837589E-4</v>
      </c>
      <c r="X429" s="795">
        <v>-3.925798649125456E-3</v>
      </c>
      <c r="Y429" s="795">
        <v>-2.5576732373613353E-3</v>
      </c>
      <c r="Z429" s="795">
        <v>-6.1944838632799204E-4</v>
      </c>
      <c r="AA429" s="795">
        <v>3.604825373881404E-3</v>
      </c>
      <c r="AB429" s="795">
        <v>-6.7376754150793028E-3</v>
      </c>
      <c r="AC429" s="795">
        <v>-4.6957066677477677E-4</v>
      </c>
      <c r="AD429" s="795">
        <v>-4.2902243278775121E-3</v>
      </c>
      <c r="AE429" s="795">
        <v>3.9006406232118263E-3</v>
      </c>
      <c r="AF429" s="795">
        <v>-1.7414329805507389E-3</v>
      </c>
      <c r="AG429" s="795">
        <v>3.5807798812941272E-3</v>
      </c>
      <c r="AH429" s="795">
        <v>7.7288083661897211E-4</v>
      </c>
      <c r="AI429" s="795">
        <v>-6.168611090398235E-3</v>
      </c>
    </row>
    <row r="430" spans="1:35" s="795" customFormat="1">
      <c r="A430" s="796">
        <v>44454</v>
      </c>
      <c r="B430" s="795">
        <v>1.9929650834193957E-4</v>
      </c>
      <c r="C430" s="795">
        <v>2.0829441215464151E-4</v>
      </c>
      <c r="D430" s="795">
        <v>2.7789711203118905E-4</v>
      </c>
      <c r="E430" s="795">
        <v>2.6038111846893308E-4</v>
      </c>
      <c r="F430" s="795">
        <v>2.2489776567891084E-4</v>
      </c>
      <c r="G430" s="795">
        <v>1.8831625765458604E-4</v>
      </c>
      <c r="H430" s="795">
        <v>2.7092792354177497E-4</v>
      </c>
      <c r="I430" s="795">
        <v>2.9160003051975636E-4</v>
      </c>
      <c r="J430" s="795">
        <v>4.1032301173338226E-4</v>
      </c>
      <c r="K430" s="795">
        <v>5.7083907609900564E-4</v>
      </c>
      <c r="L430" s="795">
        <v>3.2745557533520042E-4</v>
      </c>
      <c r="M430" s="795">
        <v>4.1665325272299825E-4</v>
      </c>
      <c r="N430" s="795">
        <v>4.3257768973781197E-4</v>
      </c>
      <c r="O430" s="795">
        <v>7.5628736143795727E-4</v>
      </c>
      <c r="P430" s="795">
        <v>8.1057504242854073E-4</v>
      </c>
      <c r="Q430" s="795">
        <v>8.5862621616361601E-4</v>
      </c>
      <c r="R430" s="795">
        <v>8.7695434089174462E-4</v>
      </c>
      <c r="S430" s="795">
        <v>8.7878252852968686E-4</v>
      </c>
      <c r="T430" s="795">
        <v>4.8335112941000347E-4</v>
      </c>
      <c r="U430" s="795">
        <v>4.8335112941000347E-4</v>
      </c>
      <c r="V430" s="795">
        <v>4.9388215129564372E-4</v>
      </c>
      <c r="W430" s="795">
        <v>5.0613328152837589E-4</v>
      </c>
      <c r="X430" s="795">
        <v>6.3648080265032991E-3</v>
      </c>
      <c r="Y430" s="795">
        <v>-4.4113277707369392E-5</v>
      </c>
      <c r="Z430" s="795">
        <v>3.896788325090883E-3</v>
      </c>
      <c r="AA430" s="795">
        <v>1.873112073218941E-3</v>
      </c>
      <c r="AB430" s="795">
        <v>1.427007682138326E-3</v>
      </c>
      <c r="AC430" s="795">
        <v>-5.7067688225234114E-3</v>
      </c>
      <c r="AD430" s="795">
        <v>2.2559004579132402E-3</v>
      </c>
      <c r="AE430" s="795">
        <v>2.2302716787812038E-3</v>
      </c>
      <c r="AF430" s="795">
        <v>9.8193862136399801E-3</v>
      </c>
      <c r="AG430" s="795">
        <v>1.6221450158295792E-3</v>
      </c>
      <c r="AH430" s="795">
        <v>7.9747653972472854E-4</v>
      </c>
      <c r="AI430" s="795">
        <v>8.788850344956245E-3</v>
      </c>
    </row>
    <row r="431" spans="1:35" s="795" customFormat="1">
      <c r="A431" s="796">
        <v>44455</v>
      </c>
      <c r="B431" s="795">
        <v>1.9929650834193957E-4</v>
      </c>
      <c r="C431" s="795">
        <v>2.0512205414080498E-4</v>
      </c>
      <c r="D431" s="795">
        <v>2.7789711203118905E-4</v>
      </c>
      <c r="E431" s="795">
        <v>2.6114886562234041E-4</v>
      </c>
      <c r="F431" s="795">
        <v>2.1938974178326021E-4</v>
      </c>
      <c r="G431" s="795">
        <v>1.9663645818202014E-4</v>
      </c>
      <c r="H431" s="795">
        <v>2.7926267345623756E-4</v>
      </c>
      <c r="I431" s="795">
        <v>2.9755678690035481E-4</v>
      </c>
      <c r="J431" s="795">
        <v>1.6744848489702591E-4</v>
      </c>
      <c r="K431" s="795">
        <v>3.4811300750225982E-4</v>
      </c>
      <c r="L431" s="795">
        <v>3.5030804010127703E-4</v>
      </c>
      <c r="M431" s="795">
        <v>2.4394809442096488E-4</v>
      </c>
      <c r="N431" s="795">
        <v>3.1889687923958299E-4</v>
      </c>
      <c r="O431" s="795">
        <v>7.5628736143795727E-4</v>
      </c>
      <c r="P431" s="795">
        <v>8.1057504242854073E-4</v>
      </c>
      <c r="Q431" s="795">
        <v>8.5862621616361601E-4</v>
      </c>
      <c r="R431" s="795">
        <v>8.7695434089174462E-4</v>
      </c>
      <c r="S431" s="795">
        <v>8.7878252852968686E-4</v>
      </c>
      <c r="T431" s="795">
        <v>4.8335112941000347E-4</v>
      </c>
      <c r="U431" s="795">
        <v>4.8335112941000347E-4</v>
      </c>
      <c r="V431" s="795">
        <v>4.9388215129564372E-4</v>
      </c>
      <c r="W431" s="795">
        <v>5.0613328152837589E-4</v>
      </c>
      <c r="X431" s="795">
        <v>-6.4744478495137869E-4</v>
      </c>
      <c r="Y431" s="795">
        <v>4.3516601419779644E-3</v>
      </c>
      <c r="Z431" s="795">
        <v>4.456830072185225E-3</v>
      </c>
      <c r="AA431" s="795">
        <v>4.1722828365464704E-3</v>
      </c>
      <c r="AB431" s="795">
        <v>-8.8473164715741071E-4</v>
      </c>
      <c r="AC431" s="795">
        <v>-1.7633065062934161E-3</v>
      </c>
      <c r="AD431" s="795">
        <v>-7.4608686723254269E-4</v>
      </c>
      <c r="AE431" s="795">
        <v>4.6380964107228806E-4</v>
      </c>
      <c r="AF431" s="795">
        <v>-1.3932968484969832E-3</v>
      </c>
      <c r="AG431" s="795">
        <v>-2.063055135746561E-3</v>
      </c>
      <c r="AH431" s="795">
        <v>-8.0177545355440971E-3</v>
      </c>
      <c r="AI431" s="795">
        <v>-4.0770198529123114E-3</v>
      </c>
    </row>
    <row r="432" spans="1:35" s="795" customFormat="1">
      <c r="A432" s="796">
        <v>44456</v>
      </c>
      <c r="B432" s="795">
        <v>1.9929650834193957E-4</v>
      </c>
      <c r="C432" s="795">
        <v>1.986495135215538E-4</v>
      </c>
      <c r="D432" s="795">
        <v>2.7789711203118905E-4</v>
      </c>
      <c r="E432" s="795">
        <v>2.5254196340651625E-4</v>
      </c>
      <c r="F432" s="795">
        <v>2.29981325952755E-4</v>
      </c>
      <c r="G432" s="795">
        <v>2.238875794744466E-4</v>
      </c>
      <c r="H432" s="795">
        <v>2.6527168488299502E-4</v>
      </c>
      <c r="I432" s="795">
        <v>2.7481840467924457E-4</v>
      </c>
      <c r="J432" s="795">
        <v>3.7434460301821737E-4</v>
      </c>
      <c r="K432" s="795">
        <v>2.2786721827894318E-4</v>
      </c>
      <c r="L432" s="795">
        <v>3.3053402552973843E-4</v>
      </c>
      <c r="M432" s="795">
        <v>4.3730946687792205E-4</v>
      </c>
      <c r="N432" s="795">
        <v>2.1503704099390397E-4</v>
      </c>
      <c r="O432" s="795">
        <v>7.5628736143795727E-4</v>
      </c>
      <c r="P432" s="795">
        <v>8.1057504242854073E-4</v>
      </c>
      <c r="Q432" s="795">
        <v>8.5862621616361601E-4</v>
      </c>
      <c r="R432" s="795">
        <v>8.7695434089174462E-4</v>
      </c>
      <c r="S432" s="795">
        <v>8.7878252852968686E-4</v>
      </c>
      <c r="T432" s="795">
        <v>4.8335112941000347E-4</v>
      </c>
      <c r="U432" s="795">
        <v>4.8335112941000347E-4</v>
      </c>
      <c r="V432" s="795">
        <v>4.9388215129564372E-4</v>
      </c>
      <c r="W432" s="795">
        <v>5.0613328152837589E-4</v>
      </c>
      <c r="X432" s="795">
        <v>-5.0512468609680283E-3</v>
      </c>
      <c r="Y432" s="795">
        <v>6.2793819365034587E-3</v>
      </c>
      <c r="Z432" s="795">
        <v>4.4874248574346964E-3</v>
      </c>
      <c r="AA432" s="795">
        <v>3.5718109343387816E-3</v>
      </c>
      <c r="AB432" s="795">
        <v>-2.1003630518923178E-4</v>
      </c>
      <c r="AC432" s="795">
        <v>-6.9196339895175596E-3</v>
      </c>
      <c r="AD432" s="795">
        <v>-3.6474047837683488E-3</v>
      </c>
      <c r="AE432" s="795">
        <v>-3.758058952391341E-3</v>
      </c>
      <c r="AF432" s="795">
        <v>-2.4437964561321301E-3</v>
      </c>
      <c r="AG432" s="795">
        <v>-1.528249498378742E-2</v>
      </c>
      <c r="AH432" s="795">
        <v>-1.0388657510332133E-2</v>
      </c>
      <c r="AI432" s="795">
        <v>-1.1128857670321457E-2</v>
      </c>
    </row>
    <row r="433" spans="1:35" s="795" customFormat="1">
      <c r="A433" s="796">
        <v>44459</v>
      </c>
      <c r="B433" s="795">
        <v>1.9929650834193957E-4</v>
      </c>
      <c r="C433" s="795">
        <v>2.1146845379815815E-4</v>
      </c>
      <c r="D433" s="795">
        <v>2.7789711203118905E-4</v>
      </c>
      <c r="E433" s="795">
        <v>2.5813831611443128E-4</v>
      </c>
      <c r="F433" s="795">
        <v>2.8229649150479652E-4</v>
      </c>
      <c r="G433" s="795">
        <v>2.0267869969359253E-4</v>
      </c>
      <c r="H433" s="795">
        <v>2.9498283471318665E-4</v>
      </c>
      <c r="I433" s="795">
        <v>3.5626002453059691E-4</v>
      </c>
      <c r="J433" s="795">
        <v>-7.1456139798309337E-5</v>
      </c>
      <c r="K433" s="795">
        <v>3.989077429304988E-4</v>
      </c>
      <c r="L433" s="795">
        <v>3.807655948608879E-4</v>
      </c>
      <c r="M433" s="795">
        <v>7.3770010987250778E-4</v>
      </c>
      <c r="N433" s="795">
        <v>2.7356666891997783E-4</v>
      </c>
      <c r="O433" s="795">
        <v>7.5628736143795727E-4</v>
      </c>
      <c r="P433" s="795">
        <v>8.1057504242854073E-4</v>
      </c>
      <c r="Q433" s="795">
        <v>8.5862621616361601E-4</v>
      </c>
      <c r="R433" s="795">
        <v>8.7695434089174462E-4</v>
      </c>
      <c r="S433" s="795">
        <v>8.7878252852968686E-4</v>
      </c>
      <c r="T433" s="795">
        <v>4.8335112941000347E-4</v>
      </c>
      <c r="U433" s="795">
        <v>4.8335112941000347E-4</v>
      </c>
      <c r="V433" s="795">
        <v>4.9388215129564372E-4</v>
      </c>
      <c r="W433" s="795">
        <v>5.0613328152837589E-4</v>
      </c>
      <c r="X433" s="795">
        <v>-5.2860257166117419E-3</v>
      </c>
      <c r="Y433" s="795">
        <v>-5.9177535056104125E-3</v>
      </c>
      <c r="Z433" s="795">
        <v>-4.295229494156505E-3</v>
      </c>
      <c r="AA433" s="795">
        <v>-2.9231209940254743E-3</v>
      </c>
      <c r="AB433" s="795">
        <v>-6.0170381481891022E-3</v>
      </c>
      <c r="AC433" s="795">
        <v>-2.1599571411632379E-2</v>
      </c>
      <c r="AD433" s="795">
        <v>-7.2244132392901284E-3</v>
      </c>
      <c r="AE433" s="795">
        <v>-2.9121053764619154E-3</v>
      </c>
      <c r="AF433" s="795">
        <v>-4.7983026311260168E-4</v>
      </c>
      <c r="AG433" s="795">
        <v>-2.5735418370895879E-2</v>
      </c>
      <c r="AH433" s="795">
        <v>-1.748467093768713E-2</v>
      </c>
      <c r="AI433" s="795">
        <v>-1.4889344858586062E-2</v>
      </c>
    </row>
    <row r="434" spans="1:35" s="795" customFormat="1">
      <c r="A434" s="796">
        <v>44460</v>
      </c>
      <c r="B434" s="795">
        <v>1.9929650834193957E-4</v>
      </c>
      <c r="C434" s="795">
        <v>2.0959962822786338E-4</v>
      </c>
      <c r="D434" s="795">
        <v>2.7789711203118905E-4</v>
      </c>
      <c r="E434" s="795">
        <v>1.9090997639148455E-4</v>
      </c>
      <c r="F434" s="795">
        <v>2.8930632741031026E-4</v>
      </c>
      <c r="G434" s="795">
        <v>2.3937961710385203E-4</v>
      </c>
      <c r="H434" s="795">
        <v>3.5681347854166212E-4</v>
      </c>
      <c r="I434" s="795">
        <v>3.3802468334709346E-4</v>
      </c>
      <c r="J434" s="795">
        <v>4.8424397057500457E-4</v>
      </c>
      <c r="K434" s="795">
        <v>2.3769779984550432E-4</v>
      </c>
      <c r="L434" s="795">
        <v>3.3845801544241105E-4</v>
      </c>
      <c r="M434" s="795">
        <v>2.6303781340852872E-4</v>
      </c>
      <c r="N434" s="795">
        <v>3.0501776362190647E-4</v>
      </c>
      <c r="O434" s="795">
        <v>7.5628736143795727E-4</v>
      </c>
      <c r="P434" s="795">
        <v>8.1057504242854073E-4</v>
      </c>
      <c r="Q434" s="795">
        <v>8.5862621616361601E-4</v>
      </c>
      <c r="R434" s="795">
        <v>8.7695434089174462E-4</v>
      </c>
      <c r="S434" s="795">
        <v>8.7878252852968686E-4</v>
      </c>
      <c r="T434" s="795">
        <v>4.8335112941000347E-4</v>
      </c>
      <c r="U434" s="795">
        <v>4.8335112941000347E-4</v>
      </c>
      <c r="V434" s="795">
        <v>4.9388215129564372E-4</v>
      </c>
      <c r="W434" s="795">
        <v>5.0613328152837589E-4</v>
      </c>
      <c r="X434" s="795">
        <v>1.7996335964869381E-3</v>
      </c>
      <c r="Y434" s="795">
        <v>-6.7514304523552671E-4</v>
      </c>
      <c r="Z434" s="795">
        <v>3.2457468620528118E-4</v>
      </c>
      <c r="AA434" s="795">
        <v>3.3192933087109466E-3</v>
      </c>
      <c r="AB434" s="795">
        <v>1.4162123927512482E-3</v>
      </c>
      <c r="AC434" s="795">
        <v>5.4379593957949446E-3</v>
      </c>
      <c r="AD434" s="795">
        <v>1.6632793237247867E-4</v>
      </c>
      <c r="AE434" s="795">
        <v>-9.8930165421173832E-4</v>
      </c>
      <c r="AF434" s="795">
        <v>-7.6350770083011277E-4</v>
      </c>
      <c r="AG434" s="795">
        <v>2.1448266189615817E-2</v>
      </c>
      <c r="AH434" s="795">
        <v>1.1047632127889617E-2</v>
      </c>
      <c r="AI434" s="795">
        <v>-1.0410050300443396E-3</v>
      </c>
    </row>
    <row r="435" spans="1:35" s="795" customFormat="1">
      <c r="A435" s="796">
        <v>44461</v>
      </c>
      <c r="B435" s="795">
        <v>1.9929650834193957E-4</v>
      </c>
      <c r="C435" s="795">
        <v>2.0495294853462021E-4</v>
      </c>
      <c r="D435" s="795">
        <v>2.7789711203118905E-4</v>
      </c>
      <c r="E435" s="795">
        <v>2.5403431345982774E-4</v>
      </c>
      <c r="F435" s="795">
        <v>2.1889329946622738E-4</v>
      </c>
      <c r="G435" s="795">
        <v>2.6102830682228628E-4</v>
      </c>
      <c r="H435" s="795">
        <v>4.3970536014459327E-4</v>
      </c>
      <c r="I435" s="795">
        <v>3.205623795532464E-4</v>
      </c>
      <c r="J435" s="795">
        <v>4.2527056371133298E-4</v>
      </c>
      <c r="K435" s="795">
        <v>3.1750135023478343E-4</v>
      </c>
      <c r="L435" s="795">
        <v>3.3850127801993146E-4</v>
      </c>
      <c r="M435" s="795">
        <v>4.1825716119259226E-4</v>
      </c>
      <c r="N435" s="795">
        <v>5.1060960257398591E-4</v>
      </c>
      <c r="O435" s="795">
        <v>7.5628736143795727E-4</v>
      </c>
      <c r="P435" s="795">
        <v>8.1057504242854073E-4</v>
      </c>
      <c r="Q435" s="795">
        <v>8.5862621616361601E-4</v>
      </c>
      <c r="R435" s="795">
        <v>8.7695434089174462E-4</v>
      </c>
      <c r="S435" s="795">
        <v>8.7878252852968686E-4</v>
      </c>
      <c r="T435" s="795">
        <v>4.8335112941000347E-4</v>
      </c>
      <c r="U435" s="795">
        <v>4.8335112941000347E-4</v>
      </c>
      <c r="V435" s="795">
        <v>4.9388215129564372E-4</v>
      </c>
      <c r="W435" s="795">
        <v>5.0613328152837589E-4</v>
      </c>
      <c r="X435" s="795">
        <v>6.593034740523418E-3</v>
      </c>
      <c r="Y435" s="795">
        <v>3.061696079354137E-3</v>
      </c>
      <c r="Z435" s="795">
        <v>8.7674490394773485E-4</v>
      </c>
      <c r="AA435" s="795">
        <v>-1.3907091685956274E-3</v>
      </c>
      <c r="AB435" s="795">
        <v>1.6400348484058025E-3</v>
      </c>
      <c r="AC435" s="795">
        <v>1.2510922833838922E-2</v>
      </c>
      <c r="AD435" s="795">
        <v>1.3978062728903229E-3</v>
      </c>
      <c r="AE435" s="795">
        <v>6.0020911419864653E-3</v>
      </c>
      <c r="AF435" s="795">
        <v>1.8005137986523145E-3</v>
      </c>
      <c r="AG435" s="795">
        <v>1.4101212488821124E-2</v>
      </c>
      <c r="AH435" s="795">
        <v>9.5156446684181439E-3</v>
      </c>
      <c r="AI435" s="795">
        <v>1.1560542016793907E-2</v>
      </c>
    </row>
    <row r="436" spans="1:35" s="795" customFormat="1">
      <c r="A436" s="796">
        <v>44462</v>
      </c>
      <c r="B436" s="795">
        <v>2.3686535833333799E-4</v>
      </c>
      <c r="C436" s="795">
        <v>2.0664748491783236E-4</v>
      </c>
      <c r="D436" s="795">
        <v>3.1546891436851077E-4</v>
      </c>
      <c r="E436" s="795">
        <v>2.7715068327527348E-4</v>
      </c>
      <c r="F436" s="795">
        <v>2.2157074306861091E-4</v>
      </c>
      <c r="G436" s="795">
        <v>2.0865686739823808E-4</v>
      </c>
      <c r="H436" s="795">
        <v>1.3368761698751008E-4</v>
      </c>
      <c r="I436" s="795">
        <v>5.127354435916498E-4</v>
      </c>
      <c r="J436" s="795">
        <v>1.3339834153924812E-4</v>
      </c>
      <c r="K436" s="795">
        <v>2.9395778766150293E-4</v>
      </c>
      <c r="L436" s="795">
        <v>3.3825554655075862E-4</v>
      </c>
      <c r="M436" s="795">
        <v>3.9827310268369942E-4</v>
      </c>
      <c r="N436" s="795">
        <v>3.9520024841821488E-4</v>
      </c>
      <c r="O436" s="795">
        <v>7.5628736143795727E-4</v>
      </c>
      <c r="P436" s="795">
        <v>8.1057504242854073E-4</v>
      </c>
      <c r="Q436" s="795">
        <v>8.5862621616361601E-4</v>
      </c>
      <c r="R436" s="795">
        <v>8.7695434089174462E-4</v>
      </c>
      <c r="S436" s="795">
        <v>8.7878252852968686E-4</v>
      </c>
      <c r="T436" s="795">
        <v>4.8335112941000347E-4</v>
      </c>
      <c r="U436" s="795">
        <v>4.8335112941000347E-4</v>
      </c>
      <c r="V436" s="795">
        <v>4.9388215129564372E-4</v>
      </c>
      <c r="W436" s="795">
        <v>5.0613328152837589E-4</v>
      </c>
      <c r="X436" s="795">
        <v>7.9504640907688273E-3</v>
      </c>
      <c r="Y436" s="795">
        <v>7.5164586418645651E-3</v>
      </c>
      <c r="Z436" s="795">
        <v>6.1686145296544481E-3</v>
      </c>
      <c r="AA436" s="795">
        <v>2.6991276348440341E-3</v>
      </c>
      <c r="AB436" s="795">
        <v>2.7403016832203697E-3</v>
      </c>
      <c r="AC436" s="795">
        <v>1.6012018728198907E-2</v>
      </c>
      <c r="AD436" s="795">
        <v>5.5343173468380691E-3</v>
      </c>
      <c r="AE436" s="795">
        <v>5.3899955935172716E-3</v>
      </c>
      <c r="AF436" s="795">
        <v>1.0153702548669763E-3</v>
      </c>
      <c r="AG436" s="795">
        <v>3.3024466408739794E-3</v>
      </c>
      <c r="AH436" s="795">
        <v>1.1142025903161601E-2</v>
      </c>
      <c r="AI436" s="795">
        <v>1.2232722618728431E-2</v>
      </c>
    </row>
    <row r="437" spans="1:35" s="795" customFormat="1">
      <c r="A437" s="796">
        <v>44463</v>
      </c>
      <c r="B437" s="795">
        <v>2.3686535833333799E-4</v>
      </c>
      <c r="C437" s="795">
        <v>2.4019977120692815E-4</v>
      </c>
      <c r="D437" s="795">
        <v>3.1546891436851077E-4</v>
      </c>
      <c r="E437" s="795">
        <v>3.0562483175344823E-4</v>
      </c>
      <c r="F437" s="795">
        <v>2.6593498216653799E-4</v>
      </c>
      <c r="G437" s="795">
        <v>2.5701163339242328E-4</v>
      </c>
      <c r="H437" s="795">
        <v>4.3600212189653931E-4</v>
      </c>
      <c r="I437" s="795">
        <v>2.6603361217869548E-4</v>
      </c>
      <c r="J437" s="795">
        <v>2.8695603983752704E-4</v>
      </c>
      <c r="K437" s="795">
        <v>3.36037565346059E-4</v>
      </c>
      <c r="L437" s="795">
        <v>3.7788612117028997E-4</v>
      </c>
      <c r="M437" s="795">
        <v>2.1711822926806512E-4</v>
      </c>
      <c r="N437" s="795">
        <v>1.1242681561607348E-3</v>
      </c>
      <c r="O437" s="795">
        <v>7.5628736143795727E-4</v>
      </c>
      <c r="P437" s="795">
        <v>8.1057504242854073E-4</v>
      </c>
      <c r="Q437" s="795">
        <v>8.5862621616361601E-4</v>
      </c>
      <c r="R437" s="795">
        <v>8.7695434089174462E-4</v>
      </c>
      <c r="S437" s="795">
        <v>8.7878252852968686E-4</v>
      </c>
      <c r="T437" s="795">
        <v>4.8335112941000347E-4</v>
      </c>
      <c r="U437" s="795">
        <v>4.8335112941000347E-4</v>
      </c>
      <c r="V437" s="795">
        <v>4.9388215129564372E-4</v>
      </c>
      <c r="W437" s="795">
        <v>5.0613328152837589E-4</v>
      </c>
      <c r="X437" s="795">
        <v>1.5020975349901988E-3</v>
      </c>
      <c r="Y437" s="795">
        <v>5.827378836820607E-3</v>
      </c>
      <c r="Z437" s="795">
        <v>3.1239635740962779E-3</v>
      </c>
      <c r="AA437" s="795">
        <v>2.2034971807400883E-3</v>
      </c>
      <c r="AB437" s="795">
        <v>-5.3927644147189202E-4</v>
      </c>
      <c r="AC437" s="795">
        <v>3.1691955814021622E-3</v>
      </c>
      <c r="AD437" s="795">
        <v>1.4512713026875179E-3</v>
      </c>
      <c r="AE437" s="795">
        <v>3.4695878708210781E-3</v>
      </c>
      <c r="AF437" s="795">
        <v>1.165159227796142E-4</v>
      </c>
      <c r="AG437" s="795">
        <v>-4.4487067166320005E-3</v>
      </c>
      <c r="AH437" s="795">
        <v>2.0424082636254504E-3</v>
      </c>
      <c r="AI437" s="795">
        <v>1.7784353283636367E-3</v>
      </c>
    </row>
    <row r="438" spans="1:35" s="795" customFormat="1">
      <c r="A438" s="796">
        <v>44466</v>
      </c>
      <c r="B438" s="795">
        <v>2.3686535833333799E-4</v>
      </c>
      <c r="C438" s="795">
        <v>2.431796652504481E-4</v>
      </c>
      <c r="D438" s="795">
        <v>3.1546891436851077E-4</v>
      </c>
      <c r="E438" s="795">
        <v>3.0534611468602257E-4</v>
      </c>
      <c r="F438" s="795">
        <v>2.9501128561171264E-4</v>
      </c>
      <c r="G438" s="795">
        <v>8.8929871649545689E-4</v>
      </c>
      <c r="H438" s="795">
        <v>3.1565564902602539E-4</v>
      </c>
      <c r="I438" s="795">
        <v>3.0288121405641633E-4</v>
      </c>
      <c r="J438" s="795">
        <v>3.1363607979328911E-4</v>
      </c>
      <c r="K438" s="795">
        <v>3.1922990788535444E-4</v>
      </c>
      <c r="L438" s="795">
        <v>4.1968035900841194E-4</v>
      </c>
      <c r="M438" s="795">
        <v>6.7650088193360602E-4</v>
      </c>
      <c r="N438" s="795">
        <v>2.8720777915203222E-4</v>
      </c>
      <c r="O438" s="795">
        <v>7.5628736143795727E-4</v>
      </c>
      <c r="P438" s="795">
        <v>8.1057504242854073E-4</v>
      </c>
      <c r="Q438" s="795">
        <v>8.5862621616361601E-4</v>
      </c>
      <c r="R438" s="795">
        <v>8.7695434089174462E-4</v>
      </c>
      <c r="S438" s="795">
        <v>8.7878252852968686E-4</v>
      </c>
      <c r="T438" s="795">
        <v>4.8335112941000347E-4</v>
      </c>
      <c r="U438" s="795">
        <v>4.8335112941000347E-4</v>
      </c>
      <c r="V438" s="795">
        <v>4.9388215129564372E-4</v>
      </c>
      <c r="W438" s="795">
        <v>5.0613328152837589E-4</v>
      </c>
      <c r="X438" s="795">
        <v>4.9631745552416451E-3</v>
      </c>
      <c r="Y438" s="795">
        <v>3.1228673803807006E-3</v>
      </c>
      <c r="Z438" s="795">
        <v>1.2554253568428653E-3</v>
      </c>
      <c r="AA438" s="795">
        <v>-2.697044841365015E-3</v>
      </c>
      <c r="AB438" s="795">
        <v>-6.3581000697965351E-4</v>
      </c>
      <c r="AC438" s="795">
        <v>5.2225716307141568E-5</v>
      </c>
      <c r="AD438" s="795">
        <v>-1.0524960483457857E-3</v>
      </c>
      <c r="AE438" s="795">
        <v>-1.2552785193103988E-3</v>
      </c>
      <c r="AF438" s="795">
        <v>-3.5550526348102629E-3</v>
      </c>
      <c r="AG438" s="795">
        <v>-5.4881231866084068E-3</v>
      </c>
      <c r="AH438" s="795">
        <v>-5.0695718787463484E-5</v>
      </c>
      <c r="AI438" s="795">
        <v>-3.5034268151108439E-3</v>
      </c>
    </row>
    <row r="439" spans="1:35" s="795" customFormat="1">
      <c r="A439" s="796">
        <v>44467</v>
      </c>
      <c r="B439" s="795">
        <v>2.3686535833333799E-4</v>
      </c>
      <c r="C439" s="795">
        <v>2.4121167391610854E-4</v>
      </c>
      <c r="D439" s="795">
        <v>3.1546891436851077E-4</v>
      </c>
      <c r="E439" s="795">
        <v>4.4680873140046096E-4</v>
      </c>
      <c r="F439" s="795">
        <v>1.2172774976049183E-4</v>
      </c>
      <c r="G439" s="795">
        <v>2.4949365013671176E-4</v>
      </c>
      <c r="H439" s="795">
        <v>3.6375515520559176E-4</v>
      </c>
      <c r="I439" s="795">
        <v>3.2387932105848449E-4</v>
      </c>
      <c r="J439" s="795">
        <v>2.2248037455563363E-4</v>
      </c>
      <c r="K439" s="795">
        <v>3.8330402537467556E-4</v>
      </c>
      <c r="L439" s="795">
        <v>3.6614058109907255E-4</v>
      </c>
      <c r="M439" s="795">
        <v>3.6916552131582847E-4</v>
      </c>
      <c r="N439" s="795">
        <v>3.691416450746221E-4</v>
      </c>
      <c r="O439" s="795">
        <v>7.5628736143795727E-4</v>
      </c>
      <c r="P439" s="795">
        <v>8.1057504242854073E-4</v>
      </c>
      <c r="Q439" s="795">
        <v>8.5862621616361601E-4</v>
      </c>
      <c r="R439" s="795">
        <v>8.7695434089174462E-4</v>
      </c>
      <c r="S439" s="795">
        <v>8.7878252852968686E-4</v>
      </c>
      <c r="T439" s="795">
        <v>4.8335112941000347E-4</v>
      </c>
      <c r="U439" s="795">
        <v>4.8335112941000347E-4</v>
      </c>
      <c r="V439" s="795">
        <v>4.9388215129564372E-4</v>
      </c>
      <c r="W439" s="795">
        <v>5.0613328152837589E-4</v>
      </c>
      <c r="X439" s="795">
        <v>-5.2473251848972335E-4</v>
      </c>
      <c r="Y439" s="795">
        <v>7.9552464279424306E-3</v>
      </c>
      <c r="Z439" s="795">
        <v>2.2313643950213624E-3</v>
      </c>
      <c r="AA439" s="795">
        <v>-2.8309579684359099E-3</v>
      </c>
      <c r="AB439" s="795">
        <v>-5.2466118276494056E-3</v>
      </c>
      <c r="AC439" s="795">
        <v>-1.8874157372965161E-2</v>
      </c>
      <c r="AD439" s="795">
        <v>-8.7222695122592953E-3</v>
      </c>
      <c r="AE439" s="795">
        <v>-2.6280683380798253E-3</v>
      </c>
      <c r="AF439" s="795">
        <v>-1.3641407827665875E-3</v>
      </c>
      <c r="AG439" s="795">
        <v>-3.9381059492457293E-2</v>
      </c>
      <c r="AH439" s="795">
        <v>-1.9832121368455025E-2</v>
      </c>
      <c r="AI439" s="795">
        <v>-1.8240427089616373E-2</v>
      </c>
    </row>
    <row r="440" spans="1:35" s="795" customFormat="1">
      <c r="A440" s="796">
        <v>44468</v>
      </c>
      <c r="B440" s="795">
        <v>2.3686535833333799E-4</v>
      </c>
      <c r="C440" s="795">
        <v>2.4306191390688348E-4</v>
      </c>
      <c r="D440" s="795">
        <v>3.1546891436851077E-4</v>
      </c>
      <c r="E440" s="795">
        <v>2.7807741552998699E-4</v>
      </c>
      <c r="F440" s="795">
        <v>2.8862574933796736E-4</v>
      </c>
      <c r="G440" s="795">
        <v>2.4832036549193859E-4</v>
      </c>
      <c r="H440" s="795">
        <v>3.1190663670677132E-4</v>
      </c>
      <c r="I440" s="795">
        <v>3.5238708365814553E-4</v>
      </c>
      <c r="J440" s="795">
        <v>5.4716121405973261E-4</v>
      </c>
      <c r="K440" s="795">
        <v>3.0066361677150155E-4</v>
      </c>
      <c r="L440" s="795">
        <v>3.8885593623838588E-4</v>
      </c>
      <c r="M440" s="795">
        <v>4.3561987804796587E-4</v>
      </c>
      <c r="N440" s="795">
        <v>4.0643286384511867E-4</v>
      </c>
      <c r="O440" s="795">
        <v>7.5628736143795727E-4</v>
      </c>
      <c r="P440" s="795">
        <v>8.1057504242854073E-4</v>
      </c>
      <c r="Q440" s="795">
        <v>8.5862621616361601E-4</v>
      </c>
      <c r="R440" s="795">
        <v>8.7695434089174462E-4</v>
      </c>
      <c r="S440" s="795">
        <v>8.7878252852968686E-4</v>
      </c>
      <c r="T440" s="795">
        <v>4.8335112941000347E-4</v>
      </c>
      <c r="U440" s="795">
        <v>4.8335112941000347E-4</v>
      </c>
      <c r="V440" s="795">
        <v>4.9388215129564372E-4</v>
      </c>
      <c r="W440" s="795">
        <v>5.0613328152837589E-4</v>
      </c>
      <c r="X440" s="795">
        <v>-1.1983802429738066E-4</v>
      </c>
      <c r="Y440" s="795">
        <v>2.6687138094001472E-3</v>
      </c>
      <c r="Z440" s="795">
        <v>-4.2785559999503064E-4</v>
      </c>
      <c r="AA440" s="795">
        <v>1.1667515395730188E-3</v>
      </c>
      <c r="AB440" s="795">
        <v>-1.8570331995408917E-3</v>
      </c>
      <c r="AC440" s="795">
        <v>5.6198458957390507E-4</v>
      </c>
      <c r="AD440" s="795">
        <v>7.3089991429498014E-4</v>
      </c>
      <c r="AE440" s="795">
        <v>2.4386944989742698E-3</v>
      </c>
      <c r="AF440" s="795">
        <v>-3.3628826496379105E-5</v>
      </c>
      <c r="AG440" s="795">
        <v>1.1279462359463643E-3</v>
      </c>
      <c r="AH440" s="795">
        <v>8.8901765870634808E-3</v>
      </c>
      <c r="AI440" s="795">
        <v>1.9031896464756226E-3</v>
      </c>
    </row>
    <row r="441" spans="1:35" s="795" customFormat="1">
      <c r="A441" s="796">
        <v>44469</v>
      </c>
      <c r="B441" s="795">
        <v>2.3686535833333799E-4</v>
      </c>
      <c r="C441" s="795">
        <v>2.4855323544592522E-4</v>
      </c>
      <c r="D441" s="795">
        <v>3.1546891436851077E-4</v>
      </c>
      <c r="E441" s="795">
        <v>2.7994416669119282E-4</v>
      </c>
      <c r="F441" s="795">
        <v>1.9136354282234258E-4</v>
      </c>
      <c r="G441" s="795">
        <v>2.382617224490069E-4</v>
      </c>
      <c r="H441" s="795">
        <v>2.8273385583643673E-4</v>
      </c>
      <c r="I441" s="795">
        <v>3.9817756611904009E-4</v>
      </c>
      <c r="J441" s="795">
        <v>3.1376558568396717E-4</v>
      </c>
      <c r="K441" s="795">
        <v>7.432323104996641E-4</v>
      </c>
      <c r="L441" s="795">
        <v>3.7780193567571452E-4</v>
      </c>
      <c r="M441" s="795">
        <v>3.7234339512459691E-4</v>
      </c>
      <c r="N441" s="795">
        <v>3.7824489447269016E-4</v>
      </c>
      <c r="O441" s="795">
        <v>7.5628736143795727E-4</v>
      </c>
      <c r="P441" s="795">
        <v>8.1057504242854073E-4</v>
      </c>
      <c r="Q441" s="795">
        <v>8.5862621616361601E-4</v>
      </c>
      <c r="R441" s="795">
        <v>8.7695434089174462E-4</v>
      </c>
      <c r="S441" s="795">
        <v>8.7878252852968686E-4</v>
      </c>
      <c r="T441" s="795">
        <v>4.8335112941000347E-4</v>
      </c>
      <c r="U441" s="795">
        <v>4.8335112941000347E-4</v>
      </c>
      <c r="V441" s="795">
        <v>4.9388215129564372E-4</v>
      </c>
      <c r="W441" s="795">
        <v>5.0613328152837589E-4</v>
      </c>
      <c r="X441" s="795">
        <v>3.4422248910472852E-3</v>
      </c>
      <c r="Y441" s="795">
        <v>-1.198601249955189E-3</v>
      </c>
      <c r="Z441" s="795">
        <v>2.5803538427953132E-3</v>
      </c>
      <c r="AA441" s="795">
        <v>-9.1862539955578359E-4</v>
      </c>
      <c r="AB441" s="795">
        <v>1.5801663385039966E-4</v>
      </c>
      <c r="AC441" s="795">
        <v>2.3382253240944451E-4</v>
      </c>
      <c r="AD441" s="795">
        <v>-3.3339193954492474E-3</v>
      </c>
      <c r="AE441" s="795">
        <v>2.401800169788304E-3</v>
      </c>
      <c r="AF441" s="795">
        <v>4.1122570615372833E-3</v>
      </c>
      <c r="AG441" s="795">
        <v>8.4781476235027409E-3</v>
      </c>
      <c r="AH441" s="795">
        <v>3.6977505912141329E-3</v>
      </c>
      <c r="AI441" s="795">
        <v>-1.3070193047212686E-2</v>
      </c>
    </row>
    <row r="442" spans="1:35" s="795" customFormat="1">
      <c r="A442" s="796">
        <v>44470</v>
      </c>
      <c r="B442" s="795">
        <v>2.3686535833333799E-4</v>
      </c>
      <c r="C442" s="795">
        <v>2.4519674914880163E-4</v>
      </c>
      <c r="D442" s="795">
        <v>3.1546891436851077E-4</v>
      </c>
      <c r="E442" s="795">
        <v>3.1290553473528604E-4</v>
      </c>
      <c r="F442" s="795">
        <v>2.6317658768015839E-4</v>
      </c>
      <c r="G442" s="795">
        <v>2.4320227432994557E-4</v>
      </c>
      <c r="H442" s="795">
        <v>3.6601256594082088E-4</v>
      </c>
      <c r="I442" s="795">
        <v>3.9199989165461524E-4</v>
      </c>
      <c r="J442" s="795">
        <v>5.396575635985279E-4</v>
      </c>
      <c r="K442" s="795">
        <v>3.5108357114865818E-4</v>
      </c>
      <c r="L442" s="795">
        <v>3.7869174499549629E-4</v>
      </c>
      <c r="M442" s="795">
        <v>3.3801013073264663E-4</v>
      </c>
      <c r="N442" s="795">
        <v>3.5091565166500693E-4</v>
      </c>
      <c r="O442" s="795">
        <v>8.2826429261184664E-4</v>
      </c>
      <c r="P442" s="795">
        <v>8.8255587811025826E-4</v>
      </c>
      <c r="Q442" s="795">
        <v>9.3061050780751664E-4</v>
      </c>
      <c r="R442" s="795">
        <v>9.4893995074074589E-4</v>
      </c>
      <c r="S442" s="795">
        <v>9.5076826986661978E-4</v>
      </c>
      <c r="T442" s="795">
        <v>4.8335112941000347E-4</v>
      </c>
      <c r="U442" s="795">
        <v>4.8335112941000347E-4</v>
      </c>
      <c r="V442" s="795">
        <v>4.9388215129564372E-4</v>
      </c>
      <c r="W442" s="795">
        <v>5.0613328152837589E-4</v>
      </c>
      <c r="X442" s="795">
        <v>5.8842582294582613E-4</v>
      </c>
      <c r="Y442" s="795">
        <v>-2.5078299774370372E-3</v>
      </c>
      <c r="Z442" s="795">
        <v>-3.0604492488615076E-3</v>
      </c>
      <c r="AA442" s="795">
        <v>2.5587743492894166E-3</v>
      </c>
      <c r="AB442" s="795">
        <v>6.1818714189831869E-3</v>
      </c>
      <c r="AC442" s="795">
        <v>1.1734638695330535E-2</v>
      </c>
      <c r="AD442" s="795">
        <v>2.6200287132513989E-3</v>
      </c>
      <c r="AE442" s="795">
        <v>2.9828925505683834E-3</v>
      </c>
      <c r="AF442" s="795">
        <v>1.377921789733616E-3</v>
      </c>
      <c r="AG442" s="795">
        <v>2.3811125688207202E-2</v>
      </c>
      <c r="AH442" s="795">
        <v>1.0709774569779951E-2</v>
      </c>
      <c r="AI442" s="795">
        <v>1.5004381439301051E-2</v>
      </c>
    </row>
    <row r="443" spans="1:35" s="795" customFormat="1">
      <c r="A443" s="796">
        <v>44473</v>
      </c>
      <c r="B443" s="795">
        <v>2.3686535833333799E-4</v>
      </c>
      <c r="C443" s="795">
        <v>2.6975432506248787E-4</v>
      </c>
      <c r="D443" s="795">
        <v>3.1546891436851077E-4</v>
      </c>
      <c r="E443" s="795">
        <v>2.5118982095584386E-4</v>
      </c>
      <c r="F443" s="795">
        <v>2.8269754953735848E-4</v>
      </c>
      <c r="G443" s="795">
        <v>2.4203289871049805E-4</v>
      </c>
      <c r="H443" s="795">
        <v>2.8910080798727478E-4</v>
      </c>
      <c r="I443" s="795">
        <v>3.6251422417055146E-4</v>
      </c>
      <c r="J443" s="795">
        <v>2.9053625025476926E-4</v>
      </c>
      <c r="K443" s="795">
        <v>3.54918208196775E-4</v>
      </c>
      <c r="L443" s="795">
        <v>4.2114433530082707E-4</v>
      </c>
      <c r="M443" s="795">
        <v>6.8998979290424423E-4</v>
      </c>
      <c r="N443" s="795">
        <v>3.5622789126277254E-4</v>
      </c>
      <c r="O443" s="795">
        <v>8.2826429261184664E-4</v>
      </c>
      <c r="P443" s="795">
        <v>8.8255587811025826E-4</v>
      </c>
      <c r="Q443" s="795">
        <v>9.3061050780751664E-4</v>
      </c>
      <c r="R443" s="795">
        <v>9.4893995074074589E-4</v>
      </c>
      <c r="S443" s="795">
        <v>9.5076826986661978E-4</v>
      </c>
      <c r="T443" s="795">
        <v>4.8335112941000347E-4</v>
      </c>
      <c r="U443" s="795">
        <v>4.8335112941000347E-4</v>
      </c>
      <c r="V443" s="795">
        <v>4.9388215129564372E-4</v>
      </c>
      <c r="W443" s="795">
        <v>5.0613328152837589E-4</v>
      </c>
      <c r="X443" s="795">
        <v>3.6020931294395986E-3</v>
      </c>
      <c r="Y443" s="795">
        <v>3.1832340803465975E-3</v>
      </c>
      <c r="Z443" s="795">
        <v>-1.0057915413325125E-3</v>
      </c>
      <c r="AA443" s="795">
        <v>-5.8347880268204699E-3</v>
      </c>
      <c r="AB443" s="795">
        <v>-5.4689714591915628E-3</v>
      </c>
      <c r="AC443" s="795">
        <v>-1.8132502417365859E-2</v>
      </c>
      <c r="AD443" s="795">
        <v>-4.2675150425339758E-3</v>
      </c>
      <c r="AE443" s="795">
        <v>-3.0929087188240612E-3</v>
      </c>
      <c r="AF443" s="795">
        <v>-9.8625978545396897E-4</v>
      </c>
      <c r="AG443" s="795">
        <v>-2.4851641120280599E-2</v>
      </c>
      <c r="AH443" s="795">
        <v>-2.0042111321280753E-2</v>
      </c>
      <c r="AI443" s="795">
        <v>-1.5113189101370605E-2</v>
      </c>
    </row>
    <row r="444" spans="1:35" s="795" customFormat="1">
      <c r="A444" s="796">
        <v>44474</v>
      </c>
      <c r="B444" s="795">
        <v>2.3686535833333799E-4</v>
      </c>
      <c r="C444" s="795">
        <v>3.3684199579964158E-4</v>
      </c>
      <c r="D444" s="795">
        <v>3.1546891436851077E-4</v>
      </c>
      <c r="E444" s="795">
        <v>3.1402404563962705E-4</v>
      </c>
      <c r="F444" s="795">
        <v>4.1807828155415727E-4</v>
      </c>
      <c r="G444" s="795">
        <v>2.6805872206470127E-4</v>
      </c>
      <c r="H444" s="795">
        <v>3.5391824499431124E-4</v>
      </c>
      <c r="I444" s="795">
        <v>2.3381964310553727E-4</v>
      </c>
      <c r="J444" s="795">
        <v>1.9019912349116375E-4</v>
      </c>
      <c r="K444" s="795">
        <v>3.7558664711268008E-4</v>
      </c>
      <c r="L444" s="795">
        <v>3.7422669369835404E-4</v>
      </c>
      <c r="M444" s="795">
        <v>3.7698883005754524E-4</v>
      </c>
      <c r="N444" s="795">
        <v>2.4033055697048056E-4</v>
      </c>
      <c r="O444" s="795">
        <v>8.2826429261184664E-4</v>
      </c>
      <c r="P444" s="795">
        <v>8.8255587811025826E-4</v>
      </c>
      <c r="Q444" s="795">
        <v>9.3061050780751664E-4</v>
      </c>
      <c r="R444" s="795">
        <v>9.4893995074074589E-4</v>
      </c>
      <c r="S444" s="795">
        <v>9.5076826986661978E-4</v>
      </c>
      <c r="T444" s="795">
        <v>4.8335112941000347E-4</v>
      </c>
      <c r="U444" s="795">
        <v>4.8335112941000347E-4</v>
      </c>
      <c r="V444" s="795">
        <v>4.9388215129564372E-4</v>
      </c>
      <c r="W444" s="795">
        <v>5.0613328152837589E-4</v>
      </c>
      <c r="X444" s="795">
        <v>4.4796377484270788E-3</v>
      </c>
      <c r="Y444" s="795">
        <v>3.187819329452557E-3</v>
      </c>
      <c r="Z444" s="795">
        <v>1.7815484194059206E-3</v>
      </c>
      <c r="AA444" s="795">
        <v>1.855472346920406E-3</v>
      </c>
      <c r="AB444" s="795">
        <v>1.5882119756294166E-4</v>
      </c>
      <c r="AC444" s="795">
        <v>1.3514846478730469E-3</v>
      </c>
      <c r="AD444" s="795">
        <v>3.6323487410414579E-3</v>
      </c>
      <c r="AE444" s="795">
        <v>-2.0869074764695572E-4</v>
      </c>
      <c r="AF444" s="795">
        <v>9.125120572495149E-7</v>
      </c>
      <c r="AG444" s="795">
        <v>-7.2094892557756918E-3</v>
      </c>
      <c r="AH444" s="795">
        <v>2.4225907340413855E-5</v>
      </c>
      <c r="AI444" s="795">
        <v>1.0550891694369069E-2</v>
      </c>
    </row>
    <row r="445" spans="1:35" s="795" customFormat="1">
      <c r="A445" s="796">
        <v>44475</v>
      </c>
      <c r="B445" s="795">
        <v>2.3686535833333799E-4</v>
      </c>
      <c r="C445" s="795">
        <v>3.2234808707487517E-4</v>
      </c>
      <c r="D445" s="795">
        <v>3.1546891436851077E-4</v>
      </c>
      <c r="E445" s="795">
        <v>3.2557630751361977E-4</v>
      </c>
      <c r="F445" s="795">
        <v>3.2872180238530113E-4</v>
      </c>
      <c r="G445" s="795">
        <v>2.7741913648293703E-4</v>
      </c>
      <c r="H445" s="795">
        <v>3.6069854136888679E-4</v>
      </c>
      <c r="I445" s="795">
        <v>2.9840739148334627E-4</v>
      </c>
      <c r="J445" s="795">
        <v>8.1779438138718241E-4</v>
      </c>
      <c r="K445" s="795">
        <v>3.2117985216340017E-4</v>
      </c>
      <c r="L445" s="795">
        <v>4.4415310677092812E-4</v>
      </c>
      <c r="M445" s="795">
        <v>4.016666971136118E-4</v>
      </c>
      <c r="N445" s="795">
        <v>3.4337383492299978E-4</v>
      </c>
      <c r="O445" s="795">
        <v>8.2826429261184664E-4</v>
      </c>
      <c r="P445" s="795">
        <v>8.8255587811025826E-4</v>
      </c>
      <c r="Q445" s="795">
        <v>9.3061050780751664E-4</v>
      </c>
      <c r="R445" s="795">
        <v>9.4893995074074589E-4</v>
      </c>
      <c r="S445" s="795">
        <v>9.5076826986661978E-4</v>
      </c>
      <c r="T445" s="795">
        <v>4.8335112941000347E-4</v>
      </c>
      <c r="U445" s="795">
        <v>4.8335112941000347E-4</v>
      </c>
      <c r="V445" s="795">
        <v>4.9388215129564372E-4</v>
      </c>
      <c r="W445" s="795">
        <v>5.0613328152837589E-4</v>
      </c>
      <c r="X445" s="795">
        <v>-2.0959773731991094E-3</v>
      </c>
      <c r="Y445" s="795">
        <v>2.5805437445385326E-3</v>
      </c>
      <c r="Z445" s="795">
        <v>-7.6517511896845303E-4</v>
      </c>
      <c r="AA445" s="795">
        <v>-5.2572879982060172E-5</v>
      </c>
      <c r="AB445" s="795">
        <v>6.1696281619783022E-4</v>
      </c>
      <c r="AC445" s="795">
        <v>-2.9359159206622243E-3</v>
      </c>
      <c r="AD445" s="795">
        <v>1.3066112870177005E-3</v>
      </c>
      <c r="AE445" s="795">
        <v>-1.3391284649098001E-3</v>
      </c>
      <c r="AF445" s="795">
        <v>-1.5545420921636577E-4</v>
      </c>
      <c r="AG445" s="795">
        <v>-9.6123170397843793E-4</v>
      </c>
      <c r="AH445" s="795">
        <v>3.0347075873571328E-5</v>
      </c>
      <c r="AI445" s="795">
        <v>4.4033256884452587E-3</v>
      </c>
    </row>
    <row r="446" spans="1:35" s="795" customFormat="1">
      <c r="A446" s="796">
        <v>44476</v>
      </c>
      <c r="B446" s="795">
        <v>2.3686535833333799E-4</v>
      </c>
      <c r="C446" s="795">
        <v>2.7608560836211993E-4</v>
      </c>
      <c r="D446" s="795">
        <v>3.1546891436851077E-4</v>
      </c>
      <c r="E446" s="795">
        <v>3.8546189334809355E-4</v>
      </c>
      <c r="F446" s="795">
        <v>3.1148998489016755E-4</v>
      </c>
      <c r="G446" s="795">
        <v>2.4239707969764268E-4</v>
      </c>
      <c r="H446" s="795">
        <v>3.5585940555460382E-4</v>
      </c>
      <c r="I446" s="795">
        <v>2.877983277640439E-4</v>
      </c>
      <c r="J446" s="795">
        <v>2.1387551321949694E-4</v>
      </c>
      <c r="K446" s="795">
        <v>4.3922781598415561E-4</v>
      </c>
      <c r="L446" s="795">
        <v>3.3030018824575791E-4</v>
      </c>
      <c r="M446" s="795">
        <v>4.4072366826330978E-4</v>
      </c>
      <c r="N446" s="795">
        <v>3.3624834079870602E-4</v>
      </c>
      <c r="O446" s="795">
        <v>8.2826429261184664E-4</v>
      </c>
      <c r="P446" s="795">
        <v>8.8255587811025826E-4</v>
      </c>
      <c r="Q446" s="795">
        <v>9.3061050780751664E-4</v>
      </c>
      <c r="R446" s="795">
        <v>9.4893995074074589E-4</v>
      </c>
      <c r="S446" s="795">
        <v>9.5076826986661978E-4</v>
      </c>
      <c r="T446" s="795">
        <v>4.8335112941000347E-4</v>
      </c>
      <c r="U446" s="795">
        <v>4.8335112941000347E-4</v>
      </c>
      <c r="V446" s="795">
        <v>4.9388215129564372E-4</v>
      </c>
      <c r="W446" s="795">
        <v>5.0613328152837589E-4</v>
      </c>
      <c r="X446" s="795">
        <v>3.7672389640064363E-3</v>
      </c>
      <c r="Y446" s="795">
        <v>3.1795189317909145E-3</v>
      </c>
      <c r="Z446" s="795">
        <v>1.6767028136526196E-3</v>
      </c>
      <c r="AA446" s="795">
        <v>1.3887323262193885E-3</v>
      </c>
      <c r="AB446" s="795">
        <v>2.8849011000455782E-3</v>
      </c>
      <c r="AC446" s="795">
        <v>2.5329556162574374E-3</v>
      </c>
      <c r="AD446" s="795">
        <v>3.8533440158712295E-3</v>
      </c>
      <c r="AE446" s="795">
        <v>-1.3663205404602641E-3</v>
      </c>
      <c r="AF446" s="795">
        <v>-2.5715635343298571E-3</v>
      </c>
      <c r="AG446" s="795">
        <v>9.6608218832676673E-3</v>
      </c>
      <c r="AH446" s="795">
        <v>-4.6110248689305022E-3</v>
      </c>
      <c r="AI446" s="795">
        <v>7.9048464311384237E-3</v>
      </c>
    </row>
    <row r="447" spans="1:35" s="795" customFormat="1">
      <c r="A447" s="796">
        <v>44477</v>
      </c>
      <c r="B447" s="795">
        <v>2.3686535833333799E-4</v>
      </c>
      <c r="C447" s="795">
        <v>2.5185425422002972E-4</v>
      </c>
      <c r="D447" s="795">
        <v>3.1546891436851077E-4</v>
      </c>
      <c r="E447" s="795">
        <v>3.2996499839210713E-4</v>
      </c>
      <c r="F447" s="795">
        <v>3.1411020540250689E-4</v>
      </c>
      <c r="G447" s="795">
        <v>2.2459273850095052E-4</v>
      </c>
      <c r="H447" s="795">
        <v>6.4736330214087978E-4</v>
      </c>
      <c r="I447" s="795">
        <v>4.9880706983906897E-4</v>
      </c>
      <c r="J447" s="795">
        <v>3.3735508002474823E-4</v>
      </c>
      <c r="K447" s="795">
        <v>3.4630182188966074E-4</v>
      </c>
      <c r="L447" s="795">
        <v>3.8468992180762385E-4</v>
      </c>
      <c r="M447" s="795">
        <v>3.6982915002292671E-4</v>
      </c>
      <c r="N447" s="795">
        <v>3.0100019899337305E-4</v>
      </c>
      <c r="O447" s="795">
        <v>8.2826429261184664E-4</v>
      </c>
      <c r="P447" s="795">
        <v>8.8255587811025826E-4</v>
      </c>
      <c r="Q447" s="795">
        <v>9.3061050780751664E-4</v>
      </c>
      <c r="R447" s="795">
        <v>9.4893995074074589E-4</v>
      </c>
      <c r="S447" s="795">
        <v>9.5076826986661978E-4</v>
      </c>
      <c r="T447" s="795">
        <v>4.8335112941000347E-4</v>
      </c>
      <c r="U447" s="795">
        <v>4.8335112941000347E-4</v>
      </c>
      <c r="V447" s="795">
        <v>4.9388215129564372E-4</v>
      </c>
      <c r="W447" s="795">
        <v>5.0613328152837589E-4</v>
      </c>
      <c r="X447" s="795">
        <v>7.6736607148109037E-4</v>
      </c>
      <c r="Y447" s="795">
        <v>3.6838565842427506E-3</v>
      </c>
      <c r="Z447" s="795">
        <v>3.2064322694049796E-3</v>
      </c>
      <c r="AA447" s="795">
        <v>9.3660467697276317E-4</v>
      </c>
      <c r="AB447" s="795">
        <v>2.5523132582072616E-3</v>
      </c>
      <c r="AC447" s="795">
        <v>1.9979418520332359E-2</v>
      </c>
      <c r="AD447" s="795">
        <v>-5.8440299461093304E-4</v>
      </c>
      <c r="AE447" s="795">
        <v>-1.2796539375090621E-3</v>
      </c>
      <c r="AF447" s="795">
        <v>-4.2419773622959234E-4</v>
      </c>
      <c r="AG447" s="795">
        <v>6.3248382807117309E-3</v>
      </c>
      <c r="AH447" s="795">
        <v>1.9972138304241716E-2</v>
      </c>
      <c r="AI447" s="795">
        <v>-1.9706994904381547E-3</v>
      </c>
    </row>
    <row r="448" spans="1:35" s="795" customFormat="1">
      <c r="A448" s="796">
        <v>44480</v>
      </c>
      <c r="B448" s="795">
        <v>2.3686535833333799E-4</v>
      </c>
      <c r="C448" s="795">
        <v>2.5386817896966285E-4</v>
      </c>
      <c r="D448" s="795">
        <v>3.1546891436851077E-4</v>
      </c>
      <c r="E448" s="795">
        <v>2.682448280892924E-4</v>
      </c>
      <c r="F448" s="795">
        <v>2.7788394230121582E-4</v>
      </c>
      <c r="G448" s="795">
        <v>2.1899805341218936E-4</v>
      </c>
      <c r="H448" s="795">
        <v>2.5904972585433228E-4</v>
      </c>
      <c r="I448" s="795">
        <v>3.3487506006735224E-4</v>
      </c>
      <c r="J448" s="795">
        <v>1.1319333843173851E-4</v>
      </c>
      <c r="K448" s="795">
        <v>2.4603907409170844E-4</v>
      </c>
      <c r="L448" s="795">
        <v>4.0504807471131166E-4</v>
      </c>
      <c r="M448" s="795">
        <v>1.6906384207904246E-4</v>
      </c>
      <c r="N448" s="795">
        <v>4.9471521015798103E-4</v>
      </c>
      <c r="O448" s="795">
        <v>8.2826429261184664E-4</v>
      </c>
      <c r="P448" s="795">
        <v>8.8255587811025826E-4</v>
      </c>
      <c r="Q448" s="795">
        <v>9.3061050780751664E-4</v>
      </c>
      <c r="R448" s="795">
        <v>9.4893995074074589E-4</v>
      </c>
      <c r="S448" s="795">
        <v>9.5076826986661978E-4</v>
      </c>
      <c r="T448" s="795">
        <v>4.8335112941000347E-4</v>
      </c>
      <c r="U448" s="795">
        <v>4.8335112941000347E-4</v>
      </c>
      <c r="V448" s="795">
        <v>4.9388215129564372E-4</v>
      </c>
      <c r="W448" s="795">
        <v>5.0613328152837589E-4</v>
      </c>
      <c r="X448" s="795">
        <v>2.4274860643360707E-3</v>
      </c>
      <c r="Y448" s="795">
        <v>6.4178074268610441E-3</v>
      </c>
      <c r="Z448" s="795">
        <v>2.1507091361132602E-3</v>
      </c>
      <c r="AA448" s="795">
        <v>-6.8813258862410187E-4</v>
      </c>
      <c r="AB448" s="795">
        <v>-1.2581394837108961E-3</v>
      </c>
      <c r="AC448" s="795">
        <v>-6.4817002372521415E-3</v>
      </c>
      <c r="AD448" s="795">
        <v>-1.8991803102509364E-3</v>
      </c>
      <c r="AE448" s="795">
        <v>-3.4422887368017463E-3</v>
      </c>
      <c r="AF448" s="795">
        <v>4.1083114953366362E-4</v>
      </c>
      <c r="AG448" s="795">
        <v>-1.3427229453939038E-2</v>
      </c>
      <c r="AH448" s="795">
        <v>6.9700673487615994E-4</v>
      </c>
      <c r="AI448" s="795">
        <v>-7.3185078129581749E-3</v>
      </c>
    </row>
    <row r="449" spans="1:35" s="795" customFormat="1">
      <c r="A449" s="796">
        <v>44482</v>
      </c>
      <c r="B449" s="795">
        <v>2.3686535833333799E-4</v>
      </c>
      <c r="C449" s="795">
        <v>2.4965012206012993E-4</v>
      </c>
      <c r="D449" s="795">
        <v>3.1546891436851077E-4</v>
      </c>
      <c r="E449" s="795">
        <v>3.0982095488552019E-4</v>
      </c>
      <c r="F449" s="795">
        <v>-1.0455092526218124E-4</v>
      </c>
      <c r="G449" s="795">
        <v>2.4389378647327042E-4</v>
      </c>
      <c r="H449" s="795">
        <v>3.1521914573295895E-4</v>
      </c>
      <c r="I449" s="795">
        <v>2.6645930378310645E-4</v>
      </c>
      <c r="J449" s="795">
        <v>3.0960954121184159E-4</v>
      </c>
      <c r="K449" s="795">
        <v>3.4067754140498785E-4</v>
      </c>
      <c r="L449" s="795">
        <v>3.9441607993917494E-4</v>
      </c>
      <c r="M449" s="795">
        <v>8.9351609668320009E-4</v>
      </c>
      <c r="N449" s="795">
        <v>2.1924553854080209E-4</v>
      </c>
      <c r="O449" s="795">
        <v>8.2826429261184664E-4</v>
      </c>
      <c r="P449" s="795">
        <v>8.8255587811025826E-4</v>
      </c>
      <c r="Q449" s="795">
        <v>9.3061050780751664E-4</v>
      </c>
      <c r="R449" s="795">
        <v>9.4893995074074589E-4</v>
      </c>
      <c r="S449" s="795">
        <v>9.5076826986661978E-4</v>
      </c>
      <c r="T449" s="795">
        <v>4.8335112941000347E-4</v>
      </c>
      <c r="U449" s="795">
        <v>4.8335112941000347E-4</v>
      </c>
      <c r="V449" s="795">
        <v>4.9388215129564372E-4</v>
      </c>
      <c r="W449" s="795">
        <v>5.0613328152837589E-4</v>
      </c>
      <c r="X449" s="795">
        <v>-7.6072704192486906E-4</v>
      </c>
      <c r="Y449" s="795">
        <v>-1.3565286926945919E-2</v>
      </c>
      <c r="Z449" s="795">
        <v>-5.0873781262581463E-3</v>
      </c>
      <c r="AA449" s="795">
        <v>4.6000084864505908E-4</v>
      </c>
      <c r="AB449" s="795">
        <v>1.7353622923628187E-3</v>
      </c>
      <c r="AC449" s="795">
        <v>7.3206461137826917E-3</v>
      </c>
      <c r="AD449" s="795">
        <v>-1.4936325973028408E-3</v>
      </c>
      <c r="AE449" s="795">
        <v>2.2460565496267293E-3</v>
      </c>
      <c r="AF449" s="795">
        <v>4.3142058543039763E-3</v>
      </c>
      <c r="AG449" s="795">
        <v>-4.4080002229228699E-3</v>
      </c>
      <c r="AH449" s="795">
        <v>6.9761671901518163E-3</v>
      </c>
      <c r="AI449" s="795">
        <v>1.9505513876278968E-3</v>
      </c>
    </row>
    <row r="450" spans="1:35" s="795" customFormat="1">
      <c r="A450" s="796">
        <v>44483</v>
      </c>
      <c r="B450" s="795">
        <v>2.3686535833333799E-4</v>
      </c>
      <c r="C450" s="795">
        <v>2.6126696483408374E-4</v>
      </c>
      <c r="D450" s="795">
        <v>3.1546891436851077E-4</v>
      </c>
      <c r="E450" s="795">
        <v>3.5062161945109693E-4</v>
      </c>
      <c r="F450" s="795">
        <v>2.9358796816225663E-4</v>
      </c>
      <c r="G450" s="795">
        <v>2.5824270824559292E-4</v>
      </c>
      <c r="H450" s="795">
        <v>3.5810873344099825E-4</v>
      </c>
      <c r="I450" s="795">
        <v>5.9956132221650194E-4</v>
      </c>
      <c r="J450" s="795">
        <v>6.9289927853399824E-4</v>
      </c>
      <c r="K450" s="795">
        <v>3.1310724786348665E-4</v>
      </c>
      <c r="L450" s="795">
        <v>3.9977418416681232E-4</v>
      </c>
      <c r="M450" s="795">
        <v>4.2136494865041563E-4</v>
      </c>
      <c r="N450" s="795">
        <v>5.5978104297382814E-4</v>
      </c>
      <c r="O450" s="795">
        <v>8.2826429261184664E-4</v>
      </c>
      <c r="P450" s="795">
        <v>8.8255587811025826E-4</v>
      </c>
      <c r="Q450" s="795">
        <v>9.3061050780751664E-4</v>
      </c>
      <c r="R450" s="795">
        <v>9.4893995074074589E-4</v>
      </c>
      <c r="S450" s="795">
        <v>9.5076826986661978E-4</v>
      </c>
      <c r="T450" s="795">
        <v>4.8335112941000347E-4</v>
      </c>
      <c r="U450" s="795">
        <v>4.8335112941000347E-4</v>
      </c>
      <c r="V450" s="795">
        <v>4.9388215129564372E-4</v>
      </c>
      <c r="W450" s="795">
        <v>5.0613328152837589E-4</v>
      </c>
      <c r="X450" s="795">
        <v>2.0029267458319122E-3</v>
      </c>
      <c r="Y450" s="795">
        <v>-2.7889369134102004E-3</v>
      </c>
      <c r="Z450" s="795">
        <v>-2.1284769260738745E-3</v>
      </c>
      <c r="AA450" s="795">
        <v>2.3572092122237098E-3</v>
      </c>
      <c r="AB450" s="795">
        <v>3.2923139104590327E-4</v>
      </c>
      <c r="AC450" s="795">
        <v>4.7613306026823565E-3</v>
      </c>
      <c r="AD450" s="795">
        <v>6.8638445935333969E-3</v>
      </c>
      <c r="AE450" s="795">
        <v>1.3523456614916718E-4</v>
      </c>
      <c r="AF450" s="795">
        <v>-2.0202149647670087E-3</v>
      </c>
      <c r="AG450" s="795">
        <v>4.7807800538592904E-3</v>
      </c>
      <c r="AH450" s="795">
        <v>-1.7138268564715897E-3</v>
      </c>
      <c r="AI450" s="795">
        <v>1.869990137105626E-2</v>
      </c>
    </row>
    <row r="451" spans="1:35" s="795" customFormat="1">
      <c r="A451" s="796">
        <v>44484</v>
      </c>
      <c r="B451" s="795">
        <v>2.3686535833333799E-4</v>
      </c>
      <c r="C451" s="795">
        <v>2.3819247716549974E-4</v>
      </c>
      <c r="D451" s="795">
        <v>3.1546891436851077E-4</v>
      </c>
      <c r="E451" s="795">
        <v>3.4976044639400961E-4</v>
      </c>
      <c r="F451" s="795">
        <v>2.7476764214617866E-4</v>
      </c>
      <c r="G451" s="795">
        <v>2.6537837193973957E-4</v>
      </c>
      <c r="H451" s="795">
        <v>3.1603937166502227E-4</v>
      </c>
      <c r="I451" s="795">
        <v>3.2322414206875649E-4</v>
      </c>
      <c r="J451" s="795">
        <v>8.0081445727064882E-4</v>
      </c>
      <c r="K451" s="795">
        <v>3.0447262669919262E-4</v>
      </c>
      <c r="L451" s="795">
        <v>3.8184604136537459E-4</v>
      </c>
      <c r="M451" s="795">
        <v>3.4662061048118531E-4</v>
      </c>
      <c r="N451" s="795">
        <v>4.0356749978154305E-4</v>
      </c>
      <c r="O451" s="795">
        <v>8.2826429261184664E-4</v>
      </c>
      <c r="P451" s="795">
        <v>8.8255587811025826E-4</v>
      </c>
      <c r="Q451" s="795">
        <v>9.3061050780751664E-4</v>
      </c>
      <c r="R451" s="795">
        <v>9.4893995074074589E-4</v>
      </c>
      <c r="S451" s="795">
        <v>9.5076826986661978E-4</v>
      </c>
      <c r="T451" s="795">
        <v>4.8335112941000347E-4</v>
      </c>
      <c r="U451" s="795">
        <v>4.8335112941000347E-4</v>
      </c>
      <c r="V451" s="795">
        <v>4.9388215129564372E-4</v>
      </c>
      <c r="W451" s="795">
        <v>5.0613328152837589E-4</v>
      </c>
      <c r="X451" s="795">
        <v>1.852184752648256E-3</v>
      </c>
      <c r="Y451" s="795">
        <v>4.6793467619177243E-3</v>
      </c>
      <c r="Z451" s="795">
        <v>7.1193892111698354E-4</v>
      </c>
      <c r="AA451" s="795">
        <v>4.1552392280468364E-3</v>
      </c>
      <c r="AB451" s="795">
        <v>4.0709102847986678E-3</v>
      </c>
      <c r="AC451" s="795">
        <v>1.8201166991467232E-2</v>
      </c>
      <c r="AD451" s="795">
        <v>4.9721869493961623E-3</v>
      </c>
      <c r="AE451" s="795">
        <v>1.558079091678044E-3</v>
      </c>
      <c r="AF451" s="795">
        <v>6.7824124916870954E-3</v>
      </c>
      <c r="AG451" s="795">
        <v>9.2672478694253435E-3</v>
      </c>
      <c r="AH451" s="795">
        <v>7.5301111599728188E-3</v>
      </c>
      <c r="AI451" s="795">
        <v>6.8527096278900856E-3</v>
      </c>
    </row>
    <row r="452" spans="1:35" s="795" customFormat="1">
      <c r="A452" s="796">
        <v>44487</v>
      </c>
      <c r="B452" s="795">
        <v>2.3686535833333799E-4</v>
      </c>
      <c r="C452" s="795">
        <v>2.5326783821855159E-4</v>
      </c>
      <c r="D452" s="795">
        <v>3.1546891436851077E-4</v>
      </c>
      <c r="E452" s="795">
        <v>2.8220135135614832E-4</v>
      </c>
      <c r="F452" s="795">
        <v>2.760493403586306E-4</v>
      </c>
      <c r="G452" s="795">
        <v>2.924480281636388E-4</v>
      </c>
      <c r="H452" s="795">
        <v>3.0573320646865021E-4</v>
      </c>
      <c r="I452" s="795">
        <v>3.3211607419314504E-4</v>
      </c>
      <c r="J452" s="795">
        <v>-6.6292100735942938E-5</v>
      </c>
      <c r="K452" s="795">
        <v>2.9180833441322385E-4</v>
      </c>
      <c r="L452" s="795">
        <v>4.3014859641354874E-4</v>
      </c>
      <c r="M452" s="795">
        <v>8.4661700543642304E-4</v>
      </c>
      <c r="N452" s="795">
        <v>3.7010269210102642E-4</v>
      </c>
      <c r="O452" s="795">
        <v>8.2826429261184664E-4</v>
      </c>
      <c r="P452" s="795">
        <v>8.8255587811025826E-4</v>
      </c>
      <c r="Q452" s="795">
        <v>9.3061050780751664E-4</v>
      </c>
      <c r="R452" s="795">
        <v>9.4893995074074589E-4</v>
      </c>
      <c r="S452" s="795">
        <v>9.5076826986661978E-4</v>
      </c>
      <c r="T452" s="795">
        <v>4.8335112941000347E-4</v>
      </c>
      <c r="U452" s="795">
        <v>4.8335112941000347E-4</v>
      </c>
      <c r="V452" s="795">
        <v>4.9388215129564372E-4</v>
      </c>
      <c r="W452" s="795">
        <v>5.0613328152837589E-4</v>
      </c>
      <c r="X452" s="795">
        <v>4.5070990923012921E-4</v>
      </c>
      <c r="Y452" s="795">
        <v>7.5820555583678839E-3</v>
      </c>
      <c r="Z452" s="795">
        <v>-7.9383591458304092E-4</v>
      </c>
      <c r="AA452" s="795">
        <v>3.2536589082110545E-4</v>
      </c>
      <c r="AB452" s="795">
        <v>3.2121938719864573E-4</v>
      </c>
      <c r="AC452" s="795">
        <v>7.1124442495684725E-4</v>
      </c>
      <c r="AD452" s="795">
        <v>2.405752382388826E-3</v>
      </c>
      <c r="AE452" s="795">
        <v>-2.0645684045936807E-3</v>
      </c>
      <c r="AF452" s="795">
        <v>-8.8428978133292535E-4</v>
      </c>
      <c r="AG452" s="795">
        <v>-1.1538953572290511E-2</v>
      </c>
      <c r="AH452" s="795">
        <v>2.2327893257636511E-3</v>
      </c>
      <c r="AI452" s="795">
        <v>2.5643930810483884E-3</v>
      </c>
    </row>
    <row r="453" spans="1:35" s="795" customFormat="1">
      <c r="A453" s="796">
        <v>44488</v>
      </c>
      <c r="B453" s="795">
        <v>2.3686535833333799E-4</v>
      </c>
      <c r="C453" s="795">
        <v>2.4991871806467891E-4</v>
      </c>
      <c r="D453" s="795">
        <v>3.1546891436851077E-4</v>
      </c>
      <c r="E453" s="795">
        <v>2.5482260777320853E-4</v>
      </c>
      <c r="F453" s="795">
        <v>2.7136003751282445E-4</v>
      </c>
      <c r="G453" s="795">
        <v>2.9236252731901224E-4</v>
      </c>
      <c r="H453" s="795">
        <v>1.3930431120723341E-4</v>
      </c>
      <c r="I453" s="795">
        <v>3.6198376094387363E-4</v>
      </c>
      <c r="J453" s="795">
        <v>3.4502190352170281E-4</v>
      </c>
      <c r="K453" s="795">
        <v>4.5235444479740927E-4</v>
      </c>
      <c r="L453" s="795">
        <v>3.8481652121946652E-4</v>
      </c>
      <c r="M453" s="795">
        <v>3.7269698943909191E-4</v>
      </c>
      <c r="N453" s="795">
        <v>4.638766763418456E-4</v>
      </c>
      <c r="O453" s="795">
        <v>8.2826429261184664E-4</v>
      </c>
      <c r="P453" s="795">
        <v>8.8255587811025826E-4</v>
      </c>
      <c r="Q453" s="795">
        <v>9.3061050780751664E-4</v>
      </c>
      <c r="R453" s="795">
        <v>9.4893995074074589E-4</v>
      </c>
      <c r="S453" s="795">
        <v>9.5076826986661978E-4</v>
      </c>
      <c r="T453" s="795">
        <v>4.8335112941000347E-4</v>
      </c>
      <c r="U453" s="795">
        <v>4.8335112941000347E-4</v>
      </c>
      <c r="V453" s="795">
        <v>4.9388215129564372E-4</v>
      </c>
      <c r="W453" s="795">
        <v>5.0613328152837589E-4</v>
      </c>
      <c r="X453" s="795">
        <v>1.4898376996965723E-3</v>
      </c>
      <c r="Y453" s="795">
        <v>1.0428114959957213E-3</v>
      </c>
      <c r="Z453" s="795">
        <v>8.9660471282138055E-4</v>
      </c>
      <c r="AA453" s="795">
        <v>1.53483686127176E-3</v>
      </c>
      <c r="AB453" s="795">
        <v>-5.155035408243247E-3</v>
      </c>
      <c r="AC453" s="795">
        <v>-1.5254634053440297E-2</v>
      </c>
      <c r="AD453" s="795">
        <v>5.8761857459153077E-3</v>
      </c>
      <c r="AE453" s="795">
        <v>-9.8081249511772217E-4</v>
      </c>
      <c r="AF453" s="795">
        <v>-2.0948064052580539E-3</v>
      </c>
      <c r="AG453" s="795">
        <v>-2.792198898137932E-2</v>
      </c>
      <c r="AH453" s="795">
        <v>-2.4945602111885679E-2</v>
      </c>
      <c r="AI453" s="795">
        <v>9.3201251835919319E-3</v>
      </c>
    </row>
    <row r="454" spans="1:35" s="795" customFormat="1">
      <c r="A454" s="796">
        <v>44489</v>
      </c>
      <c r="B454" s="795">
        <v>2.3686535833333799E-4</v>
      </c>
      <c r="C454" s="795">
        <v>2.5365899864593366E-4</v>
      </c>
      <c r="D454" s="795">
        <v>3.1546891436851077E-4</v>
      </c>
      <c r="E454" s="795">
        <v>2.6582208453196365E-4</v>
      </c>
      <c r="F454" s="795">
        <v>3.4100703147266209E-4</v>
      </c>
      <c r="G454" s="795">
        <v>2.5961732738077892E-4</v>
      </c>
      <c r="H454" s="795">
        <v>3.9466591032022436E-4</v>
      </c>
      <c r="I454" s="795">
        <v>6.7425983127034073E-5</v>
      </c>
      <c r="J454" s="795">
        <v>-9.628344951441159E-4</v>
      </c>
      <c r="K454" s="795">
        <v>2.3657407725807822E-4</v>
      </c>
      <c r="L454" s="795">
        <v>3.8484750606793128E-4</v>
      </c>
      <c r="M454" s="795">
        <v>3.5782159868569252E-4</v>
      </c>
      <c r="N454" s="795">
        <v>4.0927690091474567E-4</v>
      </c>
      <c r="O454" s="795">
        <v>8.2826429261184664E-4</v>
      </c>
      <c r="P454" s="795">
        <v>8.8255587811025826E-4</v>
      </c>
      <c r="Q454" s="795">
        <v>9.3061050780751664E-4</v>
      </c>
      <c r="R454" s="795">
        <v>9.4893995074074589E-4</v>
      </c>
      <c r="S454" s="795">
        <v>9.5076826986661978E-4</v>
      </c>
      <c r="T454" s="795">
        <v>4.8335112941000347E-4</v>
      </c>
      <c r="U454" s="795">
        <v>4.8335112941000347E-4</v>
      </c>
      <c r="V454" s="795">
        <v>4.9388215129564372E-4</v>
      </c>
      <c r="W454" s="795">
        <v>5.0613328152837589E-4</v>
      </c>
      <c r="X454" s="795">
        <v>-1.2640027570282042E-3</v>
      </c>
      <c r="Y454" s="795">
        <v>-2.5427996968210298E-3</v>
      </c>
      <c r="Z454" s="795">
        <v>-1.4978059245174258E-4</v>
      </c>
      <c r="AA454" s="795">
        <v>5.5186915112548363E-4</v>
      </c>
      <c r="AB454" s="795">
        <v>3.1695761313956794E-3</v>
      </c>
      <c r="AC454" s="795">
        <v>3.6237866905548533E-3</v>
      </c>
      <c r="AD454" s="795">
        <v>1.8986851212572375E-3</v>
      </c>
      <c r="AE454" s="795">
        <v>3.8745643746529446E-4</v>
      </c>
      <c r="AF454" s="795">
        <v>-1.074418083676032E-3</v>
      </c>
      <c r="AG454" s="795">
        <v>-6.3499494030255788E-3</v>
      </c>
      <c r="AH454" s="795">
        <v>-2.6492737390948484E-3</v>
      </c>
      <c r="AI454" s="795">
        <v>2.2024568320948568E-3</v>
      </c>
    </row>
    <row r="455" spans="1:35" s="795" customFormat="1">
      <c r="A455" s="796">
        <v>44490</v>
      </c>
      <c r="B455" s="795">
        <v>2.3686535833333799E-4</v>
      </c>
      <c r="C455" s="795">
        <v>2.2966086486420068E-4</v>
      </c>
      <c r="D455" s="795">
        <v>3.1546891436851077E-4</v>
      </c>
      <c r="E455" s="795">
        <v>2.8953356888705706E-4</v>
      </c>
      <c r="F455" s="795">
        <v>2.5844782689588008E-4</v>
      </c>
      <c r="G455" s="795">
        <v>2.6563746905039487E-4</v>
      </c>
      <c r="H455" s="795">
        <v>2.653260400220514E-4</v>
      </c>
      <c r="I455" s="795">
        <v>2.0750820106885115E-4</v>
      </c>
      <c r="J455" s="795">
        <v>4.1858029337049629E-4</v>
      </c>
      <c r="K455" s="795">
        <v>3.5294371097860378E-4</v>
      </c>
      <c r="L455" s="795">
        <v>3.8243340556487482E-4</v>
      </c>
      <c r="M455" s="795">
        <v>4.5490463383557334E-4</v>
      </c>
      <c r="N455" s="795">
        <v>6.4778751174854321E-4</v>
      </c>
      <c r="O455" s="795">
        <v>8.2826429261184664E-4</v>
      </c>
      <c r="P455" s="795">
        <v>8.8255587811025826E-4</v>
      </c>
      <c r="Q455" s="795">
        <v>9.3061050780751664E-4</v>
      </c>
      <c r="R455" s="795">
        <v>9.4893995074074589E-4</v>
      </c>
      <c r="S455" s="795">
        <v>9.5076826986661978E-4</v>
      </c>
      <c r="T455" s="795">
        <v>4.8335112941000347E-4</v>
      </c>
      <c r="U455" s="795">
        <v>4.8335112941000347E-4</v>
      </c>
      <c r="V455" s="795">
        <v>4.9388215129564372E-4</v>
      </c>
      <c r="W455" s="795">
        <v>5.0613328152837589E-4</v>
      </c>
      <c r="X455" s="795">
        <v>-1.6116945559710993E-3</v>
      </c>
      <c r="Y455" s="795">
        <v>9.5217544584786928E-3</v>
      </c>
      <c r="Z455" s="795">
        <v>2.2954168635767047E-3</v>
      </c>
      <c r="AA455" s="795">
        <v>1.6161487456121115E-3</v>
      </c>
      <c r="AB455" s="795">
        <v>6.4537666080100031E-4</v>
      </c>
      <c r="AC455" s="795">
        <v>-1.1048090574539149E-3</v>
      </c>
      <c r="AD455" s="795">
        <v>1.8642505344976801E-3</v>
      </c>
      <c r="AE455" s="795">
        <v>-5.6648850768917791E-3</v>
      </c>
      <c r="AF455" s="795">
        <v>-6.414429623451956E-3</v>
      </c>
      <c r="AG455" s="795">
        <v>-2.4903882288324186E-2</v>
      </c>
      <c r="AH455" s="795">
        <v>-2.1022370310786354E-2</v>
      </c>
      <c r="AI455" s="795">
        <v>2.2278230436514335E-3</v>
      </c>
    </row>
    <row r="456" spans="1:35" s="795" customFormat="1">
      <c r="A456" s="796">
        <v>44491</v>
      </c>
      <c r="B456" s="795">
        <v>2.3686535833333799E-4</v>
      </c>
      <c r="C456" s="795">
        <v>2.4774873026611743E-4</v>
      </c>
      <c r="D456" s="795">
        <v>3.1546891436851077E-4</v>
      </c>
      <c r="E456" s="795">
        <v>2.5747298284573006E-4</v>
      </c>
      <c r="F456" s="795">
        <v>1.9656480633223339E-4</v>
      </c>
      <c r="G456" s="795">
        <v>2.8825076599470201E-4</v>
      </c>
      <c r="H456" s="795">
        <v>1.6847597617286603E-4</v>
      </c>
      <c r="I456" s="795">
        <v>1.3406592748155255E-4</v>
      </c>
      <c r="J456" s="795">
        <v>-7.3267599517168325E-4</v>
      </c>
      <c r="K456" s="795">
        <v>2.3359379331466812E-4</v>
      </c>
      <c r="L456" s="795">
        <v>3.8219368932623787E-4</v>
      </c>
      <c r="M456" s="795">
        <v>2.5292516620734062E-4</v>
      </c>
      <c r="N456" s="795">
        <v>6.2287665687188465E-4</v>
      </c>
      <c r="O456" s="795">
        <v>8.2826429261184664E-4</v>
      </c>
      <c r="P456" s="795">
        <v>8.8255587811025826E-4</v>
      </c>
      <c r="Q456" s="795">
        <v>9.3061050780751664E-4</v>
      </c>
      <c r="R456" s="795">
        <v>9.4893995074074589E-4</v>
      </c>
      <c r="S456" s="795">
        <v>9.5076826986661978E-4</v>
      </c>
      <c r="T456" s="795">
        <v>4.8335112941000347E-4</v>
      </c>
      <c r="U456" s="795">
        <v>4.8335112941000347E-4</v>
      </c>
      <c r="V456" s="795">
        <v>4.9388215129564372E-4</v>
      </c>
      <c r="W456" s="795">
        <v>5.0613328152837589E-4</v>
      </c>
      <c r="X456" s="795">
        <v>-2.9198106832648563E-3</v>
      </c>
      <c r="Y456" s="795">
        <v>-4.0948867728308747E-3</v>
      </c>
      <c r="Z456" s="795">
        <v>-3.2106934461936243E-3</v>
      </c>
      <c r="AA456" s="795">
        <v>-1.4216326026195159E-3</v>
      </c>
      <c r="AB456" s="795">
        <v>2.3893886559300803E-3</v>
      </c>
      <c r="AC456" s="795">
        <v>-1.762046993323152E-2</v>
      </c>
      <c r="AD456" s="795">
        <v>-1.0319075981014558E-3</v>
      </c>
      <c r="AE456" s="795">
        <v>-2.9992292371439078E-3</v>
      </c>
      <c r="AF456" s="795">
        <v>4.7717136668845583E-5</v>
      </c>
      <c r="AG456" s="795">
        <v>-9.1457539688423184E-3</v>
      </c>
      <c r="AH456" s="795">
        <v>-1.1489544764600512E-2</v>
      </c>
      <c r="AI456" s="795">
        <v>-7.2251560943359383E-4</v>
      </c>
    </row>
    <row r="457" spans="1:35" s="795" customFormat="1">
      <c r="A457" s="796">
        <v>44494</v>
      </c>
      <c r="B457" s="795">
        <v>2.3686535833333799E-4</v>
      </c>
      <c r="C457" s="795">
        <v>2.4077837395641843E-4</v>
      </c>
      <c r="D457" s="795">
        <v>3.1546891436851077E-4</v>
      </c>
      <c r="E457" s="795">
        <v>2.5381370055965746E-4</v>
      </c>
      <c r="F457" s="795">
        <v>2.930273054824184E-4</v>
      </c>
      <c r="G457" s="795">
        <v>3.1637605608469954E-4</v>
      </c>
      <c r="H457" s="795">
        <v>2.4243738046991758E-4</v>
      </c>
      <c r="I457" s="795">
        <v>2.4637864578624935E-4</v>
      </c>
      <c r="J457" s="795">
        <v>1.8318647261361676E-4</v>
      </c>
      <c r="K457" s="795">
        <v>-2.363794582949108E-5</v>
      </c>
      <c r="L457" s="795">
        <v>4.187043952770253E-4</v>
      </c>
      <c r="M457" s="795">
        <v>5.2320342799450081E-4</v>
      </c>
      <c r="N457" s="795">
        <v>4.9322399813256368E-5</v>
      </c>
      <c r="O457" s="795">
        <v>8.2826429261184664E-4</v>
      </c>
      <c r="P457" s="795">
        <v>8.8255587811025826E-4</v>
      </c>
      <c r="Q457" s="795">
        <v>9.3061050780751664E-4</v>
      </c>
      <c r="R457" s="795">
        <v>9.4893995074074589E-4</v>
      </c>
      <c r="S457" s="795">
        <v>9.5076826986661978E-4</v>
      </c>
      <c r="T457" s="795">
        <v>4.8335112941000347E-4</v>
      </c>
      <c r="U457" s="795">
        <v>4.8335112941000347E-4</v>
      </c>
      <c r="V457" s="795">
        <v>4.9388215129564372E-4</v>
      </c>
      <c r="W457" s="795">
        <v>5.0613328152837589E-4</v>
      </c>
      <c r="X457" s="795">
        <v>-6.6602133236171035E-5</v>
      </c>
      <c r="Y457" s="795">
        <v>-4.297072010740477E-3</v>
      </c>
      <c r="Z457" s="795">
        <v>-3.0868350197436056E-3</v>
      </c>
      <c r="AA457" s="795">
        <v>-1.6324168167280995E-4</v>
      </c>
      <c r="AB457" s="795">
        <v>-1.3971111062889285E-3</v>
      </c>
      <c r="AC457" s="795">
        <v>6.6850538660849779E-3</v>
      </c>
      <c r="AD457" s="795">
        <v>2.5405419138064822E-3</v>
      </c>
      <c r="AE457" s="795">
        <v>4.694853395388332E-4</v>
      </c>
      <c r="AF457" s="795">
        <v>3.2443421255441418E-3</v>
      </c>
      <c r="AG457" s="795">
        <v>2.7698598877128777E-2</v>
      </c>
      <c r="AH457" s="795">
        <v>2.4463296432301718E-2</v>
      </c>
      <c r="AI457" s="795">
        <v>7.7396055021954346E-3</v>
      </c>
    </row>
    <row r="458" spans="1:35" s="795" customFormat="1">
      <c r="A458" s="796">
        <v>44495</v>
      </c>
      <c r="B458" s="795">
        <v>2.3686535833333799E-4</v>
      </c>
      <c r="C458" s="795">
        <v>2.3597162503818936E-4</v>
      </c>
      <c r="D458" s="795">
        <v>3.1546891436851077E-4</v>
      </c>
      <c r="E458" s="795">
        <v>2.5780191583946177E-4</v>
      </c>
      <c r="F458" s="795">
        <v>2.6069351520807693E-4</v>
      </c>
      <c r="G458" s="795">
        <v>2.8254726031451405E-4</v>
      </c>
      <c r="H458" s="795">
        <v>2.6400232778933663E-4</v>
      </c>
      <c r="I458" s="795">
        <v>1.7669008558995891E-4</v>
      </c>
      <c r="J458" s="795">
        <v>-2.3641678129304733E-4</v>
      </c>
      <c r="K458" s="795">
        <v>-1.1461926065348127E-4</v>
      </c>
      <c r="L458" s="795">
        <v>3.795359745690785E-4</v>
      </c>
      <c r="M458" s="795">
        <v>3.5181284384333544E-4</v>
      </c>
      <c r="N458" s="795">
        <v>5.3716093086353389E-4</v>
      </c>
      <c r="O458" s="795">
        <v>8.2826429261184664E-4</v>
      </c>
      <c r="P458" s="795">
        <v>8.8255587811025826E-4</v>
      </c>
      <c r="Q458" s="795">
        <v>9.3061050780751664E-4</v>
      </c>
      <c r="R458" s="795">
        <v>9.4893995074074589E-4</v>
      </c>
      <c r="S458" s="795">
        <v>9.5076826986661978E-4</v>
      </c>
      <c r="T458" s="795">
        <v>4.8335112941000347E-4</v>
      </c>
      <c r="U458" s="795">
        <v>4.8335112941000347E-4</v>
      </c>
      <c r="V458" s="795">
        <v>4.9388215129564372E-4</v>
      </c>
      <c r="W458" s="795">
        <v>5.0613328152837589E-4</v>
      </c>
      <c r="X458" s="795">
        <v>-1.791496529199077E-3</v>
      </c>
      <c r="Y458" s="795">
        <v>2.0661256921794546E-5</v>
      </c>
      <c r="Z458" s="795">
        <v>-2.4939678567174051E-3</v>
      </c>
      <c r="AA458" s="795">
        <v>3.8431693110803078E-3</v>
      </c>
      <c r="AB458" s="795">
        <v>-3.5827740144527276E-3</v>
      </c>
      <c r="AC458" s="795">
        <v>-1.5816399342646115E-2</v>
      </c>
      <c r="AD458" s="795">
        <v>4.7662720473784503E-4</v>
      </c>
      <c r="AE458" s="795">
        <v>-3.2942860079733238E-3</v>
      </c>
      <c r="AF458" s="795">
        <v>-3.5991558819935543E-3</v>
      </c>
      <c r="AG458" s="795">
        <v>-2.5038860118915318E-2</v>
      </c>
      <c r="AH458" s="795">
        <v>-1.8819009250007457E-2</v>
      </c>
      <c r="AI458" s="795">
        <v>-4.899397333124611E-5</v>
      </c>
    </row>
    <row r="459" spans="1:35" s="795" customFormat="1">
      <c r="A459" s="796">
        <v>44496</v>
      </c>
      <c r="B459" s="795">
        <v>2.3686535833333799E-4</v>
      </c>
      <c r="C459" s="795">
        <v>2.4144051508212527E-4</v>
      </c>
      <c r="D459" s="795">
        <v>3.1546891436851077E-4</v>
      </c>
      <c r="E459" s="795">
        <v>2.5874836509709453E-4</v>
      </c>
      <c r="F459" s="795">
        <v>1.6688706053646918E-4</v>
      </c>
      <c r="G459" s="795">
        <v>2.3603444444564303E-4</v>
      </c>
      <c r="H459" s="795">
        <v>4.1850109039143213E-4</v>
      </c>
      <c r="I459" s="795">
        <v>3.2711833449594607E-4</v>
      </c>
      <c r="J459" s="795">
        <v>-1.5749267916076448E-4</v>
      </c>
      <c r="K459" s="795">
        <v>5.5456057809188941E-4</v>
      </c>
      <c r="L459" s="795">
        <v>3.996007965361148E-4</v>
      </c>
      <c r="M459" s="795">
        <v>4.0102211229031681E-4</v>
      </c>
      <c r="N459" s="795">
        <v>2.2220390259253264E-4</v>
      </c>
      <c r="O459" s="795">
        <v>8.2826429261184664E-4</v>
      </c>
      <c r="P459" s="795">
        <v>8.8255587811025826E-4</v>
      </c>
      <c r="Q459" s="795">
        <v>9.3061050780751664E-4</v>
      </c>
      <c r="R459" s="795">
        <v>9.4893995074074589E-4</v>
      </c>
      <c r="S459" s="795">
        <v>9.5076826986661978E-4</v>
      </c>
      <c r="T459" s="795">
        <v>4.8335112941000347E-4</v>
      </c>
      <c r="U459" s="795">
        <v>4.8335112941000347E-4</v>
      </c>
      <c r="V459" s="795">
        <v>4.9388215129564372E-4</v>
      </c>
      <c r="W459" s="795">
        <v>5.0613328152837589E-4</v>
      </c>
      <c r="X459" s="795">
        <v>-3.7544465403580585E-3</v>
      </c>
      <c r="Y459" s="795">
        <v>-9.6161125015085114E-3</v>
      </c>
      <c r="Z459" s="795">
        <v>-1.1839995469353881E-2</v>
      </c>
      <c r="AA459" s="795">
        <v>-4.2939271756615716E-3</v>
      </c>
      <c r="AB459" s="795">
        <v>2.1640039609869266E-3</v>
      </c>
      <c r="AC459" s="795">
        <v>-5.6865101057229639E-3</v>
      </c>
      <c r="AD459" s="795">
        <v>-1.2470474239093532E-3</v>
      </c>
      <c r="AE459" s="795">
        <v>-1.077281987879708E-3</v>
      </c>
      <c r="AF459" s="795">
        <v>1.97926116152769E-3</v>
      </c>
      <c r="AG459" s="795">
        <v>-1.7085222331846506E-2</v>
      </c>
      <c r="AH459" s="795">
        <v>2.8463789154153929E-3</v>
      </c>
      <c r="AI459" s="795">
        <v>-1.9860956901233129E-3</v>
      </c>
    </row>
    <row r="460" spans="1:35" s="795" customFormat="1">
      <c r="A460" s="796">
        <v>44497</v>
      </c>
      <c r="B460" s="795">
        <v>2.9256277950295839E-4</v>
      </c>
      <c r="C460" s="795">
        <v>2.4405754821765768E-4</v>
      </c>
      <c r="D460" s="795">
        <v>3.7117071251668854E-4</v>
      </c>
      <c r="E460" s="795">
        <v>2.6135109772074117E-4</v>
      </c>
      <c r="F460" s="795">
        <v>2.7385497604792697E-4</v>
      </c>
      <c r="G460" s="795">
        <v>2.9787480968335167E-4</v>
      </c>
      <c r="H460" s="795">
        <v>2.0911423156078079E-4</v>
      </c>
      <c r="I460" s="795">
        <v>-9.5783648683456235E-5</v>
      </c>
      <c r="J460" s="795">
        <v>-4.996622955952823E-4</v>
      </c>
      <c r="K460" s="795">
        <v>-3.9425976104290328E-4</v>
      </c>
      <c r="L460" s="795">
        <v>3.856058841169574E-4</v>
      </c>
      <c r="M460" s="795">
        <v>1.8538402058676517E-4</v>
      </c>
      <c r="N460" s="795">
        <v>3.399206036409641E-4</v>
      </c>
      <c r="O460" s="795">
        <v>8.2826429261184664E-4</v>
      </c>
      <c r="P460" s="795">
        <v>8.8255587811025826E-4</v>
      </c>
      <c r="Q460" s="795">
        <v>9.3061050780751664E-4</v>
      </c>
      <c r="R460" s="795">
        <v>9.4893995074074589E-4</v>
      </c>
      <c r="S460" s="795">
        <v>9.5076826986661978E-4</v>
      </c>
      <c r="T460" s="795">
        <v>4.8335112941000347E-4</v>
      </c>
      <c r="U460" s="795">
        <v>4.8335112941000347E-4</v>
      </c>
      <c r="V460" s="795">
        <v>4.9388215129564372E-4</v>
      </c>
      <c r="W460" s="795">
        <v>5.0613328152837589E-4</v>
      </c>
      <c r="X460" s="795">
        <v>1.7358815532071414E-3</v>
      </c>
      <c r="Y460" s="795">
        <v>5.0916662849167516E-3</v>
      </c>
      <c r="Z460" s="795">
        <v>2.7142074800872162E-3</v>
      </c>
      <c r="AA460" s="795">
        <v>-1.4784692459124393E-4</v>
      </c>
      <c r="AB460" s="795">
        <v>3.8259154489539426E-4</v>
      </c>
      <c r="AC460" s="795">
        <v>-1.7943090833749675E-3</v>
      </c>
      <c r="AD460" s="795">
        <v>4.1817998358575359E-3</v>
      </c>
      <c r="AE460" s="795">
        <v>-2.7554214329436055E-3</v>
      </c>
      <c r="AF460" s="795">
        <v>-1.2670609207884542E-2</v>
      </c>
      <c r="AG460" s="795">
        <v>-1.9916865948908513E-2</v>
      </c>
      <c r="AH460" s="795">
        <v>-1.2158058329982735E-2</v>
      </c>
      <c r="AI460" s="795">
        <v>6.4150704651222412E-4</v>
      </c>
    </row>
    <row r="461" spans="1:35" s="795" customFormat="1">
      <c r="A461" s="796">
        <v>44498</v>
      </c>
      <c r="B461" s="795">
        <v>2.9256277950295839E-4</v>
      </c>
      <c r="C461" s="795">
        <v>3.013737656767379E-4</v>
      </c>
      <c r="D461" s="795">
        <v>3.7117071251668854E-4</v>
      </c>
      <c r="E461" s="795">
        <v>3.5957447807155596E-4</v>
      </c>
      <c r="F461" s="795">
        <v>2.7919602377202146E-4</v>
      </c>
      <c r="G461" s="795">
        <v>2.8894644490895516E-4</v>
      </c>
      <c r="H461" s="795">
        <v>3.7760357215965712E-4</v>
      </c>
      <c r="I461" s="795">
        <v>6.3986612952837696E-4</v>
      </c>
      <c r="J461" s="795">
        <v>1.098964821902193E-3</v>
      </c>
      <c r="K461" s="795">
        <v>2.8639770324789815E-4</v>
      </c>
      <c r="L461" s="795">
        <v>4.3847496106663719E-4</v>
      </c>
      <c r="M461" s="795">
        <v>7.143043619029843E-3</v>
      </c>
      <c r="N461" s="795">
        <v>4.7188644050333295E-4</v>
      </c>
      <c r="O461" s="795">
        <v>8.2826429261184664E-4</v>
      </c>
      <c r="P461" s="795">
        <v>8.8255587811025826E-4</v>
      </c>
      <c r="Q461" s="795">
        <v>9.3061050780751664E-4</v>
      </c>
      <c r="R461" s="795">
        <v>9.4893995074074589E-4</v>
      </c>
      <c r="S461" s="795">
        <v>9.5076826986661978E-4</v>
      </c>
      <c r="T461" s="795">
        <v>4.8335112941000347E-4</v>
      </c>
      <c r="U461" s="795">
        <v>4.8335112941000347E-4</v>
      </c>
      <c r="V461" s="795">
        <v>4.9388215129564372E-4</v>
      </c>
      <c r="W461" s="795">
        <v>5.0613328152837589E-4</v>
      </c>
      <c r="X461" s="795">
        <v>1.4748902915224793E-3</v>
      </c>
      <c r="Y461" s="795">
        <v>6.4411177880316917E-3</v>
      </c>
      <c r="Z461" s="795">
        <v>1.4086425016437421E-3</v>
      </c>
      <c r="AA461" s="795">
        <v>2.251069410787343E-3</v>
      </c>
      <c r="AB461" s="795">
        <v>1.0922790750693689E-3</v>
      </c>
      <c r="AC461" s="795">
        <v>-8.7136458475838285E-3</v>
      </c>
      <c r="AD461" s="795">
        <v>1.142384897736104E-3</v>
      </c>
      <c r="AE461" s="795">
        <v>-4.6306416265305961E-3</v>
      </c>
      <c r="AF461" s="795">
        <v>-5.142250501526946E-3</v>
      </c>
      <c r="AG461" s="795">
        <v>-1.6910658058376105E-2</v>
      </c>
      <c r="AH461" s="795">
        <v>-1.0512750345289534E-2</v>
      </c>
      <c r="AI461" s="795">
        <v>1.1591455094453362E-2</v>
      </c>
    </row>
    <row r="462" spans="1:35" s="795" customFormat="1">
      <c r="A462" s="796">
        <v>44501</v>
      </c>
      <c r="B462" s="795">
        <v>2.9256277950295839E-4</v>
      </c>
      <c r="C462" s="795">
        <v>3.2025870486118713E-4</v>
      </c>
      <c r="D462" s="795">
        <v>3.7117071251668854E-4</v>
      </c>
      <c r="E462" s="795">
        <v>3.6882926287140627E-4</v>
      </c>
      <c r="F462" s="795">
        <v>2.9833961281355847E-4</v>
      </c>
      <c r="G462" s="795">
        <v>3.0543255712234263E-4</v>
      </c>
      <c r="H462" s="795">
        <v>3.3233471681914928E-4</v>
      </c>
      <c r="I462" s="795">
        <v>2.0118587480699723E-4</v>
      </c>
      <c r="J462" s="795">
        <v>5.0356748131252793E-4</v>
      </c>
      <c r="K462" s="795">
        <v>2.9520009950512183E-4</v>
      </c>
      <c r="L462" s="795">
        <v>4.5935124814344697E-4</v>
      </c>
      <c r="M462" s="795">
        <v>8.1724958381168555E-4</v>
      </c>
      <c r="N462" s="795">
        <v>3.3892424428838552E-4</v>
      </c>
      <c r="O462" s="795">
        <v>6.7984039781432415E-4</v>
      </c>
      <c r="P462" s="795">
        <v>7.3412393181304658E-4</v>
      </c>
      <c r="Q462" s="795">
        <v>7.8217143495762365E-4</v>
      </c>
      <c r="R462" s="795">
        <v>8.0049815961502624E-4</v>
      </c>
      <c r="S462" s="795">
        <v>8.0232620759912443E-4</v>
      </c>
      <c r="T462" s="795">
        <v>4.8335112941000347E-4</v>
      </c>
      <c r="U462" s="795">
        <v>4.8335112941000347E-4</v>
      </c>
      <c r="V462" s="795">
        <v>4.9388215129564372E-4</v>
      </c>
      <c r="W462" s="795">
        <v>5.0613328152837589E-4</v>
      </c>
      <c r="X462" s="795">
        <v>4.9877095311137154E-3</v>
      </c>
      <c r="Y462" s="795">
        <v>3.6087584614998836E-3</v>
      </c>
      <c r="Z462" s="795">
        <v>5.8955879573896475E-3</v>
      </c>
      <c r="AA462" s="795">
        <v>-9.6276390785354771E-5</v>
      </c>
      <c r="AB462" s="795">
        <v>3.0564762116440658E-3</v>
      </c>
      <c r="AC462" s="795">
        <v>1.5722869448330901E-2</v>
      </c>
      <c r="AD462" s="795">
        <v>1.6998140241366588E-3</v>
      </c>
      <c r="AE462" s="795">
        <v>-1.5951067693457111E-3</v>
      </c>
      <c r="AF462" s="795">
        <v>2.0007454176358408E-3</v>
      </c>
      <c r="AG462" s="795">
        <v>2.0012441732639052E-2</v>
      </c>
      <c r="AH462" s="795">
        <v>1.6992385735664195E-2</v>
      </c>
      <c r="AI462" s="795">
        <v>-5.1462991797779356E-4</v>
      </c>
    </row>
    <row r="463" spans="1:35" s="795" customFormat="1">
      <c r="A463" s="796">
        <v>44503</v>
      </c>
      <c r="B463" s="795">
        <v>2.9256277950295839E-4</v>
      </c>
      <c r="C463" s="795">
        <v>2.8885622849483816E-4</v>
      </c>
      <c r="D463" s="795">
        <v>3.7117071251668854E-4</v>
      </c>
      <c r="E463" s="795">
        <v>3.4082746028274435E-4</v>
      </c>
      <c r="F463" s="795">
        <v>3.3830607172791183E-4</v>
      </c>
      <c r="G463" s="795">
        <v>2.9374413339966488E-4</v>
      </c>
      <c r="H463" s="795">
        <v>4.014480829830358E-4</v>
      </c>
      <c r="I463" s="795">
        <v>4.920211075560843E-4</v>
      </c>
      <c r="J463" s="795">
        <v>1.0463142285663807E-3</v>
      </c>
      <c r="K463" s="795">
        <v>3.4858675859283927E-4</v>
      </c>
      <c r="L463" s="795">
        <v>4.5742948487559332E-4</v>
      </c>
      <c r="M463" s="795">
        <v>5.4124871988903145E-4</v>
      </c>
      <c r="N463" s="795">
        <v>2.8955653028051032E-4</v>
      </c>
      <c r="O463" s="795">
        <v>6.7984039781432415E-4</v>
      </c>
      <c r="P463" s="795">
        <v>7.3412393181304658E-4</v>
      </c>
      <c r="Q463" s="795">
        <v>7.8217143495762365E-4</v>
      </c>
      <c r="R463" s="795">
        <v>8.0049815961502624E-4</v>
      </c>
      <c r="S463" s="795">
        <v>8.0232620759912443E-4</v>
      </c>
      <c r="T463" s="795">
        <v>4.8335112941000347E-4</v>
      </c>
      <c r="U463" s="795">
        <v>4.8335112941000347E-4</v>
      </c>
      <c r="V463" s="795">
        <v>4.9388215129564372E-4</v>
      </c>
      <c r="W463" s="795">
        <v>5.0613328152837589E-4</v>
      </c>
      <c r="X463" s="795">
        <v>-2.648209085811204E-3</v>
      </c>
      <c r="Y463" s="795">
        <v>4.4986417406511769E-4</v>
      </c>
      <c r="Z463" s="795">
        <v>1.0328673929300702E-3</v>
      </c>
      <c r="AA463" s="795">
        <v>2.2475367826109149E-3</v>
      </c>
      <c r="AB463" s="795">
        <v>1.8510016316017897E-3</v>
      </c>
      <c r="AC463" s="795">
        <v>1.1388953775364197E-3</v>
      </c>
      <c r="AD463" s="795">
        <v>6.048827848719851E-3</v>
      </c>
      <c r="AE463" s="795">
        <v>3.2332867975310986E-3</v>
      </c>
      <c r="AF463" s="795">
        <v>-1.2152016442563696E-3</v>
      </c>
      <c r="AG463" s="795">
        <v>2.0285240702650142E-2</v>
      </c>
      <c r="AH463" s="795">
        <v>8.9644293385024998E-3</v>
      </c>
      <c r="AI463" s="795">
        <v>1.0196380832996788E-2</v>
      </c>
    </row>
    <row r="464" spans="1:35" s="795" customFormat="1">
      <c r="A464" s="796">
        <v>44504</v>
      </c>
      <c r="B464" s="795">
        <v>2.9256277950295839E-4</v>
      </c>
      <c r="C464" s="795">
        <v>2.9463447180222424E-4</v>
      </c>
      <c r="D464" s="795">
        <v>3.7117071251668854E-4</v>
      </c>
      <c r="E464" s="795">
        <v>3.1211953249554725E-4</v>
      </c>
      <c r="F464" s="795">
        <v>2.9652644699362796E-4</v>
      </c>
      <c r="G464" s="795">
        <v>2.7820219558938319E-4</v>
      </c>
      <c r="H464" s="795">
        <v>2.3029428147203213E-4</v>
      </c>
      <c r="I464" s="795">
        <v>2.7429019005253963E-4</v>
      </c>
      <c r="J464" s="795">
        <v>-3.0736295180378015E-4</v>
      </c>
      <c r="K464" s="795">
        <v>2.7038782804456041E-4</v>
      </c>
      <c r="L464" s="795">
        <v>4.3592099076117385E-4</v>
      </c>
      <c r="M464" s="795">
        <v>4.6420790076528995E-4</v>
      </c>
      <c r="N464" s="795">
        <v>2.5423153780623764E-4</v>
      </c>
      <c r="O464" s="795">
        <v>6.7984039781432415E-4</v>
      </c>
      <c r="P464" s="795">
        <v>7.3412393181304658E-4</v>
      </c>
      <c r="Q464" s="795">
        <v>7.8217143495762365E-4</v>
      </c>
      <c r="R464" s="795">
        <v>8.0049815961502624E-4</v>
      </c>
      <c r="S464" s="795">
        <v>8.0232620759912443E-4</v>
      </c>
      <c r="T464" s="795">
        <v>4.8335112941000347E-4</v>
      </c>
      <c r="U464" s="795">
        <v>4.8335112941000347E-4</v>
      </c>
      <c r="V464" s="795">
        <v>4.9388215129564372E-4</v>
      </c>
      <c r="W464" s="795">
        <v>5.0613328152837589E-4</v>
      </c>
      <c r="X464" s="795">
        <v>-2.7018250960985091E-3</v>
      </c>
      <c r="Y464" s="795">
        <v>-4.2436893009897281E-3</v>
      </c>
      <c r="Z464" s="795">
        <v>-4.0973242213645511E-3</v>
      </c>
      <c r="AA464" s="795">
        <v>8.4687722265441856E-4</v>
      </c>
      <c r="AB464" s="795">
        <v>-8.6122704068525291E-4</v>
      </c>
      <c r="AC464" s="795">
        <v>-6.1510730844224204E-3</v>
      </c>
      <c r="AD464" s="795">
        <v>2.248081461396767E-3</v>
      </c>
      <c r="AE464" s="795">
        <v>-1.2252978166606976E-3</v>
      </c>
      <c r="AF464" s="795">
        <v>-4.0432790515197992E-3</v>
      </c>
      <c r="AG464" s="795">
        <v>-1.3736919485979104E-2</v>
      </c>
      <c r="AH464" s="795">
        <v>-1.2950286301660063E-2</v>
      </c>
      <c r="AI464" s="795">
        <v>3.9485502654308391E-3</v>
      </c>
    </row>
    <row r="465" spans="1:35" s="795" customFormat="1">
      <c r="A465" s="796">
        <v>44505</v>
      </c>
      <c r="B465" s="795">
        <v>2.9256277950295839E-4</v>
      </c>
      <c r="C465" s="795">
        <v>2.9652972324845095E-4</v>
      </c>
      <c r="D465" s="795">
        <v>3.7117071251668854E-4</v>
      </c>
      <c r="E465" s="795">
        <v>3.0926495302940893E-4</v>
      </c>
      <c r="F465" s="795">
        <v>3.3565714826666593E-4</v>
      </c>
      <c r="G465" s="795">
        <v>3.0682023865757913E-4</v>
      </c>
      <c r="H465" s="795">
        <v>2.9208879954079059E-4</v>
      </c>
      <c r="I465" s="795">
        <v>7.2850027570936504E-4</v>
      </c>
      <c r="J465" s="795">
        <v>6.9049625219164135E-4</v>
      </c>
      <c r="K465" s="795">
        <v>2.5713758105094797E-4</v>
      </c>
      <c r="L465" s="795">
        <v>4.3568179594366541E-4</v>
      </c>
      <c r="M465" s="795">
        <v>4.2385317592463778E-4</v>
      </c>
      <c r="N465" s="795">
        <v>6.399214455656832E-4</v>
      </c>
      <c r="O465" s="795">
        <v>6.7984039781432415E-4</v>
      </c>
      <c r="P465" s="795">
        <v>7.3412393181304658E-4</v>
      </c>
      <c r="Q465" s="795">
        <v>7.8217143495762365E-4</v>
      </c>
      <c r="R465" s="795">
        <v>8.0049815961502624E-4</v>
      </c>
      <c r="S465" s="795">
        <v>8.0232620759912443E-4</v>
      </c>
      <c r="T465" s="795">
        <v>4.8335112941000347E-4</v>
      </c>
      <c r="U465" s="795">
        <v>4.8335112941000347E-4</v>
      </c>
      <c r="V465" s="795">
        <v>4.9388215129564372E-4</v>
      </c>
      <c r="W465" s="795">
        <v>5.0613328152837589E-4</v>
      </c>
      <c r="X465" s="795">
        <v>-5.9336927771214132E-4</v>
      </c>
      <c r="Y465" s="795">
        <v>-9.5760350728484323E-3</v>
      </c>
      <c r="Z465" s="795">
        <v>-7.5079834556919245E-3</v>
      </c>
      <c r="AA465" s="795">
        <v>4.1168621013709661E-3</v>
      </c>
      <c r="AB465" s="795">
        <v>-1.0437412558463866E-3</v>
      </c>
      <c r="AC465" s="795">
        <v>9.910781990619677E-3</v>
      </c>
      <c r="AD465" s="795">
        <v>4.0115377543676889E-3</v>
      </c>
      <c r="AE465" s="795">
        <v>4.4304927583291853E-3</v>
      </c>
      <c r="AF465" s="795">
        <v>6.6198890032147517E-3</v>
      </c>
      <c r="AG465" s="795">
        <v>5.1516511361744621E-2</v>
      </c>
      <c r="AH465" s="795">
        <v>1.5191541424565358E-2</v>
      </c>
      <c r="AI465" s="795">
        <v>3.4403419481685571E-3</v>
      </c>
    </row>
    <row r="466" spans="1:35" s="795" customFormat="1">
      <c r="A466" s="796">
        <v>44508</v>
      </c>
      <c r="B466" s="795">
        <v>2.9256277950295839E-4</v>
      </c>
      <c r="C466" s="795">
        <v>2.954080205905818E-4</v>
      </c>
      <c r="D466" s="795">
        <v>3.7117071251668854E-4</v>
      </c>
      <c r="E466" s="795">
        <v>3.1982718123102494E-4</v>
      </c>
      <c r="F466" s="795">
        <v>3.1148048947859941E-4</v>
      </c>
      <c r="G466" s="795">
        <v>3.1003612306990114E-4</v>
      </c>
      <c r="H466" s="795">
        <v>3.2321849755456711E-4</v>
      </c>
      <c r="I466" s="795">
        <v>3.860107321436157E-4</v>
      </c>
      <c r="J466" s="795">
        <v>4.9886566340262561E-4</v>
      </c>
      <c r="K466" s="795">
        <v>2.7765549348024443E-4</v>
      </c>
      <c r="L466" s="795">
        <v>4.6810539822672581E-4</v>
      </c>
      <c r="M466" s="795">
        <v>7.2242947457645812E-4</v>
      </c>
      <c r="N466" s="795">
        <v>2.6045274151109687E-4</v>
      </c>
      <c r="O466" s="795">
        <v>6.7984039781432415E-4</v>
      </c>
      <c r="P466" s="795">
        <v>7.3412393181304658E-4</v>
      </c>
      <c r="Q466" s="795">
        <v>7.8217143495762365E-4</v>
      </c>
      <c r="R466" s="795">
        <v>8.0049815961502624E-4</v>
      </c>
      <c r="S466" s="795">
        <v>8.0232620759912443E-4</v>
      </c>
      <c r="T466" s="795">
        <v>4.8335112941000347E-4</v>
      </c>
      <c r="U466" s="795">
        <v>4.8335112941000347E-4</v>
      </c>
      <c r="V466" s="795">
        <v>4.9388215129564372E-4</v>
      </c>
      <c r="W466" s="795">
        <v>5.0613328152837589E-4</v>
      </c>
      <c r="X466" s="795">
        <v>2.5861407158789262E-4</v>
      </c>
      <c r="Y466" s="795">
        <v>-3.2409142292700865E-3</v>
      </c>
      <c r="Z466" s="795">
        <v>2.550726243591539E-3</v>
      </c>
      <c r="AA466" s="795">
        <v>1.8938027182258121E-3</v>
      </c>
      <c r="AB466" s="795">
        <v>1.5258927337378214E-3</v>
      </c>
      <c r="AC466" s="795">
        <v>-8.8715974214120807E-3</v>
      </c>
      <c r="AD466" s="795">
        <v>1.7307347260020478E-4</v>
      </c>
      <c r="AE466" s="795">
        <v>-3.4679959531814797E-3</v>
      </c>
      <c r="AF466" s="795">
        <v>-2.6230513355701701E-3</v>
      </c>
      <c r="AG466" s="795">
        <v>-8.4215812296488668E-3</v>
      </c>
      <c r="AH466" s="795">
        <v>-4.4109317890207445E-3</v>
      </c>
      <c r="AI466" s="795">
        <v>1.6365648856180304E-3</v>
      </c>
    </row>
    <row r="467" spans="1:35" s="795" customFormat="1">
      <c r="A467" s="796">
        <v>44509</v>
      </c>
      <c r="B467" s="795">
        <v>2.9256277950295839E-4</v>
      </c>
      <c r="C467" s="795">
        <v>2.9368441568378145E-4</v>
      </c>
      <c r="D467" s="795">
        <v>3.7117071251668854E-4</v>
      </c>
      <c r="E467" s="795">
        <v>3.4792244011572215E-4</v>
      </c>
      <c r="F467" s="795">
        <v>3.0138246705480043E-4</v>
      </c>
      <c r="G467" s="795">
        <v>2.8953472596793262E-4</v>
      </c>
      <c r="H467" s="795">
        <v>3.9977428633797274E-4</v>
      </c>
      <c r="I467" s="795">
        <v>4.6273560332510399E-4</v>
      </c>
      <c r="J467" s="795">
        <v>9.3059625263758328E-4</v>
      </c>
      <c r="K467" s="795">
        <v>2.978823464421243E-4</v>
      </c>
      <c r="L467" s="795">
        <v>4.313354525598001E-4</v>
      </c>
      <c r="M467" s="795">
        <v>5.6774933658365612E-4</v>
      </c>
      <c r="N467" s="795">
        <v>4.4409296076253213E-4</v>
      </c>
      <c r="O467" s="795">
        <v>6.7984039781432415E-4</v>
      </c>
      <c r="P467" s="795">
        <v>7.3412393181304658E-4</v>
      </c>
      <c r="Q467" s="795">
        <v>7.8217143495762365E-4</v>
      </c>
      <c r="R467" s="795">
        <v>8.0049815961502624E-4</v>
      </c>
      <c r="S467" s="795">
        <v>8.0232620759912443E-4</v>
      </c>
      <c r="T467" s="795">
        <v>4.8335112941000347E-4</v>
      </c>
      <c r="U467" s="795">
        <v>4.8335112941000347E-4</v>
      </c>
      <c r="V467" s="795">
        <v>4.9388215129564372E-4</v>
      </c>
      <c r="W467" s="795">
        <v>5.0613328152837589E-4</v>
      </c>
      <c r="X467" s="795">
        <v>-2.8848098339046002E-3</v>
      </c>
      <c r="Y467" s="795">
        <v>-7.4156823361308799E-3</v>
      </c>
      <c r="Z467" s="795">
        <v>-5.1737822305673031E-3</v>
      </c>
      <c r="AA467" s="795">
        <v>2.2646122247325096E-3</v>
      </c>
      <c r="AB467" s="795">
        <v>-8.1971845014605638E-4</v>
      </c>
      <c r="AC467" s="795">
        <v>-9.1374965530230945E-3</v>
      </c>
      <c r="AD467" s="795">
        <v>-1.3938735184140238E-3</v>
      </c>
      <c r="AE467" s="795">
        <v>3.799754193567928E-3</v>
      </c>
      <c r="AF467" s="795">
        <v>4.2998000176737161E-3</v>
      </c>
      <c r="AG467" s="795">
        <v>-1.9206237727356079E-3</v>
      </c>
      <c r="AH467" s="795">
        <v>1.0356487852133833E-2</v>
      </c>
      <c r="AI467" s="795">
        <v>-2.7407459489843244E-3</v>
      </c>
    </row>
    <row r="468" spans="1:35" s="795" customFormat="1">
      <c r="A468" s="796">
        <v>44510</v>
      </c>
      <c r="B468" s="795">
        <v>2.9256277950295839E-4</v>
      </c>
      <c r="C468" s="795">
        <v>3.034995957214015E-4</v>
      </c>
      <c r="D468" s="795">
        <v>3.7117071251668854E-4</v>
      </c>
      <c r="E468" s="795">
        <v>3.2741813812009468E-4</v>
      </c>
      <c r="F468" s="795">
        <v>2.923745106713227E-4</v>
      </c>
      <c r="G468" s="795">
        <v>2.982722812425731E-4</v>
      </c>
      <c r="H468" s="795">
        <v>4.1523777707874743E-4</v>
      </c>
      <c r="I468" s="795">
        <v>4.1030139994835402E-4</v>
      </c>
      <c r="J468" s="795">
        <v>1.7551757899325615E-4</v>
      </c>
      <c r="K468" s="795">
        <v>3.4268669293080478E-4</v>
      </c>
      <c r="L468" s="795">
        <v>4.7169616528530689E-4</v>
      </c>
      <c r="M468" s="795">
        <v>4.5153296236088991E-4</v>
      </c>
      <c r="N468" s="795">
        <v>2.0845812623560001E-4</v>
      </c>
      <c r="O468" s="795">
        <v>6.7984039781432415E-4</v>
      </c>
      <c r="P468" s="795">
        <v>7.3412393181304658E-4</v>
      </c>
      <c r="Q468" s="795">
        <v>7.8217143495762365E-4</v>
      </c>
      <c r="R468" s="795">
        <v>8.0049815961502624E-4</v>
      </c>
      <c r="S468" s="795">
        <v>8.0232620759912443E-4</v>
      </c>
      <c r="T468" s="795">
        <v>4.8335112941000347E-4</v>
      </c>
      <c r="U468" s="795">
        <v>4.8335112941000347E-4</v>
      </c>
      <c r="V468" s="795">
        <v>4.9388215129564372E-4</v>
      </c>
      <c r="W468" s="795">
        <v>5.0613328152837589E-4</v>
      </c>
      <c r="X468" s="795">
        <v>3.237798571079864E-3</v>
      </c>
      <c r="Y468" s="795">
        <v>1.2767602107265352E-2</v>
      </c>
      <c r="Z468" s="795">
        <v>1.2213999743990733E-2</v>
      </c>
      <c r="AA468" s="795">
        <v>1.3079399522168966E-3</v>
      </c>
      <c r="AB468" s="795">
        <v>4.878880106371497E-3</v>
      </c>
      <c r="AC468" s="795">
        <v>1.040642431765626E-2</v>
      </c>
      <c r="AD468" s="795">
        <v>-2.6745250823501099E-3</v>
      </c>
      <c r="AE468" s="795">
        <v>-1.9502485621665233E-3</v>
      </c>
      <c r="AF468" s="795">
        <v>2.7987938421902836E-3</v>
      </c>
      <c r="AG468" s="795">
        <v>9.8130729278667062E-5</v>
      </c>
      <c r="AH468" s="795">
        <v>7.6328647236365565E-3</v>
      </c>
      <c r="AI468" s="795">
        <v>-6.8341452005693526E-3</v>
      </c>
    </row>
    <row r="469" spans="1:35" s="795" customFormat="1">
      <c r="A469" s="796">
        <v>44511</v>
      </c>
      <c r="B469" s="795">
        <v>2.9256277950295839E-4</v>
      </c>
      <c r="C469" s="795">
        <v>2.9333696446864899E-4</v>
      </c>
      <c r="D469" s="795">
        <v>3.7117071251668854E-4</v>
      </c>
      <c r="E469" s="795">
        <v>4.3158053382730266E-4</v>
      </c>
      <c r="F469" s="795">
        <v>2.9282932831597996E-4</v>
      </c>
      <c r="G469" s="795">
        <v>2.8715992768635346E-4</v>
      </c>
      <c r="H469" s="795">
        <v>3.9768164687692398E-4</v>
      </c>
      <c r="I469" s="795">
        <v>6.3906197335161785E-4</v>
      </c>
      <c r="J469" s="795">
        <v>4.3243293565642382E-4</v>
      </c>
      <c r="K469" s="795">
        <v>4.1651235205431014E-4</v>
      </c>
      <c r="L469" s="795">
        <v>4.3981754449373689E-4</v>
      </c>
      <c r="M469" s="795">
        <v>2.0207977873432093E-4</v>
      </c>
      <c r="N469" s="795">
        <v>3.9253303437836173E-4</v>
      </c>
      <c r="O469" s="795">
        <v>6.7984039781432415E-4</v>
      </c>
      <c r="P469" s="795">
        <v>7.3412393181304658E-4</v>
      </c>
      <c r="Q469" s="795">
        <v>7.8217143495762365E-4</v>
      </c>
      <c r="R469" s="795">
        <v>8.0049815961502624E-4</v>
      </c>
      <c r="S469" s="795">
        <v>8.0232620759912443E-4</v>
      </c>
      <c r="T469" s="795">
        <v>4.8335112941000347E-4</v>
      </c>
      <c r="U469" s="795">
        <v>4.8335112941000347E-4</v>
      </c>
      <c r="V469" s="795">
        <v>4.9388215129564372E-4</v>
      </c>
      <c r="W469" s="795">
        <v>5.0613328152837589E-4</v>
      </c>
      <c r="X469" s="795">
        <v>4.8490271139132179E-3</v>
      </c>
      <c r="Y469" s="795">
        <v>3.6067949841160907E-3</v>
      </c>
      <c r="Z469" s="795">
        <v>1.6047213973597874E-3</v>
      </c>
      <c r="AA469" s="795">
        <v>5.6098834788174123E-3</v>
      </c>
      <c r="AB469" s="795">
        <v>4.6970377265220797E-4</v>
      </c>
      <c r="AC469" s="795">
        <v>1.9434248014562394E-2</v>
      </c>
      <c r="AD469" s="795">
        <v>1.6243211405635449E-3</v>
      </c>
      <c r="AE469" s="795">
        <v>5.4448054736817575E-3</v>
      </c>
      <c r="AF469" s="795">
        <v>6.7176663199470799E-3</v>
      </c>
      <c r="AG469" s="795">
        <v>1.6579673934807859E-2</v>
      </c>
      <c r="AH469" s="795">
        <v>1.6447612540633427E-2</v>
      </c>
      <c r="AI469" s="795">
        <v>-1.6631292490743022E-4</v>
      </c>
    </row>
    <row r="470" spans="1:35" s="795" customFormat="1">
      <c r="A470" s="796">
        <v>44512</v>
      </c>
      <c r="B470" s="795">
        <v>2.9256277950295839E-4</v>
      </c>
      <c r="C470" s="795">
        <v>3.0185572432217533E-4</v>
      </c>
      <c r="D470" s="795">
        <v>3.7117071251668854E-4</v>
      </c>
      <c r="E470" s="795">
        <v>3.3001392719311795E-4</v>
      </c>
      <c r="F470" s="795">
        <v>-1.055929421786006E-4</v>
      </c>
      <c r="G470" s="795">
        <v>3.2840342487294727E-4</v>
      </c>
      <c r="H470" s="795">
        <v>3.4698101561136951E-4</v>
      </c>
      <c r="I470" s="795">
        <v>3.3087783230323353E-4</v>
      </c>
      <c r="J470" s="795">
        <v>9.7755531143794983E-4</v>
      </c>
      <c r="K470" s="795">
        <v>3.1885514739582455E-4</v>
      </c>
      <c r="L470" s="795">
        <v>4.3434166249789463E-4</v>
      </c>
      <c r="M470" s="795">
        <v>4.9226650307754305E-4</v>
      </c>
      <c r="N470" s="795">
        <v>2.944414410297469E-4</v>
      </c>
      <c r="O470" s="795">
        <v>6.7984039781432415E-4</v>
      </c>
      <c r="P470" s="795">
        <v>7.3412393181304658E-4</v>
      </c>
      <c r="Q470" s="795">
        <v>7.8217143495762365E-4</v>
      </c>
      <c r="R470" s="795">
        <v>8.0049815961502624E-4</v>
      </c>
      <c r="S470" s="795">
        <v>8.0232620759912443E-4</v>
      </c>
      <c r="T470" s="795">
        <v>4.8335112941000347E-4</v>
      </c>
      <c r="U470" s="795">
        <v>4.8335112941000347E-4</v>
      </c>
      <c r="V470" s="795">
        <v>4.9388215129564372E-4</v>
      </c>
      <c r="W470" s="795">
        <v>5.0613328152837589E-4</v>
      </c>
      <c r="X470" s="795">
        <v>1.4062845352851294E-3</v>
      </c>
      <c r="Y470" s="795">
        <v>3.2479294618743548E-3</v>
      </c>
      <c r="Z470" s="795">
        <v>-4.174156937398199E-3</v>
      </c>
      <c r="AA470" s="795">
        <v>2.8629827397521623E-3</v>
      </c>
      <c r="AB470" s="795">
        <v>9.3813187229674355E-5</v>
      </c>
      <c r="AC470" s="795">
        <v>-3.4365129569424724E-3</v>
      </c>
      <c r="AD470" s="795">
        <v>2.270467896751116E-3</v>
      </c>
      <c r="AE470" s="795">
        <v>-4.2447952806388134E-3</v>
      </c>
      <c r="AF470" s="795">
        <v>-1.6530259286433591E-3</v>
      </c>
      <c r="AG470" s="795">
        <v>-2.9803352568179675E-2</v>
      </c>
      <c r="AH470" s="795">
        <v>-6.4302028841543013E-3</v>
      </c>
      <c r="AI470" s="795">
        <v>7.1822125390232916E-3</v>
      </c>
    </row>
    <row r="471" spans="1:35" s="795" customFormat="1">
      <c r="A471" s="796">
        <v>44516</v>
      </c>
      <c r="B471" s="795">
        <v>2.9256277950295839E-4</v>
      </c>
      <c r="C471" s="795">
        <v>2.9797967372591216E-4</v>
      </c>
      <c r="D471" s="795">
        <v>3.7117071251668854E-4</v>
      </c>
      <c r="E471" s="795">
        <v>3.2284286623185388E-4</v>
      </c>
      <c r="F471" s="795">
        <v>3.6218692842804323E-4</v>
      </c>
      <c r="G471" s="795">
        <v>2.8918657050613916E-4</v>
      </c>
      <c r="H471" s="795">
        <v>3.2467868546381951E-4</v>
      </c>
      <c r="I471" s="795">
        <v>3.6950702845572891E-4</v>
      </c>
      <c r="J471" s="795">
        <v>4.192735690315974E-4</v>
      </c>
      <c r="K471" s="795">
        <v>3.1126417368532167E-4</v>
      </c>
      <c r="L471" s="795">
        <v>4.8079553240998329E-4</v>
      </c>
      <c r="M471" s="795">
        <v>9.4727728523658072E-4</v>
      </c>
      <c r="N471" s="795">
        <v>4.2399585981778287E-4</v>
      </c>
      <c r="O471" s="795">
        <v>6.7984039781432415E-4</v>
      </c>
      <c r="P471" s="795">
        <v>7.3412393181304658E-4</v>
      </c>
      <c r="Q471" s="795">
        <v>7.8217143495762365E-4</v>
      </c>
      <c r="R471" s="795">
        <v>8.0049815961502624E-4</v>
      </c>
      <c r="S471" s="795">
        <v>8.0232620759912443E-4</v>
      </c>
      <c r="T471" s="795">
        <v>4.8335112941000347E-4</v>
      </c>
      <c r="U471" s="795">
        <v>4.8335112941000347E-4</v>
      </c>
      <c r="V471" s="795">
        <v>4.9388215129564372E-4</v>
      </c>
      <c r="W471" s="795">
        <v>5.0613328152837589E-4</v>
      </c>
      <c r="X471" s="795">
        <v>1.2331677910424332E-3</v>
      </c>
      <c r="Y471" s="795">
        <v>6.4439345591085218E-3</v>
      </c>
      <c r="Z471" s="795">
        <v>8.8028015738066401E-3</v>
      </c>
      <c r="AA471" s="795">
        <v>1.2462508141439788E-3</v>
      </c>
      <c r="AB471" s="795">
        <v>-1.2806301785404095E-3</v>
      </c>
      <c r="AC471" s="795">
        <v>-1.3516083082414143E-2</v>
      </c>
      <c r="AD471" s="795">
        <v>1.0675606582990493E-3</v>
      </c>
      <c r="AE471" s="795">
        <v>-5.0682809560974595E-3</v>
      </c>
      <c r="AF471" s="795">
        <v>-1.8817620529089085E-3</v>
      </c>
      <c r="AG471" s="795">
        <v>-3.440389790327536E-2</v>
      </c>
      <c r="AH471" s="795">
        <v>-1.6793297508309046E-2</v>
      </c>
      <c r="AI471" s="795">
        <v>5.0231306047905377E-3</v>
      </c>
    </row>
    <row r="472" spans="1:35" s="795" customFormat="1">
      <c r="A472" s="796">
        <v>44517</v>
      </c>
      <c r="B472" s="795">
        <v>2.9256277950295839E-4</v>
      </c>
      <c r="C472" s="795">
        <v>2.9737493096648748E-4</v>
      </c>
      <c r="D472" s="795">
        <v>3.7117071251668854E-4</v>
      </c>
      <c r="E472" s="795">
        <v>3.2778146410938902E-4</v>
      </c>
      <c r="F472" s="795">
        <v>2.5271008618332758E-4</v>
      </c>
      <c r="G472" s="795">
        <v>2.857989319160481E-4</v>
      </c>
      <c r="H472" s="795">
        <v>2.7583521770369046E-4</v>
      </c>
      <c r="I472" s="795">
        <v>3.6043415932840439E-4</v>
      </c>
      <c r="J472" s="795">
        <v>3.6612983112505049E-4</v>
      </c>
      <c r="K472" s="795">
        <v>3.1764997091499048E-4</v>
      </c>
      <c r="L472" s="795">
        <v>4.3895617846390067E-4</v>
      </c>
      <c r="M472" s="795">
        <v>4.2821463523479153E-4</v>
      </c>
      <c r="N472" s="795">
        <v>4.8115071778775942E-4</v>
      </c>
      <c r="O472" s="795">
        <v>6.7984039781432415E-4</v>
      </c>
      <c r="P472" s="795">
        <v>7.3412393181304658E-4</v>
      </c>
      <c r="Q472" s="795">
        <v>7.8217143495762365E-4</v>
      </c>
      <c r="R472" s="795">
        <v>8.0049815961502624E-4</v>
      </c>
      <c r="S472" s="795">
        <v>8.0232620759912443E-4</v>
      </c>
      <c r="T472" s="795">
        <v>4.8335112941000347E-4</v>
      </c>
      <c r="U472" s="795">
        <v>4.8335112941000347E-4</v>
      </c>
      <c r="V472" s="795">
        <v>4.9388215129564372E-4</v>
      </c>
      <c r="W472" s="795">
        <v>5.0613328152837589E-4</v>
      </c>
      <c r="X472" s="795">
        <v>-9.2854758215710209E-4</v>
      </c>
      <c r="Y472" s="795">
        <v>-6.1145171966225931E-4</v>
      </c>
      <c r="Z472" s="795">
        <v>-1.9847784473349117E-3</v>
      </c>
      <c r="AA472" s="795">
        <v>-3.0948136025238382E-3</v>
      </c>
      <c r="AB472" s="795">
        <v>-8.6763331641748209E-4</v>
      </c>
      <c r="AC472" s="795">
        <v>-9.2701483608280677E-3</v>
      </c>
      <c r="AD472" s="795">
        <v>-1.3476996316428291E-3</v>
      </c>
      <c r="AE472" s="795">
        <v>-6.7048586433287038E-3</v>
      </c>
      <c r="AF472" s="795">
        <v>-2.5404277155389732E-3</v>
      </c>
      <c r="AG472" s="795">
        <v>-2.3198191689461245E-2</v>
      </c>
      <c r="AH472" s="795">
        <v>-1.0010982253793488E-2</v>
      </c>
      <c r="AI472" s="795">
        <v>-2.1994647684253632E-3</v>
      </c>
    </row>
    <row r="473" spans="1:35" s="795" customFormat="1">
      <c r="A473" s="796">
        <v>44518</v>
      </c>
      <c r="B473" s="795">
        <v>2.9256277950295839E-4</v>
      </c>
      <c r="C473" s="795">
        <v>2.9453546444258016E-4</v>
      </c>
      <c r="D473" s="795">
        <v>3.7117071251668854E-4</v>
      </c>
      <c r="E473" s="795">
        <v>3.3610650992588198E-4</v>
      </c>
      <c r="F473" s="795">
        <v>3.4630889511810814E-4</v>
      </c>
      <c r="G473" s="795">
        <v>3.1544508310288322E-4</v>
      </c>
      <c r="H473" s="795">
        <v>2.1394269364294338E-4</v>
      </c>
      <c r="I473" s="795">
        <v>2.9777214326709434E-4</v>
      </c>
      <c r="J473" s="795">
        <v>-1.1476848905962456E-3</v>
      </c>
      <c r="K473" s="795">
        <v>3.0951681604585168E-4</v>
      </c>
      <c r="L473" s="795">
        <v>4.4736497522523955E-4</v>
      </c>
      <c r="M473" s="795">
        <v>4.6989001596675628E-4</v>
      </c>
      <c r="N473" s="795">
        <v>3.1630977491325929E-4</v>
      </c>
      <c r="O473" s="795">
        <v>6.7984039781432415E-4</v>
      </c>
      <c r="P473" s="795">
        <v>7.3412393181304658E-4</v>
      </c>
      <c r="Q473" s="795">
        <v>7.8217143495762365E-4</v>
      </c>
      <c r="R473" s="795">
        <v>8.0049815961502624E-4</v>
      </c>
      <c r="S473" s="795">
        <v>8.0232620759912443E-4</v>
      </c>
      <c r="T473" s="795">
        <v>4.8335112941000347E-4</v>
      </c>
      <c r="U473" s="795">
        <v>4.8335112941000347E-4</v>
      </c>
      <c r="V473" s="795">
        <v>4.9388215129564372E-4</v>
      </c>
      <c r="W473" s="795">
        <v>5.0613328152837589E-4</v>
      </c>
      <c r="X473" s="795">
        <v>2.3045050400249956E-4</v>
      </c>
      <c r="Y473" s="795">
        <v>-5.5983277337956494E-4</v>
      </c>
      <c r="Z473" s="795">
        <v>-5.8724169657142777E-4</v>
      </c>
      <c r="AA473" s="795">
        <v>4.2950761474980226E-5</v>
      </c>
      <c r="AB473" s="795">
        <v>1.7670495441282075E-3</v>
      </c>
      <c r="AC473" s="795">
        <v>6.8606884658548584E-3</v>
      </c>
      <c r="AD473" s="795">
        <v>2.2146078349363219E-3</v>
      </c>
      <c r="AE473" s="795">
        <v>2.70489516700545E-3</v>
      </c>
      <c r="AF473" s="795">
        <v>-6.8197507498246601E-4</v>
      </c>
      <c r="AG473" s="795">
        <v>-7.7761684619255256E-3</v>
      </c>
      <c r="AH473" s="795">
        <v>-1.4517971876616409E-3</v>
      </c>
      <c r="AI473" s="795">
        <v>2.8409730203151629E-3</v>
      </c>
    </row>
    <row r="474" spans="1:35" s="795" customFormat="1">
      <c r="A474" s="796">
        <v>44519</v>
      </c>
      <c r="B474" s="795">
        <v>2.9256277950295839E-4</v>
      </c>
      <c r="C474" s="795">
        <v>3.0218381955182672E-4</v>
      </c>
      <c r="D474" s="795">
        <v>3.7117071251668854E-4</v>
      </c>
      <c r="E474" s="795">
        <v>2.9641102597688374E-4</v>
      </c>
      <c r="F474" s="795">
        <v>3.372846909446281E-4</v>
      </c>
      <c r="G474" s="795">
        <v>3.4286267771910239E-4</v>
      </c>
      <c r="H474" s="795">
        <v>6.0142022707054821E-4</v>
      </c>
      <c r="I474" s="795">
        <v>4.5024629588685805E-4</v>
      </c>
      <c r="J474" s="795">
        <v>7.6817236820758694E-4</v>
      </c>
      <c r="K474" s="795">
        <v>3.0193873134809479E-4</v>
      </c>
      <c r="L474" s="795">
        <v>4.4160407821935976E-4</v>
      </c>
      <c r="M474" s="795">
        <v>4.8922943795792762E-4</v>
      </c>
      <c r="N474" s="795">
        <v>4.1209774631023599E-4</v>
      </c>
      <c r="O474" s="795">
        <v>6.7984039781432415E-4</v>
      </c>
      <c r="P474" s="795">
        <v>7.3412393181304658E-4</v>
      </c>
      <c r="Q474" s="795">
        <v>7.8217143495762365E-4</v>
      </c>
      <c r="R474" s="795">
        <v>8.0049815961502624E-4</v>
      </c>
      <c r="S474" s="795">
        <v>8.0232620759912443E-4</v>
      </c>
      <c r="T474" s="795">
        <v>4.8335112941000347E-4</v>
      </c>
      <c r="U474" s="795">
        <v>4.8335112941000347E-4</v>
      </c>
      <c r="V474" s="795">
        <v>4.9388215129564372E-4</v>
      </c>
      <c r="W474" s="795">
        <v>5.0613328152837589E-4</v>
      </c>
      <c r="X474" s="795">
        <v>-3.014628796331742E-4</v>
      </c>
      <c r="Y474" s="795">
        <v>2.2960440993795572E-3</v>
      </c>
      <c r="Z474" s="795">
        <v>-3.7736319408917529E-3</v>
      </c>
      <c r="AA474" s="795">
        <v>-2.4708803851299921E-3</v>
      </c>
      <c r="AB474" s="795">
        <v>-7.5556559636824616E-4</v>
      </c>
      <c r="AC474" s="795">
        <v>3.9405494413256026E-3</v>
      </c>
      <c r="AD474" s="795">
        <v>-2.1130424907589429E-6</v>
      </c>
      <c r="AE474" s="795">
        <v>2.5945264775604215E-3</v>
      </c>
      <c r="AF474" s="795">
        <v>2.5526014241585848E-3</v>
      </c>
      <c r="AG474" s="795">
        <v>7.5160385079757752E-3</v>
      </c>
      <c r="AH474" s="795">
        <v>4.8760443628266259E-3</v>
      </c>
      <c r="AI474" s="795">
        <v>-3.7054798804947442E-4</v>
      </c>
    </row>
    <row r="475" spans="1:35" s="795" customFormat="1">
      <c r="A475" s="796">
        <v>44522</v>
      </c>
      <c r="B475" s="795">
        <v>2.9256277950295839E-4</v>
      </c>
      <c r="C475" s="795">
        <v>2.9917127323431103E-4</v>
      </c>
      <c r="D475" s="795">
        <v>3.7117071251668854E-4</v>
      </c>
      <c r="E475" s="795">
        <v>3.1546741113563925E-4</v>
      </c>
      <c r="F475" s="795">
        <v>2.8888808567262281E-4</v>
      </c>
      <c r="G475" s="795">
        <v>3.119366091994813E-4</v>
      </c>
      <c r="H475" s="795">
        <v>3.2005672796153739E-4</v>
      </c>
      <c r="I475" s="795">
        <v>2.4994160590452452E-4</v>
      </c>
      <c r="J475" s="795">
        <v>3.2060053591465021E-5</v>
      </c>
      <c r="K475" s="795">
        <v>3.1981796829660958E-4</v>
      </c>
      <c r="L475" s="795">
        <v>4.6954835549994911E-4</v>
      </c>
      <c r="M475" s="795">
        <v>7.6315082102107468E-4</v>
      </c>
      <c r="N475" s="795">
        <v>4.2911294873504424E-4</v>
      </c>
      <c r="O475" s="795">
        <v>6.7984039781432415E-4</v>
      </c>
      <c r="P475" s="795">
        <v>7.3412393181304658E-4</v>
      </c>
      <c r="Q475" s="795">
        <v>7.8217143495762365E-4</v>
      </c>
      <c r="R475" s="795">
        <v>8.0049815961502624E-4</v>
      </c>
      <c r="S475" s="795">
        <v>8.0232620759912443E-4</v>
      </c>
      <c r="T475" s="795">
        <v>4.8335112941000347E-4</v>
      </c>
      <c r="U475" s="795">
        <v>4.8335112941000347E-4</v>
      </c>
      <c r="V475" s="795">
        <v>4.9388215129564372E-4</v>
      </c>
      <c r="W475" s="795">
        <v>5.0613328152837589E-4</v>
      </c>
      <c r="X475" s="795">
        <v>2.9303295587352896E-3</v>
      </c>
      <c r="Y475" s="795">
        <v>1.0619292551512505E-2</v>
      </c>
      <c r="Z475" s="795">
        <v>8.750797145640421E-3</v>
      </c>
      <c r="AA475" s="795">
        <v>-2.2278083837738993E-3</v>
      </c>
      <c r="AB475" s="795">
        <v>1.5779449318440442E-3</v>
      </c>
      <c r="AC475" s="795">
        <v>-1.6480818369267514E-2</v>
      </c>
      <c r="AD475" s="795">
        <v>-2.0316946478105002E-3</v>
      </c>
      <c r="AE475" s="795">
        <v>-1.9745100264091375E-3</v>
      </c>
      <c r="AF475" s="795">
        <v>5.8104303896033827E-4</v>
      </c>
      <c r="AG475" s="795">
        <v>-2.3257878688970335E-2</v>
      </c>
      <c r="AH475" s="795">
        <v>-6.7531796961189938E-3</v>
      </c>
      <c r="AI475" s="795">
        <v>-3.2896834454427815E-3</v>
      </c>
    </row>
    <row r="476" spans="1:35" s="795" customFormat="1">
      <c r="A476" s="796">
        <v>44523</v>
      </c>
      <c r="B476" s="795">
        <v>2.9256277950295839E-4</v>
      </c>
      <c r="C476" s="795">
        <v>3.0208807538034677E-4</v>
      </c>
      <c r="D476" s="795">
        <v>3.7117071251668854E-4</v>
      </c>
      <c r="E476" s="795">
        <v>2.9989255147477856E-4</v>
      </c>
      <c r="F476" s="795">
        <v>2.4188400947156019E-4</v>
      </c>
      <c r="G476" s="795">
        <v>2.9204001223170906E-4</v>
      </c>
      <c r="H476" s="795">
        <v>2.8983311269348278E-4</v>
      </c>
      <c r="I476" s="795">
        <v>2.900382999293516E-4</v>
      </c>
      <c r="J476" s="795">
        <v>2.8574349062382431E-4</v>
      </c>
      <c r="K476" s="795">
        <v>3.3056744889115031E-4</v>
      </c>
      <c r="L476" s="795">
        <v>4.3511197182199979E-4</v>
      </c>
      <c r="M476" s="795">
        <v>4.9842285522228025E-4</v>
      </c>
      <c r="N476" s="795">
        <v>2.3282483796127629E-4</v>
      </c>
      <c r="O476" s="795">
        <v>6.7984039781432415E-4</v>
      </c>
      <c r="P476" s="795">
        <v>7.3412393181304658E-4</v>
      </c>
      <c r="Q476" s="795">
        <v>7.8217143495762365E-4</v>
      </c>
      <c r="R476" s="795">
        <v>8.0049815961502624E-4</v>
      </c>
      <c r="S476" s="795">
        <v>8.0232620759912443E-4</v>
      </c>
      <c r="T476" s="795">
        <v>4.8335112941000347E-4</v>
      </c>
      <c r="U476" s="795">
        <v>4.8335112941000347E-4</v>
      </c>
      <c r="V476" s="795">
        <v>4.9388215129564372E-4</v>
      </c>
      <c r="W476" s="795">
        <v>5.0613328152837589E-4</v>
      </c>
      <c r="X476" s="795">
        <v>3.0818440840747474E-3</v>
      </c>
      <c r="Y476" s="795">
        <v>5.2215417904695194E-3</v>
      </c>
      <c r="Z476" s="795">
        <v>5.4273034918816965E-3</v>
      </c>
      <c r="AA476" s="795">
        <v>1.5430752574612239E-3</v>
      </c>
      <c r="AB476" s="795">
        <v>-1.5272425264135636E-3</v>
      </c>
      <c r="AC476" s="795">
        <v>1.8351678014634221E-3</v>
      </c>
      <c r="AD476" s="795">
        <v>1.6012450010718382E-3</v>
      </c>
      <c r="AE476" s="795">
        <v>-2.3207193386931557E-3</v>
      </c>
      <c r="AF476" s="795">
        <v>1.7724639119198748E-3</v>
      </c>
      <c r="AG476" s="795">
        <v>1.5405625558505109E-2</v>
      </c>
      <c r="AH476" s="795">
        <v>1.7166781408307852E-2</v>
      </c>
      <c r="AI476" s="795">
        <v>1.6987024448520405E-3</v>
      </c>
    </row>
    <row r="477" spans="1:35" s="795" customFormat="1">
      <c r="A477" s="796">
        <v>44524</v>
      </c>
      <c r="B477" s="795">
        <v>2.9256277950295839E-4</v>
      </c>
      <c r="C477" s="795">
        <v>3.0045122639310584E-4</v>
      </c>
      <c r="D477" s="795">
        <v>3.7117071251668854E-4</v>
      </c>
      <c r="E477" s="795">
        <v>3.2195599849260681E-4</v>
      </c>
      <c r="F477" s="795">
        <v>2.9466587370174935E-4</v>
      </c>
      <c r="G477" s="795">
        <v>3.0679990653048606E-4</v>
      </c>
      <c r="H477" s="795">
        <v>3.5671546171611723E-4</v>
      </c>
      <c r="I477" s="795">
        <v>3.8586213049418561E-4</v>
      </c>
      <c r="J477" s="795">
        <v>6.7676314915487978E-4</v>
      </c>
      <c r="K477" s="795">
        <v>3.2790570536778141E-4</v>
      </c>
      <c r="L477" s="795">
        <v>4.3946813545314711E-4</v>
      </c>
      <c r="M477" s="795">
        <v>2.1463422430523238E-4</v>
      </c>
      <c r="N477" s="795">
        <v>4.1939566871374012E-4</v>
      </c>
      <c r="O477" s="795">
        <v>6.7984039781432415E-4</v>
      </c>
      <c r="P477" s="795">
        <v>7.3412393181304658E-4</v>
      </c>
      <c r="Q477" s="795">
        <v>7.8217143495762365E-4</v>
      </c>
      <c r="R477" s="795">
        <v>8.0049815961502624E-4</v>
      </c>
      <c r="S477" s="795">
        <v>8.0232620759912443E-4</v>
      </c>
      <c r="T477" s="795">
        <v>4.8335112941000347E-4</v>
      </c>
      <c r="U477" s="795">
        <v>4.8335112941000347E-4</v>
      </c>
      <c r="V477" s="795">
        <v>4.9388215129564372E-4</v>
      </c>
      <c r="W477" s="795">
        <v>5.0613328152837589E-4</v>
      </c>
      <c r="X477" s="795">
        <v>3.7046488341374584E-3</v>
      </c>
      <c r="Y477" s="795">
        <v>-1.1727297259955805E-4</v>
      </c>
      <c r="Z477" s="795">
        <v>1.4731340111850955E-4</v>
      </c>
      <c r="AA477" s="795">
        <v>2.3122971595512798E-3</v>
      </c>
      <c r="AB477" s="795">
        <v>7.2042582237408226E-4</v>
      </c>
      <c r="AC477" s="795">
        <v>5.6819582565541538E-3</v>
      </c>
      <c r="AD477" s="795">
        <v>1.0844634231415018E-3</v>
      </c>
      <c r="AE477" s="795">
        <v>1.4653981633987456E-3</v>
      </c>
      <c r="AF477" s="795">
        <v>-2.0011261912611378E-4</v>
      </c>
      <c r="AG477" s="795">
        <v>-1.0005760328805846E-2</v>
      </c>
      <c r="AH477" s="795">
        <v>1.098955007220237E-3</v>
      </c>
      <c r="AI477" s="795">
        <v>2.2740287177454022E-3</v>
      </c>
    </row>
    <row r="478" spans="1:35" s="795" customFormat="1">
      <c r="A478" s="796">
        <v>44525</v>
      </c>
      <c r="B478" s="795">
        <v>2.9256277950295839E-4</v>
      </c>
      <c r="C478" s="795">
        <v>2.9898751136969715E-4</v>
      </c>
      <c r="D478" s="795">
        <v>3.7117071251668854E-4</v>
      </c>
      <c r="E478" s="795">
        <v>3.666023938055929E-4</v>
      </c>
      <c r="F478" s="795">
        <v>2.7436550282322614E-4</v>
      </c>
      <c r="G478" s="795">
        <v>2.9791137741130846E-4</v>
      </c>
      <c r="H478" s="795">
        <v>2.8340783443736584E-4</v>
      </c>
      <c r="I478" s="795">
        <v>3.121379292918558E-4</v>
      </c>
      <c r="J478" s="795">
        <v>2.4322859031400412E-4</v>
      </c>
      <c r="K478" s="795">
        <v>2.9644915336568545E-4</v>
      </c>
      <c r="L478" s="795">
        <v>4.428303768300168E-4</v>
      </c>
      <c r="M478" s="795">
        <v>1.8300669753257282E-4</v>
      </c>
      <c r="N478" s="795">
        <v>3.9171064587195659E-4</v>
      </c>
      <c r="O478" s="795">
        <v>6.7984039781432415E-4</v>
      </c>
      <c r="P478" s="795">
        <v>7.3412393181304658E-4</v>
      </c>
      <c r="Q478" s="795">
        <v>7.8217143495762365E-4</v>
      </c>
      <c r="R478" s="795">
        <v>8.0049815961502624E-4</v>
      </c>
      <c r="S478" s="795">
        <v>8.0232620759912443E-4</v>
      </c>
      <c r="T478" s="795">
        <v>4.8335112941000347E-4</v>
      </c>
      <c r="U478" s="795">
        <v>4.8335112941000347E-4</v>
      </c>
      <c r="V478" s="795">
        <v>4.9388215129564372E-4</v>
      </c>
      <c r="W478" s="795">
        <v>5.0613328152837589E-4</v>
      </c>
      <c r="X478" s="795">
        <v>3.2554009057579325E-3</v>
      </c>
      <c r="Y478" s="795">
        <v>-1.173800296597638E-3</v>
      </c>
      <c r="Z478" s="795">
        <v>-1.703227693761189E-5</v>
      </c>
      <c r="AA478" s="795">
        <v>3.4024885143737471E-3</v>
      </c>
      <c r="AB478" s="795">
        <v>2.2041365567833093E-3</v>
      </c>
      <c r="AC478" s="795">
        <v>1.3866584703777551E-2</v>
      </c>
      <c r="AD478" s="795">
        <v>1.6698060216489008E-3</v>
      </c>
      <c r="AE478" s="795">
        <v>2.1597563354402993E-3</v>
      </c>
      <c r="AF478" s="795">
        <v>2.6404884507769122E-3</v>
      </c>
      <c r="AG478" s="795">
        <v>1.1542303943988141E-2</v>
      </c>
      <c r="AH478" s="795">
        <v>1.5925114556434306E-2</v>
      </c>
      <c r="AI478" s="795">
        <v>7.9248630866746161E-4</v>
      </c>
    </row>
    <row r="479" spans="1:35" s="795" customFormat="1">
      <c r="A479" s="796">
        <v>44526</v>
      </c>
      <c r="B479" s="795">
        <v>2.9256277950295839E-4</v>
      </c>
      <c r="C479" s="795">
        <v>2.9512222771543861E-4</v>
      </c>
      <c r="D479" s="795">
        <v>3.7117071251668854E-4</v>
      </c>
      <c r="E479" s="795">
        <v>3.4176850197087383E-4</v>
      </c>
      <c r="F479" s="795">
        <v>3.271005500085078E-4</v>
      </c>
      <c r="G479" s="795">
        <v>2.9507521120963887E-4</v>
      </c>
      <c r="H479" s="795">
        <v>1.911253216055897E-4</v>
      </c>
      <c r="I479" s="795">
        <v>3.6033251633194041E-4</v>
      </c>
      <c r="J479" s="795">
        <v>2.8075861441689831E-4</v>
      </c>
      <c r="K479" s="795">
        <v>2.1846738117092812E-4</v>
      </c>
      <c r="L479" s="795">
        <v>4.3687982496454225E-4</v>
      </c>
      <c r="M479" s="795">
        <v>6.1998377959038287E-4</v>
      </c>
      <c r="N479" s="795">
        <v>7.6700217469460874E-4</v>
      </c>
      <c r="O479" s="795">
        <v>6.7984039781432415E-4</v>
      </c>
      <c r="P479" s="795">
        <v>7.3412393181304658E-4</v>
      </c>
      <c r="Q479" s="795">
        <v>7.8217143495762365E-4</v>
      </c>
      <c r="R479" s="795">
        <v>8.0049815961502624E-4</v>
      </c>
      <c r="S479" s="795">
        <v>8.0232620759912443E-4</v>
      </c>
      <c r="T479" s="795">
        <v>4.8335112941000347E-4</v>
      </c>
      <c r="U479" s="795">
        <v>4.8335112941000347E-4</v>
      </c>
      <c r="V479" s="795">
        <v>4.9388215129564372E-4</v>
      </c>
      <c r="W479" s="795">
        <v>5.0613328152837589E-4</v>
      </c>
      <c r="X479" s="795">
        <v>-7.1947805968831657E-3</v>
      </c>
      <c r="Y479" s="795">
        <v>-1.3404725121440642E-2</v>
      </c>
      <c r="Z479" s="795">
        <v>-1.7539878913139573E-2</v>
      </c>
      <c r="AA479" s="795">
        <v>-6.3557061255506975E-3</v>
      </c>
      <c r="AB479" s="795">
        <v>-8.5577425619781655E-3</v>
      </c>
      <c r="AC479" s="795">
        <v>-2.3365150442899663E-2</v>
      </c>
      <c r="AD479" s="795">
        <v>-7.9825234070922679E-3</v>
      </c>
      <c r="AE479" s="795">
        <v>-4.4321282524745209E-3</v>
      </c>
      <c r="AF479" s="795">
        <v>-3.4674451506795378E-3</v>
      </c>
      <c r="AG479" s="795">
        <v>-4.506027238957111E-2</v>
      </c>
      <c r="AH479" s="795">
        <v>-2.0252467144023067E-2</v>
      </c>
      <c r="AI479" s="795">
        <v>-2.5781826642834127E-2</v>
      </c>
    </row>
    <row r="480" spans="1:35" s="795" customFormat="1">
      <c r="A480" s="796">
        <v>44529</v>
      </c>
      <c r="B480" s="795">
        <v>2.9256277950295839E-4</v>
      </c>
      <c r="C480" s="795">
        <v>2.9460620141774641E-4</v>
      </c>
      <c r="D480" s="795">
        <v>3.7117071251668854E-4</v>
      </c>
      <c r="E480" s="795">
        <v>3.3717075783035177E-4</v>
      </c>
      <c r="F480" s="795">
        <v>1.4598890107264673E-4</v>
      </c>
      <c r="G480" s="795">
        <v>3.5156876575181961E-4</v>
      </c>
      <c r="H480" s="795">
        <v>3.1888515531375283E-4</v>
      </c>
      <c r="I480" s="795">
        <v>3.4312094493427203E-4</v>
      </c>
      <c r="J480" s="795">
        <v>3.0387648974872228E-4</v>
      </c>
      <c r="K480" s="795">
        <v>4.7473031137568178E-4</v>
      </c>
      <c r="L480" s="795">
        <v>4.6681399531789403E-4</v>
      </c>
      <c r="M480" s="795">
        <v>8.6640017430439364E-4</v>
      </c>
      <c r="N480" s="795">
        <v>1.5290541076296016E-4</v>
      </c>
      <c r="O480" s="795">
        <v>6.7984039781432415E-4</v>
      </c>
      <c r="P480" s="795">
        <v>7.3412393181304658E-4</v>
      </c>
      <c r="Q480" s="795">
        <v>7.8217143495762365E-4</v>
      </c>
      <c r="R480" s="795">
        <v>8.0049815961502624E-4</v>
      </c>
      <c r="S480" s="795">
        <v>8.0232620759912443E-4</v>
      </c>
      <c r="T480" s="795">
        <v>4.8335112941000347E-4</v>
      </c>
      <c r="U480" s="795">
        <v>4.8335112941000347E-4</v>
      </c>
      <c r="V480" s="795">
        <v>4.9388215129564372E-4</v>
      </c>
      <c r="W480" s="795">
        <v>5.0613328152837589E-4</v>
      </c>
      <c r="X480" s="795">
        <v>2.3426875208183429E-3</v>
      </c>
      <c r="Y480" s="795">
        <v>-4.8022923127621908E-4</v>
      </c>
      <c r="Z480" s="795">
        <v>3.2049670981384448E-3</v>
      </c>
      <c r="AA480" s="795">
        <v>1.0215042116046291E-3</v>
      </c>
      <c r="AB480" s="795">
        <v>1.3593125766913072E-3</v>
      </c>
      <c r="AC480" s="795">
        <v>-4.7272629341179595E-3</v>
      </c>
      <c r="AD480" s="795">
        <v>3.1701438013780336E-3</v>
      </c>
      <c r="AE480" s="795">
        <v>3.9552507135298676E-3</v>
      </c>
      <c r="AF480" s="795">
        <v>4.0309409771037696E-3</v>
      </c>
      <c r="AG480" s="795">
        <v>4.8161497031171674E-3</v>
      </c>
      <c r="AH480" s="795">
        <v>6.1976801055922959E-3</v>
      </c>
      <c r="AI480" s="795">
        <v>1.8002662823036308E-2</v>
      </c>
    </row>
    <row r="481" spans="1:35" s="795" customFormat="1">
      <c r="A481" s="796">
        <v>44530</v>
      </c>
      <c r="B481" s="795">
        <v>2.9256277950295839E-4</v>
      </c>
      <c r="C481" s="795">
        <v>2.8980232033970488E-4</v>
      </c>
      <c r="D481" s="795">
        <v>3.7117071251668854E-4</v>
      </c>
      <c r="E481" s="795">
        <v>3.5972870513489852E-4</v>
      </c>
      <c r="F481" s="795">
        <v>2.6796633481018794E-4</v>
      </c>
      <c r="G481" s="795">
        <v>3.5803480625484774E-4</v>
      </c>
      <c r="H481" s="795">
        <v>3.399316700420929E-4</v>
      </c>
      <c r="I481" s="795">
        <v>3.2592733379543937E-4</v>
      </c>
      <c r="J481" s="795">
        <v>1.5996208031403558E-3</v>
      </c>
      <c r="K481" s="795">
        <v>3.9074744286660135E-4</v>
      </c>
      <c r="L481" s="795">
        <v>4.352523406361275E-4</v>
      </c>
      <c r="M481" s="795">
        <v>3.8940713271973237E-4</v>
      </c>
      <c r="N481" s="795">
        <v>8.6214020181318851E-4</v>
      </c>
      <c r="O481" s="795">
        <v>6.7984039781432415E-4</v>
      </c>
      <c r="P481" s="795">
        <v>7.3412393181304658E-4</v>
      </c>
      <c r="Q481" s="795">
        <v>7.8217143495762365E-4</v>
      </c>
      <c r="R481" s="795">
        <v>8.0049815961502624E-4</v>
      </c>
      <c r="S481" s="795">
        <v>8.0232620759912443E-4</v>
      </c>
      <c r="T481" s="795">
        <v>4.8335112941000347E-4</v>
      </c>
      <c r="U481" s="795">
        <v>4.8335112941000347E-4</v>
      </c>
      <c r="V481" s="795">
        <v>4.9388215129564372E-4</v>
      </c>
      <c r="W481" s="795">
        <v>5.0613328152837589E-4</v>
      </c>
      <c r="X481" s="795">
        <v>-7.0149004670344572E-3</v>
      </c>
      <c r="Y481" s="795">
        <v>-5.9397890194295977E-3</v>
      </c>
      <c r="Z481" s="795">
        <v>-1.1585558058630263E-2</v>
      </c>
      <c r="AA481" s="795">
        <v>-7.6538563842325491E-3</v>
      </c>
      <c r="AB481" s="795">
        <v>-3.2071403890421291E-3</v>
      </c>
      <c r="AC481" s="795">
        <v>-2.4128887524659803E-2</v>
      </c>
      <c r="AD481" s="795">
        <v>-6.2175090137992495E-3</v>
      </c>
      <c r="AE481" s="795">
        <v>-2.4906052720997662E-3</v>
      </c>
      <c r="AF481" s="795">
        <v>-2.2975832352273295E-3</v>
      </c>
      <c r="AG481" s="795">
        <v>-2.4517093016976133E-2</v>
      </c>
      <c r="AH481" s="795">
        <v>-1.5644791813561376E-2</v>
      </c>
      <c r="AI481" s="795">
        <v>-1.9355183243308871E-2</v>
      </c>
    </row>
    <row r="482" spans="1:35" s="795" customFormat="1">
      <c r="A482" s="796">
        <v>44531</v>
      </c>
      <c r="B482" s="795">
        <v>2.9256277950295839E-4</v>
      </c>
      <c r="C482" s="795">
        <v>2.9657762792956177E-4</v>
      </c>
      <c r="D482" s="795">
        <v>3.7117071251668854E-4</v>
      </c>
      <c r="E482" s="795">
        <v>3.2779742247224242E-4</v>
      </c>
      <c r="F482" s="795">
        <v>1.2627391261754717E-4</v>
      </c>
      <c r="G482" s="795">
        <v>2.986215104101575E-4</v>
      </c>
      <c r="H482" s="795">
        <v>2.924170913201074E-4</v>
      </c>
      <c r="I482" s="795">
        <v>3.488290106985481E-4</v>
      </c>
      <c r="J482" s="795">
        <v>2.0652116031549816E-4</v>
      </c>
      <c r="K482" s="795">
        <v>8.8903093807646272E-4</v>
      </c>
      <c r="L482" s="795">
        <v>4.3763387032580425E-4</v>
      </c>
      <c r="M482" s="795">
        <v>0</v>
      </c>
      <c r="N482" s="795">
        <v>3.5552094822843827E-4</v>
      </c>
      <c r="O482" s="795">
        <v>5.2317449674199601E-4</v>
      </c>
      <c r="P482" s="795">
        <v>5.7744953213956229E-4</v>
      </c>
      <c r="Q482" s="795">
        <v>6.2548951299290501E-4</v>
      </c>
      <c r="R482" s="795">
        <v>6.4381336842811443E-4</v>
      </c>
      <c r="S482" s="795">
        <v>6.4564113021403635E-4</v>
      </c>
      <c r="T482" s="795">
        <v>4.8335112941000347E-4</v>
      </c>
      <c r="U482" s="795">
        <v>4.8335112941000347E-4</v>
      </c>
      <c r="V482" s="795">
        <v>4.9388215129564372E-4</v>
      </c>
      <c r="W482" s="795">
        <v>5.0613328152837589E-4</v>
      </c>
      <c r="X482" s="795">
        <v>8.2730590205826182E-4</v>
      </c>
      <c r="Y482" s="795">
        <v>1.4435462565696167E-3</v>
      </c>
      <c r="Z482" s="795">
        <v>-1.9182409432242364E-3</v>
      </c>
      <c r="AA482" s="795">
        <v>-5.4064652151250003E-3</v>
      </c>
      <c r="AB482" s="795">
        <v>-3.4753812430763364E-3</v>
      </c>
      <c r="AC482" s="795">
        <v>-2.1114545597518131E-3</v>
      </c>
      <c r="AD482" s="795">
        <v>-3.9488914326643032E-3</v>
      </c>
      <c r="AE482" s="795">
        <v>-2.5755308773178776E-4</v>
      </c>
      <c r="AF482" s="795">
        <v>-5.7178096135068746E-4</v>
      </c>
      <c r="AG482" s="795">
        <v>-1.0823609309226767E-2</v>
      </c>
      <c r="AH482" s="795">
        <v>-7.4166852473191991E-3</v>
      </c>
      <c r="AI482" s="795">
        <v>-9.7096150806398329E-3</v>
      </c>
    </row>
    <row r="483" spans="1:35" s="795" customFormat="1">
      <c r="A483" s="796">
        <v>44532</v>
      </c>
      <c r="B483" s="795">
        <v>2.9256277950295839E-4</v>
      </c>
      <c r="C483" s="795">
        <v>2.9348965543229966E-4</v>
      </c>
      <c r="D483" s="795">
        <v>3.7117071251668854E-4</v>
      </c>
      <c r="E483" s="795">
        <v>3.7236254993788798E-4</v>
      </c>
      <c r="F483" s="795">
        <v>3.4539227058938415E-4</v>
      </c>
      <c r="G483" s="795">
        <v>3.2212958938626635E-4</v>
      </c>
      <c r="H483" s="795">
        <v>3.1255195112467327E-4</v>
      </c>
      <c r="I483" s="795">
        <v>3.6577177473517963E-4</v>
      </c>
      <c r="J483" s="795">
        <v>5.1527038269361114E-4</v>
      </c>
      <c r="K483" s="795">
        <v>3.6778952946403543E-4</v>
      </c>
      <c r="L483" s="795">
        <v>4.3706208647309452E-4</v>
      </c>
      <c r="M483" s="795">
        <v>8.9321926603624924E-4</v>
      </c>
      <c r="N483" s="795">
        <v>1.1804713651755172E-3</v>
      </c>
      <c r="O483" s="795">
        <v>5.2317449674199601E-4</v>
      </c>
      <c r="P483" s="795">
        <v>5.7744953213956229E-4</v>
      </c>
      <c r="Q483" s="795">
        <v>6.2548951299290501E-4</v>
      </c>
      <c r="R483" s="795">
        <v>6.4381336842811443E-4</v>
      </c>
      <c r="S483" s="795">
        <v>6.4564113021403635E-4</v>
      </c>
      <c r="T483" s="795">
        <v>4.8335112941000347E-4</v>
      </c>
      <c r="U483" s="795">
        <v>4.8335112941000347E-4</v>
      </c>
      <c r="V483" s="795">
        <v>4.9388215129564372E-4</v>
      </c>
      <c r="W483" s="795">
        <v>5.0613328152837589E-4</v>
      </c>
      <c r="X483" s="795">
        <v>4.795037284546888E-3</v>
      </c>
      <c r="Y483" s="795">
        <v>-2.3209538585811096E-4</v>
      </c>
      <c r="Z483" s="795">
        <v>-6.3596284671896264E-4</v>
      </c>
      <c r="AA483" s="795">
        <v>5.8088389182655575E-3</v>
      </c>
      <c r="AB483" s="795">
        <v>2.3748394402767214E-3</v>
      </c>
      <c r="AC483" s="795">
        <v>-3.263285966951246E-3</v>
      </c>
      <c r="AD483" s="795">
        <v>4.0886731661697873E-3</v>
      </c>
      <c r="AE483" s="795">
        <v>3.0868305082287772E-3</v>
      </c>
      <c r="AF483" s="795">
        <v>1.142557853903492E-3</v>
      </c>
      <c r="AG483" s="795">
        <v>2.1562725044122599E-2</v>
      </c>
      <c r="AH483" s="795">
        <v>2.4968714913154111E-2</v>
      </c>
      <c r="AI483" s="795">
        <v>1.1528680930326773E-2</v>
      </c>
    </row>
    <row r="484" spans="1:35" s="795" customFormat="1">
      <c r="A484" s="796">
        <v>44533</v>
      </c>
      <c r="B484" s="795">
        <v>2.9256277950295839E-4</v>
      </c>
      <c r="C484" s="795">
        <v>2.9408906682770741E-4</v>
      </c>
      <c r="D484" s="795">
        <v>3.7117071251668854E-4</v>
      </c>
      <c r="E484" s="795">
        <v>3.5405109056774187E-4</v>
      </c>
      <c r="F484" s="795">
        <v>3.3127909793062571E-4</v>
      </c>
      <c r="G484" s="795">
        <v>4.1199560025995119E-4</v>
      </c>
      <c r="H484" s="795">
        <v>3.0096257421452499E-4</v>
      </c>
      <c r="I484" s="795">
        <v>1.4981517850265469E-4</v>
      </c>
      <c r="J484" s="795">
        <v>5.770092136385685E-4</v>
      </c>
      <c r="K484" s="795">
        <v>3.750164853648652E-4</v>
      </c>
      <c r="L484" s="795">
        <v>4.3667688816939609E-4</v>
      </c>
      <c r="M484" s="795">
        <v>5.0486668791438483E-4</v>
      </c>
      <c r="N484" s="795">
        <v>3.6426302200820437E-4</v>
      </c>
      <c r="O484" s="795">
        <v>5.2317449674199601E-4</v>
      </c>
      <c r="P484" s="795">
        <v>5.7744953213956229E-4</v>
      </c>
      <c r="Q484" s="795">
        <v>6.2548951299290501E-4</v>
      </c>
      <c r="R484" s="795">
        <v>6.4381336842811443E-4</v>
      </c>
      <c r="S484" s="795">
        <v>6.4564113021403635E-4</v>
      </c>
      <c r="T484" s="795">
        <v>4.8335112941000347E-4</v>
      </c>
      <c r="U484" s="795">
        <v>4.8335112941000347E-4</v>
      </c>
      <c r="V484" s="795">
        <v>4.9388215129564372E-4</v>
      </c>
      <c r="W484" s="795">
        <v>5.0613328152837589E-4</v>
      </c>
      <c r="X484" s="795">
        <v>-2.1323146417417949E-3</v>
      </c>
      <c r="Y484" s="795">
        <v>-1.5168503752207574E-3</v>
      </c>
      <c r="Z484" s="795">
        <v>-6.5912398849360399E-3</v>
      </c>
      <c r="AA484" s="795">
        <v>-3.7663002967223136E-3</v>
      </c>
      <c r="AB484" s="795">
        <v>-1.6428756585408211E-3</v>
      </c>
      <c r="AC484" s="795">
        <v>-1.780766056823202E-3</v>
      </c>
      <c r="AD484" s="795">
        <v>-1.3656892814439825E-3</v>
      </c>
      <c r="AE484" s="795">
        <v>9.3655017056613055E-3</v>
      </c>
      <c r="AF484" s="795">
        <v>1.8179320683919808E-3</v>
      </c>
      <c r="AG484" s="795">
        <v>1.9314189443695007E-2</v>
      </c>
      <c r="AH484" s="795">
        <v>1.3065390268031551E-2</v>
      </c>
      <c r="AI484" s="795">
        <v>-8.2724793310182676E-3</v>
      </c>
    </row>
    <row r="485" spans="1:35" s="795" customFormat="1">
      <c r="A485" s="796">
        <v>44536</v>
      </c>
      <c r="B485" s="795">
        <v>2.9256277950295839E-4</v>
      </c>
      <c r="C485" s="795">
        <v>2.7695525009674427E-4</v>
      </c>
      <c r="D485" s="795">
        <v>3.7117071251668854E-4</v>
      </c>
      <c r="E485" s="795">
        <v>3.4561852296199902E-4</v>
      </c>
      <c r="F485" s="795">
        <v>3.0372887046481445E-4</v>
      </c>
      <c r="G485" s="795">
        <v>2.9776495322941798E-4</v>
      </c>
      <c r="H485" s="795">
        <v>3.067747421208189E-4</v>
      </c>
      <c r="I485" s="795">
        <v>4.938711040911592E-4</v>
      </c>
      <c r="J485" s="795">
        <v>3.4221378094900778E-4</v>
      </c>
      <c r="K485" s="795">
        <v>3.0082746177662045E-4</v>
      </c>
      <c r="L485" s="795">
        <v>4.5548501387604468E-4</v>
      </c>
      <c r="M485" s="795">
        <v>7.1800913995079263E-4</v>
      </c>
      <c r="N485" s="795">
        <v>4.0025000486254569E-4</v>
      </c>
      <c r="O485" s="795">
        <v>5.2317449674199601E-4</v>
      </c>
      <c r="P485" s="795">
        <v>5.7744953213956229E-4</v>
      </c>
      <c r="Q485" s="795">
        <v>6.2548951299290501E-4</v>
      </c>
      <c r="R485" s="795">
        <v>6.4381336842811443E-4</v>
      </c>
      <c r="S485" s="795">
        <v>6.4564113021403635E-4</v>
      </c>
      <c r="T485" s="795">
        <v>4.8335112941000347E-4</v>
      </c>
      <c r="U485" s="795">
        <v>4.8335112941000347E-4</v>
      </c>
      <c r="V485" s="795">
        <v>4.9388215129564372E-4</v>
      </c>
      <c r="W485" s="795">
        <v>5.0613328152837589E-4</v>
      </c>
      <c r="X485" s="795">
        <v>4.8628780179815756E-3</v>
      </c>
      <c r="Y485" s="795">
        <v>1.1195306113065406E-3</v>
      </c>
      <c r="Z485" s="795">
        <v>9.4629641830903388E-3</v>
      </c>
      <c r="AA485" s="795">
        <v>4.3226381526044744E-3</v>
      </c>
      <c r="AB485" s="795">
        <v>2.4661318372671825E-3</v>
      </c>
      <c r="AC485" s="795">
        <v>4.8743698126818558E-3</v>
      </c>
      <c r="AD485" s="795">
        <v>2.6870919806099014E-3</v>
      </c>
      <c r="AE485" s="795">
        <v>1.4062658320441734E-3</v>
      </c>
      <c r="AF485" s="795">
        <v>4.4507005774818698E-3</v>
      </c>
      <c r="AG485" s="795">
        <v>1.1499365302043651E-2</v>
      </c>
      <c r="AH485" s="795">
        <v>1.1373444211546957E-2</v>
      </c>
      <c r="AI485" s="795">
        <v>1.2468598045954682E-2</v>
      </c>
    </row>
    <row r="486" spans="1:35" s="795" customFormat="1">
      <c r="A486" s="796">
        <v>44537</v>
      </c>
      <c r="B486" s="795">
        <v>2.9256277950295839E-4</v>
      </c>
      <c r="C486" s="795">
        <v>3.0608227618333927E-4</v>
      </c>
      <c r="D486" s="795">
        <v>3.7117071251668854E-4</v>
      </c>
      <c r="E486" s="795">
        <v>3.5754503990670372E-4</v>
      </c>
      <c r="F486" s="795">
        <v>2.8373486523269875E-4</v>
      </c>
      <c r="G486" s="795">
        <v>3.782627215509482E-4</v>
      </c>
      <c r="H486" s="795">
        <v>3.3655602675719543E-4</v>
      </c>
      <c r="I486" s="795">
        <v>3.4835561326884701E-4</v>
      </c>
      <c r="J486" s="795">
        <v>3.6798511047186899E-4</v>
      </c>
      <c r="K486" s="795">
        <v>3.3252737151689971E-4</v>
      </c>
      <c r="L486" s="795">
        <v>4.333254580457524E-4</v>
      </c>
      <c r="M486" s="795">
        <v>4.3204260978946252E-4</v>
      </c>
      <c r="N486" s="795">
        <v>2.9455579130610587E-4</v>
      </c>
      <c r="O486" s="795">
        <v>5.2317449674199601E-4</v>
      </c>
      <c r="P486" s="795">
        <v>5.7744953213956229E-4</v>
      </c>
      <c r="Q486" s="795">
        <v>6.2548951299290501E-4</v>
      </c>
      <c r="R486" s="795">
        <v>6.4381336842811443E-4</v>
      </c>
      <c r="S486" s="795">
        <v>6.4564113021403635E-4</v>
      </c>
      <c r="T486" s="795">
        <v>4.8335112941000347E-4</v>
      </c>
      <c r="U486" s="795">
        <v>4.8335112941000347E-4</v>
      </c>
      <c r="V486" s="795">
        <v>4.9388215129564372E-4</v>
      </c>
      <c r="W486" s="795">
        <v>5.0613328152837589E-4</v>
      </c>
      <c r="X486" s="795">
        <v>2.7016772307257853E-3</v>
      </c>
      <c r="Y486" s="795">
        <v>-8.6542536204026188E-4</v>
      </c>
      <c r="Z486" s="795">
        <v>9.3158654031966215E-4</v>
      </c>
      <c r="AA486" s="795">
        <v>4.4063631119344304E-3</v>
      </c>
      <c r="AB486" s="795">
        <v>3.427890397435851E-3</v>
      </c>
      <c r="AC486" s="795">
        <v>-1.9552139835687932E-3</v>
      </c>
      <c r="AD486" s="795">
        <v>6.6145836936408742E-3</v>
      </c>
      <c r="AE486" s="795">
        <v>-2.7416745641446472E-3</v>
      </c>
      <c r="AF486" s="795">
        <v>2.3193675505939204E-4</v>
      </c>
      <c r="AG486" s="795">
        <v>7.4336947814463983E-3</v>
      </c>
      <c r="AH486" s="795">
        <v>1.2325652201479187E-3</v>
      </c>
      <c r="AI486" s="795">
        <v>2.1040274791557012E-2</v>
      </c>
    </row>
    <row r="487" spans="1:35" s="795" customFormat="1">
      <c r="A487" s="796">
        <v>44538</v>
      </c>
      <c r="B487" s="795">
        <v>2.9256277950295839E-4</v>
      </c>
      <c r="C487" s="795">
        <v>2.9169088505787144E-4</v>
      </c>
      <c r="D487" s="795">
        <v>3.7117071251668854E-4</v>
      </c>
      <c r="E487" s="795">
        <v>3.454668491398305E-4</v>
      </c>
      <c r="F487" s="795">
        <v>2.0917830299405082E-4</v>
      </c>
      <c r="G487" s="795">
        <v>3.2879973301458421E-4</v>
      </c>
      <c r="H487" s="795">
        <v>3.4993832858076779E-4</v>
      </c>
      <c r="I487" s="795">
        <v>3.6675740516534105E-4</v>
      </c>
      <c r="J487" s="795">
        <v>9.1223040333598959E-4</v>
      </c>
      <c r="K487" s="795">
        <v>1.393771756119655E-4</v>
      </c>
      <c r="L487" s="795">
        <v>4.2366034975560574E-4</v>
      </c>
      <c r="M487" s="795">
        <v>4.0131999691506159E-4</v>
      </c>
      <c r="N487" s="795">
        <v>6.5577984662579247E-4</v>
      </c>
      <c r="O487" s="795">
        <v>5.2317449674199601E-4</v>
      </c>
      <c r="P487" s="795">
        <v>5.7744953213956229E-4</v>
      </c>
      <c r="Q487" s="795">
        <v>6.2548951299290501E-4</v>
      </c>
      <c r="R487" s="795">
        <v>6.4381336842811443E-4</v>
      </c>
      <c r="S487" s="795">
        <v>6.4564113021403635E-4</v>
      </c>
      <c r="T487" s="795">
        <v>4.8335112941000347E-4</v>
      </c>
      <c r="U487" s="795">
        <v>4.8335112941000347E-4</v>
      </c>
      <c r="V487" s="795">
        <v>4.9388215129564372E-4</v>
      </c>
      <c r="W487" s="795">
        <v>5.0613328152837589E-4</v>
      </c>
      <c r="X487" s="795">
        <v>-1.7125972479375973E-3</v>
      </c>
      <c r="Y487" s="795">
        <v>-2.3032411783668882E-3</v>
      </c>
      <c r="Z487" s="795">
        <v>-1.6943069130318511E-3</v>
      </c>
      <c r="AA487" s="795">
        <v>3.866029664571613E-3</v>
      </c>
      <c r="AB487" s="795">
        <v>2.6194070749920861E-3</v>
      </c>
      <c r="AC487" s="795">
        <v>6.1525522290355461E-3</v>
      </c>
      <c r="AD487" s="795">
        <v>1.4696467719843564E-3</v>
      </c>
      <c r="AE487" s="795">
        <v>3.1923343154001138E-3</v>
      </c>
      <c r="AF487" s="795">
        <v>2.2636360682517509E-3</v>
      </c>
      <c r="AG487" s="795">
        <v>6.5533547426877004E-3</v>
      </c>
      <c r="AH487" s="795">
        <v>1.4293642198792478E-2</v>
      </c>
      <c r="AI487" s="795">
        <v>4.7144049319929326E-3</v>
      </c>
    </row>
    <row r="488" spans="1:35" s="795" customFormat="1">
      <c r="A488" s="796">
        <v>44539</v>
      </c>
      <c r="B488" s="795">
        <v>3.4749249251664338E-4</v>
      </c>
      <c r="C488" s="795">
        <v>2.9571415610618601E-4</v>
      </c>
      <c r="D488" s="795">
        <v>4.2610474217874561E-4</v>
      </c>
      <c r="E488" s="795">
        <v>3.2017830037367467E-4</v>
      </c>
      <c r="F488" s="795">
        <v>2.8897127034199777E-4</v>
      </c>
      <c r="G488" s="795">
        <v>3.0403978483839467E-4</v>
      </c>
      <c r="H488" s="795">
        <v>-2.9731345233652284E-5</v>
      </c>
      <c r="I488" s="795">
        <v>4.1624665502859592E-4</v>
      </c>
      <c r="J488" s="795">
        <v>6.44997162843719E-4</v>
      </c>
      <c r="K488" s="795">
        <v>2.3659042511448014E-4</v>
      </c>
      <c r="L488" s="795">
        <v>4.2712060453342637E-4</v>
      </c>
      <c r="M488" s="795">
        <v>5.2460408141241643E-4</v>
      </c>
      <c r="N488" s="795">
        <v>4.3144340512490942E-4</v>
      </c>
      <c r="O488" s="795">
        <v>5.2317449674199601E-4</v>
      </c>
      <c r="P488" s="795">
        <v>5.7744953213956229E-4</v>
      </c>
      <c r="Q488" s="795">
        <v>6.2548951299290501E-4</v>
      </c>
      <c r="R488" s="795">
        <v>6.4381336842811443E-4</v>
      </c>
      <c r="S488" s="795">
        <v>6.4564113021403635E-4</v>
      </c>
      <c r="T488" s="795">
        <v>4.8335112941000347E-4</v>
      </c>
      <c r="U488" s="795">
        <v>4.8335112941000347E-4</v>
      </c>
      <c r="V488" s="795">
        <v>4.9388215129564372E-4</v>
      </c>
      <c r="W488" s="795">
        <v>5.0613328152837589E-4</v>
      </c>
      <c r="X488" s="795">
        <v>-5.040902890159904E-4</v>
      </c>
      <c r="Y488" s="795">
        <v>2.8458753419613458E-5</v>
      </c>
      <c r="Z488" s="795">
        <v>-2.3482523637472497E-3</v>
      </c>
      <c r="AA488" s="795">
        <v>-6.8686931217999403E-3</v>
      </c>
      <c r="AB488" s="795">
        <v>-4.4715306300602276E-3</v>
      </c>
      <c r="AC488" s="795">
        <v>-1.5638790808902181E-2</v>
      </c>
      <c r="AD488" s="795">
        <v>-3.11604098625895E-3</v>
      </c>
      <c r="AE488" s="795">
        <v>-4.7942540031076231E-4</v>
      </c>
      <c r="AF488" s="795">
        <v>1.2893673592440091E-3</v>
      </c>
      <c r="AG488" s="795">
        <v>-1.1181142455632842E-2</v>
      </c>
      <c r="AH488" s="795">
        <v>-1.0983985357607251E-2</v>
      </c>
      <c r="AI488" s="795">
        <v>-8.2985698201047953E-3</v>
      </c>
    </row>
    <row r="489" spans="1:35" s="795" customFormat="1">
      <c r="A489" s="796">
        <v>44540</v>
      </c>
      <c r="B489" s="795">
        <v>3.4749249251664338E-4</v>
      </c>
      <c r="C489" s="795">
        <v>3.4816358469047515E-4</v>
      </c>
      <c r="D489" s="795">
        <v>4.2610474217874561E-4</v>
      </c>
      <c r="E489" s="795">
        <v>3.6210229371569369E-4</v>
      </c>
      <c r="F489" s="795">
        <v>3.0554922540448892E-4</v>
      </c>
      <c r="G489" s="795">
        <v>3.5159317712074589E-4</v>
      </c>
      <c r="H489" s="795">
        <v>3.6373644430409691E-4</v>
      </c>
      <c r="I489" s="795">
        <v>3.4055835282309488E-4</v>
      </c>
      <c r="J489" s="795">
        <v>4.8539702431327214E-4</v>
      </c>
      <c r="K489" s="795">
        <v>3.6932414860779694E-4</v>
      </c>
      <c r="L489" s="795">
        <v>4.9728762982548247E-4</v>
      </c>
      <c r="M489" s="795">
        <v>4.5394374875362686E-4</v>
      </c>
      <c r="N489" s="795">
        <v>3.9952865269365923E-4</v>
      </c>
      <c r="O489" s="795">
        <v>5.2317449674199601E-4</v>
      </c>
      <c r="P489" s="795">
        <v>5.7744953213956229E-4</v>
      </c>
      <c r="Q489" s="795">
        <v>6.2548951299290501E-4</v>
      </c>
      <c r="R489" s="795">
        <v>6.4381336842811443E-4</v>
      </c>
      <c r="S489" s="795">
        <v>6.4564113021403635E-4</v>
      </c>
      <c r="T489" s="795">
        <v>4.8335112941000347E-4</v>
      </c>
      <c r="U489" s="795">
        <v>4.8335112941000347E-4</v>
      </c>
      <c r="V489" s="795">
        <v>4.9388215129564372E-4</v>
      </c>
      <c r="W489" s="795">
        <v>5.0613328152837589E-4</v>
      </c>
      <c r="X489" s="795">
        <v>2.4239761721300823E-4</v>
      </c>
      <c r="Y489" s="795">
        <v>1.112809535619208E-3</v>
      </c>
      <c r="Z489" s="795">
        <v>-2.172074965447246E-3</v>
      </c>
      <c r="AA489" s="795">
        <v>-5.8835944669551887E-3</v>
      </c>
      <c r="AB489" s="795">
        <v>4.2238466370645433E-3</v>
      </c>
      <c r="AC489" s="795">
        <v>1.0401423485251415E-2</v>
      </c>
      <c r="AD489" s="795">
        <v>3.9566044369887532E-3</v>
      </c>
      <c r="AE489" s="795">
        <v>4.3202820455183755E-3</v>
      </c>
      <c r="AF489" s="795">
        <v>3.3074149425931232E-3</v>
      </c>
      <c r="AG489" s="795">
        <v>1.2435063372142396E-2</v>
      </c>
      <c r="AH489" s="795">
        <v>1.7308795606866489E-2</v>
      </c>
      <c r="AI489" s="795">
        <v>9.9450623704144814E-3</v>
      </c>
    </row>
    <row r="490" spans="1:35" s="795" customFormat="1">
      <c r="A490" s="796">
        <v>44543</v>
      </c>
      <c r="B490" s="795">
        <v>3.4749249251664338E-4</v>
      </c>
      <c r="C490" s="795">
        <v>3.4787133875457954E-4</v>
      </c>
      <c r="D490" s="795">
        <v>4.2610474217874561E-4</v>
      </c>
      <c r="E490" s="795">
        <v>4.4781636211999043E-4</v>
      </c>
      <c r="F490" s="795">
        <v>3.5381302714321272E-4</v>
      </c>
      <c r="G490" s="795">
        <v>3.2902372474574726E-4</v>
      </c>
      <c r="H490" s="795">
        <v>3.4794353473821538E-4</v>
      </c>
      <c r="I490" s="795">
        <v>4.3369402960213854E-4</v>
      </c>
      <c r="J490" s="795">
        <v>-2.338183411351169E-4</v>
      </c>
      <c r="K490" s="795">
        <v>2.5504716194912902E-4</v>
      </c>
      <c r="L490" s="795">
        <v>4.45824402313999E-4</v>
      </c>
      <c r="M490" s="795">
        <v>8.966116217408171E-4</v>
      </c>
      <c r="N490" s="795">
        <v>4.1885789213713664E-4</v>
      </c>
      <c r="O490" s="795">
        <v>5.2317449674199601E-4</v>
      </c>
      <c r="P490" s="795">
        <v>5.7744953213956229E-4</v>
      </c>
      <c r="Q490" s="795">
        <v>6.2548951299290501E-4</v>
      </c>
      <c r="R490" s="795">
        <v>6.4381336842811443E-4</v>
      </c>
      <c r="S490" s="795">
        <v>6.4564113021403635E-4</v>
      </c>
      <c r="T490" s="795">
        <v>4.8335112941000347E-4</v>
      </c>
      <c r="U490" s="795">
        <v>4.8335112941000347E-4</v>
      </c>
      <c r="V490" s="795">
        <v>4.9388215129564372E-4</v>
      </c>
      <c r="W490" s="795">
        <v>5.0613328152837589E-4</v>
      </c>
      <c r="X490" s="795">
        <v>-2.8709454215665176E-3</v>
      </c>
      <c r="Y490" s="795">
        <v>-1.1967392524414588E-3</v>
      </c>
      <c r="Z490" s="795">
        <v>-4.3815039021646296E-3</v>
      </c>
      <c r="AA490" s="795">
        <v>-1.2438722011068881E-3</v>
      </c>
      <c r="AB490" s="795">
        <v>-2.7931705122433703E-3</v>
      </c>
      <c r="AC490" s="795">
        <v>1.543065170626301E-3</v>
      </c>
      <c r="AD490" s="795">
        <v>-3.1514377940463634E-3</v>
      </c>
      <c r="AE490" s="795">
        <v>1.4558890002693836E-3</v>
      </c>
      <c r="AF490" s="795">
        <v>-2.7928164853499027E-3</v>
      </c>
      <c r="AG490" s="795">
        <v>1.5415619765495325E-3</v>
      </c>
      <c r="AH490" s="795">
        <v>7.255972520712195E-4</v>
      </c>
      <c r="AI490" s="795">
        <v>-8.916969418511056E-3</v>
      </c>
    </row>
    <row r="491" spans="1:35" s="795" customFormat="1">
      <c r="A491" s="796">
        <v>44544</v>
      </c>
      <c r="B491" s="795">
        <v>3.4749249251664338E-4</v>
      </c>
      <c r="C491" s="795">
        <v>3.4304757065961589E-4</v>
      </c>
      <c r="D491" s="795">
        <v>4.2610474217874561E-4</v>
      </c>
      <c r="E491" s="795">
        <v>2.6589150351385982E-4</v>
      </c>
      <c r="F491" s="795">
        <v>1.6569888135786748E-4</v>
      </c>
      <c r="G491" s="795">
        <v>3.2836822336923532E-4</v>
      </c>
      <c r="H491" s="795">
        <v>3.5038251674657239E-4</v>
      </c>
      <c r="I491" s="795">
        <v>4.0243562324637772E-4</v>
      </c>
      <c r="J491" s="795">
        <v>4.8988787472170614E-4</v>
      </c>
      <c r="K491" s="795">
        <v>2.8409961918685056E-4</v>
      </c>
      <c r="L491" s="795">
        <v>4.9441973870245626E-4</v>
      </c>
      <c r="M491" s="795">
        <v>4.4569594628551812E-4</v>
      </c>
      <c r="N491" s="795">
        <v>3.0170084037806078E-4</v>
      </c>
      <c r="O491" s="795">
        <v>5.2317449674199601E-4</v>
      </c>
      <c r="P491" s="795">
        <v>5.7744953213956229E-4</v>
      </c>
      <c r="Q491" s="795">
        <v>6.2548951299290501E-4</v>
      </c>
      <c r="R491" s="795">
        <v>6.4381336842811443E-4</v>
      </c>
      <c r="S491" s="795">
        <v>6.4564113021403635E-4</v>
      </c>
      <c r="T491" s="795">
        <v>4.8335112941000347E-4</v>
      </c>
      <c r="U491" s="795">
        <v>4.8335112941000347E-4</v>
      </c>
      <c r="V491" s="795">
        <v>4.9388215129564372E-4</v>
      </c>
      <c r="W491" s="795">
        <v>5.0613328152837589E-4</v>
      </c>
      <c r="X491" s="795">
        <v>1.4858514370432729E-3</v>
      </c>
      <c r="Y491" s="795">
        <v>6.6412400090545276E-3</v>
      </c>
      <c r="Z491" s="795">
        <v>2.5567925956668791E-3</v>
      </c>
      <c r="AA491" s="795">
        <v>-6.1683038061404183E-3</v>
      </c>
      <c r="AB491" s="795">
        <v>-4.2058567844394101E-3</v>
      </c>
      <c r="AC491" s="795">
        <v>-2.3560353372741316E-3</v>
      </c>
      <c r="AD491" s="795">
        <v>-3.0841514615196353E-3</v>
      </c>
      <c r="AE491" s="795">
        <v>-1.2015821464981258E-3</v>
      </c>
      <c r="AF491" s="795">
        <v>-4.554570006498837E-3</v>
      </c>
      <c r="AG491" s="795">
        <v>-2.7115688318973596E-2</v>
      </c>
      <c r="AH491" s="795">
        <v>-1.3285644562882504E-2</v>
      </c>
      <c r="AI491" s="795">
        <v>-9.1063240850910443E-3</v>
      </c>
    </row>
    <row r="492" spans="1:35" s="795" customFormat="1">
      <c r="A492" s="796">
        <v>44545</v>
      </c>
      <c r="B492" s="795">
        <v>3.4749249251664338E-4</v>
      </c>
      <c r="C492" s="795">
        <v>3.4335730965140421E-4</v>
      </c>
      <c r="D492" s="795">
        <v>4.2610474217874561E-4</v>
      </c>
      <c r="E492" s="795">
        <v>3.5916318256834501E-4</v>
      </c>
      <c r="F492" s="795">
        <v>7.4377611103848551E-5</v>
      </c>
      <c r="G492" s="795">
        <v>3.4029664895340872E-4</v>
      </c>
      <c r="H492" s="795">
        <v>3.0747923275864508E-4</v>
      </c>
      <c r="I492" s="795">
        <v>2.8026056097951724E-4</v>
      </c>
      <c r="J492" s="795">
        <v>1.2739147173341792E-3</v>
      </c>
      <c r="K492" s="795">
        <v>3.6508946686963917E-4</v>
      </c>
      <c r="L492" s="795">
        <v>4.8996108730325894E-4</v>
      </c>
      <c r="M492" s="795">
        <v>6.0943504211841137E-4</v>
      </c>
      <c r="N492" s="795">
        <v>4.6124955099102749E-4</v>
      </c>
      <c r="O492" s="795">
        <v>5.2317449674199601E-4</v>
      </c>
      <c r="P492" s="795">
        <v>5.7744953213956229E-4</v>
      </c>
      <c r="Q492" s="795">
        <v>6.2548951299290501E-4</v>
      </c>
      <c r="R492" s="795">
        <v>6.4381336842811443E-4</v>
      </c>
      <c r="S492" s="795">
        <v>6.4564113021403635E-4</v>
      </c>
      <c r="T492" s="795">
        <v>4.8335112941000347E-4</v>
      </c>
      <c r="U492" s="795">
        <v>4.8335112941000347E-4</v>
      </c>
      <c r="V492" s="795">
        <v>4.9388215129564372E-4</v>
      </c>
      <c r="W492" s="795">
        <v>5.0613328152837589E-4</v>
      </c>
      <c r="X492" s="795">
        <v>3.8198880319528783E-4</v>
      </c>
      <c r="Y492" s="795">
        <v>3.0786159552329551E-3</v>
      </c>
      <c r="Z492" s="795">
        <v>1.9601891542675443E-3</v>
      </c>
      <c r="AA492" s="795">
        <v>3.0060635806645752E-3</v>
      </c>
      <c r="AB492" s="795">
        <v>4.4161783103442431E-3</v>
      </c>
      <c r="AC492" s="795">
        <v>5.0436097752792897E-3</v>
      </c>
      <c r="AD492" s="795">
        <v>4.6185135413416845E-3</v>
      </c>
      <c r="AE492" s="795">
        <v>-1.0861872297083242E-3</v>
      </c>
      <c r="AF492" s="795">
        <v>4.0072818300493918E-3</v>
      </c>
      <c r="AG492" s="795">
        <v>1.3991232704019696E-2</v>
      </c>
      <c r="AH492" s="795">
        <v>1.0572452002232557E-2</v>
      </c>
      <c r="AI492" s="795">
        <v>1.8013057215652939E-2</v>
      </c>
    </row>
    <row r="493" spans="1:35" s="795" customFormat="1">
      <c r="A493" s="796">
        <v>44546</v>
      </c>
      <c r="B493" s="795">
        <v>3.4749249251664338E-4</v>
      </c>
      <c r="C493" s="795">
        <v>3.4939161938618568E-4</v>
      </c>
      <c r="D493" s="795">
        <v>4.2610474217874561E-4</v>
      </c>
      <c r="E493" s="795">
        <v>3.6158315525014473E-4</v>
      </c>
      <c r="F493" s="795">
        <v>5.5228652528271915E-4</v>
      </c>
      <c r="G493" s="795">
        <v>3.3197716740884786E-4</v>
      </c>
      <c r="H493" s="795">
        <v>3.2134553670104538E-4</v>
      </c>
      <c r="I493" s="795">
        <v>3.9181129185350549E-4</v>
      </c>
      <c r="J493" s="795">
        <v>-2.7490389875428622E-4</v>
      </c>
      <c r="K493" s="795">
        <v>3.0694033246736474E-4</v>
      </c>
      <c r="L493" s="795">
        <v>4.9004715834310986E-4</v>
      </c>
      <c r="M493" s="795">
        <v>4.0798679008169358E-4</v>
      </c>
      <c r="N493" s="795">
        <v>4.3451365469260317E-4</v>
      </c>
      <c r="O493" s="795">
        <v>5.2317449674199601E-4</v>
      </c>
      <c r="P493" s="795">
        <v>5.7744953213956229E-4</v>
      </c>
      <c r="Q493" s="795">
        <v>6.2548951299290501E-4</v>
      </c>
      <c r="R493" s="795">
        <v>6.4381336842811443E-4</v>
      </c>
      <c r="S493" s="795">
        <v>6.4564113021403635E-4</v>
      </c>
      <c r="T493" s="795">
        <v>4.8335112941000347E-4</v>
      </c>
      <c r="U493" s="795">
        <v>4.8335112941000347E-4</v>
      </c>
      <c r="V493" s="795">
        <v>4.9388215129564372E-4</v>
      </c>
      <c r="W493" s="795">
        <v>5.0613328152837589E-4</v>
      </c>
      <c r="X493" s="795">
        <v>4.6668938295857387E-5</v>
      </c>
      <c r="Y493" s="795">
        <v>-4.9052250716561385E-3</v>
      </c>
      <c r="Z493" s="795">
        <v>-1.1171116627657351E-2</v>
      </c>
      <c r="AA493" s="795">
        <v>-2.9178922505850302E-3</v>
      </c>
      <c r="AB493" s="795">
        <v>-2.1109188872135976E-3</v>
      </c>
      <c r="AC493" s="795">
        <v>2.8800524401610961E-3</v>
      </c>
      <c r="AD493" s="795">
        <v>-3.698111532930537E-3</v>
      </c>
      <c r="AE493" s="795">
        <v>7.6055579182332522E-4</v>
      </c>
      <c r="AF493" s="795">
        <v>1.2383559327475702E-3</v>
      </c>
      <c r="AG493" s="795">
        <v>-7.743015590666591E-3</v>
      </c>
      <c r="AH493" s="795">
        <v>1.1621059251580856E-3</v>
      </c>
      <c r="AI493" s="795">
        <v>-6.5785187791008726E-3</v>
      </c>
    </row>
    <row r="494" spans="1:35" s="795" customFormat="1">
      <c r="A494" s="796">
        <v>44547</v>
      </c>
      <c r="B494" s="795">
        <v>3.4749249251664338E-4</v>
      </c>
      <c r="C494" s="795">
        <v>3.4969667187678688E-4</v>
      </c>
      <c r="D494" s="795">
        <v>4.2610474217874561E-4</v>
      </c>
      <c r="E494" s="795">
        <v>3.4998644553274616E-4</v>
      </c>
      <c r="F494" s="795">
        <v>3.8614566251626847E-4</v>
      </c>
      <c r="G494" s="795">
        <v>3.8435337328857067E-4</v>
      </c>
      <c r="H494" s="795">
        <v>3.1034746643454625E-4</v>
      </c>
      <c r="I494" s="795">
        <v>3.6801057032787021E-4</v>
      </c>
      <c r="J494" s="795">
        <v>1.9944073685307373E-4</v>
      </c>
      <c r="K494" s="795">
        <v>3.0050260782976679E-4</v>
      </c>
      <c r="L494" s="795">
        <v>4.6627487847650251E-4</v>
      </c>
      <c r="M494" s="795">
        <v>4.9639576757765091E-4</v>
      </c>
      <c r="N494" s="795">
        <v>3.5900107663877634E-4</v>
      </c>
      <c r="O494" s="795">
        <v>5.2317449674199601E-4</v>
      </c>
      <c r="P494" s="795">
        <v>5.7744953213956229E-4</v>
      </c>
      <c r="Q494" s="795">
        <v>6.2548951299290501E-4</v>
      </c>
      <c r="R494" s="795">
        <v>6.4381336842811443E-4</v>
      </c>
      <c r="S494" s="795">
        <v>6.4564113021403635E-4</v>
      </c>
      <c r="T494" s="795">
        <v>4.8335112941000347E-4</v>
      </c>
      <c r="U494" s="795">
        <v>4.8335112941000347E-4</v>
      </c>
      <c r="V494" s="795">
        <v>4.9388215129564372E-4</v>
      </c>
      <c r="W494" s="795">
        <v>5.0613328152837589E-4</v>
      </c>
      <c r="X494" s="795">
        <v>9.9922568500332432E-5</v>
      </c>
      <c r="Y494" s="795">
        <v>1.2365593998548974E-3</v>
      </c>
      <c r="Z494" s="795">
        <v>1.420646210872567E-3</v>
      </c>
      <c r="AA494" s="795">
        <v>3.0716830843924292E-4</v>
      </c>
      <c r="AB494" s="795">
        <v>-3.7523278563866835E-4</v>
      </c>
      <c r="AC494" s="795">
        <v>4.4399216491188831E-3</v>
      </c>
      <c r="AD494" s="795">
        <v>-1.6056352068926083E-3</v>
      </c>
      <c r="AE494" s="795">
        <v>-5.9334164072200046E-4</v>
      </c>
      <c r="AF494" s="795">
        <v>-2.2174411290493135E-3</v>
      </c>
      <c r="AG494" s="795">
        <v>2.9108273254694339E-3</v>
      </c>
      <c r="AH494" s="795">
        <v>1.2715428484209035E-3</v>
      </c>
      <c r="AI494" s="795">
        <v>-1.0804701034566211E-2</v>
      </c>
    </row>
    <row r="495" spans="1:35" s="795" customFormat="1">
      <c r="A495" s="796">
        <v>44550</v>
      </c>
      <c r="B495" s="795">
        <v>3.4749249251664338E-4</v>
      </c>
      <c r="C495" s="795">
        <v>3.5973548128342969E-4</v>
      </c>
      <c r="D495" s="795">
        <v>4.2610474217874561E-4</v>
      </c>
      <c r="E495" s="795">
        <v>3.9107262789062069E-4</v>
      </c>
      <c r="F495" s="795">
        <v>3.9806738819514464E-4</v>
      </c>
      <c r="G495" s="795">
        <v>3.5797259624126276E-4</v>
      </c>
      <c r="H495" s="795">
        <v>4.3265147038518137E-4</v>
      </c>
      <c r="I495" s="795">
        <v>4.993647135300705E-4</v>
      </c>
      <c r="J495" s="795">
        <v>4.9366706209141853E-4</v>
      </c>
      <c r="K495" s="795">
        <v>4.1093798043556617E-4</v>
      </c>
      <c r="L495" s="795">
        <v>4.7897750890291135E-4</v>
      </c>
      <c r="M495" s="795">
        <v>9.1841071688869569E-4</v>
      </c>
      <c r="N495" s="795">
        <v>4.4227781976369229E-4</v>
      </c>
      <c r="O495" s="795">
        <v>5.2317449674199601E-4</v>
      </c>
      <c r="P495" s="795">
        <v>5.7744953213956229E-4</v>
      </c>
      <c r="Q495" s="795">
        <v>6.2548951299290501E-4</v>
      </c>
      <c r="R495" s="795">
        <v>6.4381336842811443E-4</v>
      </c>
      <c r="S495" s="795">
        <v>6.4564113021403635E-4</v>
      </c>
      <c r="T495" s="795">
        <v>4.8335112941000347E-4</v>
      </c>
      <c r="U495" s="795">
        <v>4.8335112941000347E-4</v>
      </c>
      <c r="V495" s="795">
        <v>4.9388215129564372E-4</v>
      </c>
      <c r="W495" s="795">
        <v>5.0613328152837589E-4</v>
      </c>
      <c r="X495" s="795">
        <v>-5.5038182093571919E-3</v>
      </c>
      <c r="Y495" s="795">
        <v>-1.4424720438657168E-3</v>
      </c>
      <c r="Z495" s="795">
        <v>-2.1890954440719756E-3</v>
      </c>
      <c r="AA495" s="795">
        <v>-7.5283686965534891E-3</v>
      </c>
      <c r="AB495" s="795">
        <v>-4.1352526501876596E-3</v>
      </c>
      <c r="AC495" s="795">
        <v>-8.8096455374863103E-3</v>
      </c>
      <c r="AD495" s="795">
        <v>-3.3582426453796499E-3</v>
      </c>
      <c r="AE495" s="795">
        <v>-3.3932306909325582E-3</v>
      </c>
      <c r="AF495" s="795">
        <v>-1.6765334689230471E-3</v>
      </c>
      <c r="AG495" s="795">
        <v>-2.5621857549180227E-2</v>
      </c>
      <c r="AH495" s="795">
        <v>-2.1563609746762191E-2</v>
      </c>
      <c r="AI495" s="795">
        <v>-1.1468733087686811E-2</v>
      </c>
    </row>
    <row r="496" spans="1:35" s="795" customFormat="1">
      <c r="A496" s="796">
        <v>44551</v>
      </c>
      <c r="B496" s="795">
        <v>3.4749249251664338E-4</v>
      </c>
      <c r="C496" s="795">
        <v>3.6626391009053627E-4</v>
      </c>
      <c r="D496" s="795">
        <v>4.2610474217874561E-4</v>
      </c>
      <c r="E496" s="795">
        <v>3.7455186083801273E-4</v>
      </c>
      <c r="F496" s="795">
        <v>1.4130595662265044E-4</v>
      </c>
      <c r="G496" s="795">
        <v>3.9280945627306885E-4</v>
      </c>
      <c r="H496" s="795">
        <v>3.9895224673291985E-4</v>
      </c>
      <c r="I496" s="795">
        <v>3.4554148122123429E-4</v>
      </c>
      <c r="J496" s="795">
        <v>2.6374221201019843E-4</v>
      </c>
      <c r="K496" s="795">
        <v>3.8151908165917625E-4</v>
      </c>
      <c r="L496" s="795">
        <v>4.7647980197895734E-4</v>
      </c>
      <c r="M496" s="795">
        <v>4.5486532731930929E-4</v>
      </c>
      <c r="N496" s="795">
        <v>4.7009084401472556E-4</v>
      </c>
      <c r="O496" s="795">
        <v>5.2317449674199601E-4</v>
      </c>
      <c r="P496" s="795">
        <v>5.7744953213956229E-4</v>
      </c>
      <c r="Q496" s="795">
        <v>6.2548951299290501E-4</v>
      </c>
      <c r="R496" s="795">
        <v>6.4381336842811443E-4</v>
      </c>
      <c r="S496" s="795">
        <v>6.4564113021403635E-4</v>
      </c>
      <c r="T496" s="795">
        <v>4.8335112941000347E-4</v>
      </c>
      <c r="U496" s="795">
        <v>4.8335112941000347E-4</v>
      </c>
      <c r="V496" s="795">
        <v>4.9388215129564372E-4</v>
      </c>
      <c r="W496" s="795">
        <v>5.0613328152837589E-4</v>
      </c>
      <c r="X496" s="795">
        <v>5.2401891074058682E-3</v>
      </c>
      <c r="Y496" s="795">
        <v>4.194726856826092E-3</v>
      </c>
      <c r="Z496" s="795">
        <v>5.881051905732182E-3</v>
      </c>
      <c r="AA496" s="795">
        <v>6.848433950974453E-3</v>
      </c>
      <c r="AB496" s="795">
        <v>3.5172747985532382E-3</v>
      </c>
      <c r="AC496" s="795">
        <v>-5.3782981355623427E-3</v>
      </c>
      <c r="AD496" s="795">
        <v>2.9741429155341059E-3</v>
      </c>
      <c r="AE496" s="795">
        <v>3.8981329222151917E-3</v>
      </c>
      <c r="AF496" s="795">
        <v>-6.4537322600877189E-4</v>
      </c>
      <c r="AG496" s="795">
        <v>6.447321151721308E-3</v>
      </c>
      <c r="AH496" s="795">
        <v>8.7155462354493451E-5</v>
      </c>
      <c r="AI496" s="795">
        <v>1.8656346376762167E-2</v>
      </c>
    </row>
    <row r="497" spans="1:35" s="795" customFormat="1">
      <c r="A497" s="796">
        <v>44552</v>
      </c>
      <c r="B497" s="795">
        <v>3.4749249251664338E-4</v>
      </c>
      <c r="C497" s="795">
        <v>3.5034467482497611E-4</v>
      </c>
      <c r="D497" s="795">
        <v>4.2610474217874561E-4</v>
      </c>
      <c r="E497" s="795">
        <v>3.8204711259925972E-4</v>
      </c>
      <c r="F497" s="795">
        <v>3.7908613432136029E-4</v>
      </c>
      <c r="G497" s="795">
        <v>3.5551953637202871E-4</v>
      </c>
      <c r="H497" s="795">
        <v>2.9882172916462224E-4</v>
      </c>
      <c r="I497" s="795">
        <v>3.7199305612944933E-4</v>
      </c>
      <c r="J497" s="795">
        <v>4.7350641856591658E-4</v>
      </c>
      <c r="K497" s="795">
        <v>4.1731122845112267E-4</v>
      </c>
      <c r="L497" s="795">
        <v>4.8851798612559172E-4</v>
      </c>
      <c r="M497" s="795">
        <v>1.4138134121433055E-4</v>
      </c>
      <c r="N497" s="795">
        <v>4.3773072569064375E-4</v>
      </c>
      <c r="O497" s="795">
        <v>5.2317449674199601E-4</v>
      </c>
      <c r="P497" s="795">
        <v>5.7744953213956229E-4</v>
      </c>
      <c r="Q497" s="795">
        <v>6.2548951299290501E-4</v>
      </c>
      <c r="R497" s="795">
        <v>6.4381336842811443E-4</v>
      </c>
      <c r="S497" s="795">
        <v>6.4564113021403635E-4</v>
      </c>
      <c r="T497" s="795">
        <v>4.8335112941000347E-4</v>
      </c>
      <c r="U497" s="795">
        <v>4.8335112941000347E-4</v>
      </c>
      <c r="V497" s="795">
        <v>4.9388215129564372E-4</v>
      </c>
      <c r="W497" s="795">
        <v>5.0613328152837589E-4</v>
      </c>
      <c r="X497" s="795">
        <v>1.651248042947584E-3</v>
      </c>
      <c r="Y497" s="795">
        <v>7.2488653734925634E-4</v>
      </c>
      <c r="Z497" s="795">
        <v>-1.4029396753887369E-3</v>
      </c>
      <c r="AA497" s="795">
        <v>3.9378797826237211E-3</v>
      </c>
      <c r="AB497" s="795">
        <v>2.1431983889048656E-3</v>
      </c>
      <c r="AC497" s="795">
        <v>-2.4632508764340644E-3</v>
      </c>
      <c r="AD497" s="795">
        <v>2.3941494765389315E-3</v>
      </c>
      <c r="AE497" s="795">
        <v>8.6474554351156918E-4</v>
      </c>
      <c r="AF497" s="795">
        <v>-3.5524737524983419E-4</v>
      </c>
      <c r="AG497" s="795">
        <v>-1.9548312289831005E-3</v>
      </c>
      <c r="AH497" s="795">
        <v>2.8169725720832428E-3</v>
      </c>
      <c r="AI497" s="795">
        <v>1.0803783109590182E-2</v>
      </c>
    </row>
    <row r="498" spans="1:35" s="795" customFormat="1">
      <c r="A498" s="796">
        <v>44553</v>
      </c>
      <c r="B498" s="795">
        <v>3.4749249251664338E-4</v>
      </c>
      <c r="C498" s="795">
        <v>3.5039256676472341E-4</v>
      </c>
      <c r="D498" s="795">
        <v>4.2610474217874561E-4</v>
      </c>
      <c r="E498" s="795">
        <v>3.6200200191460752E-4</v>
      </c>
      <c r="F498" s="795">
        <v>3.7411860363700811E-4</v>
      </c>
      <c r="G498" s="795">
        <v>3.3410235105435504E-4</v>
      </c>
      <c r="H498" s="795">
        <v>3.1365917973946722E-4</v>
      </c>
      <c r="I498" s="795">
        <v>2.855313095779799E-4</v>
      </c>
      <c r="J498" s="795">
        <v>-3.5875627478421102E-5</v>
      </c>
      <c r="K498" s="795">
        <v>3.207703265459827E-4</v>
      </c>
      <c r="L498" s="795">
        <v>4.8360056556218112E-4</v>
      </c>
      <c r="M498" s="795">
        <v>3.4225113370700555E-4</v>
      </c>
      <c r="N498" s="795">
        <v>3.8884588039733714E-4</v>
      </c>
      <c r="O498" s="795">
        <v>5.2317449674199601E-4</v>
      </c>
      <c r="P498" s="795">
        <v>5.7744953213956229E-4</v>
      </c>
      <c r="Q498" s="795">
        <v>6.2548951299290501E-4</v>
      </c>
      <c r="R498" s="795">
        <v>6.4381336842811443E-4</v>
      </c>
      <c r="S498" s="795">
        <v>6.4564113021403635E-4</v>
      </c>
      <c r="T498" s="795">
        <v>4.8335112941000347E-4</v>
      </c>
      <c r="U498" s="795">
        <v>4.8335112941000347E-4</v>
      </c>
      <c r="V498" s="795">
        <v>4.9388215129564372E-4</v>
      </c>
      <c r="W498" s="795">
        <v>5.0613328152837589E-4</v>
      </c>
      <c r="X498" s="795">
        <v>3.0586992978569594E-3</v>
      </c>
      <c r="Y498" s="795">
        <v>4.2240503310431166E-3</v>
      </c>
      <c r="Z498" s="795">
        <v>2.9461498835321454E-3</v>
      </c>
      <c r="AA498" s="795">
        <v>4.7885743690241345E-3</v>
      </c>
      <c r="AB498" s="795">
        <v>1.6351741743640957E-3</v>
      </c>
      <c r="AC498" s="795">
        <v>-2.0542814855131208E-3</v>
      </c>
      <c r="AD498" s="795">
        <v>9.2812762046312614E-4</v>
      </c>
      <c r="AE498" s="795">
        <v>7.6373066095603015E-4</v>
      </c>
      <c r="AF498" s="795">
        <v>-2.2941934307749712E-3</v>
      </c>
      <c r="AG498" s="795">
        <v>-7.2091020352660351E-3</v>
      </c>
      <c r="AH498" s="795">
        <v>-3.4456926933521537E-3</v>
      </c>
      <c r="AI498" s="795">
        <v>7.6936877300659567E-3</v>
      </c>
    </row>
    <row r="499" spans="1:35" s="795" customFormat="1">
      <c r="A499" s="796">
        <v>44554</v>
      </c>
      <c r="B499" s="795">
        <v>3.4749249251664338E-4</v>
      </c>
      <c r="C499" s="795">
        <v>3.4839399831243512E-4</v>
      </c>
      <c r="D499" s="795">
        <v>4.2610474217874561E-4</v>
      </c>
      <c r="E499" s="795">
        <v>4.7813478023606137E-4</v>
      </c>
      <c r="F499" s="795">
        <v>3.6379875552960961E-4</v>
      </c>
      <c r="G499" s="795">
        <v>3.2362176964895184E-4</v>
      </c>
      <c r="H499" s="795">
        <v>3.9227618405668352E-4</v>
      </c>
      <c r="I499" s="795">
        <v>3.8502531799622375E-4</v>
      </c>
      <c r="J499" s="795">
        <v>4.2362356837299942E-4</v>
      </c>
      <c r="K499" s="795">
        <v>3.8299183378920354E-4</v>
      </c>
      <c r="L499" s="795">
        <v>4.7962634497422663E-4</v>
      </c>
      <c r="M499" s="795">
        <v>3.2789088161311319E-4</v>
      </c>
      <c r="N499" s="795">
        <v>4.3398231638880347E-4</v>
      </c>
      <c r="O499" s="795">
        <v>5.2317449674199601E-4</v>
      </c>
      <c r="P499" s="795">
        <v>5.7744953213956229E-4</v>
      </c>
      <c r="Q499" s="795">
        <v>6.2548951299290501E-4</v>
      </c>
      <c r="R499" s="795">
        <v>6.4381336842811443E-4</v>
      </c>
      <c r="S499" s="795">
        <v>6.4564113021403635E-4</v>
      </c>
      <c r="T499" s="795">
        <v>4.8335112941000347E-4</v>
      </c>
      <c r="U499" s="795">
        <v>4.8335112941000347E-4</v>
      </c>
      <c r="V499" s="795">
        <v>4.9388215129564372E-4</v>
      </c>
      <c r="W499" s="795">
        <v>5.0613328152837589E-4</v>
      </c>
      <c r="X499" s="795">
        <v>2.3437982867413609E-4</v>
      </c>
      <c r="Y499" s="795">
        <v>1.9013905758025196E-4</v>
      </c>
      <c r="Z499" s="795">
        <v>-4.6892087648486847E-4</v>
      </c>
      <c r="AA499" s="795">
        <v>-6.105683756474356E-5</v>
      </c>
      <c r="AB499" s="795">
        <v>2.3176500923782761E-4</v>
      </c>
      <c r="AC499" s="795">
        <v>9.2188441934260013E-5</v>
      </c>
      <c r="AD499" s="795">
        <v>1.6416491689819068E-5</v>
      </c>
      <c r="AE499" s="795">
        <v>2.0524404886046455E-4</v>
      </c>
      <c r="AF499" s="795">
        <v>2.0826638821946908E-4</v>
      </c>
      <c r="AG499" s="795">
        <v>-7.7618624086506216E-5</v>
      </c>
      <c r="AH499" s="795">
        <v>4.2072253572111862E-4</v>
      </c>
      <c r="AI499" s="795">
        <v>3.0906434002719863E-4</v>
      </c>
    </row>
    <row r="500" spans="1:35" s="795" customFormat="1">
      <c r="A500" s="796">
        <v>44557</v>
      </c>
      <c r="B500" s="795">
        <v>3.4749249251664338E-4</v>
      </c>
      <c r="C500" s="795">
        <v>3.4921025380851844E-4</v>
      </c>
      <c r="D500" s="795">
        <v>4.2610474217874561E-4</v>
      </c>
      <c r="E500" s="795">
        <v>3.3709460583275508E-4</v>
      </c>
      <c r="F500" s="795">
        <v>4.0196122801416934E-4</v>
      </c>
      <c r="G500" s="795">
        <v>3.3661051217714899E-4</v>
      </c>
      <c r="H500" s="795">
        <v>3.4971181451259881E-4</v>
      </c>
      <c r="I500" s="795">
        <v>3.7602938042891054E-4</v>
      </c>
      <c r="J500" s="795">
        <v>2.3310119764352599E-4</v>
      </c>
      <c r="K500" s="795">
        <v>3.5752714909609296E-4</v>
      </c>
      <c r="L500" s="795">
        <v>4.8175301990815989E-4</v>
      </c>
      <c r="M500" s="795">
        <v>7.7417117465139462E-4</v>
      </c>
      <c r="N500" s="795">
        <v>4.1933100606406093E-4</v>
      </c>
      <c r="O500" s="795">
        <v>5.2317449674199601E-4</v>
      </c>
      <c r="P500" s="795">
        <v>5.7744953213956229E-4</v>
      </c>
      <c r="Q500" s="795">
        <v>6.2548951299290501E-4</v>
      </c>
      <c r="R500" s="795">
        <v>6.4381336842811443E-4</v>
      </c>
      <c r="S500" s="795">
        <v>6.4564113021403635E-4</v>
      </c>
      <c r="T500" s="795">
        <v>4.8335112941000347E-4</v>
      </c>
      <c r="U500" s="795">
        <v>4.8335112941000347E-4</v>
      </c>
      <c r="V500" s="795">
        <v>4.9388215129564372E-4</v>
      </c>
      <c r="W500" s="795">
        <v>5.0613328152837589E-4</v>
      </c>
      <c r="X500" s="795">
        <v>1.0765018766274448E-3</v>
      </c>
      <c r="Y500" s="795">
        <v>-1.1944813465569748E-3</v>
      </c>
      <c r="Z500" s="795">
        <v>3.1950225626482531E-3</v>
      </c>
      <c r="AA500" s="795">
        <v>7.0138092150353604E-3</v>
      </c>
      <c r="AB500" s="795">
        <v>2.9084255615059451E-3</v>
      </c>
      <c r="AC500" s="795">
        <v>1.107684712770074E-2</v>
      </c>
      <c r="AD500" s="795">
        <v>4.3492397700457541E-3</v>
      </c>
      <c r="AE500" s="795">
        <v>2.7792824804131477E-3</v>
      </c>
      <c r="AF500" s="795">
        <v>8.8992568535339878E-4</v>
      </c>
      <c r="AG500" s="795">
        <v>1.1765157125988468E-2</v>
      </c>
      <c r="AH500" s="795">
        <v>8.8195541435098779E-3</v>
      </c>
      <c r="AI500" s="795">
        <v>1.2751132641031671E-2</v>
      </c>
    </row>
    <row r="501" spans="1:35" s="795" customFormat="1">
      <c r="A501" s="796">
        <v>44558</v>
      </c>
      <c r="B501" s="795">
        <v>3.4749249251664338E-4</v>
      </c>
      <c r="C501" s="795">
        <v>3.4772505505142881E-4</v>
      </c>
      <c r="D501" s="795">
        <v>4.2610474217874561E-4</v>
      </c>
      <c r="E501" s="795">
        <v>3.6919977219973532E-4</v>
      </c>
      <c r="F501" s="795">
        <v>3.5629275646931191E-4</v>
      </c>
      <c r="G501" s="795">
        <v>3.2831659754939402E-4</v>
      </c>
      <c r="H501" s="795">
        <v>4.5569920243626605E-4</v>
      </c>
      <c r="I501" s="795">
        <v>3.7146582330160882E-4</v>
      </c>
      <c r="J501" s="795">
        <v>7.02817890645413E-4</v>
      </c>
      <c r="K501" s="795">
        <v>3.64992071952841E-4</v>
      </c>
      <c r="L501" s="795">
        <v>2.8752670698661831E-4</v>
      </c>
      <c r="M501" s="795">
        <v>5.3997357563417836E-4</v>
      </c>
      <c r="N501" s="795">
        <v>4.0758610660662775E-4</v>
      </c>
      <c r="O501" s="795">
        <v>5.2317449674199601E-4</v>
      </c>
      <c r="P501" s="795">
        <v>5.7744953213956229E-4</v>
      </c>
      <c r="Q501" s="795">
        <v>6.2548951299290501E-4</v>
      </c>
      <c r="R501" s="795">
        <v>6.4381336842811443E-4</v>
      </c>
      <c r="S501" s="795">
        <v>6.4564113021403635E-4</v>
      </c>
      <c r="T501" s="795">
        <v>4.8335112941000347E-4</v>
      </c>
      <c r="U501" s="795">
        <v>4.8335112941000347E-4</v>
      </c>
      <c r="V501" s="795">
        <v>4.9388215129564372E-4</v>
      </c>
      <c r="W501" s="795">
        <v>5.0613328152837589E-4</v>
      </c>
      <c r="X501" s="795">
        <v>1.1932586726688399E-3</v>
      </c>
      <c r="Y501" s="795">
        <v>2.5717748411639985E-3</v>
      </c>
      <c r="Z501" s="795">
        <v>8.7707484822674431E-5</v>
      </c>
      <c r="AA501" s="795">
        <v>7.4503989421659256E-4</v>
      </c>
      <c r="AB501" s="795">
        <v>2.725143787081219E-4</v>
      </c>
      <c r="AC501" s="795">
        <v>3.858883173174732E-3</v>
      </c>
      <c r="AD501" s="795">
        <v>1.7030574362708606E-4</v>
      </c>
      <c r="AE501" s="795">
        <v>1.1858214640581011E-3</v>
      </c>
      <c r="AF501" s="795">
        <v>-4.6833552948088997E-4</v>
      </c>
      <c r="AG501" s="795">
        <v>-1.886639179128724E-2</v>
      </c>
      <c r="AH501" s="795">
        <v>-7.5724572456981054E-4</v>
      </c>
      <c r="AI501" s="795">
        <v>-8.2224329546920494E-4</v>
      </c>
    </row>
    <row r="502" spans="1:35" s="795" customFormat="1">
      <c r="A502" s="796">
        <v>44559</v>
      </c>
      <c r="B502" s="795">
        <v>3.4749249251664338E-4</v>
      </c>
      <c r="C502" s="795">
        <v>3.4675242209258883E-4</v>
      </c>
      <c r="D502" s="795">
        <v>4.2610474217874561E-4</v>
      </c>
      <c r="E502" s="795">
        <v>3.8539375801827092E-4</v>
      </c>
      <c r="F502" s="795">
        <v>3.5081400355307935E-4</v>
      </c>
      <c r="G502" s="795">
        <v>3.3366081524466296E-4</v>
      </c>
      <c r="H502" s="795">
        <v>3.3007306528465286E-4</v>
      </c>
      <c r="I502" s="795">
        <v>1.9892565411550045E-4</v>
      </c>
      <c r="J502" s="795">
        <v>-2.0302637918989674E-4</v>
      </c>
      <c r="K502" s="795">
        <v>3.5717861243744764E-4</v>
      </c>
      <c r="L502" s="795">
        <v>4.5191367988439701E-4</v>
      </c>
      <c r="M502" s="795">
        <v>2.8409810020568749E-4</v>
      </c>
      <c r="N502" s="795">
        <v>3.769593979106034E-4</v>
      </c>
      <c r="O502" s="795">
        <v>5.2317449674199601E-4</v>
      </c>
      <c r="P502" s="795">
        <v>5.7744953213956229E-4</v>
      </c>
      <c r="Q502" s="795">
        <v>6.2548951299290501E-4</v>
      </c>
      <c r="R502" s="795">
        <v>6.4381336842811443E-4</v>
      </c>
      <c r="S502" s="795">
        <v>6.4564113021403635E-4</v>
      </c>
      <c r="T502" s="795">
        <v>4.8335112941000347E-4</v>
      </c>
      <c r="U502" s="795">
        <v>4.8335112941000347E-4</v>
      </c>
      <c r="V502" s="795">
        <v>4.9388215129564372E-4</v>
      </c>
      <c r="W502" s="795">
        <v>5.0613328152837589E-4</v>
      </c>
      <c r="X502" s="795">
        <v>3.3031995909604817E-4</v>
      </c>
      <c r="Y502" s="795">
        <v>2.8024457275512837E-3</v>
      </c>
      <c r="Z502" s="795">
        <v>4.5397749162003898E-3</v>
      </c>
      <c r="AA502" s="795">
        <v>-1.9854371671661486E-3</v>
      </c>
      <c r="AB502" s="795">
        <v>-1.4220555796266021E-3</v>
      </c>
      <c r="AC502" s="795">
        <v>6.8930857661373413E-3</v>
      </c>
      <c r="AD502" s="795">
        <v>-1.022714812284331E-4</v>
      </c>
      <c r="AE502" s="795">
        <v>-1.2912081825654509E-3</v>
      </c>
      <c r="AF502" s="795">
        <v>-1.9939449762148564E-3</v>
      </c>
      <c r="AG502" s="795">
        <v>-1.3656929109084337E-2</v>
      </c>
      <c r="AH502" s="795">
        <v>-8.2904310133864456E-3</v>
      </c>
      <c r="AI502" s="795">
        <v>2.4896569044976502E-3</v>
      </c>
    </row>
    <row r="503" spans="1:35" s="795" customFormat="1">
      <c r="A503" s="796">
        <v>44560</v>
      </c>
      <c r="B503" s="795">
        <v>3.4749249251664338E-4</v>
      </c>
      <c r="C503" s="795">
        <v>3.4467385236713888E-4</v>
      </c>
      <c r="D503" s="795">
        <v>4.2610474217874561E-4</v>
      </c>
      <c r="E503" s="795">
        <v>3.8651492766539342E-4</v>
      </c>
      <c r="F503" s="795">
        <v>3.5604095300212357E-4</v>
      </c>
      <c r="G503" s="795">
        <v>3.3845466288062731E-4</v>
      </c>
      <c r="H503" s="795">
        <v>1.8880058890768936E-4</v>
      </c>
      <c r="I503" s="795">
        <v>5.4067552028969068E-4</v>
      </c>
      <c r="J503" s="795">
        <v>1.0350934823109004E-3</v>
      </c>
      <c r="K503" s="795">
        <v>3.7159325803015619E-4</v>
      </c>
      <c r="L503" s="795">
        <v>4.6234581498461047E-4</v>
      </c>
      <c r="M503" s="795">
        <v>3.4400641391107989E-4</v>
      </c>
      <c r="N503" s="795">
        <v>4.1078057177834637E-4</v>
      </c>
      <c r="O503" s="795">
        <v>5.2317449674199601E-4</v>
      </c>
      <c r="P503" s="795">
        <v>5.7744953213956229E-4</v>
      </c>
      <c r="Q503" s="795">
        <v>6.2548951299290501E-4</v>
      </c>
      <c r="R503" s="795">
        <v>6.4381336842811443E-4</v>
      </c>
      <c r="S503" s="795">
        <v>6.4564113021403635E-4</v>
      </c>
      <c r="T503" s="795">
        <v>4.8335112941000347E-4</v>
      </c>
      <c r="U503" s="795">
        <v>4.8335112941000347E-4</v>
      </c>
      <c r="V503" s="795">
        <v>4.9388215129564372E-4</v>
      </c>
      <c r="W503" s="795">
        <v>5.0613328152837589E-4</v>
      </c>
      <c r="X503" s="795">
        <v>8.6291784370740032E-4</v>
      </c>
      <c r="Y503" s="795">
        <v>1.735424318902723E-3</v>
      </c>
      <c r="Z503" s="795">
        <v>1.6386538104804504E-3</v>
      </c>
      <c r="AA503" s="795">
        <v>7.302934650769366E-3</v>
      </c>
      <c r="AB503" s="795">
        <v>4.7422197107636066E-3</v>
      </c>
      <c r="AC503" s="795">
        <v>1.1783354587796779E-2</v>
      </c>
      <c r="AD503" s="795">
        <v>-2.4937813633862937E-4</v>
      </c>
      <c r="AE503" s="795">
        <v>5.2540695472569343E-3</v>
      </c>
      <c r="AF503" s="795">
        <v>4.951464548611284E-3</v>
      </c>
      <c r="AG503" s="795">
        <v>1.5713301043045469E-2</v>
      </c>
      <c r="AH503" s="795">
        <v>8.3806219964863704E-3</v>
      </c>
      <c r="AI503" s="795">
        <v>-2.0339510396445437E-3</v>
      </c>
    </row>
    <row r="504" spans="1:35" s="795" customFormat="1">
      <c r="A504" s="796">
        <v>44561</v>
      </c>
      <c r="B504" s="795">
        <v>3.4749249251664338E-4</v>
      </c>
      <c r="C504" s="795">
        <v>3.3927781661025058E-4</v>
      </c>
      <c r="D504" s="795">
        <v>4.2610474217874561E-4</v>
      </c>
      <c r="E504" s="795">
        <v>3.7104513524299776E-4</v>
      </c>
      <c r="F504" s="795">
        <v>3.0804898299718886E-4</v>
      </c>
      <c r="G504" s="795">
        <v>3.3888498123868516E-4</v>
      </c>
      <c r="H504" s="795">
        <v>3.9449411394132383E-4</v>
      </c>
      <c r="I504" s="795">
        <v>3.9682101458082819E-4</v>
      </c>
      <c r="J504" s="795">
        <v>3.836854733743067E-4</v>
      </c>
      <c r="K504" s="795">
        <v>3.8310270574526406E-4</v>
      </c>
      <c r="L504" s="795">
        <v>4.7202811788027432E-4</v>
      </c>
      <c r="M504" s="795">
        <v>4.2729325829005127E-4</v>
      </c>
      <c r="N504" s="795">
        <v>4.5086085606005355E-4</v>
      </c>
      <c r="O504" s="795">
        <v>5.2317449674199601E-4</v>
      </c>
      <c r="P504" s="795">
        <v>5.7744953213956229E-4</v>
      </c>
      <c r="Q504" s="795">
        <v>6.2548951299290501E-4</v>
      </c>
      <c r="R504" s="795">
        <v>6.4381336842811443E-4</v>
      </c>
      <c r="S504" s="795">
        <v>6.4564113021403635E-4</v>
      </c>
      <c r="T504" s="795">
        <v>4.8335112941000347E-4</v>
      </c>
      <c r="U504" s="795">
        <v>4.8335112941000347E-4</v>
      </c>
      <c r="V504" s="795">
        <v>4.9388215129564372E-4</v>
      </c>
      <c r="W504" s="795">
        <v>5.0613328152837589E-4</v>
      </c>
      <c r="X504" s="795">
        <v>3.2359311107121869E-4</v>
      </c>
      <c r="Y504" s="795">
        <v>3.0670916027752959E-4</v>
      </c>
      <c r="Z504" s="795">
        <v>1.5401442633744544E-4</v>
      </c>
      <c r="AA504" s="795">
        <v>-9.8541595781120872E-4</v>
      </c>
      <c r="AB504" s="795">
        <v>-3.2136586407949252E-4</v>
      </c>
      <c r="AC504" s="795">
        <v>9.0064997847916217E-5</v>
      </c>
      <c r="AD504" s="795">
        <v>-6.1595416204129894E-4</v>
      </c>
      <c r="AE504" s="795">
        <v>4.6175820399629863E-4</v>
      </c>
      <c r="AF504" s="795">
        <v>1.8964213484062853E-4</v>
      </c>
      <c r="AG504" s="795">
        <v>-7.9890100606605507E-5</v>
      </c>
      <c r="AH504" s="795">
        <v>6.0630090278834814E-4</v>
      </c>
      <c r="AI504" s="795">
        <v>3.1234823792058997E-4</v>
      </c>
    </row>
    <row r="505" spans="1:35">
      <c r="A505" s="738">
        <v>44564</v>
      </c>
      <c r="B505">
        <v>3.4749249251664338E-4</v>
      </c>
      <c r="C505">
        <v>3.4920318877662559E-4</v>
      </c>
      <c r="D505">
        <v>4.2610474217874561E-4</v>
      </c>
      <c r="E505">
        <v>4.3126040770302687E-4</v>
      </c>
      <c r="F505">
        <v>3.7825961547977016E-4</v>
      </c>
      <c r="G505">
        <v>3.2569865902565276E-4</v>
      </c>
      <c r="H505">
        <v>6.5894002099065041E-4</v>
      </c>
      <c r="I505">
        <v>5.1146792029044263E-4</v>
      </c>
      <c r="J505">
        <v>7.9827352704753274E-4</v>
      </c>
      <c r="K505">
        <v>4.4198338532397408E-4</v>
      </c>
      <c r="L505">
        <v>4.7344275220551069E-4</v>
      </c>
      <c r="M505">
        <v>7.7709912888890287E-4</v>
      </c>
      <c r="N505">
        <v>4.335978246459149E-4</v>
      </c>
      <c r="O505">
        <v>4.6338947780388828E-4</v>
      </c>
      <c r="P505">
        <v>5.1766127006414031E-4</v>
      </c>
      <c r="Q505">
        <v>5.6569838034814524E-4</v>
      </c>
      <c r="R505">
        <v>5.840211408640883E-4</v>
      </c>
      <c r="S505">
        <v>5.858487934344847E-4</v>
      </c>
      <c r="T505">
        <v>4.8335112941000347E-4</v>
      </c>
      <c r="U505">
        <v>4.8335112941000347E-4</v>
      </c>
      <c r="V505">
        <v>4.9388215129564372E-4</v>
      </c>
      <c r="W505">
        <v>5.0613328152837589E-4</v>
      </c>
      <c r="X505">
        <v>2.1720803552540691E-3</v>
      </c>
      <c r="Y505">
        <v>4.552442846845528E-3</v>
      </c>
      <c r="Z505">
        <v>9.8822936755109669E-3</v>
      </c>
      <c r="AA505">
        <v>3.9314320596055552E-3</v>
      </c>
      <c r="AB505">
        <v>-4.8607939296763103E-4</v>
      </c>
      <c r="AC505">
        <v>-9.0374485613553546E-4</v>
      </c>
      <c r="AD505">
        <v>1.9566487272022481E-3</v>
      </c>
      <c r="AE505">
        <v>-1.1416312991388011E-3</v>
      </c>
      <c r="AF505">
        <v>-9.3901924298094297E-3</v>
      </c>
      <c r="AG505">
        <v>-1.5607823977944801E-2</v>
      </c>
      <c r="AH505">
        <v>-1.4171788781740968E-2</v>
      </c>
      <c r="AI505">
        <v>-1.3974910897375237E-3</v>
      </c>
    </row>
    <row r="506" spans="1:35">
      <c r="A506" s="738">
        <v>44565</v>
      </c>
      <c r="B506">
        <v>3.4749249251664338E-4</v>
      </c>
      <c r="C506">
        <v>3.4627434829226367E-4</v>
      </c>
      <c r="D506">
        <v>4.2610474217874561E-4</v>
      </c>
      <c r="E506">
        <v>3.832477872216522E-4</v>
      </c>
      <c r="F506">
        <v>3.5486843146026459E-4</v>
      </c>
      <c r="G506">
        <v>3.3484859126753364E-4</v>
      </c>
      <c r="H506">
        <v>3.6457353191132746E-4</v>
      </c>
      <c r="I506">
        <v>4.229405919256024E-4</v>
      </c>
      <c r="J506">
        <v>4.2219740685522922E-4</v>
      </c>
      <c r="K506">
        <v>3.8468134644586982E-4</v>
      </c>
      <c r="L506">
        <v>4.7453227474036908E-4</v>
      </c>
      <c r="M506">
        <v>5.4270726431115968E-4</v>
      </c>
      <c r="N506">
        <v>4.6861981232915184E-4</v>
      </c>
      <c r="O506">
        <v>4.6338947780388828E-4</v>
      </c>
      <c r="P506">
        <v>5.1766127006414031E-4</v>
      </c>
      <c r="Q506">
        <v>5.6569838034814524E-4</v>
      </c>
      <c r="R506">
        <v>5.840211408640883E-4</v>
      </c>
      <c r="S506">
        <v>5.858487934344847E-4</v>
      </c>
      <c r="T506">
        <v>4.8335112941000347E-4</v>
      </c>
      <c r="U506">
        <v>4.8335112941000347E-4</v>
      </c>
      <c r="V506">
        <v>4.9388215129564372E-4</v>
      </c>
      <c r="W506">
        <v>5.0613328152837589E-4</v>
      </c>
      <c r="X506">
        <v>2.3925105816509085E-3</v>
      </c>
      <c r="Y506">
        <v>7.7065145832733162E-3</v>
      </c>
      <c r="Z506">
        <v>3.6605453415206046E-3</v>
      </c>
      <c r="AA506">
        <v>2.107044958769011E-3</v>
      </c>
      <c r="AB506">
        <v>-2.2063493228268172E-3</v>
      </c>
      <c r="AC506">
        <v>8.7843211829994328E-3</v>
      </c>
      <c r="AD506">
        <v>-6.5673575470626133E-4</v>
      </c>
      <c r="AE506">
        <v>-3.9655465263939149E-3</v>
      </c>
      <c r="AF506">
        <v>-1.1829965929158748E-3</v>
      </c>
      <c r="AG506">
        <v>-1.3707262759541816E-2</v>
      </c>
      <c r="AH506">
        <v>-7.7190645678988368E-3</v>
      </c>
      <c r="AI506">
        <v>2.2966571653495471E-3</v>
      </c>
    </row>
    <row r="507" spans="1:35">
      <c r="A507" s="738">
        <v>44566</v>
      </c>
      <c r="B507">
        <v>3.4749249251664338E-4</v>
      </c>
      <c r="C507">
        <v>3.578885341748439E-4</v>
      </c>
      <c r="D507">
        <v>4.2610474217874561E-4</v>
      </c>
      <c r="E507">
        <v>4.0284003583446193E-4</v>
      </c>
      <c r="F507">
        <v>3.8706471914440321E-4</v>
      </c>
      <c r="G507">
        <v>3.4181223622486989E-4</v>
      </c>
      <c r="H507">
        <v>3.4997081673537878E-4</v>
      </c>
      <c r="I507">
        <v>3.1541705634285933E-4</v>
      </c>
      <c r="J507">
        <v>-2.2269418726927892E-4</v>
      </c>
      <c r="K507">
        <v>3.5621646887040725E-4</v>
      </c>
      <c r="L507">
        <v>4.6542420612882829E-4</v>
      </c>
      <c r="M507">
        <v>4.1949171834376742E-4</v>
      </c>
      <c r="N507">
        <v>4.6540493790470094E-4</v>
      </c>
      <c r="O507">
        <v>4.6338947780388828E-4</v>
      </c>
      <c r="P507">
        <v>5.1766127006414031E-4</v>
      </c>
      <c r="Q507">
        <v>5.6569838034814524E-4</v>
      </c>
      <c r="R507">
        <v>5.840211408640883E-4</v>
      </c>
      <c r="S507">
        <v>5.858487934344847E-4</v>
      </c>
      <c r="T507">
        <v>4.8335112941000347E-4</v>
      </c>
      <c r="U507">
        <v>4.8335112941000347E-4</v>
      </c>
      <c r="V507">
        <v>4.9388215129564372E-4</v>
      </c>
      <c r="W507">
        <v>5.0613328152837589E-4</v>
      </c>
      <c r="X507">
        <v>7.1268779373645508E-4</v>
      </c>
      <c r="Y507">
        <v>1.4468332769530523E-3</v>
      </c>
      <c r="Z507">
        <v>1.756122132056781E-3</v>
      </c>
      <c r="AA507">
        <v>-8.10693584973321E-4</v>
      </c>
      <c r="AB507">
        <v>-2.3556402528585041E-3</v>
      </c>
      <c r="AC507">
        <v>-1.0960992041661788E-2</v>
      </c>
      <c r="AD507">
        <v>-7.1271299968695967E-3</v>
      </c>
      <c r="AE507">
        <v>-6.329618174881313E-3</v>
      </c>
      <c r="AF507">
        <v>-4.6370908882498174E-3</v>
      </c>
      <c r="AG507">
        <v>-5.4050219419695233E-2</v>
      </c>
      <c r="AH507">
        <v>-2.3816552274517622E-2</v>
      </c>
      <c r="AI507">
        <v>-1.8177392809402004E-2</v>
      </c>
    </row>
    <row r="508" spans="1:35">
      <c r="A508" s="738">
        <v>44567</v>
      </c>
      <c r="B508">
        <v>3.4749249251664338E-4</v>
      </c>
      <c r="C508">
        <v>3.6260543479760265E-4</v>
      </c>
      <c r="D508">
        <v>4.2610474217874561E-4</v>
      </c>
      <c r="E508">
        <v>4.1381051877009689E-4</v>
      </c>
      <c r="F508">
        <v>3.9359050939524742E-4</v>
      </c>
      <c r="G508">
        <v>3.280929150430989E-4</v>
      </c>
      <c r="H508">
        <v>3.9058126428548334E-4</v>
      </c>
      <c r="I508">
        <v>3.5427292098022534E-4</v>
      </c>
      <c r="J508">
        <v>-3.7490621615576813E-4</v>
      </c>
      <c r="K508">
        <v>4.0891709719703684E-4</v>
      </c>
      <c r="L508">
        <v>4.8772137921870851E-4</v>
      </c>
      <c r="M508">
        <v>4.3913829114394787E-4</v>
      </c>
      <c r="N508">
        <v>4.512783558767719E-4</v>
      </c>
      <c r="O508">
        <v>4.6338947780388828E-4</v>
      </c>
      <c r="P508">
        <v>5.1766127006414031E-4</v>
      </c>
      <c r="Q508">
        <v>5.6569838034814524E-4</v>
      </c>
      <c r="R508">
        <v>5.840211408640883E-4</v>
      </c>
      <c r="S508">
        <v>5.858487934344847E-4</v>
      </c>
      <c r="T508">
        <v>4.8335112941000347E-4</v>
      </c>
      <c r="U508">
        <v>4.8335112941000347E-4</v>
      </c>
      <c r="V508">
        <v>4.9388215129564372E-4</v>
      </c>
      <c r="W508">
        <v>5.0613328152837589E-4</v>
      </c>
      <c r="X508">
        <v>2.5279383347054374E-3</v>
      </c>
      <c r="Y508">
        <v>6.6151947499351049E-3</v>
      </c>
      <c r="Z508">
        <v>4.4334516237143351E-3</v>
      </c>
      <c r="AA508">
        <v>8.5767576536044388E-4</v>
      </c>
      <c r="AB508">
        <v>5.1601826235558867E-4</v>
      </c>
      <c r="AC508">
        <v>2.2787002487496544E-3</v>
      </c>
      <c r="AD508">
        <v>5.4935897503938236E-4</v>
      </c>
      <c r="AE508">
        <v>-1.3418732259813382E-3</v>
      </c>
      <c r="AF508">
        <v>1.0097778693009651E-2</v>
      </c>
      <c r="AG508">
        <v>5.7425549519913854E-3</v>
      </c>
      <c r="AH508">
        <v>3.5595919824031874E-3</v>
      </c>
      <c r="AI508">
        <v>-2.0835546741272415E-3</v>
      </c>
    </row>
    <row r="509" spans="1:35">
      <c r="A509" s="738">
        <v>44568</v>
      </c>
      <c r="B509">
        <v>3.4749249251664338E-4</v>
      </c>
      <c r="C509">
        <v>3.5567655015822375E-4</v>
      </c>
      <c r="D509">
        <v>4.2610474217874561E-4</v>
      </c>
      <c r="E509">
        <v>4.1164895988088368E-4</v>
      </c>
      <c r="F509">
        <v>3.9770632884228441E-4</v>
      </c>
      <c r="G509">
        <v>3.6007673659521622E-4</v>
      </c>
      <c r="H509">
        <v>3.9981761436980179E-4</v>
      </c>
      <c r="I509">
        <v>5.1432203171897228E-4</v>
      </c>
      <c r="J509">
        <v>6.3226108760838784E-4</v>
      </c>
      <c r="K509">
        <v>3.6216182947690356E-4</v>
      </c>
      <c r="L509">
        <v>4.7679184988269618E-4</v>
      </c>
      <c r="M509">
        <v>4.7931516482235814E-4</v>
      </c>
      <c r="N509">
        <v>5.0653994893345988E-4</v>
      </c>
      <c r="O509">
        <v>4.6338947780388828E-4</v>
      </c>
      <c r="P509">
        <v>5.1766127006414031E-4</v>
      </c>
      <c r="Q509">
        <v>5.6569838034814524E-4</v>
      </c>
      <c r="R509">
        <v>5.840211408640883E-4</v>
      </c>
      <c r="S509">
        <v>5.858487934344847E-4</v>
      </c>
      <c r="T509">
        <v>4.8335112941000347E-4</v>
      </c>
      <c r="U509">
        <v>4.8335112941000347E-4</v>
      </c>
      <c r="V509">
        <v>4.9388215129564372E-4</v>
      </c>
      <c r="W509">
        <v>5.0613328152837589E-4</v>
      </c>
      <c r="X509">
        <v>1.6761196356871455E-3</v>
      </c>
      <c r="Y509">
        <v>-1.6512549270305543E-3</v>
      </c>
      <c r="Z509">
        <v>2.4269344825997852E-3</v>
      </c>
      <c r="AA509">
        <v>6.1105761236301959E-4</v>
      </c>
      <c r="AB509">
        <v>9.8595730878514587E-4</v>
      </c>
      <c r="AC509">
        <v>1.1936754844668496E-2</v>
      </c>
      <c r="AD509">
        <v>-1.3453231189215487E-3</v>
      </c>
      <c r="AE509">
        <v>2.0968957925524556E-3</v>
      </c>
      <c r="AF509">
        <v>1.6072275196532537E-3</v>
      </c>
      <c r="AG509">
        <v>5.6963444272610797E-3</v>
      </c>
      <c r="AH509">
        <v>3.8073528496831432E-3</v>
      </c>
      <c r="AI509">
        <v>-2.369249635750359E-3</v>
      </c>
    </row>
    <row r="510" spans="1:35">
      <c r="A510" s="738">
        <v>44571</v>
      </c>
      <c r="B510">
        <v>3.4749249251664338E-4</v>
      </c>
      <c r="C510">
        <v>3.8256034456263244E-4</v>
      </c>
      <c r="D510">
        <v>4.2610474217874561E-4</v>
      </c>
      <c r="E510">
        <v>3.8642905997177124E-4</v>
      </c>
      <c r="F510">
        <v>3.8340724439578366E-4</v>
      </c>
      <c r="G510">
        <v>3.2732352123976405E-4</v>
      </c>
      <c r="H510">
        <v>3.0946820994093294E-4</v>
      </c>
      <c r="I510">
        <v>4.296053138872491E-4</v>
      </c>
      <c r="J510">
        <v>-2.675904034018517E-4</v>
      </c>
      <c r="K510">
        <v>4.2319489989806058E-4</v>
      </c>
      <c r="L510">
        <v>4.5776354447846224E-4</v>
      </c>
      <c r="M510">
        <v>6.5131600174606064E-4</v>
      </c>
      <c r="N510">
        <v>4.0415328580767351E-4</v>
      </c>
      <c r="O510">
        <v>4.6338947780388828E-4</v>
      </c>
      <c r="P510">
        <v>5.1766127006414031E-4</v>
      </c>
      <c r="Q510">
        <v>5.6569838034814524E-4</v>
      </c>
      <c r="R510">
        <v>5.840211408640883E-4</v>
      </c>
      <c r="S510">
        <v>5.858487934344847E-4</v>
      </c>
      <c r="T510">
        <v>4.8335112941000347E-4</v>
      </c>
      <c r="U510">
        <v>4.8335112941000347E-4</v>
      </c>
      <c r="V510">
        <v>4.9388215129564372E-4</v>
      </c>
      <c r="W510">
        <v>5.0613328152837589E-4</v>
      </c>
      <c r="X510">
        <v>2.4919256431965575E-3</v>
      </c>
      <c r="Y510">
        <v>5.6385643366232419E-3</v>
      </c>
      <c r="Z510">
        <v>2.1730378644166937E-3</v>
      </c>
      <c r="AA510">
        <v>1.4875737650577037E-5</v>
      </c>
      <c r="AB510">
        <v>-1.4414288723063606E-3</v>
      </c>
      <c r="AC510">
        <v>-4.8719015885656525E-4</v>
      </c>
      <c r="AD510">
        <v>-1.3248248484870606E-3</v>
      </c>
      <c r="AE510">
        <v>4.843098438431781E-4</v>
      </c>
      <c r="AF510">
        <v>3.4257293847428372E-4</v>
      </c>
      <c r="AG510">
        <v>-4.6779694528198412E-3</v>
      </c>
      <c r="AH510">
        <v>-5.9335980496449947E-3</v>
      </c>
      <c r="AI510">
        <v>-7.0354994305394936E-3</v>
      </c>
    </row>
    <row r="511" spans="1:35">
      <c r="A511" s="738">
        <v>44572</v>
      </c>
      <c r="B511">
        <v>3.4749249251664338E-4</v>
      </c>
      <c r="C511">
        <v>3.5524431112410326E-4</v>
      </c>
      <c r="D511">
        <v>4.2610474217874561E-4</v>
      </c>
      <c r="E511">
        <v>4.2940065612429024E-4</v>
      </c>
      <c r="F511">
        <v>3.8112663058975649E-4</v>
      </c>
      <c r="G511">
        <v>3.7776645988252255E-4</v>
      </c>
      <c r="H511">
        <v>3.591710580255203E-4</v>
      </c>
      <c r="I511">
        <v>4.1400572561101079E-4</v>
      </c>
      <c r="J511">
        <v>6.5723860786426336E-4</v>
      </c>
      <c r="K511">
        <v>4.1374158717943921E-4</v>
      </c>
      <c r="L511">
        <v>4.664580833684262E-4</v>
      </c>
      <c r="M511">
        <v>4.0131302148815884E-4</v>
      </c>
      <c r="N511">
        <v>4.0096482745921591E-4</v>
      </c>
      <c r="O511">
        <v>4.6338947780388828E-4</v>
      </c>
      <c r="P511">
        <v>5.1766127006414031E-4</v>
      </c>
      <c r="Q511">
        <v>5.6569838034814524E-4</v>
      </c>
      <c r="R511">
        <v>5.840211408640883E-4</v>
      </c>
      <c r="S511">
        <v>5.858487934344847E-4</v>
      </c>
      <c r="T511">
        <v>4.8335112941000347E-4</v>
      </c>
      <c r="U511">
        <v>4.8335112941000347E-4</v>
      </c>
      <c r="V511">
        <v>4.9388215129564372E-4</v>
      </c>
      <c r="W511">
        <v>5.0613328152837589E-4</v>
      </c>
      <c r="X511">
        <v>3.3608051983380349E-5</v>
      </c>
      <c r="Y511">
        <v>-8.9943135754637638E-3</v>
      </c>
      <c r="Z511">
        <v>-2.4713796596387283E-4</v>
      </c>
      <c r="AA511">
        <v>5.7538497305087422E-3</v>
      </c>
      <c r="AB511">
        <v>3.0616676711399116E-3</v>
      </c>
      <c r="AC511">
        <v>1.1837877338233049E-2</v>
      </c>
      <c r="AD511">
        <v>1.4021134892785447E-3</v>
      </c>
      <c r="AE511">
        <v>1.1815021452752372E-3</v>
      </c>
      <c r="AF511">
        <v>1.7453709679196017E-3</v>
      </c>
      <c r="AG511">
        <v>4.1044160910909344E-2</v>
      </c>
      <c r="AH511">
        <v>1.7261198245521969E-2</v>
      </c>
      <c r="AI511">
        <v>1.4260059751777909E-2</v>
      </c>
    </row>
    <row r="512" spans="1:35">
      <c r="A512" s="738">
        <v>44573</v>
      </c>
      <c r="B512">
        <v>3.4749249251664338E-4</v>
      </c>
      <c r="C512">
        <v>3.5910729542032449E-4</v>
      </c>
      <c r="D512">
        <v>4.2610474217874561E-4</v>
      </c>
      <c r="E512">
        <v>4.0418626001659241E-4</v>
      </c>
      <c r="F512">
        <v>9.7844775528876937E-5</v>
      </c>
      <c r="G512">
        <v>3.6730027775710994E-4</v>
      </c>
      <c r="H512">
        <v>4.5866742915778858E-4</v>
      </c>
      <c r="I512">
        <v>6.4496530835045363E-4</v>
      </c>
      <c r="J512">
        <v>1.151015210988815E-3</v>
      </c>
      <c r="K512">
        <v>4.2788118439718303E-4</v>
      </c>
      <c r="L512">
        <v>5.1825509799918734E-4</v>
      </c>
      <c r="M512">
        <v>6.1973321240982315E-4</v>
      </c>
      <c r="N512">
        <v>4.7315903981859364E-4</v>
      </c>
      <c r="O512">
        <v>4.6338947780388828E-4</v>
      </c>
      <c r="P512">
        <v>5.1766127006414031E-4</v>
      </c>
      <c r="Q512">
        <v>5.6569838034814524E-4</v>
      </c>
      <c r="R512">
        <v>5.840211408640883E-4</v>
      </c>
      <c r="S512">
        <v>5.858487934344847E-4</v>
      </c>
      <c r="T512">
        <v>4.8335112941000347E-4</v>
      </c>
      <c r="U512">
        <v>4.8335112941000347E-4</v>
      </c>
      <c r="V512">
        <v>4.9388215129564372E-4</v>
      </c>
      <c r="W512">
        <v>5.0613328152837589E-4</v>
      </c>
      <c r="X512">
        <v>1.2622227711722722E-3</v>
      </c>
      <c r="Y512">
        <v>-5.2140031662627484E-3</v>
      </c>
      <c r="Z512">
        <v>-1.7598194926013999E-3</v>
      </c>
      <c r="AA512">
        <v>-1.1184370616798001E-3</v>
      </c>
      <c r="AB512">
        <v>2.7886023467920129E-3</v>
      </c>
      <c r="AC512">
        <v>8.2237689023061389E-3</v>
      </c>
      <c r="AD512">
        <v>2.1464368139674228E-3</v>
      </c>
      <c r="AE512">
        <v>1.0989855916163638E-3</v>
      </c>
      <c r="AF512">
        <v>1.1756163653586782E-3</v>
      </c>
      <c r="AG512">
        <v>2.032024286785572E-2</v>
      </c>
      <c r="AH512">
        <v>1.8023017162575705E-2</v>
      </c>
      <c r="AI512">
        <v>3.1129675190959549E-3</v>
      </c>
    </row>
    <row r="513" spans="1:35">
      <c r="A513" s="738">
        <v>44574</v>
      </c>
      <c r="B513">
        <v>3.4749249251664338E-4</v>
      </c>
      <c r="C513">
        <v>3.7009305354351874E-4</v>
      </c>
      <c r="D513">
        <v>4.2610474217874561E-4</v>
      </c>
      <c r="E513">
        <v>3.8622896820239561E-4</v>
      </c>
      <c r="F513">
        <v>3.908076495933166E-4</v>
      </c>
      <c r="G513">
        <v>3.601045443781814E-4</v>
      </c>
      <c r="H513">
        <v>3.6870450473158733E-4</v>
      </c>
      <c r="I513">
        <v>5.3749130151370395E-4</v>
      </c>
      <c r="J513">
        <v>1.1483194048134138E-4</v>
      </c>
      <c r="K513">
        <v>3.8136571028357658E-4</v>
      </c>
      <c r="L513">
        <v>4.7653004508885211E-4</v>
      </c>
      <c r="M513">
        <v>5.4322657331695723E-4</v>
      </c>
      <c r="N513">
        <v>3.9294805924039444E-4</v>
      </c>
      <c r="O513">
        <v>4.6338947780388828E-4</v>
      </c>
      <c r="P513">
        <v>5.1766127006414031E-4</v>
      </c>
      <c r="Q513">
        <v>5.6569838034814524E-4</v>
      </c>
      <c r="R513">
        <v>5.840211408640883E-4</v>
      </c>
      <c r="S513">
        <v>5.858487934344847E-4</v>
      </c>
      <c r="T513">
        <v>4.8335112941000347E-4</v>
      </c>
      <c r="U513">
        <v>4.8335112941000347E-4</v>
      </c>
      <c r="V513">
        <v>4.9388215129564372E-4</v>
      </c>
      <c r="W513">
        <v>5.0613328152837589E-4</v>
      </c>
      <c r="X513">
        <v>-1.661412318112454E-3</v>
      </c>
      <c r="Y513">
        <v>-3.8757771994909485E-3</v>
      </c>
      <c r="Z513">
        <v>-5.4511634949604426E-3</v>
      </c>
      <c r="AA513">
        <v>-5.7498305130160299E-3</v>
      </c>
      <c r="AB513">
        <v>-2.5535031910255412E-3</v>
      </c>
      <c r="AC513">
        <v>-2.5945698742902978E-3</v>
      </c>
      <c r="AD513">
        <v>-1.5333683857918778E-3</v>
      </c>
      <c r="AE513">
        <v>3.6105696795427633E-3</v>
      </c>
      <c r="AF513">
        <v>-4.722143171684845E-4</v>
      </c>
      <c r="AG513">
        <v>-8.252446022008586E-3</v>
      </c>
      <c r="AH513">
        <v>-6.6219449847317868E-3</v>
      </c>
      <c r="AI513">
        <v>-1.4390745165362873E-2</v>
      </c>
    </row>
    <row r="514" spans="1:35">
      <c r="A514" s="738">
        <v>44575</v>
      </c>
      <c r="B514">
        <v>3.4749249251664338E-4</v>
      </c>
      <c r="C514">
        <v>3.6427363624902398E-4</v>
      </c>
      <c r="D514">
        <v>4.2610474217874561E-4</v>
      </c>
      <c r="E514">
        <v>3.8960116127317868E-4</v>
      </c>
      <c r="F514">
        <v>3.7866352295123917E-4</v>
      </c>
      <c r="G514">
        <v>3.8875119109338385E-4</v>
      </c>
      <c r="H514">
        <v>3.9469690746019026E-4</v>
      </c>
      <c r="I514">
        <v>3.6131086219182151E-4</v>
      </c>
      <c r="J514">
        <v>1.4729736776875058E-4</v>
      </c>
      <c r="K514">
        <v>3.713278428252309E-4</v>
      </c>
      <c r="L514">
        <v>4.7639038806912559E-4</v>
      </c>
      <c r="M514">
        <v>4.8320619782815655E-4</v>
      </c>
      <c r="N514">
        <v>4.7646673529566641E-4</v>
      </c>
      <c r="O514">
        <v>4.6338947780388828E-4</v>
      </c>
      <c r="P514">
        <v>5.1766127006414031E-4</v>
      </c>
      <c r="Q514">
        <v>5.6569838034814524E-4</v>
      </c>
      <c r="R514">
        <v>5.840211408640883E-4</v>
      </c>
      <c r="S514">
        <v>5.858487934344847E-4</v>
      </c>
      <c r="T514">
        <v>4.8335112941000347E-4</v>
      </c>
      <c r="U514">
        <v>4.8335112941000347E-4</v>
      </c>
      <c r="V514">
        <v>4.9388215129564372E-4</v>
      </c>
      <c r="W514">
        <v>5.0613328152837589E-4</v>
      </c>
      <c r="X514">
        <v>3.7343958005506828E-3</v>
      </c>
      <c r="Y514">
        <v>6.5261261124169856E-3</v>
      </c>
      <c r="Z514">
        <v>3.5377128877067676E-3</v>
      </c>
      <c r="AA514">
        <v>8.2497940920056578E-4</v>
      </c>
      <c r="AB514">
        <v>8.0367046805740472E-4</v>
      </c>
      <c r="AC514">
        <v>2.8856261087937263E-3</v>
      </c>
      <c r="AD514">
        <v>8.9181299743135156E-4</v>
      </c>
      <c r="AE514">
        <v>-6.8445156761454129E-4</v>
      </c>
      <c r="AF514">
        <v>-2.5035093855592105E-3</v>
      </c>
      <c r="AG514">
        <v>1.3125875081909877E-2</v>
      </c>
      <c r="AH514">
        <v>7.6968146719442743E-3</v>
      </c>
      <c r="AI514">
        <v>1.967886240098693E-3</v>
      </c>
    </row>
    <row r="515" spans="1:35">
      <c r="A515" s="738">
        <v>44578</v>
      </c>
      <c r="B515">
        <v>3.4749249251664338E-4</v>
      </c>
      <c r="C515">
        <v>3.7389098085083283E-4</v>
      </c>
      <c r="D515">
        <v>4.2610474217874561E-4</v>
      </c>
      <c r="E515">
        <v>4.0858344741545594E-4</v>
      </c>
      <c r="F515">
        <v>3.7825381523570734E-4</v>
      </c>
      <c r="G515">
        <v>3.4138195104405078E-4</v>
      </c>
      <c r="H515">
        <v>3.4201264537170317E-4</v>
      </c>
      <c r="I515">
        <v>5.3114759382810739E-4</v>
      </c>
      <c r="J515">
        <v>6.4718968740962168E-4</v>
      </c>
      <c r="K515">
        <v>3.9977766356713573E-4</v>
      </c>
      <c r="L515">
        <v>4.7744330924581746E-4</v>
      </c>
      <c r="M515">
        <v>-6.5318578978401654E-5</v>
      </c>
      <c r="N515">
        <v>5.119153282555633E-4</v>
      </c>
      <c r="O515">
        <v>4.6338947780388828E-4</v>
      </c>
      <c r="P515">
        <v>5.1766127006414031E-4</v>
      </c>
      <c r="Q515">
        <v>5.6569838034814524E-4</v>
      </c>
      <c r="R515">
        <v>5.840211408640883E-4</v>
      </c>
      <c r="S515">
        <v>5.858487934344847E-4</v>
      </c>
      <c r="T515">
        <v>4.8335112941000347E-4</v>
      </c>
      <c r="U515">
        <v>4.8335112941000347E-4</v>
      </c>
      <c r="V515">
        <v>4.9388215129564372E-4</v>
      </c>
      <c r="W515">
        <v>5.0613328152837589E-4</v>
      </c>
      <c r="X515">
        <v>6.8363635109447429E-4</v>
      </c>
      <c r="Y515">
        <v>3.9892976641737743E-3</v>
      </c>
      <c r="Z515">
        <v>-3.873741258336727E-4</v>
      </c>
      <c r="AA515">
        <v>4.8200220639851299E-3</v>
      </c>
      <c r="AB515">
        <v>1.3791409683618916E-3</v>
      </c>
      <c r="AC515">
        <v>5.4378260686853697E-3</v>
      </c>
      <c r="AD515">
        <v>6.1628770983346293E-4</v>
      </c>
      <c r="AE515">
        <v>1.6319295683799862E-3</v>
      </c>
      <c r="AF515">
        <v>5.2408748912591285E-4</v>
      </c>
      <c r="AG515">
        <v>-8.4152562523469587E-3</v>
      </c>
      <c r="AH515">
        <v>-2.4462444717795462E-3</v>
      </c>
      <c r="AI515">
        <v>-2.4760732093564997E-5</v>
      </c>
    </row>
    <row r="516" spans="1:35">
      <c r="A516" s="738">
        <v>44579</v>
      </c>
      <c r="B516">
        <v>3.4749249251664338E-4</v>
      </c>
      <c r="C516">
        <v>3.6180136909913507E-4</v>
      </c>
      <c r="D516">
        <v>4.2610474217874561E-4</v>
      </c>
      <c r="E516">
        <v>3.8369686197659014E-4</v>
      </c>
      <c r="F516">
        <v>3.5947152892301659E-4</v>
      </c>
      <c r="G516">
        <v>3.5265904923131863E-4</v>
      </c>
      <c r="H516">
        <v>3.6752087508196141E-4</v>
      </c>
      <c r="I516">
        <v>3.7416873765283576E-4</v>
      </c>
      <c r="J516">
        <v>2.7242090309376188E-4</v>
      </c>
      <c r="K516">
        <v>3.8272378198311863E-4</v>
      </c>
      <c r="L516">
        <v>4.6451148040471679E-4</v>
      </c>
      <c r="M516">
        <v>9.1762692976127269E-4</v>
      </c>
      <c r="N516">
        <v>4.9843593406895259E-4</v>
      </c>
      <c r="O516">
        <v>4.6338947780388828E-4</v>
      </c>
      <c r="P516">
        <v>5.1766127006414031E-4</v>
      </c>
      <c r="Q516">
        <v>5.6569838034814524E-4</v>
      </c>
      <c r="R516">
        <v>5.840211408640883E-4</v>
      </c>
      <c r="S516">
        <v>5.858487934344847E-4</v>
      </c>
      <c r="T516">
        <v>4.8335112941000347E-4</v>
      </c>
      <c r="U516">
        <v>4.8335112941000347E-4</v>
      </c>
      <c r="V516">
        <v>4.9388215129564372E-4</v>
      </c>
      <c r="W516">
        <v>5.0613328152837589E-4</v>
      </c>
      <c r="X516">
        <v>2.0740323016397166E-3</v>
      </c>
      <c r="Y516">
        <v>9.0840281131827627E-3</v>
      </c>
      <c r="Z516">
        <v>5.6115839555073155E-3</v>
      </c>
      <c r="AA516">
        <v>-4.7952789632377257E-4</v>
      </c>
      <c r="AB516">
        <v>-2.3443597076368006E-3</v>
      </c>
      <c r="AC516">
        <v>-1.0472930588737439E-3</v>
      </c>
      <c r="AD516">
        <v>-1.7258148724322853E-3</v>
      </c>
      <c r="AE516">
        <v>-2.7633124179688995E-3</v>
      </c>
      <c r="AF516">
        <v>-5.1080822126908787E-3</v>
      </c>
      <c r="AG516">
        <v>-8.7147370140046032E-3</v>
      </c>
      <c r="AH516">
        <v>-6.7740933367148592E-3</v>
      </c>
      <c r="AI516">
        <v>-1.8812679631178719E-2</v>
      </c>
    </row>
    <row r="517" spans="1:35">
      <c r="A517" s="738">
        <v>44580</v>
      </c>
      <c r="B517">
        <v>3.4749249251664338E-4</v>
      </c>
      <c r="C517">
        <v>3.7115917814967148E-4</v>
      </c>
      <c r="D517">
        <v>4.2610474217874561E-4</v>
      </c>
      <c r="E517">
        <v>3.7669576221333045E-4</v>
      </c>
      <c r="F517">
        <v>3.8888828259109331E-4</v>
      </c>
      <c r="G517">
        <v>3.6338194696794446E-4</v>
      </c>
      <c r="H517">
        <v>2.7902507706789592E-4</v>
      </c>
      <c r="I517">
        <v>3.9598742502056083E-4</v>
      </c>
      <c r="J517">
        <v>4.6929542169649174E-4</v>
      </c>
      <c r="K517">
        <v>2.6391460090002816E-4</v>
      </c>
      <c r="L517">
        <v>4.6570002714063641E-4</v>
      </c>
      <c r="M517">
        <v>3.1367610060106799E-4</v>
      </c>
      <c r="N517">
        <v>3.4390522626348563E-4</v>
      </c>
      <c r="O517">
        <v>4.6338947780388828E-4</v>
      </c>
      <c r="P517">
        <v>5.1766127006414031E-4</v>
      </c>
      <c r="Q517">
        <v>5.6569838034814524E-4</v>
      </c>
      <c r="R517">
        <v>5.840211408640883E-4</v>
      </c>
      <c r="S517">
        <v>5.858487934344847E-4</v>
      </c>
      <c r="T517">
        <v>4.8335112941000347E-4</v>
      </c>
      <c r="U517">
        <v>4.8335112941000347E-4</v>
      </c>
      <c r="V517">
        <v>4.9388215129564372E-4</v>
      </c>
      <c r="W517">
        <v>5.0613328152837589E-4</v>
      </c>
      <c r="X517">
        <v>-1.2091284968229754E-4</v>
      </c>
      <c r="Y517">
        <v>-4.6094513950596383E-3</v>
      </c>
      <c r="Z517">
        <v>2.311542443123038E-4</v>
      </c>
      <c r="AA517">
        <v>5.7077085955836715E-4</v>
      </c>
      <c r="AB517">
        <v>2.7660494959611537E-3</v>
      </c>
      <c r="AC517">
        <v>9.1797077834021579E-3</v>
      </c>
      <c r="AD517">
        <v>2.544880531849758E-3</v>
      </c>
      <c r="AE517">
        <v>3.7373701435203799E-3</v>
      </c>
      <c r="AF517">
        <v>6.4232392508558611E-3</v>
      </c>
      <c r="AG517">
        <v>1.9624439682127015E-2</v>
      </c>
      <c r="AH517">
        <v>1.9241094086128285E-2</v>
      </c>
      <c r="AI517">
        <v>-7.8425735496155946E-3</v>
      </c>
    </row>
    <row r="518" spans="1:35">
      <c r="A518" s="738">
        <v>44581</v>
      </c>
      <c r="B518">
        <v>3.4749249251664338E-4</v>
      </c>
      <c r="C518">
        <v>3.73985576826108E-4</v>
      </c>
      <c r="D518">
        <v>4.2610474217874561E-4</v>
      </c>
      <c r="E518">
        <v>3.1218726620307891E-4</v>
      </c>
      <c r="F518">
        <v>3.8128697791894872E-4</v>
      </c>
      <c r="G518">
        <v>3.5782830747210781E-4</v>
      </c>
      <c r="H518">
        <v>4.9161714961609704E-4</v>
      </c>
      <c r="I518">
        <v>4.1558563185839503E-4</v>
      </c>
      <c r="J518">
        <v>9.9250301678899255E-4</v>
      </c>
      <c r="K518">
        <v>3.6406654245535464E-4</v>
      </c>
      <c r="L518">
        <v>4.7212133443608195E-4</v>
      </c>
      <c r="M518">
        <v>5.4861326820998535E-4</v>
      </c>
      <c r="N518">
        <v>4.8086216925158354E-4</v>
      </c>
      <c r="O518">
        <v>4.6338947780388828E-4</v>
      </c>
      <c r="P518">
        <v>5.1766127006414031E-4</v>
      </c>
      <c r="Q518">
        <v>5.6569838034814524E-4</v>
      </c>
      <c r="R518">
        <v>5.840211408640883E-4</v>
      </c>
      <c r="S518">
        <v>5.858487934344847E-4</v>
      </c>
      <c r="T518">
        <v>4.8335112941000347E-4</v>
      </c>
      <c r="U518">
        <v>4.8335112941000347E-4</v>
      </c>
      <c r="V518">
        <v>4.9388215129564372E-4</v>
      </c>
      <c r="W518">
        <v>5.0613328152837589E-4</v>
      </c>
      <c r="X518">
        <v>2.8174513159426873E-3</v>
      </c>
      <c r="Y518">
        <v>-1.0837163097053848E-3</v>
      </c>
      <c r="Z518">
        <v>3.0817910224294476E-3</v>
      </c>
      <c r="AA518">
        <v>1.8718925188041524E-3</v>
      </c>
      <c r="AB518">
        <v>3.2339086501371739E-3</v>
      </c>
      <c r="AC518">
        <v>9.4792026160905873E-3</v>
      </c>
      <c r="AD518">
        <v>3.0998071160512897E-3</v>
      </c>
      <c r="AE518">
        <v>4.1233814293326621E-3</v>
      </c>
      <c r="AF518">
        <v>5.197684312549633E-3</v>
      </c>
      <c r="AG518">
        <v>2.845990848109814E-2</v>
      </c>
      <c r="AH518">
        <v>1.3535136584398311E-2</v>
      </c>
      <c r="AI518">
        <v>-1.0869947857051976E-2</v>
      </c>
    </row>
    <row r="519" spans="1:35">
      <c r="A519" s="738">
        <v>44582</v>
      </c>
      <c r="B519">
        <v>3.4749249251664338E-4</v>
      </c>
      <c r="C519">
        <v>3.6639593889731259E-4</v>
      </c>
      <c r="D519">
        <v>4.2610474217874561E-4</v>
      </c>
      <c r="E519">
        <v>3.8391645977831068E-4</v>
      </c>
      <c r="F519">
        <v>3.925785629230738E-4</v>
      </c>
      <c r="G519">
        <v>3.3818938605612026E-4</v>
      </c>
      <c r="H519">
        <v>3.3716739994127387E-4</v>
      </c>
      <c r="I519">
        <v>3.8177039070763641E-4</v>
      </c>
      <c r="J519">
        <v>1.7749694627666734E-4</v>
      </c>
      <c r="K519">
        <v>3.8440196991196274E-4</v>
      </c>
      <c r="L519">
        <v>4.7043652642608791E-4</v>
      </c>
      <c r="M519">
        <v>4.803734048446362E-4</v>
      </c>
      <c r="N519">
        <v>5.4355513921744425E-4</v>
      </c>
      <c r="O519">
        <v>4.6338947780388828E-4</v>
      </c>
      <c r="P519">
        <v>5.1766127006414031E-4</v>
      </c>
      <c r="Q519">
        <v>5.6569838034814524E-4</v>
      </c>
      <c r="R519">
        <v>5.840211408640883E-4</v>
      </c>
      <c r="S519">
        <v>5.858487934344847E-4</v>
      </c>
      <c r="T519">
        <v>4.8335112941000347E-4</v>
      </c>
      <c r="U519">
        <v>4.8335112941000347E-4</v>
      </c>
      <c r="V519">
        <v>4.9388215129564372E-4</v>
      </c>
      <c r="W519">
        <v>5.0613328152837589E-4</v>
      </c>
      <c r="X519">
        <v>-5.5339077434006789E-3</v>
      </c>
      <c r="Y519">
        <v>-3.8901008778714496E-3</v>
      </c>
      <c r="Z519">
        <v>-5.3016452670306968E-3</v>
      </c>
      <c r="AA519">
        <v>-4.3856997500993922E-3</v>
      </c>
      <c r="AB519">
        <v>-1.2076341335890417E-3</v>
      </c>
      <c r="AC519">
        <v>1.8883660038733208E-3</v>
      </c>
      <c r="AD519">
        <v>-9.3820863922788877E-4</v>
      </c>
      <c r="AE519">
        <v>1.0384646385031004E-3</v>
      </c>
      <c r="AF519">
        <v>5.4223931485153365E-4</v>
      </c>
      <c r="AG519">
        <v>-3.557738883363748E-3</v>
      </c>
      <c r="AH519">
        <v>-4.4820330740135139E-3</v>
      </c>
      <c r="AI519">
        <v>-1.618241350055416E-2</v>
      </c>
    </row>
    <row r="520" spans="1:35">
      <c r="A520" s="738">
        <v>44585</v>
      </c>
      <c r="B520">
        <v>3.4749249251664338E-4</v>
      </c>
      <c r="C520">
        <v>3.614380546288487E-4</v>
      </c>
      <c r="D520">
        <v>4.2610474217874561E-4</v>
      </c>
      <c r="E520">
        <v>4.1223650556054814E-4</v>
      </c>
      <c r="F520">
        <v>3.3260369671328505E-4</v>
      </c>
      <c r="G520">
        <v>3.7329120398066351E-4</v>
      </c>
      <c r="H520">
        <v>4.233574435519305E-4</v>
      </c>
      <c r="I520">
        <v>3.808936159013232E-4</v>
      </c>
      <c r="J520">
        <v>5.9945911816572384E-4</v>
      </c>
      <c r="K520">
        <v>4.0390668669720853E-4</v>
      </c>
      <c r="L520">
        <v>4.6996075835337159E-4</v>
      </c>
      <c r="M520">
        <v>2.1236260203862933E-3</v>
      </c>
      <c r="N520">
        <v>5.2224091762198555E-4</v>
      </c>
      <c r="O520">
        <v>4.6338947780388828E-4</v>
      </c>
      <c r="P520">
        <v>5.1766127006414031E-4</v>
      </c>
      <c r="Q520">
        <v>5.6569838034814524E-4</v>
      </c>
      <c r="R520">
        <v>5.840211408640883E-4</v>
      </c>
      <c r="S520">
        <v>5.858487934344847E-4</v>
      </c>
      <c r="T520">
        <v>4.8335112941000347E-4</v>
      </c>
      <c r="U520">
        <v>4.8335112941000347E-4</v>
      </c>
      <c r="V520">
        <v>4.9388215129564372E-4</v>
      </c>
      <c r="W520">
        <v>5.0613328152837589E-4</v>
      </c>
      <c r="X520">
        <v>7.4148270006380024E-4</v>
      </c>
      <c r="Y520">
        <v>-2.6105923342303328E-3</v>
      </c>
      <c r="Z520">
        <v>-6.5917600972642543E-4</v>
      </c>
      <c r="AA520">
        <v>-1.5317962776694172E-3</v>
      </c>
      <c r="AB520">
        <v>-9.6817295541451465E-5</v>
      </c>
      <c r="AC520">
        <v>-8.5397484195857132E-3</v>
      </c>
      <c r="AD520">
        <v>-1.3037334232435249E-3</v>
      </c>
      <c r="AE520">
        <v>9.6178139538394269E-4</v>
      </c>
      <c r="AF520">
        <v>3.2911777665933784E-4</v>
      </c>
      <c r="AG520">
        <v>-1.3374771778968841E-2</v>
      </c>
      <c r="AH520">
        <v>-4.1841456303109981E-3</v>
      </c>
      <c r="AI520">
        <v>-1.2567190557510877E-4</v>
      </c>
    </row>
    <row r="521" spans="1:35">
      <c r="A521" s="738">
        <v>44586</v>
      </c>
      <c r="B521">
        <v>3.4749249251664338E-4</v>
      </c>
      <c r="C521">
        <v>3.8084902939750087E-4</v>
      </c>
      <c r="D521">
        <v>4.2610474217874561E-4</v>
      </c>
      <c r="E521">
        <v>4.0459252588909145E-4</v>
      </c>
      <c r="F521">
        <v>3.9202824516992862E-4</v>
      </c>
      <c r="G521">
        <v>3.769430030766685E-4</v>
      </c>
      <c r="H521">
        <v>4.1902256064174637E-4</v>
      </c>
      <c r="I521">
        <v>4.9840794471012195E-4</v>
      </c>
      <c r="J521">
        <v>5.1201619484864125E-4</v>
      </c>
      <c r="K521">
        <v>4.8662721502834572E-4</v>
      </c>
      <c r="L521">
        <v>4.6155545452686297E-4</v>
      </c>
      <c r="M521">
        <v>2.7856291879735373E-4</v>
      </c>
      <c r="N521">
        <v>5.0130274363846539E-4</v>
      </c>
      <c r="O521">
        <v>4.6338947780388828E-4</v>
      </c>
      <c r="P521">
        <v>5.1766127006414031E-4</v>
      </c>
      <c r="Q521">
        <v>5.6569838034814524E-4</v>
      </c>
      <c r="R521">
        <v>5.840211408640883E-4</v>
      </c>
      <c r="S521">
        <v>5.858487934344847E-4</v>
      </c>
      <c r="T521">
        <v>4.8335112941000347E-4</v>
      </c>
      <c r="U521">
        <v>4.8335112941000347E-4</v>
      </c>
      <c r="V521">
        <v>4.9388215129564372E-4</v>
      </c>
      <c r="W521">
        <v>5.0613328152837589E-4</v>
      </c>
      <c r="X521">
        <v>1.1517675084105061E-3</v>
      </c>
      <c r="Y521">
        <v>6.7861893100396031E-4</v>
      </c>
      <c r="Z521">
        <v>4.1929691545623538E-3</v>
      </c>
      <c r="AA521">
        <v>1.1499194164341642E-3</v>
      </c>
      <c r="AB521">
        <v>-1.3713648546187507E-5</v>
      </c>
      <c r="AC521">
        <v>1.2103271028572227E-2</v>
      </c>
      <c r="AD521">
        <v>1.689075670272544E-3</v>
      </c>
      <c r="AE521">
        <v>3.5478730087974419E-3</v>
      </c>
      <c r="AF521">
        <v>1.6560105262388713E-3</v>
      </c>
      <c r="AG521">
        <v>2.2540968551287399E-2</v>
      </c>
      <c r="AH521">
        <v>1.6528495516928476E-2</v>
      </c>
      <c r="AI521">
        <v>-1.0653339727163535E-2</v>
      </c>
    </row>
    <row r="522" spans="1:35">
      <c r="A522" s="738">
        <v>44587</v>
      </c>
      <c r="B522">
        <v>3.4749249251664338E-4</v>
      </c>
      <c r="C522">
        <v>3.6878061139100637E-4</v>
      </c>
      <c r="D522">
        <v>4.2610474217874561E-4</v>
      </c>
      <c r="E522">
        <v>3.605925130878429E-4</v>
      </c>
      <c r="F522">
        <v>4.4261906147236019E-4</v>
      </c>
      <c r="G522">
        <v>3.8167339693107039E-4</v>
      </c>
      <c r="H522">
        <v>4.8977252949655714E-4</v>
      </c>
      <c r="I522">
        <v>3.2723684277802256E-4</v>
      </c>
      <c r="J522">
        <v>3.0805504706710174E-4</v>
      </c>
      <c r="K522">
        <v>3.8974002000613517E-4</v>
      </c>
      <c r="L522">
        <v>4.6657564289920295E-4</v>
      </c>
      <c r="M522">
        <v>4.546924890764803E-4</v>
      </c>
      <c r="N522">
        <v>5.6120969219031203E-4</v>
      </c>
      <c r="O522">
        <v>4.6338947780388828E-4</v>
      </c>
      <c r="P522">
        <v>5.1766127006414031E-4</v>
      </c>
      <c r="Q522">
        <v>5.6569838034814524E-4</v>
      </c>
      <c r="R522">
        <v>5.840211408640883E-4</v>
      </c>
      <c r="S522">
        <v>5.858487934344847E-4</v>
      </c>
      <c r="T522">
        <v>4.8335112941000347E-4</v>
      </c>
      <c r="U522">
        <v>4.8335112941000347E-4</v>
      </c>
      <c r="V522">
        <v>4.9388215129564372E-4</v>
      </c>
      <c r="W522">
        <v>5.0613328152837589E-4</v>
      </c>
      <c r="X522">
        <v>4.5603232150099871E-3</v>
      </c>
      <c r="Y522">
        <v>4.6179521702749415E-3</v>
      </c>
      <c r="Z522">
        <v>6.7045905619549373E-3</v>
      </c>
      <c r="AA522">
        <v>1.9595197129422814E-3</v>
      </c>
      <c r="AB522">
        <v>6.2210949725582942E-4</v>
      </c>
      <c r="AC522">
        <v>8.5444996081176505E-3</v>
      </c>
      <c r="AD522">
        <v>1.3301757068078235E-3</v>
      </c>
      <c r="AE522">
        <v>4.8045403333543124E-3</v>
      </c>
      <c r="AF522">
        <v>2.5816939864202748E-3</v>
      </c>
      <c r="AG522">
        <v>1.151218960175715E-2</v>
      </c>
      <c r="AH522">
        <v>1.0908323091444627E-2</v>
      </c>
      <c r="AI522">
        <v>-2.9752140885846989E-3</v>
      </c>
    </row>
    <row r="523" spans="1:35">
      <c r="A523" s="738">
        <v>44588</v>
      </c>
      <c r="B523">
        <v>3.4749249251664338E-4</v>
      </c>
      <c r="C523">
        <v>3.6610869818809455E-4</v>
      </c>
      <c r="D523">
        <v>4.2610474217874561E-4</v>
      </c>
      <c r="E523">
        <v>2.0623567789046504E-4</v>
      </c>
      <c r="F523">
        <v>1.3517012448138743E-4</v>
      </c>
      <c r="G523">
        <v>3.9613948006156363E-4</v>
      </c>
      <c r="H523">
        <v>4.2687168441957191E-4</v>
      </c>
      <c r="I523">
        <v>3.8846663020541961E-4</v>
      </c>
      <c r="J523">
        <v>1.4532440370298438E-3</v>
      </c>
      <c r="K523">
        <v>3.666448705210712E-4</v>
      </c>
      <c r="L523">
        <v>4.56522610302601E-4</v>
      </c>
      <c r="M523">
        <v>6.6454293592110858E-4</v>
      </c>
      <c r="N523">
        <v>5.9944607867423727E-4</v>
      </c>
      <c r="O523">
        <v>4.6338947780388828E-4</v>
      </c>
      <c r="P523">
        <v>5.1766127006414031E-4</v>
      </c>
      <c r="Q523">
        <v>5.6569838034814524E-4</v>
      </c>
      <c r="R523">
        <v>5.840211408640883E-4</v>
      </c>
      <c r="S523">
        <v>5.858487934344847E-4</v>
      </c>
      <c r="T523">
        <v>4.8335112941000347E-4</v>
      </c>
      <c r="U523">
        <v>4.8335112941000347E-4</v>
      </c>
      <c r="V523">
        <v>4.9388215129564372E-4</v>
      </c>
      <c r="W523">
        <v>5.0613328152837589E-4</v>
      </c>
      <c r="X523">
        <v>2.7696578945564099E-3</v>
      </c>
      <c r="Y523">
        <v>7.3478353500027183E-3</v>
      </c>
      <c r="Z523">
        <v>2.2256543468526235E-3</v>
      </c>
      <c r="AA523">
        <v>2.4658361670415463E-3</v>
      </c>
      <c r="AB523">
        <v>7.0337314269175444E-4</v>
      </c>
      <c r="AC523">
        <v>1.1177928288681915E-2</v>
      </c>
      <c r="AD523">
        <v>2.7976772367832581E-3</v>
      </c>
      <c r="AE523">
        <v>1.2071039858538857E-3</v>
      </c>
      <c r="AF523">
        <v>-2.7677131038590375E-3</v>
      </c>
      <c r="AG523">
        <v>9.2648456621176045E-3</v>
      </c>
      <c r="AH523">
        <v>7.1682507932997463E-3</v>
      </c>
      <c r="AI523">
        <v>-4.2192840425578915E-3</v>
      </c>
    </row>
    <row r="524" spans="1:35">
      <c r="A524" s="738">
        <v>44589</v>
      </c>
      <c r="B524">
        <v>3.4749249251664338E-4</v>
      </c>
      <c r="C524">
        <v>3.6715772850981487E-4</v>
      </c>
      <c r="D524">
        <v>4.2610474217874561E-4</v>
      </c>
      <c r="E524">
        <v>3.8791661340153993E-4</v>
      </c>
      <c r="F524">
        <v>3.7067188793593608E-4</v>
      </c>
      <c r="G524">
        <v>4.0950661215233275E-4</v>
      </c>
      <c r="H524">
        <v>3.867831358481677E-4</v>
      </c>
      <c r="I524">
        <v>2.5255124198997336E-4</v>
      </c>
      <c r="J524">
        <v>1.4693312359370658E-4</v>
      </c>
      <c r="K524">
        <v>3.9867310838781478E-4</v>
      </c>
      <c r="L524">
        <v>4.5104817254415508E-4</v>
      </c>
      <c r="M524">
        <v>3.1921597027251281E-5</v>
      </c>
      <c r="N524">
        <v>5.5232040125852144E-4</v>
      </c>
      <c r="O524">
        <v>4.6338947780388828E-4</v>
      </c>
      <c r="P524">
        <v>5.1766127006414031E-4</v>
      </c>
      <c r="Q524">
        <v>5.6569838034814524E-4</v>
      </c>
      <c r="R524">
        <v>5.840211408640883E-4</v>
      </c>
      <c r="S524">
        <v>5.858487934344847E-4</v>
      </c>
      <c r="T524">
        <v>4.8335112941000347E-4</v>
      </c>
      <c r="U524">
        <v>4.8335112941000347E-4</v>
      </c>
      <c r="V524">
        <v>4.9388215129564372E-4</v>
      </c>
      <c r="W524">
        <v>5.0613328152837589E-4</v>
      </c>
      <c r="X524">
        <v>3.255019584736063E-3</v>
      </c>
      <c r="Y524">
        <v>7.2747871839684564E-4</v>
      </c>
      <c r="Z524">
        <v>-4.0551607988970062E-4</v>
      </c>
      <c r="AA524">
        <v>4.1533845944579095E-3</v>
      </c>
      <c r="AB524">
        <v>2.3800596915717342E-3</v>
      </c>
      <c r="AC524">
        <v>-5.4526117238361538E-3</v>
      </c>
      <c r="AD524">
        <v>3.6826521829791403E-6</v>
      </c>
      <c r="AE524">
        <v>8.8531056700369426E-4</v>
      </c>
      <c r="AF524">
        <v>5.5036806161306018E-3</v>
      </c>
      <c r="AG524">
        <v>-7.3340717404443145E-3</v>
      </c>
      <c r="AH524">
        <v>-1.248680611535713E-3</v>
      </c>
      <c r="AI524">
        <v>2.3265746546141441E-2</v>
      </c>
    </row>
    <row r="525" spans="1:35">
      <c r="A525" s="738">
        <v>44592</v>
      </c>
      <c r="B525">
        <v>3.4749249251664338E-4</v>
      </c>
      <c r="C525">
        <v>3.5426797458049109E-4</v>
      </c>
      <c r="D525">
        <v>4.2610474217874561E-4</v>
      </c>
      <c r="E525">
        <v>3.9900709552798119E-4</v>
      </c>
      <c r="F525">
        <v>4.0291649966972543E-4</v>
      </c>
      <c r="G525">
        <v>3.6824286509173909E-4</v>
      </c>
      <c r="H525">
        <v>4.2014540470658446E-4</v>
      </c>
      <c r="I525">
        <v>4.3419089074792083E-4</v>
      </c>
      <c r="J525">
        <v>2.2150439233636909E-4</v>
      </c>
      <c r="K525">
        <v>3.3152801908786778E-4</v>
      </c>
      <c r="L525">
        <v>4.4725836119630102E-4</v>
      </c>
      <c r="M525">
        <v>4.5269852080465078E-4</v>
      </c>
      <c r="N525">
        <v>7.2049591225664678E-4</v>
      </c>
      <c r="O525">
        <v>4.6338947780388828E-4</v>
      </c>
      <c r="P525">
        <v>5.1766127006414031E-4</v>
      </c>
      <c r="Q525">
        <v>5.6569838034814524E-4</v>
      </c>
      <c r="R525">
        <v>5.840211408640883E-4</v>
      </c>
      <c r="S525">
        <v>5.858487934344847E-4</v>
      </c>
      <c r="T525">
        <v>4.8335112941000347E-4</v>
      </c>
      <c r="U525">
        <v>4.8335112941000347E-4</v>
      </c>
      <c r="V525">
        <v>4.9388215129564372E-4</v>
      </c>
      <c r="W525">
        <v>5.0613328152837589E-4</v>
      </c>
      <c r="X525">
        <v>-4.4018089672559491E-4</v>
      </c>
      <c r="Y525">
        <v>-4.0348600281668867E-3</v>
      </c>
      <c r="Z525">
        <v>-6.8187219415893896E-4</v>
      </c>
      <c r="AA525">
        <v>-3.188675525236162E-3</v>
      </c>
      <c r="AB525">
        <v>4.9815874453298381E-3</v>
      </c>
      <c r="AC525">
        <v>2.4607874926685369E-3</v>
      </c>
      <c r="AD525">
        <v>1.9133938092739111E-3</v>
      </c>
      <c r="AE525">
        <v>4.4715494455624949E-3</v>
      </c>
      <c r="AF525">
        <v>5.6719803470099972E-3</v>
      </c>
      <c r="AG525">
        <v>1.8794348711762998E-2</v>
      </c>
      <c r="AH525">
        <v>9.9647862234224505E-3</v>
      </c>
      <c r="AI525">
        <v>2.0131708991791619E-2</v>
      </c>
    </row>
    <row r="526" spans="1:35">
      <c r="A526" s="738">
        <v>44593</v>
      </c>
      <c r="B526">
        <v>3.4749249251664338E-4</v>
      </c>
      <c r="C526">
        <v>3.6148881715214465E-4</v>
      </c>
      <c r="D526">
        <v>4.2610474217874561E-4</v>
      </c>
      <c r="E526">
        <v>3.6468923658872221E-4</v>
      </c>
      <c r="F526">
        <v>2.5284899528998928E-4</v>
      </c>
      <c r="G526">
        <v>3.8270187523914423E-4</v>
      </c>
      <c r="H526">
        <v>3.9178319174903997E-4</v>
      </c>
      <c r="I526">
        <v>4.0993172667325162E-4</v>
      </c>
      <c r="J526">
        <v>4.9065772235690197E-4</v>
      </c>
      <c r="K526">
        <v>3.9354785630552058E-4</v>
      </c>
      <c r="L526">
        <v>4.4791485846817913E-4</v>
      </c>
      <c r="M526">
        <v>3.6000999823571078E-4</v>
      </c>
      <c r="N526">
        <v>4.8167998466452921E-4</v>
      </c>
      <c r="O526">
        <v>7.3603253400178481E-4</v>
      </c>
      <c r="P526">
        <v>7.9031911623594908E-4</v>
      </c>
      <c r="Q526">
        <v>8.3836931743830334E-4</v>
      </c>
      <c r="R526">
        <v>8.5669707121382999E-4</v>
      </c>
      <c r="S526">
        <v>8.5852522185003721E-4</v>
      </c>
      <c r="T526">
        <v>4.8335112941000347E-4</v>
      </c>
      <c r="U526">
        <v>4.8335112941000347E-4</v>
      </c>
      <c r="V526">
        <v>4.9388215129564372E-4</v>
      </c>
      <c r="W526">
        <v>5.0613328152837589E-4</v>
      </c>
      <c r="X526">
        <v>1.8246811723576783E-4</v>
      </c>
      <c r="Y526">
        <v>1.1884244886779527E-3</v>
      </c>
      <c r="Z526">
        <v>-3.5349208505230933E-4</v>
      </c>
      <c r="AA526">
        <v>8.8627102871452479E-4</v>
      </c>
      <c r="AB526">
        <v>8.809839466794589E-4</v>
      </c>
      <c r="AC526">
        <v>2.9218378439217485E-3</v>
      </c>
      <c r="AD526">
        <v>1.4061817387507336E-3</v>
      </c>
      <c r="AE526">
        <v>1.4917240896592521E-3</v>
      </c>
      <c r="AF526">
        <v>-6.3294072039532523E-4</v>
      </c>
      <c r="AG526">
        <v>-3.6901364097808864E-3</v>
      </c>
      <c r="AH526">
        <v>9.414599127148815E-4</v>
      </c>
      <c r="AI526">
        <v>7.8824280962486171E-3</v>
      </c>
    </row>
    <row r="527" spans="1:35">
      <c r="A527" s="738">
        <v>44594</v>
      </c>
      <c r="B527">
        <v>3.4749249251664338E-4</v>
      </c>
      <c r="C527">
        <v>3.6380607329933312E-4</v>
      </c>
      <c r="D527">
        <v>4.2610474217874561E-4</v>
      </c>
      <c r="E527">
        <v>3.9034570125950907E-4</v>
      </c>
      <c r="F527">
        <v>4.2997336074956927E-4</v>
      </c>
      <c r="G527">
        <v>4.4577438304838068E-4</v>
      </c>
      <c r="H527">
        <v>3.982896236314204E-4</v>
      </c>
      <c r="I527">
        <v>2.1508951369364482E-4</v>
      </c>
      <c r="J527">
        <v>5.049614393082269E-4</v>
      </c>
      <c r="K527">
        <v>4.1308058695732619E-4</v>
      </c>
      <c r="L527">
        <v>4.5318279897443858E-4</v>
      </c>
      <c r="M527">
        <v>3.9001132995020171E-4</v>
      </c>
      <c r="N527">
        <v>4.2767679826627436E-4</v>
      </c>
      <c r="O527">
        <v>7.3603253400178481E-4</v>
      </c>
      <c r="P527">
        <v>7.9031911623594908E-4</v>
      </c>
      <c r="Q527">
        <v>8.3836931743830334E-4</v>
      </c>
      <c r="R527">
        <v>8.5669707121382999E-4</v>
      </c>
      <c r="S527">
        <v>8.5852522185003721E-4</v>
      </c>
      <c r="T527">
        <v>4.8335112941000347E-4</v>
      </c>
      <c r="U527">
        <v>4.8335112941000347E-4</v>
      </c>
      <c r="V527">
        <v>4.9388215129564372E-4</v>
      </c>
      <c r="W527">
        <v>5.0613328152837589E-4</v>
      </c>
      <c r="X527">
        <v>1.0202982337625954E-4</v>
      </c>
      <c r="Y527">
        <v>1.1310898111764889E-3</v>
      </c>
      <c r="Z527">
        <v>-2.977734603120008E-3</v>
      </c>
      <c r="AA527">
        <v>-2.8490168642969493E-4</v>
      </c>
      <c r="AB527">
        <v>-5.7807931788278477E-4</v>
      </c>
      <c r="AC527">
        <v>-7.8020569771084514E-3</v>
      </c>
      <c r="AD527">
        <v>7.162610126441038E-4</v>
      </c>
      <c r="AE527">
        <v>9.1901182410158988E-4</v>
      </c>
      <c r="AF527">
        <v>-7.7397365941733742E-4</v>
      </c>
      <c r="AG527">
        <v>-1.4874151866439478E-2</v>
      </c>
      <c r="AH527">
        <v>-2.1040264987219892E-3</v>
      </c>
      <c r="AI527">
        <v>8.1609648989668937E-3</v>
      </c>
    </row>
    <row r="528" spans="1:35">
      <c r="A528" s="738">
        <v>44595</v>
      </c>
      <c r="B528">
        <v>4.0167541389757311E-4</v>
      </c>
      <c r="C528">
        <v>3.5110128601290036E-4</v>
      </c>
      <c r="D528">
        <v>4.8029192152121425E-4</v>
      </c>
      <c r="E528">
        <v>3.6270739241306416E-4</v>
      </c>
      <c r="F528">
        <v>5.2364738566068603E-4</v>
      </c>
      <c r="G528">
        <v>3.3053619776435283E-4</v>
      </c>
      <c r="H528">
        <v>3.402535058754097E-4</v>
      </c>
      <c r="I528">
        <v>4.7673997333452789E-4</v>
      </c>
      <c r="J528">
        <v>6.2236545208493865E-4</v>
      </c>
      <c r="K528">
        <v>5.0289864445485222E-4</v>
      </c>
      <c r="L528">
        <v>4.5076960012679912E-4</v>
      </c>
      <c r="M528">
        <v>4.4657142748016909E-4</v>
      </c>
      <c r="N528">
        <v>4.4419739312551165E-4</v>
      </c>
      <c r="O528">
        <v>7.3603253400178481E-4</v>
      </c>
      <c r="P528">
        <v>7.9031911623594908E-4</v>
      </c>
      <c r="Q528">
        <v>8.3836931743830334E-4</v>
      </c>
      <c r="R528">
        <v>8.5669707121382999E-4</v>
      </c>
      <c r="S528">
        <v>8.5852522185003721E-4</v>
      </c>
      <c r="T528">
        <v>4.8335112941000347E-4</v>
      </c>
      <c r="U528">
        <v>4.8335112941000347E-4</v>
      </c>
      <c r="V528">
        <v>4.9388215129564372E-4</v>
      </c>
      <c r="W528">
        <v>5.0613328152837589E-4</v>
      </c>
      <c r="X528">
        <v>4.6554138662924238E-4</v>
      </c>
      <c r="Y528">
        <v>1.3336501644322318E-2</v>
      </c>
      <c r="Z528">
        <v>2.3139259590896355E-3</v>
      </c>
      <c r="AA528">
        <v>6.880923552604834E-3</v>
      </c>
      <c r="AB528">
        <v>-1.2290673058706902E-3</v>
      </c>
      <c r="AC528">
        <v>3.4352184894048676E-3</v>
      </c>
      <c r="AD528">
        <v>-1.687195964143462E-3</v>
      </c>
      <c r="AE528">
        <v>3.7974539208929237E-4</v>
      </c>
      <c r="AF528">
        <v>7.7310952425269086E-4</v>
      </c>
      <c r="AG528">
        <v>-8.0791581119292744E-3</v>
      </c>
      <c r="AH528">
        <v>-1.5879523645764837E-2</v>
      </c>
      <c r="AI528">
        <v>-1.9176892100951082E-2</v>
      </c>
    </row>
    <row r="529" spans="1:35">
      <c r="A529" s="738">
        <v>44596</v>
      </c>
      <c r="B529">
        <v>4.0167541389757311E-4</v>
      </c>
      <c r="C529">
        <v>4.138183966486686E-4</v>
      </c>
      <c r="D529">
        <v>4.8029192152121425E-4</v>
      </c>
      <c r="E529">
        <v>4.3880840576249192E-4</v>
      </c>
      <c r="F529">
        <v>3.9670372856459579E-4</v>
      </c>
      <c r="G529">
        <v>4.0277537066391034E-4</v>
      </c>
      <c r="H529">
        <v>3.9563624667682262E-4</v>
      </c>
      <c r="I529">
        <v>5.4937408513544561E-4</v>
      </c>
      <c r="J529">
        <v>9.2343355659485482E-4</v>
      </c>
      <c r="K529">
        <v>4.3416014197106279E-4</v>
      </c>
      <c r="L529">
        <v>5.0175488002945912E-4</v>
      </c>
      <c r="M529">
        <v>4.5540380079334142E-4</v>
      </c>
      <c r="N529">
        <v>3.7662172541330641E-4</v>
      </c>
      <c r="O529">
        <v>7.3603253400178481E-4</v>
      </c>
      <c r="P529">
        <v>7.9031911623594908E-4</v>
      </c>
      <c r="Q529">
        <v>8.3836931743830334E-4</v>
      </c>
      <c r="R529">
        <v>8.5669707121382999E-4</v>
      </c>
      <c r="S529">
        <v>8.5852522185003721E-4</v>
      </c>
      <c r="T529">
        <v>4.8335112941000347E-4</v>
      </c>
      <c r="U529">
        <v>4.8335112941000347E-4</v>
      </c>
      <c r="V529">
        <v>4.9388215129564372E-4</v>
      </c>
      <c r="W529">
        <v>5.0613328152837589E-4</v>
      </c>
      <c r="X529">
        <v>4.0239294157682348E-3</v>
      </c>
      <c r="Y529">
        <v>7.4534098279253058E-3</v>
      </c>
      <c r="Z529">
        <v>8.1091788843379309E-3</v>
      </c>
      <c r="AA529">
        <v>1.0047963807223059E-2</v>
      </c>
      <c r="AB529">
        <v>5.9987568018582405E-3</v>
      </c>
      <c r="AC529">
        <v>7.7503753162369016E-3</v>
      </c>
      <c r="AD529">
        <v>4.0219979089599622E-3</v>
      </c>
      <c r="AE529">
        <v>-1.4594481928564829E-3</v>
      </c>
      <c r="AF529">
        <v>-2.3582872344034556E-3</v>
      </c>
      <c r="AG529">
        <v>1.4827218319486635E-2</v>
      </c>
      <c r="AH529">
        <v>1.3714001367479689E-3</v>
      </c>
      <c r="AI529">
        <v>1.5105678351583496E-3</v>
      </c>
    </row>
    <row r="530" spans="1:35">
      <c r="A530" s="738">
        <v>44599</v>
      </c>
      <c r="B530">
        <v>4.0167541389757311E-4</v>
      </c>
      <c r="C530">
        <v>4.1280407623789372E-4</v>
      </c>
      <c r="D530">
        <v>4.8029192152121425E-4</v>
      </c>
      <c r="E530">
        <v>4.3906469526744374E-4</v>
      </c>
      <c r="F530">
        <v>2.7972813392196372E-4</v>
      </c>
      <c r="G530">
        <v>4.4578888711988007E-4</v>
      </c>
      <c r="H530">
        <v>4.7291741634158946E-4</v>
      </c>
      <c r="I530">
        <v>4.1726592510338278E-4</v>
      </c>
      <c r="J530">
        <v>4.6265154673030828E-4</v>
      </c>
      <c r="K530">
        <v>4.7722591258070324E-4</v>
      </c>
      <c r="L530">
        <v>5.011327382768993E-4</v>
      </c>
      <c r="M530">
        <v>5.6543596514746497E-4</v>
      </c>
      <c r="N530">
        <v>4.7580562642868252E-4</v>
      </c>
      <c r="O530">
        <v>7.3603253400178481E-4</v>
      </c>
      <c r="P530">
        <v>7.9031911623594908E-4</v>
      </c>
      <c r="Q530">
        <v>8.3836931743830334E-4</v>
      </c>
      <c r="R530">
        <v>8.5669707121382999E-4</v>
      </c>
      <c r="S530">
        <v>8.5852522185003721E-4</v>
      </c>
      <c r="T530">
        <v>4.8335112941000347E-4</v>
      </c>
      <c r="U530">
        <v>4.8335112941000347E-4</v>
      </c>
      <c r="V530">
        <v>4.9388215129564372E-4</v>
      </c>
      <c r="W530">
        <v>5.0613328152837589E-4</v>
      </c>
      <c r="X530">
        <v>-6.4512564523222515E-5</v>
      </c>
      <c r="Y530">
        <v>1.7390263977608011E-3</v>
      </c>
      <c r="Z530">
        <v>-2.2724650394037038E-3</v>
      </c>
      <c r="AA530">
        <v>-1.2791676631723758E-3</v>
      </c>
      <c r="AB530">
        <v>-7.568506584936241E-4</v>
      </c>
      <c r="AC530">
        <v>-3.3879598340317285E-3</v>
      </c>
      <c r="AD530">
        <v>-1.3711913891480965E-3</v>
      </c>
      <c r="AE530">
        <v>-2.3045963256135282E-3</v>
      </c>
      <c r="AF530">
        <v>-2.4931444261412361E-3</v>
      </c>
      <c r="AG530">
        <v>-1.0992276482894137E-2</v>
      </c>
      <c r="AH530">
        <v>-8.1493872413187507E-3</v>
      </c>
      <c r="AI530">
        <v>-2.7840313812486084E-3</v>
      </c>
    </row>
    <row r="531" spans="1:35">
      <c r="A531" s="738">
        <v>44600</v>
      </c>
      <c r="B531">
        <v>4.0167541389757311E-4</v>
      </c>
      <c r="C531">
        <v>4.2106171605071907E-4</v>
      </c>
      <c r="D531">
        <v>4.8029192152121425E-4</v>
      </c>
      <c r="E531">
        <v>4.5493048292599703E-4</v>
      </c>
      <c r="F531">
        <v>4.2768428160955274E-4</v>
      </c>
      <c r="G531">
        <v>4.4828752546899331E-4</v>
      </c>
      <c r="H531">
        <v>4.5181610045563758E-4</v>
      </c>
      <c r="I531">
        <v>4.6149433905129378E-4</v>
      </c>
      <c r="J531">
        <v>4.2571461343610117E-4</v>
      </c>
      <c r="K531">
        <v>4.7628367248297998E-4</v>
      </c>
      <c r="L531">
        <v>5.0250639164839406E-4</v>
      </c>
      <c r="M531">
        <v>4.3535384217929796E-4</v>
      </c>
      <c r="N531">
        <v>4.6303743579412249E-4</v>
      </c>
      <c r="O531">
        <v>7.3603253400178481E-4</v>
      </c>
      <c r="P531">
        <v>7.9031911623594908E-4</v>
      </c>
      <c r="Q531">
        <v>8.3836931743830334E-4</v>
      </c>
      <c r="R531">
        <v>8.5669707121382999E-4</v>
      </c>
      <c r="S531">
        <v>8.5852522185003721E-4</v>
      </c>
      <c r="T531">
        <v>4.8335112941000347E-4</v>
      </c>
      <c r="U531">
        <v>4.8335112941000347E-4</v>
      </c>
      <c r="V531">
        <v>4.9388215129564372E-4</v>
      </c>
      <c r="W531">
        <v>5.0613328152837589E-4</v>
      </c>
      <c r="X531">
        <v>2.6042838845568017E-3</v>
      </c>
      <c r="Y531">
        <v>-1.4549888351501616E-3</v>
      </c>
      <c r="Z531">
        <v>1.9699377229587256E-3</v>
      </c>
      <c r="AA531">
        <v>-9.3177842678593414E-4</v>
      </c>
      <c r="AB531">
        <v>2.5039620769529147E-3</v>
      </c>
      <c r="AC531">
        <v>1.1153257835508246E-2</v>
      </c>
      <c r="AD531">
        <v>1.6761659875454971E-3</v>
      </c>
      <c r="AE531">
        <v>-1.7351317378269115E-3</v>
      </c>
      <c r="AF531">
        <v>2.2125965203803055E-3</v>
      </c>
      <c r="AG531">
        <v>-3.9558698172964535E-3</v>
      </c>
      <c r="AH531">
        <v>2.9053976620867505E-3</v>
      </c>
      <c r="AI531">
        <v>8.0186491841494068E-3</v>
      </c>
    </row>
    <row r="532" spans="1:35">
      <c r="A532" s="738">
        <v>44601</v>
      </c>
      <c r="B532">
        <v>4.0167541389757311E-4</v>
      </c>
      <c r="C532">
        <v>4.1465041987343021E-4</v>
      </c>
      <c r="D532">
        <v>4.8029192152121425E-4</v>
      </c>
      <c r="E532">
        <v>4.8019028986190371E-4</v>
      </c>
      <c r="F532">
        <v>2.8826568089868054E-4</v>
      </c>
      <c r="G532">
        <v>4.3352788166628464E-4</v>
      </c>
      <c r="H532">
        <v>7.0237556277619184E-4</v>
      </c>
      <c r="I532">
        <v>6.0752368978600479E-4</v>
      </c>
      <c r="J532">
        <v>4.2643981216716753E-4</v>
      </c>
      <c r="K532">
        <v>4.335582282717354E-4</v>
      </c>
      <c r="L532">
        <v>5.0025762170347043E-4</v>
      </c>
      <c r="M532">
        <v>4.2585253360249986E-4</v>
      </c>
      <c r="N532">
        <v>5.0335594784534088E-4</v>
      </c>
      <c r="O532">
        <v>7.3603253400178481E-4</v>
      </c>
      <c r="P532">
        <v>7.9031911623594908E-4</v>
      </c>
      <c r="Q532">
        <v>8.3836931743830334E-4</v>
      </c>
      <c r="R532">
        <v>8.5669707121382999E-4</v>
      </c>
      <c r="S532">
        <v>8.5852522185003721E-4</v>
      </c>
      <c r="T532">
        <v>4.8335112941000347E-4</v>
      </c>
      <c r="U532">
        <v>4.8335112941000347E-4</v>
      </c>
      <c r="V532">
        <v>4.9388215129564372E-4</v>
      </c>
      <c r="W532">
        <v>5.0613328152837589E-4</v>
      </c>
      <c r="X532">
        <v>1.5232333590122771E-3</v>
      </c>
      <c r="Y532">
        <v>-5.0702288098875004E-3</v>
      </c>
      <c r="Z532">
        <v>-2.3446915277092195E-4</v>
      </c>
      <c r="AA532">
        <v>-6.5760546872375425E-3</v>
      </c>
      <c r="AB532">
        <v>-7.3531800723836138E-4</v>
      </c>
      <c r="AC532">
        <v>6.6759484971341543E-3</v>
      </c>
      <c r="AD532">
        <v>1.1387426483422391E-3</v>
      </c>
      <c r="AE532">
        <v>-8.5371503491493694E-4</v>
      </c>
      <c r="AF532">
        <v>2.0968998979171705E-3</v>
      </c>
      <c r="AG532">
        <v>1.9397599622460682E-2</v>
      </c>
      <c r="AH532">
        <v>9.8186840218839055E-3</v>
      </c>
      <c r="AI532">
        <v>1.5744654034351546E-2</v>
      </c>
    </row>
    <row r="533" spans="1:35">
      <c r="A533" s="738">
        <v>44602</v>
      </c>
      <c r="B533">
        <v>4.0167541389757311E-4</v>
      </c>
      <c r="C533">
        <v>4.1633116247163926E-4</v>
      </c>
      <c r="D533">
        <v>4.8029192152121425E-4</v>
      </c>
      <c r="E533">
        <v>4.4446699095401776E-4</v>
      </c>
      <c r="F533">
        <v>4.2129174612193232E-4</v>
      </c>
      <c r="G533">
        <v>4.4034675825010972E-4</v>
      </c>
      <c r="H533">
        <v>4.885202415518819E-4</v>
      </c>
      <c r="I533">
        <v>4.2828047208276487E-4</v>
      </c>
      <c r="J533">
        <v>2.7722626963511132E-4</v>
      </c>
      <c r="K533">
        <v>4.9539512781437978E-4</v>
      </c>
      <c r="L533">
        <v>4.9802151678268736E-4</v>
      </c>
      <c r="M533">
        <v>4.8591605657222203E-4</v>
      </c>
      <c r="N533">
        <v>5.0445515819541598E-4</v>
      </c>
      <c r="O533">
        <v>7.3603253400178481E-4</v>
      </c>
      <c r="P533">
        <v>7.9031911623594908E-4</v>
      </c>
      <c r="Q533">
        <v>8.3836931743830334E-4</v>
      </c>
      <c r="R533">
        <v>8.5669707121382999E-4</v>
      </c>
      <c r="S533">
        <v>8.5852522185003721E-4</v>
      </c>
      <c r="T533">
        <v>4.8335112941000347E-4</v>
      </c>
      <c r="U533">
        <v>4.8335112941000347E-4</v>
      </c>
      <c r="V533">
        <v>4.9388215129564372E-4</v>
      </c>
      <c r="W533">
        <v>5.0613328152837589E-4</v>
      </c>
      <c r="X533">
        <v>1.5480074276810196E-3</v>
      </c>
      <c r="Y533">
        <v>3.4383583786212757E-3</v>
      </c>
      <c r="Z533">
        <v>7.5413669773498615E-3</v>
      </c>
      <c r="AA533">
        <v>1.2274966730180026E-2</v>
      </c>
      <c r="AB533">
        <v>-7.8868370736695503E-4</v>
      </c>
      <c r="AC533">
        <v>4.9987573460654744E-3</v>
      </c>
      <c r="AD533">
        <v>4.9950592292189455E-3</v>
      </c>
      <c r="AE533">
        <v>8.1475449544532452E-4</v>
      </c>
      <c r="AF533">
        <v>-1.5571893343315768E-3</v>
      </c>
      <c r="AG533">
        <v>-4.7662198116396048E-3</v>
      </c>
      <c r="AH533">
        <v>9.8599914590513649E-4</v>
      </c>
      <c r="AI533">
        <v>-1.8016323165044867E-2</v>
      </c>
    </row>
    <row r="534" spans="1:35">
      <c r="A534" s="738">
        <v>44603</v>
      </c>
      <c r="B534">
        <v>4.0167541389757311E-4</v>
      </c>
      <c r="C534">
        <v>4.118650119788736E-4</v>
      </c>
      <c r="D534">
        <v>4.8029192152121425E-4</v>
      </c>
      <c r="E534">
        <v>4.5376591215506856E-4</v>
      </c>
      <c r="F534">
        <v>4.6581805427203804E-4</v>
      </c>
      <c r="G534">
        <v>4.3692048101107162E-4</v>
      </c>
      <c r="H534">
        <v>4.2082260140885452E-4</v>
      </c>
      <c r="I534">
        <v>5.509297484620479E-4</v>
      </c>
      <c r="J534">
        <v>1.0791619399554975E-3</v>
      </c>
      <c r="K534">
        <v>4.7623940882446369E-4</v>
      </c>
      <c r="L534">
        <v>5.0047696721300383E-4</v>
      </c>
      <c r="M534">
        <v>4.2370640252320513E-4</v>
      </c>
      <c r="N534">
        <v>5.4749227771910824E-4</v>
      </c>
      <c r="O534">
        <v>7.3603253400178481E-4</v>
      </c>
      <c r="P534">
        <v>7.9031911623594908E-4</v>
      </c>
      <c r="Q534">
        <v>8.3836931743830334E-4</v>
      </c>
      <c r="R534">
        <v>8.5669707121382999E-4</v>
      </c>
      <c r="S534">
        <v>8.5852522185003721E-4</v>
      </c>
      <c r="T534">
        <v>4.8335112941000347E-4</v>
      </c>
      <c r="U534">
        <v>4.8335112941000347E-4</v>
      </c>
      <c r="V534">
        <v>4.9388215129564372E-4</v>
      </c>
      <c r="W534">
        <v>5.0613328152837589E-4</v>
      </c>
      <c r="X534">
        <v>-2.5967600078850017E-3</v>
      </c>
      <c r="Y534">
        <v>6.3551711678755396E-4</v>
      </c>
      <c r="Z534">
        <v>-2.9290192029053363E-3</v>
      </c>
      <c r="AA534">
        <v>5.9023097471255781E-4</v>
      </c>
      <c r="AB534">
        <v>-3.8999759683714386E-3</v>
      </c>
      <c r="AC534">
        <v>-5.0101239624086302E-3</v>
      </c>
      <c r="AD534">
        <v>-2.0672511066033294E-4</v>
      </c>
      <c r="AE534">
        <v>-2.1349781810344748E-3</v>
      </c>
      <c r="AF534">
        <v>-4.8888192472521519E-3</v>
      </c>
      <c r="AG534">
        <v>4.5458930367225925E-3</v>
      </c>
      <c r="AH534">
        <v>3.9955330211016715E-4</v>
      </c>
      <c r="AI534">
        <v>-1.8409435531207108E-2</v>
      </c>
    </row>
    <row r="535" spans="1:35">
      <c r="A535" s="738">
        <v>44606</v>
      </c>
      <c r="B535">
        <v>4.0167541389757311E-4</v>
      </c>
      <c r="C535">
        <v>4.1909974077403156E-4</v>
      </c>
      <c r="D535">
        <v>4.8029192152121425E-4</v>
      </c>
      <c r="E535">
        <v>4.6591771192949771E-4</v>
      </c>
      <c r="F535">
        <v>2.4218663864772338E-4</v>
      </c>
      <c r="G535">
        <v>6.187452342076849E-4</v>
      </c>
      <c r="H535">
        <v>4.8121403329681733E-4</v>
      </c>
      <c r="I535">
        <v>4.1042732385387914E-4</v>
      </c>
      <c r="J535">
        <v>3.1756400362259463E-4</v>
      </c>
      <c r="K535">
        <v>5.5901848835526735E-4</v>
      </c>
      <c r="L535">
        <v>5.0124549331220791E-4</v>
      </c>
      <c r="M535">
        <v>5.4859334720003261E-4</v>
      </c>
      <c r="N535">
        <v>4.5940198998128956E-4</v>
      </c>
      <c r="O535">
        <v>7.3603253400178481E-4</v>
      </c>
      <c r="P535">
        <v>7.9031911623594908E-4</v>
      </c>
      <c r="Q535">
        <v>8.3836931743830334E-4</v>
      </c>
      <c r="R535">
        <v>8.5669707121382999E-4</v>
      </c>
      <c r="S535">
        <v>8.5852522185003721E-4</v>
      </c>
      <c r="T535">
        <v>4.8335112941000347E-4</v>
      </c>
      <c r="U535">
        <v>4.8335112941000347E-4</v>
      </c>
      <c r="V535">
        <v>4.9388215129564372E-4</v>
      </c>
      <c r="W535">
        <v>5.0613328152837589E-4</v>
      </c>
      <c r="X535">
        <v>3.5683705626889939E-3</v>
      </c>
      <c r="Y535">
        <v>2.7312117831150839E-3</v>
      </c>
      <c r="Z535">
        <v>1.0907159338866546E-3</v>
      </c>
      <c r="AA535">
        <v>4.9111461482158614E-3</v>
      </c>
      <c r="AB535">
        <v>6.079977250073032E-4</v>
      </c>
      <c r="AC535">
        <v>7.6858235941552611E-3</v>
      </c>
      <c r="AD535">
        <v>2.0458588243117415E-3</v>
      </c>
      <c r="AE535">
        <v>-2.9948158135295611E-4</v>
      </c>
      <c r="AF535">
        <v>2.5834949148884068E-3</v>
      </c>
      <c r="AG535">
        <v>1.2403853363800232E-2</v>
      </c>
      <c r="AH535">
        <v>1.6679972607254179E-3</v>
      </c>
      <c r="AI535">
        <v>-2.9269763319176301E-3</v>
      </c>
    </row>
    <row r="536" spans="1:35">
      <c r="A536" s="738">
        <v>44607</v>
      </c>
      <c r="B536">
        <v>4.0167541389757311E-4</v>
      </c>
      <c r="C536">
        <v>4.1152297985358466E-4</v>
      </c>
      <c r="D536">
        <v>4.8029192152121425E-4</v>
      </c>
      <c r="E536">
        <v>4.6140443633890804E-4</v>
      </c>
      <c r="F536">
        <v>4.3165395362509962E-4</v>
      </c>
      <c r="G536">
        <v>4.9458246530242889E-4</v>
      </c>
      <c r="H536">
        <v>5.2282181984808496E-4</v>
      </c>
      <c r="I536">
        <v>4.9739358500233699E-4</v>
      </c>
      <c r="J536">
        <v>8.0405918743897686E-4</v>
      </c>
      <c r="K536">
        <v>4.9499405517039463E-4</v>
      </c>
      <c r="L536">
        <v>4.9922148319225812E-4</v>
      </c>
      <c r="M536">
        <v>4.142199513796907E-4</v>
      </c>
      <c r="N536">
        <v>5.5786666531920659E-4</v>
      </c>
      <c r="O536">
        <v>7.3603253400178481E-4</v>
      </c>
      <c r="P536">
        <v>7.9031911623594908E-4</v>
      </c>
      <c r="Q536">
        <v>8.3836931743830334E-4</v>
      </c>
      <c r="R536">
        <v>8.5669707121382999E-4</v>
      </c>
      <c r="S536">
        <v>8.5852522185003721E-4</v>
      </c>
      <c r="T536">
        <v>4.8335112941000347E-4</v>
      </c>
      <c r="U536">
        <v>4.8335112941000347E-4</v>
      </c>
      <c r="V536">
        <v>4.9388215129564372E-4</v>
      </c>
      <c r="W536">
        <v>5.0613328152837589E-4</v>
      </c>
      <c r="X536">
        <v>1.095820814178694E-4</v>
      </c>
      <c r="Y536">
        <v>-1.8704572121097662E-3</v>
      </c>
      <c r="Z536">
        <v>2.7594943155768714E-3</v>
      </c>
      <c r="AA536">
        <v>-9.4215960767451978E-4</v>
      </c>
      <c r="AB536">
        <v>3.8097446670111168E-3</v>
      </c>
      <c r="AC536">
        <v>1.0361727186097847E-2</v>
      </c>
      <c r="AD536">
        <v>4.5261255432138547E-4</v>
      </c>
      <c r="AE536">
        <v>2.8210958815895193E-3</v>
      </c>
      <c r="AF536">
        <v>1.4627717138593344E-3</v>
      </c>
      <c r="AG536">
        <v>1.5132615034381791E-2</v>
      </c>
      <c r="AH536">
        <v>9.0104651137272729E-3</v>
      </c>
      <c r="AI536">
        <v>1.5174497348679816E-2</v>
      </c>
    </row>
    <row r="537" spans="1:35">
      <c r="A537" s="738">
        <v>44608</v>
      </c>
      <c r="B537">
        <v>4.0167541389757311E-4</v>
      </c>
      <c r="C537">
        <v>4.2589777965695852E-4</v>
      </c>
      <c r="D537">
        <v>4.8029192152121425E-4</v>
      </c>
      <c r="E537">
        <v>4.5841822808290189E-4</v>
      </c>
      <c r="F537">
        <v>3.9368455985000494E-4</v>
      </c>
      <c r="G537">
        <v>4.8519352874487609E-4</v>
      </c>
      <c r="H537">
        <v>4.9050057320787488E-4</v>
      </c>
      <c r="I537">
        <v>4.9134021935404171E-4</v>
      </c>
      <c r="J537">
        <v>3.7097988394330095E-4</v>
      </c>
      <c r="K537">
        <v>4.7390823868243004E-4</v>
      </c>
      <c r="L537">
        <v>5.0164846955236264E-4</v>
      </c>
      <c r="M537">
        <v>4.1156122745023005E-4</v>
      </c>
      <c r="N537">
        <v>5.5189577924252831E-4</v>
      </c>
      <c r="O537">
        <v>7.3603253400178481E-4</v>
      </c>
      <c r="P537">
        <v>7.9031911623594908E-4</v>
      </c>
      <c r="Q537">
        <v>8.3836931743830334E-4</v>
      </c>
      <c r="R537">
        <v>8.5669707121382999E-4</v>
      </c>
      <c r="S537">
        <v>8.5852522185003721E-4</v>
      </c>
      <c r="T537">
        <v>4.8335112941000347E-4</v>
      </c>
      <c r="U537">
        <v>4.8335112941000347E-4</v>
      </c>
      <c r="V537">
        <v>4.9388215129564372E-4</v>
      </c>
      <c r="W537">
        <v>5.0613328152837589E-4</v>
      </c>
      <c r="X537">
        <v>-2.9650660018754049E-4</v>
      </c>
      <c r="Y537">
        <v>-9.7919821271286178E-4</v>
      </c>
      <c r="Z537">
        <v>-7.1684469380173255E-4</v>
      </c>
      <c r="AA537">
        <v>-7.8038739719621386E-4</v>
      </c>
      <c r="AB537">
        <v>-5.4887786017587814E-5</v>
      </c>
      <c r="AC537">
        <v>-5.7707284850527785E-4</v>
      </c>
      <c r="AD537">
        <v>4.5603534273741531E-5</v>
      </c>
      <c r="AE537">
        <v>-2.5509076516483375E-4</v>
      </c>
      <c r="AF537">
        <v>3.0724820154630628E-3</v>
      </c>
      <c r="AG537">
        <v>8.9003578063295841E-4</v>
      </c>
      <c r="AH537">
        <v>7.6456890700615787E-4</v>
      </c>
      <c r="AI537">
        <v>2.168612715553575E-3</v>
      </c>
    </row>
    <row r="538" spans="1:35">
      <c r="A538" s="738">
        <v>44609</v>
      </c>
      <c r="B538">
        <v>4.0167541389757311E-4</v>
      </c>
      <c r="C538">
        <v>4.2907782972689823E-4</v>
      </c>
      <c r="D538">
        <v>4.8029192152121425E-4</v>
      </c>
      <c r="E538">
        <v>4.8387284275963616E-4</v>
      </c>
      <c r="F538">
        <v>3.6632590698015832E-4</v>
      </c>
      <c r="G538">
        <v>5.4571242084477944E-4</v>
      </c>
      <c r="H538">
        <v>4.0875197546341724E-4</v>
      </c>
      <c r="I538">
        <v>5.2229132104164577E-4</v>
      </c>
      <c r="J538">
        <v>1.6893425521447014E-4</v>
      </c>
      <c r="K538">
        <v>5.303904939921722E-4</v>
      </c>
      <c r="L538">
        <v>5.2768346806186806E-4</v>
      </c>
      <c r="M538">
        <v>5.468163413702154E-4</v>
      </c>
      <c r="N538">
        <v>4.3781291302491532E-4</v>
      </c>
      <c r="O538">
        <v>7.3603253400178481E-4</v>
      </c>
      <c r="P538">
        <v>7.9031911623594908E-4</v>
      </c>
      <c r="Q538">
        <v>8.3836931743830334E-4</v>
      </c>
      <c r="R538">
        <v>8.5669707121382999E-4</v>
      </c>
      <c r="S538">
        <v>8.5852522185003721E-4</v>
      </c>
      <c r="T538">
        <v>4.8335112941000347E-4</v>
      </c>
      <c r="U538">
        <v>4.8335112941000347E-4</v>
      </c>
      <c r="V538">
        <v>4.9388215129564372E-4</v>
      </c>
      <c r="W538">
        <v>5.0613328152837589E-4</v>
      </c>
      <c r="X538">
        <v>-4.881041347586601E-3</v>
      </c>
      <c r="Y538">
        <v>-4.5897364687014219E-3</v>
      </c>
      <c r="Z538">
        <v>-3.139759188273139E-3</v>
      </c>
      <c r="AA538">
        <v>9.4742195881836189E-4</v>
      </c>
      <c r="AB538">
        <v>-2.5918288246002952E-3</v>
      </c>
      <c r="AC538">
        <v>-1.7934553339089554E-3</v>
      </c>
      <c r="AD538">
        <v>-7.6952454783307811E-4</v>
      </c>
      <c r="AE538">
        <v>-1.5015307481989204E-3</v>
      </c>
      <c r="AF538">
        <v>-7.4197793057917405E-4</v>
      </c>
      <c r="AG538">
        <v>-6.7064197812952697E-3</v>
      </c>
      <c r="AH538">
        <v>-7.809743801703628E-3</v>
      </c>
      <c r="AI538">
        <v>-2.2297873455300321E-2</v>
      </c>
    </row>
    <row r="539" spans="1:35">
      <c r="A539" s="738">
        <v>44610</v>
      </c>
      <c r="B539">
        <v>4.0167541389757311E-4</v>
      </c>
      <c r="C539">
        <v>4.413255052793108E-4</v>
      </c>
      <c r="D539">
        <v>4.8029192152121425E-4</v>
      </c>
      <c r="E539">
        <v>4.7291314227515535E-4</v>
      </c>
      <c r="F539">
        <v>4.4064459254644639E-4</v>
      </c>
      <c r="G539">
        <v>5.6905837765164335E-4</v>
      </c>
      <c r="H539">
        <v>4.7836186457783647E-4</v>
      </c>
      <c r="I539">
        <v>5.8074577617994727E-4</v>
      </c>
      <c r="J539">
        <v>4.1955458567755066E-4</v>
      </c>
      <c r="K539">
        <v>4.5403623801743009E-4</v>
      </c>
      <c r="L539">
        <v>5.119167745422093E-4</v>
      </c>
      <c r="M539">
        <v>4.1803691909136909E-4</v>
      </c>
      <c r="N539">
        <v>4.5050430098125815E-4</v>
      </c>
      <c r="O539">
        <v>7.3603253400178481E-4</v>
      </c>
      <c r="P539">
        <v>7.9031911623594908E-4</v>
      </c>
      <c r="Q539">
        <v>8.3836931743830334E-4</v>
      </c>
      <c r="R539">
        <v>8.5669707121382999E-4</v>
      </c>
      <c r="S539">
        <v>8.5852522185003721E-4</v>
      </c>
      <c r="T539">
        <v>4.8335112941000347E-4</v>
      </c>
      <c r="U539">
        <v>4.8335112941000347E-4</v>
      </c>
      <c r="V539">
        <v>4.9388215129564372E-4</v>
      </c>
      <c r="W539">
        <v>5.0613328152837589E-4</v>
      </c>
      <c r="X539">
        <v>-5.3630642754198821E-4</v>
      </c>
      <c r="Y539">
        <v>-1.9841406817716623E-3</v>
      </c>
      <c r="Z539">
        <v>-4.9285628555216787E-3</v>
      </c>
      <c r="AA539">
        <v>-5.5680776165756285E-4</v>
      </c>
      <c r="AB539">
        <v>-3.8120921929962748E-4</v>
      </c>
      <c r="AC539">
        <v>-5.437810384779973E-3</v>
      </c>
      <c r="AD539">
        <v>-7.4678028790464701E-5</v>
      </c>
      <c r="AE539">
        <v>-5.5294748564915785E-4</v>
      </c>
      <c r="AF539">
        <v>1.5253578481138064E-3</v>
      </c>
      <c r="AG539">
        <v>-1.481751699512468E-2</v>
      </c>
      <c r="AH539">
        <v>-3.8866736503423427E-3</v>
      </c>
      <c r="AI539">
        <v>-4.2117471695585218E-3</v>
      </c>
    </row>
    <row r="540" spans="1:35">
      <c r="A540" s="738">
        <v>44613</v>
      </c>
      <c r="B540">
        <v>4.0167541389757311E-4</v>
      </c>
      <c r="C540">
        <v>4.5582398896959475E-4</v>
      </c>
      <c r="D540">
        <v>4.8029192152121425E-4</v>
      </c>
      <c r="E540">
        <v>4.552686084791091E-4</v>
      </c>
      <c r="F540">
        <v>3.1008349294925353E-4</v>
      </c>
      <c r="G540">
        <v>6.1330978911167122E-4</v>
      </c>
      <c r="H540">
        <v>3.921929420047654E-4</v>
      </c>
      <c r="I540">
        <v>8.7387378248227066E-4</v>
      </c>
      <c r="J540">
        <v>6.78950984614346E-4</v>
      </c>
      <c r="K540">
        <v>4.5729860852095072E-4</v>
      </c>
      <c r="L540">
        <v>5.1243767664055362E-4</v>
      </c>
      <c r="M540">
        <v>1.9811929849988807E-4</v>
      </c>
      <c r="N540">
        <v>5.1821749250802185E-4</v>
      </c>
      <c r="O540">
        <v>7.3603253400178481E-4</v>
      </c>
      <c r="P540">
        <v>7.9031911623594908E-4</v>
      </c>
      <c r="Q540">
        <v>8.3836931743830334E-4</v>
      </c>
      <c r="R540">
        <v>8.5669707121382999E-4</v>
      </c>
      <c r="S540">
        <v>8.5852522185003721E-4</v>
      </c>
      <c r="T540">
        <v>4.8335112941000347E-4</v>
      </c>
      <c r="U540">
        <v>4.8335112941000347E-4</v>
      </c>
      <c r="V540">
        <v>4.9388215129564372E-4</v>
      </c>
      <c r="W540">
        <v>5.0613328152837589E-4</v>
      </c>
      <c r="X540">
        <v>9.7693511648055953E-4</v>
      </c>
      <c r="Y540">
        <v>2.3386167836667582E-3</v>
      </c>
      <c r="Z540">
        <v>-3.4875051197057472E-3</v>
      </c>
      <c r="AA540">
        <v>1.4061380391656719E-3</v>
      </c>
      <c r="AB540">
        <v>-1.4832647700336876E-3</v>
      </c>
      <c r="AC540">
        <v>-9.477355976014179E-3</v>
      </c>
      <c r="AD540">
        <v>-1.8670901503647919E-5</v>
      </c>
      <c r="AE540">
        <v>-2.0688410962084181E-3</v>
      </c>
      <c r="AF540">
        <v>-3.9610116316980415E-3</v>
      </c>
      <c r="AG540">
        <v>-6.6397915274483132E-3</v>
      </c>
      <c r="AH540">
        <v>-5.7885712953104074E-3</v>
      </c>
      <c r="AI540">
        <v>-1.375669028756743E-2</v>
      </c>
    </row>
    <row r="541" spans="1:35">
      <c r="A541" s="738">
        <v>44614</v>
      </c>
      <c r="B541">
        <v>4.0167541389757311E-4</v>
      </c>
      <c r="C541">
        <v>4.939689794865032E-4</v>
      </c>
      <c r="D541">
        <v>4.8029192152121425E-4</v>
      </c>
      <c r="E541">
        <v>4.664022500180387E-4</v>
      </c>
      <c r="F541">
        <v>2.4218587792512736E-4</v>
      </c>
      <c r="G541">
        <v>6.1883778721205651E-4</v>
      </c>
      <c r="H541">
        <v>5.3466440242089242E-4</v>
      </c>
      <c r="I541">
        <v>5.8279783503278892E-4</v>
      </c>
      <c r="J541">
        <v>8.5487976195075532E-4</v>
      </c>
      <c r="K541">
        <v>4.4402226031614589E-4</v>
      </c>
      <c r="L541">
        <v>5.1912941440046545E-4</v>
      </c>
      <c r="M541">
        <v>6.2038790093121854E-4</v>
      </c>
      <c r="N541">
        <v>4.7475769064431184E-4</v>
      </c>
      <c r="O541">
        <v>7.3603253400178481E-4</v>
      </c>
      <c r="P541">
        <v>7.9031911623594908E-4</v>
      </c>
      <c r="Q541">
        <v>8.3836931743830334E-4</v>
      </c>
      <c r="R541">
        <v>8.5669707121382999E-4</v>
      </c>
      <c r="S541">
        <v>8.5852522185003721E-4</v>
      </c>
      <c r="T541">
        <v>4.8335112941000347E-4</v>
      </c>
      <c r="U541">
        <v>4.8335112941000347E-4</v>
      </c>
      <c r="V541">
        <v>4.9388215129564372E-4</v>
      </c>
      <c r="W541">
        <v>5.0613328152837589E-4</v>
      </c>
      <c r="X541">
        <v>2.1665477424361868E-3</v>
      </c>
      <c r="Y541">
        <v>3.377832667720071E-3</v>
      </c>
      <c r="Z541">
        <v>-5.5748610269445997E-4</v>
      </c>
      <c r="AA541">
        <v>4.6692875162819281E-3</v>
      </c>
      <c r="AB541">
        <v>2.5683596361836258E-4</v>
      </c>
      <c r="AC541">
        <v>-1.0338437268039291E-3</v>
      </c>
      <c r="AD541">
        <v>3.6331140844501064E-3</v>
      </c>
      <c r="AE541">
        <v>-3.8298710690889415E-3</v>
      </c>
      <c r="AF541">
        <v>-1.7439009664732552E-3</v>
      </c>
      <c r="AG541">
        <v>9.1382231905108302E-3</v>
      </c>
      <c r="AH541">
        <v>4.7844945953041673E-3</v>
      </c>
      <c r="AI541">
        <v>3.136159458104526E-3</v>
      </c>
    </row>
    <row r="542" spans="1:35">
      <c r="A542" s="738">
        <v>44615</v>
      </c>
      <c r="B542">
        <v>4.0167541389757311E-4</v>
      </c>
      <c r="C542">
        <v>4.9154418185315407E-4</v>
      </c>
      <c r="D542">
        <v>4.8029192152121425E-4</v>
      </c>
      <c r="E542">
        <v>4.8144762034629807E-4</v>
      </c>
      <c r="F542">
        <v>4.8478198657742055E-4</v>
      </c>
      <c r="G542">
        <v>4.4734737489160459E-4</v>
      </c>
      <c r="H542">
        <v>5.0929658416798418E-4</v>
      </c>
      <c r="I542">
        <v>4.6162539894778476E-4</v>
      </c>
      <c r="J542">
        <v>5.0617940025632358E-4</v>
      </c>
      <c r="K542">
        <v>5.3578897058392805E-4</v>
      </c>
      <c r="L542">
        <v>5.2638341959476698E-4</v>
      </c>
      <c r="M542">
        <v>3.5686318935401751E-4</v>
      </c>
      <c r="N542">
        <v>4.8658898291265018E-4</v>
      </c>
      <c r="O542">
        <v>7.3603253400178481E-4</v>
      </c>
      <c r="P542">
        <v>7.9031911623594908E-4</v>
      </c>
      <c r="Q542">
        <v>8.3836931743830334E-4</v>
      </c>
      <c r="R542">
        <v>8.5669707121382999E-4</v>
      </c>
      <c r="S542">
        <v>8.5852522185003721E-4</v>
      </c>
      <c r="T542">
        <v>4.8335112941000347E-4</v>
      </c>
      <c r="U542">
        <v>4.8335112941000347E-4</v>
      </c>
      <c r="V542">
        <v>4.9388215129564372E-4</v>
      </c>
      <c r="W542">
        <v>5.0613328152837589E-4</v>
      </c>
      <c r="X542">
        <v>2.1217163580966591E-4</v>
      </c>
      <c r="Y542">
        <v>6.870007627690633E-3</v>
      </c>
      <c r="Z542">
        <v>1.9022848067873355E-4</v>
      </c>
      <c r="AA542">
        <v>4.4756861035599727E-3</v>
      </c>
      <c r="AB542">
        <v>2.0184542033687691E-3</v>
      </c>
      <c r="AC542">
        <v>4.6146234064161629E-3</v>
      </c>
      <c r="AD542">
        <v>1.315692239637789E-3</v>
      </c>
      <c r="AE542">
        <v>-3.1078011125966754E-3</v>
      </c>
      <c r="AF542">
        <v>-2.7238042893131809E-3</v>
      </c>
      <c r="AG542">
        <v>-8.5574604002345289E-3</v>
      </c>
      <c r="AH542">
        <v>-2.4241911321547516E-3</v>
      </c>
      <c r="AI542">
        <v>-1.6300947766585971E-2</v>
      </c>
    </row>
    <row r="543" spans="1:35">
      <c r="A543" s="738">
        <v>44616</v>
      </c>
      <c r="B543">
        <v>4.0167541389757311E-4</v>
      </c>
      <c r="C543">
        <v>4.4594521857677094E-4</v>
      </c>
      <c r="D543">
        <v>4.8029192152121425E-4</v>
      </c>
      <c r="E543">
        <v>4.8059144775614016E-4</v>
      </c>
      <c r="F543">
        <v>2.6679088787862071E-4</v>
      </c>
      <c r="G543">
        <v>3.6458056882082701E-4</v>
      </c>
      <c r="H543">
        <v>4.9582220361510387E-4</v>
      </c>
      <c r="I543">
        <v>4.925107271149809E-4</v>
      </c>
      <c r="J543">
        <v>6.3702187318681602E-4</v>
      </c>
      <c r="K543">
        <v>4.4758380673770581E-4</v>
      </c>
      <c r="L543">
        <v>5.2242545255420936E-4</v>
      </c>
      <c r="M543">
        <v>3.084316995987102E-4</v>
      </c>
      <c r="N543">
        <v>5.3308792471851163E-4</v>
      </c>
      <c r="O543">
        <v>7.3603253400178481E-4</v>
      </c>
      <c r="P543">
        <v>7.9031911623594908E-4</v>
      </c>
      <c r="Q543">
        <v>8.3836931743830334E-4</v>
      </c>
      <c r="R543">
        <v>8.5669707121382999E-4</v>
      </c>
      <c r="S543">
        <v>8.5852522185003721E-4</v>
      </c>
      <c r="T543">
        <v>4.8335112941000347E-4</v>
      </c>
      <c r="U543">
        <v>4.8335112941000347E-4</v>
      </c>
      <c r="V543">
        <v>4.9388215129564372E-4</v>
      </c>
      <c r="W543">
        <v>5.0613328152837589E-4</v>
      </c>
      <c r="X543">
        <v>-7.170477584983459E-5</v>
      </c>
      <c r="Y543">
        <v>1.524734516728854E-3</v>
      </c>
      <c r="Z543">
        <v>5.3480067110982521E-3</v>
      </c>
      <c r="AA543">
        <v>2.031756082828684E-3</v>
      </c>
      <c r="AB543">
        <v>-1.9143831623612551E-3</v>
      </c>
      <c r="AC543">
        <v>3.7990217279659788E-4</v>
      </c>
      <c r="AD543">
        <v>-3.6616538908749163E-3</v>
      </c>
      <c r="AE543">
        <v>3.862602836822937E-3</v>
      </c>
      <c r="AF543">
        <v>3.4713126970009611E-4</v>
      </c>
      <c r="AG543">
        <v>5.7559683325310029E-3</v>
      </c>
      <c r="AH543">
        <v>-6.848348556254269E-5</v>
      </c>
      <c r="AI543">
        <v>1.1615239363408358E-2</v>
      </c>
    </row>
    <row r="544" spans="1:35">
      <c r="A544" s="738">
        <v>44617</v>
      </c>
      <c r="B544">
        <v>4.0167541389757311E-4</v>
      </c>
      <c r="C544">
        <v>4.1457184416082704E-4</v>
      </c>
      <c r="D544">
        <v>4.8029192152121425E-4</v>
      </c>
      <c r="E544">
        <v>4.8125229390683089E-4</v>
      </c>
      <c r="F544">
        <v>5.3554791532950397E-4</v>
      </c>
      <c r="G544">
        <v>3.8213413068777236E-4</v>
      </c>
      <c r="H544">
        <v>4.6488426142854422E-4</v>
      </c>
      <c r="I544">
        <v>3.9251347412738724E-4</v>
      </c>
      <c r="J544">
        <v>4.1150447657445355E-4</v>
      </c>
      <c r="K544">
        <v>4.8644086046412127E-4</v>
      </c>
      <c r="L544">
        <v>5.3719982909483655E-4</v>
      </c>
      <c r="M544">
        <v>1.0830076845620429E-3</v>
      </c>
      <c r="N544">
        <v>6.1037158778387557E-4</v>
      </c>
      <c r="O544">
        <v>7.3603253400178481E-4</v>
      </c>
      <c r="P544">
        <v>7.9031911623594908E-4</v>
      </c>
      <c r="Q544">
        <v>8.3836931743830334E-4</v>
      </c>
      <c r="R544">
        <v>8.5669707121382999E-4</v>
      </c>
      <c r="S544">
        <v>8.5852522185003721E-4</v>
      </c>
      <c r="T544">
        <v>4.8335112941000347E-4</v>
      </c>
      <c r="U544">
        <v>4.8335112941000347E-4</v>
      </c>
      <c r="V544">
        <v>4.9388215129564372E-4</v>
      </c>
      <c r="W544">
        <v>5.0613328152837589E-4</v>
      </c>
      <c r="X544">
        <v>2.2550950416229121E-3</v>
      </c>
      <c r="Y544">
        <v>3.9792276321004572E-4</v>
      </c>
      <c r="Z544">
        <v>-4.3555734848221839E-4</v>
      </c>
      <c r="AA544">
        <v>2.0737036693037059E-3</v>
      </c>
      <c r="AB544">
        <v>5.3734498271817976E-4</v>
      </c>
      <c r="AC544">
        <v>4.5965319571603658E-3</v>
      </c>
      <c r="AD544">
        <v>8.1738195357394794E-4</v>
      </c>
      <c r="AE544">
        <v>-2.6631062325677135E-4</v>
      </c>
      <c r="AF544">
        <v>-2.6048767672061102E-3</v>
      </c>
      <c r="AG544">
        <v>1.0027935273839717E-3</v>
      </c>
      <c r="AH544">
        <v>1.0663377259929385E-2</v>
      </c>
      <c r="AI544">
        <v>2.5095993708117215E-2</v>
      </c>
    </row>
    <row r="545" spans="1:35">
      <c r="A545" s="738">
        <v>44622</v>
      </c>
      <c r="B545">
        <v>4.0167541389757311E-4</v>
      </c>
      <c r="C545">
        <v>4.061907865307024E-4</v>
      </c>
      <c r="D545">
        <v>4.8029192152121425E-4</v>
      </c>
      <c r="E545">
        <v>4.5624337281768845E-4</v>
      </c>
      <c r="F545">
        <v>2.971332176235908E-4</v>
      </c>
      <c r="G545">
        <v>4.2377648603042495E-4</v>
      </c>
      <c r="H545">
        <v>4.3597983483545377E-4</v>
      </c>
      <c r="I545">
        <v>3.3599843923326489E-4</v>
      </c>
      <c r="J545">
        <v>1.9171641092485814E-4</v>
      </c>
      <c r="K545">
        <v>4.0502241996520638E-4</v>
      </c>
      <c r="L545">
        <v>5.367724006288821E-4</v>
      </c>
      <c r="M545">
        <v>6.7947202436968723E-4</v>
      </c>
      <c r="N545">
        <v>5.3358891903476646E-4</v>
      </c>
      <c r="O545">
        <v>9.3774181581451899E-4</v>
      </c>
      <c r="P545">
        <v>9.9203934010239081E-4</v>
      </c>
      <c r="Q545">
        <v>1.0400992263477349E-3</v>
      </c>
      <c r="R545">
        <v>1.0584306742822402E-3</v>
      </c>
      <c r="S545">
        <v>1.0602591934023575E-3</v>
      </c>
      <c r="T545">
        <v>4.8335112941000347E-4</v>
      </c>
      <c r="U545">
        <v>4.8335112941000347E-4</v>
      </c>
      <c r="V545">
        <v>4.9388215129564372E-4</v>
      </c>
      <c r="W545">
        <v>5.0613328152837589E-4</v>
      </c>
      <c r="X545">
        <v>-5.6496149922249383E-3</v>
      </c>
      <c r="Y545">
        <v>-5.5748153929500166E-3</v>
      </c>
      <c r="Z545">
        <v>-4.9428222857982318E-3</v>
      </c>
      <c r="AA545">
        <v>1.2925545302990837E-3</v>
      </c>
      <c r="AB545">
        <v>-6.1878237178971673E-3</v>
      </c>
      <c r="AC545">
        <v>4.1587952134780615E-4</v>
      </c>
      <c r="AD545">
        <v>7.6599321371384477E-5</v>
      </c>
      <c r="AE545">
        <v>1.3305830530050411E-3</v>
      </c>
      <c r="AF545">
        <v>4.6186666452228131E-3</v>
      </c>
      <c r="AG545">
        <v>1.2619231822494026E-2</v>
      </c>
      <c r="AH545">
        <v>9.3349659732282486E-3</v>
      </c>
      <c r="AI545">
        <v>2.3835613013971635E-3</v>
      </c>
    </row>
    <row r="546" spans="1:35">
      <c r="A546" s="738">
        <v>44623</v>
      </c>
      <c r="B546">
        <v>4.0167541389757311E-4</v>
      </c>
      <c r="C546">
        <v>4.1774861380572403E-4</v>
      </c>
      <c r="D546">
        <v>4.8029192152121425E-4</v>
      </c>
      <c r="E546">
        <v>4.5478809458288083E-4</v>
      </c>
      <c r="F546">
        <v>6.9626494935359773E-4</v>
      </c>
      <c r="G546">
        <v>3.7700666348561285E-4</v>
      </c>
      <c r="H546">
        <v>4.7295570439120915E-4</v>
      </c>
      <c r="I546">
        <v>5.1069055186370171E-4</v>
      </c>
      <c r="J546">
        <v>3.3341462470826144E-4</v>
      </c>
      <c r="K546">
        <v>3.8729831797046366E-4</v>
      </c>
      <c r="L546">
        <v>5.3784598222250679E-4</v>
      </c>
      <c r="M546">
        <v>4.2437255774618876E-4</v>
      </c>
      <c r="N546">
        <v>5.1077744747929366E-4</v>
      </c>
      <c r="O546">
        <v>9.3774181581451899E-4</v>
      </c>
      <c r="P546">
        <v>9.9203934010239081E-4</v>
      </c>
      <c r="Q546">
        <v>1.0400992263477349E-3</v>
      </c>
      <c r="R546">
        <v>1.0584306742822402E-3</v>
      </c>
      <c r="S546">
        <v>1.0602591934023575E-3</v>
      </c>
      <c r="T546">
        <v>4.8335112941000347E-4</v>
      </c>
      <c r="U546">
        <v>4.8335112941000347E-4</v>
      </c>
      <c r="V546">
        <v>4.9388215129564372E-4</v>
      </c>
      <c r="W546">
        <v>5.0613328152837589E-4</v>
      </c>
      <c r="X546">
        <v>4.6412334979089032E-3</v>
      </c>
      <c r="Y546">
        <v>3.0316510952035358E-3</v>
      </c>
      <c r="Z546">
        <v>-3.0750201195031135E-3</v>
      </c>
      <c r="AA546">
        <v>1.5575840210204639E-3</v>
      </c>
      <c r="AB546">
        <v>-1.948485588553206E-3</v>
      </c>
      <c r="AC546">
        <v>-3.6840865759392161E-3</v>
      </c>
      <c r="AD546">
        <v>5.3004740513797888E-3</v>
      </c>
      <c r="AE546">
        <v>-1.2905213353047174E-3</v>
      </c>
      <c r="AF546">
        <v>1.9783010315068683E-3</v>
      </c>
      <c r="AG546">
        <v>-1.0329871411889568E-2</v>
      </c>
      <c r="AH546">
        <v>2.8968759251706278E-3</v>
      </c>
      <c r="AI546">
        <v>-4.5093106104092673E-3</v>
      </c>
    </row>
    <row r="547" spans="1:35">
      <c r="A547" s="738">
        <v>44624</v>
      </c>
      <c r="B547">
        <v>4.0167541389757311E-4</v>
      </c>
      <c r="C547">
        <v>4.3213779395290253E-4</v>
      </c>
      <c r="D547">
        <v>4.8029192152121425E-4</v>
      </c>
      <c r="E547">
        <v>4.5823225465313477E-4</v>
      </c>
      <c r="F547">
        <v>3.4736394188605857E-4</v>
      </c>
      <c r="G547">
        <v>3.5652246064743487E-4</v>
      </c>
      <c r="H547">
        <v>4.5364137107761771E-4</v>
      </c>
      <c r="I547">
        <v>3.3282627262720688E-4</v>
      </c>
      <c r="J547">
        <v>5.5370661825593359E-4</v>
      </c>
      <c r="K547">
        <v>4.5869148104249469E-4</v>
      </c>
      <c r="L547">
        <v>5.3723996238219662E-4</v>
      </c>
      <c r="M547">
        <v>5.0738610342904167E-4</v>
      </c>
      <c r="N547">
        <v>5.0766652602995954E-4</v>
      </c>
      <c r="O547">
        <v>9.3774181581451899E-4</v>
      </c>
      <c r="P547">
        <v>9.9203934010239081E-4</v>
      </c>
      <c r="Q547">
        <v>1.0400992263477349E-3</v>
      </c>
      <c r="R547">
        <v>1.0584306742822402E-3</v>
      </c>
      <c r="S547">
        <v>1.0602591934023575E-3</v>
      </c>
      <c r="T547">
        <v>4.8335112941000347E-4</v>
      </c>
      <c r="U547">
        <v>4.8335112941000347E-4</v>
      </c>
      <c r="V547">
        <v>4.9388215129564372E-4</v>
      </c>
      <c r="W547">
        <v>5.0613328152837589E-4</v>
      </c>
      <c r="X547">
        <v>7.6780280721939764E-3</v>
      </c>
      <c r="Y547">
        <v>6.2225659895949192E-3</v>
      </c>
      <c r="Z547">
        <v>-2.7978760075183517E-3</v>
      </c>
      <c r="AA547">
        <v>1.9322053573902487E-3</v>
      </c>
      <c r="AB547">
        <v>-7.3241530186547443E-3</v>
      </c>
      <c r="AC547">
        <v>-1.2010528793900965E-2</v>
      </c>
      <c r="AD547">
        <v>-6.9445802930423461E-4</v>
      </c>
      <c r="AE547">
        <v>-3.1621045511572854E-3</v>
      </c>
      <c r="AF547">
        <v>-2.7896078839803051E-3</v>
      </c>
      <c r="AG547">
        <v>-1.915285531203148E-2</v>
      </c>
      <c r="AH547">
        <v>-1.2541237710758213E-2</v>
      </c>
      <c r="AI547">
        <v>-7.1467878493333137E-3</v>
      </c>
    </row>
    <row r="548" spans="1:35">
      <c r="A548" s="738">
        <v>44627</v>
      </c>
      <c r="B548">
        <v>4.0167541389757311E-4</v>
      </c>
      <c r="C548">
        <v>3.9421920043269942E-4</v>
      </c>
      <c r="D548">
        <v>4.8029192152121425E-4</v>
      </c>
      <c r="E548">
        <v>4.3594900660504088E-4</v>
      </c>
      <c r="F548">
        <v>4.3484334196430829E-4</v>
      </c>
      <c r="G548">
        <v>3.5157924366036042E-4</v>
      </c>
      <c r="H548">
        <v>4.4599680204004954E-4</v>
      </c>
      <c r="I548">
        <v>4.5180027252356147E-4</v>
      </c>
      <c r="J548">
        <v>-1.9330794855165756E-5</v>
      </c>
      <c r="K548">
        <v>3.397404025329287E-4</v>
      </c>
      <c r="L548">
        <v>5.3461958224376716E-4</v>
      </c>
      <c r="M548">
        <v>6.1959775251230198E-4</v>
      </c>
      <c r="N548">
        <v>3.3854681341138892E-4</v>
      </c>
      <c r="O548">
        <v>9.3774181581451899E-4</v>
      </c>
      <c r="P548">
        <v>9.9203934010239081E-4</v>
      </c>
      <c r="Q548">
        <v>1.0400992263477349E-3</v>
      </c>
      <c r="R548">
        <v>1.0584306742822402E-3</v>
      </c>
      <c r="S548">
        <v>1.0602591934023575E-3</v>
      </c>
      <c r="T548">
        <v>4.8335112941000347E-4</v>
      </c>
      <c r="U548">
        <v>4.8335112941000347E-4</v>
      </c>
      <c r="V548">
        <v>4.9388215129564372E-4</v>
      </c>
      <c r="W548">
        <v>5.0613328152837589E-4</v>
      </c>
      <c r="X548">
        <v>1.4899117100803938E-3</v>
      </c>
      <c r="Y548">
        <v>5.9738617715296982E-3</v>
      </c>
      <c r="Z548">
        <v>3.038307850265376E-3</v>
      </c>
      <c r="AA548">
        <v>1.2001085417119528E-2</v>
      </c>
      <c r="AB548">
        <v>2.9239875955988648E-3</v>
      </c>
      <c r="AC548">
        <v>-4.6425091829710441E-3</v>
      </c>
      <c r="AD548">
        <v>3.9537949476939893E-3</v>
      </c>
      <c r="AE548">
        <v>2.285127269707754E-4</v>
      </c>
      <c r="AF548">
        <v>-1.4886026015788478E-2</v>
      </c>
      <c r="AG548">
        <v>-3.1322153831026656E-2</v>
      </c>
      <c r="AH548">
        <v>-2.3790361350238376E-2</v>
      </c>
      <c r="AI548">
        <v>-2.9296934958546128E-2</v>
      </c>
    </row>
    <row r="549" spans="1:35">
      <c r="A549" s="738">
        <v>44628</v>
      </c>
      <c r="B549">
        <v>4.0167541389757311E-4</v>
      </c>
      <c r="C549">
        <v>4.0752825873546783E-4</v>
      </c>
      <c r="D549">
        <v>4.8029192152121425E-4</v>
      </c>
      <c r="E549">
        <v>4.59157287571621E-4</v>
      </c>
      <c r="F549">
        <v>4.0678176460717808E-4</v>
      </c>
      <c r="G549">
        <v>3.889014897013876E-4</v>
      </c>
      <c r="H549">
        <v>4.6495540629010179E-4</v>
      </c>
      <c r="I549">
        <v>4.9199462701476904E-4</v>
      </c>
      <c r="J549">
        <v>5.1519811975153651E-4</v>
      </c>
      <c r="K549">
        <v>5.0004779021817214E-4</v>
      </c>
      <c r="L549">
        <v>5.3562118882166665E-4</v>
      </c>
      <c r="M549">
        <v>5.0259798006946355E-4</v>
      </c>
      <c r="N549">
        <v>4.4332294807403194E-4</v>
      </c>
      <c r="O549">
        <v>9.3774181581451899E-4</v>
      </c>
      <c r="P549">
        <v>9.9203934010239081E-4</v>
      </c>
      <c r="Q549">
        <v>1.0400992263477349E-3</v>
      </c>
      <c r="R549">
        <v>1.0584306742822402E-3</v>
      </c>
      <c r="S549">
        <v>1.0602591934023575E-3</v>
      </c>
      <c r="T549">
        <v>4.8335112941000347E-4</v>
      </c>
      <c r="U549">
        <v>4.8335112941000347E-4</v>
      </c>
      <c r="V549">
        <v>4.9388215129564372E-4</v>
      </c>
      <c r="W549">
        <v>5.0613328152837589E-4</v>
      </c>
      <c r="X549">
        <v>4.8087486916292832E-3</v>
      </c>
      <c r="Y549">
        <v>3.1340809636288824E-3</v>
      </c>
      <c r="Z549">
        <v>5.5196323488859722E-3</v>
      </c>
      <c r="AA549">
        <v>9.744725283236999E-3</v>
      </c>
      <c r="AB549">
        <v>8.0459979702665052E-3</v>
      </c>
      <c r="AC549">
        <v>1.1931782207047048E-2</v>
      </c>
      <c r="AD549">
        <v>4.7833386698192815E-3</v>
      </c>
      <c r="AE549">
        <v>3.315404246515774E-3</v>
      </c>
      <c r="AF549">
        <v>1.0763675967055075E-2</v>
      </c>
      <c r="AG549">
        <v>1.4605552240580355E-2</v>
      </c>
      <c r="AH549">
        <v>6.2424871648008029E-3</v>
      </c>
      <c r="AI549">
        <v>-8.6999900575255307E-3</v>
      </c>
    </row>
    <row r="550" spans="1:35">
      <c r="A550" s="738">
        <v>44629</v>
      </c>
      <c r="B550">
        <v>4.0167541389757311E-4</v>
      </c>
      <c r="C550">
        <v>4.0987012057680516E-4</v>
      </c>
      <c r="D550">
        <v>4.8029192152121425E-4</v>
      </c>
      <c r="E550">
        <v>4.2417653284698709E-4</v>
      </c>
      <c r="F550">
        <v>4.5997325846891535E-4</v>
      </c>
      <c r="G550">
        <v>3.7591673150294547E-4</v>
      </c>
      <c r="H550">
        <v>4.6720097721997256E-4</v>
      </c>
      <c r="I550">
        <v>4.3695326763182329E-4</v>
      </c>
      <c r="J550">
        <v>3.6665374092414993E-4</v>
      </c>
      <c r="K550">
        <v>5.4468671040575067E-4</v>
      </c>
      <c r="L550">
        <v>5.7291215304466903E-4</v>
      </c>
      <c r="M550">
        <v>4.3549205770165855E-4</v>
      </c>
      <c r="N550">
        <v>2.8767706274446248E-4</v>
      </c>
      <c r="O550">
        <v>9.3774181581451899E-4</v>
      </c>
      <c r="P550">
        <v>9.9203934010239081E-4</v>
      </c>
      <c r="Q550">
        <v>1.0400992263477349E-3</v>
      </c>
      <c r="R550">
        <v>1.0584306742822402E-3</v>
      </c>
      <c r="S550">
        <v>1.0602591934023575E-3</v>
      </c>
      <c r="T550">
        <v>4.8335112941000347E-4</v>
      </c>
      <c r="U550">
        <v>4.8335112941000347E-4</v>
      </c>
      <c r="V550">
        <v>4.9388215129564372E-4</v>
      </c>
      <c r="W550">
        <v>5.0613328152837589E-4</v>
      </c>
      <c r="X550">
        <v>-6.9355830675960073E-3</v>
      </c>
      <c r="Y550">
        <v>2.9803181954961566E-3</v>
      </c>
      <c r="Z550">
        <v>5.4187730424586356E-3</v>
      </c>
      <c r="AA550">
        <v>1.0663427846617779E-3</v>
      </c>
      <c r="AB550">
        <v>3.3008787668766804E-3</v>
      </c>
      <c r="AC550">
        <v>1.1330439317896346E-2</v>
      </c>
      <c r="AD550">
        <v>1.392116108407393E-3</v>
      </c>
      <c r="AE550">
        <v>3.9716271519218971E-4</v>
      </c>
      <c r="AF550">
        <v>7.0542749467628063E-4</v>
      </c>
      <c r="AG550">
        <v>3.0094799971879027E-2</v>
      </c>
      <c r="AH550">
        <v>2.6041670098273073E-2</v>
      </c>
      <c r="AI550">
        <v>2.8043483153653792E-2</v>
      </c>
    </row>
    <row r="551" spans="1:35">
      <c r="A551" s="738">
        <v>44630</v>
      </c>
      <c r="B551">
        <v>4.0167541389757311E-4</v>
      </c>
      <c r="C551">
        <v>4.0201453486021776E-4</v>
      </c>
      <c r="D551">
        <v>4.8029192152121425E-4</v>
      </c>
      <c r="E551">
        <v>4.6746301006717061E-4</v>
      </c>
      <c r="F551">
        <v>2.25151911860344E-4</v>
      </c>
      <c r="G551">
        <v>3.7149922118806522E-4</v>
      </c>
      <c r="H551">
        <v>5.7496230153830652E-4</v>
      </c>
      <c r="I551">
        <v>5.3406098241270961E-4</v>
      </c>
      <c r="J551">
        <v>5.1115076746732768E-4</v>
      </c>
      <c r="K551">
        <v>3.7758662768161422E-4</v>
      </c>
      <c r="L551">
        <v>5.3531570022835595E-4</v>
      </c>
      <c r="M551">
        <v>5.8798158379214094E-4</v>
      </c>
      <c r="N551">
        <v>4.2376267470389806E-4</v>
      </c>
      <c r="O551">
        <v>9.3774181581451899E-4</v>
      </c>
      <c r="P551">
        <v>9.9203934010239081E-4</v>
      </c>
      <c r="Q551">
        <v>1.0400992263477349E-3</v>
      </c>
      <c r="R551">
        <v>1.0584306742822402E-3</v>
      </c>
      <c r="S551">
        <v>1.0602591934023575E-3</v>
      </c>
      <c r="T551">
        <v>4.8335112941000347E-4</v>
      </c>
      <c r="U551">
        <v>4.8335112941000347E-4</v>
      </c>
      <c r="V551">
        <v>4.9388215129564372E-4</v>
      </c>
      <c r="W551">
        <v>5.0613328152837589E-4</v>
      </c>
      <c r="X551">
        <v>8.8462809857723368E-3</v>
      </c>
      <c r="Y551">
        <v>6.0491033423781815E-3</v>
      </c>
      <c r="Z551">
        <v>3.82230436249964E-3</v>
      </c>
      <c r="AA551">
        <v>6.2321345990057342E-3</v>
      </c>
      <c r="AB551">
        <v>1.2183211996532606E-3</v>
      </c>
      <c r="AC551">
        <v>-3.5421197271423566E-3</v>
      </c>
      <c r="AD551">
        <v>3.9354458370051137E-3</v>
      </c>
      <c r="AE551">
        <v>-5.3255801880469633E-3</v>
      </c>
      <c r="AF551">
        <v>-6.3971943082021809E-3</v>
      </c>
      <c r="AG551">
        <v>-1.0915805978559567E-2</v>
      </c>
      <c r="AH551">
        <v>-3.2112490217062195E-4</v>
      </c>
      <c r="AI551">
        <v>-5.4468576418077452E-3</v>
      </c>
    </row>
    <row r="552" spans="1:35">
      <c r="A552" s="738">
        <v>44631</v>
      </c>
      <c r="B552">
        <v>4.0167541389757311E-4</v>
      </c>
      <c r="C552">
        <v>3.9341666081971205E-4</v>
      </c>
      <c r="D552">
        <v>4.8029192152121425E-4</v>
      </c>
      <c r="E552">
        <v>4.5142988483615198E-4</v>
      </c>
      <c r="F552">
        <v>4.9826958354426409E-4</v>
      </c>
      <c r="G552">
        <v>4.0342122572711858E-4</v>
      </c>
      <c r="H552">
        <v>5.3246112286386982E-4</v>
      </c>
      <c r="I552">
        <v>6.8720947571110358E-4</v>
      </c>
      <c r="J552">
        <v>2.2671288317277494E-4</v>
      </c>
      <c r="K552">
        <v>4.0504255423612356E-4</v>
      </c>
      <c r="L552">
        <v>5.3403818287178773E-4</v>
      </c>
      <c r="M552">
        <v>4.6865700223719386E-4</v>
      </c>
      <c r="N552">
        <v>4.4684899611224793E-4</v>
      </c>
      <c r="O552">
        <v>9.3774181581451899E-4</v>
      </c>
      <c r="P552">
        <v>9.9203934010239081E-4</v>
      </c>
      <c r="Q552">
        <v>1.0400992263477349E-3</v>
      </c>
      <c r="R552">
        <v>1.0584306742822402E-3</v>
      </c>
      <c r="S552">
        <v>1.0602591934023575E-3</v>
      </c>
      <c r="T552">
        <v>4.8335112941000347E-4</v>
      </c>
      <c r="U552">
        <v>4.8335112941000347E-4</v>
      </c>
      <c r="V552">
        <v>4.9388215129564372E-4</v>
      </c>
      <c r="W552">
        <v>5.0613328152837589E-4</v>
      </c>
      <c r="X552">
        <v>2.4253295881715431E-3</v>
      </c>
      <c r="Y552">
        <v>2.018225632094417E-3</v>
      </c>
      <c r="Z552">
        <v>5.2577424336930356E-4</v>
      </c>
      <c r="AA552">
        <v>2.2286034394514154E-3</v>
      </c>
      <c r="AB552">
        <v>8.2997295968811891E-4</v>
      </c>
      <c r="AC552">
        <v>-8.907113222144325E-3</v>
      </c>
      <c r="AD552">
        <v>2.3595292726401595E-3</v>
      </c>
      <c r="AE552">
        <v>-1.7143708297500115E-3</v>
      </c>
      <c r="AF552">
        <v>-3.6939039998145073E-3</v>
      </c>
      <c r="AG552">
        <v>-2.6638600116683508E-2</v>
      </c>
      <c r="AH552">
        <v>-1.7235754901165024E-2</v>
      </c>
      <c r="AI552">
        <v>-1.1345545782793898E-2</v>
      </c>
    </row>
    <row r="553" spans="1:35">
      <c r="A553" s="738">
        <v>44634</v>
      </c>
      <c r="B553">
        <v>4.0167541389757311E-4</v>
      </c>
      <c r="C553">
        <v>4.0620368630883696E-4</v>
      </c>
      <c r="D553">
        <v>4.8029192152121425E-4</v>
      </c>
      <c r="E553">
        <v>4.6285984866645258E-4</v>
      </c>
      <c r="F553">
        <v>4.1217377561397761E-4</v>
      </c>
      <c r="G553">
        <v>4.1714559182337574E-4</v>
      </c>
      <c r="H553">
        <v>4.4523503211224558E-4</v>
      </c>
      <c r="I553">
        <v>5.6652248057642574E-4</v>
      </c>
      <c r="J553">
        <v>7.4686085048769613E-4</v>
      </c>
      <c r="K553">
        <v>4.0859223220279794E-4</v>
      </c>
      <c r="L553">
        <v>5.5406393248191854E-4</v>
      </c>
      <c r="M553">
        <v>5.889570801429489E-4</v>
      </c>
      <c r="N553">
        <v>5.6704875338531302E-4</v>
      </c>
      <c r="O553">
        <v>9.3774181581451899E-4</v>
      </c>
      <c r="P553">
        <v>9.9203934010239081E-4</v>
      </c>
      <c r="Q553">
        <v>1.0400992263477349E-3</v>
      </c>
      <c r="R553">
        <v>1.0584306742822402E-3</v>
      </c>
      <c r="S553">
        <v>1.0602591934023575E-3</v>
      </c>
      <c r="T553">
        <v>4.8335112941000347E-4</v>
      </c>
      <c r="U553">
        <v>4.8335112941000347E-4</v>
      </c>
      <c r="V553">
        <v>4.9388215129564372E-4</v>
      </c>
      <c r="W553">
        <v>5.0613328152837589E-4</v>
      </c>
      <c r="X553">
        <v>-2.0588261900427174E-3</v>
      </c>
      <c r="Y553">
        <v>-1.5700953041475341E-4</v>
      </c>
      <c r="Z553">
        <v>5.5655251508510695E-3</v>
      </c>
      <c r="AA553">
        <v>1.4775185514865896E-3</v>
      </c>
      <c r="AB553">
        <v>2.7939680261215294E-3</v>
      </c>
      <c r="AC553">
        <v>5.8753833939340083E-4</v>
      </c>
      <c r="AD553">
        <v>6.5222084491738386E-3</v>
      </c>
      <c r="AE553">
        <v>2.8334681533448425E-4</v>
      </c>
      <c r="AF553">
        <v>-1.5877066084371005E-3</v>
      </c>
      <c r="AG553">
        <v>-1.2283058377018485E-2</v>
      </c>
      <c r="AH553">
        <v>-1.1604215063920731E-2</v>
      </c>
      <c r="AI553">
        <v>-5.9247499685475269E-3</v>
      </c>
    </row>
    <row r="554" spans="1:35">
      <c r="A554" s="738">
        <v>44635</v>
      </c>
      <c r="B554">
        <v>4.0167541389757311E-4</v>
      </c>
      <c r="C554">
        <v>4.0478683382816349E-4</v>
      </c>
      <c r="D554">
        <v>4.8029192152121425E-4</v>
      </c>
      <c r="E554">
        <v>4.8323930109628321E-4</v>
      </c>
      <c r="F554">
        <v>5.5318748043320376E-4</v>
      </c>
      <c r="G554">
        <v>4.4900532773373136E-4</v>
      </c>
      <c r="H554">
        <v>5.5653393593901868E-4</v>
      </c>
      <c r="I554">
        <v>4.3454362846806482E-4</v>
      </c>
      <c r="J554">
        <v>3.709092344290621E-4</v>
      </c>
      <c r="K554">
        <v>4.7559766788318747E-4</v>
      </c>
      <c r="L554">
        <v>5.478011445987363E-4</v>
      </c>
      <c r="M554">
        <v>8.3349613121175281E-4</v>
      </c>
      <c r="N554">
        <v>5.1886960549007988E-4</v>
      </c>
      <c r="O554">
        <v>9.3774181581451899E-4</v>
      </c>
      <c r="P554">
        <v>9.9203934010239081E-4</v>
      </c>
      <c r="Q554">
        <v>1.0400992263477349E-3</v>
      </c>
      <c r="R554">
        <v>1.0584306742822402E-3</v>
      </c>
      <c r="S554">
        <v>1.0602591934023575E-3</v>
      </c>
      <c r="T554">
        <v>4.8335112941000347E-4</v>
      </c>
      <c r="U554">
        <v>4.8335112941000347E-4</v>
      </c>
      <c r="V554">
        <v>4.9388215129564372E-4</v>
      </c>
      <c r="W554">
        <v>5.0613328152837589E-4</v>
      </c>
      <c r="X554">
        <v>-1.2940970991591749E-3</v>
      </c>
      <c r="Y554">
        <v>-5.2019009326298438E-4</v>
      </c>
      <c r="Z554">
        <v>2.1483349422544151E-3</v>
      </c>
      <c r="AA554">
        <v>-2.2891390349459861E-3</v>
      </c>
      <c r="AB554">
        <v>9.2381220166171119E-4</v>
      </c>
      <c r="AC554">
        <v>-9.5073670239065322E-4</v>
      </c>
      <c r="AD554">
        <v>-2.5381042913648066E-3</v>
      </c>
      <c r="AE554">
        <v>4.7231880930369563E-3</v>
      </c>
      <c r="AF554">
        <v>2.1909042283492219E-3</v>
      </c>
      <c r="AG554">
        <v>9.5028345177179396E-3</v>
      </c>
      <c r="AH554">
        <v>7.4963720499110487E-4</v>
      </c>
      <c r="AI554">
        <v>2.081955199505936E-2</v>
      </c>
    </row>
    <row r="555" spans="1:35">
      <c r="A555" s="738">
        <v>44636</v>
      </c>
      <c r="B555">
        <v>4.0167541389757311E-4</v>
      </c>
      <c r="C555">
        <v>4.0587445923390142E-4</v>
      </c>
      <c r="D555">
        <v>4.8029192152121425E-4</v>
      </c>
      <c r="E555">
        <v>4.5825228522833328E-4</v>
      </c>
      <c r="F555">
        <v>3.3833838086994028E-4</v>
      </c>
      <c r="G555">
        <v>3.8529887345450931E-4</v>
      </c>
      <c r="H555">
        <v>4.7906981467726872E-4</v>
      </c>
      <c r="I555">
        <v>5.5660708429949857E-4</v>
      </c>
      <c r="J555">
        <v>9.3432678034299776E-4</v>
      </c>
      <c r="K555">
        <v>6.4587281879879832E-4</v>
      </c>
      <c r="L555">
        <v>5.3775936372879585E-4</v>
      </c>
      <c r="M555">
        <v>3.7039183862752623E-4</v>
      </c>
      <c r="N555">
        <v>5.8634878205787722E-4</v>
      </c>
      <c r="O555">
        <v>9.3774181581451899E-4</v>
      </c>
      <c r="P555">
        <v>9.9203934010239081E-4</v>
      </c>
      <c r="Q555">
        <v>1.0400992263477349E-3</v>
      </c>
      <c r="R555">
        <v>1.0584306742822402E-3</v>
      </c>
      <c r="S555">
        <v>1.0602591934023575E-3</v>
      </c>
      <c r="T555">
        <v>4.8335112941000347E-4</v>
      </c>
      <c r="U555">
        <v>4.8335112941000347E-4</v>
      </c>
      <c r="V555">
        <v>4.9388215129564372E-4</v>
      </c>
      <c r="W555">
        <v>5.0613328152837589E-4</v>
      </c>
      <c r="X555">
        <v>5.0053999104104907E-3</v>
      </c>
      <c r="Y555">
        <v>3.0527201372687607E-4</v>
      </c>
      <c r="Z555">
        <v>2.6739404063385042E-3</v>
      </c>
      <c r="AA555">
        <v>-2.1401480734162259E-3</v>
      </c>
      <c r="AB555">
        <v>2.9215320670332723E-3</v>
      </c>
      <c r="AC555">
        <v>1.0202627918515228E-2</v>
      </c>
      <c r="AD555">
        <v>4.8332052050212848E-3</v>
      </c>
      <c r="AE555">
        <v>-4.3073956630449439E-3</v>
      </c>
      <c r="AF555">
        <v>-1.10577213661045E-3</v>
      </c>
      <c r="AG555">
        <v>2.793935148620208E-2</v>
      </c>
      <c r="AH555">
        <v>1.1301772520729392E-2</v>
      </c>
      <c r="AI555">
        <v>2.3252628531611697E-2</v>
      </c>
    </row>
    <row r="556" spans="1:35">
      <c r="A556" s="738">
        <v>44637</v>
      </c>
      <c r="B556">
        <v>4.3739242301588099E-4</v>
      </c>
      <c r="C556">
        <v>4.018736870723405E-4</v>
      </c>
      <c r="D556">
        <v>5.1601173745874362E-4</v>
      </c>
      <c r="E556">
        <v>4.8987921426690839E-4</v>
      </c>
      <c r="F556">
        <v>4.0534435786088174E-4</v>
      </c>
      <c r="G556">
        <v>5.2331387309867416E-4</v>
      </c>
      <c r="H556">
        <v>4.2472911033097915E-4</v>
      </c>
      <c r="I556">
        <v>3.9027068829944334E-4</v>
      </c>
      <c r="J556">
        <v>2.3918655072829864E-4</v>
      </c>
      <c r="K556">
        <v>5.4816521800327145E-4</v>
      </c>
      <c r="L556">
        <v>5.1426700607692943E-4</v>
      </c>
      <c r="M556">
        <v>3.9256268979892539E-4</v>
      </c>
      <c r="N556">
        <v>3.91515613363147E-4</v>
      </c>
      <c r="O556">
        <v>9.3774181581451899E-4</v>
      </c>
      <c r="P556">
        <v>9.9203934010239081E-4</v>
      </c>
      <c r="Q556">
        <v>1.0400992263477349E-3</v>
      </c>
      <c r="R556">
        <v>1.0584306742822402E-3</v>
      </c>
      <c r="S556">
        <v>1.0602591934023575E-3</v>
      </c>
      <c r="T556">
        <v>4.8335112941000347E-4</v>
      </c>
      <c r="U556">
        <v>4.8335112941000347E-4</v>
      </c>
      <c r="V556">
        <v>4.9388215129564372E-4</v>
      </c>
      <c r="W556">
        <v>5.0613328152837589E-4</v>
      </c>
      <c r="X556">
        <v>7.7738921779109127E-3</v>
      </c>
      <c r="Y556">
        <v>6.4804891088867667E-3</v>
      </c>
      <c r="Z556">
        <v>2.0850803335206169E-3</v>
      </c>
      <c r="AA556">
        <v>8.4459652829387277E-3</v>
      </c>
      <c r="AB556">
        <v>3.2198873851465581E-3</v>
      </c>
      <c r="AC556">
        <v>9.9696087926550714E-3</v>
      </c>
      <c r="AD556">
        <v>-7.8968704883097818E-4</v>
      </c>
      <c r="AE556">
        <v>3.8612740119794431E-3</v>
      </c>
      <c r="AF556">
        <v>3.4210695876701891E-4</v>
      </c>
      <c r="AG556">
        <v>1.4789037748246248E-2</v>
      </c>
      <c r="AH556">
        <v>1.2341112783428088E-2</v>
      </c>
      <c r="AI556">
        <v>7.5607259446068831E-3</v>
      </c>
    </row>
    <row r="557" spans="1:35">
      <c r="A557" s="738">
        <v>44638</v>
      </c>
      <c r="B557">
        <v>4.3739242301588099E-4</v>
      </c>
      <c r="C557">
        <v>4.2680363506653052E-4</v>
      </c>
      <c r="D557">
        <v>5.1601173745874362E-4</v>
      </c>
      <c r="E557">
        <v>4.9398263907640683E-4</v>
      </c>
      <c r="F557">
        <v>4.7515624725646965E-4</v>
      </c>
      <c r="G557">
        <v>3.9081390060546894E-4</v>
      </c>
      <c r="H557">
        <v>5.2217711184332494E-4</v>
      </c>
      <c r="I557">
        <v>4.073612403323601E-4</v>
      </c>
      <c r="J557">
        <v>4.6079420500899637E-4</v>
      </c>
      <c r="K557">
        <v>5.6621823923319603E-4</v>
      </c>
      <c r="L557">
        <v>5.7443542249413504E-4</v>
      </c>
      <c r="M557">
        <v>4.6422956282210492E-4</v>
      </c>
      <c r="N557">
        <v>5.5403046686341995E-4</v>
      </c>
      <c r="O557">
        <v>9.3774181581451899E-4</v>
      </c>
      <c r="P557">
        <v>9.9203934010239081E-4</v>
      </c>
      <c r="Q557">
        <v>1.0400992263477349E-3</v>
      </c>
      <c r="R557">
        <v>1.0584306742822402E-3</v>
      </c>
      <c r="S557">
        <v>1.0602591934023575E-3</v>
      </c>
      <c r="T557">
        <v>4.8335112941000347E-4</v>
      </c>
      <c r="U557">
        <v>4.8335112941000347E-4</v>
      </c>
      <c r="V557">
        <v>4.9388215129564372E-4</v>
      </c>
      <c r="W557">
        <v>5.0613328152837589E-4</v>
      </c>
      <c r="X557">
        <v>3.0227372370037475E-3</v>
      </c>
      <c r="Y557">
        <v>6.7734415271978321E-3</v>
      </c>
      <c r="Z557">
        <v>5.490706962034686E-4</v>
      </c>
      <c r="AA557">
        <v>-1.286820128518662E-3</v>
      </c>
      <c r="AB557">
        <v>1.7477514092893998E-3</v>
      </c>
      <c r="AC557">
        <v>8.9442495002192146E-3</v>
      </c>
      <c r="AD557">
        <v>1.3066276538518107E-3</v>
      </c>
      <c r="AE557">
        <v>1.9176165759786645E-3</v>
      </c>
      <c r="AF557">
        <v>1.2630636278563312E-3</v>
      </c>
      <c r="AG557">
        <v>2.9957022629855112E-2</v>
      </c>
      <c r="AH557">
        <v>1.8472535853468308E-2</v>
      </c>
      <c r="AI557">
        <v>1.9276110189934581E-2</v>
      </c>
    </row>
    <row r="558" spans="1:35">
      <c r="A558" s="738">
        <v>44641</v>
      </c>
      <c r="B558">
        <v>4.3739242301588099E-4</v>
      </c>
      <c r="C558">
        <v>4.5311874935882734E-4</v>
      </c>
      <c r="D558">
        <v>5.1601173745874362E-4</v>
      </c>
      <c r="E558">
        <v>4.8328455599744302E-4</v>
      </c>
      <c r="F558">
        <v>4.3301723686273164E-4</v>
      </c>
      <c r="G558">
        <v>4.8286366935879066E-4</v>
      </c>
      <c r="H558">
        <v>5.125146220636978E-4</v>
      </c>
      <c r="I558">
        <v>3.8924142447993582E-4</v>
      </c>
      <c r="J558">
        <v>2.46180839968968E-4</v>
      </c>
      <c r="K558">
        <v>4.4261199101924831E-4</v>
      </c>
      <c r="L558">
        <v>5.7335622006582376E-4</v>
      </c>
      <c r="M558">
        <v>6.0534597566874737E-4</v>
      </c>
      <c r="N558">
        <v>5.4527673315685199E-4</v>
      </c>
      <c r="O558">
        <v>9.3774181581451899E-4</v>
      </c>
      <c r="P558">
        <v>9.9203934010239081E-4</v>
      </c>
      <c r="Q558">
        <v>1.0400992263477349E-3</v>
      </c>
      <c r="R558">
        <v>1.0584306742822402E-3</v>
      </c>
      <c r="S558">
        <v>1.0602591934023575E-3</v>
      </c>
      <c r="T558">
        <v>4.8335112941000347E-4</v>
      </c>
      <c r="U558">
        <v>4.8335112941000347E-4</v>
      </c>
      <c r="V558">
        <v>4.9388215129564372E-4</v>
      </c>
      <c r="W558">
        <v>5.0613328152837589E-4</v>
      </c>
      <c r="X558">
        <v>1.0684360173828455E-2</v>
      </c>
      <c r="Y558">
        <v>9.4273800084954118E-3</v>
      </c>
      <c r="Z558">
        <v>4.8355969808950849E-3</v>
      </c>
      <c r="AA558">
        <v>9.4656836007347422E-3</v>
      </c>
      <c r="AB558">
        <v>5.43047056769419E-3</v>
      </c>
      <c r="AC558">
        <v>8.797225814342946E-3</v>
      </c>
      <c r="AD558">
        <v>9.633030056399372E-3</v>
      </c>
      <c r="AE558">
        <v>8.730405423338361E-4</v>
      </c>
      <c r="AF558">
        <v>-9.1249108835245174E-4</v>
      </c>
      <c r="AG558">
        <v>-1.2807074771988503E-2</v>
      </c>
      <c r="AH558">
        <v>8.892204566879558E-3</v>
      </c>
      <c r="AI558">
        <v>-1.8527835742020438E-3</v>
      </c>
    </row>
    <row r="559" spans="1:35">
      <c r="A559" s="738">
        <v>44642</v>
      </c>
      <c r="B559">
        <v>4.3739242301588099E-4</v>
      </c>
      <c r="C559">
        <v>4.377553312493454E-4</v>
      </c>
      <c r="D559">
        <v>5.1601173745874362E-4</v>
      </c>
      <c r="E559">
        <v>4.9013526405006225E-4</v>
      </c>
      <c r="F559">
        <v>2.5660811724792509E-4</v>
      </c>
      <c r="G559">
        <v>4.8582685386611146E-4</v>
      </c>
      <c r="H559">
        <v>5.2727875832370152E-4</v>
      </c>
      <c r="I559">
        <v>4.2211237090761244E-4</v>
      </c>
      <c r="J559">
        <v>5.2803980883187052E-4</v>
      </c>
      <c r="K559">
        <v>4.9230809372136086E-4</v>
      </c>
      <c r="L559">
        <v>5.7146208853531277E-4</v>
      </c>
      <c r="M559">
        <v>3.9430360032022271E-4</v>
      </c>
      <c r="N559">
        <v>4.5680007900661401E-4</v>
      </c>
      <c r="O559">
        <v>9.3774181581451899E-4</v>
      </c>
      <c r="P559">
        <v>9.9203934010239081E-4</v>
      </c>
      <c r="Q559">
        <v>1.0400992263477349E-3</v>
      </c>
      <c r="R559">
        <v>1.0584306742822402E-3</v>
      </c>
      <c r="S559">
        <v>1.0602591934023575E-3</v>
      </c>
      <c r="T559">
        <v>4.8335112941000347E-4</v>
      </c>
      <c r="U559">
        <v>4.8335112941000347E-4</v>
      </c>
      <c r="V559">
        <v>4.9388215129564372E-4</v>
      </c>
      <c r="W559">
        <v>5.0613328152837589E-4</v>
      </c>
      <c r="X559">
        <v>8.4529953878331732E-4</v>
      </c>
      <c r="Y559">
        <v>1.1125285004235819E-2</v>
      </c>
      <c r="Z559">
        <v>3.1206893059809726E-3</v>
      </c>
      <c r="AA559">
        <v>2.1882364628522666E-4</v>
      </c>
      <c r="AB559">
        <v>3.5669169482872576E-3</v>
      </c>
      <c r="AC559">
        <v>1.2736280068323724E-2</v>
      </c>
      <c r="AD559">
        <v>2.0657673898178963E-3</v>
      </c>
      <c r="AE559">
        <v>1.024221509073886E-3</v>
      </c>
      <c r="AF559">
        <v>2.7738106483670144E-3</v>
      </c>
      <c r="AG559">
        <v>2.3504514975797752E-2</v>
      </c>
      <c r="AH559">
        <v>1.0328331468310026E-2</v>
      </c>
      <c r="AI559">
        <v>1.0563004140148546E-2</v>
      </c>
    </row>
    <row r="560" spans="1:35">
      <c r="A560" s="738">
        <v>44643</v>
      </c>
      <c r="B560">
        <v>4.3739242301588099E-4</v>
      </c>
      <c r="C560">
        <v>4.4031104657915598E-4</v>
      </c>
      <c r="D560">
        <v>5.1601173745874362E-4</v>
      </c>
      <c r="E560">
        <v>4.9228488159669404E-4</v>
      </c>
      <c r="F560">
        <v>3.4109652979430471E-4</v>
      </c>
      <c r="G560">
        <v>4.6216330764115021E-4</v>
      </c>
      <c r="H560">
        <v>4.7654057877344336E-4</v>
      </c>
      <c r="I560">
        <v>4.8508089226184659E-4</v>
      </c>
      <c r="J560">
        <v>7.2947322283134497E-4</v>
      </c>
      <c r="K560">
        <v>5.3770418199583503E-4</v>
      </c>
      <c r="L560">
        <v>5.6827908618184431E-4</v>
      </c>
      <c r="M560">
        <v>4.1793299061532174E-4</v>
      </c>
      <c r="N560">
        <v>5.3671416443368258E-4</v>
      </c>
      <c r="O560">
        <v>9.3774181581451899E-4</v>
      </c>
      <c r="P560">
        <v>9.9203934010239081E-4</v>
      </c>
      <c r="Q560">
        <v>1.0400992263477349E-3</v>
      </c>
      <c r="R560">
        <v>1.0584306742822402E-3</v>
      </c>
      <c r="S560">
        <v>1.0602591934023575E-3</v>
      </c>
      <c r="T560">
        <v>4.8335112941000347E-4</v>
      </c>
      <c r="U560">
        <v>4.8335112941000347E-4</v>
      </c>
      <c r="V560">
        <v>4.9388215129564372E-4</v>
      </c>
      <c r="W560">
        <v>5.0613328152837589E-4</v>
      </c>
      <c r="X560">
        <v>5.1842055648476659E-3</v>
      </c>
      <c r="Y560">
        <v>3.6341585738295379E-3</v>
      </c>
      <c r="Z560">
        <v>-8.2170829614736096E-4</v>
      </c>
      <c r="AA560">
        <v>2.8925875281600177E-3</v>
      </c>
      <c r="AB560">
        <v>2.3323362211677967E-3</v>
      </c>
      <c r="AC560">
        <v>5.3538708583893424E-3</v>
      </c>
      <c r="AD560">
        <v>1.1265346553313016E-4</v>
      </c>
      <c r="AE560">
        <v>1.0270963235514685E-3</v>
      </c>
      <c r="AF560">
        <v>2.7782524933441799E-3</v>
      </c>
      <c r="AG560">
        <v>-2.9114727560040077E-3</v>
      </c>
      <c r="AH560">
        <v>5.472545255089889E-3</v>
      </c>
      <c r="AI560">
        <v>-1.0652754527239794E-2</v>
      </c>
    </row>
    <row r="561" spans="1:35">
      <c r="A561" s="738">
        <v>44644</v>
      </c>
      <c r="B561">
        <v>4.3739242301588099E-4</v>
      </c>
      <c r="C561">
        <v>4.4527650747450132E-4</v>
      </c>
      <c r="D561">
        <v>5.1601173745874362E-4</v>
      </c>
      <c r="E561">
        <v>4.802768036300531E-4</v>
      </c>
      <c r="F561">
        <v>6.0450062491224088E-4</v>
      </c>
      <c r="G561">
        <v>4.7844801893770494E-4</v>
      </c>
      <c r="H561">
        <v>6.1344419957443108E-4</v>
      </c>
      <c r="I561">
        <v>7.9468792719872283E-4</v>
      </c>
      <c r="J561">
        <v>1.391290512453347E-3</v>
      </c>
      <c r="K561">
        <v>6.9609491194677631E-4</v>
      </c>
      <c r="L561">
        <v>5.8298842822135377E-4</v>
      </c>
      <c r="M561">
        <v>2.6434184589230192E-4</v>
      </c>
      <c r="N561">
        <v>8.0719969736176012E-4</v>
      </c>
      <c r="O561">
        <v>9.3774181581451899E-4</v>
      </c>
      <c r="P561">
        <v>9.9203934010239081E-4</v>
      </c>
      <c r="Q561">
        <v>1.0400992263477349E-3</v>
      </c>
      <c r="R561">
        <v>1.0584306742822402E-3</v>
      </c>
      <c r="S561">
        <v>1.0602591934023575E-3</v>
      </c>
      <c r="T561">
        <v>4.8335112941000347E-4</v>
      </c>
      <c r="U561">
        <v>4.8335112941000347E-4</v>
      </c>
      <c r="V561">
        <v>4.9388215129564372E-4</v>
      </c>
      <c r="W561">
        <v>5.0613328152837589E-4</v>
      </c>
      <c r="X561">
        <v>-1.6498898165437925E-3</v>
      </c>
      <c r="Y561">
        <v>1.2714554152385427E-2</v>
      </c>
      <c r="Z561">
        <v>8.4689301521212457E-4</v>
      </c>
      <c r="AA561">
        <v>9.4441740529704887E-4</v>
      </c>
      <c r="AB561">
        <v>4.148272101982764E-3</v>
      </c>
      <c r="AC561">
        <v>6.8272347309055181E-3</v>
      </c>
      <c r="AD561">
        <v>2.0741781689272987E-3</v>
      </c>
      <c r="AE561">
        <v>-1.9469952413693203E-3</v>
      </c>
      <c r="AF561">
        <v>2.5444113858084094E-3</v>
      </c>
      <c r="AG561">
        <v>1.2930833032634315E-2</v>
      </c>
      <c r="AH561">
        <v>2.0197619339624051E-2</v>
      </c>
      <c r="AI561">
        <v>1.2290721355471046E-2</v>
      </c>
    </row>
    <row r="562" spans="1:35">
      <c r="A562" s="738">
        <v>44645</v>
      </c>
      <c r="B562">
        <v>4.3739242301588099E-4</v>
      </c>
      <c r="C562">
        <v>4.571389407102E-4</v>
      </c>
      <c r="D562">
        <v>5.1601173745874362E-4</v>
      </c>
      <c r="E562">
        <v>4.9048011433394656E-4</v>
      </c>
      <c r="F562">
        <v>6.1119674781595634E-4</v>
      </c>
      <c r="G562">
        <v>4.6066500664143639E-4</v>
      </c>
      <c r="H562">
        <v>5.0332990228540986E-4</v>
      </c>
      <c r="I562">
        <v>4.0204505484564557E-4</v>
      </c>
      <c r="J562">
        <v>4.6460686493476899E-4</v>
      </c>
      <c r="K562">
        <v>6.3190138431368226E-4</v>
      </c>
      <c r="L562">
        <v>5.8288769760728165E-4</v>
      </c>
      <c r="M562">
        <v>4.712537386757365E-4</v>
      </c>
      <c r="N562">
        <v>7.5842780954027411E-4</v>
      </c>
      <c r="O562">
        <v>9.3774181581451899E-4</v>
      </c>
      <c r="P562">
        <v>9.9203934010239081E-4</v>
      </c>
      <c r="Q562">
        <v>1.0400992263477349E-3</v>
      </c>
      <c r="R562">
        <v>1.0584306742822402E-3</v>
      </c>
      <c r="S562">
        <v>1.0602591934023575E-3</v>
      </c>
      <c r="T562">
        <v>4.8335112941000347E-4</v>
      </c>
      <c r="U562">
        <v>4.8335112941000347E-4</v>
      </c>
      <c r="V562">
        <v>4.9388215129564372E-4</v>
      </c>
      <c r="W562">
        <v>5.0613328152837589E-4</v>
      </c>
      <c r="X562">
        <v>3.8898036688927995E-3</v>
      </c>
      <c r="Y562">
        <v>1.0200403795013857E-2</v>
      </c>
      <c r="Z562">
        <v>4.6347984700016998E-3</v>
      </c>
      <c r="AA562">
        <v>4.2964282363773254E-3</v>
      </c>
      <c r="AB562">
        <v>5.1278147365618754E-3</v>
      </c>
      <c r="AC562">
        <v>1.2647619024664492E-2</v>
      </c>
      <c r="AD562">
        <v>8.2428955411313343E-3</v>
      </c>
      <c r="AE562">
        <v>-8.1818541868350358E-4</v>
      </c>
      <c r="AF562">
        <v>1.7768014952628253E-3</v>
      </c>
      <c r="AG562">
        <v>-2.070056016214461E-3</v>
      </c>
      <c r="AH562">
        <v>2.4113090191109077E-3</v>
      </c>
      <c r="AI562">
        <v>7.0837920982669278E-3</v>
      </c>
    </row>
    <row r="563" spans="1:35">
      <c r="A563" s="738">
        <v>44648</v>
      </c>
      <c r="B563">
        <v>4.3739242301588099E-4</v>
      </c>
      <c r="C563">
        <v>4.3647795050572036E-4</v>
      </c>
      <c r="D563">
        <v>5.1601173745874362E-4</v>
      </c>
      <c r="E563">
        <v>4.9695648400516212E-4</v>
      </c>
      <c r="F563">
        <v>-2.323585860156685E-4</v>
      </c>
      <c r="G563">
        <v>4.5726268731161035E-4</v>
      </c>
      <c r="H563">
        <v>5.3397169839186631E-4</v>
      </c>
      <c r="I563">
        <v>5.6521580283219741E-4</v>
      </c>
      <c r="J563">
        <v>4.4342436023536713E-4</v>
      </c>
      <c r="K563">
        <v>4.7980458867669107E-4</v>
      </c>
      <c r="L563">
        <v>6.0936431253422185E-4</v>
      </c>
      <c r="M563">
        <v>6.0519963319749515E-4</v>
      </c>
      <c r="N563">
        <v>6.759480563314213E-4</v>
      </c>
      <c r="O563">
        <v>9.3774181581451899E-4</v>
      </c>
      <c r="P563">
        <v>9.9203934010239081E-4</v>
      </c>
      <c r="Q563">
        <v>1.0400992263477349E-3</v>
      </c>
      <c r="R563">
        <v>1.0584306742822402E-3</v>
      </c>
      <c r="S563">
        <v>1.0602591934023575E-3</v>
      </c>
      <c r="T563">
        <v>4.8335112941000347E-4</v>
      </c>
      <c r="U563">
        <v>4.8335112941000347E-4</v>
      </c>
      <c r="V563">
        <v>4.9388215129564372E-4</v>
      </c>
      <c r="W563">
        <v>5.0613328152837589E-4</v>
      </c>
      <c r="X563">
        <v>-4.4253628682708879E-3</v>
      </c>
      <c r="Y563">
        <v>1.0434994081758298E-3</v>
      </c>
      <c r="Z563">
        <v>-4.974911901962642E-4</v>
      </c>
      <c r="AA563">
        <v>-4.9992550567609095E-3</v>
      </c>
      <c r="AB563">
        <v>-5.5816996625523974E-4</v>
      </c>
      <c r="AC563">
        <v>-9.4074502364760448E-5</v>
      </c>
      <c r="AD563">
        <v>1.0633167033549107E-3</v>
      </c>
      <c r="AE563">
        <v>6.327184537613384E-5</v>
      </c>
      <c r="AF563">
        <v>-2.0919882671933676E-3</v>
      </c>
      <c r="AG563">
        <v>1.8914906662577113E-3</v>
      </c>
      <c r="AH563">
        <v>-3.8530187241778702E-3</v>
      </c>
      <c r="AI563">
        <v>5.1398832906170977E-3</v>
      </c>
    </row>
    <row r="564" spans="1:35">
      <c r="A564" s="738">
        <v>44649</v>
      </c>
      <c r="B564">
        <v>4.3739242301588099E-4</v>
      </c>
      <c r="C564">
        <v>4.4052574225172947E-4</v>
      </c>
      <c r="D564">
        <v>5.1601173745874362E-4</v>
      </c>
      <c r="E564">
        <v>4.4715351278301618E-4</v>
      </c>
      <c r="F564">
        <v>4.9149118949753934E-4</v>
      </c>
      <c r="G564">
        <v>4.4695599582689205E-4</v>
      </c>
      <c r="H564">
        <v>5.0538748035799941E-4</v>
      </c>
      <c r="I564">
        <v>7.7395834228277671E-4</v>
      </c>
      <c r="J564">
        <v>1.0723972962209949E-3</v>
      </c>
      <c r="K564">
        <v>4.3667999443064431E-4</v>
      </c>
      <c r="L564">
        <v>5.9542596095218947E-4</v>
      </c>
      <c r="M564">
        <v>4.6721067289889895E-4</v>
      </c>
      <c r="N564">
        <v>5.1933998097553058E-4</v>
      </c>
      <c r="O564">
        <v>9.3774181581451899E-4</v>
      </c>
      <c r="P564">
        <v>9.9203934010239081E-4</v>
      </c>
      <c r="Q564">
        <v>1.0400992263477349E-3</v>
      </c>
      <c r="R564">
        <v>1.0584306742822402E-3</v>
      </c>
      <c r="S564">
        <v>1.0602591934023575E-3</v>
      </c>
      <c r="T564">
        <v>4.8335112941000347E-4</v>
      </c>
      <c r="U564">
        <v>4.8335112941000347E-4</v>
      </c>
      <c r="V564">
        <v>4.9388215129564372E-4</v>
      </c>
      <c r="W564">
        <v>5.0613328152837589E-4</v>
      </c>
      <c r="X564">
        <v>-3.4083367531227982E-3</v>
      </c>
      <c r="Y564">
        <v>-6.4236160456736524E-3</v>
      </c>
      <c r="Z564">
        <v>-3.0814007010453448E-3</v>
      </c>
      <c r="AA564">
        <v>-4.1551277624032323E-3</v>
      </c>
      <c r="AB564">
        <v>-4.507017319300699E-4</v>
      </c>
      <c r="AC564">
        <v>2.2261037804252037E-3</v>
      </c>
      <c r="AD564">
        <v>1.9379398080787702E-4</v>
      </c>
      <c r="AE564">
        <v>-9.188290936472665E-4</v>
      </c>
      <c r="AF564">
        <v>2.3742060334217552E-3</v>
      </c>
      <c r="AG564">
        <v>1.2922749951877144E-2</v>
      </c>
      <c r="AH564">
        <v>6.7310437953918001E-3</v>
      </c>
      <c r="AI564">
        <v>1.2971725931181233E-2</v>
      </c>
    </row>
    <row r="565" spans="1:35">
      <c r="A565" s="738">
        <v>44650</v>
      </c>
      <c r="B565">
        <v>4.3739242301588099E-4</v>
      </c>
      <c r="C565">
        <v>4.3277277767850286E-4</v>
      </c>
      <c r="D565">
        <v>5.1601173745874362E-4</v>
      </c>
      <c r="E565">
        <v>4.9516319680109611E-4</v>
      </c>
      <c r="F565">
        <v>4.4160216400745966E-4</v>
      </c>
      <c r="G565">
        <v>4.5472462068207875E-4</v>
      </c>
      <c r="H565">
        <v>4.6084405335267142E-4</v>
      </c>
      <c r="I565">
        <v>5.3441236459939034E-4</v>
      </c>
      <c r="J565">
        <v>4.5834290998292282E-4</v>
      </c>
      <c r="K565">
        <v>4.0204819658185009E-4</v>
      </c>
      <c r="L565">
        <v>5.9071823513190402E-4</v>
      </c>
      <c r="M565">
        <v>4.4766070232959976E-4</v>
      </c>
      <c r="N565">
        <v>5.9180600489994184E-4</v>
      </c>
      <c r="O565">
        <v>9.3774181581451899E-4</v>
      </c>
      <c r="P565">
        <v>9.9203934010239081E-4</v>
      </c>
      <c r="Q565">
        <v>1.0400992263477349E-3</v>
      </c>
      <c r="R565">
        <v>1.0584306742822402E-3</v>
      </c>
      <c r="S565">
        <v>1.0602591934023575E-3</v>
      </c>
      <c r="T565">
        <v>4.8335112941000347E-4</v>
      </c>
      <c r="U565">
        <v>4.8335112941000347E-4</v>
      </c>
      <c r="V565">
        <v>4.9388215129564372E-4</v>
      </c>
      <c r="W565">
        <v>5.0613328152837589E-4</v>
      </c>
      <c r="X565">
        <v>5.8941474224500912E-3</v>
      </c>
      <c r="Y565">
        <v>-4.2527062456462206E-3</v>
      </c>
      <c r="Z565">
        <v>-2.4186820503275808E-3</v>
      </c>
      <c r="AA565">
        <v>2.6423786430587182E-3</v>
      </c>
      <c r="AB565">
        <v>9.9466670701486848E-5</v>
      </c>
      <c r="AC565">
        <v>-3.627867710871191E-2</v>
      </c>
      <c r="AD565">
        <v>-1.424477666995938E-3</v>
      </c>
      <c r="AE565">
        <v>-8.0105259813545437E-4</v>
      </c>
      <c r="AF565">
        <v>-1.4414598286379698E-3</v>
      </c>
      <c r="AG565">
        <v>-1.6890660554856995E-2</v>
      </c>
      <c r="AH565">
        <v>-5.6761387229573579E-3</v>
      </c>
      <c r="AI565">
        <v>-5.90936559202071E-3</v>
      </c>
    </row>
    <row r="566" spans="1:35">
      <c r="A566" s="738">
        <v>44651</v>
      </c>
      <c r="B566">
        <v>4.3739242301588099E-4</v>
      </c>
      <c r="C566">
        <v>4.3466131290137433E-4</v>
      </c>
      <c r="D566">
        <v>5.1601173745874362E-4</v>
      </c>
      <c r="E566">
        <v>4.9888947890375235E-4</v>
      </c>
      <c r="F566">
        <v>6.2658932724324323E-4</v>
      </c>
      <c r="G566">
        <v>4.5717283469448589E-4</v>
      </c>
      <c r="H566">
        <v>4.9906018203005331E-4</v>
      </c>
      <c r="I566">
        <v>3.0817764761081889E-4</v>
      </c>
      <c r="J566">
        <v>5.3693713427827028E-4</v>
      </c>
      <c r="K566">
        <v>6.6413168953260993E-4</v>
      </c>
      <c r="L566">
        <v>5.9061820811123766E-4</v>
      </c>
      <c r="M566">
        <v>4.8841390504450466E-4</v>
      </c>
      <c r="N566">
        <v>5.5531125512353618E-4</v>
      </c>
      <c r="O566">
        <v>9.3774181581451899E-4</v>
      </c>
      <c r="P566">
        <v>9.9203934010239081E-4</v>
      </c>
      <c r="Q566">
        <v>1.0400992263477349E-3</v>
      </c>
      <c r="R566">
        <v>1.0584306742822402E-3</v>
      </c>
      <c r="S566">
        <v>1.0602591934023575E-3</v>
      </c>
      <c r="T566">
        <v>4.8335112941000347E-4</v>
      </c>
      <c r="U566">
        <v>4.8335112941000347E-4</v>
      </c>
      <c r="V566">
        <v>4.9388215129564372E-4</v>
      </c>
      <c r="W566">
        <v>5.0613328152837589E-4</v>
      </c>
      <c r="X566">
        <v>-1.9036076675114089E-3</v>
      </c>
      <c r="Y566">
        <v>-2.9462527197325894E-3</v>
      </c>
      <c r="Z566">
        <v>-1.300373648429165E-3</v>
      </c>
      <c r="AA566">
        <v>-2.695850746912698E-3</v>
      </c>
      <c r="AB566">
        <v>-2.4481178421876804E-3</v>
      </c>
      <c r="AC566">
        <v>-3.9217744832729107E-3</v>
      </c>
      <c r="AD566">
        <v>-4.2146877446902486E-4</v>
      </c>
      <c r="AE566">
        <v>-2.7191766745537915E-4</v>
      </c>
      <c r="AF566">
        <v>-5.5277638231732151E-4</v>
      </c>
      <c r="AG566">
        <v>-1.3282682538251045E-2</v>
      </c>
      <c r="AH566">
        <v>-4.7670529237753279E-4</v>
      </c>
      <c r="AI566">
        <v>-1.1743510162846138E-2</v>
      </c>
    </row>
    <row r="567" spans="1:35">
      <c r="A567" s="738">
        <v>44652</v>
      </c>
      <c r="B567">
        <v>4.3739242301588099E-4</v>
      </c>
      <c r="C567">
        <v>4.2160842785277097E-4</v>
      </c>
      <c r="D567">
        <v>5.1601173745874362E-4</v>
      </c>
      <c r="E567">
        <v>4.8355711742797958E-4</v>
      </c>
      <c r="F567">
        <v>2.3883710604599706E-4</v>
      </c>
      <c r="G567">
        <v>4.2352753857799463E-4</v>
      </c>
      <c r="H567">
        <v>5.230136874911917E-4</v>
      </c>
      <c r="I567">
        <v>6.0401365285289721E-4</v>
      </c>
      <c r="J567">
        <v>7.6359010162962981E-4</v>
      </c>
      <c r="K567">
        <v>5.4046662684403834E-4</v>
      </c>
      <c r="L567">
        <v>5.9291801377558961E-4</v>
      </c>
      <c r="M567">
        <v>4.6165516420315633E-4</v>
      </c>
      <c r="N567">
        <v>7.2802252793602307E-4</v>
      </c>
      <c r="O567">
        <v>7.6207555262164384E-4</v>
      </c>
      <c r="P567">
        <v>8.1636354760239449E-4</v>
      </c>
      <c r="Q567">
        <v>8.6441499925671295E-4</v>
      </c>
      <c r="R567">
        <v>8.827432299911564E-4</v>
      </c>
      <c r="S567">
        <v>8.8457142820308476E-4</v>
      </c>
      <c r="T567">
        <v>4.8335112941000347E-4</v>
      </c>
      <c r="U567">
        <v>4.8335112941000347E-4</v>
      </c>
      <c r="V567">
        <v>4.9388215129564372E-4</v>
      </c>
      <c r="W567">
        <v>5.0613328152837589E-4</v>
      </c>
      <c r="X567">
        <v>3.3606939694512672E-3</v>
      </c>
      <c r="Y567">
        <v>1.0369672952649456E-2</v>
      </c>
      <c r="Z567">
        <v>6.6824250371895211E-3</v>
      </c>
      <c r="AA567">
        <v>6.6517480496353087E-4</v>
      </c>
      <c r="AB567">
        <v>5.0870586450981747E-3</v>
      </c>
      <c r="AC567">
        <v>7.7408252979369596E-3</v>
      </c>
      <c r="AD567">
        <v>6.2681828903916603E-3</v>
      </c>
      <c r="AE567">
        <v>4.820834453677536E-3</v>
      </c>
      <c r="AF567">
        <v>1.2985149155511078E-3</v>
      </c>
      <c r="AG567">
        <v>1.8747918790188223E-2</v>
      </c>
      <c r="AH567">
        <v>1.2487987023049651E-2</v>
      </c>
      <c r="AI567">
        <v>1.4475599640810799E-3</v>
      </c>
    </row>
    <row r="568" spans="1:35">
      <c r="A568" s="738">
        <v>44655</v>
      </c>
      <c r="B568">
        <v>4.3739242301588099E-4</v>
      </c>
      <c r="C568">
        <v>4.1985453172865839E-4</v>
      </c>
      <c r="D568">
        <v>5.1601173745874362E-4</v>
      </c>
      <c r="E568">
        <v>4.8870149992485956E-4</v>
      </c>
      <c r="F568">
        <v>4.2536778655821728E-4</v>
      </c>
      <c r="G568">
        <v>4.1486005369839596E-4</v>
      </c>
      <c r="H568">
        <v>5.5637556576004776E-4</v>
      </c>
      <c r="I568">
        <v>5.0292180423205934E-4</v>
      </c>
      <c r="J568">
        <v>4.1085017974684668E-4</v>
      </c>
      <c r="K568">
        <v>4.774554702380307E-4</v>
      </c>
      <c r="L568">
        <v>5.9271796405413468E-4</v>
      </c>
      <c r="M568">
        <v>6.2906247001648374E-4</v>
      </c>
      <c r="N568">
        <v>6.0312737567524977E-4</v>
      </c>
      <c r="O568">
        <v>7.6207555262164384E-4</v>
      </c>
      <c r="P568">
        <v>8.1636354760239449E-4</v>
      </c>
      <c r="Q568">
        <v>8.6441499925671295E-4</v>
      </c>
      <c r="R568">
        <v>8.827432299911564E-4</v>
      </c>
      <c r="S568">
        <v>8.8457142820308476E-4</v>
      </c>
      <c r="T568">
        <v>4.8335112941000347E-4</v>
      </c>
      <c r="U568">
        <v>4.8335112941000347E-4</v>
      </c>
      <c r="V568">
        <v>4.9388215129564372E-4</v>
      </c>
      <c r="W568">
        <v>5.0613328152837589E-4</v>
      </c>
      <c r="X568">
        <v>2.9555532190468359E-3</v>
      </c>
      <c r="Y568">
        <v>2.6546238357585406E-3</v>
      </c>
      <c r="Z568">
        <v>5.6147457294364322E-4</v>
      </c>
      <c r="AA568">
        <v>-5.5185229948340186E-4</v>
      </c>
      <c r="AB568">
        <v>1.3177454132062838E-3</v>
      </c>
      <c r="AC568">
        <v>2.7197137076262479E-4</v>
      </c>
      <c r="AD568">
        <v>2.4042370832690896E-3</v>
      </c>
      <c r="AE568">
        <v>6.784234342669393E-4</v>
      </c>
      <c r="AF568">
        <v>2.1506156535444632E-3</v>
      </c>
      <c r="AG568">
        <v>-2.3578342646438655E-3</v>
      </c>
      <c r="AH568">
        <v>1.755126503680815E-3</v>
      </c>
      <c r="AI568">
        <v>7.8596677155107209E-3</v>
      </c>
    </row>
    <row r="569" spans="1:35">
      <c r="A569" s="738">
        <v>44656</v>
      </c>
      <c r="B569">
        <v>4.3739242301588099E-4</v>
      </c>
      <c r="C569">
        <v>4.2581470335267824E-4</v>
      </c>
      <c r="D569">
        <v>5.1601173745874362E-4</v>
      </c>
      <c r="E569">
        <v>4.6925209147619107E-4</v>
      </c>
      <c r="F569">
        <v>4.8387837254093569E-4</v>
      </c>
      <c r="G569">
        <v>3.8393110451773182E-4</v>
      </c>
      <c r="H569">
        <v>5.6788203942237381E-4</v>
      </c>
      <c r="I569">
        <v>5.8192505090937097E-4</v>
      </c>
      <c r="J569">
        <v>4.1645943698442878E-4</v>
      </c>
      <c r="K569">
        <v>4.3452876381389061E-4</v>
      </c>
      <c r="L569">
        <v>5.9271006266348181E-4</v>
      </c>
      <c r="M569">
        <v>5.1262311935307281E-4</v>
      </c>
      <c r="N569">
        <v>3.2265205607395764E-4</v>
      </c>
      <c r="O569">
        <v>7.6207555262164384E-4</v>
      </c>
      <c r="P569">
        <v>8.1636354760239449E-4</v>
      </c>
      <c r="Q569">
        <v>8.6441499925671295E-4</v>
      </c>
      <c r="R569">
        <v>8.827432299911564E-4</v>
      </c>
      <c r="S569">
        <v>8.8457142820308476E-4</v>
      </c>
      <c r="T569">
        <v>4.8335112941000347E-4</v>
      </c>
      <c r="U569">
        <v>4.8335112941000347E-4</v>
      </c>
      <c r="V569">
        <v>4.9388215129564372E-4</v>
      </c>
      <c r="W569">
        <v>5.0613328152837589E-4</v>
      </c>
      <c r="X569">
        <v>7.6930956222209801E-4</v>
      </c>
      <c r="Y569">
        <v>1.1887550617579734E-3</v>
      </c>
      <c r="Z569">
        <v>8.3547943416566461E-3</v>
      </c>
      <c r="AA569">
        <v>8.1600756934818719E-3</v>
      </c>
      <c r="AB569">
        <v>1.8203817558899438E-3</v>
      </c>
      <c r="AC569">
        <v>4.3523223605039796E-3</v>
      </c>
      <c r="AD569">
        <v>1.6954453905810851E-3</v>
      </c>
      <c r="AE569">
        <v>-2.9876225531688672E-4</v>
      </c>
      <c r="AF569">
        <v>-9.160464702599791E-3</v>
      </c>
      <c r="AG569">
        <v>-1.7492207668395321E-2</v>
      </c>
      <c r="AH569">
        <v>-1.2322923729664148E-2</v>
      </c>
      <c r="AI569">
        <v>-1.247021632132761E-2</v>
      </c>
    </row>
    <row r="570" spans="1:35">
      <c r="A570" s="738">
        <v>44657</v>
      </c>
      <c r="B570">
        <v>4.3739242301588099E-4</v>
      </c>
      <c r="C570">
        <v>4.2032858571738885E-4</v>
      </c>
      <c r="D570">
        <v>5.1601173745874362E-4</v>
      </c>
      <c r="E570">
        <v>4.4921374382655976E-4</v>
      </c>
      <c r="F570">
        <v>4.5392172991887136E-4</v>
      </c>
      <c r="G570">
        <v>4.0763772085461447E-4</v>
      </c>
      <c r="H570">
        <v>6.4310096186925847E-4</v>
      </c>
      <c r="I570">
        <v>8.1564846193549201E-4</v>
      </c>
      <c r="J570">
        <v>1.0133922383306349E-3</v>
      </c>
      <c r="K570">
        <v>4.7202490005848752E-4</v>
      </c>
      <c r="L570">
        <v>5.8979743557419084E-4</v>
      </c>
      <c r="M570">
        <v>5.1444703994363294E-4</v>
      </c>
      <c r="N570">
        <v>3.8446781850387524E-4</v>
      </c>
      <c r="O570">
        <v>7.6207555262164384E-4</v>
      </c>
      <c r="P570">
        <v>8.1636354760239449E-4</v>
      </c>
      <c r="Q570">
        <v>8.6441499925671295E-4</v>
      </c>
      <c r="R570">
        <v>8.827432299911564E-4</v>
      </c>
      <c r="S570">
        <v>8.8457142820308476E-4</v>
      </c>
      <c r="T570">
        <v>4.8335112941000347E-4</v>
      </c>
      <c r="U570">
        <v>4.8335112941000347E-4</v>
      </c>
      <c r="V570">
        <v>4.9388215129564372E-4</v>
      </c>
      <c r="W570">
        <v>5.0613328152837589E-4</v>
      </c>
      <c r="X570">
        <v>-1.5755337621454757E-3</v>
      </c>
      <c r="Y570">
        <v>1.5803654902020181E-3</v>
      </c>
      <c r="Z570">
        <v>4.5622279293722201E-4</v>
      </c>
      <c r="AA570">
        <v>1.8267544900343324E-3</v>
      </c>
      <c r="AB570">
        <v>-1.8154113779189629E-4</v>
      </c>
      <c r="AC570">
        <v>8.4832670078505146E-4</v>
      </c>
      <c r="AD570">
        <v>-1.7115442418864646E-3</v>
      </c>
      <c r="AE570">
        <v>7.4341477631678643E-4</v>
      </c>
      <c r="AF570">
        <v>-2.1039722853471998E-3</v>
      </c>
      <c r="AG570">
        <v>-1.6360426843116782E-2</v>
      </c>
      <c r="AH570">
        <v>-7.4715470097600489E-3</v>
      </c>
      <c r="AI570">
        <v>-8.1962249641120977E-3</v>
      </c>
    </row>
    <row r="571" spans="1:35">
      <c r="A571" s="738">
        <v>44658</v>
      </c>
      <c r="B571">
        <v>4.3739242301588099E-4</v>
      </c>
      <c r="C571">
        <v>3.8593333478065261E-4</v>
      </c>
      <c r="D571">
        <v>5.1601173745874362E-4</v>
      </c>
      <c r="E571">
        <v>4.6732468941157457E-4</v>
      </c>
      <c r="F571">
        <v>2.645155170275526E-4</v>
      </c>
      <c r="G571">
        <v>3.6667147084012974E-4</v>
      </c>
      <c r="H571">
        <v>4.6232272605739588E-4</v>
      </c>
      <c r="I571">
        <v>5.426094595153419E-4</v>
      </c>
      <c r="J571">
        <v>7.7847019511012583E-4</v>
      </c>
      <c r="K571">
        <v>4.9422725571335313E-4</v>
      </c>
      <c r="L571">
        <v>6.0172751572018512E-4</v>
      </c>
      <c r="M571">
        <v>4.7491767326590661E-4</v>
      </c>
      <c r="N571">
        <v>5.6585039725498554E-4</v>
      </c>
      <c r="O571">
        <v>7.6207555262164384E-4</v>
      </c>
      <c r="P571">
        <v>8.1636354760239449E-4</v>
      </c>
      <c r="Q571">
        <v>8.6441499925671295E-4</v>
      </c>
      <c r="R571">
        <v>8.827432299911564E-4</v>
      </c>
      <c r="S571">
        <v>8.8457142820308476E-4</v>
      </c>
      <c r="T571">
        <v>4.8335112941000347E-4</v>
      </c>
      <c r="U571">
        <v>4.8335112941000347E-4</v>
      </c>
      <c r="V571">
        <v>4.9388215129564372E-4</v>
      </c>
      <c r="W571">
        <v>5.0613328152837589E-4</v>
      </c>
      <c r="X571">
        <v>1.789088403886252E-3</v>
      </c>
      <c r="Y571">
        <v>-1.0317914172464082E-4</v>
      </c>
      <c r="Z571">
        <v>2.2312681839817827E-3</v>
      </c>
      <c r="AA571">
        <v>3.6571752076621777E-3</v>
      </c>
      <c r="AB571">
        <v>3.4636071417448733E-4</v>
      </c>
      <c r="AC571">
        <v>5.7367502167091633E-3</v>
      </c>
      <c r="AD571">
        <v>-6.0852055449911457E-4</v>
      </c>
      <c r="AE571">
        <v>3.4055103563239708E-3</v>
      </c>
      <c r="AF571">
        <v>-1.6829467407364351E-4</v>
      </c>
      <c r="AG571">
        <v>-3.3165145538515128E-3</v>
      </c>
      <c r="AH571">
        <v>1.0058764639762741E-2</v>
      </c>
      <c r="AI571">
        <v>3.8577362775316093E-3</v>
      </c>
    </row>
    <row r="572" spans="1:35">
      <c r="A572" s="738">
        <v>44659</v>
      </c>
      <c r="B572">
        <v>4.3739242301588099E-4</v>
      </c>
      <c r="C572">
        <v>3.6855749082720379E-4</v>
      </c>
      <c r="D572">
        <v>5.1601173745874362E-4</v>
      </c>
      <c r="E572">
        <v>4.7089041849313062E-4</v>
      </c>
      <c r="F572">
        <v>5.4608660944044374E-4</v>
      </c>
      <c r="G572">
        <v>4.1579711219630333E-4</v>
      </c>
      <c r="H572">
        <v>4.1636939711708898E-4</v>
      </c>
      <c r="I572">
        <v>3.8838604575253122E-4</v>
      </c>
      <c r="J572">
        <v>-3.1930589993178771E-5</v>
      </c>
      <c r="K572">
        <v>3.6291386298570316E-4</v>
      </c>
      <c r="L572">
        <v>5.9120412974089653E-4</v>
      </c>
      <c r="M572">
        <v>4.9596856623090879E-4</v>
      </c>
      <c r="N572">
        <v>2.1451712975584236E-4</v>
      </c>
      <c r="O572">
        <v>7.6207555262164384E-4</v>
      </c>
      <c r="P572">
        <v>8.1636354760239449E-4</v>
      </c>
      <c r="Q572">
        <v>8.6441499925671295E-4</v>
      </c>
      <c r="R572">
        <v>8.827432299911564E-4</v>
      </c>
      <c r="S572">
        <v>8.8457142820308476E-4</v>
      </c>
      <c r="T572">
        <v>4.8335112941000347E-4</v>
      </c>
      <c r="U572">
        <v>4.8335112941000347E-4</v>
      </c>
      <c r="V572">
        <v>4.9388215129564372E-4</v>
      </c>
      <c r="W572">
        <v>5.0613328152837589E-4</v>
      </c>
      <c r="X572">
        <v>4.1958000648687488E-3</v>
      </c>
      <c r="Y572">
        <v>6.857197455421904E-3</v>
      </c>
      <c r="Z572">
        <v>1.8215987291392288E-3</v>
      </c>
      <c r="AA572">
        <v>6.2887584551920561E-3</v>
      </c>
      <c r="AB572">
        <v>5.5871104702058805E-3</v>
      </c>
      <c r="AC572">
        <v>5.2892874796910405E-3</v>
      </c>
      <c r="AD572">
        <v>3.5880210796237488E-3</v>
      </c>
      <c r="AE572">
        <v>3.6592849578820363E-4</v>
      </c>
      <c r="AF572">
        <v>1.056834705055687E-3</v>
      </c>
      <c r="AG572">
        <v>-5.0213639196546866E-3</v>
      </c>
      <c r="AH572">
        <v>5.3674955311955319E-3</v>
      </c>
      <c r="AI572">
        <v>-2.5130974126338357E-3</v>
      </c>
    </row>
    <row r="573" spans="1:35">
      <c r="A573" s="738">
        <v>44662</v>
      </c>
      <c r="B573">
        <v>4.3739242301588099E-4</v>
      </c>
      <c r="C573">
        <v>4.0484991989941932E-4</v>
      </c>
      <c r="D573">
        <v>5.1601173745874362E-4</v>
      </c>
      <c r="E573">
        <v>4.8315896774431266E-4</v>
      </c>
      <c r="F573">
        <v>4.6376404018944051E-4</v>
      </c>
      <c r="G573">
        <v>4.0185839653728017E-4</v>
      </c>
      <c r="H573">
        <v>5.1164371845180412E-4</v>
      </c>
      <c r="I573">
        <v>5.2785748275363531E-4</v>
      </c>
      <c r="J573">
        <v>3.3350792236541693E-4</v>
      </c>
      <c r="K573">
        <v>4.0050455171325439E-4</v>
      </c>
      <c r="L573">
        <v>6.8117464603068001E-4</v>
      </c>
      <c r="M573">
        <v>6.368959080029768E-4</v>
      </c>
      <c r="N573">
        <v>5.3988354189860033E-4</v>
      </c>
      <c r="O573">
        <v>7.6207555262164384E-4</v>
      </c>
      <c r="P573">
        <v>8.1636354760239449E-4</v>
      </c>
      <c r="Q573">
        <v>8.6441499925671295E-4</v>
      </c>
      <c r="R573">
        <v>8.827432299911564E-4</v>
      </c>
      <c r="S573">
        <v>8.8457142820308476E-4</v>
      </c>
      <c r="T573">
        <v>4.8335112941000347E-4</v>
      </c>
      <c r="U573">
        <v>4.8335112941000347E-4</v>
      </c>
      <c r="V573">
        <v>4.9388215129564372E-4</v>
      </c>
      <c r="W573">
        <v>5.0613328152837589E-4</v>
      </c>
      <c r="X573">
        <v>-3.184729768267669E-3</v>
      </c>
      <c r="Y573">
        <v>-4.8192930485202456E-3</v>
      </c>
      <c r="Z573">
        <v>4.6360023829761232E-4</v>
      </c>
      <c r="AA573">
        <v>1.7065723265994315E-3</v>
      </c>
      <c r="AB573">
        <v>2.6174078640939236E-4</v>
      </c>
      <c r="AC573">
        <v>-4.4429835823885933E-3</v>
      </c>
      <c r="AD573">
        <v>8.7533942476314408E-4</v>
      </c>
      <c r="AE573">
        <v>-2.0662875354495736E-3</v>
      </c>
      <c r="AF573">
        <v>6.8837963086032516E-4</v>
      </c>
      <c r="AG573">
        <v>-1.0946980490822322E-2</v>
      </c>
      <c r="AH573">
        <v>-6.8542297565749033E-3</v>
      </c>
      <c r="AI573">
        <v>-1.6176263437289951E-2</v>
      </c>
    </row>
    <row r="574" spans="1:35">
      <c r="A574" s="738">
        <v>44663</v>
      </c>
      <c r="B574">
        <v>4.3739242301588099E-4</v>
      </c>
      <c r="C574">
        <v>3.9549995696575024E-4</v>
      </c>
      <c r="D574">
        <v>5.1601173745874362E-4</v>
      </c>
      <c r="E574">
        <v>4.9400312385117218E-4</v>
      </c>
      <c r="F574">
        <v>6.3246727827648286E-5</v>
      </c>
      <c r="G574">
        <v>4.3874412273403607E-4</v>
      </c>
      <c r="H574">
        <v>5.0327524420579195E-4</v>
      </c>
      <c r="I574">
        <v>4.8557203162058471E-4</v>
      </c>
      <c r="J574">
        <v>4.8723804304984242E-4</v>
      </c>
      <c r="K574">
        <v>4.1880413964312524E-4</v>
      </c>
      <c r="L574">
        <v>5.982676458002878E-4</v>
      </c>
      <c r="M574">
        <v>3.7514529251536644E-4</v>
      </c>
      <c r="N574">
        <v>4.2414840101945295E-4</v>
      </c>
      <c r="O574">
        <v>7.6207555262164384E-4</v>
      </c>
      <c r="P574">
        <v>8.1636354760239449E-4</v>
      </c>
      <c r="Q574">
        <v>8.6441499925671295E-4</v>
      </c>
      <c r="R574">
        <v>8.827432299911564E-4</v>
      </c>
      <c r="S574">
        <v>8.8457142820308476E-4</v>
      </c>
      <c r="T574">
        <v>4.8335112941000347E-4</v>
      </c>
      <c r="U574">
        <v>4.8335112941000347E-4</v>
      </c>
      <c r="V574">
        <v>4.9388215129564372E-4</v>
      </c>
      <c r="W574">
        <v>5.0613328152837589E-4</v>
      </c>
      <c r="X574">
        <v>1.4236391472179921E-3</v>
      </c>
      <c r="Y574">
        <v>-5.4571357208255122E-4</v>
      </c>
      <c r="Z574">
        <v>-3.9788014122232873E-3</v>
      </c>
      <c r="AA574">
        <v>2.9899681329275118E-3</v>
      </c>
      <c r="AB574">
        <v>1.0213482883445479E-3</v>
      </c>
      <c r="AC574">
        <v>-2.5845821912541256E-3</v>
      </c>
      <c r="AD574">
        <v>-2.4446329701732772E-3</v>
      </c>
      <c r="AE574">
        <v>2.2688470713996267E-3</v>
      </c>
      <c r="AF574">
        <v>2.3337743845499581E-3</v>
      </c>
      <c r="AG574">
        <v>-1.494140045983583E-3</v>
      </c>
      <c r="AH574">
        <v>1.2143792049659208E-3</v>
      </c>
      <c r="AI574">
        <v>-2.7993489049076281E-3</v>
      </c>
    </row>
    <row r="575" spans="1:35">
      <c r="A575" s="738">
        <v>44664</v>
      </c>
      <c r="B575">
        <v>4.3739242301588099E-4</v>
      </c>
      <c r="C575">
        <v>3.8988373721560166E-4</v>
      </c>
      <c r="D575">
        <v>5.1601173745874362E-4</v>
      </c>
      <c r="E575">
        <v>4.6194912654518028E-4</v>
      </c>
      <c r="F575">
        <v>1.3507397447232172E-4</v>
      </c>
      <c r="G575">
        <v>3.6607694069723529E-4</v>
      </c>
      <c r="H575">
        <v>5.0752074121951374E-4</v>
      </c>
      <c r="I575">
        <v>7.98456601891262E-4</v>
      </c>
      <c r="J575">
        <v>3.3412062906834628E-4</v>
      </c>
      <c r="K575">
        <v>3.3406352156650776E-4</v>
      </c>
      <c r="L575">
        <v>5.9402617572179572E-4</v>
      </c>
      <c r="M575">
        <v>4.8998210169370893E-4</v>
      </c>
      <c r="N575">
        <v>5.1738957789515538E-4</v>
      </c>
      <c r="O575">
        <v>7.6207555262164384E-4</v>
      </c>
      <c r="P575">
        <v>8.1636354760239449E-4</v>
      </c>
      <c r="Q575">
        <v>8.6441499925671295E-4</v>
      </c>
      <c r="R575">
        <v>8.827432299911564E-4</v>
      </c>
      <c r="S575">
        <v>8.8457142820308476E-4</v>
      </c>
      <c r="T575">
        <v>4.8335112941000347E-4</v>
      </c>
      <c r="U575">
        <v>4.8335112941000347E-4</v>
      </c>
      <c r="V575">
        <v>4.9388215129564372E-4</v>
      </c>
      <c r="W575">
        <v>5.0613328152837589E-4</v>
      </c>
      <c r="X575">
        <v>3.5015233302297943E-3</v>
      </c>
      <c r="Y575">
        <v>-1.2170006983102111E-3</v>
      </c>
      <c r="Z575">
        <v>-1.4840824673002517E-3</v>
      </c>
      <c r="AA575">
        <v>4.9025588932205544E-4</v>
      </c>
      <c r="AB575">
        <v>1.0068624986840913E-3</v>
      </c>
      <c r="AC575">
        <v>4.0434589754605454E-3</v>
      </c>
      <c r="AD575">
        <v>-1.5349847596204391E-3</v>
      </c>
      <c r="AE575">
        <v>5.2300749765010757E-3</v>
      </c>
      <c r="AF575">
        <v>9.5886463708572123E-4</v>
      </c>
      <c r="AG575">
        <v>3.6740821282492675E-3</v>
      </c>
      <c r="AH575">
        <v>1.0107416051903018E-2</v>
      </c>
      <c r="AI575">
        <v>1.0800958626613788E-2</v>
      </c>
    </row>
    <row r="576" spans="1:35">
      <c r="A576" s="738">
        <v>44665</v>
      </c>
      <c r="B576">
        <v>4.3739242301588099E-4</v>
      </c>
      <c r="C576">
        <v>3.8518367588591396E-4</v>
      </c>
      <c r="D576">
        <v>5.1601173745874362E-4</v>
      </c>
      <c r="E576">
        <v>4.8483579437275104E-4</v>
      </c>
      <c r="F576">
        <v>7.2862437279752612E-4</v>
      </c>
      <c r="G576">
        <v>3.9449922131340465E-4</v>
      </c>
      <c r="H576">
        <v>4.4919805652687828E-4</v>
      </c>
      <c r="I576">
        <v>4.1028689506683591E-4</v>
      </c>
      <c r="J576">
        <v>1.1694745869639256E-4</v>
      </c>
      <c r="K576">
        <v>4.4847475310061391E-4</v>
      </c>
      <c r="L576">
        <v>5.9329913727834693E-4</v>
      </c>
      <c r="M576">
        <v>4.9992865848036416E-4</v>
      </c>
      <c r="N576">
        <v>5.1168474442730982E-4</v>
      </c>
      <c r="O576">
        <v>7.6207555262164384E-4</v>
      </c>
      <c r="P576">
        <v>8.1636354760239449E-4</v>
      </c>
      <c r="Q576">
        <v>8.6441499925671295E-4</v>
      </c>
      <c r="R576">
        <v>8.827432299911564E-4</v>
      </c>
      <c r="S576">
        <v>8.8457142820308476E-4</v>
      </c>
      <c r="T576">
        <v>4.8335112941000347E-4</v>
      </c>
      <c r="U576">
        <v>4.8335112941000347E-4</v>
      </c>
      <c r="V576">
        <v>4.9388215129564372E-4</v>
      </c>
      <c r="W576">
        <v>5.0613328152837589E-4</v>
      </c>
      <c r="X576">
        <v>2.3637625089723002E-3</v>
      </c>
      <c r="Y576">
        <v>1.2585088754923923E-3</v>
      </c>
      <c r="Z576">
        <v>8.2506921054930071E-3</v>
      </c>
      <c r="AA576">
        <v>6.9630201141284154E-3</v>
      </c>
      <c r="AB576">
        <v>4.618175289444082E-3</v>
      </c>
      <c r="AC576">
        <v>7.2821623690448867E-3</v>
      </c>
      <c r="AD576">
        <v>3.0040346158344278E-3</v>
      </c>
      <c r="AE576">
        <v>-3.7275457959180525E-3</v>
      </c>
      <c r="AF576">
        <v>9.5770327426047963E-4</v>
      </c>
      <c r="AG576">
        <v>-2.0391384869968832E-3</v>
      </c>
      <c r="AH576">
        <v>-6.2509851838032926E-3</v>
      </c>
      <c r="AI576">
        <v>-1.1484657158754685E-2</v>
      </c>
    </row>
    <row r="577" spans="1:35">
      <c r="A577" s="738">
        <v>44669</v>
      </c>
      <c r="B577">
        <v>4.3739242301588099E-4</v>
      </c>
      <c r="C577">
        <v>4.0181556822482811E-4</v>
      </c>
      <c r="D577">
        <v>5.1601173745874362E-4</v>
      </c>
      <c r="E577">
        <v>4.8495200256892801E-4</v>
      </c>
      <c r="F577">
        <v>3.0319908842657561E-4</v>
      </c>
      <c r="G577">
        <v>4.2658891154290224E-4</v>
      </c>
      <c r="H577">
        <v>4.2764560035535304E-4</v>
      </c>
      <c r="I577">
        <v>5.2455380941207608E-4</v>
      </c>
      <c r="J577">
        <v>7.4368114637635152E-4</v>
      </c>
      <c r="K577">
        <v>5.5016204701519023E-4</v>
      </c>
      <c r="L577">
        <v>5.9462594538151059E-4</v>
      </c>
      <c r="M577">
        <v>6.7312169435074232E-4</v>
      </c>
      <c r="N577">
        <v>6.493074771636298E-4</v>
      </c>
      <c r="O577">
        <v>7.6207555262164384E-4</v>
      </c>
      <c r="P577">
        <v>8.1636354760239449E-4</v>
      </c>
      <c r="Q577">
        <v>8.6441499925671295E-4</v>
      </c>
      <c r="R577">
        <v>8.827432299911564E-4</v>
      </c>
      <c r="S577">
        <v>8.8457142820308476E-4</v>
      </c>
      <c r="T577">
        <v>4.8335112941000347E-4</v>
      </c>
      <c r="U577">
        <v>4.8335112941000347E-4</v>
      </c>
      <c r="V577">
        <v>4.9388215129564372E-4</v>
      </c>
      <c r="W577">
        <v>5.0613328152837589E-4</v>
      </c>
      <c r="X577">
        <v>1.6039000365426492E-3</v>
      </c>
      <c r="Y577">
        <v>3.7653266701678234E-3</v>
      </c>
      <c r="Z577">
        <v>-2.8789871757076702E-3</v>
      </c>
      <c r="AA577">
        <v>4.1952346325442313E-3</v>
      </c>
      <c r="AB577">
        <v>1.2944716647282917E-3</v>
      </c>
      <c r="AC577">
        <v>-4.557188020204439E-5</v>
      </c>
      <c r="AD577">
        <v>8.9049531068963184E-4</v>
      </c>
      <c r="AE577">
        <v>-2.0691943902925169E-3</v>
      </c>
      <c r="AF577">
        <v>3.26116560486156E-3</v>
      </c>
      <c r="AG577">
        <v>-1.244778110594924E-2</v>
      </c>
      <c r="AH577">
        <v>-1.3273150739420148E-3</v>
      </c>
      <c r="AI577">
        <v>-8.3015660892105103E-4</v>
      </c>
    </row>
    <row r="578" spans="1:35">
      <c r="A578" s="738">
        <v>44670</v>
      </c>
      <c r="B578">
        <v>4.3739242301588099E-4</v>
      </c>
      <c r="C578">
        <v>3.7835311210931977E-4</v>
      </c>
      <c r="D578">
        <v>5.1601173745874362E-4</v>
      </c>
      <c r="E578">
        <v>4.5891918652496422E-4</v>
      </c>
      <c r="F578">
        <v>5.0535194747669543E-4</v>
      </c>
      <c r="G578">
        <v>3.8255102353534909E-4</v>
      </c>
      <c r="H578">
        <v>5.0906501314540442E-4</v>
      </c>
      <c r="I578">
        <v>5.8892564050094798E-4</v>
      </c>
      <c r="J578">
        <v>7.4932492153778618E-4</v>
      </c>
      <c r="K578">
        <v>4.9379063085108754E-4</v>
      </c>
      <c r="L578">
        <v>5.9309264497642289E-4</v>
      </c>
      <c r="M578">
        <v>5.1259835489902983E-4</v>
      </c>
      <c r="N578">
        <v>5.0840555582221114E-4</v>
      </c>
      <c r="O578">
        <v>7.6207555262164384E-4</v>
      </c>
      <c r="P578">
        <v>8.1636354760239449E-4</v>
      </c>
      <c r="Q578">
        <v>8.6441499925671295E-4</v>
      </c>
      <c r="R578">
        <v>8.827432299911564E-4</v>
      </c>
      <c r="S578">
        <v>8.8457142820308476E-4</v>
      </c>
      <c r="T578">
        <v>4.8335112941000347E-4</v>
      </c>
      <c r="U578">
        <v>4.8335112941000347E-4</v>
      </c>
      <c r="V578">
        <v>4.9388215129564372E-4</v>
      </c>
      <c r="W578">
        <v>5.0613328152837589E-4</v>
      </c>
      <c r="X578">
        <v>-5.1649374047602059E-4</v>
      </c>
      <c r="Y578">
        <v>1.7689362899562244E-3</v>
      </c>
      <c r="Z578">
        <v>6.5952047772361855E-3</v>
      </c>
      <c r="AA578">
        <v>1.7606366362721282E-4</v>
      </c>
      <c r="AB578">
        <v>1.4534024647487875E-3</v>
      </c>
      <c r="AC578">
        <v>9.6337212651091964E-3</v>
      </c>
      <c r="AD578">
        <v>1.7852306384018579E-3</v>
      </c>
      <c r="AE578">
        <v>4.6359350747935402E-3</v>
      </c>
      <c r="AF578">
        <v>3.9596789885216754E-3</v>
      </c>
      <c r="AG578">
        <v>7.7911036188766936E-3</v>
      </c>
      <c r="AH578">
        <v>1.4883984865792232E-3</v>
      </c>
      <c r="AI578">
        <v>1.6975234451113375E-2</v>
      </c>
    </row>
    <row r="579" spans="1:35">
      <c r="A579" s="738">
        <v>44671</v>
      </c>
      <c r="B579">
        <v>4.3739242301588099E-4</v>
      </c>
      <c r="C579">
        <v>3.6623350235354124E-4</v>
      </c>
      <c r="D579">
        <v>5.1601173745874362E-4</v>
      </c>
      <c r="E579">
        <v>4.4853464066174631E-4</v>
      </c>
      <c r="F579">
        <v>3.2711766466553271E-4</v>
      </c>
      <c r="G579">
        <v>2.4718980056870343E-4</v>
      </c>
      <c r="H579">
        <v>5.3123609231575664E-4</v>
      </c>
      <c r="I579">
        <v>5.5094971376901114E-4</v>
      </c>
      <c r="J579">
        <v>4.7942115644872274E-4</v>
      </c>
      <c r="K579">
        <v>5.5674606801359161E-4</v>
      </c>
      <c r="L579">
        <v>5.9200140505510923E-4</v>
      </c>
      <c r="M579">
        <v>4.6600064453761192E-4</v>
      </c>
      <c r="N579">
        <v>7.8889745851551396E-4</v>
      </c>
      <c r="O579">
        <v>7.6207555262164384E-4</v>
      </c>
      <c r="P579">
        <v>8.1636354760239449E-4</v>
      </c>
      <c r="Q579">
        <v>8.6441499925671295E-4</v>
      </c>
      <c r="R579">
        <v>8.827432299911564E-4</v>
      </c>
      <c r="S579">
        <v>8.8457142820308476E-4</v>
      </c>
      <c r="T579">
        <v>4.8335112941000347E-4</v>
      </c>
      <c r="U579">
        <v>4.8335112941000347E-4</v>
      </c>
      <c r="V579">
        <v>4.9388215129564372E-4</v>
      </c>
      <c r="W579">
        <v>5.0613328152837589E-4</v>
      </c>
      <c r="X579">
        <v>2.258579906149194E-3</v>
      </c>
      <c r="Y579">
        <v>-1.0703791096714488E-3</v>
      </c>
      <c r="Z579">
        <v>-2.5744342844569168E-3</v>
      </c>
      <c r="AA579">
        <v>4.1294097813935338E-3</v>
      </c>
      <c r="AB579">
        <v>-4.8173732927125901E-4</v>
      </c>
      <c r="AC579">
        <v>8.3965871267022152E-6</v>
      </c>
      <c r="AD579">
        <v>1.8440672973125682E-3</v>
      </c>
      <c r="AE579">
        <v>-5.1138232329239752E-4</v>
      </c>
      <c r="AF579">
        <v>-1.9134089878971583E-3</v>
      </c>
      <c r="AG579">
        <v>9.1732675364286642E-4</v>
      </c>
      <c r="AH579">
        <v>-1.3762900118823307E-3</v>
      </c>
      <c r="AI579">
        <v>-3.212153658118666E-4</v>
      </c>
    </row>
    <row r="580" spans="1:35">
      <c r="A580" s="738">
        <v>44673</v>
      </c>
      <c r="B580">
        <v>4.3739242301588099E-4</v>
      </c>
      <c r="C580">
        <v>3.4182490242296026E-4</v>
      </c>
      <c r="D580">
        <v>5.1601173745874362E-4</v>
      </c>
      <c r="E580">
        <v>4.9146614538186917E-4</v>
      </c>
      <c r="F580">
        <v>3.6155590597153342E-4</v>
      </c>
      <c r="G580">
        <v>4.0290429042899589E-4</v>
      </c>
      <c r="H580">
        <v>5.0987701598192992E-4</v>
      </c>
      <c r="I580">
        <v>4.4562615797150151E-4</v>
      </c>
      <c r="J580">
        <v>6.5292041532272194E-4</v>
      </c>
      <c r="K580">
        <v>4.8053480697340945E-4</v>
      </c>
      <c r="L580">
        <v>5.8562954156204938E-4</v>
      </c>
      <c r="M580">
        <v>6.6120224563959162E-4</v>
      </c>
      <c r="N580">
        <v>3.7174810136120229E-4</v>
      </c>
      <c r="O580">
        <v>7.6207555262164384E-4</v>
      </c>
      <c r="P580">
        <v>8.1636354760239449E-4</v>
      </c>
      <c r="Q580">
        <v>8.6441499925671295E-4</v>
      </c>
      <c r="R580">
        <v>8.827432299911564E-4</v>
      </c>
      <c r="S580">
        <v>8.8457142820308476E-4</v>
      </c>
      <c r="T580">
        <v>4.8335112941000347E-4</v>
      </c>
      <c r="U580">
        <v>4.8335112941000347E-4</v>
      </c>
      <c r="V580">
        <v>4.9388215129564372E-4</v>
      </c>
      <c r="W580">
        <v>5.0613328152837589E-4</v>
      </c>
      <c r="X580">
        <v>-2.8583136119993968E-3</v>
      </c>
      <c r="Y580">
        <v>5.3794937479429983E-3</v>
      </c>
      <c r="Z580">
        <v>1.0407914289774389E-2</v>
      </c>
      <c r="AA580">
        <v>1.0280451330673124E-3</v>
      </c>
      <c r="AB580">
        <v>5.7422154981707774E-3</v>
      </c>
      <c r="AC580">
        <v>5.634896351850438E-3</v>
      </c>
      <c r="AD580">
        <v>4.9784255330262983E-3</v>
      </c>
      <c r="AE580">
        <v>-3.0581497810059366E-3</v>
      </c>
      <c r="AF580">
        <v>-2.1966431759170568E-3</v>
      </c>
      <c r="AG580">
        <v>-2.7819913800057994E-2</v>
      </c>
      <c r="AH580">
        <v>-2.0040841985874192E-2</v>
      </c>
      <c r="AI580">
        <v>-4.3369520406761009E-2</v>
      </c>
    </row>
    <row r="581" spans="1:35">
      <c r="A581" s="738">
        <v>44676</v>
      </c>
      <c r="B581">
        <v>4.3739242301588099E-4</v>
      </c>
      <c r="C581">
        <v>4.2143998763899404E-4</v>
      </c>
      <c r="D581">
        <v>5.1601173745874362E-4</v>
      </c>
      <c r="E581">
        <v>5.0971356148266089E-4</v>
      </c>
      <c r="F581">
        <v>4.3152926233158695E-4</v>
      </c>
      <c r="G581">
        <v>4.3757947293054933E-4</v>
      </c>
      <c r="H581">
        <v>5.6308199349786037E-4</v>
      </c>
      <c r="I581">
        <v>5.8870216706230494E-4</v>
      </c>
      <c r="J581">
        <v>3.7462101650409529E-4</v>
      </c>
      <c r="K581">
        <v>5.4771050295276957E-4</v>
      </c>
      <c r="L581">
        <v>5.7781634176778951E-4</v>
      </c>
      <c r="M581">
        <v>5.5153197125679121E-4</v>
      </c>
      <c r="N581">
        <v>5.4637107331378942E-4</v>
      </c>
      <c r="O581">
        <v>7.6207555262164384E-4</v>
      </c>
      <c r="P581">
        <v>8.1636354760239449E-4</v>
      </c>
      <c r="Q581">
        <v>8.6441499925671295E-4</v>
      </c>
      <c r="R581">
        <v>8.827432299911564E-4</v>
      </c>
      <c r="S581">
        <v>8.8457142820308476E-4</v>
      </c>
      <c r="T581">
        <v>4.8335112941000347E-4</v>
      </c>
      <c r="U581">
        <v>4.8335112941000347E-4</v>
      </c>
      <c r="V581">
        <v>4.9388215129564372E-4</v>
      </c>
      <c r="W581">
        <v>5.0613328152837589E-4</v>
      </c>
      <c r="X581">
        <v>-3.964397341518211E-3</v>
      </c>
      <c r="Y581">
        <v>7.8844159731916719E-4</v>
      </c>
      <c r="Z581">
        <v>4.1718022240222474E-4</v>
      </c>
      <c r="AA581">
        <v>-1.8913900549378804E-3</v>
      </c>
      <c r="AB581">
        <v>-3.5133586113775817E-3</v>
      </c>
      <c r="AC581">
        <v>-6.7670367494442329E-3</v>
      </c>
      <c r="AD581">
        <v>-3.1530074840615541E-3</v>
      </c>
      <c r="AE581">
        <v>2.819433951095629E-4</v>
      </c>
      <c r="AF581">
        <v>1.2626772283610421E-3</v>
      </c>
      <c r="AG581">
        <v>5.0024055258626188E-3</v>
      </c>
      <c r="AH581">
        <v>-7.9558604139318145E-4</v>
      </c>
      <c r="AI581">
        <v>5.5180330528510346E-3</v>
      </c>
    </row>
    <row r="582" spans="1:35">
      <c r="A582" s="738">
        <v>44677</v>
      </c>
      <c r="B582">
        <v>4.3739242301588099E-4</v>
      </c>
      <c r="C582">
        <v>4.1853983801298789E-4</v>
      </c>
      <c r="D582">
        <v>5.1601173745874362E-4</v>
      </c>
      <c r="E582">
        <v>5.1155581016093521E-4</v>
      </c>
      <c r="F582">
        <v>2.4992986132388317E-4</v>
      </c>
      <c r="G582">
        <v>5.2338839111887303E-4</v>
      </c>
      <c r="H582">
        <v>4.723898208043309E-4</v>
      </c>
      <c r="I582">
        <v>4.5579852996113779E-4</v>
      </c>
      <c r="J582">
        <v>3.6344061234672154E-4</v>
      </c>
      <c r="K582">
        <v>3.7144790952936546E-4</v>
      </c>
      <c r="L582">
        <v>5.7695226034115699E-4</v>
      </c>
      <c r="M582">
        <v>5.3757236922358231E-4</v>
      </c>
      <c r="N582">
        <v>6.935670480203715E-4</v>
      </c>
      <c r="O582">
        <v>7.6207555262164384E-4</v>
      </c>
      <c r="P582">
        <v>8.1636354760239449E-4</v>
      </c>
      <c r="Q582">
        <v>8.6441499925671295E-4</v>
      </c>
      <c r="R582">
        <v>8.827432299911564E-4</v>
      </c>
      <c r="S582">
        <v>8.8457142820308476E-4</v>
      </c>
      <c r="T582">
        <v>4.8335112941000347E-4</v>
      </c>
      <c r="U582">
        <v>4.8335112941000347E-4</v>
      </c>
      <c r="V582">
        <v>4.9388215129564372E-4</v>
      </c>
      <c r="W582">
        <v>5.0613328152837589E-4</v>
      </c>
      <c r="X582">
        <v>-6.2409762746151731E-4</v>
      </c>
      <c r="Y582">
        <v>-2.4258563982013648E-3</v>
      </c>
      <c r="Z582">
        <v>1.0657078592397617E-3</v>
      </c>
      <c r="AA582">
        <v>4.2983198613444351E-4</v>
      </c>
      <c r="AB582">
        <v>-4.010544626978918E-4</v>
      </c>
      <c r="AC582">
        <v>-5.4982326981428686E-3</v>
      </c>
      <c r="AD582">
        <v>2.6879540267172874E-3</v>
      </c>
      <c r="AE582">
        <v>7.4190545916952289E-4</v>
      </c>
      <c r="AF582">
        <v>1.2134665568666048E-3</v>
      </c>
      <c r="AG582">
        <v>-1.6099290236156305E-2</v>
      </c>
      <c r="AH582">
        <v>-5.4251901485266041E-3</v>
      </c>
      <c r="AI582">
        <v>-2.6761638388251074E-2</v>
      </c>
    </row>
    <row r="583" spans="1:35">
      <c r="A583" s="738">
        <v>44678</v>
      </c>
      <c r="B583">
        <v>4.3739242301588099E-4</v>
      </c>
      <c r="C583">
        <v>4.2397262098448074E-4</v>
      </c>
      <c r="D583">
        <v>5.1601173745874362E-4</v>
      </c>
      <c r="E583">
        <v>5.277509092738164E-4</v>
      </c>
      <c r="F583">
        <v>4.6107413407847631E-4</v>
      </c>
      <c r="G583">
        <v>4.8461927065601706E-4</v>
      </c>
      <c r="H583">
        <v>5.0454724992321509E-4</v>
      </c>
      <c r="I583">
        <v>3.9111378151779341E-4</v>
      </c>
      <c r="J583">
        <v>5.7078734220583627E-4</v>
      </c>
      <c r="K583">
        <v>6.567186024386551E-4</v>
      </c>
      <c r="L583">
        <v>5.77010738590511E-4</v>
      </c>
      <c r="M583">
        <v>2.5067038966009036E-4</v>
      </c>
      <c r="N583">
        <v>5.5254612765964772E-4</v>
      </c>
      <c r="O583">
        <v>7.6207555262164384E-4</v>
      </c>
      <c r="P583">
        <v>8.1636354760239449E-4</v>
      </c>
      <c r="Q583">
        <v>8.6441499925671295E-4</v>
      </c>
      <c r="R583">
        <v>8.827432299911564E-4</v>
      </c>
      <c r="S583">
        <v>8.8457142820308476E-4</v>
      </c>
      <c r="T583">
        <v>4.8335112941000347E-4</v>
      </c>
      <c r="U583">
        <v>4.8335112941000347E-4</v>
      </c>
      <c r="V583">
        <v>4.9388215129564372E-4</v>
      </c>
      <c r="W583">
        <v>5.0613328152837589E-4</v>
      </c>
      <c r="X583">
        <v>2.9437492589152736E-3</v>
      </c>
      <c r="Y583">
        <v>6.2636241245614954E-3</v>
      </c>
      <c r="Z583">
        <v>1.1241581127325873E-3</v>
      </c>
      <c r="AA583">
        <v>3.7940734159300771E-3</v>
      </c>
      <c r="AB583">
        <v>1.5494247818992335E-5</v>
      </c>
      <c r="AC583">
        <v>9.5804734591942164E-4</v>
      </c>
      <c r="AD583">
        <v>-5.1660253669649769E-4</v>
      </c>
      <c r="AE583">
        <v>4.1430060927694079E-4</v>
      </c>
      <c r="AF583">
        <v>9.0712891186739419E-4</v>
      </c>
      <c r="AG583">
        <v>-4.8030691217318955E-3</v>
      </c>
      <c r="AH583">
        <v>2.0484055387359756E-3</v>
      </c>
      <c r="AI583">
        <v>1.2468453797320755E-3</v>
      </c>
    </row>
    <row r="584" spans="1:35">
      <c r="A584" s="738">
        <v>44679</v>
      </c>
      <c r="B584">
        <v>4.3739242301588099E-4</v>
      </c>
      <c r="C584">
        <v>4.2890384936877801E-4</v>
      </c>
      <c r="D584">
        <v>5.1601173745874362E-4</v>
      </c>
      <c r="E584">
        <v>1.7990409256221085E-3</v>
      </c>
      <c r="F584">
        <v>3.2236973656174506E-4</v>
      </c>
      <c r="G584">
        <v>5.9032717302320847E-4</v>
      </c>
      <c r="H584">
        <v>5.08925820073447E-4</v>
      </c>
      <c r="I584">
        <v>4.384144553533087E-4</v>
      </c>
      <c r="J584">
        <v>5.7487365353603437E-4</v>
      </c>
      <c r="K584">
        <v>4.5447350811222975E-4</v>
      </c>
      <c r="L584">
        <v>5.9161767604209992E-4</v>
      </c>
      <c r="M584">
        <v>5.3057651671339912E-4</v>
      </c>
      <c r="N584">
        <v>9.990415627680882E-4</v>
      </c>
      <c r="O584">
        <v>7.6207555262164384E-4</v>
      </c>
      <c r="P584">
        <v>8.1636354760239449E-4</v>
      </c>
      <c r="Q584">
        <v>8.6441499925671295E-4</v>
      </c>
      <c r="R584">
        <v>8.827432299911564E-4</v>
      </c>
      <c r="S584">
        <v>8.8457142820308476E-4</v>
      </c>
      <c r="T584">
        <v>4.8335112941000347E-4</v>
      </c>
      <c r="U584">
        <v>4.8335112941000347E-4</v>
      </c>
      <c r="V584">
        <v>4.9388215129564372E-4</v>
      </c>
      <c r="W584">
        <v>5.0613328152837589E-4</v>
      </c>
      <c r="X584">
        <v>2.1562258355583008E-3</v>
      </c>
      <c r="Y584">
        <v>4.5342638024685744E-3</v>
      </c>
      <c r="Z584">
        <v>2.5446825069652679E-3</v>
      </c>
      <c r="AA584">
        <v>2.3671016748070262E-3</v>
      </c>
      <c r="AB584">
        <v>1.6503064738089268E-3</v>
      </c>
      <c r="AC584">
        <v>4.6470622937289097E-3</v>
      </c>
      <c r="AD584">
        <v>1.1642811828171951E-3</v>
      </c>
      <c r="AE584">
        <v>5.5077619004364475E-3</v>
      </c>
      <c r="AF584">
        <v>4.5702664670674853E-3</v>
      </c>
      <c r="AG584">
        <v>7.6969332531571233E-3</v>
      </c>
      <c r="AH584">
        <v>1.5332639762615674E-2</v>
      </c>
      <c r="AI584">
        <v>2.4063082181340567E-2</v>
      </c>
    </row>
    <row r="585" spans="1:35">
      <c r="A585" s="738">
        <v>44680</v>
      </c>
      <c r="B585">
        <v>4.3739242301588099E-4</v>
      </c>
      <c r="C585">
        <v>4.5063800008016131E-4</v>
      </c>
      <c r="D585">
        <v>5.1601173745874362E-4</v>
      </c>
      <c r="E585">
        <v>5.1325081380437787E-4</v>
      </c>
      <c r="F585">
        <v>8.6464730686364177E-4</v>
      </c>
      <c r="G585">
        <v>4.8883965374546534E-4</v>
      </c>
      <c r="H585">
        <v>5.2988048243340913E-4</v>
      </c>
      <c r="I585">
        <v>5.3591971823507834E-4</v>
      </c>
      <c r="J585">
        <v>7.0153376180837057E-4</v>
      </c>
      <c r="K585">
        <v>5.0239151589259734E-4</v>
      </c>
      <c r="L585">
        <v>5.8147056123503127E-4</v>
      </c>
      <c r="M585">
        <v>4.544673029163171E-4</v>
      </c>
      <c r="N585">
        <v>5.9543660664385101E-4</v>
      </c>
      <c r="O585">
        <v>7.6207555262164384E-4</v>
      </c>
      <c r="P585">
        <v>8.1636354760239449E-4</v>
      </c>
      <c r="Q585">
        <v>8.6441499925671295E-4</v>
      </c>
      <c r="R585">
        <v>8.827432299911564E-4</v>
      </c>
      <c r="S585">
        <v>8.8457142820308476E-4</v>
      </c>
      <c r="T585">
        <v>4.8335112941000347E-4</v>
      </c>
      <c r="U585">
        <v>4.8335112941000347E-4</v>
      </c>
      <c r="V585">
        <v>4.9388215129564372E-4</v>
      </c>
      <c r="W585">
        <v>5.0613328152837589E-4</v>
      </c>
      <c r="X585">
        <v>5.9040446424774018E-4</v>
      </c>
      <c r="Y585">
        <v>-1.3233344723594387E-3</v>
      </c>
      <c r="Z585">
        <v>4.5846636122837126E-4</v>
      </c>
      <c r="AA585">
        <v>3.8137848882187075E-3</v>
      </c>
      <c r="AB585">
        <v>3.7939750814446338E-3</v>
      </c>
      <c r="AC585">
        <v>-1.2263347381744616E-3</v>
      </c>
      <c r="AD585">
        <v>5.4215406644417818E-3</v>
      </c>
      <c r="AE585">
        <v>5.6522199868358491E-3</v>
      </c>
      <c r="AF585">
        <v>-6.3389856081037532E-3</v>
      </c>
      <c r="AG585">
        <v>-1.9575027698785386E-2</v>
      </c>
      <c r="AH585">
        <v>-9.8468121640066242E-3</v>
      </c>
      <c r="AI585">
        <v>-3.5861552654615547E-2</v>
      </c>
    </row>
    <row r="586" spans="1:35">
      <c r="A586" s="738">
        <v>44683</v>
      </c>
      <c r="B586">
        <v>4.3739242301588099E-4</v>
      </c>
      <c r="C586">
        <v>4.4994084797433942E-4</v>
      </c>
      <c r="D586">
        <v>5.1601173745874362E-4</v>
      </c>
      <c r="E586">
        <v>5.1482055605678312E-4</v>
      </c>
      <c r="F586">
        <v>1.4532176596238067E-4</v>
      </c>
      <c r="G586">
        <v>4.5648372743456456E-4</v>
      </c>
      <c r="H586">
        <v>5.1329830663093823E-4</v>
      </c>
      <c r="I586">
        <v>6.0426723046091979E-4</v>
      </c>
      <c r="J586">
        <v>5.5475287499917592E-4</v>
      </c>
      <c r="K586">
        <v>4.9561569725731225E-4</v>
      </c>
      <c r="L586">
        <v>5.8149140082486284E-4</v>
      </c>
      <c r="M586">
        <v>4.7153204665817405E-4</v>
      </c>
      <c r="N586">
        <v>5.2585351734846242E-4</v>
      </c>
      <c r="O586">
        <v>4.2004464744405112E-4</v>
      </c>
      <c r="P586">
        <v>4.7431408839226918E-4</v>
      </c>
      <c r="Q586">
        <v>5.2234911748016977E-4</v>
      </c>
      <c r="R586">
        <v>5.4067108416688825E-4</v>
      </c>
      <c r="S586">
        <v>5.4249865755462423E-4</v>
      </c>
      <c r="T586">
        <v>4.8335112941000347E-4</v>
      </c>
      <c r="U586">
        <v>4.8335112941000347E-4</v>
      </c>
      <c r="V586">
        <v>4.9388215129564372E-4</v>
      </c>
      <c r="W586">
        <v>5.0613328152837589E-4</v>
      </c>
      <c r="X586">
        <v>-4.0821962029122805E-3</v>
      </c>
      <c r="Y586">
        <v>1.0526663661802882E-3</v>
      </c>
      <c r="Z586">
        <v>5.1076412077846189E-3</v>
      </c>
      <c r="AA586">
        <v>-1.8553016607802952E-4</v>
      </c>
      <c r="AB586">
        <v>-1.5876187113200713E-3</v>
      </c>
      <c r="AC586">
        <v>-7.4484572310584696E-4</v>
      </c>
      <c r="AD586">
        <v>-1.2825151078355024E-4</v>
      </c>
      <c r="AE586">
        <v>-2.7880599068826895E-3</v>
      </c>
      <c r="AF586">
        <v>2.1192203236777285E-3</v>
      </c>
      <c r="AG586">
        <v>-1.1881386682586315E-2</v>
      </c>
      <c r="AH586">
        <v>-5.5960396955929692E-3</v>
      </c>
      <c r="AI586">
        <v>6.7434720517780544E-3</v>
      </c>
    </row>
    <row r="587" spans="1:35">
      <c r="A587" s="738">
        <v>44684</v>
      </c>
      <c r="B587">
        <v>4.3739242301588099E-4</v>
      </c>
      <c r="C587">
        <v>4.3985955777436914E-4</v>
      </c>
      <c r="D587">
        <v>5.1601173745874362E-4</v>
      </c>
      <c r="E587">
        <v>4.8445702557353698E-4</v>
      </c>
      <c r="F587">
        <v>5.5841034354164876E-4</v>
      </c>
      <c r="G587">
        <v>4.5417036809358713E-4</v>
      </c>
      <c r="H587">
        <v>5.1015667478093718E-4</v>
      </c>
      <c r="I587">
        <v>3.4013701652457762E-4</v>
      </c>
      <c r="J587">
        <v>1.0349058323777527E-4</v>
      </c>
      <c r="K587">
        <v>5.3683939738702335E-4</v>
      </c>
      <c r="L587">
        <v>5.8098272210238555E-4</v>
      </c>
      <c r="M587">
        <v>6.4265628410709041E-4</v>
      </c>
      <c r="N587">
        <v>5.6592593270865521E-4</v>
      </c>
      <c r="O587">
        <v>4.2004464744405112E-4</v>
      </c>
      <c r="P587">
        <v>4.7431408839226918E-4</v>
      </c>
      <c r="Q587">
        <v>5.2234911748016977E-4</v>
      </c>
      <c r="R587">
        <v>5.4067108416688825E-4</v>
      </c>
      <c r="S587">
        <v>5.4249865755462423E-4</v>
      </c>
      <c r="T587">
        <v>4.8335112941000347E-4</v>
      </c>
      <c r="U587">
        <v>4.8335112941000347E-4</v>
      </c>
      <c r="V587">
        <v>4.9388215129564372E-4</v>
      </c>
      <c r="W587">
        <v>5.0613328152837589E-4</v>
      </c>
      <c r="X587">
        <v>3.2008561393874757E-3</v>
      </c>
      <c r="Y587">
        <v>-2.2050227887970841E-4</v>
      </c>
      <c r="Z587">
        <v>-1.5658765739745562E-3</v>
      </c>
      <c r="AA587">
        <v>2.7507546487484102E-3</v>
      </c>
      <c r="AB587">
        <v>3.4191725267425088E-3</v>
      </c>
      <c r="AC587">
        <v>3.0253875947459097E-3</v>
      </c>
      <c r="AD587">
        <v>1.1941364311640612E-3</v>
      </c>
      <c r="AE587">
        <v>2.5110061754014534E-3</v>
      </c>
      <c r="AF587">
        <v>2.5265548553923267E-3</v>
      </c>
      <c r="AG587">
        <v>-2.5978991190080958E-3</v>
      </c>
      <c r="AH587">
        <v>5.3697051694034936E-3</v>
      </c>
      <c r="AI587">
        <v>5.631371705236532E-3</v>
      </c>
    </row>
    <row r="588" spans="1:35">
      <c r="A588" s="738">
        <v>44685</v>
      </c>
      <c r="B588">
        <v>4.3739242301588099E-4</v>
      </c>
      <c r="C588">
        <v>4.433691380518745E-4</v>
      </c>
      <c r="D588">
        <v>5.1601173745874362E-4</v>
      </c>
      <c r="E588">
        <v>5.0384247467061272E-4</v>
      </c>
      <c r="F588">
        <v>5.0555044166422647E-4</v>
      </c>
      <c r="G588">
        <v>5.0025486170413025E-4</v>
      </c>
      <c r="H588">
        <v>4.829263204111367E-4</v>
      </c>
      <c r="I588">
        <v>4.2697069242070285E-4</v>
      </c>
      <c r="J588">
        <v>6.8120580913988427E-4</v>
      </c>
      <c r="K588">
        <v>4.887613562072346E-4</v>
      </c>
      <c r="L588">
        <v>5.7937562667209619E-4</v>
      </c>
      <c r="M588">
        <v>4.4348951896910904E-4</v>
      </c>
      <c r="N588">
        <v>1.0353156952784826E-3</v>
      </c>
      <c r="O588">
        <v>4.2004464744405112E-4</v>
      </c>
      <c r="P588">
        <v>4.7431408839226918E-4</v>
      </c>
      <c r="Q588">
        <v>5.2234911748016977E-4</v>
      </c>
      <c r="R588">
        <v>5.4067108416688825E-4</v>
      </c>
      <c r="S588">
        <v>5.4249865755462423E-4</v>
      </c>
      <c r="T588">
        <v>4.8335112941000347E-4</v>
      </c>
      <c r="U588">
        <v>4.8335112941000347E-4</v>
      </c>
      <c r="V588">
        <v>4.9388215129564372E-4</v>
      </c>
      <c r="W588">
        <v>5.0613328152837589E-4</v>
      </c>
      <c r="X588">
        <v>1.0405541881234326E-2</v>
      </c>
      <c r="Y588">
        <v>1.5354861976839773E-2</v>
      </c>
      <c r="Z588">
        <v>-1.759603920559738E-3</v>
      </c>
      <c r="AA588">
        <v>5.7608544642253623E-3</v>
      </c>
      <c r="AB588">
        <v>1.0642128141178375E-3</v>
      </c>
      <c r="AC588">
        <v>6.4250929387399403E-4</v>
      </c>
      <c r="AD588">
        <v>-3.8391468689989994E-3</v>
      </c>
      <c r="AE588">
        <v>1.8279222536232709E-4</v>
      </c>
      <c r="AF588">
        <v>2.3296994331396537E-3</v>
      </c>
      <c r="AG588">
        <v>1.2137439657077476E-2</v>
      </c>
      <c r="AH588">
        <v>1.7535674336993878E-2</v>
      </c>
      <c r="AI588">
        <v>2.9608412588687072E-2</v>
      </c>
    </row>
    <row r="589" spans="1:35">
      <c r="A589" s="738">
        <v>44686</v>
      </c>
      <c r="B589">
        <v>4.727922107445881E-4</v>
      </c>
      <c r="C589">
        <v>4.5016405119691072E-4</v>
      </c>
      <c r="D589">
        <v>5.5141430707772443E-4</v>
      </c>
      <c r="E589">
        <v>5.0977683819475317E-4</v>
      </c>
      <c r="F589">
        <v>4.7424767837256354E-4</v>
      </c>
      <c r="G589">
        <v>5.4784955903897092E-4</v>
      </c>
      <c r="H589">
        <v>5.007314389346984E-4</v>
      </c>
      <c r="I589">
        <v>5.3560539308006305E-4</v>
      </c>
      <c r="J589">
        <v>5.7909281326451456E-4</v>
      </c>
      <c r="K589">
        <v>5.8700873843142709E-4</v>
      </c>
      <c r="L589">
        <v>5.8277910476811634E-4</v>
      </c>
      <c r="M589">
        <v>5.9827799119394065E-4</v>
      </c>
      <c r="N589">
        <v>1.0339825146510329E-4</v>
      </c>
      <c r="O589">
        <v>4.2004464744405112E-4</v>
      </c>
      <c r="P589">
        <v>4.7431408839226918E-4</v>
      </c>
      <c r="Q589">
        <v>5.2234911748016977E-4</v>
      </c>
      <c r="R589">
        <v>5.4067108416688825E-4</v>
      </c>
      <c r="S589">
        <v>5.4249865755462423E-4</v>
      </c>
      <c r="T589">
        <v>4.8335112941000347E-4</v>
      </c>
      <c r="U589">
        <v>4.8335112941000347E-4</v>
      </c>
      <c r="V589">
        <v>4.9388215129564372E-4</v>
      </c>
      <c r="W589">
        <v>5.0613328152837589E-4</v>
      </c>
      <c r="X589">
        <v>-4.8789400108389946E-3</v>
      </c>
      <c r="Y589">
        <v>-1.4360145908927091E-3</v>
      </c>
      <c r="Z589">
        <v>3.1173565438284978E-3</v>
      </c>
      <c r="AA589">
        <v>-1.1090760299621305E-3</v>
      </c>
      <c r="AB589">
        <v>2.6298294421371882E-3</v>
      </c>
      <c r="AC589">
        <v>-4.1534833197665044E-4</v>
      </c>
      <c r="AD589">
        <v>4.4734720515970938E-3</v>
      </c>
      <c r="AE589">
        <v>-2.4650253104285813E-4</v>
      </c>
      <c r="AF589">
        <v>1.7910833712431184E-3</v>
      </c>
      <c r="AG589">
        <v>-2.6841950477351717E-2</v>
      </c>
      <c r="AH589">
        <v>-1.8214026469568045E-2</v>
      </c>
      <c r="AI589">
        <v>-3.6431996323157412E-2</v>
      </c>
    </row>
    <row r="590" spans="1:35">
      <c r="A590" s="738">
        <v>44687</v>
      </c>
      <c r="B590">
        <v>4.727922107445881E-4</v>
      </c>
      <c r="C590">
        <v>4.7437928457205736E-4</v>
      </c>
      <c r="D590">
        <v>5.5141430707772443E-4</v>
      </c>
      <c r="E590">
        <v>5.4375204767231899E-4</v>
      </c>
      <c r="F590">
        <v>8.606372750070701E-4</v>
      </c>
      <c r="G590">
        <v>5.1496985849897037E-4</v>
      </c>
      <c r="H590">
        <v>8.0189121698404087E-4</v>
      </c>
      <c r="I590">
        <v>8.6300714911713428E-4</v>
      </c>
      <c r="J590">
        <v>5.3389954244709159E-4</v>
      </c>
      <c r="K590">
        <v>5.4352599949925029E-4</v>
      </c>
      <c r="L590">
        <v>6.2143480437448773E-4</v>
      </c>
      <c r="M590">
        <v>4.7849288769707954E-4</v>
      </c>
      <c r="N590">
        <v>4.6083005865327209E-4</v>
      </c>
      <c r="O590">
        <v>4.2004464744405112E-4</v>
      </c>
      <c r="P590">
        <v>4.7431408839226918E-4</v>
      </c>
      <c r="Q590">
        <v>5.2234911748016977E-4</v>
      </c>
      <c r="R590">
        <v>5.4067108416688825E-4</v>
      </c>
      <c r="S590">
        <v>5.4249865755462423E-4</v>
      </c>
      <c r="T590">
        <v>4.8335112941000347E-4</v>
      </c>
      <c r="U590">
        <v>4.8335112941000347E-4</v>
      </c>
      <c r="V590">
        <v>4.9388215129564372E-4</v>
      </c>
      <c r="W590">
        <v>5.0613328152837589E-4</v>
      </c>
      <c r="X590">
        <v>-2.2467250019394536E-3</v>
      </c>
      <c r="Y590">
        <v>5.8976462690862874E-4</v>
      </c>
      <c r="Z590">
        <v>1.4181593682398574E-3</v>
      </c>
      <c r="AA590">
        <v>3.7558165259818921E-3</v>
      </c>
      <c r="AB590">
        <v>-1.8929404334466771E-4</v>
      </c>
      <c r="AC590">
        <v>-3.7380807148936768E-3</v>
      </c>
      <c r="AD590">
        <v>1.6100043857103508E-4</v>
      </c>
      <c r="AE590">
        <v>-6.3658618313323645E-3</v>
      </c>
      <c r="AF590">
        <v>-1.5367212978107947E-3</v>
      </c>
      <c r="AG590">
        <v>-1.3588165487155246E-2</v>
      </c>
      <c r="AH590">
        <v>-4.2627439199072192E-3</v>
      </c>
      <c r="AI590">
        <v>-4.0723978949277484E-3</v>
      </c>
    </row>
    <row r="591" spans="1:35">
      <c r="A591" s="738">
        <v>44690</v>
      </c>
      <c r="B591">
        <v>4.727922107445881E-4</v>
      </c>
      <c r="C591">
        <v>5.1491355147104123E-4</v>
      </c>
      <c r="D591">
        <v>5.5141430707772443E-4</v>
      </c>
      <c r="E591">
        <v>5.3683964088002689E-4</v>
      </c>
      <c r="F591">
        <v>2.2582637207602119E-4</v>
      </c>
      <c r="G591">
        <v>4.6743599278165071E-4</v>
      </c>
      <c r="H591">
        <v>5.6649799636798726E-4</v>
      </c>
      <c r="I591">
        <v>6.2376473062042415E-4</v>
      </c>
      <c r="J591">
        <v>4.9713193116640575E-4</v>
      </c>
      <c r="K591">
        <v>5.8695291971333496E-4</v>
      </c>
      <c r="L591">
        <v>6.1473291316183065E-4</v>
      </c>
      <c r="M591">
        <v>7.0938821850385914E-4</v>
      </c>
      <c r="N591">
        <v>5.8304368328543354E-4</v>
      </c>
      <c r="O591">
        <v>4.2004464744405112E-4</v>
      </c>
      <c r="P591">
        <v>4.7431408839226918E-4</v>
      </c>
      <c r="Q591">
        <v>5.2234911748016977E-4</v>
      </c>
      <c r="R591">
        <v>5.4067108416688825E-4</v>
      </c>
      <c r="S591">
        <v>5.4249865755462423E-4</v>
      </c>
      <c r="T591">
        <v>4.8335112941000347E-4</v>
      </c>
      <c r="U591">
        <v>4.8335112941000347E-4</v>
      </c>
      <c r="V591">
        <v>4.9388215129564372E-4</v>
      </c>
      <c r="W591">
        <v>5.0613328152837589E-4</v>
      </c>
      <c r="X591">
        <v>-1.0732053553338172E-2</v>
      </c>
      <c r="Y591">
        <v>7.104024844733825E-3</v>
      </c>
      <c r="Z591">
        <v>-2.4198613182566664E-3</v>
      </c>
      <c r="AA591">
        <v>-7.4101583953087857E-3</v>
      </c>
      <c r="AB591">
        <v>-3.855150777989369E-3</v>
      </c>
      <c r="AC591">
        <v>-1.1038904497764679E-2</v>
      </c>
      <c r="AD591">
        <v>7.9770756995811709E-4</v>
      </c>
      <c r="AE591">
        <v>-8.3369862966007346E-3</v>
      </c>
      <c r="AF591">
        <v>1.4521006042245155E-4</v>
      </c>
      <c r="AG591">
        <v>-3.0262219641827182E-2</v>
      </c>
      <c r="AH591">
        <v>-1.0674312980032297E-2</v>
      </c>
      <c r="AI591">
        <v>-3.1559381490783078E-2</v>
      </c>
    </row>
    <row r="592" spans="1:35">
      <c r="A592" s="738">
        <v>44691</v>
      </c>
      <c r="B592">
        <v>4.727922107445881E-4</v>
      </c>
      <c r="C592">
        <v>4.9033703402279194E-4</v>
      </c>
      <c r="D592">
        <v>5.5141430707772443E-4</v>
      </c>
      <c r="E592">
        <v>5.6631167765486268E-4</v>
      </c>
      <c r="F592">
        <v>6.9179231557714438E-4</v>
      </c>
      <c r="G592">
        <v>5.0239015924247177E-4</v>
      </c>
      <c r="H592">
        <v>5.3766108403130453E-4</v>
      </c>
      <c r="I592">
        <v>5.7612907547865966E-4</v>
      </c>
      <c r="J592">
        <v>6.4142526451105297E-4</v>
      </c>
      <c r="K592">
        <v>4.9063229576029599E-4</v>
      </c>
      <c r="L592">
        <v>6.1412886320821869E-4</v>
      </c>
      <c r="M592">
        <v>4.5025529048170476E-4</v>
      </c>
      <c r="N592">
        <v>5.4522223775510525E-4</v>
      </c>
      <c r="O592">
        <v>4.2004464744405112E-4</v>
      </c>
      <c r="P592">
        <v>4.7431408839226918E-4</v>
      </c>
      <c r="Q592">
        <v>5.2234911748016977E-4</v>
      </c>
      <c r="R592">
        <v>5.4067108416688825E-4</v>
      </c>
      <c r="S592">
        <v>5.4249865755462423E-4</v>
      </c>
      <c r="T592">
        <v>4.8335112941000347E-4</v>
      </c>
      <c r="U592">
        <v>4.8335112941000347E-4</v>
      </c>
      <c r="V592">
        <v>4.9388215129564372E-4</v>
      </c>
      <c r="W592">
        <v>5.0613328152837589E-4</v>
      </c>
      <c r="X592">
        <v>2.1631454871116063E-3</v>
      </c>
      <c r="Y592">
        <v>-1.1210516747350852E-4</v>
      </c>
      <c r="Z592">
        <v>-3.097138569509994E-4</v>
      </c>
      <c r="AA592">
        <v>-2.0563926828042201E-3</v>
      </c>
      <c r="AB592">
        <v>-5.7243020554065271E-4</v>
      </c>
      <c r="AC592">
        <v>9.4725212343731435E-3</v>
      </c>
      <c r="AD592">
        <v>9.7844135723779146E-5</v>
      </c>
      <c r="AE592">
        <v>2.3936696118118661E-3</v>
      </c>
      <c r="AF592">
        <v>-5.9358658698160927E-4</v>
      </c>
      <c r="AG592">
        <v>1.5826559790090844E-3</v>
      </c>
      <c r="AH592">
        <v>5.5600866168326046E-3</v>
      </c>
      <c r="AI592">
        <v>2.9061583372798072E-3</v>
      </c>
    </row>
    <row r="593" spans="1:35">
      <c r="A593" s="738">
        <v>44692</v>
      </c>
      <c r="B593">
        <v>4.727922107445881E-4</v>
      </c>
      <c r="C593">
        <v>4.9403719760232612E-4</v>
      </c>
      <c r="D593">
        <v>5.5141430707772443E-4</v>
      </c>
      <c r="E593">
        <v>5.176366512491537E-4</v>
      </c>
      <c r="F593">
        <v>3.4617332622222108E-4</v>
      </c>
      <c r="G593">
        <v>4.8429809045935635E-4</v>
      </c>
      <c r="H593">
        <v>5.2798798350051079E-4</v>
      </c>
      <c r="I593">
        <v>5.6874963880515494E-4</v>
      </c>
      <c r="J593">
        <v>7.2267754224664138E-4</v>
      </c>
      <c r="K593">
        <v>5.5599100674141866E-4</v>
      </c>
      <c r="L593">
        <v>6.1437106865569469E-4</v>
      </c>
      <c r="M593">
        <v>5.6210367549391904E-4</v>
      </c>
      <c r="N593">
        <v>5.6417548063047995E-4</v>
      </c>
      <c r="O593">
        <v>4.2004464744405112E-4</v>
      </c>
      <c r="P593">
        <v>4.7431408839226918E-4</v>
      </c>
      <c r="Q593">
        <v>5.2234911748016977E-4</v>
      </c>
      <c r="R593">
        <v>5.4067108416688825E-4</v>
      </c>
      <c r="S593">
        <v>5.4249865755462423E-4</v>
      </c>
      <c r="T593">
        <v>4.8335112941000347E-4</v>
      </c>
      <c r="U593">
        <v>4.8335112941000347E-4</v>
      </c>
      <c r="V593">
        <v>4.9388215129564372E-4</v>
      </c>
      <c r="W593">
        <v>5.0613328152837589E-4</v>
      </c>
      <c r="X593">
        <v>8.5751639950293335E-3</v>
      </c>
      <c r="Y593">
        <v>-5.0383094604012912E-3</v>
      </c>
      <c r="Z593">
        <v>-1.5378684586172531E-3</v>
      </c>
      <c r="AA593">
        <v>2.9395371322298303E-3</v>
      </c>
      <c r="AB593">
        <v>-1.6626463480817755E-4</v>
      </c>
      <c r="AC593">
        <v>-1.7373198904451215E-3</v>
      </c>
      <c r="AD593">
        <v>3.16411294594654E-3</v>
      </c>
      <c r="AE593">
        <v>-1.9140995952939832E-3</v>
      </c>
      <c r="AF593">
        <v>1.981316330659455E-3</v>
      </c>
      <c r="AG593">
        <v>-2.9988345666333016E-3</v>
      </c>
      <c r="AH593">
        <v>4.4265892299792942E-3</v>
      </c>
      <c r="AI593">
        <v>-1.6776218643059893E-2</v>
      </c>
    </row>
    <row r="594" spans="1:35">
      <c r="A594" s="738">
        <v>44693</v>
      </c>
      <c r="B594">
        <v>4.727922107445881E-4</v>
      </c>
      <c r="C594">
        <v>4.8296228684852061E-4</v>
      </c>
      <c r="D594">
        <v>5.5141430707772443E-4</v>
      </c>
      <c r="E594">
        <v>5.5900521236940115E-4</v>
      </c>
      <c r="F594">
        <v>3.7624612173603467E-4</v>
      </c>
      <c r="G594">
        <v>4.861614433593342E-4</v>
      </c>
      <c r="H594">
        <v>5.4352400117130273E-4</v>
      </c>
      <c r="I594">
        <v>5.3532097070596585E-4</v>
      </c>
      <c r="J594">
        <v>3.7116870319531259E-4</v>
      </c>
      <c r="K594">
        <v>4.5668819559296914E-4</v>
      </c>
      <c r="L594">
        <v>6.462436239287328E-4</v>
      </c>
      <c r="M594">
        <v>4.4070433961596045E-4</v>
      </c>
      <c r="N594">
        <v>5.3557243878854521E-4</v>
      </c>
      <c r="O594">
        <v>4.2004464744405112E-4</v>
      </c>
      <c r="P594">
        <v>4.7431408839226918E-4</v>
      </c>
      <c r="Q594">
        <v>5.2234911748016977E-4</v>
      </c>
      <c r="R594">
        <v>5.4067108416688825E-4</v>
      </c>
      <c r="S594">
        <v>5.4249865755462423E-4</v>
      </c>
      <c r="T594">
        <v>4.8335112941000347E-4</v>
      </c>
      <c r="U594">
        <v>4.8335112941000347E-4</v>
      </c>
      <c r="V594">
        <v>4.9388215129564372E-4</v>
      </c>
      <c r="W594">
        <v>5.0613328152837589E-4</v>
      </c>
      <c r="X594">
        <v>-6.5415997105155999E-4</v>
      </c>
      <c r="Y594">
        <v>-2.3277396094316671E-3</v>
      </c>
      <c r="Z594">
        <v>1.3639367548901049E-4</v>
      </c>
      <c r="AA594">
        <v>-2.2616901149743462E-3</v>
      </c>
      <c r="AB594">
        <v>-2.7299327425481801E-3</v>
      </c>
      <c r="AC594">
        <v>-1.8952964733369715E-3</v>
      </c>
      <c r="AD594">
        <v>1.272595104481189E-3</v>
      </c>
      <c r="AE594">
        <v>-3.9030556594283894E-3</v>
      </c>
      <c r="AF594">
        <v>1.3307773066832951E-3</v>
      </c>
      <c r="AG594">
        <v>2.080902235670945E-2</v>
      </c>
      <c r="AH594">
        <v>7.9261997291815156E-3</v>
      </c>
      <c r="AI594">
        <v>-1.1865980934424591E-3</v>
      </c>
    </row>
    <row r="595" spans="1:35">
      <c r="A595" s="738">
        <v>44694</v>
      </c>
      <c r="B595">
        <v>4.727922107445881E-4</v>
      </c>
      <c r="C595">
        <v>4.8535356629497706E-4</v>
      </c>
      <c r="D595">
        <v>5.5141430707772443E-4</v>
      </c>
      <c r="E595">
        <v>5.4783352949683284E-4</v>
      </c>
      <c r="F595">
        <v>5.3139609361974038E-4</v>
      </c>
      <c r="G595">
        <v>4.7701395554122783E-4</v>
      </c>
      <c r="H595">
        <v>5.3287728944995116E-4</v>
      </c>
      <c r="I595">
        <v>4.1676375901200657E-4</v>
      </c>
      <c r="J595">
        <v>5.4163507128746069E-4</v>
      </c>
      <c r="K595">
        <v>5.1785733454612348E-4</v>
      </c>
      <c r="L595">
        <v>6.1667917146057682E-4</v>
      </c>
      <c r="M595">
        <v>4.8326853173952244E-4</v>
      </c>
      <c r="N595">
        <v>8.2210295863105465E-4</v>
      </c>
      <c r="O595">
        <v>4.2004464744405112E-4</v>
      </c>
      <c r="P595">
        <v>4.7431408839226918E-4</v>
      </c>
      <c r="Q595">
        <v>5.2234911748016977E-4</v>
      </c>
      <c r="R595">
        <v>5.4067108416688825E-4</v>
      </c>
      <c r="S595">
        <v>5.4249865755462423E-4</v>
      </c>
      <c r="T595">
        <v>4.8335112941000347E-4</v>
      </c>
      <c r="U595">
        <v>4.8335112941000347E-4</v>
      </c>
      <c r="V595">
        <v>4.9388215129564372E-4</v>
      </c>
      <c r="W595">
        <v>5.0613328152837589E-4</v>
      </c>
      <c r="X595">
        <v>7.9211252881770111E-3</v>
      </c>
      <c r="Y595">
        <v>-1.2346507890141911E-3</v>
      </c>
      <c r="Z595">
        <v>5.0571303471049767E-3</v>
      </c>
      <c r="AA595">
        <v>6.6442851574679551E-3</v>
      </c>
      <c r="AB595">
        <v>3.8990514248027353E-3</v>
      </c>
      <c r="AC595">
        <v>8.7994091470813274E-3</v>
      </c>
      <c r="AD595">
        <v>-1.0880519072031802E-4</v>
      </c>
      <c r="AE595">
        <v>7.3729231822592389E-3</v>
      </c>
      <c r="AF595">
        <v>3.1076001105339035E-3</v>
      </c>
      <c r="AG595">
        <v>2.3811788032415793E-2</v>
      </c>
      <c r="AH595">
        <v>1.6251583991553797E-2</v>
      </c>
      <c r="AI595">
        <v>2.4509669298546477E-2</v>
      </c>
    </row>
    <row r="596" spans="1:35">
      <c r="A596" s="738">
        <v>44697</v>
      </c>
      <c r="B596">
        <v>4.727922107445881E-4</v>
      </c>
      <c r="C596">
        <v>4.8503613916794919E-4</v>
      </c>
      <c r="D596">
        <v>5.5141430707772443E-4</v>
      </c>
      <c r="E596">
        <v>5.4284489275158165E-4</v>
      </c>
      <c r="F596">
        <v>5.2930910594728431E-4</v>
      </c>
      <c r="G596">
        <v>4.8045411034514096E-4</v>
      </c>
      <c r="H596">
        <v>5.4167622630574286E-4</v>
      </c>
      <c r="I596">
        <v>5.0455258430148753E-4</v>
      </c>
      <c r="J596">
        <v>6.8643024711478873E-4</v>
      </c>
      <c r="K596">
        <v>4.694816994716966E-4</v>
      </c>
      <c r="L596">
        <v>6.1527267659089446E-4</v>
      </c>
      <c r="M596">
        <v>6.7428973288463645E-4</v>
      </c>
      <c r="N596">
        <v>7.5273849142676319E-4</v>
      </c>
      <c r="O596">
        <v>4.2004464744405112E-4</v>
      </c>
      <c r="P596">
        <v>4.7431408839226918E-4</v>
      </c>
      <c r="Q596">
        <v>5.2234911748016977E-4</v>
      </c>
      <c r="R596">
        <v>5.4067108416688825E-4</v>
      </c>
      <c r="S596">
        <v>5.4249865755462423E-4</v>
      </c>
      <c r="T596">
        <v>4.8335112941000347E-4</v>
      </c>
      <c r="U596">
        <v>4.8335112941000347E-4</v>
      </c>
      <c r="V596">
        <v>4.9388215129564372E-4</v>
      </c>
      <c r="W596">
        <v>5.0613328152837589E-4</v>
      </c>
      <c r="X596">
        <v>4.2657475949754442E-3</v>
      </c>
      <c r="Y596">
        <v>1.8223936075241198E-3</v>
      </c>
      <c r="Z596">
        <v>-1.7952747011505954E-3</v>
      </c>
      <c r="AA596">
        <v>2.1365511699693585E-3</v>
      </c>
      <c r="AB596">
        <v>8.5561910650788775E-5</v>
      </c>
      <c r="AC596">
        <v>2.8216518091910281E-3</v>
      </c>
      <c r="AD596">
        <v>-4.1340967948721996E-5</v>
      </c>
      <c r="AE596">
        <v>2.3416742910753463E-4</v>
      </c>
      <c r="AF596">
        <v>-1.4825219209750884E-3</v>
      </c>
      <c r="AG596">
        <v>3.5484220278416689E-3</v>
      </c>
      <c r="AH596">
        <v>3.8024903035001056E-3</v>
      </c>
      <c r="AI596">
        <v>-3.3431659553744275E-3</v>
      </c>
    </row>
    <row r="597" spans="1:35">
      <c r="A597" s="738">
        <v>44698</v>
      </c>
      <c r="B597">
        <v>4.727922107445881E-4</v>
      </c>
      <c r="C597">
        <v>4.8955314080911805E-4</v>
      </c>
      <c r="D597">
        <v>5.5141430707772443E-4</v>
      </c>
      <c r="E597">
        <v>5.4905889379086581E-4</v>
      </c>
      <c r="F597">
        <v>5.5015932717195071E-4</v>
      </c>
      <c r="G597">
        <v>4.8336552278893663E-4</v>
      </c>
      <c r="H597">
        <v>5.1410348976843601E-4</v>
      </c>
      <c r="I597">
        <v>5.3313527146992001E-4</v>
      </c>
      <c r="J597">
        <v>2.8866362321466887E-4</v>
      </c>
      <c r="K597">
        <v>4.9235257875834826E-4</v>
      </c>
      <c r="L597">
        <v>6.1853911342346635E-4</v>
      </c>
      <c r="M597">
        <v>4.2609551988870287E-4</v>
      </c>
      <c r="N597">
        <v>5.8867783765048642E-4</v>
      </c>
      <c r="O597">
        <v>4.2004464744405112E-4</v>
      </c>
      <c r="P597">
        <v>4.7431408839226918E-4</v>
      </c>
      <c r="Q597">
        <v>5.2234911748016977E-4</v>
      </c>
      <c r="R597">
        <v>5.4067108416688825E-4</v>
      </c>
      <c r="S597">
        <v>5.4249865755462423E-4</v>
      </c>
      <c r="T597">
        <v>4.8335112941000347E-4</v>
      </c>
      <c r="U597">
        <v>4.8335112941000347E-4</v>
      </c>
      <c r="V597">
        <v>4.9388215129564372E-4</v>
      </c>
      <c r="W597">
        <v>5.0613328152837589E-4</v>
      </c>
      <c r="X597">
        <v>1.4077424452167975E-3</v>
      </c>
      <c r="Y597">
        <v>-3.4336866346518224E-4</v>
      </c>
      <c r="Z597">
        <v>2.7807852402399469E-3</v>
      </c>
      <c r="AA597">
        <v>1.0530926272549479E-3</v>
      </c>
      <c r="AB597">
        <v>3.7776177289514656E-3</v>
      </c>
      <c r="AC597">
        <v>1.2032187189026544E-2</v>
      </c>
      <c r="AD597">
        <v>7.836100520679512E-4</v>
      </c>
      <c r="AE597">
        <v>4.5051498903816434E-3</v>
      </c>
      <c r="AF597">
        <v>3.2151502650197283E-3</v>
      </c>
      <c r="AG597">
        <v>9.0020228294867E-3</v>
      </c>
      <c r="AH597">
        <v>1.2421110349321918E-2</v>
      </c>
      <c r="AI597">
        <v>2.0103867892198091E-2</v>
      </c>
    </row>
    <row r="598" spans="1:35">
      <c r="A598" s="738">
        <v>44699</v>
      </c>
      <c r="B598">
        <v>4.727922107445881E-4</v>
      </c>
      <c r="C598">
        <v>4.8833087393540531E-4</v>
      </c>
      <c r="D598">
        <v>5.5141430707772443E-4</v>
      </c>
      <c r="E598">
        <v>5.0643205132905322E-4</v>
      </c>
      <c r="F598">
        <v>5.6943017578170441E-4</v>
      </c>
      <c r="G598">
        <v>4.7318669780072042E-4</v>
      </c>
      <c r="H598">
        <v>5.0705999546152292E-4</v>
      </c>
      <c r="I598">
        <v>7.9435599520838451E-5</v>
      </c>
      <c r="J598">
        <v>3.6608975417240508E-4</v>
      </c>
      <c r="K598">
        <v>4.5606426737343497E-4</v>
      </c>
      <c r="L598">
        <v>6.1486767223994931E-4</v>
      </c>
      <c r="M598">
        <v>1.7728689636342665E-6</v>
      </c>
      <c r="N598">
        <v>4.5269551689441911E-4</v>
      </c>
      <c r="O598">
        <v>4.2004464744405112E-4</v>
      </c>
      <c r="P598">
        <v>4.7431408839226918E-4</v>
      </c>
      <c r="Q598">
        <v>5.2234911748016977E-4</v>
      </c>
      <c r="R598">
        <v>5.4067108416688825E-4</v>
      </c>
      <c r="S598">
        <v>5.4249865755462423E-4</v>
      </c>
      <c r="T598">
        <v>4.8335112941000347E-4</v>
      </c>
      <c r="U598">
        <v>4.8335112941000347E-4</v>
      </c>
      <c r="V598">
        <v>4.9388215129564372E-4</v>
      </c>
      <c r="W598">
        <v>5.0613328152837589E-4</v>
      </c>
      <c r="X598">
        <v>-6.4348354231034133E-3</v>
      </c>
      <c r="Y598">
        <v>3.7937499422602272E-3</v>
      </c>
      <c r="Z598">
        <v>-2.9373093505998815E-3</v>
      </c>
      <c r="AA598">
        <v>-5.0186108280896313E-3</v>
      </c>
      <c r="AB598">
        <v>-9.9337957401568477E-4</v>
      </c>
      <c r="AC598">
        <v>-7.7956778337328059E-3</v>
      </c>
      <c r="AD598">
        <v>7.6352841294324847E-4</v>
      </c>
      <c r="AE598">
        <v>-5.4590593898514728E-3</v>
      </c>
      <c r="AF598">
        <v>1.9417875999592216E-3</v>
      </c>
      <c r="AG598">
        <v>-3.258270440296418E-2</v>
      </c>
      <c r="AH598">
        <v>-1.7732650770859282E-2</v>
      </c>
      <c r="AI598">
        <v>-3.9789951277924618E-2</v>
      </c>
    </row>
    <row r="599" spans="1:35">
      <c r="A599" s="738">
        <v>44700</v>
      </c>
      <c r="B599">
        <v>4.727922107445881E-4</v>
      </c>
      <c r="C599">
        <v>4.8367243335611931E-4</v>
      </c>
      <c r="D599">
        <v>5.5141430707772443E-4</v>
      </c>
      <c r="E599">
        <v>5.3920412777230808E-4</v>
      </c>
      <c r="F599">
        <v>6.8364804480780528E-4</v>
      </c>
      <c r="G599">
        <v>8.0571113163174779E-4</v>
      </c>
      <c r="H599">
        <v>5.7222841408144376E-4</v>
      </c>
      <c r="I599">
        <v>7.4719765732811361E-4</v>
      </c>
      <c r="J599">
        <v>6.4129810994351111E-4</v>
      </c>
      <c r="K599">
        <v>5.0959834267350068E-4</v>
      </c>
      <c r="L599">
        <v>6.1694316443805519E-4</v>
      </c>
      <c r="M599">
        <v>8.4870632562772386E-4</v>
      </c>
      <c r="N599">
        <v>6.6363615361519912E-4</v>
      </c>
      <c r="O599">
        <v>4.2004464744405112E-4</v>
      </c>
      <c r="P599">
        <v>4.7431408839226918E-4</v>
      </c>
      <c r="Q599">
        <v>5.2234911748016977E-4</v>
      </c>
      <c r="R599">
        <v>5.4067108416688825E-4</v>
      </c>
      <c r="S599">
        <v>5.4249865755462423E-4</v>
      </c>
      <c r="T599">
        <v>4.8335112941000347E-4</v>
      </c>
      <c r="U599">
        <v>4.8335112941000347E-4</v>
      </c>
      <c r="V599">
        <v>4.9388215129564372E-4</v>
      </c>
      <c r="W599">
        <v>5.0613328152837589E-4</v>
      </c>
      <c r="X599">
        <v>6.7596896677490914E-3</v>
      </c>
      <c r="Y599">
        <v>-3.1991792460031032E-3</v>
      </c>
      <c r="Z599">
        <v>6.2076130621768755E-4</v>
      </c>
      <c r="AA599">
        <v>7.7832330363847291E-4</v>
      </c>
      <c r="AB599">
        <v>5.2253996968287808E-5</v>
      </c>
      <c r="AC599">
        <v>3.2844791651387428E-3</v>
      </c>
      <c r="AD599">
        <v>2.3704462853835206E-3</v>
      </c>
      <c r="AE599">
        <v>4.5089020441329009E-3</v>
      </c>
      <c r="AF599">
        <v>7.1574368204196936E-4</v>
      </c>
      <c r="AG599">
        <v>1.1796114406096958E-2</v>
      </c>
      <c r="AH599">
        <v>1.479570104258654E-2</v>
      </c>
      <c r="AI599">
        <v>-4.2290699707200341E-3</v>
      </c>
    </row>
    <row r="600" spans="1:35">
      <c r="A600" s="738">
        <v>44701</v>
      </c>
      <c r="B600">
        <v>4.727922107445881E-4</v>
      </c>
      <c r="C600">
        <v>4.8548395608061234E-4</v>
      </c>
      <c r="D600">
        <v>5.5141430707772443E-4</v>
      </c>
      <c r="E600">
        <v>5.1872594600133048E-4</v>
      </c>
      <c r="F600">
        <v>5.2241739066016812E-4</v>
      </c>
      <c r="G600">
        <v>4.474892767245553E-4</v>
      </c>
      <c r="H600">
        <v>5.7391694094355294E-4</v>
      </c>
      <c r="I600">
        <v>9.5524937627811113E-4</v>
      </c>
      <c r="J600">
        <v>3.6834603879265515E-4</v>
      </c>
      <c r="K600">
        <v>4.8576308285208647E-4</v>
      </c>
      <c r="L600">
        <v>6.1686071022992728E-4</v>
      </c>
      <c r="M600">
        <v>4.6671857939561967E-4</v>
      </c>
      <c r="N600">
        <v>5.8584952497309217E-4</v>
      </c>
      <c r="O600">
        <v>4.2004464744405112E-4</v>
      </c>
      <c r="P600">
        <v>4.7431408839226918E-4</v>
      </c>
      <c r="Q600">
        <v>5.2234911748016977E-4</v>
      </c>
      <c r="R600">
        <v>5.4067108416688825E-4</v>
      </c>
      <c r="S600">
        <v>5.4249865755462423E-4</v>
      </c>
      <c r="T600">
        <v>4.8335112941000347E-4</v>
      </c>
      <c r="U600">
        <v>4.8335112941000347E-4</v>
      </c>
      <c r="V600">
        <v>4.9388215129564372E-4</v>
      </c>
      <c r="W600">
        <v>5.0613328152837589E-4</v>
      </c>
      <c r="X600">
        <v>3.5387699912292625E-4</v>
      </c>
      <c r="Y600">
        <v>1.7057887734825972E-3</v>
      </c>
      <c r="Z600">
        <v>-1.4979810447141029E-3</v>
      </c>
      <c r="AA600">
        <v>-7.9017849474727342E-7</v>
      </c>
      <c r="AB600">
        <v>-1.6229490029178173E-3</v>
      </c>
      <c r="AC600">
        <v>2.5232348291412965E-3</v>
      </c>
      <c r="AD600">
        <v>8.1746990461106783E-4</v>
      </c>
      <c r="AE600">
        <v>9.2012105140049094E-4</v>
      </c>
      <c r="AF600">
        <v>-1.0293564692918089E-3</v>
      </c>
      <c r="AG600">
        <v>1.1010349485730542E-2</v>
      </c>
      <c r="AH600">
        <v>1.2000565934824126E-2</v>
      </c>
      <c r="AI600">
        <v>-6.2963233607882252E-5</v>
      </c>
    </row>
    <row r="601" spans="1:35">
      <c r="A601" s="738">
        <v>44704</v>
      </c>
      <c r="B601">
        <v>4.727922107445881E-4</v>
      </c>
      <c r="C601">
        <v>4.7069255999088178E-4</v>
      </c>
      <c r="D601">
        <v>5.5141430707772443E-4</v>
      </c>
      <c r="E601">
        <v>5.2685693037246573E-4</v>
      </c>
      <c r="F601">
        <v>4.321640053401854E-4</v>
      </c>
      <c r="G601">
        <v>4.9170451119295855E-4</v>
      </c>
      <c r="H601">
        <v>5.6469278087600827E-4</v>
      </c>
      <c r="I601">
        <v>6.4558141623716203E-4</v>
      </c>
      <c r="J601">
        <v>6.8656810405753887E-4</v>
      </c>
      <c r="K601">
        <v>5.1254412471490873E-4</v>
      </c>
      <c r="L601">
        <v>6.1334739668983396E-4</v>
      </c>
      <c r="M601">
        <v>8.9334170065091811E-4</v>
      </c>
      <c r="N601">
        <v>8.4587363383681335E-4</v>
      </c>
      <c r="O601">
        <v>4.2004464744405112E-4</v>
      </c>
      <c r="P601">
        <v>4.7431408839226918E-4</v>
      </c>
      <c r="Q601">
        <v>5.2234911748016977E-4</v>
      </c>
      <c r="R601">
        <v>5.4067108416688825E-4</v>
      </c>
      <c r="S601">
        <v>5.4249865755462423E-4</v>
      </c>
      <c r="T601">
        <v>4.8335112941000347E-4</v>
      </c>
      <c r="U601">
        <v>4.8335112941000347E-4</v>
      </c>
      <c r="V601">
        <v>4.9388215129564372E-4</v>
      </c>
      <c r="W601">
        <v>5.0613328152837589E-4</v>
      </c>
      <c r="X601">
        <v>4.7893845186257611E-3</v>
      </c>
      <c r="Y601">
        <v>-2.3681672890708549E-3</v>
      </c>
      <c r="Z601">
        <v>1.1187568856751984E-3</v>
      </c>
      <c r="AA601">
        <v>1.9735027412528527E-3</v>
      </c>
      <c r="AB601">
        <v>2.0200385913904384E-3</v>
      </c>
      <c r="AC601">
        <v>2.5319961461442997E-3</v>
      </c>
      <c r="AD601">
        <v>5.3349905857280611E-4</v>
      </c>
      <c r="AE601">
        <v>1.586036592229112E-3</v>
      </c>
      <c r="AF601">
        <v>3.7893258491061843E-4</v>
      </c>
      <c r="AG601">
        <v>5.0285745023894712E-3</v>
      </c>
      <c r="AH601">
        <v>1.2075354128623594E-2</v>
      </c>
      <c r="AI601">
        <v>1.8559466773542255E-2</v>
      </c>
    </row>
    <row r="602" spans="1:35">
      <c r="A602" s="738">
        <v>44705</v>
      </c>
      <c r="B602">
        <v>4.727922107445881E-4</v>
      </c>
      <c r="C602">
        <v>4.7586567379509503E-4</v>
      </c>
      <c r="D602">
        <v>5.5141430707772443E-4</v>
      </c>
      <c r="E602">
        <v>5.4769807122512226E-4</v>
      </c>
      <c r="F602">
        <v>4.7643423665677531E-4</v>
      </c>
      <c r="G602">
        <v>4.4184652152923221E-4</v>
      </c>
      <c r="H602">
        <v>5.518241674262736E-4</v>
      </c>
      <c r="I602">
        <v>4.1024073066342481E-4</v>
      </c>
      <c r="J602">
        <v>1.5426258551087813E-4</v>
      </c>
      <c r="K602">
        <v>5.6404459834569209E-4</v>
      </c>
      <c r="L602">
        <v>6.1218233091442364E-4</v>
      </c>
      <c r="M602">
        <v>5.4667810968811459E-4</v>
      </c>
      <c r="N602">
        <v>3.4759090650715585E-4</v>
      </c>
      <c r="O602">
        <v>4.2004464744405112E-4</v>
      </c>
      <c r="P602">
        <v>4.7431408839226918E-4</v>
      </c>
      <c r="Q602">
        <v>5.2234911748016977E-4</v>
      </c>
      <c r="R602">
        <v>5.4067108416688825E-4</v>
      </c>
      <c r="S602">
        <v>5.4249865755462423E-4</v>
      </c>
      <c r="T602">
        <v>4.8335112941000347E-4</v>
      </c>
      <c r="U602">
        <v>4.8335112941000347E-4</v>
      </c>
      <c r="V602">
        <v>4.9388215129564372E-4</v>
      </c>
      <c r="W602">
        <v>5.0613328152837589E-4</v>
      </c>
      <c r="X602">
        <v>-1.8575073729037994E-3</v>
      </c>
      <c r="Y602">
        <v>-5.9982892993122316E-3</v>
      </c>
      <c r="Z602">
        <v>-2.8791576249652673E-3</v>
      </c>
      <c r="AA602">
        <v>-3.4301450689783186E-3</v>
      </c>
      <c r="AB602">
        <v>-5.1075151191692925E-3</v>
      </c>
      <c r="AC602">
        <v>-8.6599503032510627E-3</v>
      </c>
      <c r="AD602">
        <v>4.419819510643741E-4</v>
      </c>
      <c r="AE602">
        <v>-4.5425613703373724E-3</v>
      </c>
      <c r="AF602">
        <v>-3.7665785496536763E-3</v>
      </c>
      <c r="AG602">
        <v>-3.8660575913540551E-4</v>
      </c>
      <c r="AH602">
        <v>-7.7282624077926743E-3</v>
      </c>
      <c r="AI602">
        <v>-7.4325966166490787E-3</v>
      </c>
    </row>
    <row r="603" spans="1:35">
      <c r="A603" s="738">
        <v>44706</v>
      </c>
      <c r="B603">
        <v>4.727922107445881E-4</v>
      </c>
      <c r="C603">
        <v>4.7376030473600395E-4</v>
      </c>
      <c r="D603">
        <v>5.5141430707772443E-4</v>
      </c>
      <c r="E603">
        <v>5.5328054446390773E-4</v>
      </c>
      <c r="F603">
        <v>5.0934152389436882E-4</v>
      </c>
      <c r="G603">
        <v>5.0951743061222743E-4</v>
      </c>
      <c r="H603">
        <v>5.8049302066698338E-4</v>
      </c>
      <c r="I603">
        <v>6.9607178582020701E-4</v>
      </c>
      <c r="J603">
        <v>7.5721197434841514E-4</v>
      </c>
      <c r="K603">
        <v>4.7155413689825565E-4</v>
      </c>
      <c r="L603">
        <v>6.1339246728575603E-4</v>
      </c>
      <c r="M603">
        <v>4.4390675567806959E-4</v>
      </c>
      <c r="N603">
        <v>9.3730932375102327E-4</v>
      </c>
      <c r="O603">
        <v>4.2004464744405112E-4</v>
      </c>
      <c r="P603">
        <v>4.7431408839226918E-4</v>
      </c>
      <c r="Q603">
        <v>5.2234911748016977E-4</v>
      </c>
      <c r="R603">
        <v>5.4067108416688825E-4</v>
      </c>
      <c r="S603">
        <v>5.4249865755462423E-4</v>
      </c>
      <c r="T603">
        <v>4.8335112941000347E-4</v>
      </c>
      <c r="U603">
        <v>4.8335112941000347E-4</v>
      </c>
      <c r="V603">
        <v>4.9388215129564372E-4</v>
      </c>
      <c r="W603">
        <v>5.0613328152837589E-4</v>
      </c>
      <c r="X603">
        <v>2.7845687931182805E-3</v>
      </c>
      <c r="Y603">
        <v>-1.0851037203543079E-3</v>
      </c>
      <c r="Z603">
        <v>9.0007147702997337E-4</v>
      </c>
      <c r="AA603">
        <v>1.2669308109563016E-3</v>
      </c>
      <c r="AB603">
        <v>1.8383884498842651E-3</v>
      </c>
      <c r="AC603">
        <v>2.7645053254223839E-3</v>
      </c>
      <c r="AD603">
        <v>7.3284615522739571E-4</v>
      </c>
      <c r="AE603">
        <v>6.0460882135005001E-3</v>
      </c>
      <c r="AF603">
        <v>4.525375668132714E-3</v>
      </c>
      <c r="AG603">
        <v>7.0624669536973883E-3</v>
      </c>
      <c r="AH603">
        <v>7.8505342733694583E-3</v>
      </c>
      <c r="AI603">
        <v>9.7899888391081991E-3</v>
      </c>
    </row>
    <row r="604" spans="1:35">
      <c r="A604" s="738">
        <v>44707</v>
      </c>
      <c r="B604">
        <v>4.727922107445881E-4</v>
      </c>
      <c r="C604">
        <v>4.7402591145662143E-4</v>
      </c>
      <c r="D604">
        <v>5.5141430707772443E-4</v>
      </c>
      <c r="E604">
        <v>5.7657716852954621E-4</v>
      </c>
      <c r="F604">
        <v>5.2653940894598072E-4</v>
      </c>
      <c r="G604">
        <v>4.596887891243906E-4</v>
      </c>
      <c r="H604">
        <v>5.1714160783356E-4</v>
      </c>
      <c r="I604">
        <v>4.9384618617653864E-4</v>
      </c>
      <c r="J604">
        <v>1.9952916356680284E-4</v>
      </c>
      <c r="K604">
        <v>5.2993595178052466E-4</v>
      </c>
      <c r="L604">
        <v>6.1268544377157674E-4</v>
      </c>
      <c r="M604">
        <v>5.4521803561180526E-4</v>
      </c>
      <c r="N604">
        <v>5.8350557995812125E-4</v>
      </c>
      <c r="O604">
        <v>4.2004464744405112E-4</v>
      </c>
      <c r="P604">
        <v>4.7431408839226918E-4</v>
      </c>
      <c r="Q604">
        <v>5.2234911748016977E-4</v>
      </c>
      <c r="R604">
        <v>5.4067108416688825E-4</v>
      </c>
      <c r="S604">
        <v>5.4249865755462423E-4</v>
      </c>
      <c r="T604">
        <v>4.8335112941000347E-4</v>
      </c>
      <c r="U604">
        <v>4.8335112941000347E-4</v>
      </c>
      <c r="V604">
        <v>4.9388215129564372E-4</v>
      </c>
      <c r="W604">
        <v>5.0613328152837589E-4</v>
      </c>
      <c r="X604">
        <v>5.1041859370006826E-3</v>
      </c>
      <c r="Y604">
        <v>3.3877880024417717E-3</v>
      </c>
      <c r="Z604">
        <v>1.9065210616002748E-3</v>
      </c>
      <c r="AA604">
        <v>-3.1820138037630397E-4</v>
      </c>
      <c r="AB604">
        <v>2.6745370378242761E-3</v>
      </c>
      <c r="AC604">
        <v>-1.7535492704578992E-4</v>
      </c>
      <c r="AD604">
        <v>-2.3277148686218219E-4</v>
      </c>
      <c r="AE604">
        <v>5.1887939577817122E-3</v>
      </c>
      <c r="AF604">
        <v>2.1938975266193594E-3</v>
      </c>
      <c r="AG604">
        <v>2.0841334228958841E-2</v>
      </c>
      <c r="AH604">
        <v>9.6863058454834672E-3</v>
      </c>
      <c r="AI604">
        <v>2.0369582917544538E-2</v>
      </c>
    </row>
    <row r="605" spans="1:35">
      <c r="A605" s="738">
        <v>44708</v>
      </c>
      <c r="B605">
        <v>4.727922107445881E-4</v>
      </c>
      <c r="C605">
        <v>4.7926982523871509E-4</v>
      </c>
      <c r="D605">
        <v>5.5141430707772443E-4</v>
      </c>
      <c r="E605">
        <v>5.125633316411804E-4</v>
      </c>
      <c r="F605">
        <v>2.6813462462182969E-4</v>
      </c>
      <c r="G605">
        <v>4.5374062204195376E-4</v>
      </c>
      <c r="H605">
        <v>5.2312875135718251E-4</v>
      </c>
      <c r="I605">
        <v>5.0760532810567582E-4</v>
      </c>
      <c r="J605">
        <v>6.4255653689948566E-4</v>
      </c>
      <c r="K605">
        <v>5.2293659693081196E-4</v>
      </c>
      <c r="L605">
        <v>6.109661962883095E-4</v>
      </c>
      <c r="M605">
        <v>2.3964369391249463E-4</v>
      </c>
      <c r="N605">
        <v>6.7450474619201728E-4</v>
      </c>
      <c r="O605">
        <v>4.2004464744405112E-4</v>
      </c>
      <c r="P605">
        <v>4.7431408839226918E-4</v>
      </c>
      <c r="Q605">
        <v>5.2234911748016977E-4</v>
      </c>
      <c r="R605">
        <v>5.4067108416688825E-4</v>
      </c>
      <c r="S605">
        <v>5.4249865755462423E-4</v>
      </c>
      <c r="T605">
        <v>4.8335112941000347E-4</v>
      </c>
      <c r="U605">
        <v>4.8335112941000347E-4</v>
      </c>
      <c r="V605">
        <v>4.9388215129564372E-4</v>
      </c>
      <c r="W605">
        <v>5.0613328152837589E-4</v>
      </c>
      <c r="X605">
        <v>2.4002009304961991E-3</v>
      </c>
      <c r="Y605">
        <v>-9.4200036578340196E-4</v>
      </c>
      <c r="Z605">
        <v>9.3728786481084292E-4</v>
      </c>
      <c r="AA605">
        <v>1.7255483012739159E-3</v>
      </c>
      <c r="AB605">
        <v>1.6247693849602562E-3</v>
      </c>
      <c r="AC605">
        <v>7.6459187332857947E-3</v>
      </c>
      <c r="AD605">
        <v>1.8323806213471627E-4</v>
      </c>
      <c r="AE605">
        <v>2.5812225531565147E-3</v>
      </c>
      <c r="AF605">
        <v>-7.2455317407482678E-4</v>
      </c>
      <c r="AG605">
        <v>7.8509587349182564E-3</v>
      </c>
      <c r="AH605">
        <v>1.4014176006256207E-3</v>
      </c>
      <c r="AI605">
        <v>2.364341358898403E-2</v>
      </c>
    </row>
    <row r="606" spans="1:35">
      <c r="A606" s="738">
        <v>44711</v>
      </c>
      <c r="B606">
        <v>4.727922107445881E-4</v>
      </c>
      <c r="C606">
        <v>4.758585992656883E-4</v>
      </c>
      <c r="D606">
        <v>5.5141430707772443E-4</v>
      </c>
      <c r="E606">
        <v>4.8233305144695926E-4</v>
      </c>
      <c r="F606">
        <v>5.5767312300281091E-4</v>
      </c>
      <c r="G606">
        <v>4.5353483486376689E-4</v>
      </c>
      <c r="H606">
        <v>5.231604140192303E-4</v>
      </c>
      <c r="I606">
        <v>5.1224632610202825E-4</v>
      </c>
      <c r="J606">
        <v>7.3855275940859499E-4</v>
      </c>
      <c r="K606">
        <v>4.7729290210174469E-4</v>
      </c>
      <c r="L606">
        <v>6.1053682337508519E-4</v>
      </c>
      <c r="M606">
        <v>3.8247632619858862E-4</v>
      </c>
      <c r="N606">
        <v>3.5770335939644404E-4</v>
      </c>
      <c r="O606">
        <v>4.2004464744405112E-4</v>
      </c>
      <c r="P606">
        <v>4.7431408839226918E-4</v>
      </c>
      <c r="Q606">
        <v>5.2234911748016977E-4</v>
      </c>
      <c r="R606">
        <v>5.4067108416688825E-4</v>
      </c>
      <c r="S606">
        <v>5.4249865755462423E-4</v>
      </c>
      <c r="T606">
        <v>4.8335112941000347E-4</v>
      </c>
      <c r="U606">
        <v>4.8335112941000347E-4</v>
      </c>
      <c r="V606">
        <v>4.9388215129564372E-4</v>
      </c>
      <c r="W606">
        <v>5.0613328152837589E-4</v>
      </c>
      <c r="X606">
        <v>-2.0948214817273492E-4</v>
      </c>
      <c r="Y606">
        <v>-4.5009261501433029E-3</v>
      </c>
      <c r="Z606">
        <v>-1.3375566328013289E-3</v>
      </c>
      <c r="AA606">
        <v>2.0338343438557338E-3</v>
      </c>
      <c r="AB606">
        <v>8.420042610448597E-4</v>
      </c>
      <c r="AC606">
        <v>-5.1402409652667735E-4</v>
      </c>
      <c r="AD606">
        <v>3.8482386871208085E-4</v>
      </c>
      <c r="AE606">
        <v>9.686923382599133E-4</v>
      </c>
      <c r="AF606">
        <v>-2.5124195726367038E-3</v>
      </c>
      <c r="AG606">
        <v>-9.3211850021293063E-3</v>
      </c>
      <c r="AH606">
        <v>-6.0593082641000606E-3</v>
      </c>
      <c r="AI606">
        <v>-1.3814595626737702E-4</v>
      </c>
    </row>
    <row r="607" spans="1:35">
      <c r="A607" s="738">
        <v>44712</v>
      </c>
      <c r="B607">
        <v>4.727922107445881E-4</v>
      </c>
      <c r="C607">
        <v>4.7930163843212803E-4</v>
      </c>
      <c r="D607">
        <v>5.5141430707772443E-4</v>
      </c>
      <c r="E607">
        <v>4.8140995367962347E-4</v>
      </c>
      <c r="F607">
        <v>8.5270791164759885E-4</v>
      </c>
      <c r="G607">
        <v>4.6427166405704767E-4</v>
      </c>
      <c r="H607">
        <v>5.1749302473114156E-4</v>
      </c>
      <c r="I607">
        <v>5.1128463236471688E-4</v>
      </c>
      <c r="J607">
        <v>5.915395459659134E-4</v>
      </c>
      <c r="K607">
        <v>5.532200911571028E-4</v>
      </c>
      <c r="L607">
        <v>6.1069228020360633E-4</v>
      </c>
      <c r="M607">
        <v>1.5756377428362001E-3</v>
      </c>
      <c r="N607">
        <v>6.7992448057352384E-4</v>
      </c>
      <c r="O607">
        <v>4.2004464744405112E-4</v>
      </c>
      <c r="P607">
        <v>4.7431408839226918E-4</v>
      </c>
      <c r="Q607">
        <v>5.2234911748016977E-4</v>
      </c>
      <c r="R607">
        <v>5.4067108416688825E-4</v>
      </c>
      <c r="S607">
        <v>5.4249865755462423E-4</v>
      </c>
      <c r="T607">
        <v>4.8335112941000347E-4</v>
      </c>
      <c r="U607">
        <v>4.8335112941000347E-4</v>
      </c>
      <c r="V607">
        <v>4.9388215129564372E-4</v>
      </c>
      <c r="W607">
        <v>5.0613328152837589E-4</v>
      </c>
      <c r="X607">
        <v>1.578401873432167E-4</v>
      </c>
      <c r="Y607">
        <v>7.9540171789891367E-3</v>
      </c>
      <c r="Z607">
        <v>4.1385030646261534E-3</v>
      </c>
      <c r="AA607">
        <v>1.4950915291433997E-3</v>
      </c>
      <c r="AB607">
        <v>2.5116615328470981E-3</v>
      </c>
      <c r="AC607">
        <v>1.4917705058239417E-3</v>
      </c>
      <c r="AD607">
        <v>2.2655754774114634E-4</v>
      </c>
      <c r="AE607">
        <v>-4.8688865903449008E-3</v>
      </c>
      <c r="AF607">
        <v>3.6646433554230473E-3</v>
      </c>
      <c r="AG607">
        <v>-2.9197263868467882E-3</v>
      </c>
      <c r="AH607">
        <v>-3.6097777482146931E-4</v>
      </c>
      <c r="AI607">
        <v>-4.0852450295609799E-3</v>
      </c>
    </row>
    <row r="608" spans="1:35">
      <c r="A608" s="738">
        <v>44713</v>
      </c>
      <c r="B608">
        <v>4.727922107445881E-4</v>
      </c>
      <c r="C608">
        <v>4.7996854653398202E-4</v>
      </c>
      <c r="D608">
        <v>5.5141430707772443E-4</v>
      </c>
      <c r="E608">
        <v>4.9688109831147464E-4</v>
      </c>
      <c r="F608">
        <v>2.7485750572320278E-4</v>
      </c>
      <c r="G608">
        <v>4.6301456334441049E-4</v>
      </c>
      <c r="H608">
        <v>5.1627519875019345E-4</v>
      </c>
      <c r="I608">
        <v>4.2713443129938078E-4</v>
      </c>
      <c r="J608">
        <v>3.8730122494379238E-4</v>
      </c>
      <c r="K608">
        <v>4.8927188190872606E-4</v>
      </c>
      <c r="L608">
        <v>6.1326196312072589E-4</v>
      </c>
      <c r="M608">
        <v>4.7287823385477878E-4</v>
      </c>
      <c r="N608">
        <v>4.5895258499009106E-3</v>
      </c>
      <c r="O608">
        <v>5.2496590600359383E-4</v>
      </c>
      <c r="P608">
        <v>5.792410385792035E-4</v>
      </c>
      <c r="Q608">
        <v>6.2728110544663096E-4</v>
      </c>
      <c r="R608">
        <v>6.4560499369026303E-4</v>
      </c>
      <c r="S608">
        <v>6.4743275874867834E-4</v>
      </c>
      <c r="T608">
        <v>4.8335112941000347E-4</v>
      </c>
      <c r="U608">
        <v>4.8335112941000347E-4</v>
      </c>
      <c r="V608">
        <v>4.9388215129564372E-4</v>
      </c>
      <c r="W608">
        <v>5.0613328152837589E-4</v>
      </c>
      <c r="X608">
        <v>-1.4118133437135416E-4</v>
      </c>
      <c r="Y608">
        <v>1.9015889961340182E-3</v>
      </c>
      <c r="Z608">
        <v>3.6662590397695816E-3</v>
      </c>
      <c r="AA608">
        <v>5.9322973636874998E-3</v>
      </c>
      <c r="AB608">
        <v>1.8488830882306129E-3</v>
      </c>
      <c r="AC608">
        <v>4.2243755279225415E-3</v>
      </c>
      <c r="AD608">
        <v>3.5438787398889282E-4</v>
      </c>
      <c r="AE608">
        <v>-7.0466581142769602E-4</v>
      </c>
      <c r="AF608">
        <v>3.2947292871563505E-3</v>
      </c>
      <c r="AG608">
        <v>-6.9220169558821265E-3</v>
      </c>
      <c r="AH608">
        <v>-3.2083788665404622E-4</v>
      </c>
      <c r="AI608">
        <v>-6.9298804915390866E-3</v>
      </c>
    </row>
    <row r="609" spans="1:35">
      <c r="A609" s="738">
        <v>44714</v>
      </c>
      <c r="B609">
        <v>4.727922107445881E-4</v>
      </c>
      <c r="C609">
        <v>4.7737584704687919E-4</v>
      </c>
      <c r="D609">
        <v>5.5141430707772443E-4</v>
      </c>
      <c r="E609">
        <v>5.7278090302603779E-4</v>
      </c>
      <c r="F609">
        <v>7.4291008713633921E-4</v>
      </c>
      <c r="G609">
        <v>4.4718272281718541E-4</v>
      </c>
      <c r="H609">
        <v>5.285323200918679E-4</v>
      </c>
      <c r="I609">
        <v>4.821553602398776E-4</v>
      </c>
      <c r="J609">
        <v>1.8639004293929951E-4</v>
      </c>
      <c r="K609">
        <v>4.9702699289833063E-4</v>
      </c>
      <c r="L609">
        <v>6.0597583566113222E-4</v>
      </c>
      <c r="M609">
        <v>4.3249175707904541E-4</v>
      </c>
      <c r="N609">
        <v>0</v>
      </c>
      <c r="O609">
        <v>5.2496590600359383E-4</v>
      </c>
      <c r="P609">
        <v>5.792410385792035E-4</v>
      </c>
      <c r="Q609">
        <v>6.2728110544663096E-4</v>
      </c>
      <c r="R609">
        <v>6.4560499369026303E-4</v>
      </c>
      <c r="S609">
        <v>6.4743275874867834E-4</v>
      </c>
      <c r="T609">
        <v>4.8335112941000347E-4</v>
      </c>
      <c r="U609">
        <v>4.8335112941000347E-4</v>
      </c>
      <c r="V609">
        <v>4.9388215129564372E-4</v>
      </c>
      <c r="W609">
        <v>5.0613328152837589E-4</v>
      </c>
      <c r="X609">
        <v>2.4529354263800318E-3</v>
      </c>
      <c r="Y609">
        <v>-3.100673159308398E-3</v>
      </c>
      <c r="Z609">
        <v>-6.9237101185071204E-4</v>
      </c>
      <c r="AA609">
        <v>1.8056201551086559E-3</v>
      </c>
      <c r="AB609">
        <v>2.5182774746270731E-3</v>
      </c>
      <c r="AC609">
        <v>1.8336678618260382E-3</v>
      </c>
      <c r="AD609">
        <v>8.9532609587816836E-4</v>
      </c>
      <c r="AE609">
        <v>2.2940362176016027E-3</v>
      </c>
      <c r="AF609">
        <v>3.7636848752709007E-4</v>
      </c>
      <c r="AG609">
        <v>1.8097102064833503E-2</v>
      </c>
      <c r="AH609">
        <v>9.3823829843913131E-3</v>
      </c>
      <c r="AI609">
        <v>1.827409817830028E-2</v>
      </c>
    </row>
    <row r="610" spans="1:35">
      <c r="A610" s="738">
        <v>44715</v>
      </c>
      <c r="B610">
        <v>4.727922107445881E-4</v>
      </c>
      <c r="C610">
        <v>4.7698521891370582E-4</v>
      </c>
      <c r="D610">
        <v>5.5141430707772443E-4</v>
      </c>
      <c r="E610">
        <v>5.3332418603635467E-4</v>
      </c>
      <c r="F610">
        <v>4.9976777303939457E-4</v>
      </c>
      <c r="G610">
        <v>4.7612258257223594E-4</v>
      </c>
      <c r="H610">
        <v>5.258421190381668E-4</v>
      </c>
      <c r="I610">
        <v>4.1836503781356171E-4</v>
      </c>
      <c r="J610">
        <v>3.5660046118590749E-4</v>
      </c>
      <c r="K610">
        <v>4.7693293374395651E-4</v>
      </c>
      <c r="L610">
        <v>6.0489740007496628E-4</v>
      </c>
      <c r="M610">
        <v>4.7935262181786342E-4</v>
      </c>
      <c r="N610">
        <v>-2.7183166666666647E-3</v>
      </c>
      <c r="O610">
        <v>5.2496590600359383E-4</v>
      </c>
      <c r="P610">
        <v>5.792410385792035E-4</v>
      </c>
      <c r="Q610">
        <v>6.2728110544663096E-4</v>
      </c>
      <c r="R610">
        <v>6.4560499369026303E-4</v>
      </c>
      <c r="S610">
        <v>6.4743275874867834E-4</v>
      </c>
      <c r="T610">
        <v>4.8335112941000347E-4</v>
      </c>
      <c r="U610">
        <v>4.8335112941000347E-4</v>
      </c>
      <c r="V610">
        <v>4.9388215129564372E-4</v>
      </c>
      <c r="W610">
        <v>5.0613328152837589E-4</v>
      </c>
      <c r="X610">
        <v>1.7094632923100317E-3</v>
      </c>
      <c r="Y610">
        <v>3.8509419136787404E-3</v>
      </c>
      <c r="Z610">
        <v>-1.4301203107498495E-3</v>
      </c>
      <c r="AA610">
        <v>3.8113576657514692E-3</v>
      </c>
      <c r="AB610">
        <v>6.9440843511126005E-4</v>
      </c>
      <c r="AC610">
        <v>-1.2190446858212356E-3</v>
      </c>
      <c r="AD610">
        <v>-1.0462834315827507E-4</v>
      </c>
      <c r="AE610">
        <v>-4.5779604377140792E-3</v>
      </c>
      <c r="AF610">
        <v>-1.5066797321666714E-3</v>
      </c>
      <c r="AG610">
        <v>-1.6538646693518011E-2</v>
      </c>
      <c r="AH610">
        <v>-9.3738968168612935E-3</v>
      </c>
      <c r="AI610">
        <v>-1.5433443715412887E-2</v>
      </c>
    </row>
    <row r="611" spans="1:35">
      <c r="A611" s="738">
        <v>44718</v>
      </c>
      <c r="B611">
        <v>4.727922107445881E-4</v>
      </c>
      <c r="C611">
        <v>4.7838552778789456E-4</v>
      </c>
      <c r="D611">
        <v>5.5141430707772443E-4</v>
      </c>
      <c r="E611">
        <v>5.2899128055949873E-4</v>
      </c>
      <c r="F611">
        <v>4.8059117574239529E-4</v>
      </c>
      <c r="G611">
        <v>4.4625001755349558E-4</v>
      </c>
      <c r="H611">
        <v>5.5191050010594545E-4</v>
      </c>
      <c r="I611">
        <v>4.8591034535250266E-4</v>
      </c>
      <c r="J611">
        <v>2.7551602671938014E-4</v>
      </c>
      <c r="K611">
        <v>5.123447078552168E-4</v>
      </c>
      <c r="L611">
        <v>6.0340932972935413E-4</v>
      </c>
      <c r="M611">
        <v>7.7992994357956036E-4</v>
      </c>
      <c r="N611">
        <v>5.2230311860568257E-4</v>
      </c>
      <c r="O611">
        <v>5.2496590600359383E-4</v>
      </c>
      <c r="P611">
        <v>5.792410385792035E-4</v>
      </c>
      <c r="Q611">
        <v>6.2728110544663096E-4</v>
      </c>
      <c r="R611">
        <v>6.4560499369026303E-4</v>
      </c>
      <c r="S611">
        <v>6.4743275874867834E-4</v>
      </c>
      <c r="T611">
        <v>4.8335112941000347E-4</v>
      </c>
      <c r="U611">
        <v>4.8335112941000347E-4</v>
      </c>
      <c r="V611">
        <v>4.9388215129564372E-4</v>
      </c>
      <c r="W611">
        <v>5.0613328152837589E-4</v>
      </c>
      <c r="X611">
        <v>4.7862292437561571E-4</v>
      </c>
      <c r="Y611">
        <v>3.1548303893367269E-3</v>
      </c>
      <c r="Z611">
        <v>1.9742756301541764E-3</v>
      </c>
      <c r="AA611">
        <v>3.3137387125008466E-3</v>
      </c>
      <c r="AB611">
        <v>2.7385411683973349E-3</v>
      </c>
      <c r="AC611">
        <v>-2.8905113229111823E-3</v>
      </c>
      <c r="AD611">
        <v>4.4071052906957675E-4</v>
      </c>
      <c r="AE611">
        <v>-1.9489661499179078E-3</v>
      </c>
      <c r="AF611">
        <v>-3.6419108354758256E-3</v>
      </c>
      <c r="AG611">
        <v>-8.7329967285321164E-3</v>
      </c>
      <c r="AH611">
        <v>-8.7485853295061755E-3</v>
      </c>
      <c r="AI611">
        <v>3.7337937244179553E-3</v>
      </c>
    </row>
    <row r="612" spans="1:35">
      <c r="A612" s="738">
        <v>44719</v>
      </c>
      <c r="B612">
        <v>4.727922107445881E-4</v>
      </c>
      <c r="C612">
        <v>4.7498425735081895E-4</v>
      </c>
      <c r="D612">
        <v>5.5141430707772443E-4</v>
      </c>
      <c r="E612">
        <v>5.0847918748031518E-4</v>
      </c>
      <c r="F612">
        <v>4.0571145606960179E-4</v>
      </c>
      <c r="G612">
        <v>4.4969007775752523E-4</v>
      </c>
      <c r="H612">
        <v>4.6837155704948508E-4</v>
      </c>
      <c r="I612">
        <v>5.3591652541862267E-4</v>
      </c>
      <c r="J612">
        <v>4.56891225077527E-4</v>
      </c>
      <c r="K612">
        <v>4.7826396703309904E-4</v>
      </c>
      <c r="L612">
        <v>6.048629510344572E-4</v>
      </c>
      <c r="M612">
        <v>4.7818682361078224E-4</v>
      </c>
      <c r="N612">
        <v>6.9511914464581714E-4</v>
      </c>
      <c r="O612">
        <v>5.2496590600359383E-4</v>
      </c>
      <c r="P612">
        <v>5.792410385792035E-4</v>
      </c>
      <c r="Q612">
        <v>6.2728110544663096E-4</v>
      </c>
      <c r="R612">
        <v>6.4560499369026303E-4</v>
      </c>
      <c r="S612">
        <v>6.4743275874867834E-4</v>
      </c>
      <c r="T612">
        <v>4.8335112941000347E-4</v>
      </c>
      <c r="U612">
        <v>4.8335112941000347E-4</v>
      </c>
      <c r="V612">
        <v>4.9388215129564372E-4</v>
      </c>
      <c r="W612">
        <v>5.0613328152837589E-4</v>
      </c>
      <c r="X612">
        <v>2.0423968538907378E-3</v>
      </c>
      <c r="Y612">
        <v>-9.4992918866831921E-5</v>
      </c>
      <c r="Z612">
        <v>1.9926421567020292E-3</v>
      </c>
      <c r="AA612">
        <v>-1.4351785154526064E-3</v>
      </c>
      <c r="AB612">
        <v>-4.1852945494365024E-3</v>
      </c>
      <c r="AC612">
        <v>-3.2899602431020192E-3</v>
      </c>
      <c r="AD612">
        <v>1.1081225097280267E-3</v>
      </c>
      <c r="AE612">
        <v>5.3927824763899679E-4</v>
      </c>
      <c r="AF612">
        <v>1.5896807184598849E-3</v>
      </c>
      <c r="AG612">
        <v>8.0303565961714618E-3</v>
      </c>
      <c r="AH612">
        <v>-9.5481670167352206E-4</v>
      </c>
      <c r="AI612">
        <v>9.6991265285100159E-3</v>
      </c>
    </row>
    <row r="613" spans="1:35">
      <c r="A613" s="738">
        <v>44720</v>
      </c>
      <c r="B613">
        <v>4.727922107445881E-4</v>
      </c>
      <c r="C613">
        <v>4.7589706963524492E-4</v>
      </c>
      <c r="D613">
        <v>5.5141430707772443E-4</v>
      </c>
      <c r="E613">
        <v>5.12351244744913E-4</v>
      </c>
      <c r="F613">
        <v>5.759941777057076E-4</v>
      </c>
      <c r="G613">
        <v>4.5728253617216552E-4</v>
      </c>
      <c r="H613">
        <v>5.0975005756059844E-4</v>
      </c>
      <c r="I613">
        <v>4.7425526231537063E-4</v>
      </c>
      <c r="J613">
        <v>-5.3932036934711824E-5</v>
      </c>
      <c r="K613">
        <v>5.9196766792712907E-4</v>
      </c>
      <c r="L613">
        <v>6.0428578160176549E-4</v>
      </c>
      <c r="M613">
        <v>5.0699574681822845E-4</v>
      </c>
      <c r="N613">
        <v>6.0320712801265053E-4</v>
      </c>
      <c r="O613">
        <v>5.2496590600359383E-4</v>
      </c>
      <c r="P613">
        <v>5.792410385792035E-4</v>
      </c>
      <c r="Q613">
        <v>6.2728110544663096E-4</v>
      </c>
      <c r="R613">
        <v>6.4560499369026303E-4</v>
      </c>
      <c r="S613">
        <v>6.4743275874867834E-4</v>
      </c>
      <c r="T613">
        <v>4.8335112941000347E-4</v>
      </c>
      <c r="U613">
        <v>4.8335112941000347E-4</v>
      </c>
      <c r="V613">
        <v>4.9388215129564372E-4</v>
      </c>
      <c r="W613">
        <v>5.0613328152837589E-4</v>
      </c>
      <c r="X613">
        <v>1.5234708011133691E-3</v>
      </c>
      <c r="Y613">
        <v>5.3882999839089951E-3</v>
      </c>
      <c r="Z613">
        <v>-2.433072370198186E-4</v>
      </c>
      <c r="AA613">
        <v>3.0416770703198814E-3</v>
      </c>
      <c r="AB613">
        <v>1.5471642048383583E-3</v>
      </c>
      <c r="AC613">
        <v>2.3734968424558023E-3</v>
      </c>
      <c r="AD613">
        <v>7.8969871441003647E-4</v>
      </c>
      <c r="AE613">
        <v>2.9488286749086434E-3</v>
      </c>
      <c r="AF613">
        <v>4.6205075766929671E-3</v>
      </c>
      <c r="AG613">
        <v>-8.703550388493464E-3</v>
      </c>
      <c r="AH613">
        <v>-6.7735134268360753E-3</v>
      </c>
      <c r="AI613">
        <v>-1.0360337075060566E-2</v>
      </c>
    </row>
    <row r="614" spans="1:35">
      <c r="A614" s="738">
        <v>44721</v>
      </c>
      <c r="B614">
        <v>4.727922107445881E-4</v>
      </c>
      <c r="C614">
        <v>4.796529074873046E-4</v>
      </c>
      <c r="D614">
        <v>5.5141430707772443E-4</v>
      </c>
      <c r="E614">
        <v>5.2929038277493845E-4</v>
      </c>
      <c r="F614">
        <v>5.4016255445055172E-4</v>
      </c>
      <c r="G614">
        <v>4.5291831057303611E-4</v>
      </c>
      <c r="H614">
        <v>5.3358125561797642E-4</v>
      </c>
      <c r="I614">
        <v>6.0090330685036442E-4</v>
      </c>
      <c r="J614">
        <v>8.059794716637203E-4</v>
      </c>
      <c r="K614">
        <v>5.0278909043699471E-4</v>
      </c>
      <c r="L614">
        <v>6.2409217110315218E-4</v>
      </c>
      <c r="M614">
        <v>4.7982426120185551E-4</v>
      </c>
      <c r="N614">
        <v>5.2758397226715381E-4</v>
      </c>
      <c r="O614">
        <v>5.2496590600359383E-4</v>
      </c>
      <c r="P614">
        <v>5.792410385792035E-4</v>
      </c>
      <c r="Q614">
        <v>6.2728110544663096E-4</v>
      </c>
      <c r="R614">
        <v>6.4560499369026303E-4</v>
      </c>
      <c r="S614">
        <v>6.4743275874867834E-4</v>
      </c>
      <c r="T614">
        <v>4.8335112941000347E-4</v>
      </c>
      <c r="U614">
        <v>4.8335112941000347E-4</v>
      </c>
      <c r="V614">
        <v>4.9388215129564372E-4</v>
      </c>
      <c r="W614">
        <v>5.0613328152837589E-4</v>
      </c>
      <c r="X614">
        <v>-1.9600887641874065E-3</v>
      </c>
      <c r="Y614">
        <v>1.0220836134372302E-2</v>
      </c>
      <c r="Z614">
        <v>-1.5594486648755623E-3</v>
      </c>
      <c r="AA614">
        <v>2.1481340685125527E-3</v>
      </c>
      <c r="AB614">
        <v>-2.5502051610293286E-4</v>
      </c>
      <c r="AC614">
        <v>4.6300780074859382E-3</v>
      </c>
      <c r="AD614">
        <v>-9.3297136803049963E-4</v>
      </c>
      <c r="AE614">
        <v>3.5947768845989714E-4</v>
      </c>
      <c r="AF614">
        <v>8.7052960228950482E-4</v>
      </c>
      <c r="AG614">
        <v>-1.0763320765454942E-2</v>
      </c>
      <c r="AH614">
        <v>-1.576109073566867E-3</v>
      </c>
      <c r="AI614">
        <v>-2.2220483479366115E-2</v>
      </c>
    </row>
    <row r="615" spans="1:35">
      <c r="A615" s="738">
        <v>44722</v>
      </c>
      <c r="B615">
        <v>4.727922107445881E-4</v>
      </c>
      <c r="C615">
        <v>4.7235588941685336E-4</v>
      </c>
      <c r="D615">
        <v>5.5141430707772443E-4</v>
      </c>
      <c r="E615">
        <v>5.3004192712458043E-4</v>
      </c>
      <c r="F615">
        <v>4.4899904354767095E-4</v>
      </c>
      <c r="G615">
        <v>4.7970993124146766E-4</v>
      </c>
      <c r="H615">
        <v>5.6658882286897416E-4</v>
      </c>
      <c r="I615">
        <v>5.5386454632921911E-4</v>
      </c>
      <c r="J615">
        <v>2.1773908599120873E-4</v>
      </c>
      <c r="K615">
        <v>5.7632289027664818E-4</v>
      </c>
      <c r="L615">
        <v>5.7941088702007093E-4</v>
      </c>
      <c r="M615">
        <v>6.1094168604447496E-4</v>
      </c>
      <c r="N615">
        <v>3.3114899322139735E-4</v>
      </c>
      <c r="O615">
        <v>5.2496590600359383E-4</v>
      </c>
      <c r="P615">
        <v>5.792410385792035E-4</v>
      </c>
      <c r="Q615">
        <v>6.2728110544663096E-4</v>
      </c>
      <c r="R615">
        <v>6.4560499369026303E-4</v>
      </c>
      <c r="S615">
        <v>6.4743275874867834E-4</v>
      </c>
      <c r="T615">
        <v>4.8335112941000347E-4</v>
      </c>
      <c r="U615">
        <v>4.8335112941000347E-4</v>
      </c>
      <c r="V615">
        <v>4.9388215129564372E-4</v>
      </c>
      <c r="W615">
        <v>5.0613328152837589E-4</v>
      </c>
      <c r="X615">
        <v>-1.4207075225837196E-3</v>
      </c>
      <c r="Y615">
        <v>1.1348907949769282E-2</v>
      </c>
      <c r="Z615">
        <v>7.7598689210540694E-3</v>
      </c>
      <c r="AA615">
        <v>1.6614031023665099E-3</v>
      </c>
      <c r="AB615">
        <v>1.83009774616405E-3</v>
      </c>
      <c r="AC615">
        <v>4.553585116313652E-3</v>
      </c>
      <c r="AD615">
        <v>3.3494072876436576E-3</v>
      </c>
      <c r="AE615">
        <v>-7.7325388878359824E-3</v>
      </c>
      <c r="AF615">
        <v>-5.2488997205084598E-3</v>
      </c>
      <c r="AG615">
        <v>-1.7299380829444155E-2</v>
      </c>
      <c r="AH615">
        <v>-1.7994140501618183E-2</v>
      </c>
      <c r="AI615">
        <v>-2.9228035914379169E-2</v>
      </c>
    </row>
    <row r="616" spans="1:35">
      <c r="A616" s="738">
        <v>44725</v>
      </c>
      <c r="B616">
        <v>4.727922107445881E-4</v>
      </c>
      <c r="C616">
        <v>4.8090163657588114E-4</v>
      </c>
      <c r="D616">
        <v>5.5141430707772443E-4</v>
      </c>
      <c r="E616">
        <v>5.2477797458361231E-4</v>
      </c>
      <c r="F616">
        <v>3.6485530042895675E-4</v>
      </c>
      <c r="G616">
        <v>4.6858264905402791E-4</v>
      </c>
      <c r="H616">
        <v>5.5527808713962123E-4</v>
      </c>
      <c r="I616">
        <v>5.6678763706652369E-4</v>
      </c>
      <c r="J616">
        <v>8.407852543212968E-4</v>
      </c>
      <c r="K616">
        <v>5.8224332580691929E-4</v>
      </c>
      <c r="L616">
        <v>6.0903717064064722E-4</v>
      </c>
      <c r="M616">
        <v>9.8555806453237693E-4</v>
      </c>
      <c r="N616">
        <v>6.0144277429730053E-5</v>
      </c>
      <c r="O616">
        <v>5.2496590600359383E-4</v>
      </c>
      <c r="P616">
        <v>5.792410385792035E-4</v>
      </c>
      <c r="Q616">
        <v>6.2728110544663096E-4</v>
      </c>
      <c r="R616">
        <v>6.4560499369026303E-4</v>
      </c>
      <c r="S616">
        <v>6.4743275874867834E-4</v>
      </c>
      <c r="T616">
        <v>4.8335112941000347E-4</v>
      </c>
      <c r="U616">
        <v>4.8335112941000347E-4</v>
      </c>
      <c r="V616">
        <v>4.9388215129564372E-4</v>
      </c>
      <c r="W616">
        <v>5.0613328152837589E-4</v>
      </c>
      <c r="X616">
        <v>-3.6282029663132764E-3</v>
      </c>
      <c r="Y616">
        <v>1.4188886695470693E-2</v>
      </c>
      <c r="Z616">
        <v>9.8936846359667374E-3</v>
      </c>
      <c r="AA616">
        <v>-4.4640843075224312E-3</v>
      </c>
      <c r="AB616">
        <v>-2.9769616508003027E-3</v>
      </c>
      <c r="AC616">
        <v>0</v>
      </c>
      <c r="AD616">
        <v>9.2781672218649192E-3</v>
      </c>
      <c r="AE616">
        <v>-7.0101378424831662E-3</v>
      </c>
      <c r="AF616">
        <v>-3.290213009172871E-3</v>
      </c>
      <c r="AG616">
        <v>-2.478471985407138E-2</v>
      </c>
      <c r="AH616">
        <v>-2.1740026480181696E-2</v>
      </c>
      <c r="AI616">
        <v>-3.9727553523530079E-2</v>
      </c>
    </row>
    <row r="617" spans="1:35">
      <c r="A617" s="738">
        <v>44726</v>
      </c>
      <c r="B617">
        <v>4.727922107445881E-4</v>
      </c>
      <c r="C617">
        <v>4.8245585204331753E-4</v>
      </c>
      <c r="D617">
        <v>5.5141430707772443E-4</v>
      </c>
      <c r="E617">
        <v>4.9230093884977677E-4</v>
      </c>
      <c r="F617">
        <v>2.8132071275388526E-4</v>
      </c>
      <c r="G617">
        <v>4.9844631017470498E-4</v>
      </c>
      <c r="H617">
        <v>5.5625440151474415E-4</v>
      </c>
      <c r="I617">
        <v>4.9896379763625376E-4</v>
      </c>
      <c r="J617">
        <v>1.1565737804204446E-3</v>
      </c>
      <c r="K617">
        <v>8.5881847703483949E-4</v>
      </c>
      <c r="L617">
        <v>6.0999974234854371E-4</v>
      </c>
      <c r="M617">
        <v>5.3899864906714612E-4</v>
      </c>
      <c r="N617">
        <v>1.9763002632422477E-4</v>
      </c>
      <c r="O617">
        <v>5.2496590600359383E-4</v>
      </c>
      <c r="P617">
        <v>5.792410385792035E-4</v>
      </c>
      <c r="Q617">
        <v>6.2728110544663096E-4</v>
      </c>
      <c r="R617">
        <v>6.4560499369026303E-4</v>
      </c>
      <c r="S617">
        <v>6.4743275874867834E-4</v>
      </c>
      <c r="T617">
        <v>4.8335112941000347E-4</v>
      </c>
      <c r="U617">
        <v>4.8335112941000347E-4</v>
      </c>
      <c r="V617">
        <v>4.9388215129564372E-4</v>
      </c>
      <c r="W617">
        <v>5.0613328152837589E-4</v>
      </c>
      <c r="X617">
        <v>-8.7336239376939462E-3</v>
      </c>
      <c r="Y617">
        <v>-1.387415780164325E-3</v>
      </c>
      <c r="Z617">
        <v>-9.1973035819348237E-4</v>
      </c>
      <c r="AA617">
        <v>-7.1403215964402911E-3</v>
      </c>
      <c r="AB617">
        <v>-1.8961686069396411E-3</v>
      </c>
      <c r="AC617">
        <v>-2.6689859191358911E-3</v>
      </c>
      <c r="AD617">
        <v>5.8500108531507333E-3</v>
      </c>
      <c r="AE617">
        <v>1.1414580259778706E-3</v>
      </c>
      <c r="AF617">
        <v>2.0493326211656893E-4</v>
      </c>
      <c r="AG617">
        <v>-6.5568833518094838E-3</v>
      </c>
      <c r="AH617">
        <v>-1.9919855671280962E-3</v>
      </c>
      <c r="AI617">
        <v>-2.6323016945888345E-3</v>
      </c>
    </row>
    <row r="618" spans="1:35">
      <c r="A618" s="738">
        <v>44727</v>
      </c>
      <c r="B618">
        <v>4.727922107445881E-4</v>
      </c>
      <c r="C618">
        <v>4.801953486592847E-4</v>
      </c>
      <c r="D618">
        <v>5.5141430707772443E-4</v>
      </c>
      <c r="E618">
        <v>5.0836624238725925E-4</v>
      </c>
      <c r="F618">
        <v>4.9465883201871286E-4</v>
      </c>
      <c r="G618">
        <v>4.9456907170308817E-4</v>
      </c>
      <c r="H618">
        <v>6.4253344687581482E-4</v>
      </c>
      <c r="I618">
        <v>5.2236392280691213E-4</v>
      </c>
      <c r="J618">
        <v>3.2827136289870218E-4</v>
      </c>
      <c r="K618">
        <v>5.8285913487798879E-4</v>
      </c>
      <c r="L618">
        <v>6.0888962969385396E-4</v>
      </c>
      <c r="M618">
        <v>5.7900977763258865E-4</v>
      </c>
      <c r="N618">
        <v>6.6582393620873148E-4</v>
      </c>
      <c r="O618">
        <v>5.2496590600359383E-4</v>
      </c>
      <c r="P618">
        <v>5.792410385792035E-4</v>
      </c>
      <c r="Q618">
        <v>6.2728110544663096E-4</v>
      </c>
      <c r="R618">
        <v>6.4560499369026303E-4</v>
      </c>
      <c r="S618">
        <v>6.4743275874867834E-4</v>
      </c>
      <c r="T618">
        <v>4.8335112941000347E-4</v>
      </c>
      <c r="U618">
        <v>4.8335112941000347E-4</v>
      </c>
      <c r="V618">
        <v>4.9388215129564372E-4</v>
      </c>
      <c r="W618">
        <v>5.0613328152837589E-4</v>
      </c>
      <c r="X618">
        <v>7.205135726251477E-4</v>
      </c>
      <c r="Y618">
        <v>-7.0620578471802808E-4</v>
      </c>
      <c r="Z618">
        <v>5.6373514530561053E-4</v>
      </c>
      <c r="AA618">
        <v>4.5487380730580007E-4</v>
      </c>
      <c r="AB618">
        <v>3.8984578812284454E-4</v>
      </c>
      <c r="AC618">
        <v>-1.3925345167669079E-3</v>
      </c>
      <c r="AD618">
        <v>6.1459264752983245E-5</v>
      </c>
      <c r="AE618">
        <v>5.6524720801836015E-3</v>
      </c>
      <c r="AF618">
        <v>3.7528158293249625E-3</v>
      </c>
      <c r="AG618">
        <v>1.6035361991599384E-2</v>
      </c>
      <c r="AH618">
        <v>1.129152499548014E-2</v>
      </c>
      <c r="AI618">
        <v>1.4184711667411865E-2</v>
      </c>
    </row>
    <row r="619" spans="1:35">
      <c r="A619" s="738">
        <v>44729</v>
      </c>
      <c r="B619">
        <v>4.9037490119197003E-4</v>
      </c>
      <c r="C619">
        <v>4.8401862912306193E-4</v>
      </c>
      <c r="D619">
        <v>5.6899837925983299E-4</v>
      </c>
      <c r="E619">
        <v>5.195174184169371E-4</v>
      </c>
      <c r="F619">
        <v>2.8110254381230604E-4</v>
      </c>
      <c r="G619">
        <v>4.7826163554076651E-4</v>
      </c>
      <c r="H619">
        <v>7.8060751657460514E-4</v>
      </c>
      <c r="I619">
        <v>6.673868883504408E-4</v>
      </c>
      <c r="J619">
        <v>2.861136061758085E-4</v>
      </c>
      <c r="K619">
        <v>5.8696436510019545E-4</v>
      </c>
      <c r="L619">
        <v>6.0966428466291411E-4</v>
      </c>
      <c r="M619">
        <v>6.4865366188460172E-4</v>
      </c>
      <c r="N619">
        <v>2.9504026621895996E-4</v>
      </c>
      <c r="O619">
        <v>5.2496590600359383E-4</v>
      </c>
      <c r="P619">
        <v>5.792410385792035E-4</v>
      </c>
      <c r="Q619">
        <v>6.2728110544663096E-4</v>
      </c>
      <c r="R619">
        <v>6.4560499369026303E-4</v>
      </c>
      <c r="S619">
        <v>6.4743275874867834E-4</v>
      </c>
      <c r="T619">
        <v>4.8335112941000347E-4</v>
      </c>
      <c r="U619">
        <v>4.8335112941000347E-4</v>
      </c>
      <c r="V619">
        <v>4.9388215129564372E-4</v>
      </c>
      <c r="W619">
        <v>5.0613328152837589E-4</v>
      </c>
      <c r="X619">
        <v>-3.102689989538665E-3</v>
      </c>
      <c r="Y619">
        <v>-2.5753292966587127E-3</v>
      </c>
      <c r="Z619">
        <v>-5.6419086937287144E-4</v>
      </c>
      <c r="AA619">
        <v>-3.0928626155102279E-3</v>
      </c>
      <c r="AB619">
        <v>2.8086733977383815E-4</v>
      </c>
      <c r="AC619">
        <v>-4.4408082868881982E-3</v>
      </c>
      <c r="AD619">
        <v>-3.6693084825208944E-3</v>
      </c>
      <c r="AE619">
        <v>1.0292432735643509E-3</v>
      </c>
      <c r="AF619">
        <v>-7.7390265321375384E-4</v>
      </c>
      <c r="AG619">
        <v>-1.5156328601059088E-2</v>
      </c>
      <c r="AH619">
        <v>-1.6463589646935617E-2</v>
      </c>
      <c r="AI619">
        <v>-2.9840820278753233E-2</v>
      </c>
    </row>
    <row r="620" spans="1:35">
      <c r="A620" s="738">
        <v>44732</v>
      </c>
      <c r="B620">
        <v>4.9037490119197003E-4</v>
      </c>
      <c r="C620">
        <v>5.0047786884599432E-4</v>
      </c>
      <c r="D620">
        <v>5.6899837925983299E-4</v>
      </c>
      <c r="E620">
        <v>5.4094014007333158E-4</v>
      </c>
      <c r="F620">
        <v>5.2637774150832151E-4</v>
      </c>
      <c r="G620">
        <v>5.096256582017844E-4</v>
      </c>
      <c r="H620">
        <v>5.5081439293647172E-4</v>
      </c>
      <c r="I620">
        <v>5.9191082988396815E-4</v>
      </c>
      <c r="J620">
        <v>6.1886873568739453E-4</v>
      </c>
      <c r="K620">
        <v>5.4467589563134133E-4</v>
      </c>
      <c r="L620">
        <v>6.1613181064568145E-4</v>
      </c>
      <c r="M620">
        <v>2.5887325172191389E-4</v>
      </c>
      <c r="N620">
        <v>5.5347431714358741E-4</v>
      </c>
      <c r="O620">
        <v>5.2496590600359383E-4</v>
      </c>
      <c r="P620">
        <v>5.792410385792035E-4</v>
      </c>
      <c r="Q620">
        <v>6.2728110544663096E-4</v>
      </c>
      <c r="R620">
        <v>6.4560499369026303E-4</v>
      </c>
      <c r="S620">
        <v>6.4743275874867834E-4</v>
      </c>
      <c r="T620">
        <v>4.8335112941000347E-4</v>
      </c>
      <c r="U620">
        <v>4.8335112941000347E-4</v>
      </c>
      <c r="V620">
        <v>4.9388215129564372E-4</v>
      </c>
      <c r="W620">
        <v>5.0613328152837589E-4</v>
      </c>
      <c r="X620">
        <v>1.2956948761750908E-3</v>
      </c>
      <c r="Y620">
        <v>9.0270876882758699E-4</v>
      </c>
      <c r="Z620">
        <v>2.3523905326960914E-3</v>
      </c>
      <c r="AA620">
        <v>7.4449372321927498E-5</v>
      </c>
      <c r="AB620">
        <v>-6.9546791333641167E-5</v>
      </c>
      <c r="AC620">
        <v>1.2884305907230331E-3</v>
      </c>
      <c r="AD620">
        <v>-1.6510321037632725E-4</v>
      </c>
      <c r="AE620">
        <v>-2.8581265591115512E-3</v>
      </c>
      <c r="AF620">
        <v>-3.3863401611416988E-3</v>
      </c>
      <c r="AG620">
        <v>1.5399139661154138E-4</v>
      </c>
      <c r="AH620">
        <v>-5.2917885173793255E-3</v>
      </c>
      <c r="AI620">
        <v>2.2481591652103727E-3</v>
      </c>
    </row>
    <row r="621" spans="1:35">
      <c r="A621" s="738">
        <v>44733</v>
      </c>
      <c r="B621">
        <v>4.9037490119197003E-4</v>
      </c>
      <c r="C621">
        <v>5.1099990264358297E-4</v>
      </c>
      <c r="D621">
        <v>5.6899837925983299E-4</v>
      </c>
      <c r="E621">
        <v>5.4099046072630941E-4</v>
      </c>
      <c r="F621">
        <v>5.5538522497045051E-4</v>
      </c>
      <c r="G621">
        <v>4.8400129826231542E-4</v>
      </c>
      <c r="H621">
        <v>5.6252649823962386E-4</v>
      </c>
      <c r="I621">
        <v>6.1447324021113303E-4</v>
      </c>
      <c r="J621">
        <v>8.346095742322035E-4</v>
      </c>
      <c r="K621">
        <v>5.132158853593527E-4</v>
      </c>
      <c r="L621">
        <v>6.0768140330824671E-4</v>
      </c>
      <c r="M621">
        <v>8.4766396562430124E-4</v>
      </c>
      <c r="N621">
        <v>4.2840063709470577E-4</v>
      </c>
      <c r="O621">
        <v>5.2496590600359383E-4</v>
      </c>
      <c r="P621">
        <v>5.792410385792035E-4</v>
      </c>
      <c r="Q621">
        <v>6.2728110544663096E-4</v>
      </c>
      <c r="R621">
        <v>6.4560499369026303E-4</v>
      </c>
      <c r="S621">
        <v>6.4743275874867834E-4</v>
      </c>
      <c r="T621">
        <v>4.8335112941000347E-4</v>
      </c>
      <c r="U621">
        <v>4.8335112941000347E-4</v>
      </c>
      <c r="V621">
        <v>4.9388215129564372E-4</v>
      </c>
      <c r="W621">
        <v>5.0613328152837589E-4</v>
      </c>
      <c r="X621">
        <v>1.2823130557826357E-3</v>
      </c>
      <c r="Y621">
        <v>-4.3123370601183542E-4</v>
      </c>
      <c r="Z621">
        <v>-9.8296840732836621E-4</v>
      </c>
      <c r="AA621">
        <v>-1.479135162334444E-3</v>
      </c>
      <c r="AB621">
        <v>5.3674881563292587E-4</v>
      </c>
      <c r="AC621">
        <v>2.0611230437137529E-3</v>
      </c>
      <c r="AD621">
        <v>-2.2543092791726949E-4</v>
      </c>
      <c r="AE621">
        <v>2.344972961803915E-3</v>
      </c>
      <c r="AF621">
        <v>-2.1046884879710737E-3</v>
      </c>
      <c r="AG621">
        <v>1.1975264537622543E-4</v>
      </c>
      <c r="AH621">
        <v>-4.346288887182137E-3</v>
      </c>
      <c r="AI621">
        <v>2.2323334646935367E-2</v>
      </c>
    </row>
    <row r="622" spans="1:35">
      <c r="A622" s="738">
        <v>44734</v>
      </c>
      <c r="B622">
        <v>4.9037490119197003E-4</v>
      </c>
      <c r="C622">
        <v>5.0458640955231004E-4</v>
      </c>
      <c r="D622">
        <v>5.6899837925983299E-4</v>
      </c>
      <c r="E622">
        <v>5.5628594553613908E-4</v>
      </c>
      <c r="F622">
        <v>7.9100373232621202E-4</v>
      </c>
      <c r="G622">
        <v>5.7275961480751647E-4</v>
      </c>
      <c r="H622">
        <v>5.6801287448804416E-4</v>
      </c>
      <c r="I622">
        <v>5.7870731773324025E-4</v>
      </c>
      <c r="J622">
        <v>1.2627710597798991E-3</v>
      </c>
      <c r="K622">
        <v>4.7779433953243355E-4</v>
      </c>
      <c r="L622">
        <v>6.0737656618226055E-4</v>
      </c>
      <c r="M622">
        <v>6.5996340202945092E-4</v>
      </c>
      <c r="N622">
        <v>3.6747332849795811E-4</v>
      </c>
      <c r="O622">
        <v>5.2496590600359383E-4</v>
      </c>
      <c r="P622">
        <v>5.792410385792035E-4</v>
      </c>
      <c r="Q622">
        <v>6.2728110544663096E-4</v>
      </c>
      <c r="R622">
        <v>6.4560499369026303E-4</v>
      </c>
      <c r="S622">
        <v>6.4743275874867834E-4</v>
      </c>
      <c r="T622">
        <v>4.8335112941000347E-4</v>
      </c>
      <c r="U622">
        <v>4.8335112941000347E-4</v>
      </c>
      <c r="V622">
        <v>4.9388215129564372E-4</v>
      </c>
      <c r="W622">
        <v>5.0613328152837589E-4</v>
      </c>
      <c r="X622">
        <v>-1.2158977104729241E-3</v>
      </c>
      <c r="Y622">
        <v>-4.3957970196527585E-3</v>
      </c>
      <c r="Z622">
        <v>-5.6001865858124056E-4</v>
      </c>
      <c r="AA622">
        <v>-3.1711992310929915E-3</v>
      </c>
      <c r="AB622">
        <v>-2.7747606898909094E-3</v>
      </c>
      <c r="AC622">
        <v>-8.2771341462171133E-3</v>
      </c>
      <c r="AD622">
        <v>3.9900064257691881E-5</v>
      </c>
      <c r="AE622">
        <v>1.2852748433314076E-3</v>
      </c>
      <c r="AF622">
        <v>-7.814074023639872E-4</v>
      </c>
      <c r="AG622">
        <v>-8.2045894988499457E-3</v>
      </c>
      <c r="AH622">
        <v>-1.5543476032723325E-3</v>
      </c>
      <c r="AI622">
        <v>7.6622118629909863E-5</v>
      </c>
    </row>
    <row r="623" spans="1:35">
      <c r="A623" s="738">
        <v>44735</v>
      </c>
      <c r="B623">
        <v>4.9037490119197003E-4</v>
      </c>
      <c r="C623">
        <v>4.9963896533378183E-4</v>
      </c>
      <c r="D623">
        <v>5.6899837925983299E-4</v>
      </c>
      <c r="E623">
        <v>5.3329247325728524E-4</v>
      </c>
      <c r="F623">
        <v>6.121110507277816E-4</v>
      </c>
      <c r="G623">
        <v>4.7728500844179678E-4</v>
      </c>
      <c r="H623">
        <v>5.5722540614899785E-4</v>
      </c>
      <c r="I623">
        <v>6.3107802690320902E-4</v>
      </c>
      <c r="J623">
        <v>5.2815630660574264E-4</v>
      </c>
      <c r="K623">
        <v>5.3454315623557846E-4</v>
      </c>
      <c r="L623">
        <v>6.0909718423651782E-4</v>
      </c>
      <c r="M623">
        <v>1.3870495871102229E-3</v>
      </c>
      <c r="N623">
        <v>6.3924286008543163E-4</v>
      </c>
      <c r="O623">
        <v>5.2496590600359383E-4</v>
      </c>
      <c r="P623">
        <v>5.792410385792035E-4</v>
      </c>
      <c r="Q623">
        <v>6.2728110544663096E-4</v>
      </c>
      <c r="R623">
        <v>6.4560499369026303E-4</v>
      </c>
      <c r="S623">
        <v>6.4743275874867834E-4</v>
      </c>
      <c r="T623">
        <v>4.8335112941000347E-4</v>
      </c>
      <c r="U623">
        <v>4.8335112941000347E-4</v>
      </c>
      <c r="V623">
        <v>4.9388215129564372E-4</v>
      </c>
      <c r="W623">
        <v>5.0613328152837589E-4</v>
      </c>
      <c r="X623">
        <v>-2.1431010842283271E-3</v>
      </c>
      <c r="Y623">
        <v>-1.3832726900668835E-3</v>
      </c>
      <c r="Z623">
        <v>3.9485392096287875E-3</v>
      </c>
      <c r="AA623">
        <v>-1.1199964525491213E-3</v>
      </c>
      <c r="AB623">
        <v>-9.9653692872914146E-4</v>
      </c>
      <c r="AC623">
        <v>-9.5103315986374559E-3</v>
      </c>
      <c r="AD623">
        <v>2.3150392651993812E-4</v>
      </c>
      <c r="AE623">
        <v>4.7202766636875726E-3</v>
      </c>
      <c r="AF623">
        <v>4.1030809702671256E-3</v>
      </c>
      <c r="AG623">
        <v>-7.6470051132212502E-3</v>
      </c>
      <c r="AH623">
        <v>-4.2963773118478432E-3</v>
      </c>
      <c r="AI623">
        <v>8.6205102642125109E-3</v>
      </c>
    </row>
    <row r="624" spans="1:35">
      <c r="A624" s="738">
        <v>44736</v>
      </c>
      <c r="B624">
        <v>4.9037490119197003E-4</v>
      </c>
      <c r="C624">
        <v>5.0763847503376702E-4</v>
      </c>
      <c r="D624">
        <v>5.6899837925983299E-4</v>
      </c>
      <c r="E624">
        <v>6.1907664666804862E-4</v>
      </c>
      <c r="F624">
        <v>2.5135334332992976E-4</v>
      </c>
      <c r="G624">
        <v>5.4631590807829866E-4</v>
      </c>
      <c r="H624">
        <v>5.9391752934345732E-4</v>
      </c>
      <c r="I624">
        <v>4.581093321931462E-4</v>
      </c>
      <c r="J624">
        <v>5.1189430700104843E-4</v>
      </c>
      <c r="K624">
        <v>5.788429738819989E-4</v>
      </c>
      <c r="L624">
        <v>6.0911949050956871E-4</v>
      </c>
      <c r="M624">
        <v>4.8213268872188131E-4</v>
      </c>
      <c r="N624">
        <v>6.3767981440587818E-4</v>
      </c>
      <c r="O624">
        <v>5.2496590600359383E-4</v>
      </c>
      <c r="P624">
        <v>5.792410385792035E-4</v>
      </c>
      <c r="Q624">
        <v>6.2728110544663096E-4</v>
      </c>
      <c r="R624">
        <v>6.4560499369026303E-4</v>
      </c>
      <c r="S624">
        <v>6.4743275874867834E-4</v>
      </c>
      <c r="T624">
        <v>4.8335112941000347E-4</v>
      </c>
      <c r="U624">
        <v>4.8335112941000347E-4</v>
      </c>
      <c r="V624">
        <v>4.9388215129564372E-4</v>
      </c>
      <c r="W624">
        <v>5.0613328152837589E-4</v>
      </c>
      <c r="X624">
        <v>4.4739241717159928E-3</v>
      </c>
      <c r="Y624">
        <v>-7.6513497667167751E-3</v>
      </c>
      <c r="Z624">
        <v>2.688449779665314E-3</v>
      </c>
      <c r="AA624">
        <v>2.171439644586215E-3</v>
      </c>
      <c r="AB624">
        <v>7.9272817936426598E-4</v>
      </c>
      <c r="AC624">
        <v>2.3196476885427586E-3</v>
      </c>
      <c r="AD624">
        <v>9.2858434950393587E-4</v>
      </c>
      <c r="AE624">
        <v>-5.4449448415561097E-4</v>
      </c>
      <c r="AF624">
        <v>-2.0124325231933859E-3</v>
      </c>
      <c r="AG624">
        <v>6.6805194539649726E-3</v>
      </c>
      <c r="AH624">
        <v>2.6889353538903649E-3</v>
      </c>
      <c r="AI624">
        <v>3.1167158970141218E-2</v>
      </c>
    </row>
    <row r="625" spans="1:35">
      <c r="A625" s="738">
        <v>44739</v>
      </c>
      <c r="B625">
        <v>4.9037490119197003E-4</v>
      </c>
      <c r="C625">
        <v>5.0730007721044856E-4</v>
      </c>
      <c r="D625">
        <v>5.6899837925983299E-4</v>
      </c>
      <c r="E625">
        <v>6.2117319052434894E-4</v>
      </c>
      <c r="F625">
        <v>4.4744389101891713E-4</v>
      </c>
      <c r="G625">
        <v>4.6749852130978375E-4</v>
      </c>
      <c r="H625">
        <v>4.9189382489478461E-4</v>
      </c>
      <c r="I625">
        <v>6.4424598281442869E-4</v>
      </c>
      <c r="J625">
        <v>5.0127022998847082E-4</v>
      </c>
      <c r="K625">
        <v>8.2797375532783768E-4</v>
      </c>
      <c r="L625">
        <v>6.144440334121537E-4</v>
      </c>
      <c r="M625">
        <v>8.5568873631691744E-4</v>
      </c>
      <c r="N625">
        <v>6.539266936471666E-4</v>
      </c>
      <c r="O625">
        <v>5.2496590600359383E-4</v>
      </c>
      <c r="P625">
        <v>5.792410385792035E-4</v>
      </c>
      <c r="Q625">
        <v>6.2728110544663096E-4</v>
      </c>
      <c r="R625">
        <v>6.4560499369026303E-4</v>
      </c>
      <c r="S625">
        <v>6.4743275874867834E-4</v>
      </c>
      <c r="T625">
        <v>4.8335112941000347E-4</v>
      </c>
      <c r="U625">
        <v>4.8335112941000347E-4</v>
      </c>
      <c r="V625">
        <v>4.9388215129564372E-4</v>
      </c>
      <c r="W625">
        <v>5.0613328152837589E-4</v>
      </c>
      <c r="X625">
        <v>1.3461666096108438E-3</v>
      </c>
      <c r="Y625">
        <v>-2.1453598052189049E-3</v>
      </c>
      <c r="Z625">
        <v>2.8014309922903546E-3</v>
      </c>
      <c r="AA625">
        <v>-1.8001103795723949E-3</v>
      </c>
      <c r="AB625">
        <v>-6.301058999772513E-4</v>
      </c>
      <c r="AC625">
        <v>5.6756016535095544E-3</v>
      </c>
      <c r="AD625">
        <v>8.7443210569926322E-4</v>
      </c>
      <c r="AE625">
        <v>1.6172852900617762E-3</v>
      </c>
      <c r="AF625">
        <v>-2.1542646877259486E-4</v>
      </c>
      <c r="AG625">
        <v>1.3954829857912854E-2</v>
      </c>
      <c r="AH625">
        <v>1.0514755919549312E-2</v>
      </c>
      <c r="AI625">
        <v>-2.82907267213095E-3</v>
      </c>
    </row>
    <row r="626" spans="1:35">
      <c r="A626" s="738">
        <v>44740</v>
      </c>
      <c r="B626">
        <v>4.9037490119197003E-4</v>
      </c>
      <c r="C626">
        <v>5.004180114291934E-4</v>
      </c>
      <c r="D626">
        <v>5.6899837925983299E-4</v>
      </c>
      <c r="E626">
        <v>5.3337316399848511E-4</v>
      </c>
      <c r="F626">
        <v>5.0006984215666961E-4</v>
      </c>
      <c r="G626">
        <v>5.3388684077382287E-4</v>
      </c>
      <c r="H626">
        <v>5.5831290878405326E-4</v>
      </c>
      <c r="I626">
        <v>5.5937162075170299E-4</v>
      </c>
      <c r="J626">
        <v>4.3801410017030307E-4</v>
      </c>
      <c r="K626">
        <v>4.6812729078249404E-4</v>
      </c>
      <c r="L626">
        <v>6.1028839667365276E-4</v>
      </c>
      <c r="M626">
        <v>6.3557297774963217E-5</v>
      </c>
      <c r="N626">
        <v>3.9457190843639189E-4</v>
      </c>
      <c r="O626">
        <v>5.2496590600359383E-4</v>
      </c>
      <c r="P626">
        <v>5.792410385792035E-4</v>
      </c>
      <c r="Q626">
        <v>6.2728110544663096E-4</v>
      </c>
      <c r="R626">
        <v>6.4560499369026303E-4</v>
      </c>
      <c r="S626">
        <v>6.4743275874867834E-4</v>
      </c>
      <c r="T626">
        <v>4.8335112941000347E-4</v>
      </c>
      <c r="U626">
        <v>4.8335112941000347E-4</v>
      </c>
      <c r="V626">
        <v>4.9388215129564372E-4</v>
      </c>
      <c r="W626">
        <v>5.0613328152837589E-4</v>
      </c>
      <c r="X626">
        <v>6.3222554637420991E-4</v>
      </c>
      <c r="Y626">
        <v>-2.3546089999487707E-3</v>
      </c>
      <c r="Z626">
        <v>2.3042057023896501E-3</v>
      </c>
      <c r="AA626">
        <v>1.1471398859523863E-3</v>
      </c>
      <c r="AB626">
        <v>-3.6118660775941169E-4</v>
      </c>
      <c r="AC626">
        <v>2.0993181008419626E-3</v>
      </c>
      <c r="AD626">
        <v>4.6530815206002885E-4</v>
      </c>
      <c r="AE626">
        <v>4.5286637966313048E-3</v>
      </c>
      <c r="AF626">
        <v>-1.0156524498233788E-3</v>
      </c>
      <c r="AG626">
        <v>-5.8387368817469643E-3</v>
      </c>
      <c r="AH626">
        <v>-2.359640581383271E-3</v>
      </c>
      <c r="AI626">
        <v>-1.8908217349648537E-2</v>
      </c>
    </row>
    <row r="627" spans="1:35">
      <c r="A627" s="738">
        <v>44741</v>
      </c>
      <c r="B627">
        <v>4.9037490119197003E-4</v>
      </c>
      <c r="C627">
        <v>5.0347848317877641E-4</v>
      </c>
      <c r="D627">
        <v>5.6899837925983299E-4</v>
      </c>
      <c r="E627">
        <v>5.1464166643455656E-4</v>
      </c>
      <c r="F627">
        <v>1.3288761616878642E-3</v>
      </c>
      <c r="G627">
        <v>4.401958123083638E-4</v>
      </c>
      <c r="H627">
        <v>5.229500089674044E-4</v>
      </c>
      <c r="I627">
        <v>6.434712575917878E-4</v>
      </c>
      <c r="J627">
        <v>7.9196235849487984E-4</v>
      </c>
      <c r="K627">
        <v>4.5786766577848859E-4</v>
      </c>
      <c r="L627">
        <v>6.1011071735994626E-4</v>
      </c>
      <c r="M627">
        <v>3.7637187408745554E-4</v>
      </c>
      <c r="N627">
        <v>5.5005148849152086E-4</v>
      </c>
      <c r="O627">
        <v>5.2496590600359383E-4</v>
      </c>
      <c r="P627">
        <v>5.792410385792035E-4</v>
      </c>
      <c r="Q627">
        <v>6.2728110544663096E-4</v>
      </c>
      <c r="R627">
        <v>6.4560499369026303E-4</v>
      </c>
      <c r="S627">
        <v>6.4743275874867834E-4</v>
      </c>
      <c r="T627">
        <v>4.8335112941000347E-4</v>
      </c>
      <c r="U627">
        <v>4.8335112941000347E-4</v>
      </c>
      <c r="V627">
        <v>4.9388215129564372E-4</v>
      </c>
      <c r="W627">
        <v>5.0613328152837589E-4</v>
      </c>
      <c r="X627">
        <v>-1.5201048358003399E-3</v>
      </c>
      <c r="Y627">
        <v>1.7077471333304395E-4</v>
      </c>
      <c r="Z627">
        <v>1.7014701192774595E-4</v>
      </c>
      <c r="AA627">
        <v>1.3943271916871947E-3</v>
      </c>
      <c r="AB627">
        <v>-1.1068311660192842E-3</v>
      </c>
      <c r="AC627">
        <v>-1.6684379555466089E-3</v>
      </c>
      <c r="AD627">
        <v>-2.8877337953714388E-4</v>
      </c>
      <c r="AE627">
        <v>-4.4906556791901586E-4</v>
      </c>
      <c r="AF627">
        <v>4.2727940220212979E-3</v>
      </c>
      <c r="AG627">
        <v>-1.0401591394621157E-2</v>
      </c>
      <c r="AH627">
        <v>-3.3058835611207149E-3</v>
      </c>
      <c r="AI627">
        <v>-3.7649114897120306E-5</v>
      </c>
    </row>
    <row r="628" spans="1:35">
      <c r="A628" s="738">
        <v>44742</v>
      </c>
      <c r="B628">
        <v>4.9037490119197003E-4</v>
      </c>
      <c r="C628">
        <v>4.8982730621371928E-4</v>
      </c>
      <c r="D628">
        <v>5.6899837925983299E-4</v>
      </c>
      <c r="E628">
        <v>5.2666872895468231E-4</v>
      </c>
      <c r="F628">
        <v>5.2121174632802081E-4</v>
      </c>
      <c r="G628">
        <v>4.523820208837126E-4</v>
      </c>
      <c r="H628">
        <v>4.8698035913208315E-4</v>
      </c>
      <c r="I628">
        <v>4.3423665621178387E-4</v>
      </c>
      <c r="J628">
        <v>2.3188375813765205E-4</v>
      </c>
      <c r="K628">
        <v>5.4636605760416401E-4</v>
      </c>
      <c r="L628">
        <v>6.0981119266023676E-4</v>
      </c>
      <c r="M628">
        <v>6.4999160604561901E-4</v>
      </c>
      <c r="N628">
        <v>3.7445632634747206E-4</v>
      </c>
      <c r="O628">
        <v>5.2496590600359383E-4</v>
      </c>
      <c r="P628">
        <v>5.792410385792035E-4</v>
      </c>
      <c r="Q628">
        <v>6.2728110544663096E-4</v>
      </c>
      <c r="R628">
        <v>6.4560499369026303E-4</v>
      </c>
      <c r="S628">
        <v>6.4743275874867834E-4</v>
      </c>
      <c r="T628">
        <v>4.8335112941000347E-4</v>
      </c>
      <c r="U628">
        <v>4.8335112941000347E-4</v>
      </c>
      <c r="V628">
        <v>4.9388215129564372E-4</v>
      </c>
      <c r="W628">
        <v>5.0613328152837589E-4</v>
      </c>
      <c r="X628">
        <v>-1.1675551861282107E-3</v>
      </c>
      <c r="Y628">
        <v>-9.0684257832218673E-4</v>
      </c>
      <c r="Z628">
        <v>2.7188600606118385E-3</v>
      </c>
      <c r="AA628">
        <v>9.5583672499577332E-4</v>
      </c>
      <c r="AB628">
        <v>-6.3957736395736653E-4</v>
      </c>
      <c r="AC628">
        <v>-9.4388406813046277E-3</v>
      </c>
      <c r="AD628">
        <v>-1.0693256304850074E-4</v>
      </c>
      <c r="AE628">
        <v>3.5385294622658492E-5</v>
      </c>
      <c r="AF628">
        <v>3.2127862547288721E-3</v>
      </c>
      <c r="AG628">
        <v>-4.5837982456855553E-3</v>
      </c>
      <c r="AH628">
        <v>-7.1446863936573957E-3</v>
      </c>
      <c r="AI628">
        <v>-9.5327894303335325E-3</v>
      </c>
    </row>
    <row r="629" spans="1:35">
      <c r="A629" s="738">
        <v>44743</v>
      </c>
      <c r="B629">
        <v>4.9037490119197003E-4</v>
      </c>
      <c r="C629">
        <v>4.8716738664822401E-4</v>
      </c>
      <c r="D629">
        <v>5.6899837925983299E-4</v>
      </c>
      <c r="E629">
        <v>5.0224744427107559E-4</v>
      </c>
      <c r="F629">
        <v>4.6595772174806704E-4</v>
      </c>
      <c r="G629">
        <v>4.5423984688874874E-4</v>
      </c>
      <c r="H629">
        <v>5.3888058366879932E-4</v>
      </c>
      <c r="I629">
        <v>4.9901717116695998E-4</v>
      </c>
      <c r="J629">
        <v>3.9945429458598802E-4</v>
      </c>
      <c r="K629">
        <v>4.8894480661476614E-4</v>
      </c>
      <c r="L629">
        <v>6.135935808559978E-4</v>
      </c>
      <c r="M629">
        <v>5.0003825296118798E-4</v>
      </c>
      <c r="N629">
        <v>6.0123570234149604E-4</v>
      </c>
      <c r="O629">
        <v>-1.1809287429143112E-4</v>
      </c>
      <c r="P629">
        <v>-6.3852625503679761E-5</v>
      </c>
      <c r="Q629">
        <v>-1.5843435013929152E-5</v>
      </c>
      <c r="R629">
        <v>2.4686760748959813E-6</v>
      </c>
      <c r="S629">
        <v>4.295266389897634E-6</v>
      </c>
      <c r="T629">
        <v>4.8335112941000347E-4</v>
      </c>
      <c r="U629">
        <v>4.8335112941000347E-4</v>
      </c>
      <c r="V629">
        <v>4.9388215129564372E-4</v>
      </c>
      <c r="W629">
        <v>5.0613328152837589E-4</v>
      </c>
      <c r="X629">
        <v>-2.1647019319672722E-3</v>
      </c>
      <c r="Y629">
        <v>1.7008542830443396E-4</v>
      </c>
      <c r="Z629">
        <v>1.1576323406938815E-3</v>
      </c>
      <c r="AA629">
        <v>-6.5087859030327211E-3</v>
      </c>
      <c r="AB629">
        <v>-4.706182582102203E-3</v>
      </c>
      <c r="AC629">
        <v>0</v>
      </c>
      <c r="AD629">
        <v>6.8657121336057614E-4</v>
      </c>
      <c r="AE629">
        <v>9.6278061412347071E-4</v>
      </c>
      <c r="AF629">
        <v>3.3201505939497444E-3</v>
      </c>
      <c r="AG629">
        <v>1.103847922013701E-2</v>
      </c>
      <c r="AH629">
        <v>-3.7945178143528047E-4</v>
      </c>
      <c r="AI629">
        <v>1.0859722773318037E-2</v>
      </c>
    </row>
    <row r="630" spans="1:35">
      <c r="A630" s="738">
        <v>44746</v>
      </c>
      <c r="B630">
        <v>4.9037490119197003E-4</v>
      </c>
      <c r="C630">
        <v>4.9426758453696706E-4</v>
      </c>
      <c r="D630">
        <v>5.6899837925983299E-4</v>
      </c>
      <c r="E630">
        <v>5.2263110353445441E-4</v>
      </c>
      <c r="F630">
        <v>4.2699229514453485E-4</v>
      </c>
      <c r="G630">
        <v>4.6382547793344386E-4</v>
      </c>
      <c r="H630">
        <v>4.9023588144958552E-4</v>
      </c>
      <c r="I630">
        <v>5.2709168355713487E-4</v>
      </c>
      <c r="J630">
        <v>7.5034685235531029E-4</v>
      </c>
      <c r="K630">
        <v>4.6636064775973374E-4</v>
      </c>
      <c r="L630">
        <v>6.1127566325414051E-4</v>
      </c>
      <c r="M630">
        <v>0</v>
      </c>
      <c r="N630">
        <v>6.6553596350171773E-4</v>
      </c>
      <c r="O630">
        <v>-1.1809287429143112E-4</v>
      </c>
      <c r="P630">
        <v>-6.3852625503679761E-5</v>
      </c>
      <c r="Q630">
        <v>-1.5843435013929152E-5</v>
      </c>
      <c r="R630">
        <v>2.4686760748959813E-6</v>
      </c>
      <c r="S630">
        <v>4.295266389897634E-6</v>
      </c>
      <c r="T630">
        <v>4.8335112941000347E-4</v>
      </c>
      <c r="U630">
        <v>4.8335112941000347E-4</v>
      </c>
      <c r="V630">
        <v>4.9388215129564372E-4</v>
      </c>
      <c r="W630">
        <v>5.0613328152837589E-4</v>
      </c>
      <c r="X630">
        <v>1.0846990160393588E-3</v>
      </c>
      <c r="Y630">
        <v>-1.9057330525348304E-3</v>
      </c>
      <c r="Z630">
        <v>1.2985245867047635E-3</v>
      </c>
      <c r="AA630">
        <v>-1.7502573961444279E-3</v>
      </c>
      <c r="AB630">
        <v>-1.2926713693691694E-3</v>
      </c>
      <c r="AC630">
        <v>-9.224658664431562E-3</v>
      </c>
      <c r="AD630">
        <v>2.3456020193446392E-4</v>
      </c>
      <c r="AE630">
        <v>1.3823271614556987E-3</v>
      </c>
      <c r="AF630">
        <v>-1.7018895424425473E-4</v>
      </c>
      <c r="AG630">
        <v>-3.3007790668091452E-3</v>
      </c>
      <c r="AH630">
        <v>1.2056673516382954E-3</v>
      </c>
      <c r="AI630">
        <v>-4.3212707915891713E-3</v>
      </c>
    </row>
    <row r="631" spans="1:35">
      <c r="A631" s="738">
        <v>44747</v>
      </c>
      <c r="B631">
        <v>4.9037490119197003E-4</v>
      </c>
      <c r="C631">
        <v>4.9055798774988446E-4</v>
      </c>
      <c r="D631">
        <v>5.6899837925983299E-4</v>
      </c>
      <c r="E631">
        <v>5.2406264888138487E-4</v>
      </c>
      <c r="F631">
        <v>5.2275370958931866E-4</v>
      </c>
      <c r="G631">
        <v>4.6412556631314494E-4</v>
      </c>
      <c r="H631">
        <v>5.3304833713974098E-4</v>
      </c>
      <c r="I631">
        <v>5.433848248568296E-4</v>
      </c>
      <c r="J631">
        <v>5.1090350724281031E-4</v>
      </c>
      <c r="K631">
        <v>5.2694824357657488E-4</v>
      </c>
      <c r="L631">
        <v>5.8618463064075144E-4</v>
      </c>
      <c r="M631">
        <v>0</v>
      </c>
      <c r="N631">
        <v>2.1906084553391381E-4</v>
      </c>
      <c r="O631">
        <v>-1.1809287429143112E-4</v>
      </c>
      <c r="P631">
        <v>-6.3852625503679761E-5</v>
      </c>
      <c r="Q631">
        <v>-1.5843435013929152E-5</v>
      </c>
      <c r="R631">
        <v>2.4686760748959813E-6</v>
      </c>
      <c r="S631">
        <v>4.295266389897634E-6</v>
      </c>
      <c r="T631">
        <v>4.8335112941000347E-4</v>
      </c>
      <c r="U631">
        <v>4.8335112941000347E-4</v>
      </c>
      <c r="V631">
        <v>4.9388215129564372E-4</v>
      </c>
      <c r="W631">
        <v>5.0613328152837589E-4</v>
      </c>
      <c r="X631">
        <v>-1.0697842036637817E-2</v>
      </c>
      <c r="Y631">
        <v>6.5150851554467426E-3</v>
      </c>
      <c r="Z631">
        <v>1.9325717142746335E-3</v>
      </c>
      <c r="AA631">
        <v>-7.507616052307875E-3</v>
      </c>
      <c r="AB631">
        <v>-3.2664248204645752E-3</v>
      </c>
      <c r="AC631">
        <v>-8.092608912606547E-3</v>
      </c>
      <c r="AD631">
        <v>-5.6197990840867185E-4</v>
      </c>
      <c r="AE631">
        <v>1.2559710328063911E-3</v>
      </c>
      <c r="AF631">
        <v>2.0722564113107023E-3</v>
      </c>
      <c r="AG631">
        <v>-4.6164003241679907E-3</v>
      </c>
      <c r="AH631">
        <v>-5.4547777158738819E-3</v>
      </c>
      <c r="AI631">
        <v>6.7641540401215394E-3</v>
      </c>
    </row>
    <row r="632" spans="1:35">
      <c r="A632" s="738">
        <v>44748</v>
      </c>
      <c r="B632">
        <v>4.9037490119197003E-4</v>
      </c>
      <c r="C632">
        <v>4.9692268804490958E-4</v>
      </c>
      <c r="D632">
        <v>5.6899837925983299E-4</v>
      </c>
      <c r="E632">
        <v>5.2523625622580283E-4</v>
      </c>
      <c r="F632">
        <v>6.8162841889529702E-4</v>
      </c>
      <c r="G632">
        <v>4.6236560247070457E-4</v>
      </c>
      <c r="H632">
        <v>5.1937052270578654E-4</v>
      </c>
      <c r="I632">
        <v>6.3141943088051988E-4</v>
      </c>
      <c r="J632">
        <v>6.4873552498090348E-4</v>
      </c>
      <c r="K632">
        <v>4.7124509455676034E-4</v>
      </c>
      <c r="L632">
        <v>5.8823357422266298E-4</v>
      </c>
      <c r="M632">
        <v>1.6211288495111553E-3</v>
      </c>
      <c r="N632">
        <v>4.2830488457656912E-4</v>
      </c>
      <c r="O632">
        <v>-1.1809287429143112E-4</v>
      </c>
      <c r="P632">
        <v>-6.3852625503679761E-5</v>
      </c>
      <c r="Q632">
        <v>-1.5843435013929152E-5</v>
      </c>
      <c r="R632">
        <v>2.4686760748959813E-6</v>
      </c>
      <c r="S632">
        <v>4.295266389897634E-6</v>
      </c>
      <c r="T632">
        <v>4.8335112941000347E-4</v>
      </c>
      <c r="U632">
        <v>4.8335112941000347E-4</v>
      </c>
      <c r="V632">
        <v>4.9388215129564372E-4</v>
      </c>
      <c r="W632">
        <v>5.0613328152837589E-4</v>
      </c>
      <c r="X632">
        <v>4.3902526135775055E-4</v>
      </c>
      <c r="Y632">
        <v>-7.0307298780958316E-4</v>
      </c>
      <c r="Z632">
        <v>5.1197496213153393E-3</v>
      </c>
      <c r="AA632">
        <v>-1.0740190524993753E-3</v>
      </c>
      <c r="AB632">
        <v>1.9764470546235202E-4</v>
      </c>
      <c r="AC632">
        <v>3.9010128699978885E-3</v>
      </c>
      <c r="AD632">
        <v>7.2519974231588513E-4</v>
      </c>
      <c r="AE632">
        <v>-4.7393412818411695E-3</v>
      </c>
      <c r="AF632">
        <v>-2.5291077561458986E-3</v>
      </c>
      <c r="AG632">
        <v>6.7295917482979029E-4</v>
      </c>
      <c r="AH632">
        <v>1.0045168697412343E-3</v>
      </c>
      <c r="AI632">
        <v>4.4335967802815457E-3</v>
      </c>
    </row>
    <row r="633" spans="1:35">
      <c r="A633" s="738">
        <v>44749</v>
      </c>
      <c r="B633">
        <v>4.9037490119197003E-4</v>
      </c>
      <c r="C633">
        <v>4.9522667026269396E-4</v>
      </c>
      <c r="D633">
        <v>5.6899837925983299E-4</v>
      </c>
      <c r="E633">
        <v>5.324526664989282E-4</v>
      </c>
      <c r="F633">
        <v>4.8394510838689619E-4</v>
      </c>
      <c r="G633">
        <v>4.6935696037841979E-4</v>
      </c>
      <c r="H633">
        <v>4.736025909368724E-4</v>
      </c>
      <c r="I633">
        <v>3.586130227559714E-4</v>
      </c>
      <c r="J633">
        <v>8.2973994316670741E-5</v>
      </c>
      <c r="K633">
        <v>5.4517194083336662E-4</v>
      </c>
      <c r="L633">
        <v>2.9627283058264453E-4</v>
      </c>
      <c r="M633">
        <v>4.4472592358268948E-4</v>
      </c>
      <c r="N633">
        <v>4.7465412861336098E-4</v>
      </c>
      <c r="O633">
        <v>-1.1809287429143112E-4</v>
      </c>
      <c r="P633">
        <v>-6.3852625503679761E-5</v>
      </c>
      <c r="Q633">
        <v>-1.5843435013929152E-5</v>
      </c>
      <c r="R633">
        <v>2.4686760748959813E-6</v>
      </c>
      <c r="S633">
        <v>4.295266389897634E-6</v>
      </c>
      <c r="T633">
        <v>4.8335112941000347E-4</v>
      </c>
      <c r="U633">
        <v>4.8335112941000347E-4</v>
      </c>
      <c r="V633">
        <v>4.9388215129564372E-4</v>
      </c>
      <c r="W633">
        <v>5.0613328152837589E-4</v>
      </c>
      <c r="X633">
        <v>9.1736336443073441E-3</v>
      </c>
      <c r="Y633">
        <v>1.970575718581502E-3</v>
      </c>
      <c r="Z633">
        <v>2.0464506370410085E-3</v>
      </c>
      <c r="AA633">
        <v>2.4920723777572817E-3</v>
      </c>
      <c r="AB633">
        <v>2.2755695385225927E-3</v>
      </c>
      <c r="AC633">
        <v>1.0123318047218E-2</v>
      </c>
      <c r="AD633">
        <v>2.6554430802399054E-3</v>
      </c>
      <c r="AE633">
        <v>4.382334394893439E-3</v>
      </c>
      <c r="AF633">
        <v>2.566863355626392E-4</v>
      </c>
      <c r="AG633">
        <v>1.3081781897956279E-2</v>
      </c>
      <c r="AH633">
        <v>8.6865361074786041E-3</v>
      </c>
      <c r="AI633">
        <v>1.6221652108478146E-2</v>
      </c>
    </row>
    <row r="634" spans="1:35">
      <c r="A634" s="738">
        <v>44750</v>
      </c>
      <c r="B634">
        <v>4.9037490119197003E-4</v>
      </c>
      <c r="C634">
        <v>4.9369399470156061E-4</v>
      </c>
      <c r="D634">
        <v>5.6899837925983299E-4</v>
      </c>
      <c r="E634">
        <v>5.167675453985332E-4</v>
      </c>
      <c r="F634">
        <v>5.1226867038600687E-4</v>
      </c>
      <c r="G634">
        <v>4.6656474601802778E-4</v>
      </c>
      <c r="H634">
        <v>5.3895855119390212E-4</v>
      </c>
      <c r="I634">
        <v>5.2531762068364074E-4</v>
      </c>
      <c r="J634">
        <v>8.0860691343875857E-4</v>
      </c>
      <c r="K634">
        <v>5.6522502629197113E-4</v>
      </c>
      <c r="L634">
        <v>9.0638443809165636E-4</v>
      </c>
      <c r="M634">
        <v>5.0847863650238523E-4</v>
      </c>
      <c r="N634">
        <v>4.6003026284324733E-4</v>
      </c>
      <c r="O634">
        <v>-1.1809287429143112E-4</v>
      </c>
      <c r="P634">
        <v>-6.3852625503679761E-5</v>
      </c>
      <c r="Q634">
        <v>-1.5843435013929152E-5</v>
      </c>
      <c r="R634">
        <v>2.4686760748959813E-6</v>
      </c>
      <c r="S634">
        <v>4.295266389897634E-6</v>
      </c>
      <c r="T634">
        <v>4.8335112941000347E-4</v>
      </c>
      <c r="U634">
        <v>4.8335112941000347E-4</v>
      </c>
      <c r="V634">
        <v>4.9388215129564372E-4</v>
      </c>
      <c r="W634">
        <v>5.0613328152837589E-4</v>
      </c>
      <c r="X634">
        <v>7.429448030196184E-4</v>
      </c>
      <c r="Y634">
        <v>-4.6826216361507411E-3</v>
      </c>
      <c r="Z634">
        <v>-1.613292555896817E-3</v>
      </c>
      <c r="AA634">
        <v>2.175685171827757E-3</v>
      </c>
      <c r="AB634">
        <v>1.5362139319223811E-3</v>
      </c>
      <c r="AC634">
        <v>7.3778194509559469E-3</v>
      </c>
      <c r="AD634">
        <v>1.1913695584091499E-3</v>
      </c>
      <c r="AE634">
        <v>-1.7063953944209675E-3</v>
      </c>
      <c r="AF634">
        <v>1.2409538741542381E-3</v>
      </c>
      <c r="AG634">
        <v>1.379443525541868E-3</v>
      </c>
      <c r="AH634">
        <v>-1.6452864323197591E-3</v>
      </c>
      <c r="AI634">
        <v>-7.763337536396131E-4</v>
      </c>
    </row>
    <row r="635" spans="1:35">
      <c r="A635" s="738">
        <v>44753</v>
      </c>
      <c r="B635">
        <v>4.9037490119197003E-4</v>
      </c>
      <c r="C635">
        <v>4.9586334151086042E-4</v>
      </c>
      <c r="D635">
        <v>5.6899837925983299E-4</v>
      </c>
      <c r="E635">
        <v>5.4558728324916039E-4</v>
      </c>
      <c r="F635">
        <v>5.2211011294711618E-4</v>
      </c>
      <c r="G635">
        <v>5.8511915504255718E-4</v>
      </c>
      <c r="H635">
        <v>4.745002907859952E-4</v>
      </c>
      <c r="I635">
        <v>6.2770746213947071E-4</v>
      </c>
      <c r="J635">
        <v>6.528917952117741E-4</v>
      </c>
      <c r="K635">
        <v>5.41685780044876E-4</v>
      </c>
      <c r="L635">
        <v>5.5868773409883943E-4</v>
      </c>
      <c r="M635">
        <v>7.7763314703460651E-4</v>
      </c>
      <c r="N635">
        <v>4.1728698669607489E-4</v>
      </c>
      <c r="O635">
        <v>-1.1809287429143112E-4</v>
      </c>
      <c r="P635">
        <v>-6.3852625503679761E-5</v>
      </c>
      <c r="Q635">
        <v>-1.5843435013929152E-5</v>
      </c>
      <c r="R635">
        <v>2.4686760748959813E-6</v>
      </c>
      <c r="S635">
        <v>4.295266389897634E-6</v>
      </c>
      <c r="T635">
        <v>4.8335112941000347E-4</v>
      </c>
      <c r="U635">
        <v>4.8335112941000347E-4</v>
      </c>
      <c r="V635">
        <v>4.9388215129564372E-4</v>
      </c>
      <c r="W635">
        <v>5.0613328152837589E-4</v>
      </c>
      <c r="X635">
        <v>-3.3314247543274611E-3</v>
      </c>
      <c r="Y635">
        <v>2.9296045607050125E-3</v>
      </c>
      <c r="Z635">
        <v>-4.9851763275099437E-5</v>
      </c>
      <c r="AA635">
        <v>-5.5384044528259402E-3</v>
      </c>
      <c r="AB635">
        <v>-5.8401485022813171E-3</v>
      </c>
      <c r="AC635">
        <v>-1.5122535185381425E-2</v>
      </c>
      <c r="AD635">
        <v>-2.5379190630016035E-3</v>
      </c>
      <c r="AE635">
        <v>-2.0744225397341109E-3</v>
      </c>
      <c r="AF635">
        <v>-3.6539632960129742E-3</v>
      </c>
      <c r="AG635">
        <v>-1.6459708742252221E-2</v>
      </c>
      <c r="AH635">
        <v>-1.6988250727716148E-2</v>
      </c>
      <c r="AI635">
        <v>-1.2151729286298818E-2</v>
      </c>
    </row>
    <row r="636" spans="1:35">
      <c r="A636" s="738">
        <v>44754</v>
      </c>
      <c r="B636">
        <v>4.9037490119197003E-4</v>
      </c>
      <c r="C636">
        <v>4.8749797612779311E-4</v>
      </c>
      <c r="D636">
        <v>5.6899837925983299E-4</v>
      </c>
      <c r="E636">
        <v>5.1196887691640214E-4</v>
      </c>
      <c r="F636">
        <v>1.4642759584559961E-4</v>
      </c>
      <c r="G636">
        <v>5.8631858218816113E-4</v>
      </c>
      <c r="H636">
        <v>4.8279788865701612E-4</v>
      </c>
      <c r="I636">
        <v>4.9992287691158488E-4</v>
      </c>
      <c r="J636">
        <v>5.1553383722002799E-4</v>
      </c>
      <c r="K636">
        <v>5.2936533500669292E-4</v>
      </c>
      <c r="L636">
        <v>5.8924797252379868E-4</v>
      </c>
      <c r="M636">
        <v>5.2751975633258397E-4</v>
      </c>
      <c r="N636">
        <v>1.1660795486423403E-4</v>
      </c>
      <c r="O636">
        <v>-1.1809287429143112E-4</v>
      </c>
      <c r="P636">
        <v>-6.3852625503679761E-5</v>
      </c>
      <c r="Q636">
        <v>-1.5843435013929152E-5</v>
      </c>
      <c r="R636">
        <v>2.4686760748959813E-6</v>
      </c>
      <c r="S636">
        <v>4.295266389897634E-6</v>
      </c>
      <c r="T636">
        <v>4.8335112941000347E-4</v>
      </c>
      <c r="U636">
        <v>4.8335112941000347E-4</v>
      </c>
      <c r="V636">
        <v>4.9388215129564372E-4</v>
      </c>
      <c r="W636">
        <v>5.0613328152837589E-4</v>
      </c>
      <c r="X636">
        <v>-3.5125280406426151E-3</v>
      </c>
      <c r="Y636">
        <v>1.7229896149193458E-3</v>
      </c>
      <c r="Z636">
        <v>3.2406463377996353E-3</v>
      </c>
      <c r="AA636">
        <v>-1.2748987173677451E-3</v>
      </c>
      <c r="AB636">
        <v>5.5499079124365913E-4</v>
      </c>
      <c r="AC636">
        <v>-5.9049852358868948E-3</v>
      </c>
      <c r="AD636">
        <v>-8.1194660735162127E-4</v>
      </c>
      <c r="AE636">
        <v>-2.2076628823708422E-3</v>
      </c>
      <c r="AF636">
        <v>9.298710270873034E-4</v>
      </c>
      <c r="AG636">
        <v>4.1578778330424448E-3</v>
      </c>
      <c r="AH636">
        <v>-2.4716692364111781E-3</v>
      </c>
      <c r="AI636">
        <v>-7.8911429539358924E-3</v>
      </c>
    </row>
    <row r="637" spans="1:35">
      <c r="A637" s="738">
        <v>44755</v>
      </c>
      <c r="B637">
        <v>4.9037490119197003E-4</v>
      </c>
      <c r="C637">
        <v>5.0100079629777916E-4</v>
      </c>
      <c r="D637">
        <v>5.6899837925983299E-4</v>
      </c>
      <c r="E637">
        <v>5.1332111625668198E-4</v>
      </c>
      <c r="F637">
        <v>5.1948943629076538E-4</v>
      </c>
      <c r="G637">
        <v>4.6836916117753979E-4</v>
      </c>
      <c r="H637">
        <v>5.609273697722017E-4</v>
      </c>
      <c r="I637">
        <v>5.5473347327850142E-4</v>
      </c>
      <c r="J637">
        <v>6.0793924897839524E-4</v>
      </c>
      <c r="K637">
        <v>5.4161399446583935E-4</v>
      </c>
      <c r="L637">
        <v>6.0463530563059642E-4</v>
      </c>
      <c r="M637">
        <v>5.2245923182270282E-4</v>
      </c>
      <c r="N637">
        <v>4.002109631249251E-4</v>
      </c>
      <c r="O637">
        <v>-1.1809287429143112E-4</v>
      </c>
      <c r="P637">
        <v>-6.3852625503679761E-5</v>
      </c>
      <c r="Q637">
        <v>-1.5843435013929152E-5</v>
      </c>
      <c r="R637">
        <v>2.4686760748959813E-6</v>
      </c>
      <c r="S637">
        <v>4.295266389897634E-6</v>
      </c>
      <c r="T637">
        <v>4.8335112941000347E-4</v>
      </c>
      <c r="U637">
        <v>4.8335112941000347E-4</v>
      </c>
      <c r="V637">
        <v>4.9388215129564372E-4</v>
      </c>
      <c r="W637">
        <v>5.0613328152837589E-4</v>
      </c>
      <c r="X637">
        <v>3.3080483056098231E-3</v>
      </c>
      <c r="Y637">
        <v>5.0462829515507401E-4</v>
      </c>
      <c r="Z637">
        <v>-5.6947207988211623E-5</v>
      </c>
      <c r="AA637">
        <v>9.421657137034245E-4</v>
      </c>
      <c r="AB637">
        <v>1.2300032172543052E-3</v>
      </c>
      <c r="AC637">
        <v>-7.1391315784913312E-3</v>
      </c>
      <c r="AD637">
        <v>1.827208817195336E-3</v>
      </c>
      <c r="AE637">
        <v>1.027334675952396E-3</v>
      </c>
      <c r="AF637">
        <v>-5.5161619626442615E-4</v>
      </c>
      <c r="AG637">
        <v>-9.4889946781084866E-3</v>
      </c>
      <c r="AH637">
        <v>-9.8877920819684384E-4</v>
      </c>
      <c r="AI637">
        <v>-4.0311632712632939E-3</v>
      </c>
    </row>
    <row r="638" spans="1:35">
      <c r="A638" s="738">
        <v>44756</v>
      </c>
      <c r="B638">
        <v>4.9037490119197003E-4</v>
      </c>
      <c r="C638">
        <v>4.9360208652493576E-4</v>
      </c>
      <c r="D638">
        <v>5.6899837925983299E-4</v>
      </c>
      <c r="E638">
        <v>5.2358724002776746E-4</v>
      </c>
      <c r="F638">
        <v>5.4545821517604232E-4</v>
      </c>
      <c r="G638">
        <v>4.7071650546648414E-4</v>
      </c>
      <c r="H638">
        <v>6.3733167233648302E-4</v>
      </c>
      <c r="I638">
        <v>4.684417467579749E-4</v>
      </c>
      <c r="J638">
        <v>2.5126037520983857E-4</v>
      </c>
      <c r="K638">
        <v>5.5282747053353454E-4</v>
      </c>
      <c r="L638">
        <v>6.533543708702183E-4</v>
      </c>
      <c r="M638">
        <v>4.9059752728308759E-4</v>
      </c>
      <c r="N638">
        <v>3.8028231884656982E-4</v>
      </c>
      <c r="O638">
        <v>-1.1809287429143112E-4</v>
      </c>
      <c r="P638">
        <v>-6.3852625503679761E-5</v>
      </c>
      <c r="Q638">
        <v>-1.5843435013929152E-5</v>
      </c>
      <c r="R638">
        <v>2.4686760748959813E-6</v>
      </c>
      <c r="S638">
        <v>4.295266389897634E-6</v>
      </c>
      <c r="T638">
        <v>4.8335112941000347E-4</v>
      </c>
      <c r="U638">
        <v>4.8335112941000347E-4</v>
      </c>
      <c r="V638">
        <v>4.9388215129564372E-4</v>
      </c>
      <c r="W638">
        <v>5.0613328152837589E-4</v>
      </c>
      <c r="X638">
        <v>-1.5177563955443008E-3</v>
      </c>
      <c r="Y638">
        <v>8.9918274396969533E-3</v>
      </c>
      <c r="Z638">
        <v>2.3388486088271598E-4</v>
      </c>
      <c r="AA638">
        <v>-2.3328599638628988E-3</v>
      </c>
      <c r="AB638">
        <v>5.9957311760405751E-4</v>
      </c>
      <c r="AC638">
        <v>7.300200191783901E-3</v>
      </c>
      <c r="AD638">
        <v>-6.3441178723255831E-4</v>
      </c>
      <c r="AE638">
        <v>1.4940570399397668E-3</v>
      </c>
      <c r="AF638">
        <v>-1.3470145807534806E-3</v>
      </c>
      <c r="AG638">
        <v>-1.5874262615808599E-2</v>
      </c>
      <c r="AH638">
        <v>-1.67505004354217E-2</v>
      </c>
      <c r="AI638">
        <v>-2.1543447775048685E-3</v>
      </c>
    </row>
    <row r="639" spans="1:35">
      <c r="A639" s="738">
        <v>44757</v>
      </c>
      <c r="B639">
        <v>4.9037490119197003E-4</v>
      </c>
      <c r="C639">
        <v>4.9215446698624987E-4</v>
      </c>
      <c r="D639">
        <v>5.6899837925983299E-4</v>
      </c>
      <c r="E639">
        <v>5.5895896820201685E-4</v>
      </c>
      <c r="F639">
        <v>5.2725779047979593E-4</v>
      </c>
      <c r="G639">
        <v>4.8126973116091598E-4</v>
      </c>
      <c r="H639">
        <v>5.5474515746101183E-4</v>
      </c>
      <c r="I639">
        <v>6.2360899784597024E-4</v>
      </c>
      <c r="J639">
        <v>7.5787842052643661E-4</v>
      </c>
      <c r="K639">
        <v>5.5666551353561466E-4</v>
      </c>
      <c r="L639">
        <v>5.1972431251057216E-4</v>
      </c>
      <c r="M639">
        <v>0</v>
      </c>
      <c r="N639">
        <v>1.720240523765959E-4</v>
      </c>
      <c r="O639">
        <v>-1.1809287429143112E-4</v>
      </c>
      <c r="P639">
        <v>-6.3852625503679761E-5</v>
      </c>
      <c r="Q639">
        <v>-1.5843435013929152E-5</v>
      </c>
      <c r="R639">
        <v>2.4686760748959813E-6</v>
      </c>
      <c r="S639">
        <v>4.295266389897634E-6</v>
      </c>
      <c r="T639">
        <v>4.8335112941000347E-4</v>
      </c>
      <c r="U639">
        <v>4.8335112941000347E-4</v>
      </c>
      <c r="V639">
        <v>4.9388215129564372E-4</v>
      </c>
      <c r="W639">
        <v>5.0613328152837589E-4</v>
      </c>
      <c r="X639">
        <v>-1.8099366108081938E-3</v>
      </c>
      <c r="Y639">
        <v>-7.2736054573466769E-3</v>
      </c>
      <c r="Z639">
        <v>-1.6907341337841775E-3</v>
      </c>
      <c r="AA639">
        <v>5.1230656141276754E-3</v>
      </c>
      <c r="AB639">
        <v>4.924524504454908E-4</v>
      </c>
      <c r="AC639">
        <v>3.8743890175307882E-3</v>
      </c>
      <c r="AD639">
        <v>-1.1168118737553412E-3</v>
      </c>
      <c r="AE639">
        <v>1.8602638662690296E-3</v>
      </c>
      <c r="AF639">
        <v>1.6793096732976576E-3</v>
      </c>
      <c r="AG639">
        <v>9.1668748901285735E-3</v>
      </c>
      <c r="AH639">
        <v>1.0822995114863287E-2</v>
      </c>
      <c r="AI639">
        <v>1.8423028482569936E-2</v>
      </c>
    </row>
    <row r="640" spans="1:35">
      <c r="A640" s="738">
        <v>44760</v>
      </c>
      <c r="B640">
        <v>4.9037490119197003E-4</v>
      </c>
      <c r="C640">
        <v>4.9175190286065984E-4</v>
      </c>
      <c r="D640">
        <v>5.6899837925983299E-4</v>
      </c>
      <c r="E640">
        <v>4.9876140916715883E-4</v>
      </c>
      <c r="F640">
        <v>4.4356034802350841E-4</v>
      </c>
      <c r="G640">
        <v>4.743713809951533E-4</v>
      </c>
      <c r="H640">
        <v>5.4771159226940647E-4</v>
      </c>
      <c r="I640">
        <v>5.4557547906197712E-4</v>
      </c>
      <c r="J640">
        <v>7.8386153321607921E-4</v>
      </c>
      <c r="K640">
        <v>6.859158057785919E-4</v>
      </c>
      <c r="L640">
        <v>5.8432745562919663E-4</v>
      </c>
      <c r="M640">
        <v>1.1460587957521362E-3</v>
      </c>
      <c r="N640">
        <v>2.5863103641565743E-4</v>
      </c>
      <c r="O640">
        <v>-1.1809287429143112E-4</v>
      </c>
      <c r="P640">
        <v>-6.3852625503679761E-5</v>
      </c>
      <c r="Q640">
        <v>-1.5843435013929152E-5</v>
      </c>
      <c r="R640">
        <v>2.4686760748959813E-6</v>
      </c>
      <c r="S640">
        <v>4.295266389897634E-6</v>
      </c>
      <c r="T640">
        <v>4.8335112941000347E-4</v>
      </c>
      <c r="U640">
        <v>4.8335112941000347E-4</v>
      </c>
      <c r="V640">
        <v>4.9388215129564372E-4</v>
      </c>
      <c r="W640">
        <v>5.0613328152837589E-4</v>
      </c>
      <c r="X640">
        <v>2.5346458313892928E-3</v>
      </c>
      <c r="Y640">
        <v>-8.0908908934178569E-3</v>
      </c>
      <c r="Z640">
        <v>-1.0490656403387977E-3</v>
      </c>
      <c r="AA640">
        <v>1.660523264884084E-3</v>
      </c>
      <c r="AB640">
        <v>-2.1628704245191255E-4</v>
      </c>
      <c r="AC640">
        <v>-1.8333433535743238E-3</v>
      </c>
      <c r="AD640">
        <v>6.5817205652862754E-4</v>
      </c>
      <c r="AE640">
        <v>1.3849914937511532E-3</v>
      </c>
      <c r="AF640">
        <v>4.1888961233027544E-5</v>
      </c>
      <c r="AG640">
        <v>8.0492757099199785E-3</v>
      </c>
      <c r="AH640">
        <v>-4.0903990672647161E-4</v>
      </c>
      <c r="AI640">
        <v>-7.7935614882247428E-3</v>
      </c>
    </row>
    <row r="641" spans="1:35">
      <c r="A641" s="738">
        <v>44761</v>
      </c>
      <c r="B641">
        <v>4.9037490119197003E-4</v>
      </c>
      <c r="C641">
        <v>4.9239233789410974E-4</v>
      </c>
      <c r="D641">
        <v>5.6899837925983299E-4</v>
      </c>
      <c r="E641">
        <v>5.5014445001000389E-4</v>
      </c>
      <c r="F641">
        <v>5.0407428558618683E-4</v>
      </c>
      <c r="G641">
        <v>4.4082805962863958E-4</v>
      </c>
      <c r="H641">
        <v>6.3243628599662927E-4</v>
      </c>
      <c r="I641">
        <v>5.5557921021232026E-4</v>
      </c>
      <c r="J641">
        <v>5.2644509177701693E-4</v>
      </c>
      <c r="K641">
        <v>5.295397007820668E-4</v>
      </c>
      <c r="L641">
        <v>5.842356243617175E-4</v>
      </c>
      <c r="M641">
        <v>5.5197103663218172E-4</v>
      </c>
      <c r="N641">
        <v>5.112479328723829E-4</v>
      </c>
      <c r="O641">
        <v>-1.1809287429143112E-4</v>
      </c>
      <c r="P641">
        <v>-6.3852625503679761E-5</v>
      </c>
      <c r="Q641">
        <v>-1.5843435013929152E-5</v>
      </c>
      <c r="R641">
        <v>2.4686760748959813E-6</v>
      </c>
      <c r="S641">
        <v>4.295266389897634E-6</v>
      </c>
      <c r="T641">
        <v>4.8335112941000347E-4</v>
      </c>
      <c r="U641">
        <v>4.8335112941000347E-4</v>
      </c>
      <c r="V641">
        <v>4.9388215129564372E-4</v>
      </c>
      <c r="W641">
        <v>5.0613328152837589E-4</v>
      </c>
      <c r="X641">
        <v>2.0181162077741455E-3</v>
      </c>
      <c r="Y641">
        <v>-8.1865026812149022E-3</v>
      </c>
      <c r="Z641">
        <v>2.9120732660188331E-3</v>
      </c>
      <c r="AA641">
        <v>6.6745693046033061E-4</v>
      </c>
      <c r="AB641">
        <v>-4.0078770646723161E-4</v>
      </c>
      <c r="AC641">
        <v>4.6980257076854048E-3</v>
      </c>
      <c r="AD641">
        <v>6.2078751330263415E-4</v>
      </c>
      <c r="AE641">
        <v>-1.5260644425874048E-4</v>
      </c>
      <c r="AF641">
        <v>-1.1224394051508879E-3</v>
      </c>
      <c r="AG641">
        <v>1.1866742968254851E-2</v>
      </c>
      <c r="AH641">
        <v>1.3730830088353185E-2</v>
      </c>
      <c r="AI641">
        <v>2.7845592362156779E-2</v>
      </c>
    </row>
    <row r="642" spans="1:35">
      <c r="A642" s="738">
        <v>44762</v>
      </c>
      <c r="B642">
        <v>4.9037490119197003E-4</v>
      </c>
      <c r="C642">
        <v>4.8846288968507068E-4</v>
      </c>
      <c r="D642">
        <v>5.6899837925983299E-4</v>
      </c>
      <c r="E642">
        <v>5.0883047539507231E-4</v>
      </c>
      <c r="F642">
        <v>4.2476006218072904E-4</v>
      </c>
      <c r="G642">
        <v>4.9545686041230219E-4</v>
      </c>
      <c r="H642">
        <v>5.3852232329298921E-4</v>
      </c>
      <c r="I642">
        <v>4.9418407121204488E-4</v>
      </c>
      <c r="J642">
        <v>8.8208016919510968E-4</v>
      </c>
      <c r="K642">
        <v>3.3485999779525599E-4</v>
      </c>
      <c r="L642">
        <v>5.8427940588656746E-4</v>
      </c>
      <c r="M642">
        <v>1.8473674667986995E-3</v>
      </c>
      <c r="N642">
        <v>6.7687251349024535E-4</v>
      </c>
      <c r="O642">
        <v>-1.1809287429143112E-4</v>
      </c>
      <c r="P642">
        <v>-6.3852625503679761E-5</v>
      </c>
      <c r="Q642">
        <v>-1.5843435013929152E-5</v>
      </c>
      <c r="R642">
        <v>2.4686760748959813E-6</v>
      </c>
      <c r="S642">
        <v>4.295266389897634E-6</v>
      </c>
      <c r="T642">
        <v>4.8335112941000347E-4</v>
      </c>
      <c r="U642">
        <v>4.8335112941000347E-4</v>
      </c>
      <c r="V642">
        <v>4.9388215129564372E-4</v>
      </c>
      <c r="W642">
        <v>5.0613328152837589E-4</v>
      </c>
      <c r="X642">
        <v>5.6948385311272887E-4</v>
      </c>
      <c r="Y642">
        <v>3.7247297321760797E-3</v>
      </c>
      <c r="Z642">
        <v>4.5866998524151104E-3</v>
      </c>
      <c r="AA642">
        <v>4.3948431106379804E-3</v>
      </c>
      <c r="AB642">
        <v>2.7375766715849181E-3</v>
      </c>
      <c r="AC642">
        <v>8.5761192481881299E-3</v>
      </c>
      <c r="AD642">
        <v>1.0806264586842307E-3</v>
      </c>
      <c r="AE642">
        <v>3.4955260239937225E-3</v>
      </c>
      <c r="AF642">
        <v>7.0869869473524361E-3</v>
      </c>
      <c r="AG642">
        <v>8.2182214749115801E-3</v>
      </c>
      <c r="AH642">
        <v>9.472969205028603E-3</v>
      </c>
      <c r="AI642">
        <v>6.9386060395226767E-3</v>
      </c>
    </row>
    <row r="643" spans="1:35">
      <c r="A643" s="738">
        <v>44763</v>
      </c>
      <c r="B643">
        <v>4.9037490119197003E-4</v>
      </c>
      <c r="C643">
        <v>4.8894545049615878E-4</v>
      </c>
      <c r="D643">
        <v>5.6899837925983299E-4</v>
      </c>
      <c r="E643">
        <v>5.2178355290144474E-4</v>
      </c>
      <c r="F643">
        <v>4.6207964531608248E-4</v>
      </c>
      <c r="G643">
        <v>4.6806961229606259E-4</v>
      </c>
      <c r="H643">
        <v>5.4183145662056731E-4</v>
      </c>
      <c r="I643">
        <v>5.0354436232691313E-4</v>
      </c>
      <c r="J643">
        <v>4.1885389606788337E-4</v>
      </c>
      <c r="K643">
        <v>4.539812765633755E-4</v>
      </c>
      <c r="L643">
        <v>5.7878137440781074E-4</v>
      </c>
      <c r="M643">
        <v>4.7054605904217617E-4</v>
      </c>
      <c r="N643">
        <v>1.2118426811369432E-3</v>
      </c>
      <c r="O643">
        <v>-1.1809287429143112E-4</v>
      </c>
      <c r="P643">
        <v>-6.3852625503679761E-5</v>
      </c>
      <c r="Q643">
        <v>-1.5843435013929152E-5</v>
      </c>
      <c r="R643">
        <v>2.4686760748959813E-6</v>
      </c>
      <c r="S643">
        <v>4.295266389897634E-6</v>
      </c>
      <c r="T643">
        <v>4.8335112941000347E-4</v>
      </c>
      <c r="U643">
        <v>4.8335112941000347E-4</v>
      </c>
      <c r="V643">
        <v>4.9388215129564372E-4</v>
      </c>
      <c r="W643">
        <v>5.0613328152837589E-4</v>
      </c>
      <c r="X643">
        <v>-2.9910345529301496E-3</v>
      </c>
      <c r="Y643">
        <v>-5.5849772391025621E-4</v>
      </c>
      <c r="Z643">
        <v>1.4169059715734011E-3</v>
      </c>
      <c r="AA643">
        <v>-2.794867109359056E-3</v>
      </c>
      <c r="AB643">
        <v>-4.1187956500368106E-3</v>
      </c>
      <c r="AC643">
        <v>-9.7923394211653081E-3</v>
      </c>
      <c r="AD643">
        <v>-5.0247224459891715E-3</v>
      </c>
      <c r="AE643">
        <v>-6.9603007652074833E-4</v>
      </c>
      <c r="AF643">
        <v>-2.6460333119672219E-3</v>
      </c>
      <c r="AG643">
        <v>9.0368758214942613E-3</v>
      </c>
      <c r="AH643">
        <v>-3.6357784420506523E-3</v>
      </c>
      <c r="AI643">
        <v>9.8696865263989686E-3</v>
      </c>
    </row>
    <row r="644" spans="1:35">
      <c r="A644" s="738">
        <v>44764</v>
      </c>
      <c r="B644">
        <v>4.9037490119197003E-4</v>
      </c>
      <c r="C644">
        <v>4.8902680542739496E-4</v>
      </c>
      <c r="D644">
        <v>5.6899837925983299E-4</v>
      </c>
      <c r="E644">
        <v>5.3327739845943078E-4</v>
      </c>
      <c r="F644">
        <v>5.2953616908135714E-4</v>
      </c>
      <c r="G644">
        <v>6.034965947741E-4</v>
      </c>
      <c r="H644">
        <v>5.4229032266617239E-4</v>
      </c>
      <c r="I644">
        <v>5.3414664416706614E-4</v>
      </c>
      <c r="J644">
        <v>3.1358167520978419E-4</v>
      </c>
      <c r="K644">
        <v>5.7675005644775013E-4</v>
      </c>
      <c r="L644">
        <v>5.8438839493257788E-4</v>
      </c>
      <c r="M644">
        <v>4.9687534028719504E-4</v>
      </c>
      <c r="N644">
        <v>1.0834563687300847E-3</v>
      </c>
      <c r="O644">
        <v>-1.1809287429143112E-4</v>
      </c>
      <c r="P644">
        <v>-6.3852625503679761E-5</v>
      </c>
      <c r="Q644">
        <v>-1.5843435013929152E-5</v>
      </c>
      <c r="R644">
        <v>2.4686760748959813E-6</v>
      </c>
      <c r="S644">
        <v>4.295266389897634E-6</v>
      </c>
      <c r="T644">
        <v>4.8335112941000347E-4</v>
      </c>
      <c r="U644">
        <v>4.8335112941000347E-4</v>
      </c>
      <c r="V644">
        <v>4.9388215129564372E-4</v>
      </c>
      <c r="W644">
        <v>5.0613328152837589E-4</v>
      </c>
      <c r="X644">
        <v>-3.4666008784456359E-4</v>
      </c>
      <c r="Y644">
        <v>-4.348776519172981E-4</v>
      </c>
      <c r="Z644">
        <v>-1.3646687156436688E-3</v>
      </c>
      <c r="AA644">
        <v>5.6717034952624701E-4</v>
      </c>
      <c r="AB644">
        <v>-3.0484886160540015E-3</v>
      </c>
      <c r="AC644">
        <v>-8.0726020341059801E-3</v>
      </c>
      <c r="AD644">
        <v>-3.0475766760280631E-3</v>
      </c>
      <c r="AE644">
        <v>3.3731273042947318E-3</v>
      </c>
      <c r="AF644">
        <v>-9.4768982479820352E-4</v>
      </c>
      <c r="AG644">
        <v>-1.1360930593067642E-2</v>
      </c>
      <c r="AH644">
        <v>-4.7096663748320555E-3</v>
      </c>
      <c r="AI644">
        <v>-8.7628207264556224E-3</v>
      </c>
    </row>
    <row r="645" spans="1:35">
      <c r="A645" s="738">
        <v>44767</v>
      </c>
      <c r="B645">
        <v>4.9037490119197003E-4</v>
      </c>
      <c r="C645">
        <v>4.9102881942975074E-4</v>
      </c>
      <c r="D645">
        <v>5.6899837925983299E-4</v>
      </c>
      <c r="E645">
        <v>5.4441444736341715E-4</v>
      </c>
      <c r="F645">
        <v>4.1636474356088193E-4</v>
      </c>
      <c r="G645">
        <v>4.655221982470259E-4</v>
      </c>
      <c r="H645">
        <v>5.6636530327525136E-4</v>
      </c>
      <c r="I645">
        <v>5.448265464165214E-4</v>
      </c>
      <c r="J645">
        <v>3.9676573994018582E-4</v>
      </c>
      <c r="K645">
        <v>4.5553681650400968E-4</v>
      </c>
      <c r="L645">
        <v>5.8420931806790755E-4</v>
      </c>
      <c r="M645">
        <v>7.6717225133027256E-5</v>
      </c>
      <c r="N645">
        <v>7.3177948556102379E-4</v>
      </c>
      <c r="O645">
        <v>-1.1809287429143112E-4</v>
      </c>
      <c r="P645">
        <v>-6.3852625503679761E-5</v>
      </c>
      <c r="Q645">
        <v>-1.5843435013929152E-5</v>
      </c>
      <c r="R645">
        <v>2.4686760748959813E-6</v>
      </c>
      <c r="S645">
        <v>4.295266389897634E-6</v>
      </c>
      <c r="T645">
        <v>4.8335112941000347E-4</v>
      </c>
      <c r="U645">
        <v>4.8335112941000347E-4</v>
      </c>
      <c r="V645">
        <v>4.9388215129564372E-4</v>
      </c>
      <c r="W645">
        <v>5.0613328152837589E-4</v>
      </c>
      <c r="X645">
        <v>3.8696192486713521E-3</v>
      </c>
      <c r="Y645">
        <v>-2.2688360725471313E-3</v>
      </c>
      <c r="Z645">
        <v>-3.2136958052051412E-3</v>
      </c>
      <c r="AA645">
        <v>3.4053564932332581E-3</v>
      </c>
      <c r="AB645">
        <v>9.7094499519068123E-4</v>
      </c>
      <c r="AC645">
        <v>4.1877020542488985E-3</v>
      </c>
      <c r="AD645">
        <v>1.3978218709151946E-3</v>
      </c>
      <c r="AE645">
        <v>-1.5243144965016997E-3</v>
      </c>
      <c r="AF645">
        <v>-9.0932873111748691E-4</v>
      </c>
      <c r="AG645">
        <v>9.2609061277673099E-3</v>
      </c>
      <c r="AH645">
        <v>5.8374699282790488E-3</v>
      </c>
      <c r="AI645">
        <v>2.378681244689318E-3</v>
      </c>
    </row>
    <row r="646" spans="1:35">
      <c r="A646" s="738">
        <v>44768</v>
      </c>
      <c r="B646">
        <v>4.9037490119197003E-4</v>
      </c>
      <c r="C646">
        <v>4.9118781854229354E-4</v>
      </c>
      <c r="D646">
        <v>5.6899837925983299E-4</v>
      </c>
      <c r="E646">
        <v>4.0916675587343576E-4</v>
      </c>
      <c r="F646">
        <v>-1.6939193322440538E-4</v>
      </c>
      <c r="G646">
        <v>4.6786221227756997E-4</v>
      </c>
      <c r="H646">
        <v>5.7979484968528894E-4</v>
      </c>
      <c r="I646">
        <v>6.6507988150488195E-4</v>
      </c>
      <c r="J646">
        <v>8.7603917585710178E-4</v>
      </c>
      <c r="K646">
        <v>4.4395458805435162E-4</v>
      </c>
      <c r="L646">
        <v>5.8414132036355149E-4</v>
      </c>
      <c r="M646">
        <v>3.7501024368635782E-4</v>
      </c>
      <c r="N646">
        <v>7.7110071767361177E-4</v>
      </c>
      <c r="O646">
        <v>-1.1809287429143112E-4</v>
      </c>
      <c r="P646">
        <v>-6.3852625503679761E-5</v>
      </c>
      <c r="Q646">
        <v>-1.5843435013929152E-5</v>
      </c>
      <c r="R646">
        <v>2.4686760748959813E-6</v>
      </c>
      <c r="S646">
        <v>4.295266389897634E-6</v>
      </c>
      <c r="T646">
        <v>4.8335112941000347E-4</v>
      </c>
      <c r="U646">
        <v>4.8335112941000347E-4</v>
      </c>
      <c r="V646">
        <v>4.9388215129564372E-4</v>
      </c>
      <c r="W646">
        <v>5.0613328152837589E-4</v>
      </c>
      <c r="X646">
        <v>1.9511762329564863E-3</v>
      </c>
      <c r="Y646">
        <v>2.3699460123185467E-3</v>
      </c>
      <c r="Z646">
        <v>1.8130512143876842E-4</v>
      </c>
      <c r="AA646">
        <v>8.4256205146893137E-4</v>
      </c>
      <c r="AB646">
        <v>5.4671207312484427E-4</v>
      </c>
      <c r="AC646">
        <v>-5.2157056820197889E-3</v>
      </c>
      <c r="AD646">
        <v>2.0086240391492538E-3</v>
      </c>
      <c r="AE646">
        <v>-9.6020242251115828E-4</v>
      </c>
      <c r="AF646">
        <v>-4.9702928340777941E-4</v>
      </c>
      <c r="AG646">
        <v>-5.5919247833449148E-3</v>
      </c>
      <c r="AH646">
        <v>-4.143063233477573E-3</v>
      </c>
      <c r="AI646">
        <v>-1.1076836137861257E-2</v>
      </c>
    </row>
    <row r="647" spans="1:35">
      <c r="A647" s="738">
        <v>44769</v>
      </c>
      <c r="B647">
        <v>4.9037490119197003E-4</v>
      </c>
      <c r="C647">
        <v>4.9030700158736451E-4</v>
      </c>
      <c r="D647">
        <v>5.6899837925983299E-4</v>
      </c>
      <c r="E647">
        <v>5.2124392280039622E-4</v>
      </c>
      <c r="F647">
        <v>5.0474277222423147E-4</v>
      </c>
      <c r="G647">
        <v>5.5452798935307079E-4</v>
      </c>
      <c r="H647">
        <v>5.3546206444510247E-4</v>
      </c>
      <c r="I647">
        <v>4.873554532474067E-4</v>
      </c>
      <c r="J647">
        <v>5.5408326092720728E-4</v>
      </c>
      <c r="K647">
        <v>4.499898935452773E-4</v>
      </c>
      <c r="L647">
        <v>5.7621265455387594E-4</v>
      </c>
      <c r="M647">
        <v>4.3122757310043447E-4</v>
      </c>
      <c r="N647">
        <v>9.5199099233322926E-4</v>
      </c>
      <c r="O647">
        <v>-1.1809287429143112E-4</v>
      </c>
      <c r="P647">
        <v>-6.3852625503679761E-5</v>
      </c>
      <c r="Q647">
        <v>-1.5843435013929152E-5</v>
      </c>
      <c r="R647">
        <v>2.4686760748959813E-6</v>
      </c>
      <c r="S647">
        <v>4.295266389897634E-6</v>
      </c>
      <c r="T647">
        <v>4.8335112941000347E-4</v>
      </c>
      <c r="U647">
        <v>4.8335112941000347E-4</v>
      </c>
      <c r="V647">
        <v>4.9388215129564372E-4</v>
      </c>
      <c r="W647">
        <v>5.0613328152837589E-4</v>
      </c>
      <c r="X647">
        <v>2.574444221081329E-3</v>
      </c>
      <c r="Y647">
        <v>-2.9836446229688507E-3</v>
      </c>
      <c r="Z647">
        <v>-2.7795610606329291E-4</v>
      </c>
      <c r="AA647">
        <v>1.4053925152794911E-3</v>
      </c>
      <c r="AB647">
        <v>-5.5723109688710082E-5</v>
      </c>
      <c r="AC647">
        <v>-4.6646908167247148E-5</v>
      </c>
      <c r="AD647">
        <v>-1.5061120072938916E-3</v>
      </c>
      <c r="AE647">
        <v>5.9449587362745415E-3</v>
      </c>
      <c r="AF647">
        <v>6.8279194620646244E-3</v>
      </c>
      <c r="AG647">
        <v>2.733366601970233E-2</v>
      </c>
      <c r="AH647">
        <v>1.794327442100796E-2</v>
      </c>
      <c r="AI647">
        <v>2.6481139434959111E-2</v>
      </c>
    </row>
    <row r="648" spans="1:35">
      <c r="A648" s="738">
        <v>44770</v>
      </c>
      <c r="B648">
        <v>4.9037490119197003E-4</v>
      </c>
      <c r="C648">
        <v>4.9398277669610025E-4</v>
      </c>
      <c r="D648">
        <v>5.6899837925983299E-4</v>
      </c>
      <c r="E648">
        <v>6.4904016733291492E-4</v>
      </c>
      <c r="F648">
        <v>4.8363528924655341E-4</v>
      </c>
      <c r="G648">
        <v>4.7760029095300638E-4</v>
      </c>
      <c r="H648">
        <v>5.1852769273463828E-4</v>
      </c>
      <c r="I648">
        <v>4.8780220817734588E-4</v>
      </c>
      <c r="J648">
        <v>2.1528644607715641E-4</v>
      </c>
      <c r="K648">
        <v>6.499736550633628E-4</v>
      </c>
      <c r="L648">
        <v>5.8348494087323566E-4</v>
      </c>
      <c r="M648">
        <v>1.2995986333106391E-3</v>
      </c>
      <c r="N648">
        <v>1.4771316621564612E-3</v>
      </c>
      <c r="O648">
        <v>-1.1809287429143112E-4</v>
      </c>
      <c r="P648">
        <v>-6.3852625503679761E-5</v>
      </c>
      <c r="Q648">
        <v>-1.5843435013929152E-5</v>
      </c>
      <c r="R648">
        <v>2.4686760748959813E-6</v>
      </c>
      <c r="S648">
        <v>4.295266389897634E-6</v>
      </c>
      <c r="T648">
        <v>4.8335112941000347E-4</v>
      </c>
      <c r="U648">
        <v>4.8335112941000347E-4</v>
      </c>
      <c r="V648">
        <v>4.9388215129564372E-4</v>
      </c>
      <c r="W648">
        <v>5.0613328152837589E-4</v>
      </c>
      <c r="X648">
        <v>-5.2820772067696531E-4</v>
      </c>
      <c r="Y648">
        <v>-2.4104615107254368E-3</v>
      </c>
      <c r="Z648">
        <v>-2.935870985014688E-4</v>
      </c>
      <c r="AA648">
        <v>-6.4263113572382569E-4</v>
      </c>
      <c r="AB648">
        <v>-1.0890739182557452E-3</v>
      </c>
      <c r="AC648">
        <v>7.8309878234383845E-4</v>
      </c>
      <c r="AD648">
        <v>-1.6155621037940993E-3</v>
      </c>
      <c r="AE648">
        <v>9.5995230761491968E-4</v>
      </c>
      <c r="AF648">
        <v>4.9737831292071544E-3</v>
      </c>
      <c r="AG648">
        <v>8.3012797175012754E-3</v>
      </c>
      <c r="AH648">
        <v>5.6223420250929301E-3</v>
      </c>
      <c r="AI648">
        <v>1.1642166248637231E-2</v>
      </c>
    </row>
    <row r="649" spans="1:35">
      <c r="A649" s="738">
        <v>44771</v>
      </c>
      <c r="B649">
        <v>4.9037490119197003E-4</v>
      </c>
      <c r="C649">
        <v>4.9054367432299628E-4</v>
      </c>
      <c r="D649">
        <v>5.6899837925983299E-4</v>
      </c>
      <c r="E649">
        <v>5.3422650241286007E-4</v>
      </c>
      <c r="F649">
        <v>5.5572338585951897E-4</v>
      </c>
      <c r="G649">
        <v>5.1260084170690057E-4</v>
      </c>
      <c r="H649">
        <v>5.5585982600292461E-4</v>
      </c>
      <c r="I649">
        <v>5.5457883122667084E-4</v>
      </c>
      <c r="J649">
        <v>7.642089371953098E-4</v>
      </c>
      <c r="K649">
        <v>6.5813250883506313E-4</v>
      </c>
      <c r="L649">
        <v>5.7915521180551544E-4</v>
      </c>
      <c r="M649">
        <v>4.8254727739061032E-4</v>
      </c>
      <c r="N649">
        <v>9.6426291196793912E-4</v>
      </c>
      <c r="O649">
        <v>-1.1809287429143112E-4</v>
      </c>
      <c r="P649">
        <v>-6.3852625503679761E-5</v>
      </c>
      <c r="Q649">
        <v>-1.5843435013929152E-5</v>
      </c>
      <c r="R649">
        <v>2.4686760748959813E-6</v>
      </c>
      <c r="S649">
        <v>4.295266389897634E-6</v>
      </c>
      <c r="T649">
        <v>4.8335112941000347E-4</v>
      </c>
      <c r="U649">
        <v>4.8335112941000347E-4</v>
      </c>
      <c r="V649">
        <v>4.9388215129564372E-4</v>
      </c>
      <c r="W649">
        <v>5.0613328152837589E-4</v>
      </c>
      <c r="X649">
        <v>-1.0168385147178993E-3</v>
      </c>
      <c r="Y649">
        <v>-1.1521370690414923E-3</v>
      </c>
      <c r="Z649">
        <v>-2.2152836093171091E-3</v>
      </c>
      <c r="AA649">
        <v>3.2987309887999583E-3</v>
      </c>
      <c r="AB649">
        <v>6.4303054772985035E-4</v>
      </c>
      <c r="AC649">
        <v>3.683483618552863E-3</v>
      </c>
      <c r="AD649">
        <v>-4.3591310550916695E-4</v>
      </c>
      <c r="AE649">
        <v>3.5352249440361305E-3</v>
      </c>
      <c r="AF649">
        <v>1.6722127530515163E-3</v>
      </c>
      <c r="AG649">
        <v>9.3883675552441925E-3</v>
      </c>
      <c r="AH649">
        <v>1.0344689279272012E-2</v>
      </c>
      <c r="AI649">
        <v>1.5018633774145584E-2</v>
      </c>
    </row>
    <row r="650" spans="1:35">
      <c r="A650" s="738">
        <v>44774</v>
      </c>
      <c r="B650">
        <v>4.9037490119197003E-4</v>
      </c>
      <c r="C650">
        <v>4.9309759180604651E-4</v>
      </c>
      <c r="D650">
        <v>5.6899837925983299E-4</v>
      </c>
      <c r="E650">
        <v>5.3267559330727465E-4</v>
      </c>
      <c r="F650">
        <v>5.3583843028204292E-4</v>
      </c>
      <c r="G650">
        <v>4.7355564253281912E-4</v>
      </c>
      <c r="H650">
        <v>5.3614032446347437E-4</v>
      </c>
      <c r="I650">
        <v>4.3056844603062139E-4</v>
      </c>
      <c r="J650">
        <v>2.0570610857695293E-4</v>
      </c>
      <c r="K650">
        <v>6.5164643082127327E-4</v>
      </c>
      <c r="L650">
        <v>5.8293767249217865E-4</v>
      </c>
      <c r="M650">
        <v>6.7885633708786308E-4</v>
      </c>
      <c r="N650">
        <v>1.1127163270103768E-3</v>
      </c>
      <c r="O650">
        <v>5.0034926307951366E-5</v>
      </c>
      <c r="P650">
        <v>1.0428429546638363E-4</v>
      </c>
      <c r="Q650">
        <v>1.5230155858914074E-4</v>
      </c>
      <c r="R650">
        <v>1.7061674881668765E-4</v>
      </c>
      <c r="S650">
        <v>1.7244364626822772E-4</v>
      </c>
      <c r="T650">
        <v>4.8335112941000347E-4</v>
      </c>
      <c r="U650">
        <v>4.8335112941000347E-4</v>
      </c>
      <c r="V650">
        <v>4.9388215129564372E-4</v>
      </c>
      <c r="W650">
        <v>5.0613328152837589E-4</v>
      </c>
      <c r="X650">
        <v>-2.3604937747556676E-5</v>
      </c>
      <c r="Y650">
        <v>-1.8106384996615654E-3</v>
      </c>
      <c r="Z650">
        <v>-1.0903385405386379E-3</v>
      </c>
      <c r="AA650">
        <v>-8.948619100924704E-4</v>
      </c>
      <c r="AB650">
        <v>6.9813485246306151E-4</v>
      </c>
      <c r="AC650">
        <v>4.562607475166125E-3</v>
      </c>
      <c r="AD650">
        <v>1.1190836067502818E-3</v>
      </c>
      <c r="AE650">
        <v>2.4705870822858689E-3</v>
      </c>
      <c r="AF650">
        <v>1.8600087471976057E-3</v>
      </c>
      <c r="AG650">
        <v>-1.8092169230924382E-3</v>
      </c>
      <c r="AH650">
        <v>-2.3444962204127728E-3</v>
      </c>
      <c r="AI650">
        <v>-2.7041086297697747E-3</v>
      </c>
    </row>
    <row r="651" spans="1:35">
      <c r="A651" s="738">
        <v>44775</v>
      </c>
      <c r="B651">
        <v>4.9037490119197003E-4</v>
      </c>
      <c r="C651">
        <v>4.9987710556465004E-4</v>
      </c>
      <c r="D651">
        <v>5.6899837925983299E-4</v>
      </c>
      <c r="E651">
        <v>4.9359898342049568E-4</v>
      </c>
      <c r="F651">
        <v>5.453343684820311E-4</v>
      </c>
      <c r="G651">
        <v>4.4986894124199317E-4</v>
      </c>
      <c r="H651">
        <v>5.4557054836190666E-4</v>
      </c>
      <c r="I651">
        <v>4.5019442387417286E-4</v>
      </c>
      <c r="J651">
        <v>7.5708124316320458E-4</v>
      </c>
      <c r="K651">
        <v>4.801617981424755E-4</v>
      </c>
      <c r="L651">
        <v>5.9581863845670213E-4</v>
      </c>
      <c r="M651">
        <v>6.1691081702286432E-4</v>
      </c>
      <c r="N651">
        <v>5.0452506048936918E-4</v>
      </c>
      <c r="O651">
        <v>5.0034926307951366E-5</v>
      </c>
      <c r="P651">
        <v>1.0428429546638363E-4</v>
      </c>
      <c r="Q651">
        <v>1.5230155858914074E-4</v>
      </c>
      <c r="R651">
        <v>1.7061674881668765E-4</v>
      </c>
      <c r="S651">
        <v>1.7244364626822772E-4</v>
      </c>
      <c r="T651">
        <v>4.8335112941000347E-4</v>
      </c>
      <c r="U651">
        <v>4.8335112941000347E-4</v>
      </c>
      <c r="V651">
        <v>4.9388215129564372E-4</v>
      </c>
      <c r="W651">
        <v>5.0613328152837589E-4</v>
      </c>
      <c r="X651">
        <v>1.2720738947367138E-3</v>
      </c>
      <c r="Y651">
        <v>-1.471449337654418E-4</v>
      </c>
      <c r="Z651">
        <v>6.5048497097319746E-3</v>
      </c>
      <c r="AA651">
        <v>1.7535414827276607E-3</v>
      </c>
      <c r="AB651">
        <v>3.955645908960248E-3</v>
      </c>
      <c r="AC651">
        <v>1.3308524121046883E-2</v>
      </c>
      <c r="AD651">
        <v>2.6420232631796381E-3</v>
      </c>
      <c r="AE651">
        <v>2.3353617636838742E-3</v>
      </c>
      <c r="AF651">
        <v>9.0427385399727278E-4</v>
      </c>
      <c r="AG651">
        <v>5.0493024920379437E-3</v>
      </c>
      <c r="AH651">
        <v>8.5529744292531795E-3</v>
      </c>
      <c r="AI651">
        <v>-6.2558228984145314E-3</v>
      </c>
    </row>
    <row r="652" spans="1:35">
      <c r="A652" s="738">
        <v>44776</v>
      </c>
      <c r="B652">
        <v>4.9037490119197003E-4</v>
      </c>
      <c r="C652">
        <v>4.7793216808922345E-4</v>
      </c>
      <c r="D652">
        <v>5.6899837925983299E-4</v>
      </c>
      <c r="E652">
        <v>5.8236680308598743E-4</v>
      </c>
      <c r="F652">
        <v>5.4553855511008109E-4</v>
      </c>
      <c r="G652">
        <v>4.3080308322474004E-4</v>
      </c>
      <c r="H652">
        <v>5.1741120115211814E-4</v>
      </c>
      <c r="I652">
        <v>5.2169008467894962E-4</v>
      </c>
      <c r="J652">
        <v>4.7100951337086805E-4</v>
      </c>
      <c r="K652">
        <v>5.8439935058518522E-4</v>
      </c>
      <c r="L652">
        <v>5.9334309381742223E-4</v>
      </c>
      <c r="M652">
        <v>6.0225003413916234E-4</v>
      </c>
      <c r="N652">
        <v>4.0590206258506178E-4</v>
      </c>
      <c r="O652">
        <v>5.0034926307951366E-5</v>
      </c>
      <c r="P652">
        <v>1.0428429546638363E-4</v>
      </c>
      <c r="Q652">
        <v>1.5230155858914074E-4</v>
      </c>
      <c r="R652">
        <v>1.7061674881668765E-4</v>
      </c>
      <c r="S652">
        <v>1.7244364626822772E-4</v>
      </c>
      <c r="T652">
        <v>4.8335112941000347E-4</v>
      </c>
      <c r="U652">
        <v>4.8335112941000347E-4</v>
      </c>
      <c r="V652">
        <v>4.9388215129564372E-4</v>
      </c>
      <c r="W652">
        <v>5.0613328152837589E-4</v>
      </c>
      <c r="X652">
        <v>2.8782953242807441E-3</v>
      </c>
      <c r="Y652">
        <v>2.2947426722172981E-3</v>
      </c>
      <c r="Z652">
        <v>6.0900717360532486E-3</v>
      </c>
      <c r="AA652">
        <v>-3.3473513919918263E-3</v>
      </c>
      <c r="AB652">
        <v>1.1003988810311949E-3</v>
      </c>
      <c r="AC652">
        <v>7.9967753141600983E-3</v>
      </c>
      <c r="AD652">
        <v>4.46510662758004E-3</v>
      </c>
      <c r="AE652">
        <v>3.340466141475984E-3</v>
      </c>
      <c r="AF652">
        <v>4.2660041086020062E-3</v>
      </c>
      <c r="AG652">
        <v>1.6437749054990958E-2</v>
      </c>
      <c r="AH652">
        <v>4.7905855824430521E-3</v>
      </c>
      <c r="AI652">
        <v>1.5738656547090057E-2</v>
      </c>
    </row>
    <row r="653" spans="1:35">
      <c r="A653" s="738">
        <v>44777</v>
      </c>
      <c r="B653">
        <v>5.0788037326188196E-4</v>
      </c>
      <c r="C653">
        <v>4.794577774205333E-4</v>
      </c>
      <c r="D653">
        <v>5.8650522699621455E-4</v>
      </c>
      <c r="E653">
        <v>6.5750866470914993E-4</v>
      </c>
      <c r="F653">
        <v>5.5426163805361028E-4</v>
      </c>
      <c r="G653">
        <v>4.4794419603944036E-4</v>
      </c>
      <c r="H653">
        <v>4.625939487170605E-4</v>
      </c>
      <c r="I653">
        <v>1.5055605414830975E-3</v>
      </c>
      <c r="J653">
        <v>4.8397152648371744E-4</v>
      </c>
      <c r="K653">
        <v>6.4222043771700044E-4</v>
      </c>
      <c r="L653">
        <v>5.9251177343155881E-4</v>
      </c>
      <c r="M653">
        <v>4.2191136897096193E-4</v>
      </c>
      <c r="N653">
        <v>5.1203223933171671E-4</v>
      </c>
      <c r="O653">
        <v>5.0034926307951366E-5</v>
      </c>
      <c r="P653">
        <v>1.0428429546638363E-4</v>
      </c>
      <c r="Q653">
        <v>1.5230155858914074E-4</v>
      </c>
      <c r="R653">
        <v>1.7061674881668765E-4</v>
      </c>
      <c r="S653">
        <v>1.7244364626822772E-4</v>
      </c>
      <c r="T653">
        <v>4.8335112941000347E-4</v>
      </c>
      <c r="U653">
        <v>4.8335112941000347E-4</v>
      </c>
      <c r="V653">
        <v>4.9388215129564372E-4</v>
      </c>
      <c r="W653">
        <v>5.0613328152837589E-4</v>
      </c>
      <c r="X653">
        <v>-1.0305458295484238E-3</v>
      </c>
      <c r="Y653">
        <v>1.3078146909917265E-3</v>
      </c>
      <c r="Z653">
        <v>-5.8434410312901974E-4</v>
      </c>
      <c r="AA653">
        <v>1.5507723221586112E-4</v>
      </c>
      <c r="AB653">
        <v>3.4788049540475097E-3</v>
      </c>
      <c r="AC653">
        <v>-1.7572026115039163E-3</v>
      </c>
      <c r="AD653">
        <v>-2.4112297179336162E-3</v>
      </c>
      <c r="AE653">
        <v>-2.1985245661203523E-3</v>
      </c>
      <c r="AF653">
        <v>7.8272569796422609E-3</v>
      </c>
      <c r="AG653">
        <v>1.7092463636136701E-2</v>
      </c>
      <c r="AH653">
        <v>7.3894255074822279E-3</v>
      </c>
      <c r="AI653">
        <v>-8.5293001253039513E-4</v>
      </c>
    </row>
    <row r="654" spans="1:35">
      <c r="A654" s="738">
        <v>44778</v>
      </c>
      <c r="B654">
        <v>5.0788037326188196E-4</v>
      </c>
      <c r="C654">
        <v>4.8098108666994044E-4</v>
      </c>
      <c r="D654">
        <v>5.8650522699621455E-4</v>
      </c>
      <c r="E654">
        <v>5.9696737877601436E-4</v>
      </c>
      <c r="F654">
        <v>6.2657975356028572E-4</v>
      </c>
      <c r="G654">
        <v>4.8441887817562979E-4</v>
      </c>
      <c r="H654">
        <v>5.4045265019220246E-4</v>
      </c>
      <c r="I654">
        <v>6.7328090192386725E-4</v>
      </c>
      <c r="J654">
        <v>4.4080465340079478E-4</v>
      </c>
      <c r="K654">
        <v>5.6531464205189508E-4</v>
      </c>
      <c r="L654">
        <v>6.0895806819605269E-4</v>
      </c>
      <c r="M654">
        <v>4.4381802843562745E-4</v>
      </c>
      <c r="N654">
        <v>7.4511090919915368E-4</v>
      </c>
      <c r="O654">
        <v>5.0034926307951366E-5</v>
      </c>
      <c r="P654">
        <v>1.0428429546638363E-4</v>
      </c>
      <c r="Q654">
        <v>1.5230155858914074E-4</v>
      </c>
      <c r="R654">
        <v>1.7061674881668765E-4</v>
      </c>
      <c r="S654">
        <v>1.7244364626822772E-4</v>
      </c>
      <c r="T654">
        <v>4.8335112941000347E-4</v>
      </c>
      <c r="U654">
        <v>4.8335112941000347E-4</v>
      </c>
      <c r="V654">
        <v>4.9388215129564372E-4</v>
      </c>
      <c r="W654">
        <v>5.0613328152837589E-4</v>
      </c>
      <c r="X654">
        <v>2.1122430946083348E-3</v>
      </c>
      <c r="Y654">
        <v>4.00264213545376E-3</v>
      </c>
      <c r="Z654">
        <v>-2.6687435054177922E-3</v>
      </c>
      <c r="AA654">
        <v>1.3014538491544769E-3</v>
      </c>
      <c r="AB654">
        <v>5.2346419578186421E-4</v>
      </c>
      <c r="AC654">
        <v>1.3647915989125847E-2</v>
      </c>
      <c r="AD654">
        <v>2.6356977572994378E-3</v>
      </c>
      <c r="AE654">
        <v>2.0613021016770983E-3</v>
      </c>
      <c r="AF654">
        <v>1.649079281782706E-3</v>
      </c>
      <c r="AG654">
        <v>2.3689343221409143E-3</v>
      </c>
      <c r="AH654">
        <v>8.6696708766791364E-3</v>
      </c>
      <c r="AI654">
        <v>-7.1254710057089277E-4</v>
      </c>
    </row>
    <row r="655" spans="1:35">
      <c r="A655" s="738">
        <v>44781</v>
      </c>
      <c r="B655">
        <v>5.0788037326188196E-4</v>
      </c>
      <c r="C655">
        <v>5.0767057261325021E-4</v>
      </c>
      <c r="D655">
        <v>5.8650522699621455E-4</v>
      </c>
      <c r="E655">
        <v>5.5799261316047399E-4</v>
      </c>
      <c r="F655">
        <v>4.3097310072126582E-4</v>
      </c>
      <c r="G655">
        <v>5.1422310562232454E-4</v>
      </c>
      <c r="H655">
        <v>6.4443076112352671E-4</v>
      </c>
      <c r="I655">
        <v>6.4286390421330886E-4</v>
      </c>
      <c r="J655">
        <v>6.9384458306220864E-4</v>
      </c>
      <c r="K655">
        <v>5.9249055938215278E-4</v>
      </c>
      <c r="L655">
        <v>6.0059766406239667E-4</v>
      </c>
      <c r="M655">
        <v>7.1832210158095933E-4</v>
      </c>
      <c r="N655">
        <v>9.0296261783850973E-4</v>
      </c>
      <c r="O655">
        <v>5.0034926307951366E-5</v>
      </c>
      <c r="P655">
        <v>1.0428429546638363E-4</v>
      </c>
      <c r="Q655">
        <v>1.5230155858914074E-4</v>
      </c>
      <c r="R655">
        <v>1.7061674881668765E-4</v>
      </c>
      <c r="S655">
        <v>1.7244364626822772E-4</v>
      </c>
      <c r="T655">
        <v>4.8335112941000347E-4</v>
      </c>
      <c r="U655">
        <v>4.8335112941000347E-4</v>
      </c>
      <c r="V655">
        <v>4.9388215129564372E-4</v>
      </c>
      <c r="W655">
        <v>5.0613328152837589E-4</v>
      </c>
      <c r="X655">
        <v>3.5656030579898079E-3</v>
      </c>
      <c r="Y655">
        <v>-6.3119624196950053E-4</v>
      </c>
      <c r="Z655">
        <v>-2.4475509576684651E-3</v>
      </c>
      <c r="AA655">
        <v>-5.5609944100427633E-3</v>
      </c>
      <c r="AB655">
        <v>-3.0247880404475902E-3</v>
      </c>
      <c r="AC655">
        <v>-2.8759484858587037E-3</v>
      </c>
      <c r="AD655">
        <v>1.1493373215138991E-3</v>
      </c>
      <c r="AE655">
        <v>4.7104837152096568E-3</v>
      </c>
      <c r="AF655">
        <v>8.1223087836646002E-4</v>
      </c>
      <c r="AG655">
        <v>6.4170777217387176E-3</v>
      </c>
      <c r="AH655">
        <v>8.6099130307666361E-3</v>
      </c>
      <c r="AI655">
        <v>-3.903462971700522E-4</v>
      </c>
    </row>
    <row r="656" spans="1:35">
      <c r="A656" s="738">
        <v>44782</v>
      </c>
      <c r="B656">
        <v>5.0788037326188196E-4</v>
      </c>
      <c r="C656">
        <v>4.8918304441403215E-4</v>
      </c>
      <c r="D656">
        <v>5.8650522699621455E-4</v>
      </c>
      <c r="E656">
        <v>5.4153625089070623E-4</v>
      </c>
      <c r="F656">
        <v>5.9089427420455642E-4</v>
      </c>
      <c r="G656">
        <v>4.8546208968525129E-4</v>
      </c>
      <c r="H656">
        <v>5.9016462606509279E-4</v>
      </c>
      <c r="I656">
        <v>5.5670003464070028E-4</v>
      </c>
      <c r="J656">
        <v>7.5790192366986808E-4</v>
      </c>
      <c r="K656">
        <v>4.2558995312802494E-4</v>
      </c>
      <c r="L656">
        <v>6.0883032789460501E-4</v>
      </c>
      <c r="M656">
        <v>5.8661738249443651E-4</v>
      </c>
      <c r="N656">
        <v>5.621077327191415E-4</v>
      </c>
      <c r="O656">
        <v>5.0034926307951366E-5</v>
      </c>
      <c r="P656">
        <v>1.0428429546638363E-4</v>
      </c>
      <c r="Q656">
        <v>1.5230155858914074E-4</v>
      </c>
      <c r="R656">
        <v>1.7061674881668765E-4</v>
      </c>
      <c r="S656">
        <v>1.7244364626822772E-4</v>
      </c>
      <c r="T656">
        <v>4.8335112941000347E-4</v>
      </c>
      <c r="U656">
        <v>4.8335112941000347E-4</v>
      </c>
      <c r="V656">
        <v>4.9388215129564372E-4</v>
      </c>
      <c r="W656">
        <v>5.0613328152837589E-4</v>
      </c>
      <c r="X656">
        <v>1.9460219114479926E-3</v>
      </c>
      <c r="Y656">
        <v>3.9967723042688696E-4</v>
      </c>
      <c r="Z656">
        <v>-1.2435694705393852E-3</v>
      </c>
      <c r="AA656">
        <v>1.5234300872062345E-3</v>
      </c>
      <c r="AB656">
        <v>2.1978786916678761E-3</v>
      </c>
      <c r="AC656">
        <v>3.8882842867662415E-3</v>
      </c>
      <c r="AD656">
        <v>1.205119432079016E-3</v>
      </c>
      <c r="AE656">
        <v>-4.4360638348913684E-3</v>
      </c>
      <c r="AF656">
        <v>-6.8539912008069859E-4</v>
      </c>
      <c r="AG656">
        <v>-5.1297489644587246E-3</v>
      </c>
      <c r="AH656">
        <v>-3.5596594862431497E-3</v>
      </c>
      <c r="AI656">
        <v>-4.6117454211319631E-3</v>
      </c>
    </row>
    <row r="657" spans="1:35">
      <c r="A657" s="738">
        <v>44783</v>
      </c>
      <c r="B657">
        <v>5.0788037326188196E-4</v>
      </c>
      <c r="C657">
        <v>5.0716487751945039E-4</v>
      </c>
      <c r="D657">
        <v>5.8650522699621455E-4</v>
      </c>
      <c r="E657">
        <v>5.3973035669763192E-4</v>
      </c>
      <c r="F657">
        <v>5.1778974036253977E-4</v>
      </c>
      <c r="G657">
        <v>5.0709732810072516E-4</v>
      </c>
      <c r="H657">
        <v>6.6619747208629398E-4</v>
      </c>
      <c r="I657">
        <v>9.2164895581592354E-4</v>
      </c>
      <c r="J657">
        <v>6.9538403315094754E-4</v>
      </c>
      <c r="K657">
        <v>5.3134241966557028E-4</v>
      </c>
      <c r="L657">
        <v>5.770177002504262E-4</v>
      </c>
      <c r="M657">
        <v>4.3742860718731791E-4</v>
      </c>
      <c r="N657">
        <v>5.4398182912351878E-4</v>
      </c>
      <c r="O657">
        <v>5.0034926307951366E-5</v>
      </c>
      <c r="P657">
        <v>1.0428429546638363E-4</v>
      </c>
      <c r="Q657">
        <v>1.5230155858914074E-4</v>
      </c>
      <c r="R657">
        <v>1.7061674881668765E-4</v>
      </c>
      <c r="S657">
        <v>1.7244364626822772E-4</v>
      </c>
      <c r="T657">
        <v>4.8335112941000347E-4</v>
      </c>
      <c r="U657">
        <v>4.8335112941000347E-4</v>
      </c>
      <c r="V657">
        <v>4.9388215129564372E-4</v>
      </c>
      <c r="W657">
        <v>5.0613328152837589E-4</v>
      </c>
      <c r="X657">
        <v>-4.4218535575046847E-4</v>
      </c>
      <c r="Y657">
        <v>-1.0031309139935995E-2</v>
      </c>
      <c r="Z657">
        <v>-2.449655458643174E-3</v>
      </c>
      <c r="AA657">
        <v>-4.1434007139850015E-3</v>
      </c>
      <c r="AB657">
        <v>-8.036918891946021E-4</v>
      </c>
      <c r="AC657">
        <v>2.7091270281818236E-3</v>
      </c>
      <c r="AD657">
        <v>-2.025125725214072E-3</v>
      </c>
      <c r="AE657">
        <v>1.1039191635522361E-3</v>
      </c>
      <c r="AF657">
        <v>1.0466763137975121E-3</v>
      </c>
      <c r="AG657">
        <v>-6.8606322501840733E-3</v>
      </c>
      <c r="AH657">
        <v>5.0122914833790055E-3</v>
      </c>
      <c r="AI657">
        <v>2.1558398053845851E-2</v>
      </c>
    </row>
    <row r="658" spans="1:35">
      <c r="A658" s="738">
        <v>44784</v>
      </c>
      <c r="B658">
        <v>5.0788037326188196E-4</v>
      </c>
      <c r="C658">
        <v>5.2177941971875974E-4</v>
      </c>
      <c r="D658">
        <v>5.8650522699621455E-4</v>
      </c>
      <c r="E658">
        <v>5.6430279960717478E-4</v>
      </c>
      <c r="F658">
        <v>4.8303698069163126E-4</v>
      </c>
      <c r="G658">
        <v>1.3141245769763277E-3</v>
      </c>
      <c r="H658">
        <v>5.8885043729817177E-4</v>
      </c>
      <c r="I658">
        <v>6.5101600629535739E-4</v>
      </c>
      <c r="J658">
        <v>7.6061748233069437E-4</v>
      </c>
      <c r="K658">
        <v>5.0369118256710088E-4</v>
      </c>
      <c r="L658">
        <v>5.5887649993091593E-4</v>
      </c>
      <c r="M658">
        <v>5.0184089310034707E-4</v>
      </c>
      <c r="N658">
        <v>5.5725605643663911E-4</v>
      </c>
      <c r="O658">
        <v>5.0034926307951366E-5</v>
      </c>
      <c r="P658">
        <v>1.0428429546638363E-4</v>
      </c>
      <c r="Q658">
        <v>1.5230155858914074E-4</v>
      </c>
      <c r="R658">
        <v>1.7061674881668765E-4</v>
      </c>
      <c r="S658">
        <v>1.7244364626822772E-4</v>
      </c>
      <c r="T658">
        <v>4.8335112941000347E-4</v>
      </c>
      <c r="U658">
        <v>4.8335112941000347E-4</v>
      </c>
      <c r="V658">
        <v>4.9388215129564372E-4</v>
      </c>
      <c r="W658">
        <v>5.0613328152837589E-4</v>
      </c>
      <c r="X658">
        <v>5.9666561096238802E-4</v>
      </c>
      <c r="Y658">
        <v>-7.0234500303181235E-3</v>
      </c>
      <c r="Z658">
        <v>-9.4544909101024199E-4</v>
      </c>
      <c r="AA658">
        <v>2.5465691363770748E-3</v>
      </c>
      <c r="AB658">
        <v>2.5804631827153202E-4</v>
      </c>
      <c r="AC658">
        <v>-3.0907399747296393E-3</v>
      </c>
      <c r="AD658">
        <v>5.2171115729082729E-4</v>
      </c>
      <c r="AE658">
        <v>-2.6792938132821353E-3</v>
      </c>
      <c r="AF658">
        <v>-1.7179301075676001E-3</v>
      </c>
      <c r="AG658">
        <v>-1.2971184898488364E-2</v>
      </c>
      <c r="AH658">
        <v>-6.4357196838066288E-3</v>
      </c>
      <c r="AI658">
        <v>-9.3869096415843956E-6</v>
      </c>
    </row>
    <row r="659" spans="1:35">
      <c r="A659" s="738">
        <v>44785</v>
      </c>
      <c r="B659">
        <v>5.0788037326188196E-4</v>
      </c>
      <c r="C659">
        <v>4.9917175641689404E-4</v>
      </c>
      <c r="D659">
        <v>5.8650522699621455E-4</v>
      </c>
      <c r="E659">
        <v>5.4585107013505052E-4</v>
      </c>
      <c r="F659">
        <v>4.3409878419886638E-4</v>
      </c>
      <c r="G659">
        <v>5.7776058373115724E-4</v>
      </c>
      <c r="H659">
        <v>5.2196619942290745E-4</v>
      </c>
      <c r="I659">
        <v>4.8488832627957557E-4</v>
      </c>
      <c r="J659">
        <v>5.4821123841519714E-4</v>
      </c>
      <c r="K659">
        <v>6.3218311476287425E-4</v>
      </c>
      <c r="L659">
        <v>5.9811620748084771E-4</v>
      </c>
      <c r="M659">
        <v>2.5445407493829286E-4</v>
      </c>
      <c r="N659">
        <v>3.5501354713862732E-4</v>
      </c>
      <c r="O659">
        <v>5.0034926307951366E-5</v>
      </c>
      <c r="P659">
        <v>1.0428429546638363E-4</v>
      </c>
      <c r="Q659">
        <v>1.5230155858914074E-4</v>
      </c>
      <c r="R659">
        <v>1.7061674881668765E-4</v>
      </c>
      <c r="S659">
        <v>1.7244364626822772E-4</v>
      </c>
      <c r="T659">
        <v>4.8335112941000347E-4</v>
      </c>
      <c r="U659">
        <v>4.8335112941000347E-4</v>
      </c>
      <c r="V659">
        <v>4.9388215129564372E-4</v>
      </c>
      <c r="W659">
        <v>5.0613328152837589E-4</v>
      </c>
      <c r="X659">
        <v>-7.9838177330926463E-5</v>
      </c>
      <c r="Y659">
        <v>-1.2592306447133383E-3</v>
      </c>
      <c r="Z659">
        <v>-2.6833101181827912E-3</v>
      </c>
      <c r="AA659">
        <v>-7.0909013295095136E-4</v>
      </c>
      <c r="AB659">
        <v>-8.2837675297464664E-4</v>
      </c>
      <c r="AC659">
        <v>2.8858623110201709E-3</v>
      </c>
      <c r="AD659">
        <v>2.492036767906658E-3</v>
      </c>
      <c r="AE659">
        <v>1.1068701603303532E-2</v>
      </c>
      <c r="AF659">
        <v>-2.3998233819674253E-3</v>
      </c>
      <c r="AG659">
        <v>1.8819562218010066E-2</v>
      </c>
      <c r="AH659">
        <v>1.4332711869835979E-2</v>
      </c>
      <c r="AI659">
        <v>1.7590816595794756E-2</v>
      </c>
    </row>
    <row r="660" spans="1:35">
      <c r="A660" s="738">
        <v>44788</v>
      </c>
      <c r="B660">
        <v>5.0788037326188196E-4</v>
      </c>
      <c r="C660">
        <v>5.1266691665752262E-4</v>
      </c>
      <c r="D660">
        <v>5.8650522699621455E-4</v>
      </c>
      <c r="E660">
        <v>5.6342514156515477E-4</v>
      </c>
      <c r="F660">
        <v>5.0581272695726653E-4</v>
      </c>
      <c r="G660">
        <v>6.0888608350273543E-4</v>
      </c>
      <c r="H660">
        <v>5.4576591919164308E-4</v>
      </c>
      <c r="I660">
        <v>5.3963500310216794E-4</v>
      </c>
      <c r="J660">
        <v>8.2144287711627406E-4</v>
      </c>
      <c r="K660">
        <v>5.4065704168393403E-4</v>
      </c>
      <c r="L660">
        <v>6.0013777842815585E-4</v>
      </c>
      <c r="M660">
        <v>6.7761935886490043E-4</v>
      </c>
      <c r="N660">
        <v>4.1996897062568372E-4</v>
      </c>
      <c r="O660">
        <v>5.0034926307951366E-5</v>
      </c>
      <c r="P660">
        <v>1.0428429546638363E-4</v>
      </c>
      <c r="Q660">
        <v>1.5230155858914074E-4</v>
      </c>
      <c r="R660">
        <v>1.7061674881668765E-4</v>
      </c>
      <c r="S660">
        <v>1.7244364626822772E-4</v>
      </c>
      <c r="T660">
        <v>4.8335112941000347E-4</v>
      </c>
      <c r="U660">
        <v>4.8335112941000347E-4</v>
      </c>
      <c r="V660">
        <v>4.9388215129564372E-4</v>
      </c>
      <c r="W660">
        <v>5.0613328152837589E-4</v>
      </c>
      <c r="X660">
        <v>-4.8632054662733903E-4</v>
      </c>
      <c r="Y660">
        <v>4.9441283435689432E-3</v>
      </c>
      <c r="Z660">
        <v>4.2612655767697571E-3</v>
      </c>
      <c r="AA660">
        <v>-4.9143945451923798E-3</v>
      </c>
      <c r="AB660">
        <v>5.203285558366133E-4</v>
      </c>
      <c r="AC660">
        <v>-2.7088688449343756E-3</v>
      </c>
      <c r="AD660">
        <v>2.2165807037093366E-3</v>
      </c>
      <c r="AE660">
        <v>2.3297977938965264E-3</v>
      </c>
      <c r="AF660">
        <v>8.8714541183976259E-4</v>
      </c>
      <c r="AG660">
        <v>1.7622994925335034E-2</v>
      </c>
      <c r="AH660">
        <v>4.7681597654840591E-3</v>
      </c>
      <c r="AI660">
        <v>3.7563089447261166E-3</v>
      </c>
    </row>
    <row r="661" spans="1:35">
      <c r="A661" s="738">
        <v>44789</v>
      </c>
      <c r="B661">
        <v>5.0788037326188196E-4</v>
      </c>
      <c r="C661">
        <v>5.2375922226377547E-4</v>
      </c>
      <c r="D661">
        <v>5.8650522699621455E-4</v>
      </c>
      <c r="E661">
        <v>5.5740551423055784E-4</v>
      </c>
      <c r="F661">
        <v>4.9158307466989903E-4</v>
      </c>
      <c r="G661">
        <v>4.416808822662599E-4</v>
      </c>
      <c r="H661">
        <v>5.3820366847756596E-4</v>
      </c>
      <c r="I661">
        <v>4.6539616679086571E-4</v>
      </c>
      <c r="J661">
        <v>4.8484581818386552E-4</v>
      </c>
      <c r="K661">
        <v>5.1270743197662227E-4</v>
      </c>
      <c r="L661">
        <v>5.4821142673211476E-4</v>
      </c>
      <c r="M661">
        <v>5.3932290646940828E-4</v>
      </c>
      <c r="N661">
        <v>5.841625157343433E-4</v>
      </c>
      <c r="O661">
        <v>5.0034926307951366E-5</v>
      </c>
      <c r="P661">
        <v>1.0428429546638363E-4</v>
      </c>
      <c r="Q661">
        <v>1.5230155858914074E-4</v>
      </c>
      <c r="R661">
        <v>1.7061674881668765E-4</v>
      </c>
      <c r="S661">
        <v>1.7244364626822772E-4</v>
      </c>
      <c r="T661">
        <v>4.8335112941000347E-4</v>
      </c>
      <c r="U661">
        <v>4.8335112941000347E-4</v>
      </c>
      <c r="V661">
        <v>4.9388215129564372E-4</v>
      </c>
      <c r="W661">
        <v>5.0613328152837589E-4</v>
      </c>
      <c r="X661">
        <v>1.7784381367367263E-3</v>
      </c>
      <c r="Y661">
        <v>1.8684560985231524E-3</v>
      </c>
      <c r="Z661">
        <v>-8.71293222317715E-4</v>
      </c>
      <c r="AA661">
        <v>6.1953462193198305E-4</v>
      </c>
      <c r="AB661">
        <v>-8.1078989334204543E-4</v>
      </c>
      <c r="AC661">
        <v>-9.3460629252806182E-4</v>
      </c>
      <c r="AD661">
        <v>1.1053806961376367E-3</v>
      </c>
      <c r="AE661">
        <v>-8.6922194628202831E-4</v>
      </c>
      <c r="AF661">
        <v>7.862708650807626E-5</v>
      </c>
      <c r="AG661">
        <v>-1.1079218454410511E-2</v>
      </c>
      <c r="AH661">
        <v>-3.9382014595344961E-3</v>
      </c>
      <c r="AI661">
        <v>3.489623338385206E-3</v>
      </c>
    </row>
    <row r="662" spans="1:35">
      <c r="A662" s="738">
        <v>44790</v>
      </c>
      <c r="B662">
        <v>5.0788037326188196E-4</v>
      </c>
      <c r="C662">
        <v>5.2681833076984041E-4</v>
      </c>
      <c r="D662">
        <v>5.8650522699621455E-4</v>
      </c>
      <c r="E662">
        <v>5.5659211746217352E-4</v>
      </c>
      <c r="F662">
        <v>4.4071091384290106E-4</v>
      </c>
      <c r="G662">
        <v>5.5908029011364491E-4</v>
      </c>
      <c r="H662">
        <v>6.5605748315822332E-4</v>
      </c>
      <c r="I662">
        <v>6.0622540599797325E-4</v>
      </c>
      <c r="J662">
        <v>7.4848273668948195E-4</v>
      </c>
      <c r="K662">
        <v>4.9390448869313097E-4</v>
      </c>
      <c r="L662">
        <v>4.7797074119038108E-4</v>
      </c>
      <c r="M662">
        <v>5.3978350603833825E-4</v>
      </c>
      <c r="N662">
        <v>2.7008441871689826E-4</v>
      </c>
      <c r="O662">
        <v>5.0034926307951366E-5</v>
      </c>
      <c r="P662">
        <v>1.0428429546638363E-4</v>
      </c>
      <c r="Q662">
        <v>1.5230155858914074E-4</v>
      </c>
      <c r="R662">
        <v>1.7061674881668765E-4</v>
      </c>
      <c r="S662">
        <v>1.7244364626822772E-4</v>
      </c>
      <c r="T662">
        <v>4.8335112941000347E-4</v>
      </c>
      <c r="U662">
        <v>4.8335112941000347E-4</v>
      </c>
      <c r="V662">
        <v>4.9388215129564372E-4</v>
      </c>
      <c r="W662">
        <v>5.0613328152837589E-4</v>
      </c>
      <c r="X662">
        <v>4.6864377113386979E-3</v>
      </c>
      <c r="Y662">
        <v>2.0129001853605999E-3</v>
      </c>
      <c r="Z662">
        <v>2.8904255430124426E-3</v>
      </c>
      <c r="AA662">
        <v>1.2078670500419442E-3</v>
      </c>
      <c r="AB662">
        <v>2.5509933916123551E-4</v>
      </c>
      <c r="AC662">
        <v>4.6596822561506546E-3</v>
      </c>
      <c r="AD662">
        <v>1.7320339262489881E-3</v>
      </c>
      <c r="AE662">
        <v>4.843422763185723E-3</v>
      </c>
      <c r="AF662">
        <v>-3.493988589441388E-4</v>
      </c>
      <c r="AG662">
        <v>8.6510367566940971E-3</v>
      </c>
      <c r="AH662">
        <v>6.4269378883208272E-3</v>
      </c>
      <c r="AI662">
        <v>-7.2616759510941709E-3</v>
      </c>
    </row>
    <row r="663" spans="1:35">
      <c r="A663" s="738">
        <v>44791</v>
      </c>
      <c r="B663">
        <v>5.0788037326188196E-4</v>
      </c>
      <c r="C663">
        <v>5.330453619223352E-4</v>
      </c>
      <c r="D663">
        <v>5.8650522699621455E-4</v>
      </c>
      <c r="E663">
        <v>5.6072203306722912E-4</v>
      </c>
      <c r="F663">
        <v>4.3129259637630923E-4</v>
      </c>
      <c r="G663">
        <v>5.9777526284388038E-4</v>
      </c>
      <c r="H663">
        <v>5.4741017040904616E-4</v>
      </c>
      <c r="I663">
        <v>4.7980710128081583E-4</v>
      </c>
      <c r="J663">
        <v>1.1294903898242392E-3</v>
      </c>
      <c r="K663">
        <v>6.3531473455236132E-4</v>
      </c>
      <c r="L663">
        <v>6.8427511901125726E-4</v>
      </c>
      <c r="M663">
        <v>3.6849037317177036E-4</v>
      </c>
      <c r="N663">
        <v>7.1222410996107932E-4</v>
      </c>
      <c r="O663">
        <v>5.0034926307951366E-5</v>
      </c>
      <c r="P663">
        <v>1.0428429546638363E-4</v>
      </c>
      <c r="Q663">
        <v>1.5230155858914074E-4</v>
      </c>
      <c r="R663">
        <v>1.7061674881668765E-4</v>
      </c>
      <c r="S663">
        <v>1.7244364626822772E-4</v>
      </c>
      <c r="T663">
        <v>4.8335112941000347E-4</v>
      </c>
      <c r="U663">
        <v>4.8335112941000347E-4</v>
      </c>
      <c r="V663">
        <v>4.9388215129564372E-4</v>
      </c>
      <c r="W663">
        <v>5.0613328152837589E-4</v>
      </c>
      <c r="X663">
        <v>4.7187996921114195E-3</v>
      </c>
      <c r="Y663">
        <v>7.5848693229652042E-3</v>
      </c>
      <c r="Z663">
        <v>6.466313545814284E-3</v>
      </c>
      <c r="AA663">
        <v>-4.4954088791864244E-3</v>
      </c>
      <c r="AB663">
        <v>-1.5132806782860442E-3</v>
      </c>
      <c r="AC663">
        <v>-2.6195844312123517E-3</v>
      </c>
      <c r="AD663">
        <v>-4.1100111459480004E-4</v>
      </c>
      <c r="AE663">
        <v>4.7421459556284962E-3</v>
      </c>
      <c r="AF663">
        <v>-2.4443678920577083E-3</v>
      </c>
      <c r="AG663">
        <v>3.1128521524910191E-3</v>
      </c>
      <c r="AH663">
        <v>1.288753237955742E-4</v>
      </c>
      <c r="AI663">
        <v>2.742560716928244E-3</v>
      </c>
    </row>
    <row r="664" spans="1:35">
      <c r="A664" s="738">
        <v>44792</v>
      </c>
      <c r="B664">
        <v>5.0788037326188196E-4</v>
      </c>
      <c r="C664">
        <v>4.9938450997899508E-4</v>
      </c>
      <c r="D664">
        <v>5.8650522699621455E-4</v>
      </c>
      <c r="E664">
        <v>5.6132869725789014E-4</v>
      </c>
      <c r="F664">
        <v>4.8244075149139753E-4</v>
      </c>
      <c r="G664">
        <v>5.0831170645904145E-4</v>
      </c>
      <c r="H664">
        <v>5.1642798177420346E-4</v>
      </c>
      <c r="I664">
        <v>4.9109226370491754E-4</v>
      </c>
      <c r="J664">
        <v>6.7405951392585095E-4</v>
      </c>
      <c r="K664">
        <v>5.7184567257562158E-4</v>
      </c>
      <c r="L664">
        <v>5.9683893591966353E-4</v>
      </c>
      <c r="M664">
        <v>4.05613184230047E-4</v>
      </c>
      <c r="N664">
        <v>2.1679157457654696E-4</v>
      </c>
      <c r="O664">
        <v>5.0034926307951366E-5</v>
      </c>
      <c r="P664">
        <v>1.0428429546638363E-4</v>
      </c>
      <c r="Q664">
        <v>1.5230155858914074E-4</v>
      </c>
      <c r="R664">
        <v>1.7061674881668765E-4</v>
      </c>
      <c r="S664">
        <v>1.7244364626822772E-4</v>
      </c>
      <c r="T664">
        <v>4.8335112941000347E-4</v>
      </c>
      <c r="U664">
        <v>4.8335112941000347E-4</v>
      </c>
      <c r="V664">
        <v>4.9388215129564372E-4</v>
      </c>
      <c r="W664">
        <v>5.0613328152837589E-4</v>
      </c>
      <c r="X664">
        <v>2.5739322166149492E-3</v>
      </c>
      <c r="Y664">
        <v>5.7126892339440793E-3</v>
      </c>
      <c r="Z664">
        <v>1.4566483447779888E-3</v>
      </c>
      <c r="AA664">
        <v>-1.8112869543307486E-4</v>
      </c>
      <c r="AB664">
        <v>1.1009410631199756E-3</v>
      </c>
      <c r="AC664">
        <v>-2.0531848515198403E-3</v>
      </c>
      <c r="AD664">
        <v>1.7155718214469928E-3</v>
      </c>
      <c r="AE664">
        <v>-1.2292653813789078E-3</v>
      </c>
      <c r="AF664">
        <v>2.8499020633310224E-4</v>
      </c>
      <c r="AG664">
        <v>-2.1493723758269412E-2</v>
      </c>
      <c r="AH664">
        <v>-7.2059647632720658E-3</v>
      </c>
      <c r="AI664">
        <v>-1.2186123896280487E-2</v>
      </c>
    </row>
    <row r="665" spans="1:35">
      <c r="A665" s="738">
        <v>44795</v>
      </c>
      <c r="B665">
        <v>5.0788037326188196E-4</v>
      </c>
      <c r="C665">
        <v>5.5333567990567545E-4</v>
      </c>
      <c r="D665">
        <v>5.8650522699621455E-4</v>
      </c>
      <c r="E665">
        <v>5.9699229674947674E-4</v>
      </c>
      <c r="F665">
        <v>4.8021551913079996E-4</v>
      </c>
      <c r="G665">
        <v>4.9540272344983372E-4</v>
      </c>
      <c r="H665">
        <v>5.7310290193601787E-4</v>
      </c>
      <c r="I665">
        <v>6.2896658555766649E-4</v>
      </c>
      <c r="J665">
        <v>-1.0671395261729888E-4</v>
      </c>
      <c r="K665">
        <v>5.8836010773388736E-4</v>
      </c>
      <c r="L665">
        <v>5.9755097467206753E-4</v>
      </c>
      <c r="M665">
        <v>5.963043048233807E-4</v>
      </c>
      <c r="N665">
        <v>4.4567877433698833E-4</v>
      </c>
      <c r="O665">
        <v>5.0034926307951366E-5</v>
      </c>
      <c r="P665">
        <v>1.0428429546638363E-4</v>
      </c>
      <c r="Q665">
        <v>1.5230155858914074E-4</v>
      </c>
      <c r="R665">
        <v>1.7061674881668765E-4</v>
      </c>
      <c r="S665">
        <v>1.7244364626822772E-4</v>
      </c>
      <c r="T665">
        <v>4.8335112941000347E-4</v>
      </c>
      <c r="U665">
        <v>4.8335112941000347E-4</v>
      </c>
      <c r="V665">
        <v>4.9388215129564372E-4</v>
      </c>
      <c r="W665">
        <v>5.0613328152837589E-4</v>
      </c>
      <c r="X665">
        <v>1.7394628969671366E-3</v>
      </c>
      <c r="Y665">
        <v>8.7208395366888958E-3</v>
      </c>
      <c r="Z665">
        <v>-1.6098677199638534E-3</v>
      </c>
      <c r="AA665">
        <v>5.1433555428921363E-3</v>
      </c>
      <c r="AB665">
        <v>4.8026608773104051E-3</v>
      </c>
      <c r="AC665">
        <v>4.325788318576107E-3</v>
      </c>
      <c r="AD665">
        <v>7.151421289620874E-3</v>
      </c>
      <c r="AE665">
        <v>-1.3350778838209232E-3</v>
      </c>
      <c r="AF665">
        <v>-6.3156673106135042E-4</v>
      </c>
      <c r="AG665">
        <v>-2.123153963083213E-2</v>
      </c>
      <c r="AH665">
        <v>-4.7438333761464779E-3</v>
      </c>
      <c r="AI665">
        <v>-2.0255417612245807E-2</v>
      </c>
    </row>
    <row r="666" spans="1:35">
      <c r="A666" s="738">
        <v>44796</v>
      </c>
      <c r="B666">
        <v>5.0788037326188196E-4</v>
      </c>
      <c r="C666">
        <v>5.0281904161209034E-4</v>
      </c>
      <c r="D666">
        <v>5.8650522699621455E-4</v>
      </c>
      <c r="E666">
        <v>5.5775232669263985E-4</v>
      </c>
      <c r="F666">
        <v>5.0488051161234893E-4</v>
      </c>
      <c r="G666">
        <v>4.997094300935867E-4</v>
      </c>
      <c r="H666">
        <v>5.6872448777367524E-4</v>
      </c>
      <c r="I666">
        <v>5.0881116136825E-4</v>
      </c>
      <c r="J666">
        <v>4.6866345703211465E-4</v>
      </c>
      <c r="K666">
        <v>5.8093164370998096E-4</v>
      </c>
      <c r="L666">
        <v>5.9732335338935627E-4</v>
      </c>
      <c r="M666">
        <v>0</v>
      </c>
      <c r="N666">
        <v>3.6225820580049195E-4</v>
      </c>
      <c r="O666">
        <v>5.0034926307951366E-5</v>
      </c>
      <c r="P666">
        <v>1.0428429546638363E-4</v>
      </c>
      <c r="Q666">
        <v>1.5230155858914074E-4</v>
      </c>
      <c r="R666">
        <v>1.7061674881668765E-4</v>
      </c>
      <c r="S666">
        <v>1.7244364626822772E-4</v>
      </c>
      <c r="T666">
        <v>4.8335112941000347E-4</v>
      </c>
      <c r="U666">
        <v>4.8335112941000347E-4</v>
      </c>
      <c r="V666">
        <v>4.9388215129564372E-4</v>
      </c>
      <c r="W666">
        <v>5.0613328152837589E-4</v>
      </c>
      <c r="X666">
        <v>-9.5062539753409947E-4</v>
      </c>
      <c r="Y666">
        <v>-7.1392557588678685E-4</v>
      </c>
      <c r="Z666">
        <v>-2.8036514547835623E-4</v>
      </c>
      <c r="AA666">
        <v>-1.3288786003495812E-4</v>
      </c>
      <c r="AB666">
        <v>2.5339718585388749E-3</v>
      </c>
      <c r="AC666">
        <v>1.8672964691972549E-3</v>
      </c>
      <c r="AD666">
        <v>5.4808629933855713E-4</v>
      </c>
      <c r="AE666">
        <v>1.5117830215127803E-4</v>
      </c>
      <c r="AF666">
        <v>4.6888722604896405E-3</v>
      </c>
      <c r="AG666">
        <v>3.1803296702255901E-2</v>
      </c>
      <c r="AH666">
        <v>1.4008718367469752E-2</v>
      </c>
      <c r="AI666">
        <v>-1.6200423040385603E-3</v>
      </c>
    </row>
    <row r="667" spans="1:35">
      <c r="A667" s="738">
        <v>44797</v>
      </c>
      <c r="B667">
        <v>5.0788037326188196E-4</v>
      </c>
      <c r="C667">
        <v>5.3185434710778523E-4</v>
      </c>
      <c r="D667">
        <v>5.8650522699621455E-4</v>
      </c>
      <c r="E667">
        <v>5.5393128661229696E-4</v>
      </c>
      <c r="F667">
        <v>5.7305378195593448E-4</v>
      </c>
      <c r="G667">
        <v>5.2170299630405204E-4</v>
      </c>
      <c r="H667">
        <v>5.6115640291087843E-4</v>
      </c>
      <c r="I667">
        <v>6.1810757641644898E-4</v>
      </c>
      <c r="J667">
        <v>7.5937667866088354E-4</v>
      </c>
      <c r="K667">
        <v>5.4170486220295189E-4</v>
      </c>
      <c r="L667">
        <v>6.032677732570324E-4</v>
      </c>
      <c r="M667">
        <v>1.0269245939849014E-3</v>
      </c>
      <c r="N667">
        <v>5.7530928060178788E-4</v>
      </c>
      <c r="O667">
        <v>5.0034926307951366E-5</v>
      </c>
      <c r="P667">
        <v>1.0428429546638363E-4</v>
      </c>
      <c r="Q667">
        <v>1.5230155858914074E-4</v>
      </c>
      <c r="R667">
        <v>1.7061674881668765E-4</v>
      </c>
      <c r="S667">
        <v>1.7244364626822772E-4</v>
      </c>
      <c r="T667">
        <v>4.8335112941000347E-4</v>
      </c>
      <c r="U667">
        <v>4.8335112941000347E-4</v>
      </c>
      <c r="V667">
        <v>4.9388215129564372E-4</v>
      </c>
      <c r="W667">
        <v>5.0613328152837589E-4</v>
      </c>
      <c r="X667">
        <v>2.0222046525533166E-3</v>
      </c>
      <c r="Y667">
        <v>4.0293583822892387E-4</v>
      </c>
      <c r="Z667">
        <v>2.8130835899509155E-3</v>
      </c>
      <c r="AA667">
        <v>2.3130320454252118E-3</v>
      </c>
      <c r="AB667">
        <v>2.1390530296350185E-4</v>
      </c>
      <c r="AC667">
        <v>4.6942159450205079E-3</v>
      </c>
      <c r="AD667">
        <v>1.3710509789919278E-3</v>
      </c>
      <c r="AE667">
        <v>6.1550603133597726E-3</v>
      </c>
      <c r="AF667">
        <v>8.7276767399457889E-4</v>
      </c>
      <c r="AG667">
        <v>1.4417005704464803E-2</v>
      </c>
      <c r="AH667">
        <v>1.3622196398688224E-4</v>
      </c>
      <c r="AI667">
        <v>3.287659870871984E-3</v>
      </c>
    </row>
    <row r="668" spans="1:35">
      <c r="A668" s="738">
        <v>44798</v>
      </c>
      <c r="B668">
        <v>5.0788037326188196E-4</v>
      </c>
      <c r="C668">
        <v>5.0744164678184767E-4</v>
      </c>
      <c r="D668">
        <v>5.8650522699621455E-4</v>
      </c>
      <c r="E668">
        <v>5.779313099529837E-4</v>
      </c>
      <c r="F668">
        <v>5.2174479616762248E-4</v>
      </c>
      <c r="G668">
        <v>5.0324151196790012E-4</v>
      </c>
      <c r="H668">
        <v>5.3369744301612343E-4</v>
      </c>
      <c r="I668">
        <v>5.4878918317591285E-4</v>
      </c>
      <c r="J668">
        <v>7.1034846257611584E-4</v>
      </c>
      <c r="K668">
        <v>5.3866498475341196E-4</v>
      </c>
      <c r="L668">
        <v>5.7585000405091513E-4</v>
      </c>
      <c r="M668">
        <v>4.4497090936279626E-4</v>
      </c>
      <c r="N668">
        <v>0</v>
      </c>
      <c r="O668">
        <v>5.0034926307951366E-5</v>
      </c>
      <c r="P668">
        <v>1.0428429546638363E-4</v>
      </c>
      <c r="Q668">
        <v>1.5230155858914074E-4</v>
      </c>
      <c r="R668">
        <v>1.7061674881668765E-4</v>
      </c>
      <c r="S668">
        <v>1.7244364626822772E-4</v>
      </c>
      <c r="T668">
        <v>4.8335112941000347E-4</v>
      </c>
      <c r="U668">
        <v>4.8335112941000347E-4</v>
      </c>
      <c r="V668">
        <v>4.9388215129564372E-4</v>
      </c>
      <c r="W668">
        <v>5.0613328152837589E-4</v>
      </c>
      <c r="X668">
        <v>-3.7476039243411474E-4</v>
      </c>
      <c r="Y668">
        <v>-4.9769002492030534E-3</v>
      </c>
      <c r="Z668">
        <v>1.7070798200773396E-3</v>
      </c>
      <c r="AA668">
        <v>-3.062253378682378E-3</v>
      </c>
      <c r="AB668">
        <v>-3.9024189610783466E-3</v>
      </c>
      <c r="AC668">
        <v>1.3704245327370579E-3</v>
      </c>
      <c r="AD668">
        <v>-2.2098627568445384E-3</v>
      </c>
      <c r="AE668">
        <v>5.4734565671576974E-4</v>
      </c>
      <c r="AF668">
        <v>2.1331097140011579E-3</v>
      </c>
      <c r="AG668">
        <v>7.6972644618988895E-4</v>
      </c>
      <c r="AH668">
        <v>3.7475750884463643E-4</v>
      </c>
      <c r="AI668">
        <v>1.3692569072331962E-2</v>
      </c>
    </row>
    <row r="669" spans="1:35">
      <c r="A669" s="738">
        <v>44799</v>
      </c>
      <c r="B669">
        <v>5.0788037326188196E-4</v>
      </c>
      <c r="C669">
        <v>5.2062695694710115E-4</v>
      </c>
      <c r="D669">
        <v>5.8650522699621455E-4</v>
      </c>
      <c r="E669">
        <v>5.9471087985296656E-4</v>
      </c>
      <c r="F669">
        <v>5.1003909554059312E-4</v>
      </c>
      <c r="G669">
        <v>5.1662361469873019E-4</v>
      </c>
      <c r="H669">
        <v>5.8409068371667594E-4</v>
      </c>
      <c r="I669">
        <v>6.4845893059661819E-4</v>
      </c>
      <c r="J669">
        <v>6.1132492045823383E-4</v>
      </c>
      <c r="K669">
        <v>5.5717484900430492E-4</v>
      </c>
      <c r="L669">
        <v>5.9993606625030615E-4</v>
      </c>
      <c r="M669">
        <v>3.2013581436896033E-4</v>
      </c>
      <c r="N669">
        <v>7.1257194267104751E-4</v>
      </c>
      <c r="O669">
        <v>5.0034926307951366E-5</v>
      </c>
      <c r="P669">
        <v>1.0428429546638363E-4</v>
      </c>
      <c r="Q669">
        <v>1.5230155858914074E-4</v>
      </c>
      <c r="R669">
        <v>1.7061674881668765E-4</v>
      </c>
      <c r="S669">
        <v>1.7244364626822772E-4</v>
      </c>
      <c r="T669">
        <v>4.8335112941000347E-4</v>
      </c>
      <c r="U669">
        <v>4.8335112941000347E-4</v>
      </c>
      <c r="V669">
        <v>4.9388215129564372E-4</v>
      </c>
      <c r="W669">
        <v>5.0613328152837589E-4</v>
      </c>
      <c r="X669">
        <v>2.4294831627247326E-4</v>
      </c>
      <c r="Y669">
        <v>6.0408864305747656E-3</v>
      </c>
      <c r="Z669">
        <v>-6.6799493611187089E-3</v>
      </c>
      <c r="AA669">
        <v>5.8888487807802203E-3</v>
      </c>
      <c r="AB669">
        <v>3.1287118980489748E-3</v>
      </c>
      <c r="AC669">
        <v>-3.4007100567801096E-4</v>
      </c>
      <c r="AD669">
        <v>5.2947386368995542E-3</v>
      </c>
      <c r="AE669">
        <v>2.5198608811747292E-3</v>
      </c>
      <c r="AF669">
        <v>-1.8244911797313801E-3</v>
      </c>
      <c r="AG669">
        <v>-9.7984379472205729E-3</v>
      </c>
      <c r="AH669">
        <v>-8.1061525540760959E-3</v>
      </c>
      <c r="AI669">
        <v>-3.1998563648233613E-2</v>
      </c>
    </row>
    <row r="670" spans="1:35">
      <c r="A670" s="738">
        <v>44802</v>
      </c>
      <c r="B670">
        <v>5.0788037326188196E-4</v>
      </c>
      <c r="C670">
        <v>5.2936585558627236E-4</v>
      </c>
      <c r="D670">
        <v>5.8650522699621455E-4</v>
      </c>
      <c r="E670">
        <v>5.488878992201407E-4</v>
      </c>
      <c r="F670">
        <v>-8.6950624219594985E-6</v>
      </c>
      <c r="G670">
        <v>5.0020492754843104E-4</v>
      </c>
      <c r="H670">
        <v>5.1331833291423656E-4</v>
      </c>
      <c r="I670">
        <v>3.8477298056616149E-4</v>
      </c>
      <c r="J670">
        <v>9.5092991267975435E-5</v>
      </c>
      <c r="K670">
        <v>7.477515698917081E-4</v>
      </c>
      <c r="L670">
        <v>5.9916115700886508E-4</v>
      </c>
      <c r="M670">
        <v>1.5794119266199225E-4</v>
      </c>
      <c r="N670">
        <v>6.3691912753816027E-4</v>
      </c>
      <c r="O670">
        <v>5.0034926307951366E-5</v>
      </c>
      <c r="P670">
        <v>1.0428429546638363E-4</v>
      </c>
      <c r="Q670">
        <v>1.5230155858914074E-4</v>
      </c>
      <c r="R670">
        <v>1.7061674881668765E-4</v>
      </c>
      <c r="S670">
        <v>1.7244364626822772E-4</v>
      </c>
      <c r="T670">
        <v>4.8335112941000347E-4</v>
      </c>
      <c r="U670">
        <v>4.8335112941000347E-4</v>
      </c>
      <c r="V670">
        <v>4.9388215129564372E-4</v>
      </c>
      <c r="W670">
        <v>5.0613328152837589E-4</v>
      </c>
      <c r="X670">
        <v>1.428606997614823E-3</v>
      </c>
      <c r="Y670">
        <v>1.6381555248321522E-3</v>
      </c>
      <c r="Z670">
        <v>-3.5191119929486314E-3</v>
      </c>
      <c r="AA670">
        <v>1.2899764916840528E-3</v>
      </c>
      <c r="AB670">
        <v>5.52924258978571E-6</v>
      </c>
      <c r="AC670">
        <v>5.5312346790390432E-3</v>
      </c>
      <c r="AD670">
        <v>3.8847319029775562E-3</v>
      </c>
      <c r="AE670">
        <v>9.7812388782814175E-4</v>
      </c>
      <c r="AF670">
        <v>4.114982800677236E-3</v>
      </c>
      <c r="AG670">
        <v>4.0983475553983961E-3</v>
      </c>
      <c r="AH670">
        <v>7.8718468913565598E-3</v>
      </c>
      <c r="AI670">
        <v>-6.2998394306073013E-3</v>
      </c>
    </row>
    <row r="671" spans="1:35">
      <c r="A671" s="738">
        <v>44803</v>
      </c>
      <c r="B671">
        <v>5.0788037326188196E-4</v>
      </c>
      <c r="C671">
        <v>5.0270257930518092E-4</v>
      </c>
      <c r="D671">
        <v>5.8650522699621455E-4</v>
      </c>
      <c r="E671">
        <v>5.85025823770291E-4</v>
      </c>
      <c r="F671">
        <v>5.3760796256030474E-4</v>
      </c>
      <c r="G671">
        <v>4.9087393217273068E-4</v>
      </c>
      <c r="H671">
        <v>6.099171520899116E-4</v>
      </c>
      <c r="I671">
        <v>6.8017892484495412E-4</v>
      </c>
      <c r="J671">
        <v>1.0105825069934848E-3</v>
      </c>
      <c r="K671">
        <v>5.4240851145204161E-4</v>
      </c>
      <c r="L671">
        <v>5.9831049433944905E-4</v>
      </c>
      <c r="M671">
        <v>5.4899880688541458E-4</v>
      </c>
      <c r="N671">
        <v>3.8487007745424684E-4</v>
      </c>
      <c r="O671">
        <v>5.0034926307951366E-5</v>
      </c>
      <c r="P671">
        <v>1.0428429546638363E-4</v>
      </c>
      <c r="Q671">
        <v>1.5230155858914074E-4</v>
      </c>
      <c r="R671">
        <v>1.7061674881668765E-4</v>
      </c>
      <c r="S671">
        <v>1.7244364626822772E-4</v>
      </c>
      <c r="T671">
        <v>4.8335112941000347E-4</v>
      </c>
      <c r="U671">
        <v>4.8335112941000347E-4</v>
      </c>
      <c r="V671">
        <v>4.9388215129564372E-4</v>
      </c>
      <c r="W671">
        <v>5.0613328152837589E-4</v>
      </c>
      <c r="X671">
        <v>-2.3025629095771993E-3</v>
      </c>
      <c r="Y671">
        <v>-3.5761967257189609E-3</v>
      </c>
      <c r="Z671">
        <v>-1.068401261729468E-3</v>
      </c>
      <c r="AA671">
        <v>4.0097942953032373E-3</v>
      </c>
      <c r="AB671">
        <v>3.0347694514416546E-3</v>
      </c>
      <c r="AC671">
        <v>5.4484480430927462E-4</v>
      </c>
      <c r="AD671">
        <v>2.4093505447773111E-3</v>
      </c>
      <c r="AE671">
        <v>5.2280163576567951E-4</v>
      </c>
      <c r="AF671">
        <v>1.7194004312262035E-3</v>
      </c>
      <c r="AG671">
        <v>-9.773148354481731E-3</v>
      </c>
      <c r="AH671">
        <v>-8.8114212701960737E-3</v>
      </c>
      <c r="AI671">
        <v>-1.1226980396906727E-2</v>
      </c>
    </row>
    <row r="672" spans="1:35">
      <c r="A672" s="738">
        <v>44804</v>
      </c>
      <c r="B672">
        <v>5.0788037326188196E-4</v>
      </c>
      <c r="C672">
        <v>5.144506876986199E-4</v>
      </c>
      <c r="D672">
        <v>5.8650522699621455E-4</v>
      </c>
      <c r="E672">
        <v>5.2559870709556478E-4</v>
      </c>
      <c r="F672">
        <v>5.321048159581121E-4</v>
      </c>
      <c r="G672">
        <v>4.7046318184396085E-4</v>
      </c>
      <c r="H672">
        <v>5.2051121257878918E-4</v>
      </c>
      <c r="I672">
        <v>6.1835329214132706E-4</v>
      </c>
      <c r="J672">
        <v>2.5176011422090028E-4</v>
      </c>
      <c r="K672">
        <v>5.3904228824941391E-4</v>
      </c>
      <c r="L672">
        <v>5.927014474711445E-4</v>
      </c>
      <c r="M672">
        <v>4.0351609810929112E-4</v>
      </c>
      <c r="N672">
        <v>6.4586566619917463E-4</v>
      </c>
      <c r="O672">
        <v>5.0034926307951366E-5</v>
      </c>
      <c r="P672">
        <v>1.0428429546638363E-4</v>
      </c>
      <c r="Q672">
        <v>1.5230155858914074E-4</v>
      </c>
      <c r="R672">
        <v>1.7061674881668765E-4</v>
      </c>
      <c r="S672">
        <v>1.7244364626822772E-4</v>
      </c>
      <c r="T672">
        <v>4.8335112941000347E-4</v>
      </c>
      <c r="U672">
        <v>4.8335112941000347E-4</v>
      </c>
      <c r="V672">
        <v>4.9388215129564372E-4</v>
      </c>
      <c r="W672">
        <v>5.0613328152837589E-4</v>
      </c>
      <c r="X672">
        <v>7.2024581416307853E-4</v>
      </c>
      <c r="Y672">
        <v>4.4355224131475968E-3</v>
      </c>
      <c r="Z672">
        <v>-1.5355375114753933E-3</v>
      </c>
      <c r="AA672">
        <v>4.9609882819605655E-3</v>
      </c>
      <c r="AB672">
        <v>3.1480871110109998E-3</v>
      </c>
      <c r="AC672">
        <v>3.5602785995332287E-3</v>
      </c>
      <c r="AD672">
        <v>5.6301207876074955E-4</v>
      </c>
      <c r="AE672">
        <v>1.5458131852366108E-3</v>
      </c>
      <c r="AF672">
        <v>1.2452728790792733E-3</v>
      </c>
      <c r="AG672">
        <v>-4.9021949194266723E-3</v>
      </c>
      <c r="AH672">
        <v>7.2640078935726216E-4</v>
      </c>
      <c r="AI672">
        <v>-6.5567896732803277E-3</v>
      </c>
    </row>
    <row r="673" spans="1:35">
      <c r="A673" s="738">
        <v>44805</v>
      </c>
      <c r="B673">
        <v>5.0788037326188196E-4</v>
      </c>
      <c r="C673">
        <v>5.1884193218176833E-4</v>
      </c>
      <c r="D673">
        <v>5.8650522699621455E-4</v>
      </c>
      <c r="E673">
        <v>5.8595916893255939E-4</v>
      </c>
      <c r="F673">
        <v>4.4620422405006188E-4</v>
      </c>
      <c r="G673">
        <v>4.8183419561165231E-4</v>
      </c>
      <c r="H673">
        <v>5.967377151927522E-4</v>
      </c>
      <c r="I673">
        <v>5.5327625804646452E-4</v>
      </c>
      <c r="J673">
        <v>1.2576433452893276E-3</v>
      </c>
      <c r="K673">
        <v>5.7833669735152249E-4</v>
      </c>
      <c r="L673">
        <v>5.857240088849025E-4</v>
      </c>
      <c r="M673">
        <v>6.1916844637655011E-4</v>
      </c>
      <c r="N673">
        <v>3.0711840858899109E-4</v>
      </c>
      <c r="O673">
        <v>6.8506740293905466E-5</v>
      </c>
      <c r="P673">
        <v>1.2275711148634905E-4</v>
      </c>
      <c r="Q673">
        <v>1.707752615307534E-4</v>
      </c>
      <c r="R673">
        <v>1.8909079005613449E-4</v>
      </c>
      <c r="S673">
        <v>1.9091772125223727E-4</v>
      </c>
      <c r="T673">
        <v>4.8335112941000347E-4</v>
      </c>
      <c r="U673">
        <v>4.8335112941000347E-4</v>
      </c>
      <c r="V673">
        <v>4.9388215129564372E-4</v>
      </c>
      <c r="W673">
        <v>5.0613328152837589E-4</v>
      </c>
      <c r="X673">
        <v>4.71749725944548E-4</v>
      </c>
      <c r="Y673">
        <v>6.5570358338575829E-3</v>
      </c>
      <c r="Z673">
        <v>-8.7195520368854584E-4</v>
      </c>
      <c r="AA673">
        <v>9.3887753417010167E-4</v>
      </c>
      <c r="AB673">
        <v>6.2152052798334356E-3</v>
      </c>
      <c r="AC673">
        <v>5.1610527323815436E-3</v>
      </c>
      <c r="AD673">
        <v>1.6069967752543324E-3</v>
      </c>
      <c r="AE673">
        <v>3.2532319750957495E-3</v>
      </c>
      <c r="AF673">
        <v>2.8626416054033932E-4</v>
      </c>
      <c r="AG673">
        <v>1.130603982613354E-2</v>
      </c>
      <c r="AH673">
        <v>4.3571396138748497E-3</v>
      </c>
      <c r="AI673">
        <v>1.8482383606561736E-3</v>
      </c>
    </row>
    <row r="674" spans="1:35">
      <c r="A674" s="738">
        <v>44806</v>
      </c>
      <c r="B674">
        <v>5.0788037326188196E-4</v>
      </c>
      <c r="C674">
        <v>5.5461664726963456E-4</v>
      </c>
      <c r="D674">
        <v>5.8650522699621455E-4</v>
      </c>
      <c r="E674">
        <v>5.6363981293250376E-4</v>
      </c>
      <c r="F674">
        <v>4.080526018253039E-4</v>
      </c>
      <c r="G674">
        <v>4.8160214323034189E-4</v>
      </c>
      <c r="H674">
        <v>5.6508098370566806E-4</v>
      </c>
      <c r="I674">
        <v>4.9572003672082587E-4</v>
      </c>
      <c r="J674">
        <v>3.2734034708825632E-5</v>
      </c>
      <c r="K674">
        <v>5.6116578501042014E-4</v>
      </c>
      <c r="L674">
        <v>5.7894787118240032E-4</v>
      </c>
      <c r="M674">
        <v>3.7851265449595495E-4</v>
      </c>
      <c r="N674">
        <v>4.8486887083276642E-4</v>
      </c>
      <c r="O674">
        <v>6.8506740293905466E-5</v>
      </c>
      <c r="P674">
        <v>1.2275711148634905E-4</v>
      </c>
      <c r="Q674">
        <v>1.707752615307534E-4</v>
      </c>
      <c r="R674">
        <v>1.8909079005613449E-4</v>
      </c>
      <c r="S674">
        <v>1.9091772125223727E-4</v>
      </c>
      <c r="T674">
        <v>4.8335112941000347E-4</v>
      </c>
      <c r="U674">
        <v>4.8335112941000347E-4</v>
      </c>
      <c r="V674">
        <v>4.9388215129564372E-4</v>
      </c>
      <c r="W674">
        <v>5.0613328152837589E-4</v>
      </c>
      <c r="X674">
        <v>-7.48107885813587E-4</v>
      </c>
      <c r="Y674">
        <v>-1.9518441813249909E-3</v>
      </c>
      <c r="Z674">
        <v>-1.0261607749600943E-3</v>
      </c>
      <c r="AA674">
        <v>1.4032130595291736E-3</v>
      </c>
      <c r="AB674">
        <v>2.9354169585316114E-4</v>
      </c>
      <c r="AC674">
        <v>-5.7925099273418157E-3</v>
      </c>
      <c r="AD674">
        <v>8.1406234554615153E-4</v>
      </c>
      <c r="AE674">
        <v>4.2072315798515891E-3</v>
      </c>
      <c r="AF674">
        <v>1.1547146310775247E-3</v>
      </c>
      <c r="AG674">
        <v>4.6138786015976763E-3</v>
      </c>
      <c r="AH674">
        <v>4.3661725741250823E-3</v>
      </c>
      <c r="AI674">
        <v>-9.6505155146707766E-3</v>
      </c>
    </row>
    <row r="675" spans="1:35">
      <c r="A675" s="738">
        <v>44809</v>
      </c>
      <c r="B675">
        <v>5.0788037326188196E-4</v>
      </c>
      <c r="C675">
        <v>4.7035880328483159E-4</v>
      </c>
      <c r="D675">
        <v>5.8650522699621455E-4</v>
      </c>
      <c r="E675">
        <v>5.8470375702945887E-4</v>
      </c>
      <c r="F675">
        <v>4.6569937723606181E-4</v>
      </c>
      <c r="G675">
        <v>4.8690909402182569E-4</v>
      </c>
      <c r="H675">
        <v>6.0705704648933434E-4</v>
      </c>
      <c r="I675">
        <v>5.8299028237329686E-4</v>
      </c>
      <c r="J675">
        <v>5.7786269696968873E-4</v>
      </c>
      <c r="K675">
        <v>5.5778402990291909E-4</v>
      </c>
      <c r="L675">
        <v>6.0270702756559658E-4</v>
      </c>
      <c r="M675">
        <v>1.8212254660832095E-4</v>
      </c>
      <c r="N675">
        <v>7.1541807945907365E-4</v>
      </c>
      <c r="O675">
        <v>6.8506740293905466E-5</v>
      </c>
      <c r="P675">
        <v>1.2275711148634905E-4</v>
      </c>
      <c r="Q675">
        <v>1.707752615307534E-4</v>
      </c>
      <c r="R675">
        <v>1.8909079005613449E-4</v>
      </c>
      <c r="S675">
        <v>1.9091772125223727E-4</v>
      </c>
      <c r="T675">
        <v>4.8335112941000347E-4</v>
      </c>
      <c r="U675">
        <v>4.8335112941000347E-4</v>
      </c>
      <c r="V675">
        <v>4.9388215129564372E-4</v>
      </c>
      <c r="W675">
        <v>5.0613328152837589E-4</v>
      </c>
      <c r="X675">
        <v>1.9448877253522845E-3</v>
      </c>
      <c r="Y675">
        <v>1.4952692209406759E-3</v>
      </c>
      <c r="Z675">
        <v>3.2678020661733864E-3</v>
      </c>
      <c r="AA675">
        <v>-2.0353540092121758E-4</v>
      </c>
      <c r="AB675">
        <v>2.7043407991107493E-3</v>
      </c>
      <c r="AC675">
        <v>4.6184770264299235E-3</v>
      </c>
      <c r="AD675">
        <v>2.4612059506925466E-3</v>
      </c>
      <c r="AE675">
        <v>3.4528695542770382E-3</v>
      </c>
      <c r="AF675">
        <v>1.4483592662983824E-5</v>
      </c>
      <c r="AG675">
        <v>2.0207829375489705E-2</v>
      </c>
      <c r="AH675">
        <v>5.0218348114141609E-3</v>
      </c>
      <c r="AI675">
        <v>3.1264244560602616E-3</v>
      </c>
    </row>
    <row r="676" spans="1:35">
      <c r="A676" s="738">
        <v>44810</v>
      </c>
      <c r="B676">
        <v>5.0788037326188196E-4</v>
      </c>
      <c r="C676">
        <v>5.006292533100698E-4</v>
      </c>
      <c r="D676">
        <v>5.8650522699621455E-4</v>
      </c>
      <c r="E676">
        <v>5.6573699216500017E-4</v>
      </c>
      <c r="F676">
        <v>7.4570998905199026E-4</v>
      </c>
      <c r="G676">
        <v>5.8481180333425087E-4</v>
      </c>
      <c r="H676">
        <v>5.8299471296052729E-4</v>
      </c>
      <c r="I676">
        <v>6.6406021350862154E-4</v>
      </c>
      <c r="J676">
        <v>8.5979257608959081E-4</v>
      </c>
      <c r="K676">
        <v>5.4728297943307247E-4</v>
      </c>
      <c r="L676">
        <v>6.0510478008435342E-4</v>
      </c>
      <c r="M676">
        <v>8.5429929873170884E-4</v>
      </c>
      <c r="N676">
        <v>7.4766090644917682E-4</v>
      </c>
      <c r="O676">
        <v>6.8506740293905466E-5</v>
      </c>
      <c r="P676">
        <v>1.2275711148634905E-4</v>
      </c>
      <c r="Q676">
        <v>1.707752615307534E-4</v>
      </c>
      <c r="R676">
        <v>1.8909079005613449E-4</v>
      </c>
      <c r="S676">
        <v>1.9091772125223727E-4</v>
      </c>
      <c r="T676">
        <v>4.8335112941000347E-4</v>
      </c>
      <c r="U676">
        <v>4.8335112941000347E-4</v>
      </c>
      <c r="V676">
        <v>4.9388215129564372E-4</v>
      </c>
      <c r="W676">
        <v>5.0613328152837589E-4</v>
      </c>
      <c r="X676">
        <v>1.2022426409143971E-3</v>
      </c>
      <c r="Y676">
        <v>-3.898524441952822E-3</v>
      </c>
      <c r="Z676">
        <v>2.5511323370437378E-3</v>
      </c>
      <c r="AA676">
        <v>0</v>
      </c>
      <c r="AB676">
        <v>-1.0734041620766854E-3</v>
      </c>
      <c r="AC676">
        <v>1.1635425230838159E-3</v>
      </c>
      <c r="AD676">
        <v>2.4547174622875367E-3</v>
      </c>
      <c r="AE676">
        <v>3.8897292732387179E-4</v>
      </c>
      <c r="AF676">
        <v>-3.4888525978420404E-3</v>
      </c>
      <c r="AG676">
        <v>-1.878298644274734E-2</v>
      </c>
      <c r="AH676">
        <v>-1.7283840407899764E-2</v>
      </c>
      <c r="AI676">
        <v>-6.0765091055825504E-3</v>
      </c>
    </row>
    <row r="677" spans="1:35">
      <c r="A677" s="738">
        <v>44812</v>
      </c>
      <c r="B677">
        <v>5.0788037326188196E-4</v>
      </c>
      <c r="C677">
        <v>5.285713194460584E-4</v>
      </c>
      <c r="D677">
        <v>5.8650522699621455E-4</v>
      </c>
      <c r="E677">
        <v>5.8004283674506496E-4</v>
      </c>
      <c r="F677">
        <v>4.6039067578873549E-4</v>
      </c>
      <c r="G677">
        <v>6.5086418064042029E-4</v>
      </c>
      <c r="H677">
        <v>5.8244473281976461E-4</v>
      </c>
      <c r="I677">
        <v>4.4644718139874584E-4</v>
      </c>
      <c r="J677">
        <v>2.4975422675499459E-4</v>
      </c>
      <c r="K677">
        <v>5.7215513866526457E-4</v>
      </c>
      <c r="L677">
        <v>6.0035644736999849E-4</v>
      </c>
      <c r="M677">
        <v>6.0142672311380707E-4</v>
      </c>
      <c r="N677">
        <v>3.6541304871229308E-4</v>
      </c>
      <c r="O677">
        <v>6.8506740293905466E-5</v>
      </c>
      <c r="P677">
        <v>1.2275711148634905E-4</v>
      </c>
      <c r="Q677">
        <v>1.707752615307534E-4</v>
      </c>
      <c r="R677">
        <v>1.8909079005613449E-4</v>
      </c>
      <c r="S677">
        <v>1.9091772125223727E-4</v>
      </c>
      <c r="T677">
        <v>4.8335112941000347E-4</v>
      </c>
      <c r="U677">
        <v>4.8335112941000347E-4</v>
      </c>
      <c r="V677">
        <v>4.9388215129564372E-4</v>
      </c>
      <c r="W677">
        <v>5.0613328152837589E-4</v>
      </c>
      <c r="X677">
        <v>-6.0514573564707241E-4</v>
      </c>
      <c r="Y677">
        <v>-1.4180072546928768E-3</v>
      </c>
      <c r="Z677">
        <v>-6.6642197746419329E-3</v>
      </c>
      <c r="AA677">
        <v>-8.6898226572923454E-3</v>
      </c>
      <c r="AB677">
        <v>9.5524642488542533E-4</v>
      </c>
      <c r="AC677">
        <v>-5.8316016743642507E-3</v>
      </c>
      <c r="AD677">
        <v>-4.7595455527912334E-3</v>
      </c>
      <c r="AE677">
        <v>-1.2757409924946117E-3</v>
      </c>
      <c r="AF677">
        <v>4.8752145046182527E-4</v>
      </c>
      <c r="AG677">
        <v>-6.8877386634572657E-3</v>
      </c>
      <c r="AH677">
        <v>-6.6878597417034946E-3</v>
      </c>
      <c r="AI677">
        <v>2.5260604528162922E-2</v>
      </c>
    </row>
    <row r="678" spans="1:35">
      <c r="A678" s="738">
        <v>44813</v>
      </c>
      <c r="B678">
        <v>5.0788037326188196E-4</v>
      </c>
      <c r="C678">
        <v>5.1900446537467282E-4</v>
      </c>
      <c r="D678">
        <v>5.8650522699621455E-4</v>
      </c>
      <c r="E678">
        <v>5.7995573965174962E-4</v>
      </c>
      <c r="F678">
        <v>4.861706241054975E-4</v>
      </c>
      <c r="G678">
        <v>4.9763247579703851E-4</v>
      </c>
      <c r="H678">
        <v>7.0231482652038935E-4</v>
      </c>
      <c r="I678">
        <v>7.345617697225304E-4</v>
      </c>
      <c r="J678">
        <v>7.7923971340743137E-4</v>
      </c>
      <c r="K678">
        <v>5.7935854970514455E-4</v>
      </c>
      <c r="L678">
        <v>6.0083822882095461E-4</v>
      </c>
      <c r="M678">
        <v>4.3524010305029392E-4</v>
      </c>
      <c r="N678">
        <v>1.9208444778873179E-4</v>
      </c>
      <c r="O678">
        <v>6.8506740293905466E-5</v>
      </c>
      <c r="P678">
        <v>1.2275711148634905E-4</v>
      </c>
      <c r="Q678">
        <v>1.707752615307534E-4</v>
      </c>
      <c r="R678">
        <v>1.8909079005613449E-4</v>
      </c>
      <c r="S678">
        <v>1.9091772125223727E-4</v>
      </c>
      <c r="T678">
        <v>4.8335112941000347E-4</v>
      </c>
      <c r="U678">
        <v>4.8335112941000347E-4</v>
      </c>
      <c r="V678">
        <v>4.9388215129564372E-4</v>
      </c>
      <c r="W678">
        <v>5.0613328152837589E-4</v>
      </c>
      <c r="X678">
        <v>5.8232836944638322E-3</v>
      </c>
      <c r="Y678">
        <v>8.0891322507081753E-4</v>
      </c>
      <c r="Z678">
        <v>5.7976361784630726E-3</v>
      </c>
      <c r="AA678">
        <v>3.2142233238277029E-3</v>
      </c>
      <c r="AB678">
        <v>4.930276003032974E-3</v>
      </c>
      <c r="AC678">
        <v>5.1528632886135295E-3</v>
      </c>
      <c r="AD678">
        <v>5.3936131041121271E-4</v>
      </c>
      <c r="AE678">
        <v>-1.0732385719049997E-3</v>
      </c>
      <c r="AF678">
        <v>2.3006191073589033E-3</v>
      </c>
      <c r="AG678">
        <v>1.1859089181008642E-2</v>
      </c>
      <c r="AH678">
        <v>1.3824585148142443E-2</v>
      </c>
      <c r="AI678">
        <v>1.6070674931440321E-2</v>
      </c>
    </row>
    <row r="679" spans="1:35">
      <c r="A679" s="738">
        <v>44816</v>
      </c>
      <c r="B679">
        <v>5.0788037326188196E-4</v>
      </c>
      <c r="C679">
        <v>5.2400597969404217E-4</v>
      </c>
      <c r="D679">
        <v>5.8650522699621455E-4</v>
      </c>
      <c r="E679">
        <v>5.6451278877545086E-4</v>
      </c>
      <c r="F679">
        <v>4.5203773265578562E-4</v>
      </c>
      <c r="G679">
        <v>4.923608703735205E-4</v>
      </c>
      <c r="H679">
        <v>5.3569181787849196E-4</v>
      </c>
      <c r="I679">
        <v>5.6075833330537783E-4</v>
      </c>
      <c r="J679">
        <v>5.4713617955770566E-4</v>
      </c>
      <c r="K679">
        <v>5.5272265323424996E-4</v>
      </c>
      <c r="L679">
        <v>5.5324799484401943E-4</v>
      </c>
      <c r="M679">
        <v>5.2809197921588336E-4</v>
      </c>
      <c r="N679">
        <v>0</v>
      </c>
      <c r="O679">
        <v>6.8506740293905466E-5</v>
      </c>
      <c r="P679">
        <v>1.2275711148634905E-4</v>
      </c>
      <c r="Q679">
        <v>1.707752615307534E-4</v>
      </c>
      <c r="R679">
        <v>1.8909079005613449E-4</v>
      </c>
      <c r="S679">
        <v>1.9091772125223727E-4</v>
      </c>
      <c r="T679">
        <v>4.8335112941000347E-4</v>
      </c>
      <c r="U679">
        <v>4.8335112941000347E-4</v>
      </c>
      <c r="V679">
        <v>4.9388215129564372E-4</v>
      </c>
      <c r="W679">
        <v>5.0613328152837589E-4</v>
      </c>
      <c r="X679">
        <v>-6.5906900485879216E-4</v>
      </c>
      <c r="Y679">
        <v>-3.0042059420878342E-3</v>
      </c>
      <c r="Z679">
        <v>-3.1787802538807419E-4</v>
      </c>
      <c r="AA679">
        <v>-2.6325644624358713E-3</v>
      </c>
      <c r="AB679">
        <v>4.8159993232466114E-4</v>
      </c>
      <c r="AC679">
        <v>4.6409615642981628E-3</v>
      </c>
      <c r="AD679">
        <v>7.2397131090617961E-4</v>
      </c>
      <c r="AE679">
        <v>1.0310633676611225E-3</v>
      </c>
      <c r="AF679">
        <v>2.2612053690869161E-3</v>
      </c>
      <c r="AG679">
        <v>8.9057943886405866E-3</v>
      </c>
      <c r="AH679">
        <v>4.7511731549005898E-3</v>
      </c>
      <c r="AI679">
        <v>1.0592830582869528E-2</v>
      </c>
    </row>
    <row r="680" spans="1:35">
      <c r="A680" s="738">
        <v>44817</v>
      </c>
      <c r="B680">
        <v>5.0788037326188196E-4</v>
      </c>
      <c r="C680">
        <v>4.7608384359354439E-4</v>
      </c>
      <c r="D680">
        <v>5.8650522699621455E-4</v>
      </c>
      <c r="E680">
        <v>5.4046843473543049E-4</v>
      </c>
      <c r="F680">
        <v>9.0515082755771026E-4</v>
      </c>
      <c r="G680">
        <v>5.1772882258127595E-4</v>
      </c>
      <c r="H680">
        <v>5.5375042331617941E-4</v>
      </c>
      <c r="I680">
        <v>5.3493882098698542E-4</v>
      </c>
      <c r="J680">
        <v>5.7068527000248004E-4</v>
      </c>
      <c r="K680">
        <v>5.5291328015205643E-4</v>
      </c>
      <c r="L680">
        <v>5.9753049625799193E-4</v>
      </c>
      <c r="M680">
        <v>0</v>
      </c>
      <c r="N680">
        <v>8.2521794892143063E-4</v>
      </c>
      <c r="O680">
        <v>6.8506740293905466E-5</v>
      </c>
      <c r="P680">
        <v>1.2275711148634905E-4</v>
      </c>
      <c r="Q680">
        <v>1.707752615307534E-4</v>
      </c>
      <c r="R680">
        <v>1.8909079005613449E-4</v>
      </c>
      <c r="S680">
        <v>1.9091772125223727E-4</v>
      </c>
      <c r="T680">
        <v>4.8335112941000347E-4</v>
      </c>
      <c r="U680">
        <v>4.8335112941000347E-4</v>
      </c>
      <c r="V680">
        <v>4.9388215129564372E-4</v>
      </c>
      <c r="W680">
        <v>5.0613328152837589E-4</v>
      </c>
      <c r="X680">
        <v>-1.7498799802440068E-4</v>
      </c>
      <c r="Y680">
        <v>1.1373615636818712E-2</v>
      </c>
      <c r="Z680">
        <v>1.890730445889055E-3</v>
      </c>
      <c r="AA680">
        <v>-3.4694958826697597E-4</v>
      </c>
      <c r="AB680">
        <v>-2.4141374028734397E-3</v>
      </c>
      <c r="AC680">
        <v>1.1508907086632325E-2</v>
      </c>
      <c r="AD680">
        <v>4.4826078030579808E-3</v>
      </c>
      <c r="AE680">
        <v>1.4350059255980874E-3</v>
      </c>
      <c r="AF680">
        <v>2.5239951303250852E-3</v>
      </c>
      <c r="AG680">
        <v>-2.2052511008799014E-2</v>
      </c>
      <c r="AH680">
        <v>-1.7316573394381973E-2</v>
      </c>
      <c r="AI680">
        <v>-4.3587512246771376E-2</v>
      </c>
    </row>
    <row r="681" spans="1:35">
      <c r="A681" s="738">
        <v>44818</v>
      </c>
      <c r="B681">
        <v>5.0788037326188196E-4</v>
      </c>
      <c r="C681">
        <v>5.0925768383791592E-4</v>
      </c>
      <c r="D681">
        <v>5.8650522699621455E-4</v>
      </c>
      <c r="E681">
        <v>5.4050813734618508E-4</v>
      </c>
      <c r="F681">
        <v>4.2078629961328495E-4</v>
      </c>
      <c r="G681">
        <v>4.9537723202086603E-4</v>
      </c>
      <c r="H681">
        <v>5.5394161101407491E-4</v>
      </c>
      <c r="I681">
        <v>5.4806944717422645E-4</v>
      </c>
      <c r="J681">
        <v>7.5434679797758974E-4</v>
      </c>
      <c r="K681">
        <v>5.932540218549498E-4</v>
      </c>
      <c r="L681">
        <v>6.0516428481083295E-4</v>
      </c>
      <c r="M681">
        <v>1.119224159908061E-3</v>
      </c>
      <c r="N681">
        <v>3.8012353684879763E-4</v>
      </c>
      <c r="O681">
        <v>6.8506740293905466E-5</v>
      </c>
      <c r="P681">
        <v>1.2275711148634905E-4</v>
      </c>
      <c r="Q681">
        <v>1.707752615307534E-4</v>
      </c>
      <c r="R681">
        <v>1.8909079005613449E-4</v>
      </c>
      <c r="S681">
        <v>1.9091772125223727E-4</v>
      </c>
      <c r="T681">
        <v>4.8335112941000347E-4</v>
      </c>
      <c r="U681">
        <v>4.8335112941000347E-4</v>
      </c>
      <c r="V681">
        <v>4.9388215129564372E-4</v>
      </c>
      <c r="W681">
        <v>5.0613328152837589E-4</v>
      </c>
      <c r="X681">
        <v>1.0095410794990212E-3</v>
      </c>
      <c r="Y681">
        <v>6.5045870497626446E-3</v>
      </c>
      <c r="Z681">
        <v>6.1112428764920068E-4</v>
      </c>
      <c r="AA681">
        <v>4.7504261873299036E-3</v>
      </c>
      <c r="AB681">
        <v>4.2786252205573305E-4</v>
      </c>
      <c r="AC681">
        <v>6.394203370421403E-3</v>
      </c>
      <c r="AD681">
        <v>-1.0401190027653495E-3</v>
      </c>
      <c r="AE681">
        <v>1.13326358483401E-3</v>
      </c>
      <c r="AF681">
        <v>1.2372997755480952E-3</v>
      </c>
      <c r="AG681">
        <v>5.7358523727442101E-3</v>
      </c>
      <c r="AH681">
        <v>3.9619291410162294E-3</v>
      </c>
      <c r="AI681">
        <v>3.8460033552498718E-3</v>
      </c>
    </row>
    <row r="682" spans="1:35">
      <c r="A682" s="738">
        <v>44819</v>
      </c>
      <c r="B682">
        <v>5.0788037326188196E-4</v>
      </c>
      <c r="C682">
        <v>5.3303451143182912E-4</v>
      </c>
      <c r="D682">
        <v>5.8650522699621455E-4</v>
      </c>
      <c r="E682">
        <v>5.5927577392034244E-4</v>
      </c>
      <c r="F682">
        <v>4.7025257305222112E-4</v>
      </c>
      <c r="G682">
        <v>5.6937666548928512E-4</v>
      </c>
      <c r="H682">
        <v>5.5222080429340181E-4</v>
      </c>
      <c r="I682">
        <v>6.5236164301274435E-4</v>
      </c>
      <c r="J682">
        <v>7.4291442235918659E-4</v>
      </c>
      <c r="K682">
        <v>5.4501433665943289E-4</v>
      </c>
      <c r="L682">
        <v>5.9595983598792479E-4</v>
      </c>
      <c r="M682">
        <v>1.3335843726536289E-3</v>
      </c>
      <c r="N682">
        <v>4.3727612815014361E-4</v>
      </c>
      <c r="O682">
        <v>6.8506740293905466E-5</v>
      </c>
      <c r="P682">
        <v>1.2275711148634905E-4</v>
      </c>
      <c r="Q682">
        <v>1.707752615307534E-4</v>
      </c>
      <c r="R682">
        <v>1.8909079005613449E-4</v>
      </c>
      <c r="S682">
        <v>1.9091772125223727E-4</v>
      </c>
      <c r="T682">
        <v>4.8335112941000347E-4</v>
      </c>
      <c r="U682">
        <v>4.8335112941000347E-4</v>
      </c>
      <c r="V682">
        <v>4.9388215129564372E-4</v>
      </c>
      <c r="W682">
        <v>5.0613328152837589E-4</v>
      </c>
      <c r="X682">
        <v>2.3233793843013828E-3</v>
      </c>
      <c r="Y682">
        <v>4.0485451021170515E-3</v>
      </c>
      <c r="Z682">
        <v>2.7399546059356794E-3</v>
      </c>
      <c r="AA682">
        <v>-8.1936328857634688E-4</v>
      </c>
      <c r="AB682">
        <v>-2.1537742341999344E-3</v>
      </c>
      <c r="AC682">
        <v>2.782987433016082E-3</v>
      </c>
      <c r="AD682">
        <v>5.5853970199652991E-3</v>
      </c>
      <c r="AE682">
        <v>-4.6563831251233978E-5</v>
      </c>
      <c r="AF682">
        <v>-8.4850613100329042E-4</v>
      </c>
      <c r="AG682">
        <v>-1.3090098872023281E-2</v>
      </c>
      <c r="AH682">
        <v>-1.0582882131164983E-2</v>
      </c>
      <c r="AI682">
        <v>-1.207428670209898E-2</v>
      </c>
    </row>
    <row r="683" spans="1:35">
      <c r="A683" s="738">
        <v>44820</v>
      </c>
      <c r="B683">
        <v>5.0788037326188196E-4</v>
      </c>
      <c r="C683">
        <v>5.0472343095098182E-4</v>
      </c>
      <c r="D683">
        <v>5.8650522699621455E-4</v>
      </c>
      <c r="E683">
        <v>5.4231601237719751E-4</v>
      </c>
      <c r="F683">
        <v>7.489893334438058E-4</v>
      </c>
      <c r="G683">
        <v>4.928447268370828E-4</v>
      </c>
      <c r="H683">
        <v>6.0106630920664372E-4</v>
      </c>
      <c r="I683">
        <v>4.8375954872326155E-4</v>
      </c>
      <c r="J683">
        <v>5.1147050902788926E-4</v>
      </c>
      <c r="K683">
        <v>6.4506231902750066E-4</v>
      </c>
      <c r="L683">
        <v>5.9250557633228063E-4</v>
      </c>
      <c r="M683">
        <v>5.6469428371697106E-4</v>
      </c>
      <c r="N683">
        <v>5.5691376322086761E-4</v>
      </c>
      <c r="O683">
        <v>6.8506740293905466E-5</v>
      </c>
      <c r="P683">
        <v>1.2275711148634905E-4</v>
      </c>
      <c r="Q683">
        <v>1.707752615307534E-4</v>
      </c>
      <c r="R683">
        <v>1.8909079005613449E-4</v>
      </c>
      <c r="S683">
        <v>1.9091772125223727E-4</v>
      </c>
      <c r="T683">
        <v>4.8335112941000347E-4</v>
      </c>
      <c r="U683">
        <v>4.8335112941000347E-4</v>
      </c>
      <c r="V683">
        <v>4.9388215129564372E-4</v>
      </c>
      <c r="W683">
        <v>5.0613328152837589E-4</v>
      </c>
      <c r="X683">
        <v>-4.9683193536897985E-4</v>
      </c>
      <c r="Y683">
        <v>8.9196938221092203E-4</v>
      </c>
      <c r="Z683">
        <v>-4.16311309393258E-3</v>
      </c>
      <c r="AA683">
        <v>-1.2597205615466622E-3</v>
      </c>
      <c r="AB683">
        <v>-2.9589747800503607E-3</v>
      </c>
      <c r="AC683">
        <v>-4.0098922637151757E-3</v>
      </c>
      <c r="AD683">
        <v>-1.9076296783480107E-3</v>
      </c>
      <c r="AE683">
        <v>-2.199111405448817E-3</v>
      </c>
      <c r="AF683">
        <v>-5.9209366274015629E-5</v>
      </c>
      <c r="AG683">
        <v>-1.2930330873706875E-2</v>
      </c>
      <c r="AH683">
        <v>-4.5784639602424182E-3</v>
      </c>
      <c r="AI683">
        <v>-5.5139900473114567E-3</v>
      </c>
    </row>
    <row r="684" spans="1:35">
      <c r="A684" s="738">
        <v>44823</v>
      </c>
      <c r="B684">
        <v>5.0788037326188196E-4</v>
      </c>
      <c r="C684">
        <v>5.0823526309984324E-4</v>
      </c>
      <c r="D684">
        <v>5.8650522699621455E-4</v>
      </c>
      <c r="E684">
        <v>5.7289778753522036E-4</v>
      </c>
      <c r="F684">
        <v>3.9271542488505951E-4</v>
      </c>
      <c r="G684">
        <v>4.6253469010171244E-4</v>
      </c>
      <c r="H684">
        <v>5.7678048884279853E-4</v>
      </c>
      <c r="I684">
        <v>5.7527496335052497E-4</v>
      </c>
      <c r="J684">
        <v>6.0009681673256487E-4</v>
      </c>
      <c r="K684">
        <v>5.4667539060204717E-4</v>
      </c>
      <c r="L684">
        <v>5.9257203672080649E-4</v>
      </c>
      <c r="M684">
        <v>5.0427816004905424E-4</v>
      </c>
      <c r="N684">
        <v>6.6001382782765461E-4</v>
      </c>
      <c r="O684">
        <v>6.8506740293905466E-5</v>
      </c>
      <c r="P684">
        <v>1.2275711148634905E-4</v>
      </c>
      <c r="Q684">
        <v>1.707752615307534E-4</v>
      </c>
      <c r="R684">
        <v>1.8909079005613449E-4</v>
      </c>
      <c r="S684">
        <v>1.9091772125223727E-4</v>
      </c>
      <c r="T684">
        <v>4.8335112941000347E-4</v>
      </c>
      <c r="U684">
        <v>4.8335112941000347E-4</v>
      </c>
      <c r="V684">
        <v>4.9388215129564372E-4</v>
      </c>
      <c r="W684">
        <v>5.0613328152837589E-4</v>
      </c>
      <c r="X684">
        <v>5.9988516040787587E-4</v>
      </c>
      <c r="Y684">
        <v>1.4729310748478053E-3</v>
      </c>
      <c r="Z684">
        <v>-1.4329255825688003E-3</v>
      </c>
      <c r="AA684">
        <v>-2.6267227878606914E-4</v>
      </c>
      <c r="AB684">
        <v>4.7135443163701662E-3</v>
      </c>
      <c r="AC684">
        <v>5.4173425688743837E-3</v>
      </c>
      <c r="AD684">
        <v>3.0107134247507883E-3</v>
      </c>
      <c r="AE684">
        <v>-9.0580663467032529E-4</v>
      </c>
      <c r="AF684">
        <v>4.2666786193601425E-4</v>
      </c>
      <c r="AG684">
        <v>1.4842699248475144E-2</v>
      </c>
      <c r="AH684">
        <v>9.359476905211217E-3</v>
      </c>
      <c r="AI684">
        <v>7.0667006164759627E-3</v>
      </c>
    </row>
    <row r="685" spans="1:35">
      <c r="A685" s="738">
        <v>44824</v>
      </c>
      <c r="B685">
        <v>5.0788037326188196E-4</v>
      </c>
      <c r="C685">
        <v>5.0585953966786334E-4</v>
      </c>
      <c r="D685">
        <v>5.8650522699621455E-4</v>
      </c>
      <c r="E685">
        <v>5.8820560888395157E-4</v>
      </c>
      <c r="F685">
        <v>5.188121175176974E-4</v>
      </c>
      <c r="G685">
        <v>4.7033507993443635E-4</v>
      </c>
      <c r="H685">
        <v>6.156976207645215E-4</v>
      </c>
      <c r="I685">
        <v>5.9837034439080838E-4</v>
      </c>
      <c r="J685">
        <v>5.5719646764140762E-4</v>
      </c>
      <c r="K685">
        <v>5.9269797088923326E-4</v>
      </c>
      <c r="L685">
        <v>5.9259886850626664E-4</v>
      </c>
      <c r="M685">
        <v>4.0056004165567316E-4</v>
      </c>
      <c r="N685">
        <v>5.8462895126365488E-4</v>
      </c>
      <c r="O685">
        <v>6.8506740293905466E-5</v>
      </c>
      <c r="P685">
        <v>1.2275711148634905E-4</v>
      </c>
      <c r="Q685">
        <v>1.707752615307534E-4</v>
      </c>
      <c r="R685">
        <v>1.8909079005613449E-4</v>
      </c>
      <c r="S685">
        <v>1.9091772125223727E-4</v>
      </c>
      <c r="T685">
        <v>4.8335112941000347E-4</v>
      </c>
      <c r="U685">
        <v>4.8335112941000347E-4</v>
      </c>
      <c r="V685">
        <v>4.9388215129564372E-4</v>
      </c>
      <c r="W685">
        <v>5.0613328152837589E-4</v>
      </c>
      <c r="X685">
        <v>2.3345830196386252E-3</v>
      </c>
      <c r="Y685">
        <v>7.1156200856794527E-3</v>
      </c>
      <c r="Z685">
        <v>4.0050931266755185E-3</v>
      </c>
      <c r="AA685">
        <v>2.6292228649471561E-4</v>
      </c>
      <c r="AB685">
        <v>1.3156215944427618E-3</v>
      </c>
      <c r="AC685">
        <v>1.4786879183446011E-3</v>
      </c>
      <c r="AD685">
        <v>4.8705444282544086E-3</v>
      </c>
      <c r="AE685">
        <v>1.7827064963440442E-3</v>
      </c>
      <c r="AF685">
        <v>5.6501088562077584E-4</v>
      </c>
      <c r="AG685">
        <v>4.1581639816363758E-3</v>
      </c>
      <c r="AH685">
        <v>2.3638646312393874E-3</v>
      </c>
      <c r="AI685">
        <v>-1.0954557028063139E-2</v>
      </c>
    </row>
    <row r="686" spans="1:35">
      <c r="A686" s="738">
        <v>44825</v>
      </c>
      <c r="B686">
        <v>5.0788037326188196E-4</v>
      </c>
      <c r="C686">
        <v>5.0003821423882933E-4</v>
      </c>
      <c r="D686">
        <v>5.8650522699621455E-4</v>
      </c>
      <c r="E686">
        <v>5.7744205736054433E-4</v>
      </c>
      <c r="F686">
        <v>5.5772956991972933E-4</v>
      </c>
      <c r="G686">
        <v>4.8112835362990047E-4</v>
      </c>
      <c r="H686">
        <v>6.2803554649271121E-4</v>
      </c>
      <c r="I686">
        <v>6.6490429124144157E-4</v>
      </c>
      <c r="J686">
        <v>7.6821947317573525E-4</v>
      </c>
      <c r="K686">
        <v>6.1689415170484985E-4</v>
      </c>
      <c r="L686">
        <v>5.9298992657574878E-4</v>
      </c>
      <c r="M686">
        <v>4.4276713605961859E-4</v>
      </c>
      <c r="N686">
        <v>3.7926608099025927E-4</v>
      </c>
      <c r="O686">
        <v>6.8506740293905466E-5</v>
      </c>
      <c r="P686">
        <v>1.2275711148634905E-4</v>
      </c>
      <c r="Q686">
        <v>1.707752615307534E-4</v>
      </c>
      <c r="R686">
        <v>1.8909079005613449E-4</v>
      </c>
      <c r="S686">
        <v>1.9091772125223727E-4</v>
      </c>
      <c r="T686">
        <v>4.8335112941000347E-4</v>
      </c>
      <c r="U686">
        <v>4.8335112941000347E-4</v>
      </c>
      <c r="V686">
        <v>4.9388215129564372E-4</v>
      </c>
      <c r="W686">
        <v>5.0613328152837589E-4</v>
      </c>
      <c r="X686">
        <v>2.5793638401918617E-3</v>
      </c>
      <c r="Y686">
        <v>4.4880985915525251E-3</v>
      </c>
      <c r="Z686">
        <v>1.6640885151566476E-3</v>
      </c>
      <c r="AA686">
        <v>4.6929364632364301E-3</v>
      </c>
      <c r="AB686">
        <v>4.6663647832994037E-3</v>
      </c>
      <c r="AC686">
        <v>1.8163175835836931E-3</v>
      </c>
      <c r="AD686">
        <v>3.6308061902212696E-3</v>
      </c>
      <c r="AE686">
        <v>1.975916477835904E-3</v>
      </c>
      <c r="AF686">
        <v>9.4258723002327294E-4</v>
      </c>
      <c r="AG686">
        <v>2.621727653886019E-3</v>
      </c>
      <c r="AH686">
        <v>-1.0864134150023741E-3</v>
      </c>
      <c r="AI686">
        <v>-1.6266944687167384E-2</v>
      </c>
    </row>
    <row r="687" spans="1:35">
      <c r="A687" s="738">
        <v>44826</v>
      </c>
      <c r="B687">
        <v>5.0788037326188196E-4</v>
      </c>
      <c r="C687">
        <v>5.3136294988376243E-4</v>
      </c>
      <c r="D687">
        <v>5.8650522699621455E-4</v>
      </c>
      <c r="E687">
        <v>5.6677968656315691E-4</v>
      </c>
      <c r="F687">
        <v>4.6972930832556159E-4</v>
      </c>
      <c r="G687">
        <v>4.6438334845411156E-4</v>
      </c>
      <c r="H687">
        <v>6.1603134200693965E-4</v>
      </c>
      <c r="I687">
        <v>5.6552843484980464E-4</v>
      </c>
      <c r="J687">
        <v>6.7558083499608124E-4</v>
      </c>
      <c r="K687">
        <v>6.6162660369539772E-4</v>
      </c>
      <c r="L687">
        <v>5.9724529099680623E-4</v>
      </c>
      <c r="M687">
        <v>4.534955334567492E-4</v>
      </c>
      <c r="N687">
        <v>4.3269784699706548E-4</v>
      </c>
      <c r="O687">
        <v>6.8506740293905466E-5</v>
      </c>
      <c r="P687">
        <v>1.2275711148634905E-4</v>
      </c>
      <c r="Q687">
        <v>1.707752615307534E-4</v>
      </c>
      <c r="R687">
        <v>1.8909079005613449E-4</v>
      </c>
      <c r="S687">
        <v>1.9091772125223727E-4</v>
      </c>
      <c r="T687">
        <v>4.8335112941000347E-4</v>
      </c>
      <c r="U687">
        <v>4.8335112941000347E-4</v>
      </c>
      <c r="V687">
        <v>4.9388215129564372E-4</v>
      </c>
      <c r="W687">
        <v>5.0613328152837589E-4</v>
      </c>
      <c r="X687">
        <v>1.1854081977302755E-3</v>
      </c>
      <c r="Y687">
        <v>1.0979509615987482E-2</v>
      </c>
      <c r="Z687">
        <v>-7.0785736314106229E-3</v>
      </c>
      <c r="AA687">
        <v>0</v>
      </c>
      <c r="AB687">
        <v>6.8243166107520015E-3</v>
      </c>
      <c r="AC687">
        <v>7.811528528335554E-3</v>
      </c>
      <c r="AD687">
        <v>7.9502900970962465E-3</v>
      </c>
      <c r="AE687">
        <v>-3.6216305488645517E-4</v>
      </c>
      <c r="AF687">
        <v>1.1562494706680582E-3</v>
      </c>
      <c r="AG687">
        <v>2.1414152498394179E-2</v>
      </c>
      <c r="AH687">
        <v>1.4965887135290235E-2</v>
      </c>
      <c r="AI687">
        <v>-8.1813835493913523E-3</v>
      </c>
    </row>
    <row r="688" spans="1:35">
      <c r="A688" s="738">
        <v>44827</v>
      </c>
      <c r="B688">
        <v>5.0788037326188196E-4</v>
      </c>
      <c r="C688">
        <v>5.0844991607812418E-4</v>
      </c>
      <c r="D688">
        <v>5.8650522699621455E-4</v>
      </c>
      <c r="E688">
        <v>5.5481397751311334E-4</v>
      </c>
      <c r="F688">
        <v>5.0520817432730958E-4</v>
      </c>
      <c r="G688">
        <v>4.7767267867326879E-4</v>
      </c>
      <c r="H688">
        <v>5.5876495026652151E-4</v>
      </c>
      <c r="I688">
        <v>5.5451926520189154E-4</v>
      </c>
      <c r="J688">
        <v>5.0155690756259474E-4</v>
      </c>
      <c r="K688">
        <v>5.5942343846004938E-4</v>
      </c>
      <c r="L688">
        <v>5.9537235702089575E-4</v>
      </c>
      <c r="M688">
        <v>5.5048612231689553E-4</v>
      </c>
      <c r="N688">
        <v>5.4473402978705288E-4</v>
      </c>
      <c r="O688">
        <v>6.8506740293905466E-5</v>
      </c>
      <c r="P688">
        <v>1.2275711148634905E-4</v>
      </c>
      <c r="Q688">
        <v>1.707752615307534E-4</v>
      </c>
      <c r="R688">
        <v>1.8909079005613449E-4</v>
      </c>
      <c r="S688">
        <v>1.9091772125223727E-4</v>
      </c>
      <c r="T688">
        <v>4.8335112941000347E-4</v>
      </c>
      <c r="U688">
        <v>4.8335112941000347E-4</v>
      </c>
      <c r="V688">
        <v>4.9388215129564372E-4</v>
      </c>
      <c r="W688">
        <v>5.0613328152837589E-4</v>
      </c>
      <c r="X688">
        <v>1.8180767864302005E-3</v>
      </c>
      <c r="Y688">
        <v>9.4531570923526154E-3</v>
      </c>
      <c r="Z688">
        <v>4.7901888850014895E-3</v>
      </c>
      <c r="AA688">
        <v>1.0325197712368839E-2</v>
      </c>
      <c r="AB688">
        <v>-2.9861080348858593E-3</v>
      </c>
      <c r="AC688">
        <v>1.6314785340323379E-3</v>
      </c>
      <c r="AD688">
        <v>6.6397720476765176E-3</v>
      </c>
      <c r="AE688">
        <v>-1.4693334604104491E-3</v>
      </c>
      <c r="AF688">
        <v>3.6579488754764355E-3</v>
      </c>
      <c r="AG688">
        <v>-1.3292210175743335E-2</v>
      </c>
      <c r="AH688">
        <v>-1.5446734854423716E-2</v>
      </c>
      <c r="AI688">
        <v>-1.8055028605233892E-2</v>
      </c>
    </row>
    <row r="689" spans="1:35">
      <c r="A689" s="738">
        <v>44830</v>
      </c>
      <c r="B689">
        <v>5.0788037326188196E-4</v>
      </c>
      <c r="C689">
        <v>4.8385030257080963E-4</v>
      </c>
      <c r="D689">
        <v>5.8650522699621455E-4</v>
      </c>
      <c r="E689">
        <v>5.5541427392413745E-4</v>
      </c>
      <c r="F689">
        <v>5.0347659695093583E-4</v>
      </c>
      <c r="G689">
        <v>4.7244519635736282E-4</v>
      </c>
      <c r="H689">
        <v>5.445789937172929E-4</v>
      </c>
      <c r="I689">
        <v>4.0597694211208513E-4</v>
      </c>
      <c r="J689">
        <v>3.4820969462390217E-4</v>
      </c>
      <c r="K689">
        <v>8.8142150925007989E-4</v>
      </c>
      <c r="L689">
        <v>5.953556922904113E-4</v>
      </c>
      <c r="M689">
        <v>6.8841957552967514E-4</v>
      </c>
      <c r="N689">
        <v>3.2996768327753223E-4</v>
      </c>
      <c r="O689">
        <v>6.8506740293905466E-5</v>
      </c>
      <c r="P689">
        <v>1.2275711148634905E-4</v>
      </c>
      <c r="Q689">
        <v>1.707752615307534E-4</v>
      </c>
      <c r="R689">
        <v>1.8909079005613449E-4</v>
      </c>
      <c r="S689">
        <v>1.9091772125223727E-4</v>
      </c>
      <c r="T689">
        <v>4.8335112941000347E-4</v>
      </c>
      <c r="U689">
        <v>4.8335112941000347E-4</v>
      </c>
      <c r="V689">
        <v>4.9388215129564372E-4</v>
      </c>
      <c r="W689">
        <v>5.0613328152837589E-4</v>
      </c>
      <c r="X689">
        <v>3.4730907544813228E-3</v>
      </c>
      <c r="Y689">
        <v>2.9301295256281001E-3</v>
      </c>
      <c r="Z689">
        <v>1.7974915319522999E-3</v>
      </c>
      <c r="AA689">
        <v>-3.988675529412955E-3</v>
      </c>
      <c r="AB689">
        <v>-2.7301124662068021E-3</v>
      </c>
      <c r="AC689">
        <v>-2.2054378773449512E-3</v>
      </c>
      <c r="AD689">
        <v>3.0944139502933066E-3</v>
      </c>
      <c r="AE689">
        <v>1.1942267481708235E-3</v>
      </c>
      <c r="AF689">
        <v>-1.5456875582542384E-3</v>
      </c>
      <c r="AG689">
        <v>-3.1054156387263498E-2</v>
      </c>
      <c r="AH689">
        <v>-2.3522337002157223E-2</v>
      </c>
      <c r="AI689">
        <v>-8.6873332780580403E-3</v>
      </c>
    </row>
    <row r="690" spans="1:35">
      <c r="A690" s="738">
        <v>44831</v>
      </c>
      <c r="B690">
        <v>5.0788037326188196E-4</v>
      </c>
      <c r="C690">
        <v>5.5331901050936771E-4</v>
      </c>
      <c r="D690">
        <v>5.8650522699621455E-4</v>
      </c>
      <c r="E690">
        <v>6.0295281063127426E-4</v>
      </c>
      <c r="F690">
        <v>6.1980574501019348E-5</v>
      </c>
      <c r="G690">
        <v>0</v>
      </c>
      <c r="H690">
        <v>5.5906625582813341E-4</v>
      </c>
      <c r="I690">
        <v>7.9360311834641983E-4</v>
      </c>
      <c r="J690">
        <v>3.1149136994224058E-4</v>
      </c>
      <c r="K690">
        <v>6.265561215856863E-4</v>
      </c>
      <c r="L690">
        <v>6.1817478322523378E-4</v>
      </c>
      <c r="M690">
        <v>3.0105630910881587E-4</v>
      </c>
      <c r="N690">
        <v>2.3703569227984111E-4</v>
      </c>
      <c r="O690">
        <v>6.8506740293905466E-5</v>
      </c>
      <c r="P690">
        <v>1.2275711148634905E-4</v>
      </c>
      <c r="Q690">
        <v>1.707752615307534E-4</v>
      </c>
      <c r="R690">
        <v>1.8909079005613449E-4</v>
      </c>
      <c r="S690">
        <v>1.9091772125223727E-4</v>
      </c>
      <c r="T690">
        <v>4.8335112941000347E-4</v>
      </c>
      <c r="U690">
        <v>4.8335112941000347E-4</v>
      </c>
      <c r="V690">
        <v>4.9388215129564372E-4</v>
      </c>
      <c r="W690">
        <v>5.0613328152837589E-4</v>
      </c>
      <c r="X690">
        <v>-3.0508793323558159E-4</v>
      </c>
      <c r="Y690">
        <v>1.0100445852885276E-3</v>
      </c>
      <c r="Z690">
        <v>0</v>
      </c>
      <c r="AA690">
        <v>2.800873795784975E-3</v>
      </c>
      <c r="AB690">
        <v>4.1065667704589526E-3</v>
      </c>
      <c r="AC690">
        <v>-8.9703798146896219E-3</v>
      </c>
      <c r="AD690">
        <v>-1.1143747019295436E-3</v>
      </c>
      <c r="AE690">
        <v>2.020620116005567E-4</v>
      </c>
      <c r="AF690">
        <v>3.7340515404038488E-3</v>
      </c>
      <c r="AG690">
        <v>-9.1450724437504016E-3</v>
      </c>
      <c r="AH690">
        <v>-3.649133180072206E-3</v>
      </c>
      <c r="AI690">
        <v>-2.1985666549063643E-3</v>
      </c>
    </row>
    <row r="691" spans="1:35">
      <c r="A691" s="738">
        <v>44832</v>
      </c>
      <c r="B691">
        <v>5.0788037326188196E-4</v>
      </c>
      <c r="C691">
        <v>5.1571806390859898E-4</v>
      </c>
      <c r="D691">
        <v>5.8650522699621455E-4</v>
      </c>
      <c r="E691">
        <v>5.8923341038341626E-4</v>
      </c>
      <c r="F691">
        <v>2.2183735436076546E-4</v>
      </c>
      <c r="G691">
        <v>9.6193390189869277E-4</v>
      </c>
      <c r="H691">
        <v>5.712542767912776E-4</v>
      </c>
      <c r="I691">
        <v>6.6359036400087668E-4</v>
      </c>
      <c r="J691">
        <v>7.3961360489915862E-4</v>
      </c>
      <c r="K691">
        <v>5.9841456673548343E-4</v>
      </c>
      <c r="L691">
        <v>5.2960396760370898E-4</v>
      </c>
      <c r="M691">
        <v>-4.353907668137702E-3</v>
      </c>
      <c r="N691">
        <v>1.871810436258059E-4</v>
      </c>
      <c r="O691">
        <v>6.8506740293905466E-5</v>
      </c>
      <c r="P691">
        <v>1.2275711148634905E-4</v>
      </c>
      <c r="Q691">
        <v>1.707752615307534E-4</v>
      </c>
      <c r="R691">
        <v>1.8909079005613449E-4</v>
      </c>
      <c r="S691">
        <v>1.9091772125223727E-4</v>
      </c>
      <c r="T691">
        <v>4.8335112941000347E-4</v>
      </c>
      <c r="U691">
        <v>4.8335112941000347E-4</v>
      </c>
      <c r="V691">
        <v>4.9388215129564372E-4</v>
      </c>
      <c r="W691">
        <v>5.0613328152837589E-4</v>
      </c>
      <c r="X691">
        <v>1.5015384293814993E-3</v>
      </c>
      <c r="Y691">
        <v>-1.0586291576668128E-2</v>
      </c>
      <c r="Z691">
        <v>-3.7156162129026171E-4</v>
      </c>
      <c r="AA691">
        <v>1.5210106740244367E-3</v>
      </c>
      <c r="AB691">
        <v>-2.3344451123519239E-3</v>
      </c>
      <c r="AC691">
        <v>-7.9321224564031789E-3</v>
      </c>
      <c r="AD691">
        <v>-5.1010756728503415E-3</v>
      </c>
      <c r="AE691">
        <v>2.7284149503101762E-3</v>
      </c>
      <c r="AF691">
        <v>2.0312717610984077E-3</v>
      </c>
      <c r="AG691">
        <v>8.5220976787856451E-3</v>
      </c>
      <c r="AH691">
        <v>1.859724918272132E-3</v>
      </c>
      <c r="AI691">
        <v>2.0185942337548335E-2</v>
      </c>
    </row>
    <row r="692" spans="1:35">
      <c r="A692" s="738">
        <v>44833</v>
      </c>
      <c r="B692">
        <v>5.0788037326188196E-4</v>
      </c>
      <c r="C692">
        <v>5.127952655916701E-4</v>
      </c>
      <c r="D692">
        <v>5.8650522699621455E-4</v>
      </c>
      <c r="E692">
        <v>5.668866043870846E-4</v>
      </c>
      <c r="F692">
        <v>6.9978834230322029E-4</v>
      </c>
      <c r="G692">
        <v>0</v>
      </c>
      <c r="H692">
        <v>5.2830947087478819E-4</v>
      </c>
      <c r="I692">
        <v>5.4851527645038978E-4</v>
      </c>
      <c r="J692">
        <v>5.9906384849073291E-4</v>
      </c>
      <c r="K692">
        <v>5.6991380238358147E-4</v>
      </c>
      <c r="L692">
        <v>5.9086153571508149E-4</v>
      </c>
      <c r="M692">
        <v>-4.1840885399047067E-5</v>
      </c>
      <c r="N692">
        <v>2.3771237430869618E-4</v>
      </c>
      <c r="O692">
        <v>6.8506740293905466E-5</v>
      </c>
      <c r="P692">
        <v>1.2275711148634905E-4</v>
      </c>
      <c r="Q692">
        <v>1.707752615307534E-4</v>
      </c>
      <c r="R692">
        <v>1.8909079005613449E-4</v>
      </c>
      <c r="S692">
        <v>1.9091772125223727E-4</v>
      </c>
      <c r="T692">
        <v>4.8335112941000347E-4</v>
      </c>
      <c r="U692">
        <v>4.8335112941000347E-4</v>
      </c>
      <c r="V692">
        <v>4.9388215129564372E-4</v>
      </c>
      <c r="W692">
        <v>5.0613328152837589E-4</v>
      </c>
      <c r="X692">
        <v>1.3983932627581463E-3</v>
      </c>
      <c r="Y692">
        <v>3.4011233800352869E-3</v>
      </c>
      <c r="Z692">
        <v>-3.1873804487380086E-3</v>
      </c>
      <c r="AA692">
        <v>2.4742816733329676E-3</v>
      </c>
      <c r="AB692">
        <v>1.3388411788439747E-3</v>
      </c>
      <c r="AC692">
        <v>-4.1066672555789552E-4</v>
      </c>
      <c r="AD692">
        <v>2.823917891556782E-4</v>
      </c>
      <c r="AE692">
        <v>2.6228020453855638E-3</v>
      </c>
      <c r="AF692">
        <v>-1.9365074466278775E-3</v>
      </c>
      <c r="AG692">
        <v>-1.0543045066808809E-2</v>
      </c>
      <c r="AH692">
        <v>-9.0298756285711601E-4</v>
      </c>
      <c r="AI692">
        <v>-2.0817209607083442E-2</v>
      </c>
    </row>
    <row r="693" spans="1:35">
      <c r="A693" s="738">
        <v>44834</v>
      </c>
      <c r="B693">
        <v>5.0788037326188196E-4</v>
      </c>
      <c r="C693">
        <v>5.0878334702275652E-4</v>
      </c>
      <c r="D693">
        <v>5.8650522699621455E-4</v>
      </c>
      <c r="E693">
        <v>5.7249459909969325E-4</v>
      </c>
      <c r="F693">
        <v>4.1869482209166975E-4</v>
      </c>
      <c r="G693">
        <v>0</v>
      </c>
      <c r="H693">
        <v>5.5898794632458504E-4</v>
      </c>
      <c r="I693">
        <v>5.4288563364734976E-4</v>
      </c>
      <c r="J693">
        <v>8.6691846606923306E-4</v>
      </c>
      <c r="K693">
        <v>6.5405173404875505E-4</v>
      </c>
      <c r="L693">
        <v>5.9695849923846467E-4</v>
      </c>
      <c r="M693">
        <v>3.3048246857769747E-4</v>
      </c>
      <c r="N693">
        <v>-6.8850353696081612E-5</v>
      </c>
      <c r="O693">
        <v>6.8506740293905466E-5</v>
      </c>
      <c r="P693">
        <v>1.2275711148634905E-4</v>
      </c>
      <c r="Q693">
        <v>1.707752615307534E-4</v>
      </c>
      <c r="R693">
        <v>1.8909079005613449E-4</v>
      </c>
      <c r="S693">
        <v>1.9091772125223727E-4</v>
      </c>
      <c r="T693">
        <v>4.8335112941000347E-4</v>
      </c>
      <c r="U693">
        <v>4.8335112941000347E-4</v>
      </c>
      <c r="V693">
        <v>4.9388215129564372E-4</v>
      </c>
      <c r="W693">
        <v>5.0613328152837589E-4</v>
      </c>
      <c r="X693">
        <v>-4.3268870267954007E-5</v>
      </c>
      <c r="Y693">
        <v>-8.8243679427624233E-4</v>
      </c>
      <c r="Z693">
        <v>2.5934383963277519E-4</v>
      </c>
      <c r="AA693">
        <v>4.6735570223077616E-3</v>
      </c>
      <c r="AB693">
        <v>4.7173001361682232E-3</v>
      </c>
      <c r="AC693">
        <v>3.2125211052067559E-3</v>
      </c>
      <c r="AD693">
        <v>3.2431248135418311E-3</v>
      </c>
      <c r="AE693">
        <v>2.0088517167253794E-3</v>
      </c>
      <c r="AF693">
        <v>2.6988606838092011E-3</v>
      </c>
      <c r="AG693">
        <v>2.2043795896952156E-2</v>
      </c>
      <c r="AH693">
        <v>1.3168716569784022E-2</v>
      </c>
      <c r="AI693">
        <v>-1.336963988998674E-2</v>
      </c>
    </row>
    <row r="694" spans="1:35">
      <c r="A694" s="738">
        <v>44837</v>
      </c>
      <c r="B694">
        <v>5.0788037326188196E-4</v>
      </c>
      <c r="C694">
        <v>5.1297440374042935E-4</v>
      </c>
      <c r="D694">
        <v>5.8650522699621455E-4</v>
      </c>
      <c r="E694">
        <v>5.5183831705196695E-4</v>
      </c>
      <c r="F694">
        <v>6.6535772863707265E-4</v>
      </c>
      <c r="G694">
        <v>1.7083503486092777E-3</v>
      </c>
      <c r="H694">
        <v>5.5516952344025761E-4</v>
      </c>
      <c r="I694">
        <v>4.8333879253181777E-4</v>
      </c>
      <c r="J694">
        <v>1.1158959586721195E-4</v>
      </c>
      <c r="K694">
        <v>5.8429548142102661E-4</v>
      </c>
      <c r="L694">
        <v>5.9330109775435069E-4</v>
      </c>
      <c r="M694">
        <v>1.6082806722783616E-4</v>
      </c>
      <c r="N694">
        <v>4.5677484259964984E-4</v>
      </c>
      <c r="O694">
        <v>1.8280331257169991E-5</v>
      </c>
      <c r="P694">
        <v>7.2527977835079582E-5</v>
      </c>
      <c r="Q694">
        <v>1.2054371626546434E-4</v>
      </c>
      <c r="R694">
        <v>1.3885832493065742E-4</v>
      </c>
      <c r="S694">
        <v>1.4068516437282241E-4</v>
      </c>
      <c r="T694">
        <v>4.8335112941000347E-4</v>
      </c>
      <c r="U694">
        <v>4.8335112941000347E-4</v>
      </c>
      <c r="V694">
        <v>4.9388215129564372E-4</v>
      </c>
      <c r="W694">
        <v>5.0613328152837589E-4</v>
      </c>
      <c r="X694">
        <v>1.582440506127103E-3</v>
      </c>
      <c r="Y694">
        <v>-4.1359555539027815E-3</v>
      </c>
      <c r="Z694">
        <v>4.790360302422636E-3</v>
      </c>
      <c r="AA694">
        <v>0</v>
      </c>
      <c r="AB694">
        <v>7.4236384052650539E-3</v>
      </c>
      <c r="AC694">
        <v>7.9225850889397265E-4</v>
      </c>
      <c r="AD694">
        <v>4.2512033926755954E-4</v>
      </c>
      <c r="AE694">
        <v>2.5065074439576396E-3</v>
      </c>
      <c r="AF694">
        <v>7.9465905365783129E-5</v>
      </c>
      <c r="AG694">
        <v>4.6799681978995089E-2</v>
      </c>
      <c r="AH694">
        <v>3.7151247003211374E-2</v>
      </c>
      <c r="AI694">
        <v>2.3896724440052752E-2</v>
      </c>
    </row>
    <row r="695" spans="1:35">
      <c r="A695" s="738">
        <v>44838</v>
      </c>
      <c r="B695">
        <v>5.0788037326188196E-4</v>
      </c>
      <c r="C695">
        <v>5.1536429311171972E-4</v>
      </c>
      <c r="D695">
        <v>5.8650522699621455E-4</v>
      </c>
      <c r="E695">
        <v>5.5054687409383796E-4</v>
      </c>
      <c r="F695">
        <v>3.9418752575648419E-4</v>
      </c>
      <c r="G695">
        <v>5.3924099587132623E-4</v>
      </c>
      <c r="H695">
        <v>5.7149183758542499E-4</v>
      </c>
      <c r="I695">
        <v>6.2151561973888825E-4</v>
      </c>
      <c r="J695">
        <v>6.918612561015447E-4</v>
      </c>
      <c r="K695">
        <v>5.6757407537855187E-4</v>
      </c>
      <c r="L695">
        <v>6.0648981932764912E-4</v>
      </c>
      <c r="M695">
        <v>5.0922950609666451E-4</v>
      </c>
      <c r="N695">
        <v>9.4508214049460193E-4</v>
      </c>
      <c r="O695">
        <v>1.8280331257169991E-5</v>
      </c>
      <c r="P695">
        <v>7.2527977835079582E-5</v>
      </c>
      <c r="Q695">
        <v>1.2054371626546434E-4</v>
      </c>
      <c r="R695">
        <v>1.3885832493065742E-4</v>
      </c>
      <c r="S695">
        <v>1.4068516437282241E-4</v>
      </c>
      <c r="T695">
        <v>4.8335112941000347E-4</v>
      </c>
      <c r="U695">
        <v>4.8335112941000347E-4</v>
      </c>
      <c r="V695">
        <v>4.9388215129564372E-4</v>
      </c>
      <c r="W695">
        <v>5.0613328152837589E-4</v>
      </c>
      <c r="X695">
        <v>-1.2445564439058643E-3</v>
      </c>
      <c r="Y695">
        <v>-6.6958499972268326E-3</v>
      </c>
      <c r="Z695">
        <v>-2.0169123377092868E-3</v>
      </c>
      <c r="AA695">
        <v>4.3773892217378041E-3</v>
      </c>
      <c r="AB695">
        <v>-9.1218408463344947E-4</v>
      </c>
      <c r="AC695">
        <v>-7.6094580427099601E-4</v>
      </c>
      <c r="AD695">
        <v>-1.5047610501575104E-3</v>
      </c>
      <c r="AE695">
        <v>2.1422615655191102E-3</v>
      </c>
      <c r="AF695">
        <v>2.0035597613943246E-4</v>
      </c>
      <c r="AG695">
        <v>9.1397644817685642E-3</v>
      </c>
      <c r="AH695">
        <v>-1.4799224143409173E-3</v>
      </c>
      <c r="AI695">
        <v>3.0298060268098226E-2</v>
      </c>
    </row>
    <row r="696" spans="1:35">
      <c r="A696" s="738">
        <v>44839</v>
      </c>
      <c r="B696">
        <v>5.0788037326188196E-4</v>
      </c>
      <c r="C696">
        <v>5.2773259344185419E-4</v>
      </c>
      <c r="D696">
        <v>5.8650522699621455E-4</v>
      </c>
      <c r="E696">
        <v>5.7893587606927532E-4</v>
      </c>
      <c r="F696">
        <v>8.4940192241611534E-4</v>
      </c>
      <c r="G696">
        <v>4.7718526443918385E-4</v>
      </c>
      <c r="H696">
        <v>8.5566458346919561E-4</v>
      </c>
      <c r="I696">
        <v>8.1731076163538141E-4</v>
      </c>
      <c r="J696">
        <v>6.3045168692443809E-4</v>
      </c>
      <c r="K696">
        <v>7.1475403931797743E-4</v>
      </c>
      <c r="L696">
        <v>6.0358902404278325E-4</v>
      </c>
      <c r="M696">
        <v>5.2456965265967881E-4</v>
      </c>
      <c r="N696">
        <v>1.234872201542947E-3</v>
      </c>
      <c r="O696">
        <v>1.8280331257169991E-5</v>
      </c>
      <c r="P696">
        <v>7.2527977835079582E-5</v>
      </c>
      <c r="Q696">
        <v>1.2054371626546434E-4</v>
      </c>
      <c r="R696">
        <v>1.3885832493065742E-4</v>
      </c>
      <c r="S696">
        <v>1.4068516437282241E-4</v>
      </c>
      <c r="T696">
        <v>4.8335112941000347E-4</v>
      </c>
      <c r="U696">
        <v>4.8335112941000347E-4</v>
      </c>
      <c r="V696">
        <v>4.9388215129564372E-4</v>
      </c>
      <c r="W696">
        <v>5.0613328152837589E-4</v>
      </c>
      <c r="X696">
        <v>1.2945723701622835E-3</v>
      </c>
      <c r="Y696">
        <v>-1.2957919458506106E-3</v>
      </c>
      <c r="Z696">
        <v>2.5080004679072232E-3</v>
      </c>
      <c r="AA696">
        <v>3.034610698638085E-3</v>
      </c>
      <c r="AB696">
        <v>1.2389098597118675E-3</v>
      </c>
      <c r="AC696">
        <v>8.5956689169370826E-3</v>
      </c>
      <c r="AD696">
        <v>-4.1909917009708142E-4</v>
      </c>
      <c r="AE696">
        <v>2.2293762649214788E-3</v>
      </c>
      <c r="AF696">
        <v>4.8649479902584947E-3</v>
      </c>
      <c r="AG696">
        <v>8.718390461787795E-3</v>
      </c>
      <c r="AH696">
        <v>9.5998023794563458E-4</v>
      </c>
      <c r="AI696">
        <v>-2.2699715357126227E-3</v>
      </c>
    </row>
    <row r="697" spans="1:35">
      <c r="A697" s="738">
        <v>44840</v>
      </c>
      <c r="B697">
        <v>5.0788037326188196E-4</v>
      </c>
      <c r="C697">
        <v>5.2363493058082966E-4</v>
      </c>
      <c r="D697">
        <v>5.8650522699621455E-4</v>
      </c>
      <c r="E697">
        <v>5.4885743165278278E-4</v>
      </c>
      <c r="F697">
        <v>6.7193378424712513E-4</v>
      </c>
      <c r="G697">
        <v>9.1408588424379822E-4</v>
      </c>
      <c r="H697">
        <v>5.8356224787137201E-4</v>
      </c>
      <c r="I697">
        <v>5.4952320389967113E-4</v>
      </c>
      <c r="J697">
        <v>5.9318737554781009E-4</v>
      </c>
      <c r="K697">
        <v>5.7077317434783836E-4</v>
      </c>
      <c r="L697">
        <v>6.0311076481323056E-4</v>
      </c>
      <c r="M697">
        <v>6.7176936004131882E-4</v>
      </c>
      <c r="N697">
        <v>5.4235179972805803E-4</v>
      </c>
      <c r="O697">
        <v>1.8280331257169991E-5</v>
      </c>
      <c r="P697">
        <v>7.2527977835079582E-5</v>
      </c>
      <c r="Q697">
        <v>1.2054371626546434E-4</v>
      </c>
      <c r="R697">
        <v>1.3885832493065742E-4</v>
      </c>
      <c r="S697">
        <v>1.4068516437282241E-4</v>
      </c>
      <c r="T697">
        <v>4.8335112941000347E-4</v>
      </c>
      <c r="U697">
        <v>4.8335112941000347E-4</v>
      </c>
      <c r="V697">
        <v>4.9388215129564372E-4</v>
      </c>
      <c r="W697">
        <v>5.0613328152837589E-4</v>
      </c>
      <c r="X697">
        <v>2.7173488956897529E-3</v>
      </c>
      <c r="Y697">
        <v>3.4234892924338567E-3</v>
      </c>
      <c r="Z697">
        <v>1.9714337642056101E-3</v>
      </c>
      <c r="AA697">
        <v>3.0945114543992069E-3</v>
      </c>
      <c r="AB697">
        <v>2.4561163971750233E-3</v>
      </c>
      <c r="AC697">
        <v>9.3303880210802159E-3</v>
      </c>
      <c r="AD697">
        <v>1.43158600884008E-3</v>
      </c>
      <c r="AE697">
        <v>1.8354077352873421E-3</v>
      </c>
      <c r="AF697">
        <v>3.5426431280389803E-3</v>
      </c>
      <c r="AG697">
        <v>7.8069086902567975E-3</v>
      </c>
      <c r="AH697">
        <v>5.6668104314960832E-3</v>
      </c>
      <c r="AI697">
        <v>-8.8047924587904003E-3</v>
      </c>
    </row>
    <row r="698" spans="1:35">
      <c r="A698" s="738">
        <v>44841</v>
      </c>
      <c r="B698">
        <v>5.0788037326188196E-4</v>
      </c>
      <c r="C698">
        <v>5.0365110043282257E-4</v>
      </c>
      <c r="D698">
        <v>5.8650522699621455E-4</v>
      </c>
      <c r="E698">
        <v>5.3418548989614401E-4</v>
      </c>
      <c r="F698">
        <v>-1.2689820608058344E-4</v>
      </c>
      <c r="G698">
        <v>4.9492638280912438E-4</v>
      </c>
      <c r="H698">
        <v>5.4754036420168184E-4</v>
      </c>
      <c r="I698">
        <v>5.0605405347958765E-4</v>
      </c>
      <c r="J698">
        <v>1.7843030185349384E-4</v>
      </c>
      <c r="K698">
        <v>5.5082771305947631E-4</v>
      </c>
      <c r="L698">
        <v>6.1474535931993479E-4</v>
      </c>
      <c r="M698">
        <v>3.6435867948658718E-4</v>
      </c>
      <c r="N698">
        <v>6.9424031131259945E-4</v>
      </c>
      <c r="O698">
        <v>1.8280331257169991E-5</v>
      </c>
      <c r="P698">
        <v>7.2527977835079582E-5</v>
      </c>
      <c r="Q698">
        <v>1.2054371626546434E-4</v>
      </c>
      <c r="R698">
        <v>1.3885832493065742E-4</v>
      </c>
      <c r="S698">
        <v>1.4068516437282241E-4</v>
      </c>
      <c r="T698">
        <v>4.8335112941000347E-4</v>
      </c>
      <c r="U698">
        <v>4.8335112941000347E-4</v>
      </c>
      <c r="V698">
        <v>4.9388215129564372E-4</v>
      </c>
      <c r="W698">
        <v>5.0613328152837589E-4</v>
      </c>
      <c r="X698">
        <v>2.3139464226962225E-3</v>
      </c>
      <c r="Y698">
        <v>5.1198011428827961E-3</v>
      </c>
      <c r="Z698">
        <v>-3.8370568492280821E-3</v>
      </c>
      <c r="AA698">
        <v>6.2873568611960806E-3</v>
      </c>
      <c r="AB698">
        <v>1.2139590553352786E-3</v>
      </c>
      <c r="AC698">
        <v>1.5230701206330188E-3</v>
      </c>
      <c r="AD698">
        <v>2.6018309500481784E-3</v>
      </c>
      <c r="AE698">
        <v>-5.5331136127101388E-5</v>
      </c>
      <c r="AF698">
        <v>1.8411034995158282E-3</v>
      </c>
      <c r="AG698">
        <v>-1.3540618187356301E-2</v>
      </c>
      <c r="AH698">
        <v>-9.2486208353821375E-3</v>
      </c>
      <c r="AI698">
        <v>-2.7178338621166587E-2</v>
      </c>
    </row>
    <row r="699" spans="1:35">
      <c r="A699" s="738">
        <v>44844</v>
      </c>
      <c r="B699">
        <v>5.0788037326188196E-4</v>
      </c>
      <c r="C699">
        <v>5.0378688895791335E-4</v>
      </c>
      <c r="D699">
        <v>5.8650522699621455E-4</v>
      </c>
      <c r="E699">
        <v>5.7403514450959925E-4</v>
      </c>
      <c r="F699">
        <v>9.5504244279176476E-4</v>
      </c>
      <c r="G699">
        <v>6.3836292722219135E-4</v>
      </c>
      <c r="H699">
        <v>6.1923579617406688E-4</v>
      </c>
      <c r="I699">
        <v>5.8545133518750347E-4</v>
      </c>
      <c r="J699">
        <v>3.9487735622567577E-4</v>
      </c>
      <c r="K699">
        <v>6.9775585702314125E-4</v>
      </c>
      <c r="L699">
        <v>6.0412325607783757E-4</v>
      </c>
      <c r="M699">
        <v>1.8932738345500688E-4</v>
      </c>
      <c r="N699">
        <v>4.8283643940139065E-4</v>
      </c>
      <c r="O699">
        <v>1.8280331257169991E-5</v>
      </c>
      <c r="P699">
        <v>7.2527977835079582E-5</v>
      </c>
      <c r="Q699">
        <v>1.2054371626546434E-4</v>
      </c>
      <c r="R699">
        <v>1.3885832493065742E-4</v>
      </c>
      <c r="S699">
        <v>1.4068516437282241E-4</v>
      </c>
      <c r="T699">
        <v>4.8335112941000347E-4</v>
      </c>
      <c r="U699">
        <v>4.8335112941000347E-4</v>
      </c>
      <c r="V699">
        <v>4.9388215129564372E-4</v>
      </c>
      <c r="W699">
        <v>5.0613328152837589E-4</v>
      </c>
      <c r="X699">
        <v>-8.4988554732101651E-4</v>
      </c>
      <c r="Y699">
        <v>6.2011528463570276E-3</v>
      </c>
      <c r="Z699">
        <v>-3.7477606801504804E-3</v>
      </c>
      <c r="AA699">
        <v>2.0724639126921129E-3</v>
      </c>
      <c r="AB699">
        <v>2.0814602614955824E-3</v>
      </c>
      <c r="AC699">
        <v>2.1272754121575144E-3</v>
      </c>
      <c r="AD699">
        <v>2.7182031790147221E-3</v>
      </c>
      <c r="AE699">
        <v>-1.4044980864488243E-3</v>
      </c>
      <c r="AF699">
        <v>3.1001064193802996E-4</v>
      </c>
      <c r="AG699">
        <v>-3.7831473686787964E-3</v>
      </c>
      <c r="AH699">
        <v>-2.0292707104904162E-3</v>
      </c>
      <c r="AI699">
        <v>-7.0038757168746635E-3</v>
      </c>
    </row>
    <row r="700" spans="1:35">
      <c r="A700" s="738">
        <v>44845</v>
      </c>
      <c r="B700">
        <v>5.0788037326188196E-4</v>
      </c>
      <c r="C700">
        <v>5.3909962657616717E-4</v>
      </c>
      <c r="D700">
        <v>5.8650522699621455E-4</v>
      </c>
      <c r="E700">
        <v>5.307229964734983E-4</v>
      </c>
      <c r="F700">
        <v>4.9199685122025549E-4</v>
      </c>
      <c r="G700">
        <v>4.8591951324583604E-4</v>
      </c>
      <c r="H700">
        <v>5.2362779036574381E-4</v>
      </c>
      <c r="I700">
        <v>5.0085842490310561E-4</v>
      </c>
      <c r="J700">
        <v>3.6824122199807796E-4</v>
      </c>
      <c r="K700">
        <v>5.1870633187500736E-4</v>
      </c>
      <c r="L700">
        <v>6.1530554901612078E-4</v>
      </c>
      <c r="M700">
        <v>8.7749574296269728E-4</v>
      </c>
      <c r="N700">
        <v>6.3004452880988104E-4</v>
      </c>
      <c r="O700">
        <v>1.8280331257169991E-5</v>
      </c>
      <c r="P700">
        <v>7.2527977835079582E-5</v>
      </c>
      <c r="Q700">
        <v>1.2054371626546434E-4</v>
      </c>
      <c r="R700">
        <v>1.3885832493065742E-4</v>
      </c>
      <c r="S700">
        <v>1.4068516437282241E-4</v>
      </c>
      <c r="T700">
        <v>4.8335112941000347E-4</v>
      </c>
      <c r="U700">
        <v>4.8335112941000347E-4</v>
      </c>
      <c r="V700">
        <v>4.9388215129564372E-4</v>
      </c>
      <c r="W700">
        <v>5.0613328152837589E-4</v>
      </c>
      <c r="X700">
        <v>-2.0607518914861345E-3</v>
      </c>
      <c r="Y700">
        <v>-8.5481589665192814E-4</v>
      </c>
      <c r="Z700">
        <v>2.3399017012106782E-3</v>
      </c>
      <c r="AA700">
        <v>-1.5622025580163124E-3</v>
      </c>
      <c r="AB700">
        <v>-4.2667909464485509E-3</v>
      </c>
      <c r="AC700">
        <v>-1.5717346620753858E-3</v>
      </c>
      <c r="AD700">
        <v>-1.8474376301963469E-3</v>
      </c>
      <c r="AE700">
        <v>1.3958500824717834E-3</v>
      </c>
      <c r="AF700">
        <v>1.7264483129775243E-4</v>
      </c>
      <c r="AG700">
        <v>-1.7458027593219128E-2</v>
      </c>
      <c r="AH700">
        <v>-7.9206613067454024E-3</v>
      </c>
      <c r="AI700">
        <v>-6.9464117895831068E-3</v>
      </c>
    </row>
    <row r="701" spans="1:35">
      <c r="A701" s="738">
        <v>44847</v>
      </c>
      <c r="B701">
        <v>5.0788037326188196E-4</v>
      </c>
      <c r="C701">
        <v>4.8793847665962176E-4</v>
      </c>
      <c r="D701">
        <v>5.8650522699621455E-4</v>
      </c>
      <c r="E701">
        <v>5.8151799233718826E-4</v>
      </c>
      <c r="F701">
        <v>3.836960494709718E-4</v>
      </c>
      <c r="G701">
        <v>4.8320046562055907E-4</v>
      </c>
      <c r="H701">
        <v>6.5823435960288279E-4</v>
      </c>
      <c r="I701">
        <v>6.4051262227593497E-4</v>
      </c>
      <c r="J701">
        <v>5.3644163415733637E-4</v>
      </c>
      <c r="K701">
        <v>5.5834232553908514E-4</v>
      </c>
      <c r="L701">
        <v>6.1557994709704467E-4</v>
      </c>
      <c r="M701">
        <v>4.8924796109073299E-4</v>
      </c>
      <c r="N701">
        <v>1.9282416546140269E-5</v>
      </c>
      <c r="O701">
        <v>1.8280331257169991E-5</v>
      </c>
      <c r="P701">
        <v>7.2527977835079582E-5</v>
      </c>
      <c r="Q701">
        <v>1.2054371626546434E-4</v>
      </c>
      <c r="R701">
        <v>1.3885832493065742E-4</v>
      </c>
      <c r="S701">
        <v>1.4068516437282241E-4</v>
      </c>
      <c r="T701">
        <v>4.8335112941000347E-4</v>
      </c>
      <c r="U701">
        <v>4.8335112941000347E-4</v>
      </c>
      <c r="V701">
        <v>4.9388215129564372E-4</v>
      </c>
      <c r="W701">
        <v>5.0613328152837589E-4</v>
      </c>
      <c r="X701">
        <v>-3.5486054274080914E-4</v>
      </c>
      <c r="Y701">
        <v>-1.0915900062779871E-2</v>
      </c>
      <c r="Z701">
        <v>-3.6330562169150094E-3</v>
      </c>
      <c r="AA701">
        <v>-6.0195224056192043E-4</v>
      </c>
      <c r="AB701">
        <v>7.7840844844812018E-4</v>
      </c>
      <c r="AC701">
        <v>1.0541661726302332E-2</v>
      </c>
      <c r="AD701">
        <v>6.7702739380148813E-4</v>
      </c>
      <c r="AE701">
        <v>2.235051398187915E-3</v>
      </c>
      <c r="AF701">
        <v>3.0390557090576031E-3</v>
      </c>
      <c r="AG701">
        <v>-7.86983253203688E-3</v>
      </c>
      <c r="AH701">
        <v>1.1271606652678567E-3</v>
      </c>
      <c r="AI701">
        <v>2.3699372842800326E-2</v>
      </c>
    </row>
    <row r="702" spans="1:35">
      <c r="A702" s="738">
        <v>44848</v>
      </c>
      <c r="B702">
        <v>5.0788037326188196E-4</v>
      </c>
      <c r="C702">
        <v>5.3069403366490242E-4</v>
      </c>
      <c r="D702">
        <v>5.8650522699621455E-4</v>
      </c>
      <c r="E702">
        <v>5.4766774168180099E-4</v>
      </c>
      <c r="F702">
        <v>4.9931396909741466E-4</v>
      </c>
      <c r="G702">
        <v>5.0133275092689722E-4</v>
      </c>
      <c r="H702">
        <v>4.4455155660538814E-4</v>
      </c>
      <c r="I702">
        <v>5.9305574790280424E-4</v>
      </c>
      <c r="J702">
        <v>4.3528926894143005E-4</v>
      </c>
      <c r="K702">
        <v>5.6830726240075791E-4</v>
      </c>
      <c r="L702">
        <v>6.5785535722517885E-4</v>
      </c>
      <c r="M702">
        <v>4.3279694741160668E-4</v>
      </c>
      <c r="N702">
        <v>9.1082353222504686E-4</v>
      </c>
      <c r="O702">
        <v>1.8280331257169991E-5</v>
      </c>
      <c r="P702">
        <v>7.2527977835079582E-5</v>
      </c>
      <c r="Q702">
        <v>1.2054371626546434E-4</v>
      </c>
      <c r="R702">
        <v>1.3885832493065742E-4</v>
      </c>
      <c r="S702">
        <v>1.4068516437282241E-4</v>
      </c>
      <c r="T702">
        <v>4.8335112941000347E-4</v>
      </c>
      <c r="U702">
        <v>4.8335112941000347E-4</v>
      </c>
      <c r="V702">
        <v>4.9388215129564372E-4</v>
      </c>
      <c r="W702">
        <v>5.0613328152837589E-4</v>
      </c>
      <c r="X702">
        <v>1.1237758779185647E-3</v>
      </c>
      <c r="Y702">
        <v>5.449848629552001E-3</v>
      </c>
      <c r="Z702">
        <v>3.4215393481598078E-3</v>
      </c>
      <c r="AA702">
        <v>1.111242973815596E-3</v>
      </c>
      <c r="AB702">
        <v>-1.5951802400671067E-3</v>
      </c>
      <c r="AC702">
        <v>6.4162176906619184E-3</v>
      </c>
      <c r="AD702">
        <v>2.1878894088529499E-3</v>
      </c>
      <c r="AE702">
        <v>1.5856655385717566E-3</v>
      </c>
      <c r="AF702">
        <v>5.1440174357564317E-4</v>
      </c>
      <c r="AG702">
        <v>-2.2360113617786115E-2</v>
      </c>
      <c r="AH702">
        <v>-1.2563466220960606E-2</v>
      </c>
      <c r="AI702">
        <v>-2.2990800669572264E-2</v>
      </c>
    </row>
    <row r="703" spans="1:35">
      <c r="A703" s="738">
        <v>44851</v>
      </c>
      <c r="B703">
        <v>5.0788037326188196E-4</v>
      </c>
      <c r="C703">
        <v>5.3227746062156633E-4</v>
      </c>
      <c r="D703">
        <v>5.8650522699621455E-4</v>
      </c>
      <c r="E703">
        <v>5.745562011942873E-4</v>
      </c>
      <c r="F703">
        <v>5.6147476467915958E-4</v>
      </c>
      <c r="G703">
        <v>5.0901946776216178E-4</v>
      </c>
      <c r="H703">
        <v>5.8104164953576287E-4</v>
      </c>
      <c r="I703">
        <v>7.8078022394278968E-4</v>
      </c>
      <c r="J703">
        <v>4.7807270175947991E-4</v>
      </c>
      <c r="K703">
        <v>5.8599890560295798E-4</v>
      </c>
      <c r="L703">
        <v>6.1564845764205955E-4</v>
      </c>
      <c r="M703">
        <v>4.1336467269648125E-4</v>
      </c>
      <c r="N703">
        <v>5.2873442058376519E-4</v>
      </c>
      <c r="O703">
        <v>1.8280331257169991E-5</v>
      </c>
      <c r="P703">
        <v>7.2527977835079582E-5</v>
      </c>
      <c r="Q703">
        <v>1.2054371626546434E-4</v>
      </c>
      <c r="R703">
        <v>1.3885832493065742E-4</v>
      </c>
      <c r="S703">
        <v>1.4068516437282241E-4</v>
      </c>
      <c r="T703">
        <v>4.8335112941000347E-4</v>
      </c>
      <c r="U703">
        <v>4.8335112941000347E-4</v>
      </c>
      <c r="V703">
        <v>4.9388215129564372E-4</v>
      </c>
      <c r="W703">
        <v>5.0613328152837589E-4</v>
      </c>
      <c r="X703">
        <v>-1.0032659424364931E-3</v>
      </c>
      <c r="Y703">
        <v>-6.8900741789701403E-3</v>
      </c>
      <c r="Z703">
        <v>-1.4519322149695313E-3</v>
      </c>
      <c r="AA703">
        <v>-8.221648696078443E-4</v>
      </c>
      <c r="AB703">
        <v>2.3100245369194194E-3</v>
      </c>
      <c r="AC703">
        <v>7.8984754182442884E-5</v>
      </c>
      <c r="AD703">
        <v>-1.8824524465232972E-3</v>
      </c>
      <c r="AE703">
        <v>3.0555206561722059E-4</v>
      </c>
      <c r="AF703">
        <v>1.0296184133926634E-3</v>
      </c>
      <c r="AG703">
        <v>1.8204533121304989E-2</v>
      </c>
      <c r="AH703">
        <v>8.7057311301299567E-3</v>
      </c>
      <c r="AI703">
        <v>2.6259458712630579E-2</v>
      </c>
    </row>
    <row r="704" spans="1:35">
      <c r="A704" s="738">
        <v>44852</v>
      </c>
      <c r="B704">
        <v>5.0788037326188196E-4</v>
      </c>
      <c r="C704">
        <v>4.9844370312146502E-4</v>
      </c>
      <c r="D704">
        <v>5.8650522699621455E-4</v>
      </c>
      <c r="E704">
        <v>5.752084189298845E-4</v>
      </c>
      <c r="F704">
        <v>4.3583320975781881E-4</v>
      </c>
      <c r="G704">
        <v>5.1471091395427493E-4</v>
      </c>
      <c r="H704">
        <v>5.6684459037126267E-4</v>
      </c>
      <c r="I704">
        <v>6.1606384830148464E-4</v>
      </c>
      <c r="J704">
        <v>6.7236858353658668E-4</v>
      </c>
      <c r="K704">
        <v>8.8618206080082196E-4</v>
      </c>
      <c r="L704">
        <v>6.080474618652687E-4</v>
      </c>
      <c r="M704">
        <v>4.6996346903394048E-4</v>
      </c>
      <c r="N704">
        <v>6.7133016484266506E-4</v>
      </c>
      <c r="O704">
        <v>1.8280331257169991E-5</v>
      </c>
      <c r="P704">
        <v>7.2527977835079582E-5</v>
      </c>
      <c r="Q704">
        <v>1.2054371626546434E-4</v>
      </c>
      <c r="R704">
        <v>1.3885832493065742E-4</v>
      </c>
      <c r="S704">
        <v>1.4068516437282241E-4</v>
      </c>
      <c r="T704">
        <v>4.8335112941000347E-4</v>
      </c>
      <c r="U704">
        <v>4.8335112941000347E-4</v>
      </c>
      <c r="V704">
        <v>4.9388215129564372E-4</v>
      </c>
      <c r="W704">
        <v>5.0613328152837589E-4</v>
      </c>
      <c r="X704">
        <v>-1.2817834867840938E-3</v>
      </c>
      <c r="Y704">
        <v>3.7497658782024157E-3</v>
      </c>
      <c r="Z704">
        <v>2.9254324913281504E-3</v>
      </c>
      <c r="AA704">
        <v>-2.634020217427202E-3</v>
      </c>
      <c r="AB704">
        <v>1.464823435410878E-3</v>
      </c>
      <c r="AC704">
        <v>4.6027249987812269E-4</v>
      </c>
      <c r="AD704">
        <v>-6.1019000113438082E-4</v>
      </c>
      <c r="AE704">
        <v>6.4668971459047597E-4</v>
      </c>
      <c r="AF704">
        <v>1.9094221540674194E-3</v>
      </c>
      <c r="AG704">
        <v>1.3858324857847215E-2</v>
      </c>
      <c r="AH704">
        <v>1.032744118143869E-2</v>
      </c>
      <c r="AI704">
        <v>1.1432128451134504E-2</v>
      </c>
    </row>
    <row r="705" spans="1:35">
      <c r="A705" s="738">
        <v>44853</v>
      </c>
      <c r="B705">
        <v>5.0788037326188196E-4</v>
      </c>
      <c r="C705">
        <v>5.6363301024875412E-4</v>
      </c>
      <c r="D705">
        <v>5.8650522699621455E-4</v>
      </c>
      <c r="E705">
        <v>5.6440757490583415E-4</v>
      </c>
      <c r="F705">
        <v>6.6738411069056092E-4</v>
      </c>
      <c r="G705">
        <v>4.9263915817188142E-4</v>
      </c>
      <c r="H705">
        <v>5.7034364871944021E-4</v>
      </c>
      <c r="I705">
        <v>5.5881143123182042E-4</v>
      </c>
      <c r="J705">
        <v>4.1272531190461592E-6</v>
      </c>
      <c r="K705">
        <v>6.0459019723912988E-4</v>
      </c>
      <c r="L705">
        <v>6.1024488642713592E-4</v>
      </c>
      <c r="M705">
        <v>3.4623943633560472E-4</v>
      </c>
      <c r="N705">
        <v>7.6997418836532994E-4</v>
      </c>
      <c r="O705">
        <v>1.8280331257169991E-5</v>
      </c>
      <c r="P705">
        <v>7.2527977835079582E-5</v>
      </c>
      <c r="Q705">
        <v>1.2054371626546434E-4</v>
      </c>
      <c r="R705">
        <v>1.3885832493065742E-4</v>
      </c>
      <c r="S705">
        <v>1.4068516437282241E-4</v>
      </c>
      <c r="T705">
        <v>4.8335112941000347E-4</v>
      </c>
      <c r="U705">
        <v>4.8335112941000347E-4</v>
      </c>
      <c r="V705">
        <v>4.9388215129564372E-4</v>
      </c>
      <c r="W705">
        <v>5.0613328152837589E-4</v>
      </c>
      <c r="X705">
        <v>3.6432847317151573E-3</v>
      </c>
      <c r="Y705">
        <v>1.8861948438779752E-3</v>
      </c>
      <c r="Z705">
        <v>2.4736442180328666E-3</v>
      </c>
      <c r="AA705">
        <v>3.3058719984502272E-3</v>
      </c>
      <c r="AB705">
        <v>3.1366019739145212E-3</v>
      </c>
      <c r="AC705">
        <v>8.5864147169119054E-3</v>
      </c>
      <c r="AD705">
        <v>2.365714934360108E-3</v>
      </c>
      <c r="AE705">
        <v>1.0123379389441745E-3</v>
      </c>
      <c r="AF705">
        <v>-1.875217055813394E-4</v>
      </c>
      <c r="AG705">
        <v>7.8204243154729181E-3</v>
      </c>
      <c r="AH705">
        <v>3.6721308579048539E-3</v>
      </c>
      <c r="AI705">
        <v>-5.9083931229911846E-3</v>
      </c>
    </row>
    <row r="706" spans="1:35">
      <c r="A706" s="738">
        <v>44854</v>
      </c>
      <c r="B706">
        <v>5.0788037326188196E-4</v>
      </c>
      <c r="C706">
        <v>4.9380294756540266E-4</v>
      </c>
      <c r="D706">
        <v>5.8650522699621455E-4</v>
      </c>
      <c r="E706">
        <v>5.2983508647908018E-4</v>
      </c>
      <c r="F706">
        <v>3.5531035236724406E-4</v>
      </c>
      <c r="G706">
        <v>4.8595678997043201E-4</v>
      </c>
      <c r="H706">
        <v>5.7135532715713033E-4</v>
      </c>
      <c r="I706">
        <v>5.4395852431921021E-4</v>
      </c>
      <c r="J706">
        <v>5.5428780620503382E-4</v>
      </c>
      <c r="K706">
        <v>5.3727859322649785E-4</v>
      </c>
      <c r="L706">
        <v>6.0905189007187666E-4</v>
      </c>
      <c r="M706">
        <v>4.7919081942970898E-4</v>
      </c>
      <c r="N706">
        <v>5.3725580275210127E-4</v>
      </c>
      <c r="O706">
        <v>1.8280331257169991E-5</v>
      </c>
      <c r="P706">
        <v>7.2527977835079582E-5</v>
      </c>
      <c r="Q706">
        <v>1.2054371626546434E-4</v>
      </c>
      <c r="R706">
        <v>1.3885832493065742E-4</v>
      </c>
      <c r="S706">
        <v>1.4068516437282241E-4</v>
      </c>
      <c r="T706">
        <v>4.8335112941000347E-4</v>
      </c>
      <c r="U706">
        <v>4.8335112941000347E-4</v>
      </c>
      <c r="V706">
        <v>4.9388215129564372E-4</v>
      </c>
      <c r="W706">
        <v>5.0613328152837589E-4</v>
      </c>
      <c r="X706">
        <v>3.1790468940384731E-3</v>
      </c>
      <c r="Y706">
        <v>-3.3183390471425156E-4</v>
      </c>
      <c r="Z706">
        <v>-1.1617106486877526E-3</v>
      </c>
      <c r="AA706">
        <v>6.2349050140821927E-3</v>
      </c>
      <c r="AB706">
        <v>2.0454331269585957E-3</v>
      </c>
      <c r="AC706">
        <v>5.4136393587622678E-3</v>
      </c>
      <c r="AD706">
        <v>2.5291413187737977E-3</v>
      </c>
      <c r="AE706">
        <v>3.6384986276338793E-5</v>
      </c>
      <c r="AF706">
        <v>1.3795280470694227E-3</v>
      </c>
      <c r="AG706">
        <v>-4.6961370000336844E-3</v>
      </c>
      <c r="AH706">
        <v>2.0166006166435491E-3</v>
      </c>
      <c r="AI706">
        <v>-7.4378432144172058E-3</v>
      </c>
    </row>
    <row r="707" spans="1:35">
      <c r="A707" s="738">
        <v>44855</v>
      </c>
      <c r="B707">
        <v>5.0788037326188196E-4</v>
      </c>
      <c r="C707">
        <v>5.1472838113642005E-4</v>
      </c>
      <c r="D707">
        <v>5.8650522699621455E-4</v>
      </c>
      <c r="E707">
        <v>5.2783862584160346E-4</v>
      </c>
      <c r="F707">
        <v>3.9616693850308415E-4</v>
      </c>
      <c r="G707">
        <v>4.8572075067365716E-4</v>
      </c>
      <c r="H707">
        <v>5.6806867358383251E-4</v>
      </c>
      <c r="I707">
        <v>5.6017745999148438E-4</v>
      </c>
      <c r="J707">
        <v>5.5439323640249505E-4</v>
      </c>
      <c r="K707">
        <v>5.4048600325806717E-4</v>
      </c>
      <c r="L707">
        <v>6.1117399175891762E-4</v>
      </c>
      <c r="M707">
        <v>4.0594153850692649E-4</v>
      </c>
      <c r="N707">
        <v>4.8414838251065184E-4</v>
      </c>
      <c r="O707">
        <v>1.8280331257169991E-5</v>
      </c>
      <c r="P707">
        <v>7.2527977835079582E-5</v>
      </c>
      <c r="Q707">
        <v>1.2054371626546434E-4</v>
      </c>
      <c r="R707">
        <v>1.3885832493065742E-4</v>
      </c>
      <c r="S707">
        <v>1.4068516437282241E-4</v>
      </c>
      <c r="T707">
        <v>4.8335112941000347E-4</v>
      </c>
      <c r="U707">
        <v>4.8335112941000347E-4</v>
      </c>
      <c r="V707">
        <v>4.9388215129564372E-4</v>
      </c>
      <c r="W707">
        <v>5.0613328152837589E-4</v>
      </c>
      <c r="X707">
        <v>2.365447759099748E-3</v>
      </c>
      <c r="Y707">
        <v>7.9152589773934245E-4</v>
      </c>
      <c r="Z707">
        <v>-1.5722397799357024E-3</v>
      </c>
      <c r="AA707">
        <v>2.3113136945192014E-3</v>
      </c>
      <c r="AB707">
        <v>2.0155550348457396E-3</v>
      </c>
      <c r="AC707">
        <v>-6.8765455078081406E-3</v>
      </c>
      <c r="AD707">
        <v>-3.495324591527571E-3</v>
      </c>
      <c r="AE707">
        <v>-4.6485815546704057E-4</v>
      </c>
      <c r="AF707">
        <v>-6.9370957835102054E-5</v>
      </c>
      <c r="AG707">
        <v>2.4593321784499578E-2</v>
      </c>
      <c r="AH707">
        <v>1.3937568634055042E-2</v>
      </c>
      <c r="AI707">
        <v>2.4268997051922314E-2</v>
      </c>
    </row>
    <row r="708" spans="1:35">
      <c r="A708" s="738">
        <v>44858</v>
      </c>
      <c r="B708">
        <v>5.0788037326188196E-4</v>
      </c>
      <c r="C708">
        <v>5.1446357213502658E-4</v>
      </c>
      <c r="D708">
        <v>5.8650522699621455E-4</v>
      </c>
      <c r="E708">
        <v>5.3319508970539609E-4</v>
      </c>
      <c r="F708">
        <v>5.2207975505891291E-4</v>
      </c>
      <c r="G708">
        <v>5.0577534073048547E-4</v>
      </c>
      <c r="H708">
        <v>5.6210731019046278E-4</v>
      </c>
      <c r="I708">
        <v>5.7174773908763576E-4</v>
      </c>
      <c r="J708">
        <v>3.4836511632518885E-4</v>
      </c>
      <c r="K708">
        <v>5.2183003893269131E-4</v>
      </c>
      <c r="L708">
        <v>6.0931782965223391E-4</v>
      </c>
      <c r="M708">
        <v>7.7522643561778182E-4</v>
      </c>
      <c r="N708">
        <v>5.417811578416476E-4</v>
      </c>
      <c r="O708">
        <v>1.8280331257169991E-5</v>
      </c>
      <c r="P708">
        <v>7.2527977835079582E-5</v>
      </c>
      <c r="Q708">
        <v>1.2054371626546434E-4</v>
      </c>
      <c r="R708">
        <v>1.3885832493065742E-4</v>
      </c>
      <c r="S708">
        <v>1.4068516437282241E-4</v>
      </c>
      <c r="T708">
        <v>4.8335112941000347E-4</v>
      </c>
      <c r="U708">
        <v>4.8335112941000347E-4</v>
      </c>
      <c r="V708">
        <v>4.9388215129564372E-4</v>
      </c>
      <c r="W708">
        <v>5.0613328152837589E-4</v>
      </c>
      <c r="X708">
        <v>1.4821954007260274E-4</v>
      </c>
      <c r="Y708">
        <v>-1.9926184249750012E-3</v>
      </c>
      <c r="Z708">
        <v>2.0899988677993697E-3</v>
      </c>
      <c r="AA708">
        <v>-9.8919892428789291E-3</v>
      </c>
      <c r="AB708">
        <v>-4.939738052364695E-3</v>
      </c>
      <c r="AC708">
        <v>9.2154522560861096E-4</v>
      </c>
      <c r="AD708">
        <v>-9.4248359670634496E-4</v>
      </c>
      <c r="AE708">
        <v>-1.9572316750748886E-4</v>
      </c>
      <c r="AF708">
        <v>-2.8146276635827583E-3</v>
      </c>
      <c r="AG708">
        <v>-1.9050612905578856E-2</v>
      </c>
      <c r="AH708">
        <v>-1.2173462504156518E-2</v>
      </c>
      <c r="AI708">
        <v>1.1737765703586645E-2</v>
      </c>
    </row>
    <row r="709" spans="1:35">
      <c r="A709" s="738">
        <v>44859</v>
      </c>
      <c r="B709">
        <v>5.0788037326188196E-4</v>
      </c>
      <c r="C709">
        <v>5.1598068322000756E-4</v>
      </c>
      <c r="D709">
        <v>5.8650522699621455E-4</v>
      </c>
      <c r="E709">
        <v>5.4392993294394287E-4</v>
      </c>
      <c r="F709">
        <v>4.9792264139303377E-4</v>
      </c>
      <c r="G709">
        <v>4.9463763341606182E-4</v>
      </c>
      <c r="H709">
        <v>5.274926216558562E-4</v>
      </c>
      <c r="I709">
        <v>6.8557326858109668E-4</v>
      </c>
      <c r="J709">
        <v>6.1365090969922598E-4</v>
      </c>
      <c r="K709">
        <v>5.4064322168456691E-4</v>
      </c>
      <c r="L709">
        <v>6.105038650356942E-4</v>
      </c>
      <c r="M709">
        <v>4.0989084249232199E-4</v>
      </c>
      <c r="N709">
        <v>5.6202550430173304E-4</v>
      </c>
      <c r="O709">
        <v>1.8280331257169991E-5</v>
      </c>
      <c r="P709">
        <v>7.2527977835079582E-5</v>
      </c>
      <c r="Q709">
        <v>1.2054371626546434E-4</v>
      </c>
      <c r="R709">
        <v>1.3885832493065742E-4</v>
      </c>
      <c r="S709">
        <v>1.4068516437282241E-4</v>
      </c>
      <c r="T709">
        <v>4.8335112941000347E-4</v>
      </c>
      <c r="U709">
        <v>4.8335112941000347E-4</v>
      </c>
      <c r="V709">
        <v>4.9388215129564372E-4</v>
      </c>
      <c r="W709">
        <v>5.0613328152837589E-4</v>
      </c>
      <c r="X709">
        <v>-4.4470469687774017E-4</v>
      </c>
      <c r="Y709">
        <v>-6.5172795019782237E-3</v>
      </c>
      <c r="Z709">
        <v>-1.7052935742833952E-5</v>
      </c>
      <c r="AA709">
        <v>-8.2069985344811469E-3</v>
      </c>
      <c r="AB709">
        <v>-4.2777618777978255E-3</v>
      </c>
      <c r="AC709">
        <v>-3.7902395672962941E-3</v>
      </c>
      <c r="AD709">
        <v>-2.102926045596476E-3</v>
      </c>
      <c r="AE709">
        <v>5.8241514360379831E-4</v>
      </c>
      <c r="AF709">
        <v>-2.2670670061308851E-4</v>
      </c>
      <c r="AG709">
        <v>-7.9393533789058335E-3</v>
      </c>
      <c r="AH709">
        <v>-1.2077263617838119E-2</v>
      </c>
      <c r="AI709">
        <v>1.669253566701645E-2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sheetPr codeName="Sheet8"/>
  <dimension ref="B2:AJ66"/>
  <sheetViews>
    <sheetView showGridLines="0" topLeftCell="A35" zoomScale="80" zoomScaleNormal="80" workbookViewId="0">
      <selection activeCell="B67" sqref="A67:XFD67"/>
    </sheetView>
  </sheetViews>
  <sheetFormatPr defaultRowHeight="18.75"/>
  <cols>
    <col min="2" max="2" width="16.296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716" t="s">
        <v>2602</v>
      </c>
    </row>
    <row r="3" spans="2:9" ht="8.25" customHeight="1"/>
    <row r="4" spans="2:9" s="460" customFormat="1" ht="31.5" customHeight="1">
      <c r="B4" s="715"/>
      <c r="C4" s="715" t="s">
        <v>2600</v>
      </c>
      <c r="D4" s="715" t="s">
        <v>2579</v>
      </c>
      <c r="E4" s="715" t="s">
        <v>2580</v>
      </c>
      <c r="F4" s="715" t="s">
        <v>2581</v>
      </c>
    </row>
    <row r="5" spans="2:9">
      <c r="B5" s="712" t="s">
        <v>1427</v>
      </c>
      <c r="C5" s="713">
        <v>0.33958138677261118</v>
      </c>
      <c r="D5" s="713">
        <v>0.10982962777277772</v>
      </c>
      <c r="E5" s="713">
        <v>2.9767800735410729E-2</v>
      </c>
      <c r="F5" s="714">
        <v>1.6679635359410396</v>
      </c>
    </row>
    <row r="6" spans="2:9">
      <c r="B6" s="712" t="s">
        <v>64</v>
      </c>
      <c r="C6" s="713">
        <v>0.17815281168089259</v>
      </c>
      <c r="D6" s="713">
        <v>6.0178021600953757E-2</v>
      </c>
      <c r="E6" s="713">
        <v>2.5095264552614854E-3</v>
      </c>
      <c r="F6" s="714">
        <v>0</v>
      </c>
    </row>
    <row r="9" spans="2:9" ht="20.25">
      <c r="B9" s="716" t="s">
        <v>2601</v>
      </c>
    </row>
    <row r="10" spans="2:9" ht="8.25" customHeight="1"/>
    <row r="11" spans="2:9" s="460" customFormat="1" ht="30">
      <c r="B11" s="715"/>
      <c r="C11" s="715" t="s">
        <v>2582</v>
      </c>
      <c r="D11" s="715" t="s">
        <v>2583</v>
      </c>
      <c r="E11" s="715" t="s">
        <v>2584</v>
      </c>
      <c r="F11" s="715" t="s">
        <v>2585</v>
      </c>
      <c r="G11" s="715" t="s">
        <v>2586</v>
      </c>
      <c r="H11" s="715" t="s">
        <v>2729</v>
      </c>
      <c r="I11" s="715" t="s">
        <v>2809</v>
      </c>
    </row>
    <row r="12" spans="2:9">
      <c r="B12" s="712" t="s">
        <v>1427</v>
      </c>
      <c r="C12" s="713">
        <v>8.8279572744403012E-3</v>
      </c>
      <c r="D12" s="713">
        <v>0.13793891544180692</v>
      </c>
      <c r="E12" s="713">
        <v>6.6099300343449796E-2</v>
      </c>
      <c r="F12" s="713">
        <v>0.15353018076648972</v>
      </c>
      <c r="G12" s="713">
        <v>0.26896688656325018</v>
      </c>
      <c r="H12" s="718">
        <v>25000000</v>
      </c>
      <c r="I12" s="718">
        <v>33489534.669315279</v>
      </c>
    </row>
    <row r="13" spans="2:9">
      <c r="B13" s="712" t="s">
        <v>64</v>
      </c>
      <c r="C13" s="713">
        <v>8.1571125524506627E-3</v>
      </c>
      <c r="D13" s="713">
        <v>9.7963712103869893E-2</v>
      </c>
      <c r="E13" s="713">
        <v>6.4869210297207047E-2</v>
      </c>
      <c r="F13" s="713">
        <v>0.11407879885357364</v>
      </c>
      <c r="G13" s="713">
        <v>0.15056540301271415</v>
      </c>
      <c r="H13" s="718">
        <v>25000000</v>
      </c>
      <c r="I13" s="718">
        <v>29453820.292022314</v>
      </c>
    </row>
    <row r="16" spans="2:9" ht="20.25">
      <c r="B16" s="716" t="s">
        <v>2603</v>
      </c>
    </row>
    <row r="17" spans="2:36" ht="8.25" customHeight="1"/>
    <row r="18" spans="2:36" s="695" customFormat="1">
      <c r="B18" s="715"/>
      <c r="C18" s="715" t="s">
        <v>2730</v>
      </c>
      <c r="D18" s="715" t="s">
        <v>2731</v>
      </c>
      <c r="E18" s="715" t="s">
        <v>2732</v>
      </c>
      <c r="F18" s="715" t="s">
        <v>2733</v>
      </c>
      <c r="G18" s="715" t="s">
        <v>2734</v>
      </c>
      <c r="H18" s="715" t="s">
        <v>2735</v>
      </c>
      <c r="I18" s="715" t="s">
        <v>2736</v>
      </c>
      <c r="J18" s="715" t="s">
        <v>2737</v>
      </c>
      <c r="K18" s="715" t="s">
        <v>2738</v>
      </c>
      <c r="L18" s="715" t="s">
        <v>2658</v>
      </c>
      <c r="M18" s="715" t="s">
        <v>2659</v>
      </c>
      <c r="N18" s="715" t="s">
        <v>2660</v>
      </c>
      <c r="O18" s="715" t="s">
        <v>2661</v>
      </c>
      <c r="P18" s="715" t="s">
        <v>2662</v>
      </c>
      <c r="Q18" s="715" t="s">
        <v>2663</v>
      </c>
      <c r="R18" s="715" t="s">
        <v>2664</v>
      </c>
      <c r="S18" s="715" t="s">
        <v>2665</v>
      </c>
      <c r="T18" s="715" t="s">
        <v>2666</v>
      </c>
      <c r="U18" s="715" t="s">
        <v>2667</v>
      </c>
      <c r="V18" s="715" t="s">
        <v>2681</v>
      </c>
      <c r="W18" s="715" t="s">
        <v>2668</v>
      </c>
      <c r="X18" s="715" t="s">
        <v>2669</v>
      </c>
      <c r="Y18" s="715" t="s">
        <v>2670</v>
      </c>
      <c r="Z18" s="715" t="s">
        <v>2671</v>
      </c>
      <c r="AA18" s="715" t="s">
        <v>2672</v>
      </c>
      <c r="AB18" s="715" t="s">
        <v>2673</v>
      </c>
      <c r="AC18" s="715" t="s">
        <v>2674</v>
      </c>
      <c r="AD18" s="715" t="s">
        <v>2675</v>
      </c>
      <c r="AE18" s="715" t="s">
        <v>2676</v>
      </c>
      <c r="AF18" s="715" t="s">
        <v>2677</v>
      </c>
      <c r="AG18" s="715" t="s">
        <v>2678</v>
      </c>
      <c r="AH18" s="715" t="s">
        <v>2682</v>
      </c>
      <c r="AI18" s="715" t="s">
        <v>2679</v>
      </c>
      <c r="AJ18" s="715" t="s">
        <v>2680</v>
      </c>
    </row>
    <row r="19" spans="2:36">
      <c r="B19" s="712" t="s">
        <v>1427</v>
      </c>
      <c r="C19" s="713">
        <v>4.5957566498340263E-3</v>
      </c>
      <c r="D19" s="713">
        <v>-2.0186893836454667E-3</v>
      </c>
      <c r="E19" s="713">
        <v>-2.2062242934086651E-2</v>
      </c>
      <c r="F19" s="713">
        <v>1.9647169749888338E-2</v>
      </c>
      <c r="G19" s="713">
        <v>1.1923235992918446E-2</v>
      </c>
      <c r="H19" s="713">
        <v>1.3021381592152936E-2</v>
      </c>
      <c r="I19" s="713">
        <v>1.8909217010607771E-2</v>
      </c>
      <c r="J19" s="713">
        <v>5.1847843573602503E-3</v>
      </c>
      <c r="K19" s="713">
        <v>-5.0255915881299851E-3</v>
      </c>
      <c r="L19" s="713">
        <v>4.4522397441904005E-3</v>
      </c>
      <c r="M19" s="713">
        <v>1.8976919249141577E-2</v>
      </c>
      <c r="N19" s="713">
        <v>1.5008182191249997E-2</v>
      </c>
      <c r="O19" s="713">
        <v>3.3553276015285682E-4</v>
      </c>
      <c r="P19" s="713">
        <v>1.0663830097336069E-2</v>
      </c>
      <c r="Q19" s="713">
        <v>9.6858788636988713E-3</v>
      </c>
      <c r="R19" s="713">
        <v>9.5098510928788293E-3</v>
      </c>
      <c r="S19" s="713">
        <v>8.6247068243294756E-3</v>
      </c>
      <c r="T19" s="713">
        <v>8.8317499408514522E-3</v>
      </c>
      <c r="U19" s="713">
        <v>-2.3309285378569911E-3</v>
      </c>
      <c r="V19" s="713">
        <v>8.2152532124371014E-3</v>
      </c>
      <c r="W19" s="713">
        <v>7.7479951063870178E-3</v>
      </c>
      <c r="X19" s="713">
        <v>3.7521848330583918E-3</v>
      </c>
      <c r="Y19" s="713">
        <v>4.5734030085633481E-3</v>
      </c>
      <c r="Z19" s="713">
        <v>1.240691832370211E-2</v>
      </c>
      <c r="AA19" s="713">
        <v>1.6378166989637011E-2</v>
      </c>
      <c r="AB19" s="713">
        <v>1.1753293923090213E-2</v>
      </c>
      <c r="AC19" s="713">
        <v>2.6002138228087057E-2</v>
      </c>
      <c r="AD19" s="713">
        <v>1.4243909039437952E-2</v>
      </c>
      <c r="AE19" s="713">
        <v>1.3970935401214302E-2</v>
      </c>
      <c r="AF19" s="713">
        <v>4.2248683826218159E-3</v>
      </c>
      <c r="AG19" s="713">
        <v>6.5225757978020216E-3</v>
      </c>
      <c r="AH19" s="713">
        <v>1.5603938332166001E-2</v>
      </c>
      <c r="AI19" s="713">
        <v>1.2690735879345771E-2</v>
      </c>
      <c r="AJ19" s="713">
        <v>8.8279572744403012E-3</v>
      </c>
    </row>
    <row r="20" spans="2:36">
      <c r="B20" s="712" t="s">
        <v>64</v>
      </c>
      <c r="C20" s="713">
        <v>3.7662362888968293E-3</v>
      </c>
      <c r="D20" s="713">
        <v>2.93727438624658E-3</v>
      </c>
      <c r="E20" s="713">
        <v>3.383698486890685E-3</v>
      </c>
      <c r="F20" s="713">
        <v>2.8492620001472346E-3</v>
      </c>
      <c r="G20" s="713">
        <v>2.358076395826858E-3</v>
      </c>
      <c r="H20" s="713">
        <v>2.1232775541852877E-3</v>
      </c>
      <c r="I20" s="713">
        <v>1.943390350078289E-3</v>
      </c>
      <c r="J20" s="713">
        <v>1.598927646699444E-3</v>
      </c>
      <c r="K20" s="713">
        <v>1.5697102274154773E-3</v>
      </c>
      <c r="L20" s="713">
        <v>1.5697102274154773E-3</v>
      </c>
      <c r="M20" s="713">
        <v>1.4949062791567158E-3</v>
      </c>
      <c r="N20" s="713">
        <v>1.6445197629524344E-3</v>
      </c>
      <c r="O20" s="713">
        <v>1.4949062791567158E-3</v>
      </c>
      <c r="P20" s="713">
        <v>1.3453151428046706E-3</v>
      </c>
      <c r="Q20" s="713">
        <v>2.0108777587299898E-3</v>
      </c>
      <c r="R20" s="713">
        <v>2.0779462200810617E-3</v>
      </c>
      <c r="S20" s="713">
        <v>2.703213944943883E-3</v>
      </c>
      <c r="T20" s="713">
        <v>3.0777517972109258E-3</v>
      </c>
      <c r="U20" s="713">
        <v>3.5561637462773188E-3</v>
      </c>
      <c r="V20" s="713">
        <v>4.2794584295848814E-3</v>
      </c>
      <c r="W20" s="713">
        <v>4.4199127599982013E-3</v>
      </c>
      <c r="X20" s="713">
        <v>4.8598826733934342E-3</v>
      </c>
      <c r="Y20" s="713">
        <v>5.8675468388829088E-3</v>
      </c>
      <c r="Z20" s="713">
        <v>7.6908903028305442E-3</v>
      </c>
      <c r="AA20" s="713">
        <v>7.3227559539157383E-3</v>
      </c>
      <c r="AB20" s="713">
        <v>7.5503363704603199E-3</v>
      </c>
      <c r="AC20" s="713">
        <v>9.2705146230787072E-3</v>
      </c>
      <c r="AD20" s="713">
        <v>8.343251638317728E-3</v>
      </c>
      <c r="AE20" s="713">
        <v>1.0345972775022139E-2</v>
      </c>
      <c r="AF20" s="713">
        <v>1.0153230128139956E-2</v>
      </c>
      <c r="AG20" s="713">
        <v>1.0348528288470549E-2</v>
      </c>
      <c r="AH20" s="713">
        <v>1.169363521698541E-2</v>
      </c>
      <c r="AI20" s="713">
        <v>1.0719830392053487E-2</v>
      </c>
      <c r="AJ20" s="713">
        <v>8.1571125524506627E-3</v>
      </c>
    </row>
    <row r="21" spans="2:36">
      <c r="B21" s="712" t="s">
        <v>1356</v>
      </c>
      <c r="C21" s="713">
        <v>1.220251810377031</v>
      </c>
      <c r="D21" s="713">
        <v>-0.68726619245982845</v>
      </c>
      <c r="E21" s="713">
        <v>-6.5201562785695693</v>
      </c>
      <c r="F21" s="713">
        <v>6.8955293507136508</v>
      </c>
      <c r="G21" s="713">
        <v>5.056339995607976</v>
      </c>
      <c r="H21" s="713">
        <v>6.1326799063485158</v>
      </c>
      <c r="I21" s="713">
        <v>9.73001487315506</v>
      </c>
      <c r="J21" s="713">
        <v>3.2426635239329578</v>
      </c>
      <c r="K21" s="713">
        <v>-3.20160466585263</v>
      </c>
      <c r="L21" s="713">
        <v>2.8363449931271703</v>
      </c>
      <c r="M21" s="713">
        <v>12.694387276135165</v>
      </c>
      <c r="N21" s="713">
        <v>9.126179283066536</v>
      </c>
      <c r="O21" s="713">
        <v>0.22445069957304117</v>
      </c>
      <c r="P21" s="713">
        <v>7.9266409468226549</v>
      </c>
      <c r="Q21" s="713">
        <v>4.8167417545142985</v>
      </c>
      <c r="R21" s="713">
        <v>4.5765626660481358</v>
      </c>
      <c r="S21" s="713">
        <v>3.1905380040160005</v>
      </c>
      <c r="T21" s="713">
        <v>2.8695458642424736</v>
      </c>
      <c r="U21" s="713">
        <v>-0.65546153219099246</v>
      </c>
      <c r="V21" s="713">
        <v>1.9196945939802019</v>
      </c>
      <c r="W21" s="713">
        <v>1.7529746687557179</v>
      </c>
      <c r="X21" s="713">
        <v>0.77207313123022625</v>
      </c>
      <c r="Y21" s="713">
        <v>0.7794403920658014</v>
      </c>
      <c r="Z21" s="713">
        <v>1.6131966307120367</v>
      </c>
      <c r="AA21" s="713">
        <v>2.2366124301710508</v>
      </c>
      <c r="AB21" s="713">
        <v>1.5566583191013055</v>
      </c>
      <c r="AC21" s="713">
        <v>2.8048214457647695</v>
      </c>
      <c r="AD21" s="713">
        <v>1.7072371369000192</v>
      </c>
      <c r="AE21" s="713">
        <v>1.35037426687839</v>
      </c>
      <c r="AF21" s="713">
        <v>0.41611076763762866</v>
      </c>
      <c r="AG21" s="713">
        <v>0.63029018387753954</v>
      </c>
      <c r="AH21" s="713">
        <v>1.334395852326635</v>
      </c>
      <c r="AI21" s="713">
        <v>1.1838560327179524</v>
      </c>
      <c r="AJ21" s="713">
        <v>1.082240464095116</v>
      </c>
    </row>
    <row r="24" spans="2:36" ht="20.25">
      <c r="B24" s="716" t="s">
        <v>2637</v>
      </c>
    </row>
    <row r="25" spans="2:36" ht="8.25" customHeight="1"/>
    <row r="26" spans="2:36" s="460" customFormat="1" ht="45">
      <c r="B26" s="715"/>
      <c r="C26" s="715" t="s">
        <v>2638</v>
      </c>
      <c r="D26" s="715" t="s">
        <v>2639</v>
      </c>
      <c r="E26" s="715" t="s">
        <v>2640</v>
      </c>
      <c r="F26" s="715" t="s">
        <v>2641</v>
      </c>
      <c r="G26" s="715" t="s">
        <v>2642</v>
      </c>
      <c r="H26" s="715" t="s">
        <v>2643</v>
      </c>
    </row>
    <row r="27" spans="2:36">
      <c r="B27" s="712" t="s">
        <v>1427</v>
      </c>
      <c r="C27" s="717">
        <v>30</v>
      </c>
      <c r="D27" s="717">
        <v>4</v>
      </c>
      <c r="E27" s="713">
        <v>2.6002138228087057E-2</v>
      </c>
      <c r="F27" s="713">
        <v>-2.2062242934086651E-2</v>
      </c>
      <c r="G27" s="717">
        <v>25</v>
      </c>
      <c r="H27" s="717">
        <v>9</v>
      </c>
    </row>
    <row r="28" spans="2:36">
      <c r="B28" s="712" t="s">
        <v>64</v>
      </c>
      <c r="C28" s="717">
        <v>34</v>
      </c>
      <c r="D28" s="717">
        <v>0</v>
      </c>
      <c r="E28" s="713">
        <v>1.169363521698541E-2</v>
      </c>
      <c r="F28" s="713">
        <v>1.3453151428046706E-3</v>
      </c>
      <c r="G28" s="717">
        <v>0</v>
      </c>
      <c r="H28" s="717">
        <v>0</v>
      </c>
    </row>
    <row r="31" spans="2:36" ht="20.25">
      <c r="B31" s="716" t="s">
        <v>2604</v>
      </c>
    </row>
    <row r="32" spans="2:36" ht="8.25" customHeight="1"/>
    <row r="33" spans="2:10" s="460" customFormat="1">
      <c r="B33" s="715"/>
      <c r="C33" s="715" t="s">
        <v>2582</v>
      </c>
      <c r="D33" s="715" t="s">
        <v>2583</v>
      </c>
      <c r="E33" s="715" t="s">
        <v>2584</v>
      </c>
      <c r="F33" s="715" t="s">
        <v>2585</v>
      </c>
      <c r="G33" s="715" t="s">
        <v>2586</v>
      </c>
    </row>
    <row r="34" spans="2:10">
      <c r="B34" s="712" t="s">
        <v>1427</v>
      </c>
      <c r="C34" s="713">
        <v>1.7895472876442484E-2</v>
      </c>
      <c r="D34" s="713">
        <v>1.8181018085010509E-2</v>
      </c>
      <c r="E34" s="713">
        <v>1.677632426032364E-2</v>
      </c>
      <c r="F34" s="713">
        <v>2.0233496254967436E-2</v>
      </c>
      <c r="G34" s="713">
        <v>2.1606249074500147E-2</v>
      </c>
    </row>
    <row r="35" spans="2:10">
      <c r="B35" s="712" t="s">
        <v>64</v>
      </c>
      <c r="C35" s="713">
        <v>0</v>
      </c>
      <c r="D35" s="713">
        <v>8.3479774377373235E-4</v>
      </c>
      <c r="E35" s="713">
        <v>3.0996235816626314E-4</v>
      </c>
      <c r="F35" s="713">
        <v>1.2063117254662954E-3</v>
      </c>
      <c r="G35" s="713">
        <v>2.6046267610884809E-3</v>
      </c>
    </row>
    <row r="38" spans="2:10" ht="20.25">
      <c r="B38" s="716" t="s">
        <v>2605</v>
      </c>
    </row>
    <row r="39" spans="2:10" ht="8.25" customHeight="1"/>
    <row r="40" spans="2:10" s="460" customFormat="1" ht="45">
      <c r="B40" s="715"/>
      <c r="C40" s="715" t="s">
        <v>2582</v>
      </c>
      <c r="D40" s="715" t="s">
        <v>2583</v>
      </c>
      <c r="E40" s="715" t="s">
        <v>2584</v>
      </c>
      <c r="F40" s="715" t="s">
        <v>2585</v>
      </c>
      <c r="G40" s="715" t="s">
        <v>2586</v>
      </c>
      <c r="H40" s="715" t="s">
        <v>2587</v>
      </c>
      <c r="I40" s="715" t="s">
        <v>2590</v>
      </c>
      <c r="J40" s="715" t="s">
        <v>2588</v>
      </c>
    </row>
    <row r="41" spans="2:10">
      <c r="B41" s="712" t="s">
        <v>1427</v>
      </c>
      <c r="C41" s="713">
        <v>-2.5807982368456495E-3</v>
      </c>
      <c r="D41" s="713">
        <v>-3.6993950033756828E-3</v>
      </c>
      <c r="E41" s="713">
        <v>-3.6993950033756828E-3</v>
      </c>
      <c r="F41" s="713">
        <v>-9.0265737703231208E-3</v>
      </c>
      <c r="G41" s="713">
        <v>-9.0265737703231208E-3</v>
      </c>
      <c r="H41" s="713">
        <v>-4.6794123020717393E-2</v>
      </c>
      <c r="I41" s="769" t="s">
        <v>2739</v>
      </c>
      <c r="J41" s="719">
        <v>48</v>
      </c>
    </row>
    <row r="42" spans="2:10">
      <c r="B42" s="712" t="s">
        <v>64</v>
      </c>
      <c r="C42" s="713">
        <v>0</v>
      </c>
      <c r="D42" s="713">
        <v>0</v>
      </c>
      <c r="E42" s="713">
        <v>0</v>
      </c>
      <c r="F42" s="713">
        <v>0</v>
      </c>
      <c r="G42" s="713">
        <v>0</v>
      </c>
      <c r="H42" s="713">
        <v>0</v>
      </c>
      <c r="I42" s="720" t="s">
        <v>34</v>
      </c>
      <c r="J42" s="720" t="s">
        <v>34</v>
      </c>
    </row>
    <row r="45" spans="2:10" ht="20.25">
      <c r="B45" s="716" t="s">
        <v>2606</v>
      </c>
    </row>
    <row r="46" spans="2:10" ht="8.25" customHeight="1"/>
    <row r="47" spans="2:10" ht="45">
      <c r="B47" s="715"/>
      <c r="C47" s="715" t="s">
        <v>2598</v>
      </c>
    </row>
    <row r="48" spans="2:10">
      <c r="B48" s="712" t="s">
        <v>2696</v>
      </c>
      <c r="C48" s="713">
        <v>0.17836248755778367</v>
      </c>
    </row>
    <row r="49" spans="2:3">
      <c r="B49" s="712" t="s">
        <v>2697</v>
      </c>
      <c r="C49" s="713">
        <v>0.15568123732731326</v>
      </c>
    </row>
    <row r="50" spans="2:3">
      <c r="B50" s="712" t="s">
        <v>2698</v>
      </c>
      <c r="C50" s="713">
        <v>2.3712726825910108E-2</v>
      </c>
    </row>
    <row r="51" spans="2:3">
      <c r="B51" s="712" t="s">
        <v>2767</v>
      </c>
      <c r="C51" s="713">
        <v>-1.5909502200331715E-2</v>
      </c>
    </row>
    <row r="52" spans="2:3">
      <c r="B52" s="712" t="s">
        <v>1428</v>
      </c>
      <c r="C52" s="713">
        <v>0.34184694951067529</v>
      </c>
    </row>
    <row r="55" spans="2:3" ht="20.25">
      <c r="B55" s="716" t="s">
        <v>2607</v>
      </c>
    </row>
    <row r="56" spans="2:3" ht="8.25" customHeight="1"/>
    <row r="57" spans="2:3" ht="45">
      <c r="B57" s="715"/>
      <c r="C57" s="715" t="s">
        <v>2599</v>
      </c>
    </row>
    <row r="58" spans="2:3">
      <c r="B58" s="712" t="s">
        <v>2703</v>
      </c>
      <c r="C58" s="713">
        <v>9.6540640820288792E-2</v>
      </c>
    </row>
    <row r="59" spans="2:3">
      <c r="B59" s="712" t="s">
        <v>2629</v>
      </c>
      <c r="C59" s="713">
        <v>6.2257497591219006E-2</v>
      </c>
    </row>
    <row r="60" spans="2:3">
      <c r="B60" s="712" t="s">
        <v>2630</v>
      </c>
      <c r="C60" s="713">
        <v>1.9564349146275854E-2</v>
      </c>
    </row>
    <row r="61" spans="2:3">
      <c r="B61" s="712" t="s">
        <v>2631</v>
      </c>
      <c r="C61" s="713">
        <v>0.14967806821250043</v>
      </c>
    </row>
    <row r="62" spans="2:3">
      <c r="B62" s="712" t="s">
        <v>2632</v>
      </c>
      <c r="C62" s="713">
        <v>6.0031691148128303E-3</v>
      </c>
    </row>
    <row r="63" spans="2:3">
      <c r="B63" s="712" t="s">
        <v>2633</v>
      </c>
      <c r="C63" s="713">
        <v>2.0166348618133594E-2</v>
      </c>
    </row>
    <row r="64" spans="2:3">
      <c r="B64" s="712" t="s">
        <v>2634</v>
      </c>
      <c r="C64" s="713">
        <v>3.5463782077765102E-3</v>
      </c>
    </row>
    <row r="65" spans="2:3">
      <c r="B65" s="712" t="s">
        <v>2767</v>
      </c>
      <c r="C65" s="713">
        <v>-1.5909502200331715E-2</v>
      </c>
    </row>
    <row r="66" spans="2:3">
      <c r="B66" s="712" t="s">
        <v>1428</v>
      </c>
      <c r="C66" s="713">
        <v>0.34184694951067535</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sheetPr codeName="Sheet9"/>
  <dimension ref="B2:G709"/>
  <sheetViews>
    <sheetView showGridLines="0" workbookViewId="0">
      <selection activeCell="L25" sqref="L25"/>
    </sheetView>
  </sheetViews>
  <sheetFormatPr defaultRowHeight="18.75"/>
  <cols>
    <col min="2" max="2" width="11.796875" style="1" customWidth="1"/>
    <col min="3" max="3" width="10.09765625" style="693" customWidth="1"/>
    <col min="4" max="4" width="8.796875" style="693"/>
  </cols>
  <sheetData>
    <row r="2" spans="2:7" s="460" customFormat="1" ht="30">
      <c r="C2" s="749" t="s">
        <v>1427</v>
      </c>
      <c r="D2" s="749" t="s">
        <v>64</v>
      </c>
      <c r="E2"/>
      <c r="F2"/>
      <c r="G2"/>
    </row>
    <row r="3" spans="2:7">
      <c r="B3" s="696">
        <v>43832</v>
      </c>
      <c r="C3" s="693">
        <v>2.2869822010099785E-3</v>
      </c>
      <c r="D3" s="693">
        <v>1.7088558920153041E-4</v>
      </c>
    </row>
    <row r="4" spans="2:7">
      <c r="B4" s="696">
        <v>43833</v>
      </c>
      <c r="C4" s="693">
        <v>2.049221902091336E-3</v>
      </c>
      <c r="D4" s="693">
        <v>3.4180038028774895E-4</v>
      </c>
    </row>
    <row r="5" spans="2:7">
      <c r="B5" s="696">
        <v>43836</v>
      </c>
      <c r="C5" s="693">
        <v>1.5127408053114966E-3</v>
      </c>
      <c r="D5" s="693">
        <v>5.1274437824866403E-4</v>
      </c>
    </row>
    <row r="6" spans="2:7">
      <c r="B6" s="696">
        <v>43837</v>
      </c>
      <c r="C6" s="693">
        <v>1.945706472985087E-3</v>
      </c>
      <c r="D6" s="693">
        <v>6.8371758807539429E-4</v>
      </c>
    </row>
    <row r="7" spans="2:7">
      <c r="B7" s="696">
        <v>43838</v>
      </c>
      <c r="C7" s="693">
        <v>1.7949448358463016E-3</v>
      </c>
      <c r="D7" s="693">
        <v>8.5472001475972448E-4</v>
      </c>
    </row>
    <row r="8" spans="2:7">
      <c r="B8" s="696">
        <v>43839</v>
      </c>
      <c r="C8" s="693">
        <v>2.4258627385012055E-3</v>
      </c>
      <c r="D8" s="693">
        <v>1.0257516632945496E-3</v>
      </c>
    </row>
    <row r="9" spans="2:7">
      <c r="B9" s="696">
        <v>43840</v>
      </c>
      <c r="C9" s="693">
        <v>2.8906004257565066E-3</v>
      </c>
      <c r="D9" s="693">
        <v>1.1968125386734307E-3</v>
      </c>
    </row>
    <row r="10" spans="2:7">
      <c r="B10" s="696">
        <v>43843</v>
      </c>
      <c r="C10" s="693">
        <v>4.7514967735691194E-3</v>
      </c>
      <c r="D10" s="693">
        <v>1.3679026458908172E-3</v>
      </c>
    </row>
    <row r="11" spans="2:7">
      <c r="B11" s="696">
        <v>43844</v>
      </c>
      <c r="C11" s="693">
        <v>5.0595581165473469E-3</v>
      </c>
      <c r="D11" s="693">
        <v>1.5390219899420465E-3</v>
      </c>
    </row>
    <row r="12" spans="2:7">
      <c r="B12" s="696">
        <v>43845</v>
      </c>
      <c r="C12" s="693">
        <v>4.903360645649002E-3</v>
      </c>
      <c r="D12" s="693">
        <v>1.7101705758231223E-3</v>
      </c>
    </row>
    <row r="13" spans="2:7">
      <c r="B13" s="696">
        <v>43846</v>
      </c>
      <c r="C13" s="693">
        <v>5.3851513633322856E-3</v>
      </c>
      <c r="D13" s="693">
        <v>1.8813484085311583E-3</v>
      </c>
    </row>
    <row r="14" spans="2:7">
      <c r="B14" s="696">
        <v>43847</v>
      </c>
      <c r="C14" s="693">
        <v>6.8557888669464884E-3</v>
      </c>
      <c r="D14" s="693">
        <v>2.0525554930639345E-3</v>
      </c>
    </row>
    <row r="15" spans="2:7">
      <c r="B15" s="696">
        <v>43850</v>
      </c>
      <c r="C15" s="693">
        <v>7.4004423420219734E-3</v>
      </c>
      <c r="D15" s="693">
        <v>2.2237918344203411E-3</v>
      </c>
    </row>
    <row r="16" spans="2:7">
      <c r="B16" s="696">
        <v>43851</v>
      </c>
      <c r="C16" s="693">
        <v>5.9134039559118889E-3</v>
      </c>
      <c r="D16" s="693">
        <v>2.3950574375997125E-3</v>
      </c>
    </row>
    <row r="17" spans="2:4">
      <c r="B17" s="696">
        <v>43852</v>
      </c>
      <c r="C17" s="693">
        <v>7.3567722333836016E-3</v>
      </c>
      <c r="D17" s="693">
        <v>2.566352307602715E-3</v>
      </c>
    </row>
    <row r="18" spans="2:4">
      <c r="B18" s="696">
        <v>43853</v>
      </c>
      <c r="C18" s="693">
        <v>8.495995542832091E-3</v>
      </c>
      <c r="D18" s="693">
        <v>2.7376764494304595E-3</v>
      </c>
    </row>
    <row r="19" spans="2:4">
      <c r="B19" s="696">
        <v>43854</v>
      </c>
      <c r="C19" s="693">
        <v>7.2181893566289901E-3</v>
      </c>
      <c r="D19" s="693">
        <v>2.9090298680851667E-3</v>
      </c>
    </row>
    <row r="20" spans="2:4">
      <c r="B20" s="696">
        <v>43857</v>
      </c>
      <c r="C20" s="693">
        <v>3.9120354219974729E-3</v>
      </c>
      <c r="D20" s="693">
        <v>3.0804125685697237E-3</v>
      </c>
    </row>
    <row r="21" spans="2:4">
      <c r="B21" s="696">
        <v>43858</v>
      </c>
      <c r="C21" s="693">
        <v>6.5435998368696957E-3</v>
      </c>
      <c r="D21" s="693">
        <v>3.2518245558881276E-3</v>
      </c>
    </row>
    <row r="22" spans="2:4">
      <c r="B22" s="696">
        <v>43859</v>
      </c>
      <c r="C22" s="693">
        <v>6.2941047438151987E-3</v>
      </c>
      <c r="D22" s="693">
        <v>3.4232658350448197E-3</v>
      </c>
    </row>
    <row r="23" spans="2:4">
      <c r="B23" s="696">
        <v>43860</v>
      </c>
      <c r="C23" s="693">
        <v>5.6864107564096322E-3</v>
      </c>
      <c r="D23" s="693">
        <v>3.5947364110455737E-3</v>
      </c>
    </row>
    <row r="24" spans="2:4">
      <c r="B24" s="696">
        <v>43861</v>
      </c>
      <c r="C24" s="693">
        <v>4.5957566498340263E-3</v>
      </c>
      <c r="D24" s="693">
        <v>3.7662362888968293E-3</v>
      </c>
    </row>
    <row r="25" spans="2:4">
      <c r="B25" s="696">
        <v>43864</v>
      </c>
      <c r="C25" s="693">
        <v>5.741909668589118E-3</v>
      </c>
      <c r="D25" s="693">
        <v>3.9377654736056922E-3</v>
      </c>
    </row>
    <row r="26" spans="2:4">
      <c r="B26" s="696">
        <v>43865</v>
      </c>
      <c r="C26" s="693">
        <v>7.2116442861374086E-3</v>
      </c>
      <c r="D26" s="693">
        <v>4.1093239701803785E-3</v>
      </c>
    </row>
    <row r="27" spans="2:4">
      <c r="B27" s="696">
        <v>43866</v>
      </c>
      <c r="C27" s="693">
        <v>9.3337311762902164E-3</v>
      </c>
      <c r="D27" s="693">
        <v>4.2809117836297705E-3</v>
      </c>
    </row>
    <row r="28" spans="2:4">
      <c r="B28" s="696">
        <v>43867</v>
      </c>
      <c r="C28" s="693">
        <v>9.0668329539591586E-3</v>
      </c>
      <c r="D28" s="693">
        <v>4.4429726838108863E-3</v>
      </c>
    </row>
    <row r="29" spans="2:4">
      <c r="B29" s="696">
        <v>43868</v>
      </c>
      <c r="C29" s="693">
        <v>7.8407111371152638E-3</v>
      </c>
      <c r="D29" s="693">
        <v>4.6050597357738532E-3</v>
      </c>
    </row>
    <row r="30" spans="2:4">
      <c r="B30" s="696">
        <v>43871</v>
      </c>
      <c r="C30" s="693">
        <v>6.7155531527349765E-3</v>
      </c>
      <c r="D30" s="693">
        <v>4.767172943738851E-3</v>
      </c>
    </row>
    <row r="31" spans="2:4">
      <c r="B31" s="696">
        <v>43872</v>
      </c>
      <c r="C31" s="693">
        <v>9.4792440132807076E-3</v>
      </c>
      <c r="D31" s="693">
        <v>4.9293123119267257E-3</v>
      </c>
    </row>
    <row r="32" spans="2:4">
      <c r="B32" s="696">
        <v>43873</v>
      </c>
      <c r="C32" s="693">
        <v>1.1435629266892233E-2</v>
      </c>
      <c r="D32" s="693">
        <v>5.0914778445587672E-3</v>
      </c>
    </row>
    <row r="33" spans="2:4">
      <c r="B33" s="696">
        <v>43874</v>
      </c>
      <c r="C33" s="693">
        <v>1.150335636489408E-2</v>
      </c>
      <c r="D33" s="693">
        <v>5.2536695458573757E-3</v>
      </c>
    </row>
    <row r="34" spans="2:4">
      <c r="B34" s="696">
        <v>43875</v>
      </c>
      <c r="C34" s="693">
        <v>1.1282909972334609E-2</v>
      </c>
      <c r="D34" s="693">
        <v>5.4158874200451734E-3</v>
      </c>
    </row>
    <row r="35" spans="2:4">
      <c r="B35" s="696">
        <v>43878</v>
      </c>
      <c r="C35" s="693">
        <v>1.1873870238460649E-2</v>
      </c>
      <c r="D35" s="693">
        <v>5.5781314713456709E-3</v>
      </c>
    </row>
    <row r="36" spans="2:4">
      <c r="B36" s="696">
        <v>43879</v>
      </c>
      <c r="C36" s="693">
        <v>1.187684646028031E-2</v>
      </c>
      <c r="D36" s="693">
        <v>5.7404017039832667E-3</v>
      </c>
    </row>
    <row r="37" spans="2:4">
      <c r="B37" s="696">
        <v>43880</v>
      </c>
      <c r="C37" s="693">
        <v>1.3369736349564176E-2</v>
      </c>
      <c r="D37" s="693">
        <v>5.9026981221828034E-3</v>
      </c>
    </row>
    <row r="38" spans="2:4">
      <c r="B38" s="696">
        <v>43881</v>
      </c>
      <c r="C38" s="693">
        <v>1.2235760762004499E-2</v>
      </c>
      <c r="D38" s="693">
        <v>6.06502073016979E-3</v>
      </c>
    </row>
    <row r="39" spans="2:4">
      <c r="B39" s="696">
        <v>43882</v>
      </c>
      <c r="C39" s="693">
        <v>1.148343020078979E-2</v>
      </c>
      <c r="D39" s="693">
        <v>6.2273695321704015E-3</v>
      </c>
    </row>
    <row r="40" spans="2:4">
      <c r="B40" s="696">
        <v>43887</v>
      </c>
      <c r="C40" s="693">
        <v>3.8299878355767536E-3</v>
      </c>
      <c r="D40" s="693">
        <v>6.3897445324117008E-3</v>
      </c>
    </row>
    <row r="41" spans="2:4">
      <c r="B41" s="696">
        <v>43888</v>
      </c>
      <c r="C41" s="693">
        <v>8.6909362159692805E-4</v>
      </c>
      <c r="D41" s="693">
        <v>6.5521457351211954E-3</v>
      </c>
    </row>
    <row r="42" spans="2:4">
      <c r="B42" s="696">
        <v>43889</v>
      </c>
      <c r="C42" s="693">
        <v>2.567789861029901E-3</v>
      </c>
      <c r="D42" s="693">
        <v>6.7145731445272805E-3</v>
      </c>
    </row>
    <row r="43" spans="2:4">
      <c r="B43" s="696">
        <v>43892</v>
      </c>
      <c r="C43" s="693">
        <v>6.9899287524792797E-3</v>
      </c>
      <c r="D43" s="693">
        <v>6.8770267648587957E-3</v>
      </c>
    </row>
    <row r="44" spans="2:4">
      <c r="B44" s="696">
        <v>43893</v>
      </c>
      <c r="C44" s="693">
        <v>7.4662713782298606E-3</v>
      </c>
      <c r="D44" s="693">
        <v>7.0395066003456908E-3</v>
      </c>
    </row>
    <row r="45" spans="2:4">
      <c r="B45" s="696">
        <v>43894</v>
      </c>
      <c r="C45" s="693">
        <v>1.0637722885626033E-2</v>
      </c>
      <c r="D45" s="693">
        <v>7.2020126552179153E-3</v>
      </c>
    </row>
    <row r="46" spans="2:4">
      <c r="B46" s="696">
        <v>43895</v>
      </c>
      <c r="C46" s="693">
        <v>4.7868006303881661E-3</v>
      </c>
      <c r="D46" s="693">
        <v>7.3645449337067515E-3</v>
      </c>
    </row>
    <row r="47" spans="2:4">
      <c r="B47" s="696">
        <v>43896</v>
      </c>
      <c r="C47" s="693">
        <v>-7.0109215488667331E-7</v>
      </c>
      <c r="D47" s="693">
        <v>7.5271034400439252E-3</v>
      </c>
    </row>
    <row r="48" spans="2:4">
      <c r="B48" s="696">
        <v>43899</v>
      </c>
      <c r="C48" s="693">
        <v>-1.1982938316440372E-2</v>
      </c>
      <c r="D48" s="693">
        <v>7.6896881784616067E-3</v>
      </c>
    </row>
    <row r="49" spans="2:4">
      <c r="B49" s="696">
        <v>43900</v>
      </c>
      <c r="C49" s="693">
        <v>-5.4389082791646004E-3</v>
      </c>
      <c r="D49" s="693">
        <v>7.8522991531930764E-3</v>
      </c>
    </row>
    <row r="50" spans="2:4">
      <c r="B50" s="696">
        <v>43901</v>
      </c>
      <c r="C50" s="693">
        <v>-1.5739758263306092E-2</v>
      </c>
      <c r="D50" s="693">
        <v>8.0149363684720587E-3</v>
      </c>
    </row>
    <row r="51" spans="2:4">
      <c r="B51" s="696">
        <v>43902</v>
      </c>
      <c r="C51" s="693">
        <v>-3.0424239448838319E-2</v>
      </c>
      <c r="D51" s="693">
        <v>8.1775998285329443E-3</v>
      </c>
    </row>
    <row r="52" spans="2:4">
      <c r="B52" s="696">
        <v>43903</v>
      </c>
      <c r="C52" s="693">
        <v>-1.8492422932275043E-2</v>
      </c>
      <c r="D52" s="693">
        <v>8.3402895376107899E-3</v>
      </c>
    </row>
    <row r="53" spans="2:4">
      <c r="B53" s="696">
        <v>43906</v>
      </c>
      <c r="C53" s="693">
        <v>-2.5848016423009379E-2</v>
      </c>
      <c r="D53" s="693">
        <v>8.5030054999415405E-3</v>
      </c>
    </row>
    <row r="54" spans="2:4">
      <c r="B54" s="696">
        <v>43907</v>
      </c>
      <c r="C54" s="693">
        <v>-2.2328562040377808E-2</v>
      </c>
      <c r="D54" s="693">
        <v>8.6657477197615851E-3</v>
      </c>
    </row>
    <row r="55" spans="2:4">
      <c r="B55" s="696">
        <v>43908</v>
      </c>
      <c r="C55" s="693">
        <v>-3.1918754554975171E-2</v>
      </c>
      <c r="D55" s="693">
        <v>8.8285162013082008E-3</v>
      </c>
    </row>
    <row r="56" spans="2:4">
      <c r="B56" s="696">
        <v>43909</v>
      </c>
      <c r="C56" s="693">
        <v>-3.0023050007681684E-2</v>
      </c>
      <c r="D56" s="693">
        <v>8.97204288688358E-3</v>
      </c>
    </row>
    <row r="57" spans="2:4">
      <c r="B57" s="696">
        <v>43910</v>
      </c>
      <c r="C57" s="693">
        <v>-3.1414943054666411E-2</v>
      </c>
      <c r="D57" s="693">
        <v>9.1155899920933869E-3</v>
      </c>
    </row>
    <row r="58" spans="2:4">
      <c r="B58" s="696">
        <v>43913</v>
      </c>
      <c r="C58" s="693">
        <v>-3.4050011758649523E-2</v>
      </c>
      <c r="D58" s="693">
        <v>9.2591575198426312E-3</v>
      </c>
    </row>
    <row r="59" spans="2:4">
      <c r="B59" s="696">
        <v>43914</v>
      </c>
      <c r="C59" s="693">
        <v>-2.6108335920444814E-2</v>
      </c>
      <c r="D59" s="693">
        <v>9.4027454730369886E-3</v>
      </c>
    </row>
    <row r="60" spans="2:4">
      <c r="B60" s="696">
        <v>43915</v>
      </c>
      <c r="C60" s="693">
        <v>-2.1426514832680321E-2</v>
      </c>
      <c r="D60" s="693">
        <v>9.5463538545823567E-3</v>
      </c>
    </row>
    <row r="61" spans="2:4">
      <c r="B61" s="696">
        <v>43916</v>
      </c>
      <c r="C61" s="693">
        <v>-1.6328262839080954E-2</v>
      </c>
      <c r="D61" s="693">
        <v>9.6899826673850775E-3</v>
      </c>
    </row>
    <row r="62" spans="2:4">
      <c r="B62" s="696">
        <v>43917</v>
      </c>
      <c r="C62" s="693">
        <v>-1.9083746815586E-2</v>
      </c>
      <c r="D62" s="693">
        <v>9.8336319143519368E-3</v>
      </c>
    </row>
    <row r="63" spans="2:4">
      <c r="B63" s="696">
        <v>43920</v>
      </c>
      <c r="C63" s="693">
        <v>-1.74353541051393E-2</v>
      </c>
      <c r="D63" s="693">
        <v>9.9773015983899427E-3</v>
      </c>
    </row>
    <row r="64" spans="2:4">
      <c r="B64" s="696">
        <v>43921</v>
      </c>
      <c r="C64" s="693">
        <v>-1.9551104276774534E-2</v>
      </c>
      <c r="D64" s="693">
        <v>1.0120991722406769E-2</v>
      </c>
    </row>
    <row r="65" spans="2:4">
      <c r="B65" s="696">
        <v>43922</v>
      </c>
      <c r="C65" s="693">
        <v>-2.3318896475050033E-2</v>
      </c>
      <c r="D65" s="693">
        <v>1.0264702289310534E-2</v>
      </c>
    </row>
    <row r="66" spans="2:4">
      <c r="B66" s="696">
        <v>43923</v>
      </c>
      <c r="C66" s="693">
        <v>-2.2635570641078129E-2</v>
      </c>
      <c r="D66" s="693">
        <v>1.0408433302009579E-2</v>
      </c>
    </row>
    <row r="67" spans="2:4">
      <c r="B67" s="696">
        <v>43924</v>
      </c>
      <c r="C67" s="693">
        <v>-2.4282624380775997E-2</v>
      </c>
      <c r="D67" s="693">
        <v>1.0552184763412908E-2</v>
      </c>
    </row>
    <row r="68" spans="2:4">
      <c r="B68" s="696">
        <v>43927</v>
      </c>
      <c r="C68" s="693">
        <v>-1.8579640670932762E-2</v>
      </c>
      <c r="D68" s="693">
        <v>1.069595667642953E-2</v>
      </c>
    </row>
    <row r="69" spans="2:4">
      <c r="B69" s="696">
        <v>43928</v>
      </c>
      <c r="C69" s="693">
        <v>-1.6622917754016586E-2</v>
      </c>
      <c r="D69" s="693">
        <v>1.0839749043969338E-2</v>
      </c>
    </row>
    <row r="70" spans="2:4">
      <c r="B70" s="696">
        <v>43929</v>
      </c>
      <c r="C70" s="693">
        <v>-1.4516344683790261E-2</v>
      </c>
      <c r="D70" s="693">
        <v>1.0983561868942227E-2</v>
      </c>
    </row>
    <row r="71" spans="2:4">
      <c r="B71" s="696">
        <v>43930</v>
      </c>
      <c r="C71" s="693">
        <v>-1.4191981883182714E-2</v>
      </c>
      <c r="D71" s="693">
        <v>1.1127395154258757E-2</v>
      </c>
    </row>
    <row r="72" spans="2:4">
      <c r="B72" s="696">
        <v>43934</v>
      </c>
      <c r="C72" s="693">
        <v>-1.377923147378779E-2</v>
      </c>
      <c r="D72" s="693">
        <v>1.1271248902829933E-2</v>
      </c>
    </row>
    <row r="73" spans="2:4">
      <c r="B73" s="696">
        <v>43935</v>
      </c>
      <c r="C73" s="693">
        <v>-9.9707410526099771E-3</v>
      </c>
      <c r="D73" s="693">
        <v>1.1415123117566983E-2</v>
      </c>
    </row>
    <row r="74" spans="2:4">
      <c r="B74" s="696">
        <v>43936</v>
      </c>
      <c r="C74" s="693">
        <v>-9.4803606261084639E-3</v>
      </c>
      <c r="D74" s="693">
        <v>1.1559017801381577E-2</v>
      </c>
    </row>
    <row r="75" spans="2:4">
      <c r="B75" s="696">
        <v>43937</v>
      </c>
      <c r="C75" s="693">
        <v>-8.7394196253135492E-3</v>
      </c>
      <c r="D75" s="693">
        <v>1.170293295718583E-2</v>
      </c>
    </row>
    <row r="76" spans="2:4">
      <c r="B76" s="696">
        <v>43938</v>
      </c>
      <c r="C76" s="693">
        <v>-7.1859974866976817E-3</v>
      </c>
      <c r="D76" s="693">
        <v>1.1846868587892523E-2</v>
      </c>
    </row>
    <row r="77" spans="2:4">
      <c r="B77" s="696">
        <v>43941</v>
      </c>
      <c r="C77" s="693">
        <v>-5.578127475133754E-3</v>
      </c>
      <c r="D77" s="693">
        <v>1.1990824696414437E-2</v>
      </c>
    </row>
    <row r="78" spans="2:4">
      <c r="B78" s="696">
        <v>43943</v>
      </c>
      <c r="C78" s="693">
        <v>-1.160814073873917E-3</v>
      </c>
      <c r="D78" s="693">
        <v>1.213480128566502E-2</v>
      </c>
    </row>
    <row r="79" spans="2:4">
      <c r="B79" s="696">
        <v>43944</v>
      </c>
      <c r="C79" s="693">
        <v>-1.420123593237177E-3</v>
      </c>
      <c r="D79" s="693">
        <v>1.2278798358558163E-2</v>
      </c>
    </row>
    <row r="80" spans="2:4">
      <c r="B80" s="696">
        <v>43945</v>
      </c>
      <c r="C80" s="693">
        <v>-2.9312354343369318E-3</v>
      </c>
      <c r="D80" s="693">
        <v>1.2422815918007979E-2</v>
      </c>
    </row>
    <row r="81" spans="2:4">
      <c r="B81" s="696">
        <v>43948</v>
      </c>
      <c r="C81" s="693">
        <v>-7.1169921074376585E-4</v>
      </c>
      <c r="D81" s="693">
        <v>1.2566853966929026E-2</v>
      </c>
    </row>
    <row r="82" spans="2:4">
      <c r="B82" s="696">
        <v>43949</v>
      </c>
      <c r="C82" s="693">
        <v>1.9576744541827118E-4</v>
      </c>
      <c r="D82" s="693">
        <v>1.2710912508236527E-2</v>
      </c>
    </row>
    <row r="83" spans="2:4">
      <c r="B83" s="696">
        <v>43950</v>
      </c>
      <c r="C83" s="693">
        <v>1.1110391157218569E-3</v>
      </c>
      <c r="D83" s="693">
        <v>1.2854991544845928E-2</v>
      </c>
    </row>
    <row r="84" spans="2:4">
      <c r="B84" s="696">
        <v>43951</v>
      </c>
      <c r="C84" s="693">
        <v>-2.8805839141010647E-4</v>
      </c>
      <c r="D84" s="693">
        <v>1.299909107967312E-2</v>
      </c>
    </row>
    <row r="85" spans="2:4">
      <c r="B85" s="696">
        <v>43955</v>
      </c>
      <c r="C85" s="693">
        <v>-7.1975787086475673E-4</v>
      </c>
      <c r="D85" s="693">
        <v>1.3143211115634212E-2</v>
      </c>
    </row>
    <row r="86" spans="2:4">
      <c r="B86" s="696">
        <v>43956</v>
      </c>
      <c r="C86" s="693">
        <v>2.3912963457606295E-4</v>
      </c>
      <c r="D86" s="693">
        <v>1.3287351655645985E-2</v>
      </c>
    </row>
    <row r="87" spans="2:4">
      <c r="B87" s="696">
        <v>43957</v>
      </c>
      <c r="C87" s="693">
        <v>1.3295508353046159E-3</v>
      </c>
      <c r="D87" s="693">
        <v>1.3431512702625659E-2</v>
      </c>
    </row>
    <row r="88" spans="2:4">
      <c r="B88" s="696">
        <v>43958</v>
      </c>
      <c r="C88" s="693">
        <v>2.298455746512218E-3</v>
      </c>
      <c r="D88" s="693">
        <v>1.3546485214516846E-2</v>
      </c>
    </row>
    <row r="89" spans="2:4">
      <c r="B89" s="696">
        <v>43959</v>
      </c>
      <c r="C89" s="693">
        <v>3.0066213437516254E-3</v>
      </c>
      <c r="D89" s="693">
        <v>1.366147076989277E-2</v>
      </c>
    </row>
    <row r="90" spans="2:4">
      <c r="B90" s="696">
        <v>43962</v>
      </c>
      <c r="C90" s="693">
        <v>3.001917811587651E-3</v>
      </c>
      <c r="D90" s="693">
        <v>1.3776469370233135E-2</v>
      </c>
    </row>
    <row r="91" spans="2:4">
      <c r="B91" s="696">
        <v>43963</v>
      </c>
      <c r="C91" s="693">
        <v>1.4837392860949095E-3</v>
      </c>
      <c r="D91" s="693">
        <v>1.389148101701787E-2</v>
      </c>
    </row>
    <row r="92" spans="2:4">
      <c r="B92" s="696">
        <v>43964</v>
      </c>
      <c r="C92" s="693">
        <v>1.8597835728619838E-3</v>
      </c>
      <c r="D92" s="693">
        <v>1.4006505711727346E-2</v>
      </c>
    </row>
    <row r="93" spans="2:4">
      <c r="B93" s="696">
        <v>43965</v>
      </c>
      <c r="C93" s="693">
        <v>2.9520601912109701E-3</v>
      </c>
      <c r="D93" s="693">
        <v>1.412154345584149E-2</v>
      </c>
    </row>
    <row r="94" spans="2:4">
      <c r="B94" s="696">
        <v>43966</v>
      </c>
      <c r="C94" s="693">
        <v>2.4971970803024934E-3</v>
      </c>
      <c r="D94" s="693">
        <v>1.4236594250840895E-2</v>
      </c>
    </row>
    <row r="95" spans="2:4">
      <c r="B95" s="696">
        <v>43969</v>
      </c>
      <c r="C95" s="693">
        <v>4.2802719015710977E-3</v>
      </c>
      <c r="D95" s="693">
        <v>1.4351658098206377E-2</v>
      </c>
    </row>
    <row r="96" spans="2:4">
      <c r="B96" s="696">
        <v>43970</v>
      </c>
      <c r="C96" s="693">
        <v>4.6581221877606271E-3</v>
      </c>
      <c r="D96" s="693">
        <v>1.4466734999418307E-2</v>
      </c>
    </row>
    <row r="97" spans="2:4">
      <c r="B97" s="696">
        <v>43971</v>
      </c>
      <c r="C97" s="693">
        <v>5.5378881556162884E-3</v>
      </c>
      <c r="D97" s="693">
        <v>1.4581824955957945E-2</v>
      </c>
    </row>
    <row r="98" spans="2:4">
      <c r="B98" s="696">
        <v>43972</v>
      </c>
      <c r="C98" s="693">
        <v>6.2786236153393737E-3</v>
      </c>
      <c r="D98" s="693">
        <v>1.4696927969306328E-2</v>
      </c>
    </row>
    <row r="99" spans="2:4">
      <c r="B99" s="696">
        <v>43973</v>
      </c>
      <c r="C99" s="693">
        <v>6.524142789430476E-3</v>
      </c>
      <c r="D99" s="693">
        <v>1.4812044040944716E-2</v>
      </c>
    </row>
    <row r="100" spans="2:4">
      <c r="B100" s="696">
        <v>43976</v>
      </c>
      <c r="C100" s="693">
        <v>9.8115404020522323E-3</v>
      </c>
      <c r="D100" s="693">
        <v>1.4927173172354369E-2</v>
      </c>
    </row>
    <row r="101" spans="2:4">
      <c r="B101" s="696">
        <v>43977</v>
      </c>
      <c r="C101" s="693">
        <v>9.085398808084566E-3</v>
      </c>
      <c r="D101" s="693">
        <v>1.5042315365017211E-2</v>
      </c>
    </row>
    <row r="102" spans="2:4">
      <c r="B102" s="696">
        <v>43978</v>
      </c>
      <c r="C102" s="693">
        <v>1.1139268926819712E-2</v>
      </c>
      <c r="D102" s="693">
        <v>1.5157470620414726E-2</v>
      </c>
    </row>
    <row r="103" spans="2:4">
      <c r="B103" s="696">
        <v>43979</v>
      </c>
      <c r="C103" s="693">
        <v>1.0687875360062771E-2</v>
      </c>
      <c r="D103" s="693">
        <v>1.527263894002906E-2</v>
      </c>
    </row>
    <row r="104" spans="2:4">
      <c r="B104" s="696">
        <v>43980</v>
      </c>
      <c r="C104" s="693">
        <v>1.1631743013327922E-2</v>
      </c>
      <c r="D104" s="693">
        <v>1.5387820325342361E-2</v>
      </c>
    </row>
    <row r="105" spans="2:4">
      <c r="B105" s="696">
        <v>43983</v>
      </c>
      <c r="C105" s="693">
        <v>1.2693093157326141E-2</v>
      </c>
      <c r="D105" s="693">
        <v>1.5503014777836777E-2</v>
      </c>
    </row>
    <row r="106" spans="2:4">
      <c r="B106" s="696">
        <v>43984</v>
      </c>
      <c r="C106" s="693">
        <v>1.3835085266235447E-2</v>
      </c>
      <c r="D106" s="693">
        <v>1.5618222298994899E-2</v>
      </c>
    </row>
    <row r="107" spans="2:4">
      <c r="B107" s="696">
        <v>43985</v>
      </c>
      <c r="C107" s="693">
        <v>1.614978815715884E-2</v>
      </c>
      <c r="D107" s="693">
        <v>1.5733442890299321E-2</v>
      </c>
    </row>
    <row r="108" spans="2:4">
      <c r="B108" s="696">
        <v>43986</v>
      </c>
      <c r="C108" s="693">
        <v>1.7085923406709114E-2</v>
      </c>
      <c r="D108" s="693">
        <v>1.5848676553232632E-2</v>
      </c>
    </row>
    <row r="109" spans="2:4">
      <c r="B109" s="696">
        <v>43987</v>
      </c>
      <c r="C109" s="693">
        <v>1.7768688633964302E-2</v>
      </c>
      <c r="D109" s="693">
        <v>1.5963923289278092E-2</v>
      </c>
    </row>
    <row r="110" spans="2:4">
      <c r="B110" s="696">
        <v>43990</v>
      </c>
      <c r="C110" s="693">
        <v>2.0278586233090756E-2</v>
      </c>
      <c r="D110" s="693">
        <v>1.6079183099918737E-2</v>
      </c>
    </row>
    <row r="111" spans="2:4">
      <c r="B111" s="696">
        <v>43991</v>
      </c>
      <c r="C111" s="693">
        <v>2.0241572870178359E-2</v>
      </c>
      <c r="D111" s="693">
        <v>1.6194455986637823E-2</v>
      </c>
    </row>
    <row r="112" spans="2:4">
      <c r="B112" s="696">
        <v>43992</v>
      </c>
      <c r="C112" s="693">
        <v>1.9322200441870052E-2</v>
      </c>
      <c r="D112" s="693">
        <v>1.6309741950918832E-2</v>
      </c>
    </row>
    <row r="113" spans="2:4">
      <c r="B113" s="696">
        <v>43994</v>
      </c>
      <c r="C113" s="693">
        <v>1.7564407543604332E-2</v>
      </c>
      <c r="D113" s="693">
        <v>1.6425040994245244E-2</v>
      </c>
    </row>
    <row r="114" spans="2:4">
      <c r="B114" s="696">
        <v>43997</v>
      </c>
      <c r="C114" s="693">
        <v>1.8123695931669737E-2</v>
      </c>
      <c r="D114" s="693">
        <v>1.6540353118100981E-2</v>
      </c>
    </row>
    <row r="115" spans="2:4">
      <c r="B115" s="696">
        <v>43998</v>
      </c>
      <c r="C115" s="693">
        <v>1.9347980802838727E-2</v>
      </c>
      <c r="D115" s="693">
        <v>1.6655678323969969E-2</v>
      </c>
    </row>
    <row r="116" spans="2:4">
      <c r="B116" s="696">
        <v>43999</v>
      </c>
      <c r="C116" s="693">
        <v>2.1551068923862049E-2</v>
      </c>
      <c r="D116" s="693">
        <v>1.6771016613336576E-2</v>
      </c>
    </row>
    <row r="117" spans="2:4">
      <c r="B117" s="696">
        <v>44000</v>
      </c>
      <c r="C117" s="693">
        <v>2.2639857146777631E-2</v>
      </c>
      <c r="D117" s="693">
        <v>1.685684916697805E-2</v>
      </c>
    </row>
    <row r="118" spans="2:4">
      <c r="B118" s="696">
        <v>44001</v>
      </c>
      <c r="C118" s="693">
        <v>2.3110763125427702E-2</v>
      </c>
      <c r="D118" s="693">
        <v>1.6942688966328889E-2</v>
      </c>
    </row>
    <row r="119" spans="2:4">
      <c r="B119" s="696">
        <v>44004</v>
      </c>
      <c r="C119" s="693">
        <v>2.3516014505343019E-2</v>
      </c>
      <c r="D119" s="693">
        <v>1.7028536012000606E-2</v>
      </c>
    </row>
    <row r="120" spans="2:4">
      <c r="B120" s="696">
        <v>44005</v>
      </c>
      <c r="C120" s="693">
        <v>2.4198597978120073E-2</v>
      </c>
      <c r="D120" s="693">
        <v>1.7114390304605154E-2</v>
      </c>
    </row>
    <row r="121" spans="2:4">
      <c r="B121" s="696">
        <v>44006</v>
      </c>
      <c r="C121" s="693">
        <v>2.2469547990749072E-2</v>
      </c>
      <c r="D121" s="693">
        <v>1.7200251844754266E-2</v>
      </c>
    </row>
    <row r="122" spans="2:4">
      <c r="B122" s="696">
        <v>44007</v>
      </c>
      <c r="C122" s="693">
        <v>2.4270455504704858E-2</v>
      </c>
      <c r="D122" s="693">
        <v>1.7286120633059676E-2</v>
      </c>
    </row>
    <row r="123" spans="2:4">
      <c r="B123" s="696">
        <v>44008</v>
      </c>
      <c r="C123" s="693">
        <v>2.2109983043557602E-2</v>
      </c>
      <c r="D123" s="693">
        <v>1.7371996670133116E-2</v>
      </c>
    </row>
    <row r="124" spans="2:4">
      <c r="B124" s="696">
        <v>44011</v>
      </c>
      <c r="C124" s="693">
        <v>2.4078588091027031E-2</v>
      </c>
      <c r="D124" s="693">
        <v>1.7457879956586764E-2</v>
      </c>
    </row>
    <row r="125" spans="2:4">
      <c r="B125" s="696">
        <v>44012</v>
      </c>
      <c r="C125" s="693">
        <v>2.4804585969838477E-2</v>
      </c>
      <c r="D125" s="693">
        <v>1.7543770493032351E-2</v>
      </c>
    </row>
    <row r="126" spans="2:4">
      <c r="B126" s="696">
        <v>44013</v>
      </c>
      <c r="C126" s="693">
        <v>2.6577131746519989E-2</v>
      </c>
      <c r="D126" s="693">
        <v>1.7629668280082056E-2</v>
      </c>
    </row>
    <row r="127" spans="2:4">
      <c r="B127" s="696">
        <v>44014</v>
      </c>
      <c r="C127" s="693">
        <v>2.7156428356186035E-2</v>
      </c>
      <c r="D127" s="693">
        <v>1.7715573318347833E-2</v>
      </c>
    </row>
    <row r="128" spans="2:4">
      <c r="B128" s="696">
        <v>44015</v>
      </c>
      <c r="C128" s="693">
        <v>2.8470269196259723E-2</v>
      </c>
      <c r="D128" s="693">
        <v>1.7801485608441858E-2</v>
      </c>
    </row>
    <row r="129" spans="2:4">
      <c r="B129" s="696">
        <v>44018</v>
      </c>
      <c r="C129" s="693">
        <v>3.0979246846961628E-2</v>
      </c>
      <c r="D129" s="693">
        <v>1.7887405150976532E-2</v>
      </c>
    </row>
    <row r="130" spans="2:4">
      <c r="B130" s="696">
        <v>44019</v>
      </c>
      <c r="C130" s="693">
        <v>3.031121367416123E-2</v>
      </c>
      <c r="D130" s="693">
        <v>1.7973331946563809E-2</v>
      </c>
    </row>
    <row r="131" spans="2:4">
      <c r="B131" s="696">
        <v>44020</v>
      </c>
      <c r="C131" s="693">
        <v>3.254112548410637E-2</v>
      </c>
      <c r="D131" s="693">
        <v>1.8059265995816087E-2</v>
      </c>
    </row>
    <row r="132" spans="2:4">
      <c r="B132" s="696">
        <v>44021</v>
      </c>
      <c r="C132" s="693">
        <v>3.2814332544950586E-2</v>
      </c>
      <c r="D132" s="693">
        <v>1.8145207299345545E-2</v>
      </c>
    </row>
    <row r="133" spans="2:4">
      <c r="B133" s="696">
        <v>44022</v>
      </c>
      <c r="C133" s="693">
        <v>3.4125501158064564E-2</v>
      </c>
      <c r="D133" s="693">
        <v>1.8231155857764803E-2</v>
      </c>
    </row>
    <row r="134" spans="2:4">
      <c r="B134" s="696">
        <v>44025</v>
      </c>
      <c r="C134" s="693">
        <v>3.2603045011100784E-2</v>
      </c>
      <c r="D134" s="693">
        <v>1.8317111671686037E-2</v>
      </c>
    </row>
    <row r="135" spans="2:4">
      <c r="B135" s="696">
        <v>44026</v>
      </c>
      <c r="C135" s="693">
        <v>3.3805874198915564E-2</v>
      </c>
      <c r="D135" s="693">
        <v>1.840307474172187E-2</v>
      </c>
    </row>
    <row r="136" spans="2:4">
      <c r="B136" s="696">
        <v>44027</v>
      </c>
      <c r="C136" s="693">
        <v>3.5389360210288601E-2</v>
      </c>
      <c r="D136" s="693">
        <v>1.8489045068484922E-2</v>
      </c>
    </row>
    <row r="137" spans="2:4">
      <c r="B137" s="696">
        <v>44028</v>
      </c>
      <c r="C137" s="693">
        <v>3.4034167153990547E-2</v>
      </c>
      <c r="D137" s="693">
        <v>1.8575022652587592E-2</v>
      </c>
    </row>
    <row r="138" spans="2:4">
      <c r="B138" s="696">
        <v>44029</v>
      </c>
      <c r="C138" s="693">
        <v>3.7512529497178981E-2</v>
      </c>
      <c r="D138" s="693">
        <v>1.8661007494642723E-2</v>
      </c>
    </row>
    <row r="139" spans="2:4">
      <c r="B139" s="696">
        <v>44032</v>
      </c>
      <c r="C139" s="693">
        <v>3.9847822244565734E-2</v>
      </c>
      <c r="D139" s="693">
        <v>1.8746999595262936E-2</v>
      </c>
    </row>
    <row r="140" spans="2:4">
      <c r="B140" s="696">
        <v>44033</v>
      </c>
      <c r="C140" s="693">
        <v>3.9804404098813029E-2</v>
      </c>
      <c r="D140" s="693">
        <v>1.8832998955060853E-2</v>
      </c>
    </row>
    <row r="141" spans="2:4">
      <c r="B141" s="696">
        <v>44034</v>
      </c>
      <c r="C141" s="693">
        <v>4.0632217070028398E-2</v>
      </c>
      <c r="D141" s="693">
        <v>1.8919005574649317E-2</v>
      </c>
    </row>
    <row r="142" spans="2:4">
      <c r="B142" s="696">
        <v>44035</v>
      </c>
      <c r="C142" s="693">
        <v>3.8955119881228351E-2</v>
      </c>
      <c r="D142" s="693">
        <v>1.900501945464117E-2</v>
      </c>
    </row>
    <row r="143" spans="2:4">
      <c r="B143" s="696">
        <v>44036</v>
      </c>
      <c r="C143" s="693">
        <v>3.9052595059072326E-2</v>
      </c>
      <c r="D143" s="693">
        <v>1.9091040595649478E-2</v>
      </c>
    </row>
    <row r="144" spans="2:4">
      <c r="B144" s="696">
        <v>44039</v>
      </c>
      <c r="C144" s="693">
        <v>4.1680761059418758E-2</v>
      </c>
      <c r="D144" s="693">
        <v>1.9177068998287083E-2</v>
      </c>
    </row>
    <row r="145" spans="2:4">
      <c r="B145" s="696">
        <v>44040</v>
      </c>
      <c r="C145" s="693">
        <v>4.1610450592420412E-2</v>
      </c>
      <c r="D145" s="693">
        <v>1.9263104663167052E-2</v>
      </c>
    </row>
    <row r="146" spans="2:4">
      <c r="B146" s="696">
        <v>44041</v>
      </c>
      <c r="C146" s="693">
        <v>4.4013012820929509E-2</v>
      </c>
      <c r="D146" s="693">
        <v>1.9349147590902227E-2</v>
      </c>
    </row>
    <row r="147" spans="2:4">
      <c r="B147" s="696">
        <v>44042</v>
      </c>
      <c r="C147" s="693">
        <v>4.5013405639388049E-2</v>
      </c>
      <c r="D147" s="693">
        <v>1.9435197782105895E-2</v>
      </c>
    </row>
    <row r="148" spans="2:4">
      <c r="B148" s="696">
        <v>44043</v>
      </c>
      <c r="C148" s="693">
        <v>4.4182838279408498E-2</v>
      </c>
      <c r="D148" s="693">
        <v>1.9521255237391122E-2</v>
      </c>
    </row>
    <row r="149" spans="2:4">
      <c r="B149" s="696">
        <v>44046</v>
      </c>
      <c r="C149" s="693">
        <v>4.5193852748592001E-2</v>
      </c>
      <c r="D149" s="693">
        <v>1.9607319957371194E-2</v>
      </c>
    </row>
    <row r="150" spans="2:4">
      <c r="B150" s="696">
        <v>44047</v>
      </c>
      <c r="C150" s="693">
        <v>4.4554966305831556E-2</v>
      </c>
      <c r="D150" s="693">
        <v>1.96933919426594E-2</v>
      </c>
    </row>
    <row r="151" spans="2:4">
      <c r="B151" s="696">
        <v>44048</v>
      </c>
      <c r="C151" s="693">
        <v>4.6986730940582921E-2</v>
      </c>
      <c r="D151" s="693">
        <v>1.9779471193869025E-2</v>
      </c>
    </row>
    <row r="152" spans="2:4">
      <c r="B152" s="696">
        <v>44049</v>
      </c>
      <c r="C152" s="693">
        <v>4.9392505032656242E-2</v>
      </c>
      <c r="D152" s="693">
        <v>1.9855640858158052E-2</v>
      </c>
    </row>
    <row r="153" spans="2:4">
      <c r="B153" s="696">
        <v>44050</v>
      </c>
      <c r="C153" s="693">
        <v>4.8243413267481383E-2</v>
      </c>
      <c r="D153" s="693">
        <v>1.9931816211733899E-2</v>
      </c>
    </row>
    <row r="154" spans="2:4">
      <c r="B154" s="696">
        <v>44053</v>
      </c>
      <c r="C154" s="693">
        <v>4.8196227443139783E-2</v>
      </c>
      <c r="D154" s="693">
        <v>2.0007997255021337E-2</v>
      </c>
    </row>
    <row r="155" spans="2:4">
      <c r="B155" s="696">
        <v>44054</v>
      </c>
      <c r="C155" s="693">
        <v>4.6588427032387303E-2</v>
      </c>
      <c r="D155" s="693">
        <v>2.0084183988445359E-2</v>
      </c>
    </row>
    <row r="156" spans="2:4">
      <c r="B156" s="696">
        <v>44055</v>
      </c>
      <c r="C156" s="693">
        <v>4.6962925296353042E-2</v>
      </c>
      <c r="D156" s="693">
        <v>2.0160376412430958E-2</v>
      </c>
    </row>
    <row r="157" spans="2:4">
      <c r="B157" s="696">
        <v>44056</v>
      </c>
      <c r="C157" s="693">
        <v>4.5900576085788236E-2</v>
      </c>
      <c r="D157" s="693">
        <v>2.0236574527403128E-2</v>
      </c>
    </row>
    <row r="158" spans="2:4">
      <c r="B158" s="696">
        <v>44057</v>
      </c>
      <c r="C158" s="693">
        <v>4.7296634255021619E-2</v>
      </c>
      <c r="D158" s="693">
        <v>2.0312778333787085E-2</v>
      </c>
    </row>
    <row r="159" spans="2:4">
      <c r="B159" s="696">
        <v>44060</v>
      </c>
      <c r="C159" s="693">
        <v>4.6357949431494294E-2</v>
      </c>
      <c r="D159" s="693">
        <v>2.0388987832007821E-2</v>
      </c>
    </row>
    <row r="160" spans="2:4">
      <c r="B160" s="696">
        <v>44061</v>
      </c>
      <c r="C160" s="693">
        <v>4.9835052156232518E-2</v>
      </c>
      <c r="D160" s="693">
        <v>2.0465203022490552E-2</v>
      </c>
    </row>
    <row r="161" spans="2:4">
      <c r="B161" s="696">
        <v>44062</v>
      </c>
      <c r="C161" s="693">
        <v>4.7923466123852787E-2</v>
      </c>
      <c r="D161" s="693">
        <v>2.0541423905660494E-2</v>
      </c>
    </row>
    <row r="162" spans="2:4">
      <c r="B162" s="696">
        <v>44063</v>
      </c>
      <c r="C162" s="693">
        <v>4.8095753315893441E-2</v>
      </c>
      <c r="D162" s="693">
        <v>2.061765048194264E-2</v>
      </c>
    </row>
    <row r="163" spans="2:4">
      <c r="B163" s="696">
        <v>44064</v>
      </c>
      <c r="C163" s="693">
        <v>4.807362857991837E-2</v>
      </c>
      <c r="D163" s="693">
        <v>2.0693882751762427E-2</v>
      </c>
    </row>
    <row r="164" spans="2:4">
      <c r="B164" s="696">
        <v>44067</v>
      </c>
      <c r="C164" s="693">
        <v>4.9311528078584299E-2</v>
      </c>
      <c r="D164" s="693">
        <v>2.0770120715545071E-2</v>
      </c>
    </row>
    <row r="165" spans="2:4">
      <c r="B165" s="696">
        <v>44068</v>
      </c>
      <c r="C165" s="693">
        <v>4.9908019003637838E-2</v>
      </c>
      <c r="D165" s="693">
        <v>2.0846364373715787E-2</v>
      </c>
    </row>
    <row r="166" spans="2:4">
      <c r="B166" s="696">
        <v>44069</v>
      </c>
      <c r="C166" s="693">
        <v>4.9433406639205035E-2</v>
      </c>
      <c r="D166" s="693">
        <v>2.0922613726700012E-2</v>
      </c>
    </row>
    <row r="167" spans="2:4">
      <c r="B167" s="696">
        <v>44070</v>
      </c>
      <c r="C167" s="693">
        <v>4.9545627617665788E-2</v>
      </c>
      <c r="D167" s="693">
        <v>2.0998868774922963E-2</v>
      </c>
    </row>
    <row r="168" spans="2:4">
      <c r="B168" s="696">
        <v>44071</v>
      </c>
      <c r="C168" s="693">
        <v>5.1456016449163977E-2</v>
      </c>
      <c r="D168" s="693">
        <v>2.1075129518810076E-2</v>
      </c>
    </row>
    <row r="169" spans="2:4">
      <c r="B169" s="696">
        <v>44074</v>
      </c>
      <c r="C169" s="693">
        <v>4.959670112554404E-2</v>
      </c>
      <c r="D169" s="693">
        <v>2.1151395958786789E-2</v>
      </c>
    </row>
    <row r="170" spans="2:4">
      <c r="B170" s="696">
        <v>44075</v>
      </c>
      <c r="C170" s="693">
        <v>5.176983221151521E-2</v>
      </c>
      <c r="D170" s="693">
        <v>2.1227668095278762E-2</v>
      </c>
    </row>
    <row r="171" spans="2:4">
      <c r="B171" s="696">
        <v>44076</v>
      </c>
      <c r="C171" s="693">
        <v>5.1859681708500416E-2</v>
      </c>
      <c r="D171" s="693">
        <v>2.130394592871121E-2</v>
      </c>
    </row>
    <row r="172" spans="2:4">
      <c r="B172" s="696">
        <v>44077</v>
      </c>
      <c r="C172" s="693">
        <v>4.9374381613500606E-2</v>
      </c>
      <c r="D172" s="693">
        <v>2.1380229459509792E-2</v>
      </c>
    </row>
    <row r="173" spans="2:4">
      <c r="B173" s="696">
        <v>44078</v>
      </c>
      <c r="C173" s="693">
        <v>4.9799997163784804E-2</v>
      </c>
      <c r="D173" s="693">
        <v>2.1456518688099946E-2</v>
      </c>
    </row>
    <row r="174" spans="2:4">
      <c r="B174" s="696">
        <v>44082</v>
      </c>
      <c r="C174" s="693">
        <v>4.7528914431307134E-2</v>
      </c>
      <c r="D174" s="693">
        <v>2.1532813614907331E-2</v>
      </c>
    </row>
    <row r="175" spans="2:4">
      <c r="B175" s="696">
        <v>44083</v>
      </c>
      <c r="C175" s="693">
        <v>4.978466877662524E-2</v>
      </c>
      <c r="D175" s="693">
        <v>2.1609114240357608E-2</v>
      </c>
    </row>
    <row r="176" spans="2:4">
      <c r="B176" s="696">
        <v>44084</v>
      </c>
      <c r="C176" s="693">
        <v>4.7303089370863471E-2</v>
      </c>
      <c r="D176" s="693">
        <v>2.1685420564876212E-2</v>
      </c>
    </row>
    <row r="177" spans="2:4">
      <c r="B177" s="696">
        <v>44085</v>
      </c>
      <c r="C177" s="693">
        <v>4.7131807492140743E-2</v>
      </c>
      <c r="D177" s="693">
        <v>2.1761732588889027E-2</v>
      </c>
    </row>
    <row r="178" spans="2:4">
      <c r="B178" s="696">
        <v>44088</v>
      </c>
      <c r="C178" s="693">
        <v>4.9624870522296138E-2</v>
      </c>
      <c r="D178" s="693">
        <v>2.1838050312821711E-2</v>
      </c>
    </row>
    <row r="179" spans="2:4">
      <c r="B179" s="696">
        <v>44089</v>
      </c>
      <c r="C179" s="693">
        <v>4.9999058022013099E-2</v>
      </c>
      <c r="D179" s="693">
        <v>2.1914373737099924E-2</v>
      </c>
    </row>
    <row r="180" spans="2:4">
      <c r="B180" s="696">
        <v>44090</v>
      </c>
      <c r="C180" s="693">
        <v>4.9161859673046093E-2</v>
      </c>
      <c r="D180" s="693">
        <v>2.1990702862149547E-2</v>
      </c>
    </row>
    <row r="181" spans="2:4">
      <c r="B181" s="696">
        <v>44091</v>
      </c>
      <c r="C181" s="693">
        <v>4.9276641747269201E-2</v>
      </c>
      <c r="D181" s="693">
        <v>2.206703768839624E-2</v>
      </c>
    </row>
    <row r="182" spans="2:4">
      <c r="B182" s="696">
        <v>44092</v>
      </c>
      <c r="C182" s="693">
        <v>4.6799176725091485E-2</v>
      </c>
      <c r="D182" s="693">
        <v>2.2143378216266107E-2</v>
      </c>
    </row>
    <row r="183" spans="2:4">
      <c r="B183" s="696">
        <v>44095</v>
      </c>
      <c r="C183" s="693">
        <v>4.4452283544293758E-2</v>
      </c>
      <c r="D183" s="693">
        <v>2.2219724446184808E-2</v>
      </c>
    </row>
    <row r="184" spans="2:4">
      <c r="B184" s="696">
        <v>44096</v>
      </c>
      <c r="C184" s="693">
        <v>4.6031631743353563E-2</v>
      </c>
      <c r="D184" s="693">
        <v>2.2296076378578222E-2</v>
      </c>
    </row>
    <row r="185" spans="2:4">
      <c r="B185" s="696">
        <v>44097</v>
      </c>
      <c r="C185" s="693">
        <v>4.374748321608779E-2</v>
      </c>
      <c r="D185" s="693">
        <v>2.2372434013872233E-2</v>
      </c>
    </row>
    <row r="186" spans="2:4">
      <c r="B186" s="696">
        <v>44098</v>
      </c>
      <c r="C186" s="693">
        <v>4.4895581038695509E-2</v>
      </c>
      <c r="D186" s="693">
        <v>2.2448797352492944E-2</v>
      </c>
    </row>
    <row r="187" spans="2:4">
      <c r="B187" s="696">
        <v>44099</v>
      </c>
      <c r="C187" s="693">
        <v>4.5472270385287672E-2</v>
      </c>
      <c r="D187" s="693">
        <v>2.2525166394866458E-2</v>
      </c>
    </row>
    <row r="188" spans="2:4">
      <c r="B188" s="696">
        <v>44102</v>
      </c>
      <c r="C188" s="693">
        <v>4.3827582483968897E-2</v>
      </c>
      <c r="D188" s="693">
        <v>2.2601541141418657E-2</v>
      </c>
    </row>
    <row r="189" spans="2:4">
      <c r="B189" s="696">
        <v>44103</v>
      </c>
      <c r="C189" s="693">
        <v>4.3047202938087725E-2</v>
      </c>
      <c r="D189" s="693">
        <v>2.2677921592575423E-2</v>
      </c>
    </row>
    <row r="190" spans="2:4">
      <c r="B190" s="696">
        <v>44104</v>
      </c>
      <c r="C190" s="693">
        <v>4.4321856773439139E-2</v>
      </c>
      <c r="D190" s="693">
        <v>2.2754307748763081E-2</v>
      </c>
    </row>
    <row r="191" spans="2:4">
      <c r="B191" s="696">
        <v>44105</v>
      </c>
      <c r="C191" s="693">
        <v>4.610473581394503E-2</v>
      </c>
      <c r="D191" s="693">
        <v>2.2830699610407734E-2</v>
      </c>
    </row>
    <row r="192" spans="2:4">
      <c r="B192" s="696">
        <v>44106</v>
      </c>
      <c r="C192" s="693">
        <v>4.4203317391357855E-2</v>
      </c>
      <c r="D192" s="693">
        <v>2.2907097177935487E-2</v>
      </c>
    </row>
    <row r="193" spans="2:4">
      <c r="B193" s="696">
        <v>44109</v>
      </c>
      <c r="C193" s="693">
        <v>4.6021911718796993E-2</v>
      </c>
      <c r="D193" s="693">
        <v>2.2983500451772443E-2</v>
      </c>
    </row>
    <row r="194" spans="2:4">
      <c r="B194" s="696">
        <v>44110</v>
      </c>
      <c r="C194" s="693">
        <v>4.5343168157115255E-2</v>
      </c>
      <c r="D194" s="693">
        <v>2.3059909432344927E-2</v>
      </c>
    </row>
    <row r="195" spans="2:4">
      <c r="B195" s="696">
        <v>44111</v>
      </c>
      <c r="C195" s="693">
        <v>4.6156839586393605E-2</v>
      </c>
      <c r="D195" s="693">
        <v>2.3136324120079266E-2</v>
      </c>
    </row>
    <row r="196" spans="2:4">
      <c r="B196" s="696">
        <v>44112</v>
      </c>
      <c r="C196" s="693">
        <v>4.8090414391737113E-2</v>
      </c>
      <c r="D196" s="693">
        <v>2.3212744515401562E-2</v>
      </c>
    </row>
    <row r="197" spans="2:4">
      <c r="B197" s="696">
        <v>44113</v>
      </c>
      <c r="C197" s="693">
        <v>4.975824601690837E-2</v>
      </c>
      <c r="D197" s="693">
        <v>2.3289170618738142E-2</v>
      </c>
    </row>
    <row r="198" spans="2:4">
      <c r="B198" s="696">
        <v>44117</v>
      </c>
      <c r="C198" s="693">
        <v>5.0616841945325453E-2</v>
      </c>
      <c r="D198" s="693">
        <v>2.3365602430515553E-2</v>
      </c>
    </row>
    <row r="199" spans="2:4">
      <c r="B199" s="696">
        <v>44118</v>
      </c>
      <c r="C199" s="693">
        <v>5.1487881296979676E-2</v>
      </c>
      <c r="D199" s="693">
        <v>2.3442039951159899E-2</v>
      </c>
    </row>
    <row r="200" spans="2:4">
      <c r="B200" s="696">
        <v>44119</v>
      </c>
      <c r="C200" s="693">
        <v>5.1420319003603998E-2</v>
      </c>
      <c r="D200" s="693">
        <v>2.3518483181097727E-2</v>
      </c>
    </row>
    <row r="201" spans="2:4">
      <c r="B201" s="696">
        <v>44120</v>
      </c>
      <c r="C201" s="693">
        <v>5.1461542231778568E-2</v>
      </c>
      <c r="D201" s="693">
        <v>2.3594932120755585E-2</v>
      </c>
    </row>
    <row r="202" spans="2:4">
      <c r="B202" s="696">
        <v>44123</v>
      </c>
      <c r="C202" s="693">
        <v>5.1249059519658191E-2</v>
      </c>
      <c r="D202" s="693">
        <v>2.3671386770559799E-2</v>
      </c>
    </row>
    <row r="203" spans="2:4">
      <c r="B203" s="696">
        <v>44124</v>
      </c>
      <c r="C203" s="693">
        <v>5.3210688901537351E-2</v>
      </c>
      <c r="D203" s="693">
        <v>2.3747847130936917E-2</v>
      </c>
    </row>
    <row r="204" spans="2:4">
      <c r="B204" s="696">
        <v>44125</v>
      </c>
      <c r="C204" s="693">
        <v>5.4887606863744276E-2</v>
      </c>
      <c r="D204" s="693">
        <v>2.3824313202313485E-2</v>
      </c>
    </row>
    <row r="205" spans="2:4">
      <c r="B205" s="696">
        <v>44126</v>
      </c>
      <c r="C205" s="693">
        <v>5.5564096530462237E-2</v>
      </c>
      <c r="D205" s="693">
        <v>2.3900784985116053E-2</v>
      </c>
    </row>
    <row r="206" spans="2:4">
      <c r="B206" s="696">
        <v>44127</v>
      </c>
      <c r="C206" s="693">
        <v>5.5647236312531989E-2</v>
      </c>
      <c r="D206" s="693">
        <v>2.3977262479771166E-2</v>
      </c>
    </row>
    <row r="207" spans="2:4">
      <c r="B207" s="696">
        <v>44130</v>
      </c>
      <c r="C207" s="693">
        <v>5.4332686399034325E-2</v>
      </c>
      <c r="D207" s="693">
        <v>2.4053745686705597E-2</v>
      </c>
    </row>
    <row r="208" spans="2:4">
      <c r="B208" s="696">
        <v>44131</v>
      </c>
      <c r="C208" s="693">
        <v>5.3958531533371712E-2</v>
      </c>
      <c r="D208" s="693">
        <v>2.4130234606345891E-2</v>
      </c>
    </row>
    <row r="209" spans="2:4">
      <c r="B209" s="696">
        <v>44132</v>
      </c>
      <c r="C209" s="693">
        <v>4.9728413844120745E-2</v>
      </c>
      <c r="D209" s="693">
        <v>2.4206729239118818E-2</v>
      </c>
    </row>
    <row r="210" spans="2:4">
      <c r="B210" s="696">
        <v>44133</v>
      </c>
      <c r="C210" s="693">
        <v>5.1720274309287273E-2</v>
      </c>
      <c r="D210" s="693">
        <v>2.4283229585450927E-2</v>
      </c>
    </row>
    <row r="211" spans="2:4">
      <c r="B211" s="696">
        <v>44134</v>
      </c>
      <c r="C211" s="693">
        <v>4.8971428049892518E-2</v>
      </c>
      <c r="D211" s="693">
        <v>2.4359735645769209E-2</v>
      </c>
    </row>
    <row r="212" spans="2:4">
      <c r="B212" s="696">
        <v>44138</v>
      </c>
      <c r="C212" s="693">
        <v>5.1486060841338999E-2</v>
      </c>
      <c r="D212" s="693">
        <v>2.4436247420500434E-2</v>
      </c>
    </row>
    <row r="213" spans="2:4">
      <c r="B213" s="696">
        <v>44139</v>
      </c>
      <c r="C213" s="693">
        <v>5.4572745416212598E-2</v>
      </c>
      <c r="D213" s="693">
        <v>2.451276491007115E-2</v>
      </c>
    </row>
    <row r="214" spans="2:4">
      <c r="B214" s="696">
        <v>44140</v>
      </c>
      <c r="C214" s="693">
        <v>5.8601788945012334E-2</v>
      </c>
      <c r="D214" s="693">
        <v>2.458928811490857E-2</v>
      </c>
    </row>
    <row r="215" spans="2:4">
      <c r="B215" s="696">
        <v>44141</v>
      </c>
      <c r="C215" s="693">
        <v>5.9954102542152832E-2</v>
      </c>
      <c r="D215" s="693">
        <v>2.4665817035439463E-2</v>
      </c>
    </row>
    <row r="216" spans="2:4">
      <c r="B216" s="696">
        <v>44144</v>
      </c>
      <c r="C216" s="693">
        <v>6.1019074721719191E-2</v>
      </c>
      <c r="D216" s="693">
        <v>2.4742351672090601E-2</v>
      </c>
    </row>
    <row r="217" spans="2:4">
      <c r="B217" s="696">
        <v>44145</v>
      </c>
      <c r="C217" s="693">
        <v>6.0861478010534764E-2</v>
      </c>
      <c r="D217" s="693">
        <v>2.4818892025288974E-2</v>
      </c>
    </row>
    <row r="218" spans="2:4">
      <c r="B218" s="696">
        <v>44146</v>
      </c>
      <c r="C218" s="693">
        <v>6.1369765344985394E-2</v>
      </c>
      <c r="D218" s="693">
        <v>2.4895438095461575E-2</v>
      </c>
    </row>
    <row r="219" spans="2:4">
      <c r="B219" s="696">
        <v>44147</v>
      </c>
      <c r="C219" s="693">
        <v>5.9237685280958852E-2</v>
      </c>
      <c r="D219" s="693">
        <v>2.4971989883035617E-2</v>
      </c>
    </row>
    <row r="220" spans="2:4">
      <c r="B220" s="696">
        <v>44148</v>
      </c>
      <c r="C220" s="693">
        <v>6.1221521558472158E-2</v>
      </c>
      <c r="D220" s="693">
        <v>2.504854738843787E-2</v>
      </c>
    </row>
    <row r="221" spans="2:4">
      <c r="B221" s="696">
        <v>44151</v>
      </c>
      <c r="C221" s="693">
        <v>6.2572114019677327E-2</v>
      </c>
      <c r="D221" s="693">
        <v>2.5125110612095547E-2</v>
      </c>
    </row>
    <row r="222" spans="2:4">
      <c r="B222" s="696">
        <v>44152</v>
      </c>
      <c r="C222" s="693">
        <v>6.2696459594273835E-2</v>
      </c>
      <c r="D222" s="693">
        <v>2.5201679554435863E-2</v>
      </c>
    </row>
    <row r="223" spans="2:4">
      <c r="B223" s="696">
        <v>44153</v>
      </c>
      <c r="C223" s="693">
        <v>6.2119815030159176E-2</v>
      </c>
      <c r="D223" s="693">
        <v>2.5278254215885809E-2</v>
      </c>
    </row>
    <row r="224" spans="2:4">
      <c r="B224" s="696">
        <v>44154</v>
      </c>
      <c r="C224" s="693">
        <v>6.2887636564756821E-2</v>
      </c>
      <c r="D224" s="693">
        <v>2.53548345968726E-2</v>
      </c>
    </row>
    <row r="225" spans="2:4">
      <c r="B225" s="696">
        <v>44155</v>
      </c>
      <c r="C225" s="693">
        <v>6.2680876907394101E-2</v>
      </c>
      <c r="D225" s="693">
        <v>2.5431420697823448E-2</v>
      </c>
    </row>
    <row r="226" spans="2:4">
      <c r="B226" s="696">
        <v>44158</v>
      </c>
      <c r="C226" s="693">
        <v>6.3978753230005347E-2</v>
      </c>
      <c r="D226" s="693">
        <v>2.5508012519165568E-2</v>
      </c>
    </row>
    <row r="227" spans="2:4">
      <c r="B227" s="696">
        <v>44159</v>
      </c>
      <c r="C227" s="693">
        <v>6.6372147193510367E-2</v>
      </c>
      <c r="D227" s="693">
        <v>2.5584610061326174E-2</v>
      </c>
    </row>
    <row r="228" spans="2:4">
      <c r="B228" s="696">
        <v>44160</v>
      </c>
      <c r="C228" s="693">
        <v>6.7448695538049774E-2</v>
      </c>
      <c r="D228" s="693">
        <v>2.5661213324732701E-2</v>
      </c>
    </row>
    <row r="229" spans="2:4">
      <c r="B229" s="696">
        <v>44161</v>
      </c>
      <c r="C229" s="693">
        <v>6.8080153494047391E-2</v>
      </c>
      <c r="D229" s="693">
        <v>2.5737822309812364E-2</v>
      </c>
    </row>
    <row r="230" spans="2:4">
      <c r="B230" s="696">
        <v>44162</v>
      </c>
      <c r="C230" s="693">
        <v>6.9588637157210087E-2</v>
      </c>
      <c r="D230" s="693">
        <v>2.5814437016992597E-2</v>
      </c>
    </row>
    <row r="231" spans="2:4">
      <c r="B231" s="696">
        <v>44165</v>
      </c>
      <c r="C231" s="693">
        <v>6.8877674134651956E-2</v>
      </c>
      <c r="D231" s="693">
        <v>2.5891057446700838E-2</v>
      </c>
    </row>
    <row r="232" spans="2:4">
      <c r="B232" s="696">
        <v>44166</v>
      </c>
      <c r="C232" s="693">
        <v>7.0790630010617361E-2</v>
      </c>
      <c r="D232" s="693">
        <v>2.5967683599364522E-2</v>
      </c>
    </row>
    <row r="233" spans="2:4">
      <c r="B233" s="696">
        <v>44167</v>
      </c>
      <c r="C233" s="693">
        <v>7.130088425720893E-2</v>
      </c>
      <c r="D233" s="693">
        <v>2.6044315475410862E-2</v>
      </c>
    </row>
    <row r="234" spans="2:4">
      <c r="B234" s="696">
        <v>44168</v>
      </c>
      <c r="C234" s="693">
        <v>7.2051654391699138E-2</v>
      </c>
      <c r="D234" s="693">
        <v>2.6120953075267739E-2</v>
      </c>
    </row>
    <row r="235" spans="2:4">
      <c r="B235" s="696">
        <v>44169</v>
      </c>
      <c r="C235" s="693">
        <v>7.3594089825641085E-2</v>
      </c>
      <c r="D235" s="693">
        <v>2.6197596399362366E-2</v>
      </c>
    </row>
    <row r="236" spans="2:4">
      <c r="B236" s="696">
        <v>44172</v>
      </c>
      <c r="C236" s="693">
        <v>7.301645140648505E-2</v>
      </c>
      <c r="D236" s="693">
        <v>2.6274245448122402E-2</v>
      </c>
    </row>
    <row r="237" spans="2:4">
      <c r="B237" s="696">
        <v>44173</v>
      </c>
      <c r="C237" s="693">
        <v>7.3745730874703819E-2</v>
      </c>
      <c r="D237" s="693">
        <v>2.6350900221975504E-2</v>
      </c>
    </row>
    <row r="238" spans="2:4">
      <c r="B238" s="696">
        <v>44174</v>
      </c>
      <c r="C238" s="693">
        <v>7.2655769050794961E-2</v>
      </c>
      <c r="D238" s="693">
        <v>2.6427560721349108E-2</v>
      </c>
    </row>
    <row r="239" spans="2:4">
      <c r="B239" s="696">
        <v>44175</v>
      </c>
      <c r="C239" s="693">
        <v>7.4093048729735544E-2</v>
      </c>
      <c r="D239" s="693">
        <v>2.6504226946671094E-2</v>
      </c>
    </row>
    <row r="240" spans="2:4">
      <c r="B240" s="696">
        <v>44176</v>
      </c>
      <c r="C240" s="693">
        <v>7.4352392055124561E-2</v>
      </c>
      <c r="D240" s="693">
        <v>2.6580898898368899E-2</v>
      </c>
    </row>
    <row r="241" spans="2:4">
      <c r="B241" s="696">
        <v>44179</v>
      </c>
      <c r="C241" s="693">
        <v>7.4925399054058595E-2</v>
      </c>
      <c r="D241" s="693">
        <v>2.6657576576870401E-2</v>
      </c>
    </row>
    <row r="242" spans="2:4">
      <c r="B242" s="696">
        <v>44180</v>
      </c>
      <c r="C242" s="693">
        <v>7.7464227044236278E-2</v>
      </c>
      <c r="D242" s="693">
        <v>2.6734259982603481E-2</v>
      </c>
    </row>
    <row r="243" spans="2:4">
      <c r="B243" s="696">
        <v>44181</v>
      </c>
      <c r="C243" s="693">
        <v>7.9232497745196584E-2</v>
      </c>
      <c r="D243" s="693">
        <v>2.6810949115995575E-2</v>
      </c>
    </row>
    <row r="244" spans="2:4">
      <c r="B244" s="696">
        <v>44182</v>
      </c>
      <c r="C244" s="693">
        <v>8.052246429708565E-2</v>
      </c>
      <c r="D244" s="693">
        <v>2.6887643977474784E-2</v>
      </c>
    </row>
    <row r="245" spans="2:4">
      <c r="B245" s="696">
        <v>44183</v>
      </c>
      <c r="C245" s="693">
        <v>8.0637534540261457E-2</v>
      </c>
      <c r="D245" s="693">
        <v>2.6964344567468768E-2</v>
      </c>
    </row>
    <row r="246" spans="2:4">
      <c r="B246" s="696">
        <v>44186</v>
      </c>
      <c r="C246" s="693">
        <v>7.9123992557276646E-2</v>
      </c>
      <c r="D246" s="693">
        <v>2.7041050886405626E-2</v>
      </c>
    </row>
    <row r="247" spans="2:4">
      <c r="B247" s="696">
        <v>44187</v>
      </c>
      <c r="C247" s="693">
        <v>7.9282555454269321E-2</v>
      </c>
      <c r="D247" s="693">
        <v>2.7117762934713019E-2</v>
      </c>
    </row>
    <row r="248" spans="2:4">
      <c r="B248" s="696">
        <v>44188</v>
      </c>
      <c r="C248" s="693">
        <v>8.0998700444496086E-2</v>
      </c>
      <c r="D248" s="693">
        <v>2.7194480712819047E-2</v>
      </c>
    </row>
    <row r="249" spans="2:4">
      <c r="B249" s="696">
        <v>44189</v>
      </c>
      <c r="C249" s="693">
        <v>8.1407178594205654E-2</v>
      </c>
      <c r="D249" s="693">
        <v>2.727120422115159E-2</v>
      </c>
    </row>
    <row r="250" spans="2:4">
      <c r="B250" s="696">
        <v>44193</v>
      </c>
      <c r="C250" s="693">
        <v>8.2520987956840486E-2</v>
      </c>
      <c r="D250" s="693">
        <v>2.7347933460138751E-2</v>
      </c>
    </row>
    <row r="251" spans="2:4">
      <c r="B251" s="696">
        <v>44194</v>
      </c>
      <c r="C251" s="693">
        <v>8.3427032083777775E-2</v>
      </c>
      <c r="D251" s="693">
        <v>2.742466843020841E-2</v>
      </c>
    </row>
    <row r="252" spans="2:4">
      <c r="B252" s="696">
        <v>44195</v>
      </c>
      <c r="C252" s="693">
        <v>8.4535583604775422E-2</v>
      </c>
      <c r="D252" s="693">
        <v>2.7501409131788668E-2</v>
      </c>
    </row>
    <row r="253" spans="2:4">
      <c r="B253" s="696">
        <v>44196</v>
      </c>
      <c r="C253" s="693">
        <v>8.491958500822383E-2</v>
      </c>
      <c r="D253" s="693">
        <v>2.7578155565307849E-2</v>
      </c>
    </row>
    <row r="254" spans="2:4">
      <c r="B254" s="696">
        <v>44200</v>
      </c>
      <c r="C254" s="693">
        <v>8.3933863452693158E-2</v>
      </c>
      <c r="D254" s="693">
        <v>2.7654907731193834E-2</v>
      </c>
    </row>
    <row r="255" spans="2:4">
      <c r="B255" s="696">
        <v>44201</v>
      </c>
      <c r="C255" s="693">
        <v>8.5139853436347446E-2</v>
      </c>
      <c r="D255" s="693">
        <v>2.7731665629874946E-2</v>
      </c>
    </row>
    <row r="256" spans="2:4">
      <c r="B256" s="696">
        <v>44202</v>
      </c>
      <c r="C256" s="693">
        <v>8.3473562380323774E-2</v>
      </c>
      <c r="D256" s="693">
        <v>2.7808429261779288E-2</v>
      </c>
    </row>
    <row r="257" spans="2:4">
      <c r="B257" s="696">
        <v>44203</v>
      </c>
      <c r="C257" s="693">
        <v>8.5079220854515691E-2</v>
      </c>
      <c r="D257" s="693">
        <v>2.7885198627335184E-2</v>
      </c>
    </row>
    <row r="258" spans="2:4">
      <c r="B258" s="696">
        <v>44204</v>
      </c>
      <c r="C258" s="693">
        <v>8.87025193863753E-2</v>
      </c>
      <c r="D258" s="693">
        <v>2.7961973726970735E-2</v>
      </c>
    </row>
    <row r="259" spans="2:4">
      <c r="B259" s="696">
        <v>44207</v>
      </c>
      <c r="C259" s="693">
        <v>8.7621403569196454E-2</v>
      </c>
      <c r="D259" s="693">
        <v>2.8038754561114265E-2</v>
      </c>
    </row>
    <row r="260" spans="2:4">
      <c r="B260" s="696">
        <v>44208</v>
      </c>
      <c r="C260" s="693">
        <v>8.9449296927115896E-2</v>
      </c>
      <c r="D260" s="693">
        <v>2.8115541130194099E-2</v>
      </c>
    </row>
    <row r="261" spans="2:4">
      <c r="B261" s="696">
        <v>44209</v>
      </c>
      <c r="C261" s="693">
        <v>8.9273875469435549E-2</v>
      </c>
      <c r="D261" s="693">
        <v>2.8192333434638783E-2</v>
      </c>
    </row>
    <row r="262" spans="2:4">
      <c r="B262" s="696">
        <v>44210</v>
      </c>
      <c r="C262" s="693">
        <v>9.0463426609714626E-2</v>
      </c>
      <c r="D262" s="693">
        <v>2.8269131474876419E-2</v>
      </c>
    </row>
    <row r="263" spans="2:4">
      <c r="B263" s="696">
        <v>44211</v>
      </c>
      <c r="C263" s="693">
        <v>8.9142992010823097E-2</v>
      </c>
      <c r="D263" s="693">
        <v>2.8345935251335552E-2</v>
      </c>
    </row>
    <row r="264" spans="2:4">
      <c r="B264" s="696">
        <v>44214</v>
      </c>
      <c r="C264" s="693">
        <v>8.9251943420916247E-2</v>
      </c>
      <c r="D264" s="693">
        <v>2.842274476444473E-2</v>
      </c>
    </row>
    <row r="265" spans="2:4">
      <c r="B265" s="696">
        <v>44215</v>
      </c>
      <c r="C265" s="693">
        <v>8.9970655859933357E-2</v>
      </c>
      <c r="D265" s="693">
        <v>2.8499560014632275E-2</v>
      </c>
    </row>
    <row r="266" spans="2:4">
      <c r="B266" s="696">
        <v>44216</v>
      </c>
      <c r="C266" s="693">
        <v>9.126692527342728E-2</v>
      </c>
      <c r="D266" s="693">
        <v>2.8576381002326956E-2</v>
      </c>
    </row>
    <row r="267" spans="2:4">
      <c r="B267" s="696">
        <v>44217</v>
      </c>
      <c r="C267" s="693">
        <v>9.0702227561542559E-2</v>
      </c>
      <c r="D267" s="693">
        <v>2.8653207727957097E-2</v>
      </c>
    </row>
    <row r="268" spans="2:4">
      <c r="B268" s="696">
        <v>44218</v>
      </c>
      <c r="C268" s="693">
        <v>8.9527273997240142E-2</v>
      </c>
      <c r="D268" s="693">
        <v>2.8730040191951245E-2</v>
      </c>
    </row>
    <row r="269" spans="2:4">
      <c r="B269" s="696">
        <v>44221</v>
      </c>
      <c r="C269" s="693">
        <v>8.9369245231761596E-2</v>
      </c>
      <c r="D269" s="693">
        <v>2.8806878394738167E-2</v>
      </c>
    </row>
    <row r="270" spans="2:4">
      <c r="B270" s="696">
        <v>44222</v>
      </c>
      <c r="C270" s="693">
        <v>8.8649746313756106E-2</v>
      </c>
      <c r="D270" s="693">
        <v>2.8883722336746409E-2</v>
      </c>
    </row>
    <row r="271" spans="2:4">
      <c r="B271" s="696">
        <v>44223</v>
      </c>
      <c r="C271" s="693">
        <v>8.5212810717339771E-2</v>
      </c>
      <c r="D271" s="693">
        <v>2.896057201840474E-2</v>
      </c>
    </row>
    <row r="272" spans="2:4">
      <c r="B272" s="696">
        <v>44224</v>
      </c>
      <c r="C272" s="693">
        <v>8.8607462431296469E-2</v>
      </c>
      <c r="D272" s="693">
        <v>2.9037427440141705E-2</v>
      </c>
    </row>
    <row r="273" spans="2:4">
      <c r="B273" s="696">
        <v>44225</v>
      </c>
      <c r="C273" s="693">
        <v>8.5283611071126142E-2</v>
      </c>
      <c r="D273" s="693">
        <v>2.9114288602386296E-2</v>
      </c>
    </row>
    <row r="274" spans="2:4">
      <c r="B274" s="696">
        <v>44228</v>
      </c>
      <c r="C274" s="693">
        <v>8.9439024164785774E-2</v>
      </c>
      <c r="D274" s="693">
        <v>2.9191155505567057E-2</v>
      </c>
    </row>
    <row r="275" spans="2:4">
      <c r="B275" s="696">
        <v>44229</v>
      </c>
      <c r="C275" s="693">
        <v>9.2620703059982157E-2</v>
      </c>
      <c r="D275" s="693">
        <v>2.9268028150112757E-2</v>
      </c>
    </row>
    <row r="276" spans="2:4">
      <c r="B276" s="696">
        <v>44230</v>
      </c>
      <c r="C276" s="693">
        <v>9.4903504407079842E-2</v>
      </c>
      <c r="D276" s="693">
        <v>2.9344906536452386E-2</v>
      </c>
    </row>
    <row r="277" spans="2:4">
      <c r="B277" s="696">
        <v>44231</v>
      </c>
      <c r="C277" s="693">
        <v>9.6439967804984095E-2</v>
      </c>
      <c r="D277" s="693">
        <v>2.9421790665014713E-2</v>
      </c>
    </row>
    <row r="278" spans="2:4">
      <c r="B278" s="696">
        <v>44232</v>
      </c>
      <c r="C278" s="693">
        <v>9.8311517405282434E-2</v>
      </c>
      <c r="D278" s="693">
        <v>2.9498680536228727E-2</v>
      </c>
    </row>
    <row r="279" spans="2:4">
      <c r="B279" s="696">
        <v>44235</v>
      </c>
      <c r="C279" s="693">
        <v>9.9436340779203158E-2</v>
      </c>
      <c r="D279" s="693">
        <v>2.9575576150523419E-2</v>
      </c>
    </row>
    <row r="280" spans="2:4">
      <c r="B280" s="696">
        <v>44236</v>
      </c>
      <c r="C280" s="693">
        <v>9.9200599666561695E-2</v>
      </c>
      <c r="D280" s="693">
        <v>2.9652477508327557E-2</v>
      </c>
    </row>
    <row r="281" spans="2:4">
      <c r="B281" s="696">
        <v>44237</v>
      </c>
      <c r="C281" s="693">
        <v>9.8064399737770591E-2</v>
      </c>
      <c r="D281" s="693">
        <v>2.9729384610070353E-2</v>
      </c>
    </row>
    <row r="282" spans="2:4">
      <c r="B282" s="696">
        <v>44238</v>
      </c>
      <c r="C282" s="693">
        <v>0.10000029799986843</v>
      </c>
      <c r="D282" s="693">
        <v>2.9806297456180575E-2</v>
      </c>
    </row>
    <row r="283" spans="2:4">
      <c r="B283" s="696">
        <v>44239</v>
      </c>
      <c r="C283" s="693">
        <v>0.1013324394255124</v>
      </c>
      <c r="D283" s="693">
        <v>2.9883216047087435E-2</v>
      </c>
    </row>
    <row r="284" spans="2:4">
      <c r="B284" s="696">
        <v>44244</v>
      </c>
      <c r="C284" s="693">
        <v>0.10357601980747333</v>
      </c>
      <c r="D284" s="693">
        <v>2.9960140383220146E-2</v>
      </c>
    </row>
    <row r="285" spans="2:4">
      <c r="B285" s="696">
        <v>44245</v>
      </c>
      <c r="C285" s="693">
        <v>0.10278051892682294</v>
      </c>
      <c r="D285" s="693">
        <v>3.0037070465007698E-2</v>
      </c>
    </row>
    <row r="286" spans="2:4">
      <c r="B286" s="696">
        <v>44246</v>
      </c>
      <c r="C286" s="693">
        <v>0.1039625369797792</v>
      </c>
      <c r="D286" s="693">
        <v>3.0114006292879081E-2</v>
      </c>
    </row>
    <row r="287" spans="2:4">
      <c r="B287" s="696">
        <v>44249</v>
      </c>
      <c r="C287" s="693">
        <v>0.10060779647908769</v>
      </c>
      <c r="D287" s="693">
        <v>3.0190947867263729E-2</v>
      </c>
    </row>
    <row r="288" spans="2:4">
      <c r="B288" s="696">
        <v>44250</v>
      </c>
      <c r="C288" s="693">
        <v>0.10170130708139147</v>
      </c>
      <c r="D288" s="693">
        <v>3.0267895188590854E-2</v>
      </c>
    </row>
    <row r="289" spans="2:4">
      <c r="B289" s="696">
        <v>44251</v>
      </c>
      <c r="C289" s="693">
        <v>0.10350754676418217</v>
      </c>
      <c r="D289" s="693">
        <v>3.0344848257289669E-2</v>
      </c>
    </row>
    <row r="290" spans="2:4">
      <c r="B290" s="696">
        <v>44252</v>
      </c>
      <c r="C290" s="693">
        <v>9.958232679724599E-2</v>
      </c>
      <c r="D290" s="693">
        <v>3.0421807073789386E-2</v>
      </c>
    </row>
    <row r="291" spans="2:4">
      <c r="B291" s="696">
        <v>44253</v>
      </c>
      <c r="C291" s="693">
        <v>9.6856891107011567E-2</v>
      </c>
      <c r="D291" s="693">
        <v>3.049877163851944E-2</v>
      </c>
    </row>
    <row r="292" spans="2:4">
      <c r="B292" s="696">
        <v>44256</v>
      </c>
      <c r="C292" s="693">
        <v>9.9315306697011607E-2</v>
      </c>
      <c r="D292" s="693">
        <v>3.0575741951909041E-2</v>
      </c>
    </row>
    <row r="293" spans="2:4">
      <c r="B293" s="696">
        <v>44257</v>
      </c>
      <c r="C293" s="693">
        <v>9.889212911513523E-2</v>
      </c>
      <c r="D293" s="693">
        <v>3.0652718014387625E-2</v>
      </c>
    </row>
    <row r="294" spans="2:4">
      <c r="B294" s="696">
        <v>44258</v>
      </c>
      <c r="C294" s="693">
        <v>9.83965246509797E-2</v>
      </c>
      <c r="D294" s="693">
        <v>3.0729699826384627E-2</v>
      </c>
    </row>
    <row r="295" spans="2:4">
      <c r="B295" s="696">
        <v>44259</v>
      </c>
      <c r="C295" s="693">
        <v>9.8660484177789387E-2</v>
      </c>
      <c r="D295" s="693">
        <v>3.0806687388329479E-2</v>
      </c>
    </row>
    <row r="296" spans="2:4">
      <c r="B296" s="696">
        <v>44260</v>
      </c>
      <c r="C296" s="693">
        <v>0.10100991793044356</v>
      </c>
      <c r="D296" s="693">
        <v>3.0883680700651617E-2</v>
      </c>
    </row>
    <row r="297" spans="2:4">
      <c r="B297" s="696">
        <v>44263</v>
      </c>
      <c r="C297" s="693">
        <v>9.623719082243376E-2</v>
      </c>
      <c r="D297" s="693">
        <v>3.0960679763780474E-2</v>
      </c>
    </row>
    <row r="298" spans="2:4">
      <c r="B298" s="696">
        <v>44264</v>
      </c>
      <c r="C298" s="693">
        <v>9.6935863869367145E-2</v>
      </c>
      <c r="D298" s="693">
        <v>3.1037684578145708E-2</v>
      </c>
    </row>
    <row r="299" spans="2:4">
      <c r="B299" s="696">
        <v>44265</v>
      </c>
      <c r="C299" s="693">
        <v>9.7782170597036533E-2</v>
      </c>
      <c r="D299" s="693">
        <v>3.1114695144176974E-2</v>
      </c>
    </row>
    <row r="300" spans="2:4">
      <c r="B300" s="696">
        <v>44266</v>
      </c>
      <c r="C300" s="693">
        <v>0.10198582107608933</v>
      </c>
      <c r="D300" s="693">
        <v>3.1191711462303928E-2</v>
      </c>
    </row>
    <row r="301" spans="2:4">
      <c r="B301" s="696">
        <v>44267</v>
      </c>
      <c r="C301" s="693">
        <v>0.10242424375893955</v>
      </c>
      <c r="D301" s="693">
        <v>3.1268733532956006E-2</v>
      </c>
    </row>
    <row r="302" spans="2:4">
      <c r="B302" s="696">
        <v>44270</v>
      </c>
      <c r="C302" s="693">
        <v>0.10324191601022314</v>
      </c>
      <c r="D302" s="693">
        <v>3.1345761356562862E-2</v>
      </c>
    </row>
    <row r="303" spans="2:4">
      <c r="B303" s="696">
        <v>44271</v>
      </c>
      <c r="C303" s="693">
        <v>0.10279171060172487</v>
      </c>
      <c r="D303" s="693">
        <v>3.1422794933554377E-2</v>
      </c>
    </row>
    <row r="304" spans="2:4">
      <c r="B304" s="696">
        <v>44272</v>
      </c>
      <c r="C304" s="693">
        <v>0.10509931549713025</v>
      </c>
      <c r="D304" s="693">
        <v>3.1499834264360205E-2</v>
      </c>
    </row>
    <row r="305" spans="2:4">
      <c r="B305" s="696">
        <v>44273</v>
      </c>
      <c r="C305" s="693">
        <v>0.10093451087921679</v>
      </c>
      <c r="D305" s="693">
        <v>3.160689868662625E-2</v>
      </c>
    </row>
    <row r="306" spans="2:4">
      <c r="B306" s="696">
        <v>44274</v>
      </c>
      <c r="C306" s="693">
        <v>0.10316243151384707</v>
      </c>
      <c r="D306" s="693">
        <v>3.1713974221633467E-2</v>
      </c>
    </row>
    <row r="307" spans="2:4">
      <c r="B307" s="696">
        <v>44277</v>
      </c>
      <c r="C307" s="693">
        <v>0.10314977281229054</v>
      </c>
      <c r="D307" s="693">
        <v>3.1821060870535156E-2</v>
      </c>
    </row>
    <row r="308" spans="2:4">
      <c r="B308" s="696">
        <v>44278</v>
      </c>
      <c r="C308" s="693">
        <v>0.10217536461761489</v>
      </c>
      <c r="D308" s="693">
        <v>3.1928158634484838E-2</v>
      </c>
    </row>
    <row r="309" spans="2:4">
      <c r="B309" s="696">
        <v>44279</v>
      </c>
      <c r="C309" s="693">
        <v>0.10077547094017891</v>
      </c>
      <c r="D309" s="693">
        <v>3.2035267514636256E-2</v>
      </c>
    </row>
    <row r="310" spans="2:4">
      <c r="B310" s="696">
        <v>44280</v>
      </c>
      <c r="C310" s="693">
        <v>0.10242768094040944</v>
      </c>
      <c r="D310" s="693">
        <v>3.2142387512143156E-2</v>
      </c>
    </row>
    <row r="311" spans="2:4">
      <c r="B311" s="696">
        <v>44281</v>
      </c>
      <c r="C311" s="693">
        <v>0.10425102888150617</v>
      </c>
      <c r="D311" s="693">
        <v>3.2249518628159501E-2</v>
      </c>
    </row>
    <row r="312" spans="2:4">
      <c r="B312" s="696">
        <v>44284</v>
      </c>
      <c r="C312" s="693">
        <v>0.10441077331414084</v>
      </c>
      <c r="D312" s="693">
        <v>3.2356660863839259E-2</v>
      </c>
    </row>
    <row r="313" spans="2:4">
      <c r="B313" s="696">
        <v>44285</v>
      </c>
      <c r="C313" s="693">
        <v>0.10631588607985432</v>
      </c>
      <c r="D313" s="693">
        <v>3.2463814220336618E-2</v>
      </c>
    </row>
    <row r="314" spans="2:4">
      <c r="B314" s="696">
        <v>44286</v>
      </c>
      <c r="C314" s="693">
        <v>0.10748091408508742</v>
      </c>
      <c r="D314" s="693">
        <v>3.2570978698805986E-2</v>
      </c>
    </row>
    <row r="315" spans="2:4">
      <c r="B315" s="696">
        <v>44287</v>
      </c>
      <c r="C315" s="693">
        <v>0.10805476480850662</v>
      </c>
      <c r="D315" s="693">
        <v>3.2678154300401774E-2</v>
      </c>
    </row>
    <row r="316" spans="2:4">
      <c r="B316" s="696">
        <v>44291</v>
      </c>
      <c r="C316" s="693">
        <v>0.10942015176429098</v>
      </c>
      <c r="D316" s="693">
        <v>3.2785341026278392E-2</v>
      </c>
    </row>
    <row r="317" spans="2:4">
      <c r="B317" s="696">
        <v>44292</v>
      </c>
      <c r="C317" s="693">
        <v>0.10996643690854335</v>
      </c>
      <c r="D317" s="693">
        <v>3.2892538877590471E-2</v>
      </c>
    </row>
    <row r="318" spans="2:4">
      <c r="B318" s="696">
        <v>44293</v>
      </c>
      <c r="C318" s="693">
        <v>0.11021275531865604</v>
      </c>
      <c r="D318" s="693">
        <v>3.2999747855492867E-2</v>
      </c>
    </row>
    <row r="319" spans="2:4">
      <c r="B319" s="696">
        <v>44294</v>
      </c>
      <c r="C319" s="693">
        <v>0.11111715374301845</v>
      </c>
      <c r="D319" s="693">
        <v>3.3106967961140432E-2</v>
      </c>
    </row>
    <row r="320" spans="2:4">
      <c r="B320" s="696">
        <v>44295</v>
      </c>
      <c r="C320" s="693">
        <v>0.1119694644500604</v>
      </c>
      <c r="D320" s="693">
        <v>3.3214199195688021E-2</v>
      </c>
    </row>
    <row r="321" spans="2:4">
      <c r="B321" s="696">
        <v>44298</v>
      </c>
      <c r="C321" s="693">
        <v>0.11271209753253242</v>
      </c>
      <c r="D321" s="693">
        <v>3.3321441560290932E-2</v>
      </c>
    </row>
    <row r="322" spans="2:4">
      <c r="B322" s="696">
        <v>44299</v>
      </c>
      <c r="C322" s="693">
        <v>0.11250778614783363</v>
      </c>
      <c r="D322" s="693">
        <v>3.3428695056104463E-2</v>
      </c>
    </row>
    <row r="323" spans="2:4">
      <c r="B323" s="696">
        <v>44300</v>
      </c>
      <c r="C323" s="693">
        <v>0.11284580209283113</v>
      </c>
      <c r="D323" s="693">
        <v>3.3535959684283911E-2</v>
      </c>
    </row>
    <row r="324" spans="2:4">
      <c r="B324" s="696">
        <v>44301</v>
      </c>
      <c r="C324" s="693">
        <v>0.1129308546920369</v>
      </c>
      <c r="D324" s="693">
        <v>3.3643235445984576E-2</v>
      </c>
    </row>
    <row r="325" spans="2:4">
      <c r="B325" s="696">
        <v>44302</v>
      </c>
      <c r="C325" s="693">
        <v>0.11416942297785337</v>
      </c>
      <c r="D325" s="693">
        <v>3.3750522342362199E-2</v>
      </c>
    </row>
    <row r="326" spans="2:4">
      <c r="B326" s="696">
        <v>44305</v>
      </c>
      <c r="C326" s="693">
        <v>0.11431343793636906</v>
      </c>
      <c r="D326" s="693">
        <v>3.3857820374572523E-2</v>
      </c>
    </row>
    <row r="327" spans="2:4">
      <c r="B327" s="696">
        <v>44306</v>
      </c>
      <c r="C327" s="693">
        <v>0.11286249499146184</v>
      </c>
      <c r="D327" s="693">
        <v>3.3965129543771511E-2</v>
      </c>
    </row>
    <row r="328" spans="2:4">
      <c r="B328" s="696">
        <v>44308</v>
      </c>
      <c r="C328" s="693">
        <v>0.11287375852508275</v>
      </c>
      <c r="D328" s="693">
        <v>3.4072449851114905E-2</v>
      </c>
    </row>
    <row r="329" spans="2:4">
      <c r="B329" s="696">
        <v>44309</v>
      </c>
      <c r="C329" s="693">
        <v>0.11494920235646688</v>
      </c>
      <c r="D329" s="693">
        <v>3.4179781297758893E-2</v>
      </c>
    </row>
    <row r="330" spans="2:4">
      <c r="B330" s="696">
        <v>44312</v>
      </c>
      <c r="C330" s="693">
        <v>0.11587953044895527</v>
      </c>
      <c r="D330" s="693">
        <v>3.428712388485966E-2</v>
      </c>
    </row>
    <row r="331" spans="2:4">
      <c r="B331" s="696">
        <v>44313</v>
      </c>
      <c r="C331" s="693">
        <v>0.11599411550496419</v>
      </c>
      <c r="D331" s="693">
        <v>3.4394477613573615E-2</v>
      </c>
    </row>
    <row r="332" spans="2:4">
      <c r="B332" s="696">
        <v>44314</v>
      </c>
      <c r="C332" s="693">
        <v>0.11710430226124768</v>
      </c>
      <c r="D332" s="693">
        <v>3.4501842485056944E-2</v>
      </c>
    </row>
    <row r="333" spans="2:4">
      <c r="B333" s="696">
        <v>44315</v>
      </c>
      <c r="C333" s="693">
        <v>0.11812093885521757</v>
      </c>
      <c r="D333" s="693">
        <v>3.4609218500466499E-2</v>
      </c>
    </row>
    <row r="334" spans="2:4">
      <c r="B334" s="696">
        <v>44316</v>
      </c>
      <c r="C334" s="693">
        <v>0.11801289266624182</v>
      </c>
      <c r="D334" s="693">
        <v>3.471660566095891E-2</v>
      </c>
    </row>
    <row r="335" spans="2:4">
      <c r="B335" s="696">
        <v>44319</v>
      </c>
      <c r="C335" s="693">
        <v>0.11814452976402645</v>
      </c>
      <c r="D335" s="693">
        <v>3.4824003967690809E-2</v>
      </c>
    </row>
    <row r="336" spans="2:4">
      <c r="B336" s="696">
        <v>44320</v>
      </c>
      <c r="C336" s="693">
        <v>0.11688542666904489</v>
      </c>
      <c r="D336" s="693">
        <v>3.4931413421819268E-2</v>
      </c>
    </row>
    <row r="337" spans="2:4">
      <c r="B337" s="696">
        <v>44321</v>
      </c>
      <c r="C337" s="693">
        <v>0.11811026020670989</v>
      </c>
      <c r="D337" s="693">
        <v>3.5038834024501364E-2</v>
      </c>
    </row>
    <row r="338" spans="2:4">
      <c r="B338" s="696">
        <v>44322</v>
      </c>
      <c r="C338" s="693">
        <v>0.11780785711808939</v>
      </c>
      <c r="D338" s="693">
        <v>3.5176169689179915E-2</v>
      </c>
    </row>
    <row r="339" spans="2:4">
      <c r="B339" s="696">
        <v>44323</v>
      </c>
      <c r="C339" s="693">
        <v>0.12027364432907994</v>
      </c>
      <c r="D339" s="693">
        <v>3.5313523576445016E-2</v>
      </c>
    </row>
    <row r="340" spans="2:4">
      <c r="B340" s="696">
        <v>44326</v>
      </c>
      <c r="C340" s="693">
        <v>0.11892670277953643</v>
      </c>
      <c r="D340" s="693">
        <v>3.5450895688714734E-2</v>
      </c>
    </row>
    <row r="341" spans="2:4">
      <c r="B341" s="696">
        <v>44327</v>
      </c>
      <c r="C341" s="693">
        <v>0.11953641315478492</v>
      </c>
      <c r="D341" s="693">
        <v>3.5588286028407135E-2</v>
      </c>
    </row>
    <row r="342" spans="2:4">
      <c r="B342" s="696">
        <v>44328</v>
      </c>
      <c r="C342" s="693">
        <v>0.11701215880798488</v>
      </c>
      <c r="D342" s="693">
        <v>3.5725694597940727E-2</v>
      </c>
    </row>
    <row r="343" spans="2:4">
      <c r="B343" s="696">
        <v>44329</v>
      </c>
      <c r="C343" s="693">
        <v>0.1176777498286008</v>
      </c>
      <c r="D343" s="693">
        <v>3.5863121399734466E-2</v>
      </c>
    </row>
    <row r="344" spans="2:4">
      <c r="B344" s="696">
        <v>44330</v>
      </c>
      <c r="C344" s="693">
        <v>0.11984936438295701</v>
      </c>
      <c r="D344" s="693">
        <v>3.6000566436207304E-2</v>
      </c>
    </row>
    <row r="345" spans="2:4">
      <c r="B345" s="696">
        <v>44333</v>
      </c>
      <c r="C345" s="693">
        <v>0.12097280313849335</v>
      </c>
      <c r="D345" s="693">
        <v>3.6138029709779085E-2</v>
      </c>
    </row>
    <row r="346" spans="2:4">
      <c r="B346" s="696">
        <v>44334</v>
      </c>
      <c r="C346" s="693">
        <v>0.12049608537825574</v>
      </c>
      <c r="D346" s="693">
        <v>3.6275511222869428E-2</v>
      </c>
    </row>
    <row r="347" spans="2:4">
      <c r="B347" s="696">
        <v>44335</v>
      </c>
      <c r="C347" s="693">
        <v>0.11990082549022674</v>
      </c>
      <c r="D347" s="693">
        <v>3.6413010977898397E-2</v>
      </c>
    </row>
    <row r="348" spans="2:4">
      <c r="B348" s="696">
        <v>44336</v>
      </c>
      <c r="C348" s="693">
        <v>0.12151893098087663</v>
      </c>
      <c r="D348" s="693">
        <v>3.6550528977286501E-2</v>
      </c>
    </row>
    <row r="349" spans="2:4">
      <c r="B349" s="696">
        <v>44337</v>
      </c>
      <c r="C349" s="693">
        <v>0.12185135309038886</v>
      </c>
      <c r="D349" s="693">
        <v>3.6688065223454691E-2</v>
      </c>
    </row>
    <row r="350" spans="2:4">
      <c r="B350" s="696">
        <v>44340</v>
      </c>
      <c r="C350" s="693">
        <v>0.12429637741314448</v>
      </c>
      <c r="D350" s="693">
        <v>3.6825619718823921E-2</v>
      </c>
    </row>
    <row r="351" spans="2:4">
      <c r="B351" s="696">
        <v>44341</v>
      </c>
      <c r="C351" s="693">
        <v>0.12327454823357287</v>
      </c>
      <c r="D351" s="693">
        <v>3.6963192465815586E-2</v>
      </c>
    </row>
    <row r="352" spans="2:4">
      <c r="B352" s="696">
        <v>44342</v>
      </c>
      <c r="C352" s="693">
        <v>0.12402516925091134</v>
      </c>
      <c r="D352" s="693">
        <v>3.7100783466851528E-2</v>
      </c>
    </row>
    <row r="353" spans="2:4">
      <c r="B353" s="696">
        <v>44343</v>
      </c>
      <c r="C353" s="693">
        <v>0.12579822830064602</v>
      </c>
      <c r="D353" s="693">
        <v>3.7238392724353808E-2</v>
      </c>
    </row>
    <row r="354" spans="2:4">
      <c r="B354" s="696">
        <v>44344</v>
      </c>
      <c r="C354" s="693">
        <v>0.12683620564697229</v>
      </c>
      <c r="D354" s="693">
        <v>3.7376020240744712E-2</v>
      </c>
    </row>
    <row r="355" spans="2:4">
      <c r="B355" s="696">
        <v>44347</v>
      </c>
      <c r="C355" s="693">
        <v>0.12765542609130875</v>
      </c>
      <c r="D355" s="693">
        <v>3.7513666018446967E-2</v>
      </c>
    </row>
    <row r="356" spans="2:4">
      <c r="B356" s="696">
        <v>44348</v>
      </c>
      <c r="C356" s="693">
        <v>0.12918170394888584</v>
      </c>
      <c r="D356" s="693">
        <v>3.7651330059883525E-2</v>
      </c>
    </row>
    <row r="357" spans="2:4">
      <c r="B357" s="696">
        <v>44349</v>
      </c>
      <c r="C357" s="693">
        <v>0.1291548704302341</v>
      </c>
      <c r="D357" s="693">
        <v>3.7789012367478003E-2</v>
      </c>
    </row>
    <row r="358" spans="2:4">
      <c r="B358" s="696">
        <v>44351</v>
      </c>
      <c r="C358" s="693">
        <v>0.12957696378421435</v>
      </c>
      <c r="D358" s="693">
        <v>3.7926712943653795E-2</v>
      </c>
    </row>
    <row r="359" spans="2:4">
      <c r="B359" s="696">
        <v>44354</v>
      </c>
      <c r="C359" s="693">
        <v>0.12986267277159458</v>
      </c>
      <c r="D359" s="693">
        <v>3.8064431790835185E-2</v>
      </c>
    </row>
    <row r="360" spans="2:4">
      <c r="B360" s="696">
        <v>44355</v>
      </c>
      <c r="C360" s="693">
        <v>0.12939743360447609</v>
      </c>
      <c r="D360" s="693">
        <v>3.8202168911446233E-2</v>
      </c>
    </row>
    <row r="361" spans="2:4">
      <c r="B361" s="696">
        <v>44356</v>
      </c>
      <c r="C361" s="693">
        <v>0.12923651286767379</v>
      </c>
      <c r="D361" s="693">
        <v>3.8339924307911666E-2</v>
      </c>
    </row>
    <row r="362" spans="2:4">
      <c r="B362" s="696">
        <v>44357</v>
      </c>
      <c r="C362" s="693">
        <v>0.13016286934329213</v>
      </c>
      <c r="D362" s="693">
        <v>3.8477697982656434E-2</v>
      </c>
    </row>
    <row r="363" spans="2:4">
      <c r="B363" s="696">
        <v>44358</v>
      </c>
      <c r="C363" s="693">
        <v>0.12970699867722169</v>
      </c>
      <c r="D363" s="693">
        <v>3.8615489938105707E-2</v>
      </c>
    </row>
    <row r="364" spans="2:4">
      <c r="B364" s="696">
        <v>44361</v>
      </c>
      <c r="C364" s="693">
        <v>0.13145227781696334</v>
      </c>
      <c r="D364" s="693">
        <v>3.8753300176685324E-2</v>
      </c>
    </row>
    <row r="365" spans="2:4">
      <c r="B365" s="696">
        <v>44362</v>
      </c>
      <c r="C365" s="693">
        <v>0.13177006603826147</v>
      </c>
      <c r="D365" s="693">
        <v>3.889112870082112E-2</v>
      </c>
    </row>
    <row r="366" spans="2:4">
      <c r="B366" s="696">
        <v>44363</v>
      </c>
      <c r="C366" s="693">
        <v>0.1324887135444266</v>
      </c>
      <c r="D366" s="693">
        <v>3.9028975512939157E-2</v>
      </c>
    </row>
    <row r="367" spans="2:4">
      <c r="B367" s="696">
        <v>44364</v>
      </c>
      <c r="C367" s="693">
        <v>0.13183200652156035</v>
      </c>
      <c r="D367" s="693">
        <v>3.9196643711258972E-2</v>
      </c>
    </row>
    <row r="368" spans="2:4">
      <c r="B368" s="696">
        <v>44365</v>
      </c>
      <c r="C368" s="693">
        <v>0.1320001620867024</v>
      </c>
      <c r="D368" s="693">
        <v>3.9364338966211054E-2</v>
      </c>
    </row>
    <row r="369" spans="2:4">
      <c r="B369" s="696">
        <v>44368</v>
      </c>
      <c r="C369" s="693">
        <v>0.1337307167522308</v>
      </c>
      <c r="D369" s="693">
        <v>3.9532061282161246E-2</v>
      </c>
    </row>
    <row r="370" spans="2:4">
      <c r="B370" s="696">
        <v>44369</v>
      </c>
      <c r="C370" s="693">
        <v>0.13405503942774066</v>
      </c>
      <c r="D370" s="693">
        <v>3.9699810663476498E-2</v>
      </c>
    </row>
    <row r="371" spans="2:4">
      <c r="B371" s="696">
        <v>44370</v>
      </c>
      <c r="C371" s="693">
        <v>0.13468663396500036</v>
      </c>
      <c r="D371" s="693">
        <v>3.9867587114524428E-2</v>
      </c>
    </row>
    <row r="372" spans="2:4">
      <c r="B372" s="696">
        <v>44371</v>
      </c>
      <c r="C372" s="693">
        <v>0.13580472916195063</v>
      </c>
      <c r="D372" s="693">
        <v>4.0035390639673096E-2</v>
      </c>
    </row>
    <row r="373" spans="2:4">
      <c r="B373" s="696">
        <v>44372</v>
      </c>
      <c r="C373" s="693">
        <v>0.13629672260442072</v>
      </c>
      <c r="D373" s="693">
        <v>4.0203221243291676E-2</v>
      </c>
    </row>
    <row r="374" spans="2:4">
      <c r="B374" s="696">
        <v>44375</v>
      </c>
      <c r="C374" s="693">
        <v>0.13700015236759877</v>
      </c>
      <c r="D374" s="693">
        <v>4.037107892974956E-2</v>
      </c>
    </row>
    <row r="375" spans="2:4">
      <c r="B375" s="696">
        <v>44376</v>
      </c>
      <c r="C375" s="693">
        <v>0.13730378915668662</v>
      </c>
      <c r="D375" s="693">
        <v>4.0538963703417252E-2</v>
      </c>
    </row>
    <row r="376" spans="2:4">
      <c r="B376" s="696">
        <v>44377</v>
      </c>
      <c r="C376" s="693">
        <v>0.13761459683399258</v>
      </c>
      <c r="D376" s="693">
        <v>4.0706875568665923E-2</v>
      </c>
    </row>
    <row r="377" spans="2:4">
      <c r="B377" s="696">
        <v>44378</v>
      </c>
      <c r="C377" s="693">
        <v>0.13767304728225915</v>
      </c>
      <c r="D377" s="693">
        <v>4.0874814529867187E-2</v>
      </c>
    </row>
    <row r="378" spans="2:4">
      <c r="B378" s="696">
        <v>44379</v>
      </c>
      <c r="C378" s="693">
        <v>0.13927186242753176</v>
      </c>
      <c r="D378" s="693">
        <v>4.1042780591393546E-2</v>
      </c>
    </row>
    <row r="379" spans="2:4">
      <c r="B379" s="696">
        <v>44382</v>
      </c>
      <c r="C379" s="693">
        <v>0.13929970825947136</v>
      </c>
      <c r="D379" s="693">
        <v>4.1210773757618391E-2</v>
      </c>
    </row>
    <row r="380" spans="2:4">
      <c r="B380" s="696">
        <v>44383</v>
      </c>
      <c r="C380" s="693">
        <v>0.13615828277905662</v>
      </c>
      <c r="D380" s="693">
        <v>4.1378794032915334E-2</v>
      </c>
    </row>
    <row r="381" spans="2:4">
      <c r="B381" s="696">
        <v>44384</v>
      </c>
      <c r="C381" s="693">
        <v>0.13628175811960541</v>
      </c>
      <c r="D381" s="693">
        <v>4.1546841421659098E-2</v>
      </c>
    </row>
    <row r="382" spans="2:4">
      <c r="B382" s="696">
        <v>44385</v>
      </c>
      <c r="C382" s="693">
        <v>0.13407898027240273</v>
      </c>
      <c r="D382" s="693">
        <v>4.1714915928224849E-2</v>
      </c>
    </row>
    <row r="383" spans="2:4">
      <c r="B383" s="696">
        <v>44386</v>
      </c>
      <c r="C383" s="693">
        <v>0.13509693532484923</v>
      </c>
      <c r="D383" s="693">
        <v>4.1883017556988866E-2</v>
      </c>
    </row>
    <row r="384" spans="2:4">
      <c r="B384" s="696">
        <v>44389</v>
      </c>
      <c r="C384" s="693">
        <v>0.13747247680302399</v>
      </c>
      <c r="D384" s="693">
        <v>4.2051146312327647E-2</v>
      </c>
    </row>
    <row r="385" spans="2:4">
      <c r="B385" s="696">
        <v>44390</v>
      </c>
      <c r="C385" s="693">
        <v>0.13899075126689509</v>
      </c>
      <c r="D385" s="693">
        <v>4.221930219861858E-2</v>
      </c>
    </row>
    <row r="386" spans="2:4">
      <c r="B386" s="696">
        <v>44391</v>
      </c>
      <c r="C386" s="693">
        <v>0.13882986019301402</v>
      </c>
      <c r="D386" s="693">
        <v>4.238748522023994E-2</v>
      </c>
    </row>
    <row r="387" spans="2:4">
      <c r="B387" s="696">
        <v>44392</v>
      </c>
      <c r="C387" s="693">
        <v>0.13772633521944888</v>
      </c>
      <c r="D387" s="693">
        <v>4.2555695381570446E-2</v>
      </c>
    </row>
    <row r="388" spans="2:4">
      <c r="B388" s="696">
        <v>44393</v>
      </c>
      <c r="C388" s="693">
        <v>0.13740512062872967</v>
      </c>
      <c r="D388" s="693">
        <v>4.2723932686989707E-2</v>
      </c>
    </row>
    <row r="389" spans="2:4">
      <c r="B389" s="696">
        <v>44396</v>
      </c>
      <c r="C389" s="693">
        <v>0.13221173553674626</v>
      </c>
      <c r="D389" s="693">
        <v>4.2892197140877775E-2</v>
      </c>
    </row>
    <row r="390" spans="2:4">
      <c r="B390" s="696">
        <v>44397</v>
      </c>
      <c r="C390" s="693">
        <v>0.13383574381407803</v>
      </c>
      <c r="D390" s="693">
        <v>4.306048874761581E-2</v>
      </c>
    </row>
    <row r="391" spans="2:4">
      <c r="B391" s="696">
        <v>44398</v>
      </c>
      <c r="C391" s="693">
        <v>0.13628228593314784</v>
      </c>
      <c r="D391" s="693">
        <v>4.3228807511585421E-2</v>
      </c>
    </row>
    <row r="392" spans="2:4">
      <c r="B392" s="696">
        <v>44399</v>
      </c>
      <c r="C392" s="693">
        <v>0.13778012064422951</v>
      </c>
      <c r="D392" s="693">
        <v>4.33971534371691E-2</v>
      </c>
    </row>
    <row r="393" spans="2:4">
      <c r="B393" s="696">
        <v>44400</v>
      </c>
      <c r="C393" s="693">
        <v>0.13785287113579225</v>
      </c>
      <c r="D393" s="693">
        <v>4.3565526528749787E-2</v>
      </c>
    </row>
    <row r="394" spans="2:4">
      <c r="B394" s="696">
        <v>44403</v>
      </c>
      <c r="C394" s="693">
        <v>0.13756862306309992</v>
      </c>
      <c r="D394" s="693">
        <v>4.3733926790711086E-2</v>
      </c>
    </row>
    <row r="395" spans="2:4">
      <c r="B395" s="696">
        <v>44404</v>
      </c>
      <c r="C395" s="693">
        <v>0.13561610859420314</v>
      </c>
      <c r="D395" s="693">
        <v>4.3902354227437712E-2</v>
      </c>
    </row>
    <row r="396" spans="2:4">
      <c r="B396" s="696">
        <v>44405</v>
      </c>
      <c r="C396" s="693">
        <v>0.13706233986793603</v>
      </c>
      <c r="D396" s="693">
        <v>4.4070808843314824E-2</v>
      </c>
    </row>
    <row r="397" spans="2:4">
      <c r="B397" s="696">
        <v>44406</v>
      </c>
      <c r="C397" s="693">
        <v>0.13829857036784099</v>
      </c>
      <c r="D397" s="693">
        <v>4.4239290642728246E-2</v>
      </c>
    </row>
    <row r="398" spans="2:4">
      <c r="B398" s="696">
        <v>44407</v>
      </c>
      <c r="C398" s="693">
        <v>0.13496289850514942</v>
      </c>
      <c r="D398" s="693">
        <v>4.4407799630064693E-2</v>
      </c>
    </row>
    <row r="399" spans="2:4">
      <c r="B399" s="696">
        <v>44410</v>
      </c>
      <c r="C399" s="693">
        <v>0.13546813581873596</v>
      </c>
      <c r="D399" s="693">
        <v>4.4576335809711543E-2</v>
      </c>
    </row>
    <row r="400" spans="2:4">
      <c r="B400" s="696">
        <v>44411</v>
      </c>
      <c r="C400" s="693">
        <v>0.13639791092057707</v>
      </c>
      <c r="D400" s="693">
        <v>4.4744899186056619E-2</v>
      </c>
    </row>
    <row r="401" spans="2:4">
      <c r="B401" s="696">
        <v>44412</v>
      </c>
      <c r="C401" s="693">
        <v>0.13596619637725849</v>
      </c>
      <c r="D401" s="693">
        <v>4.4913489763488634E-2</v>
      </c>
    </row>
    <row r="402" spans="2:4">
      <c r="B402" s="696">
        <v>44413</v>
      </c>
      <c r="C402" s="693">
        <v>0.13803741988934659</v>
      </c>
      <c r="D402" s="693">
        <v>4.5121737373517989E-2</v>
      </c>
    </row>
    <row r="403" spans="2:4">
      <c r="B403" s="696">
        <v>44414</v>
      </c>
      <c r="C403" s="693">
        <v>0.14005675265409145</v>
      </c>
      <c r="D403" s="693">
        <v>4.5330026486568809E-2</v>
      </c>
    </row>
    <row r="404" spans="2:4">
      <c r="B404" s="696">
        <v>44417</v>
      </c>
      <c r="C404" s="693">
        <v>0.14090073864763486</v>
      </c>
      <c r="D404" s="693">
        <v>4.5538357110912475E-2</v>
      </c>
    </row>
    <row r="405" spans="2:4">
      <c r="B405" s="696">
        <v>44418</v>
      </c>
      <c r="C405" s="693">
        <v>0.14197476517495655</v>
      </c>
      <c r="D405" s="693">
        <v>4.5746729254822149E-2</v>
      </c>
    </row>
    <row r="406" spans="2:4">
      <c r="B406" s="696">
        <v>44419</v>
      </c>
      <c r="C406" s="693">
        <v>0.14203453927869969</v>
      </c>
      <c r="D406" s="693">
        <v>4.5955142926572545E-2</v>
      </c>
    </row>
    <row r="407" spans="2:4">
      <c r="B407" s="696">
        <v>44420</v>
      </c>
      <c r="C407" s="693">
        <v>0.14128334968958867</v>
      </c>
      <c r="D407" s="693">
        <v>4.6163598134440154E-2</v>
      </c>
    </row>
    <row r="408" spans="2:4">
      <c r="B408" s="696">
        <v>44421</v>
      </c>
      <c r="C408" s="693">
        <v>0.14052784977792809</v>
      </c>
      <c r="D408" s="693">
        <v>4.6372094886702797E-2</v>
      </c>
    </row>
    <row r="409" spans="2:4">
      <c r="B409" s="696">
        <v>44424</v>
      </c>
      <c r="C409" s="693">
        <v>0.13776177036861448</v>
      </c>
      <c r="D409" s="693">
        <v>4.6580633191640075E-2</v>
      </c>
    </row>
    <row r="410" spans="2:4">
      <c r="B410" s="696">
        <v>44425</v>
      </c>
      <c r="C410" s="693">
        <v>0.13595512297194445</v>
      </c>
      <c r="D410" s="693">
        <v>4.6789213057533363E-2</v>
      </c>
    </row>
    <row r="411" spans="2:4">
      <c r="B411" s="696">
        <v>44426</v>
      </c>
      <c r="C411" s="693">
        <v>0.13546809150395145</v>
      </c>
      <c r="D411" s="693">
        <v>4.6997834492665813E-2</v>
      </c>
    </row>
    <row r="412" spans="2:4">
      <c r="B412" s="696">
        <v>44427</v>
      </c>
      <c r="C412" s="693">
        <v>0.13676015473216196</v>
      </c>
      <c r="D412" s="693">
        <v>4.7206497505321687E-2</v>
      </c>
    </row>
    <row r="413" spans="2:4">
      <c r="B413" s="696">
        <v>44428</v>
      </c>
      <c r="C413" s="693">
        <v>0.13868748694510846</v>
      </c>
      <c r="D413" s="693">
        <v>4.7415202103787468E-2</v>
      </c>
    </row>
    <row r="414" spans="2:4">
      <c r="B414" s="696">
        <v>44431</v>
      </c>
      <c r="C414" s="693">
        <v>0.13898316107990505</v>
      </c>
      <c r="D414" s="693">
        <v>4.7623948296350971E-2</v>
      </c>
    </row>
    <row r="415" spans="2:4">
      <c r="B415" s="696">
        <v>44432</v>
      </c>
      <c r="C415" s="693">
        <v>0.1423781007091387</v>
      </c>
      <c r="D415" s="693">
        <v>4.7832736091301786E-2</v>
      </c>
    </row>
    <row r="416" spans="2:4">
      <c r="B416" s="696">
        <v>44433</v>
      </c>
      <c r="C416" s="693">
        <v>0.143996956146905</v>
      </c>
      <c r="D416" s="693">
        <v>4.804156549693106E-2</v>
      </c>
    </row>
    <row r="417" spans="2:4">
      <c r="B417" s="696">
        <v>44434</v>
      </c>
      <c r="C417" s="693">
        <v>0.14251990005673476</v>
      </c>
      <c r="D417" s="693">
        <v>4.8250436521531714E-2</v>
      </c>
    </row>
    <row r="418" spans="2:4">
      <c r="B418" s="696">
        <v>44435</v>
      </c>
      <c r="C418" s="693">
        <v>0.14438959642164462</v>
      </c>
      <c r="D418" s="693">
        <v>4.8459349173398447E-2</v>
      </c>
    </row>
    <row r="419" spans="2:4">
      <c r="B419" s="696">
        <v>44438</v>
      </c>
      <c r="C419" s="693">
        <v>0.14431771250500525</v>
      </c>
      <c r="D419" s="693">
        <v>4.8668303460827067E-2</v>
      </c>
    </row>
    <row r="420" spans="2:4">
      <c r="B420" s="696">
        <v>44439</v>
      </c>
      <c r="C420" s="693">
        <v>0.14428690610309025</v>
      </c>
      <c r="D420" s="693">
        <v>4.8877299392115603E-2</v>
      </c>
    </row>
    <row r="421" spans="2:4">
      <c r="B421" s="696">
        <v>44440</v>
      </c>
      <c r="C421" s="693">
        <v>0.14542413444970936</v>
      </c>
      <c r="D421" s="693">
        <v>4.9086336975563638E-2</v>
      </c>
    </row>
    <row r="422" spans="2:4">
      <c r="B422" s="696">
        <v>44441</v>
      </c>
      <c r="C422" s="693">
        <v>0.14481251214021373</v>
      </c>
      <c r="D422" s="693">
        <v>4.9295416219472088E-2</v>
      </c>
    </row>
    <row r="423" spans="2:4">
      <c r="B423" s="696">
        <v>44442</v>
      </c>
      <c r="C423" s="693">
        <v>0.14552761376195011</v>
      </c>
      <c r="D423" s="693">
        <v>4.9504537132143867E-2</v>
      </c>
    </row>
    <row r="424" spans="2:4">
      <c r="B424" s="696">
        <v>44445</v>
      </c>
      <c r="C424" s="693">
        <v>0.14641517332688547</v>
      </c>
      <c r="D424" s="693">
        <v>4.971369972188322E-2</v>
      </c>
    </row>
    <row r="425" spans="2:4">
      <c r="B425" s="696">
        <v>44447</v>
      </c>
      <c r="C425" s="693">
        <v>0.14439574371209929</v>
      </c>
      <c r="D425" s="693">
        <v>4.9922903996996393E-2</v>
      </c>
    </row>
    <row r="426" spans="2:4">
      <c r="B426" s="696">
        <v>44448</v>
      </c>
      <c r="C426" s="693">
        <v>0.14584683602536996</v>
      </c>
      <c r="D426" s="693">
        <v>5.0132149965791184E-2</v>
      </c>
    </row>
    <row r="427" spans="2:4">
      <c r="B427" s="696">
        <v>44449</v>
      </c>
      <c r="C427" s="693">
        <v>0.14574836492119392</v>
      </c>
      <c r="D427" s="693">
        <v>5.0341437636576947E-2</v>
      </c>
    </row>
    <row r="428" spans="2:4">
      <c r="B428" s="696">
        <v>44452</v>
      </c>
      <c r="C428" s="693">
        <v>0.14759663825002001</v>
      </c>
      <c r="D428" s="693">
        <v>5.0550767017664811E-2</v>
      </c>
    </row>
    <row r="429" spans="2:4">
      <c r="B429" s="696">
        <v>44453</v>
      </c>
      <c r="C429" s="693">
        <v>0.14714597479617786</v>
      </c>
      <c r="D429" s="693">
        <v>5.0760138117367459E-2</v>
      </c>
    </row>
    <row r="430" spans="2:4">
      <c r="B430" s="696">
        <v>44454</v>
      </c>
      <c r="C430" s="693">
        <v>0.14848594932598247</v>
      </c>
      <c r="D430" s="693">
        <v>5.0969550943999131E-2</v>
      </c>
    </row>
    <row r="431" spans="2:4">
      <c r="B431" s="696">
        <v>44455</v>
      </c>
      <c r="C431" s="693">
        <v>0.14893875977068705</v>
      </c>
      <c r="D431" s="693">
        <v>5.1179005505876063E-2</v>
      </c>
    </row>
    <row r="432" spans="2:4">
      <c r="B432" s="696">
        <v>44456</v>
      </c>
      <c r="C432" s="693">
        <v>0.1483659173524845</v>
      </c>
      <c r="D432" s="693">
        <v>5.1388501811315823E-2</v>
      </c>
    </row>
    <row r="433" spans="2:4">
      <c r="B433" s="696">
        <v>44459</v>
      </c>
      <c r="C433" s="693">
        <v>0.14459633208379929</v>
      </c>
      <c r="D433" s="693">
        <v>5.1598039868637757E-2</v>
      </c>
    </row>
    <row r="434" spans="2:4">
      <c r="B434" s="696">
        <v>44460</v>
      </c>
      <c r="C434" s="693">
        <v>0.1463150015378798</v>
      </c>
      <c r="D434" s="693">
        <v>5.1807619686162765E-2</v>
      </c>
    </row>
    <row r="435" spans="2:4">
      <c r="B435" s="696">
        <v>44461</v>
      </c>
      <c r="C435" s="693">
        <v>0.14873807744780798</v>
      </c>
      <c r="D435" s="693">
        <v>5.2017241272213743E-2</v>
      </c>
    </row>
    <row r="436" spans="2:4">
      <c r="B436" s="696">
        <v>44462</v>
      </c>
      <c r="C436" s="693">
        <v>0.15225326462157107</v>
      </c>
      <c r="D436" s="693">
        <v>5.2266427713040464E-2</v>
      </c>
    </row>
    <row r="437" spans="2:4">
      <c r="B437" s="696">
        <v>44463</v>
      </c>
      <c r="C437" s="693">
        <v>0.15357324402374295</v>
      </c>
      <c r="D437" s="693">
        <v>5.2515673177502942E-2</v>
      </c>
    </row>
    <row r="438" spans="2:4">
      <c r="B438" s="696">
        <v>44466</v>
      </c>
      <c r="C438" s="693">
        <v>0.15403869271032078</v>
      </c>
      <c r="D438" s="693">
        <v>5.2764977679581548E-2</v>
      </c>
    </row>
    <row r="439" spans="2:4">
      <c r="B439" s="696">
        <v>44467</v>
      </c>
      <c r="C439" s="693">
        <v>0.15154638311666191</v>
      </c>
      <c r="D439" s="693">
        <v>5.3014341233260431E-2</v>
      </c>
    </row>
    <row r="440" spans="2:4">
      <c r="B440" s="696">
        <v>44468</v>
      </c>
      <c r="C440" s="693">
        <v>0.15246149245765728</v>
      </c>
      <c r="D440" s="693">
        <v>5.3263763852526846E-2</v>
      </c>
    </row>
    <row r="441" spans="2:4">
      <c r="B441" s="696">
        <v>44469</v>
      </c>
      <c r="C441" s="693">
        <v>0.15315283545187963</v>
      </c>
      <c r="D441" s="693">
        <v>5.351324555137138E-2</v>
      </c>
    </row>
    <row r="442" spans="2:4">
      <c r="B442" s="696">
        <v>44470</v>
      </c>
      <c r="C442" s="693">
        <v>0.15531943601921872</v>
      </c>
      <c r="D442" s="693">
        <v>5.3762786343787727E-2</v>
      </c>
    </row>
    <row r="443" spans="2:4">
      <c r="B443" s="696">
        <v>44473</v>
      </c>
      <c r="C443" s="693">
        <v>0.15301675627566014</v>
      </c>
      <c r="D443" s="693">
        <v>5.4012386243773358E-2</v>
      </c>
    </row>
    <row r="444" spans="2:4">
      <c r="B444" s="696">
        <v>44474</v>
      </c>
      <c r="C444" s="693">
        <v>0.1542280949101611</v>
      </c>
      <c r="D444" s="693">
        <v>5.4262045265328851E-2</v>
      </c>
    </row>
    <row r="445" spans="2:4">
      <c r="B445" s="696">
        <v>44475</v>
      </c>
      <c r="C445" s="693">
        <v>0.15453934618779908</v>
      </c>
      <c r="D445" s="693">
        <v>5.4511763422457893E-2</v>
      </c>
    </row>
    <row r="446" spans="2:4">
      <c r="B446" s="696">
        <v>44476</v>
      </c>
      <c r="C446" s="693">
        <v>0.1559842885971725</v>
      </c>
      <c r="D446" s="693">
        <v>5.4761540729167724E-2</v>
      </c>
    </row>
    <row r="447" spans="2:4">
      <c r="B447" s="696">
        <v>44477</v>
      </c>
      <c r="C447" s="693">
        <v>0.15855218321538223</v>
      </c>
      <c r="D447" s="693">
        <v>5.5011377199468692E-2</v>
      </c>
    </row>
    <row r="448" spans="2:4">
      <c r="B448" s="696">
        <v>44480</v>
      </c>
      <c r="C448" s="693">
        <v>0.15876186120453673</v>
      </c>
      <c r="D448" s="693">
        <v>5.5261272847374698E-2</v>
      </c>
    </row>
    <row r="449" spans="2:4">
      <c r="B449" s="696">
        <v>44482</v>
      </c>
      <c r="C449" s="693">
        <v>0.15834811889502465</v>
      </c>
      <c r="D449" s="693">
        <v>5.5511227686902975E-2</v>
      </c>
    </row>
    <row r="450" spans="2:4">
      <c r="B450" s="696">
        <v>44483</v>
      </c>
      <c r="C450" s="693">
        <v>0.15937806947439714</v>
      </c>
      <c r="D450" s="693">
        <v>5.5761241732073863E-2</v>
      </c>
    </row>
    <row r="451" spans="2:4">
      <c r="B451" s="696">
        <v>44484</v>
      </c>
      <c r="C451" s="693">
        <v>0.16218186766200016</v>
      </c>
      <c r="D451" s="693">
        <v>5.6011314996911254E-2</v>
      </c>
    </row>
    <row r="452" spans="2:4">
      <c r="B452" s="696">
        <v>44487</v>
      </c>
      <c r="C452" s="693">
        <v>0.16298074626404446</v>
      </c>
      <c r="D452" s="693">
        <v>5.6261447495442152E-2</v>
      </c>
    </row>
    <row r="453" spans="2:4">
      <c r="B453" s="696">
        <v>44488</v>
      </c>
      <c r="C453" s="693">
        <v>0.16151074092881901</v>
      </c>
      <c r="D453" s="693">
        <v>5.6511639241696887E-2</v>
      </c>
    </row>
    <row r="454" spans="2:4">
      <c r="B454" s="696">
        <v>44489</v>
      </c>
      <c r="C454" s="693">
        <v>0.16163543774147127</v>
      </c>
      <c r="D454" s="693">
        <v>5.6761890249709124E-2</v>
      </c>
    </row>
    <row r="455" spans="2:4">
      <c r="B455" s="696">
        <v>44490</v>
      </c>
      <c r="C455" s="693">
        <v>0.16125363226193845</v>
      </c>
      <c r="D455" s="693">
        <v>5.7012200533516078E-2</v>
      </c>
    </row>
    <row r="456" spans="2:4">
      <c r="B456" s="696">
        <v>44491</v>
      </c>
      <c r="C456" s="693">
        <v>0.15946878062649761</v>
      </c>
      <c r="D456" s="693">
        <v>5.7262570107158073E-2</v>
      </c>
    </row>
    <row r="457" spans="2:4">
      <c r="B457" s="696">
        <v>44494</v>
      </c>
      <c r="C457" s="693">
        <v>0.16128854633217871</v>
      </c>
      <c r="D457" s="693">
        <v>5.7512998984678987E-2</v>
      </c>
    </row>
    <row r="458" spans="2:4">
      <c r="B458" s="696">
        <v>44495</v>
      </c>
      <c r="C458" s="693">
        <v>0.15937021802715656</v>
      </c>
      <c r="D458" s="693">
        <v>5.7763487180125583E-2</v>
      </c>
    </row>
    <row r="459" spans="2:4">
      <c r="B459" s="696">
        <v>44496</v>
      </c>
      <c r="C459" s="693">
        <v>0.15735129109466461</v>
      </c>
      <c r="D459" s="693">
        <v>5.8014034707548401E-2</v>
      </c>
    </row>
    <row r="460" spans="2:4">
      <c r="B460" s="696">
        <v>44497</v>
      </c>
      <c r="C460" s="693">
        <v>0.15720106475276663</v>
      </c>
      <c r="D460" s="693">
        <v>5.8323570234295685E-2</v>
      </c>
    </row>
    <row r="461" spans="2:4">
      <c r="B461" s="696">
        <v>44498</v>
      </c>
      <c r="C461" s="693">
        <v>0.15747967803126084</v>
      </c>
      <c r="D461" s="693">
        <v>5.8633196319616943E-2</v>
      </c>
    </row>
    <row r="462" spans="2:4">
      <c r="B462" s="696">
        <v>44501</v>
      </c>
      <c r="C462" s="693">
        <v>0.16062623117757502</v>
      </c>
      <c r="D462" s="693">
        <v>5.8942912990006313E-2</v>
      </c>
    </row>
    <row r="463" spans="2:4">
      <c r="B463" s="696">
        <v>44503</v>
      </c>
      <c r="C463" s="693">
        <v>0.16237148935523549</v>
      </c>
      <c r="D463" s="693">
        <v>5.9252720271965709E-2</v>
      </c>
    </row>
    <row r="464" spans="2:4">
      <c r="B464" s="696">
        <v>44504</v>
      </c>
      <c r="C464" s="693">
        <v>0.1609349629178376</v>
      </c>
      <c r="D464" s="693">
        <v>5.9562618192004591E-2</v>
      </c>
    </row>
    <row r="465" spans="2:4">
      <c r="B465" s="696">
        <v>44505</v>
      </c>
      <c r="C465" s="693">
        <v>0.16281236575178082</v>
      </c>
      <c r="D465" s="693">
        <v>5.9872606776640191E-2</v>
      </c>
    </row>
    <row r="466" spans="2:4">
      <c r="B466" s="696">
        <v>44508</v>
      </c>
      <c r="C466" s="693">
        <v>0.16250086143656994</v>
      </c>
      <c r="D466" s="693">
        <v>6.0182686052397738E-2</v>
      </c>
    </row>
    <row r="467" spans="2:4">
      <c r="B467" s="696">
        <v>44509</v>
      </c>
      <c r="C467" s="693">
        <v>0.1619536024699475</v>
      </c>
      <c r="D467" s="693">
        <v>6.0492856045810228E-2</v>
      </c>
    </row>
    <row r="468" spans="2:4">
      <c r="B468" s="696">
        <v>44510</v>
      </c>
      <c r="C468" s="693">
        <v>0.16484930250854068</v>
      </c>
      <c r="D468" s="693">
        <v>6.0803116783417988E-2</v>
      </c>
    </row>
    <row r="469" spans="2:4">
      <c r="B469" s="696">
        <v>44511</v>
      </c>
      <c r="C469" s="693">
        <v>0.16814503229300093</v>
      </c>
      <c r="D469" s="693">
        <v>6.1113468291769557E-2</v>
      </c>
    </row>
    <row r="470" spans="2:4">
      <c r="B470" s="696">
        <v>44512</v>
      </c>
      <c r="C470" s="693">
        <v>0.16775266567997504</v>
      </c>
      <c r="D470" s="693">
        <v>6.1423910597421028E-2</v>
      </c>
    </row>
    <row r="471" spans="2:4">
      <c r="B471" s="696">
        <v>44516</v>
      </c>
      <c r="C471" s="693">
        <v>0.16718904085488662</v>
      </c>
      <c r="D471" s="693">
        <v>6.1734443726936261E-2</v>
      </c>
    </row>
    <row r="472" spans="2:4">
      <c r="B472" s="696">
        <v>44517</v>
      </c>
      <c r="C472" s="693">
        <v>0.16556412845586821</v>
      </c>
      <c r="D472" s="693">
        <v>6.2045067706887114E-2</v>
      </c>
    </row>
    <row r="473" spans="2:4">
      <c r="B473" s="696">
        <v>44518</v>
      </c>
      <c r="C473" s="693">
        <v>0.16597477871481514</v>
      </c>
      <c r="D473" s="693">
        <v>6.2355782563852769E-2</v>
      </c>
    </row>
    <row r="474" spans="2:4">
      <c r="B474" s="696">
        <v>44519</v>
      </c>
      <c r="C474" s="693">
        <v>0.16660723137509215</v>
      </c>
      <c r="D474" s="693">
        <v>6.2666588324420625E-2</v>
      </c>
    </row>
    <row r="475" spans="2:4">
      <c r="B475" s="696">
        <v>44522</v>
      </c>
      <c r="C475" s="693">
        <v>0.16674902555057503</v>
      </c>
      <c r="D475" s="693">
        <v>6.2977485015185852E-2</v>
      </c>
    </row>
    <row r="476" spans="2:4">
      <c r="B476" s="696">
        <v>44523</v>
      </c>
      <c r="C476" s="693">
        <v>0.16915730084463076</v>
      </c>
      <c r="D476" s="693">
        <v>6.328847266275095E-2</v>
      </c>
    </row>
    <row r="477" spans="2:4">
      <c r="B477" s="696">
        <v>44524</v>
      </c>
      <c r="C477" s="693">
        <v>0.16999109262468726</v>
      </c>
      <c r="D477" s="693">
        <v>6.3599551293726631E-2</v>
      </c>
    </row>
    <row r="478" spans="2:4">
      <c r="B478" s="696">
        <v>44525</v>
      </c>
      <c r="C478" s="693">
        <v>0.17226848176508569</v>
      </c>
      <c r="D478" s="693">
        <v>6.3910720934731158E-2</v>
      </c>
    </row>
    <row r="479" spans="2:4">
      <c r="B479" s="696">
        <v>44526</v>
      </c>
      <c r="C479" s="693">
        <v>0.1658340682335826</v>
      </c>
      <c r="D479" s="693">
        <v>6.4221981612390788E-2</v>
      </c>
    </row>
    <row r="480" spans="2:4">
      <c r="B480" s="696">
        <v>44529</v>
      </c>
      <c r="C480" s="693">
        <v>0.16722360832377303</v>
      </c>
      <c r="D480" s="693">
        <v>6.453333335333955E-2</v>
      </c>
    </row>
    <row r="481" spans="2:4">
      <c r="B481" s="696">
        <v>44530</v>
      </c>
      <c r="C481" s="693">
        <v>0.16277329907311988</v>
      </c>
      <c r="D481" s="693">
        <v>6.4844776184219022E-2</v>
      </c>
    </row>
    <row r="482" spans="2:4">
      <c r="B482" s="696">
        <v>44531</v>
      </c>
      <c r="C482" s="693">
        <v>0.16168691383580858</v>
      </c>
      <c r="D482" s="693">
        <v>6.5156310131678774E-2</v>
      </c>
    </row>
    <row r="483" spans="2:4">
      <c r="B483" s="696">
        <v>44532</v>
      </c>
      <c r="C483" s="693">
        <v>0.16450291877323475</v>
      </c>
      <c r="D483" s="693">
        <v>6.5467935222375928E-2</v>
      </c>
    </row>
    <row r="484" spans="2:4">
      <c r="B484" s="696">
        <v>44533</v>
      </c>
      <c r="C484" s="693">
        <v>0.16472508351677129</v>
      </c>
      <c r="D484" s="693">
        <v>6.5779651482975821E-2</v>
      </c>
    </row>
    <row r="485" spans="2:4">
      <c r="B485" s="696">
        <v>44536</v>
      </c>
      <c r="C485" s="693">
        <v>0.16757342060579328</v>
      </c>
      <c r="D485" s="693">
        <v>6.6091458940151337E-2</v>
      </c>
    </row>
    <row r="486" spans="2:4">
      <c r="B486" s="696">
        <v>44537</v>
      </c>
      <c r="C486" s="693">
        <v>0.16911702529881922</v>
      </c>
      <c r="D486" s="693">
        <v>6.6403357620583137E-2</v>
      </c>
    </row>
    <row r="487" spans="2:4">
      <c r="B487" s="696">
        <v>44538</v>
      </c>
      <c r="C487" s="693">
        <v>0.17051081827134373</v>
      </c>
      <c r="D487" s="693">
        <v>6.6715347550959869E-2</v>
      </c>
    </row>
    <row r="488" spans="2:4">
      <c r="B488" s="696">
        <v>44539</v>
      </c>
      <c r="C488" s="693">
        <v>0.1684934189765257</v>
      </c>
      <c r="D488" s="693">
        <v>6.7086023125886074E-2</v>
      </c>
    </row>
    <row r="489" spans="2:4">
      <c r="B489" s="696">
        <v>44540</v>
      </c>
      <c r="C489" s="693">
        <v>0.17035218980836642</v>
      </c>
      <c r="D489" s="693">
        <v>6.7456827507791806E-2</v>
      </c>
    </row>
    <row r="490" spans="2:4">
      <c r="B490" s="696">
        <v>44543</v>
      </c>
      <c r="C490" s="693">
        <v>0.16972458428669879</v>
      </c>
      <c r="D490" s="693">
        <v>6.7827760741436371E-2</v>
      </c>
    </row>
    <row r="491" spans="2:4">
      <c r="B491" s="696">
        <v>44544</v>
      </c>
      <c r="C491" s="693">
        <v>0.16858067120048004</v>
      </c>
      <c r="D491" s="693">
        <v>6.8198822871594844E-2</v>
      </c>
    </row>
    <row r="492" spans="2:4">
      <c r="B492" s="696">
        <v>44545</v>
      </c>
      <c r="C492" s="693">
        <v>0.17102947850029571</v>
      </c>
      <c r="D492" s="693">
        <v>6.8570013943057839E-2</v>
      </c>
    </row>
    <row r="493" spans="2:4">
      <c r="B493" s="696">
        <v>44546</v>
      </c>
      <c r="C493" s="693">
        <v>0.16975661125421593</v>
      </c>
      <c r="D493" s="693">
        <v>6.8941334000631516E-2</v>
      </c>
    </row>
    <row r="494" spans="2:4">
      <c r="B494" s="696">
        <v>44547</v>
      </c>
      <c r="C494" s="693">
        <v>0.17024078694599587</v>
      </c>
      <c r="D494" s="693">
        <v>6.9312783089137353E-2</v>
      </c>
    </row>
    <row r="495" spans="2:4">
      <c r="B495" s="696">
        <v>44550</v>
      </c>
      <c r="C495" s="693">
        <v>0.16715809946004945</v>
      </c>
      <c r="D495" s="693">
        <v>6.9684361253412819E-2</v>
      </c>
    </row>
    <row r="496" spans="2:4">
      <c r="B496" s="696">
        <v>44551</v>
      </c>
      <c r="C496" s="693">
        <v>0.16936749109872085</v>
      </c>
      <c r="D496" s="693">
        <v>7.0056068538310923E-2</v>
      </c>
    </row>
    <row r="497" spans="2:4">
      <c r="B497" s="696">
        <v>44552</v>
      </c>
      <c r="C497" s="693">
        <v>0.17028858532932789</v>
      </c>
      <c r="D497" s="693">
        <v>7.0427904988699774E-2</v>
      </c>
    </row>
    <row r="498" spans="2:4">
      <c r="B498" s="696">
        <v>44553</v>
      </c>
      <c r="C498" s="693">
        <v>0.17131618034918761</v>
      </c>
      <c r="D498" s="693">
        <v>7.0799870649463692E-2</v>
      </c>
    </row>
    <row r="499" spans="2:4">
      <c r="B499" s="696">
        <v>44554</v>
      </c>
      <c r="C499" s="693">
        <v>0.17164183660396892</v>
      </c>
      <c r="D499" s="693">
        <v>7.1171965565502093E-2</v>
      </c>
    </row>
    <row r="500" spans="2:4">
      <c r="B500" s="696">
        <v>44557</v>
      </c>
      <c r="C500" s="693">
        <v>0.17407242825143565</v>
      </c>
      <c r="D500" s="693">
        <v>7.1544189781730383E-2</v>
      </c>
    </row>
    <row r="501" spans="2:4">
      <c r="B501" s="696">
        <v>44558</v>
      </c>
      <c r="C501" s="693">
        <v>0.17436218649583468</v>
      </c>
      <c r="D501" s="693">
        <v>7.1916543343079287E-2</v>
      </c>
    </row>
    <row r="502" spans="2:4">
      <c r="B502" s="696">
        <v>44559</v>
      </c>
      <c r="C502" s="693">
        <v>0.1744789202406003</v>
      </c>
      <c r="D502" s="693">
        <v>7.2289026294495295E-2</v>
      </c>
    </row>
    <row r="503" spans="2:4">
      <c r="B503" s="696">
        <v>44560</v>
      </c>
      <c r="C503" s="693">
        <v>0.17692397174408936</v>
      </c>
      <c r="D503" s="693">
        <v>7.2661638680940666E-2</v>
      </c>
    </row>
    <row r="504" spans="2:4">
      <c r="B504" s="696">
        <v>44561</v>
      </c>
      <c r="C504" s="693">
        <v>0.17719973242370135</v>
      </c>
      <c r="D504" s="693">
        <v>7.3034380547392974E-2</v>
      </c>
    </row>
    <row r="505" spans="2:4">
      <c r="B505" s="696">
        <v>44564</v>
      </c>
      <c r="C505" s="693">
        <v>0.17775801261090285</v>
      </c>
      <c r="D505" s="693">
        <v>7.3407251938845341E-2</v>
      </c>
    </row>
    <row r="506" spans="2:4">
      <c r="B506" s="696">
        <v>44565</v>
      </c>
      <c r="C506" s="693">
        <v>0.17859369000271053</v>
      </c>
      <c r="D506" s="693">
        <v>7.3780252900307097E-2</v>
      </c>
    </row>
    <row r="507" spans="2:4">
      <c r="B507" s="696">
        <v>44566</v>
      </c>
      <c r="C507" s="693">
        <v>0.17561645767462952</v>
      </c>
      <c r="D507" s="693">
        <v>7.415338347680267E-2</v>
      </c>
    </row>
    <row r="508" spans="2:4">
      <c r="B508" s="696">
        <v>44567</v>
      </c>
      <c r="C508" s="693">
        <v>0.17731361005066248</v>
      </c>
      <c r="D508" s="693">
        <v>7.4526643713372254E-2</v>
      </c>
    </row>
    <row r="509" spans="2:4">
      <c r="B509" s="696">
        <v>44568</v>
      </c>
      <c r="C509" s="693">
        <v>0.17850066591354463</v>
      </c>
      <c r="D509" s="693">
        <v>7.4900033655071807E-2</v>
      </c>
    </row>
    <row r="510" spans="2:4">
      <c r="B510" s="696">
        <v>44571</v>
      </c>
      <c r="C510" s="693">
        <v>0.17888566940536954</v>
      </c>
      <c r="D510" s="693">
        <v>7.5273553346972832E-2</v>
      </c>
    </row>
    <row r="511" spans="2:4">
      <c r="B511" s="696">
        <v>44572</v>
      </c>
      <c r="C511" s="693">
        <v>0.18137601063462472</v>
      </c>
      <c r="D511" s="693">
        <v>7.5647202834162597E-2</v>
      </c>
    </row>
    <row r="512" spans="2:4">
      <c r="B512" s="696">
        <v>44573</v>
      </c>
      <c r="C512" s="693">
        <v>0.18307075721864186</v>
      </c>
      <c r="D512" s="693">
        <v>7.6020982161743911E-2</v>
      </c>
    </row>
    <row r="513" spans="2:4">
      <c r="B513" s="696">
        <v>44574</v>
      </c>
      <c r="C513" s="693">
        <v>0.18140134141421482</v>
      </c>
      <c r="D513" s="693">
        <v>7.6394891374835572E-2</v>
      </c>
    </row>
    <row r="514" spans="2:4">
      <c r="B514" s="696">
        <v>44575</v>
      </c>
      <c r="C514" s="693">
        <v>0.18345356788399703</v>
      </c>
      <c r="D514" s="693">
        <v>7.6768930518571699E-2</v>
      </c>
    </row>
    <row r="515" spans="2:4">
      <c r="B515" s="696">
        <v>44578</v>
      </c>
      <c r="C515" s="693">
        <v>0.1843450200905552</v>
      </c>
      <c r="D515" s="693">
        <v>7.7143099638102175E-2</v>
      </c>
    </row>
    <row r="516" spans="2:4">
      <c r="B516" s="696">
        <v>44579</v>
      </c>
      <c r="C516" s="693">
        <v>0.18469477499034981</v>
      </c>
      <c r="D516" s="693">
        <v>7.7517398778592428E-2</v>
      </c>
    </row>
    <row r="517" spans="2:4">
      <c r="B517" s="696">
        <v>44580</v>
      </c>
      <c r="C517" s="693">
        <v>0.18653703146415324</v>
      </c>
      <c r="D517" s="693">
        <v>7.7891827985224094E-2</v>
      </c>
    </row>
    <row r="518" spans="2:4">
      <c r="B518" s="696">
        <v>44581</v>
      </c>
      <c r="C518" s="693">
        <v>0.18912181867829903</v>
      </c>
      <c r="D518" s="693">
        <v>7.8266387303193907E-2</v>
      </c>
    </row>
    <row r="519" spans="2:4">
      <c r="B519" s="696">
        <v>44582</v>
      </c>
      <c r="C519" s="693">
        <v>0.18766826689753957</v>
      </c>
      <c r="D519" s="693">
        <v>7.8641076777714813E-2</v>
      </c>
    </row>
    <row r="520" spans="2:4">
      <c r="B520" s="696">
        <v>44585</v>
      </c>
      <c r="C520" s="693">
        <v>0.1868912817409738</v>
      </c>
      <c r="D520" s="693">
        <v>7.9015896454015078E-2</v>
      </c>
    </row>
    <row r="521" spans="2:4">
      <c r="B521" s="696">
        <v>44586</v>
      </c>
      <c r="C521" s="693">
        <v>0.18930267308402815</v>
      </c>
      <c r="D521" s="693">
        <v>7.9390846377338953E-2</v>
      </c>
    </row>
    <row r="522" spans="2:4">
      <c r="B522" s="696">
        <v>44587</v>
      </c>
      <c r="C522" s="693">
        <v>0.19193616217456588</v>
      </c>
      <c r="D522" s="693">
        <v>7.9765926592946235E-2</v>
      </c>
    </row>
    <row r="523" spans="2:4">
      <c r="B523" s="696">
        <v>44588</v>
      </c>
      <c r="C523" s="693">
        <v>0.19428400332396967</v>
      </c>
      <c r="D523" s="693">
        <v>8.0141137146112484E-2</v>
      </c>
    </row>
    <row r="524" spans="2:4">
      <c r="B524" s="696">
        <v>44589</v>
      </c>
      <c r="C524" s="693">
        <v>0.19510061232484599</v>
      </c>
      <c r="D524" s="693">
        <v>8.051647808212925E-2</v>
      </c>
    </row>
    <row r="525" spans="2:4">
      <c r="B525" s="696">
        <v>44592</v>
      </c>
      <c r="C525" s="693">
        <v>0.1964801062214927</v>
      </c>
      <c r="D525" s="693">
        <v>8.0891949446303402E-2</v>
      </c>
    </row>
    <row r="526" spans="2:4">
      <c r="B526" s="696">
        <v>44593</v>
      </c>
      <c r="C526" s="693">
        <v>0.19721495567437164</v>
      </c>
      <c r="D526" s="693">
        <v>8.1267551283957573E-2</v>
      </c>
    </row>
    <row r="527" spans="2:4">
      <c r="B527" s="696">
        <v>44594</v>
      </c>
      <c r="C527" s="693">
        <v>0.19681904908044112</v>
      </c>
      <c r="D527" s="693">
        <v>8.1643283640430608E-2</v>
      </c>
    </row>
    <row r="528" spans="2:4">
      <c r="B528" s="696">
        <v>44595</v>
      </c>
      <c r="C528" s="693">
        <v>0.19761963672191984</v>
      </c>
      <c r="D528" s="693">
        <v>8.2077753154076394E-2</v>
      </c>
    </row>
    <row r="529" spans="2:4">
      <c r="B529" s="696">
        <v>44596</v>
      </c>
      <c r="C529" s="693">
        <v>0.2010446077797563</v>
      </c>
      <c r="D529" s="693">
        <v>8.2512397183443831E-2</v>
      </c>
    </row>
    <row r="530" spans="2:4">
      <c r="B530" s="696">
        <v>44599</v>
      </c>
      <c r="C530" s="693">
        <v>0.20039108101058933</v>
      </c>
      <c r="D530" s="693">
        <v>8.2947215798631735E-2</v>
      </c>
    </row>
    <row r="531" spans="2:4">
      <c r="B531" s="696">
        <v>44600</v>
      </c>
      <c r="C531" s="693">
        <v>0.20162505702772471</v>
      </c>
      <c r="D531" s="693">
        <v>8.3382209069766899E-2</v>
      </c>
    </row>
    <row r="532" spans="2:4">
      <c r="B532" s="696">
        <v>44601</v>
      </c>
      <c r="C532" s="693">
        <v>0.20268030925941094</v>
      </c>
      <c r="D532" s="693">
        <v>8.3817377067004317E-2</v>
      </c>
    </row>
    <row r="533" spans="2:4">
      <c r="B533" s="696">
        <v>44602</v>
      </c>
      <c r="C533" s="693">
        <v>0.20467205418403789</v>
      </c>
      <c r="D533" s="693">
        <v>8.4252719860527181E-2</v>
      </c>
    </row>
    <row r="534" spans="2:4">
      <c r="B534" s="696">
        <v>44603</v>
      </c>
      <c r="C534" s="693">
        <v>0.20421835812823974</v>
      </c>
      <c r="D534" s="693">
        <v>8.4688237520546661E-2</v>
      </c>
    </row>
    <row r="535" spans="2:4">
      <c r="B535" s="696">
        <v>44606</v>
      </c>
      <c r="C535" s="693">
        <v>0.20616363933659643</v>
      </c>
      <c r="D535" s="693">
        <v>8.5123930117302571E-2</v>
      </c>
    </row>
    <row r="536" spans="2:4">
      <c r="B536" s="696">
        <v>44607</v>
      </c>
      <c r="C536" s="693">
        <v>0.20808953509200578</v>
      </c>
      <c r="D536" s="693">
        <v>8.5559797721062703E-2</v>
      </c>
    </row>
    <row r="537" spans="2:4">
      <c r="B537" s="696">
        <v>44608</v>
      </c>
      <c r="C537" s="693">
        <v>0.20836341938314162</v>
      </c>
      <c r="D537" s="693">
        <v>8.5995840402122825E-2</v>
      </c>
    </row>
    <row r="538" spans="2:4">
      <c r="B538" s="696">
        <v>44609</v>
      </c>
      <c r="C538" s="693">
        <v>0.2068852124185705</v>
      </c>
      <c r="D538" s="693">
        <v>8.6432058230807352E-2</v>
      </c>
    </row>
    <row r="539" spans="2:4">
      <c r="B539" s="696">
        <v>44610</v>
      </c>
      <c r="C539" s="693">
        <v>0.20595713271429905</v>
      </c>
      <c r="D539" s="693">
        <v>8.6868451277468894E-2</v>
      </c>
    </row>
    <row r="540" spans="2:4">
      <c r="B540" s="696">
        <v>44613</v>
      </c>
      <c r="C540" s="693">
        <v>0.20539226076176575</v>
      </c>
      <c r="D540" s="693">
        <v>8.7305019612488044E-2</v>
      </c>
    </row>
    <row r="541" spans="2:4">
      <c r="B541" s="696">
        <v>44614</v>
      </c>
      <c r="C541" s="693">
        <v>0.20697728052910258</v>
      </c>
      <c r="D541" s="693">
        <v>8.7741763306273812E-2</v>
      </c>
    </row>
    <row r="542" spans="2:4">
      <c r="B542" s="696">
        <v>44615</v>
      </c>
      <c r="C542" s="693">
        <v>0.20789822289146609</v>
      </c>
      <c r="D542" s="693">
        <v>8.8178682429263633E-2</v>
      </c>
    </row>
    <row r="543" spans="2:4">
      <c r="B543" s="696">
        <v>44616</v>
      </c>
      <c r="C543" s="693">
        <v>0.20889356551161975</v>
      </c>
      <c r="D543" s="693">
        <v>8.8615777051922917E-2</v>
      </c>
    </row>
    <row r="544" spans="2:4">
      <c r="B544" s="696">
        <v>44617</v>
      </c>
      <c r="C544" s="693">
        <v>0.2105426885830437</v>
      </c>
      <c r="D544" s="693">
        <v>8.905304724474572E-2</v>
      </c>
    </row>
    <row r="545" spans="2:4">
      <c r="B545" s="696">
        <v>44622</v>
      </c>
      <c r="C545" s="693">
        <v>0.2104145834062916</v>
      </c>
      <c r="D545" s="693">
        <v>8.9490493078254074E-2</v>
      </c>
    </row>
    <row r="546" spans="2:4">
      <c r="B546" s="696">
        <v>44623</v>
      </c>
      <c r="C546" s="693">
        <v>0.21112876979151052</v>
      </c>
      <c r="D546" s="693">
        <v>8.9928114622998656E-2</v>
      </c>
    </row>
    <row r="547" spans="2:4">
      <c r="B547" s="696">
        <v>44624</v>
      </c>
      <c r="C547" s="693">
        <v>0.21050927324354718</v>
      </c>
      <c r="D547" s="693">
        <v>9.0365911949558342E-2</v>
      </c>
    </row>
    <row r="548" spans="2:4">
      <c r="B548" s="696">
        <v>44627</v>
      </c>
      <c r="C548" s="693">
        <v>0.21019705866971816</v>
      </c>
      <c r="D548" s="693">
        <v>9.0803885128540429E-2</v>
      </c>
    </row>
    <row r="549" spans="2:4">
      <c r="B549" s="696">
        <v>44628</v>
      </c>
      <c r="C549" s="693">
        <v>0.21383993365428444</v>
      </c>
      <c r="D549" s="693">
        <v>9.1242034230580416E-2</v>
      </c>
    </row>
    <row r="550" spans="2:4">
      <c r="B550" s="696">
        <v>44629</v>
      </c>
      <c r="C550" s="693">
        <v>0.21717052971618966</v>
      </c>
      <c r="D550" s="693">
        <v>9.1680359326342442E-2</v>
      </c>
    </row>
    <row r="551" spans="2:4">
      <c r="B551" s="696">
        <v>44630</v>
      </c>
      <c r="C551" s="693">
        <v>0.21891260929633516</v>
      </c>
      <c r="D551" s="693">
        <v>9.2118860486518628E-2</v>
      </c>
    </row>
    <row r="552" spans="2:4">
      <c r="B552" s="696">
        <v>44631</v>
      </c>
      <c r="C552" s="693">
        <v>0.21804700514557984</v>
      </c>
      <c r="D552" s="693">
        <v>9.2557537781829957E-2</v>
      </c>
    </row>
    <row r="553" spans="2:4">
      <c r="B553" s="696">
        <v>44634</v>
      </c>
      <c r="C553" s="693">
        <v>0.21832814565683978</v>
      </c>
      <c r="D553" s="693">
        <v>9.2996391283025392E-2</v>
      </c>
    </row>
    <row r="554" spans="2:4">
      <c r="B554" s="696">
        <v>44635</v>
      </c>
      <c r="C554" s="693">
        <v>0.21909099731284187</v>
      </c>
      <c r="D554" s="693">
        <v>9.343542106088254E-2</v>
      </c>
    </row>
    <row r="555" spans="2:4">
      <c r="B555" s="696">
        <v>44636</v>
      </c>
      <c r="C555" s="693">
        <v>0.2220832660942913</v>
      </c>
      <c r="D555" s="693">
        <v>9.3874627186207427E-2</v>
      </c>
    </row>
    <row r="556" spans="2:4">
      <c r="B556" s="696">
        <v>44637</v>
      </c>
      <c r="C556" s="693">
        <v>0.22568241248222343</v>
      </c>
      <c r="D556" s="693">
        <v>9.4353079659867944E-2</v>
      </c>
    </row>
    <row r="557" spans="2:4">
      <c r="B557" s="696">
        <v>44638</v>
      </c>
      <c r="C557" s="693">
        <v>0.22906062547219852</v>
      </c>
      <c r="D557" s="693">
        <v>9.4831741405015268E-2</v>
      </c>
    </row>
    <row r="558" spans="2:4">
      <c r="B558" s="696">
        <v>44641</v>
      </c>
      <c r="C558" s="693">
        <v>0.23294242465361026</v>
      </c>
      <c r="D558" s="693">
        <v>9.5310612513183068E-2</v>
      </c>
    </row>
    <row r="559" spans="2:4">
      <c r="B559" s="696">
        <v>44642</v>
      </c>
      <c r="C559" s="693">
        <v>0.23640372407095578</v>
      </c>
      <c r="D559" s="693">
        <v>9.5789693075945204E-2</v>
      </c>
    </row>
    <row r="560" spans="2:4">
      <c r="B560" s="696">
        <v>44643</v>
      </c>
      <c r="C560" s="693">
        <v>0.23801960978858183</v>
      </c>
      <c r="D560" s="693">
        <v>9.6268983184915502E-2</v>
      </c>
    </row>
    <row r="561" spans="2:4">
      <c r="B561" s="696">
        <v>44644</v>
      </c>
      <c r="C561" s="693">
        <v>0.24136712896839252</v>
      </c>
      <c r="D561" s="693">
        <v>9.6748482931747981E-2</v>
      </c>
    </row>
    <row r="562" spans="2:4">
      <c r="B562" s="696">
        <v>44645</v>
      </c>
      <c r="C562" s="693">
        <v>0.24470007023648233</v>
      </c>
      <c r="D562" s="693">
        <v>9.7228192408136405E-2</v>
      </c>
    </row>
    <row r="563" spans="2:4">
      <c r="B563" s="696">
        <v>44648</v>
      </c>
      <c r="C563" s="693">
        <v>0.24448517713468854</v>
      </c>
      <c r="D563" s="693">
        <v>9.770811170581517E-2</v>
      </c>
    </row>
    <row r="564" spans="2:4">
      <c r="B564" s="696">
        <v>44649</v>
      </c>
      <c r="C564" s="693">
        <v>0.24462261241830596</v>
      </c>
      <c r="D564" s="693">
        <v>9.8188240916558422E-2</v>
      </c>
    </row>
    <row r="565" spans="2:4">
      <c r="B565" s="696">
        <v>44650</v>
      </c>
      <c r="C565" s="693">
        <v>0.24299149513073881</v>
      </c>
      <c r="D565" s="693">
        <v>9.8668580132180495E-2</v>
      </c>
    </row>
    <row r="566" spans="2:4">
      <c r="B566" s="696">
        <v>44651</v>
      </c>
      <c r="C566" s="693">
        <v>0.24201938690257996</v>
      </c>
      <c r="D566" s="693">
        <v>9.9149129444535911E-2</v>
      </c>
    </row>
    <row r="567" spans="2:4">
      <c r="B567" s="696">
        <v>44652</v>
      </c>
      <c r="C567" s="693">
        <v>0.24587431676975369</v>
      </c>
      <c r="D567" s="693">
        <v>9.9629888945519385E-2</v>
      </c>
    </row>
    <row r="568" spans="2:4">
      <c r="B568" s="696">
        <v>44655</v>
      </c>
      <c r="C568" s="693">
        <v>0.24704173043623356</v>
      </c>
      <c r="D568" s="693">
        <v>0.10011085872706604</v>
      </c>
    </row>
    <row r="569" spans="2:4">
      <c r="B569" s="696">
        <v>44656</v>
      </c>
      <c r="C569" s="693">
        <v>0.24769667215952618</v>
      </c>
      <c r="D569" s="693">
        <v>0.10059203888115076</v>
      </c>
    </row>
    <row r="570" spans="2:4">
      <c r="B570" s="696">
        <v>44657</v>
      </c>
      <c r="C570" s="693">
        <v>0.24735242579778771</v>
      </c>
      <c r="D570" s="693">
        <v>0.10107342949978904</v>
      </c>
    </row>
    <row r="571" spans="2:4">
      <c r="B571" s="696">
        <v>44658</v>
      </c>
      <c r="C571" s="693">
        <v>0.24889748236127884</v>
      </c>
      <c r="D571" s="693">
        <v>0.10155503067503635</v>
      </c>
    </row>
    <row r="572" spans="2:4">
      <c r="B572" s="696">
        <v>44659</v>
      </c>
      <c r="C572" s="693">
        <v>0.25132562360089494</v>
      </c>
      <c r="D572" s="693">
        <v>0.10203684249898859</v>
      </c>
    </row>
    <row r="573" spans="2:4">
      <c r="B573" s="696">
        <v>44662</v>
      </c>
      <c r="C573" s="693">
        <v>0.2503496487422896</v>
      </c>
      <c r="D573" s="693">
        <v>0.10251886506378205</v>
      </c>
    </row>
    <row r="574" spans="2:4">
      <c r="B574" s="696">
        <v>44663</v>
      </c>
      <c r="C574" s="693">
        <v>0.25060712765575199</v>
      </c>
      <c r="D574" s="693">
        <v>0.103001098461593</v>
      </c>
    </row>
    <row r="575" spans="2:4">
      <c r="B575" s="696">
        <v>44664</v>
      </c>
      <c r="C575" s="693">
        <v>0.25197795331685091</v>
      </c>
      <c r="D575" s="693">
        <v>0.10348354278463834</v>
      </c>
    </row>
    <row r="576" spans="2:4">
      <c r="B576" s="696">
        <v>44665</v>
      </c>
      <c r="C576" s="693">
        <v>0.25372420254441552</v>
      </c>
      <c r="D576" s="693">
        <v>0.10396619812517516</v>
      </c>
    </row>
    <row r="577" spans="2:4">
      <c r="B577" s="696">
        <v>44669</v>
      </c>
      <c r="C577" s="693">
        <v>0.25436894240157448</v>
      </c>
      <c r="D577" s="693">
        <v>0.10444906457550074</v>
      </c>
    </row>
    <row r="578" spans="2:4">
      <c r="B578" s="696">
        <v>44670</v>
      </c>
      <c r="C578" s="693">
        <v>0.25640280669607263</v>
      </c>
      <c r="D578" s="693">
        <v>0.104932142227953</v>
      </c>
    </row>
    <row r="579" spans="2:4">
      <c r="B579" s="696">
        <v>44671</v>
      </c>
      <c r="C579" s="693">
        <v>0.2569976449878415</v>
      </c>
      <c r="D579" s="693">
        <v>0.10541543117491026</v>
      </c>
    </row>
    <row r="580" spans="2:4">
      <c r="B580" s="696">
        <v>44673</v>
      </c>
      <c r="C580" s="693">
        <v>0.25686151010913427</v>
      </c>
      <c r="D580" s="693">
        <v>0.10589893150879104</v>
      </c>
    </row>
    <row r="581" spans="2:4">
      <c r="B581" s="696">
        <v>44676</v>
      </c>
      <c r="C581" s="693">
        <v>0.25652590367619532</v>
      </c>
      <c r="D581" s="693">
        <v>0.10638264332205427</v>
      </c>
    </row>
    <row r="582" spans="2:4">
      <c r="B582" s="696">
        <v>44677</v>
      </c>
      <c r="C582" s="693">
        <v>0.25573315696552634</v>
      </c>
      <c r="D582" s="693">
        <v>0.10686656670719952</v>
      </c>
    </row>
    <row r="583" spans="2:4">
      <c r="B583" s="696">
        <v>44678</v>
      </c>
      <c r="C583" s="693">
        <v>0.25715209204628309</v>
      </c>
      <c r="D583" s="693">
        <v>0.10735070175676675</v>
      </c>
    </row>
    <row r="584" spans="2:4">
      <c r="B584" s="696">
        <v>44679</v>
      </c>
      <c r="C584" s="693">
        <v>0.26005057548981836</v>
      </c>
      <c r="D584" s="693">
        <v>0.10783504856333659</v>
      </c>
    </row>
    <row r="585" spans="2:4">
      <c r="B585" s="696">
        <v>44680</v>
      </c>
      <c r="C585" s="693">
        <v>0.25971059807483976</v>
      </c>
      <c r="D585" s="693">
        <v>0.1083196072195296</v>
      </c>
    </row>
    <row r="586" spans="2:4">
      <c r="B586" s="696">
        <v>44683</v>
      </c>
      <c r="C586" s="693">
        <v>0.25955206088195704</v>
      </c>
      <c r="D586" s="693">
        <v>0.10880437781800745</v>
      </c>
    </row>
    <row r="587" spans="2:4">
      <c r="B587" s="696">
        <v>44684</v>
      </c>
      <c r="C587" s="693">
        <v>0.2608264783042249</v>
      </c>
      <c r="D587" s="693">
        <v>0.10928936045147197</v>
      </c>
    </row>
    <row r="588" spans="2:4">
      <c r="B588" s="696">
        <v>44685</v>
      </c>
      <c r="C588" s="693">
        <v>0.26475623442695118</v>
      </c>
      <c r="D588" s="693">
        <v>0.10977455521266566</v>
      </c>
    </row>
    <row r="589" spans="2:4">
      <c r="B589" s="696">
        <v>44686</v>
      </c>
      <c r="C589" s="693">
        <v>0.26315898771076651</v>
      </c>
      <c r="D589" s="693">
        <v>0.11029924797805268</v>
      </c>
    </row>
    <row r="590" spans="2:4">
      <c r="B590" s="696">
        <v>44687</v>
      </c>
      <c r="C590" s="693">
        <v>0.26291385326186245</v>
      </c>
      <c r="D590" s="693">
        <v>0.11082418881409217</v>
      </c>
    </row>
    <row r="591" spans="2:4">
      <c r="B591" s="696">
        <v>44690</v>
      </c>
      <c r="C591" s="693">
        <v>0.26007740153282377</v>
      </c>
      <c r="D591" s="693">
        <v>0.11134937783807008</v>
      </c>
    </row>
    <row r="592" spans="2:4">
      <c r="B592" s="696">
        <v>44691</v>
      </c>
      <c r="C592" s="693">
        <v>0.26111890469381871</v>
      </c>
      <c r="D592" s="693">
        <v>0.11187481516732767</v>
      </c>
    </row>
    <row r="593" spans="2:4">
      <c r="B593" s="696">
        <v>44692</v>
      </c>
      <c r="C593" s="693">
        <v>0.26183506828553904</v>
      </c>
      <c r="D593" s="693">
        <v>0.1124005009192619</v>
      </c>
    </row>
    <row r="594" spans="2:4">
      <c r="B594" s="696">
        <v>44693</v>
      </c>
      <c r="C594" s="693">
        <v>0.26250060304132483</v>
      </c>
      <c r="D594" s="693">
        <v>0.11292643521132484</v>
      </c>
    </row>
    <row r="595" spans="2:4">
      <c r="B595" s="696">
        <v>44694</v>
      </c>
      <c r="C595" s="693">
        <v>0.26639120772031988</v>
      </c>
      <c r="D595" s="693">
        <v>0.11345261816102448</v>
      </c>
    </row>
    <row r="596" spans="2:4">
      <c r="B596" s="696">
        <v>44697</v>
      </c>
      <c r="C596" s="693">
        <v>0.26755451810851372</v>
      </c>
      <c r="D596" s="693">
        <v>0.11397904988592411</v>
      </c>
    </row>
    <row r="597" spans="2:4">
      <c r="B597" s="696">
        <v>44698</v>
      </c>
      <c r="C597" s="693">
        <v>0.27004149337420502</v>
      </c>
      <c r="D597" s="693">
        <v>0.11450573050364277</v>
      </c>
    </row>
    <row r="598" spans="2:4">
      <c r="B598" s="696">
        <v>44699</v>
      </c>
      <c r="C598" s="693">
        <v>0.26716711031272244</v>
      </c>
      <c r="D598" s="693">
        <v>0.1150326601318552</v>
      </c>
    </row>
    <row r="599" spans="2:4">
      <c r="B599" s="696">
        <v>44700</v>
      </c>
      <c r="C599" s="693">
        <v>0.26912451744543131</v>
      </c>
      <c r="D599" s="693">
        <v>0.11555983888829147</v>
      </c>
    </row>
    <row r="600" spans="2:4">
      <c r="B600" s="696">
        <v>44701</v>
      </c>
      <c r="C600" s="693">
        <v>0.27041736829412799</v>
      </c>
      <c r="D600" s="693">
        <v>0.11608726689073734</v>
      </c>
    </row>
    <row r="601" spans="2:4">
      <c r="B601" s="696">
        <v>44704</v>
      </c>
      <c r="C601" s="693">
        <v>0.27233818766776885</v>
      </c>
      <c r="D601" s="693">
        <v>0.11661494425703456</v>
      </c>
    </row>
    <row r="602" spans="2:4">
      <c r="B602" s="696">
        <v>44705</v>
      </c>
      <c r="C602" s="693">
        <v>0.27054681826638816</v>
      </c>
      <c r="D602" s="693">
        <v>0.11714287110508037</v>
      </c>
    </row>
    <row r="603" spans="2:4">
      <c r="B603" s="696">
        <v>44706</v>
      </c>
      <c r="C603" s="693">
        <v>0.27222236552805756</v>
      </c>
      <c r="D603" s="693">
        <v>0.11767104755282776</v>
      </c>
    </row>
    <row r="604" spans="2:4">
      <c r="B604" s="696">
        <v>44707</v>
      </c>
      <c r="C604" s="693">
        <v>0.27474748101755497</v>
      </c>
      <c r="D604" s="693">
        <v>0.11819947371828543</v>
      </c>
    </row>
    <row r="605" spans="2:4">
      <c r="B605" s="696">
        <v>44708</v>
      </c>
      <c r="C605" s="693">
        <v>0.2763574931596009</v>
      </c>
      <c r="D605" s="693">
        <v>0.11872814971951806</v>
      </c>
    </row>
    <row r="606" spans="2:4">
      <c r="B606" s="696">
        <v>44711</v>
      </c>
      <c r="C606" s="693">
        <v>0.27590136753903938</v>
      </c>
      <c r="D606" s="693">
        <v>0.11925707567464605</v>
      </c>
    </row>
    <row r="607" spans="2:4">
      <c r="B607" s="696">
        <v>44712</v>
      </c>
      <c r="C607" s="693">
        <v>0.27730993346476929</v>
      </c>
      <c r="D607" s="693">
        <v>0.11978625170184576</v>
      </c>
    </row>
    <row r="608" spans="2:4">
      <c r="B608" s="696">
        <v>44713</v>
      </c>
      <c r="C608" s="693">
        <v>0.27861213547814101</v>
      </c>
      <c r="D608" s="693">
        <v>0.12031567791934927</v>
      </c>
    </row>
    <row r="609" spans="2:4">
      <c r="B609" s="696">
        <v>44714</v>
      </c>
      <c r="C609" s="693">
        <v>0.2803650712394834</v>
      </c>
      <c r="D609" s="693">
        <v>0.12084535444544464</v>
      </c>
    </row>
    <row r="610" spans="2:4">
      <c r="B610" s="696">
        <v>44715</v>
      </c>
      <c r="C610" s="693">
        <v>0.28003655706706576</v>
      </c>
      <c r="D610" s="693">
        <v>0.12137528139847564</v>
      </c>
    </row>
    <row r="611" spans="2:4">
      <c r="B611" s="696">
        <v>44718</v>
      </c>
      <c r="C611" s="693">
        <v>0.28043765350271532</v>
      </c>
      <c r="D611" s="693">
        <v>0.12190545889684246</v>
      </c>
    </row>
    <row r="612" spans="2:4">
      <c r="B612" s="696">
        <v>44719</v>
      </c>
      <c r="C612" s="693">
        <v>0.28102512294297388</v>
      </c>
      <c r="D612" s="693">
        <v>0.12243588705900077</v>
      </c>
    </row>
    <row r="613" spans="2:4">
      <c r="B613" s="696">
        <v>44720</v>
      </c>
      <c r="C613" s="693">
        <v>0.28173961517398127</v>
      </c>
      <c r="D613" s="693">
        <v>0.12296656600346245</v>
      </c>
    </row>
    <row r="614" spans="2:4">
      <c r="B614" s="696">
        <v>44721</v>
      </c>
      <c r="C614" s="693">
        <v>0.28230386089793336</v>
      </c>
      <c r="D614" s="693">
        <v>0.12349749584879555</v>
      </c>
    </row>
    <row r="615" spans="2:4">
      <c r="B615" s="696">
        <v>44722</v>
      </c>
      <c r="C615" s="693">
        <v>0.28268382330917974</v>
      </c>
      <c r="D615" s="693">
        <v>0.12402867671362383</v>
      </c>
    </row>
    <row r="616" spans="2:4">
      <c r="B616" s="696">
        <v>44725</v>
      </c>
      <c r="C616" s="693">
        <v>0.28230418011349112</v>
      </c>
      <c r="D616" s="693">
        <v>0.12456010871662748</v>
      </c>
    </row>
    <row r="617" spans="2:4">
      <c r="B617" s="696">
        <v>44726</v>
      </c>
      <c r="C617" s="693">
        <v>0.28124522446890676</v>
      </c>
      <c r="D617" s="693">
        <v>0.12509179197654285</v>
      </c>
    </row>
    <row r="618" spans="2:4">
      <c r="B618" s="696">
        <v>44727</v>
      </c>
      <c r="C618" s="693">
        <v>0.28288598811469257</v>
      </c>
      <c r="D618" s="693">
        <v>0.12562372661216203</v>
      </c>
    </row>
    <row r="619" spans="2:4">
      <c r="B619" s="696">
        <v>44729</v>
      </c>
      <c r="C619" s="693">
        <v>0.28074916559311602</v>
      </c>
      <c r="D619" s="693">
        <v>0.12617570423587887</v>
      </c>
    </row>
    <row r="620" spans="2:4">
      <c r="B620" s="696">
        <v>44732</v>
      </c>
      <c r="C620" s="693">
        <v>0.28120995087020106</v>
      </c>
      <c r="D620" s="693">
        <v>0.12672795253556823</v>
      </c>
    </row>
    <row r="621" spans="2:4">
      <c r="B621" s="696">
        <v>44733</v>
      </c>
      <c r="C621" s="693">
        <v>0.28171240117016971</v>
      </c>
      <c r="D621" s="693">
        <v>0.12728047164396306</v>
      </c>
    </row>
    <row r="622" spans="2:4">
      <c r="B622" s="696">
        <v>44734</v>
      </c>
      <c r="C622" s="693">
        <v>0.28072016450230719</v>
      </c>
      <c r="D622" s="693">
        <v>0.12783326169386111</v>
      </c>
    </row>
    <row r="623" spans="2:4">
      <c r="B623" s="696">
        <v>44735</v>
      </c>
      <c r="C623" s="693">
        <v>0.28047346590504385</v>
      </c>
      <c r="D623" s="693">
        <v>0.12838632281812523</v>
      </c>
    </row>
    <row r="624" spans="2:4">
      <c r="B624" s="696">
        <v>44736</v>
      </c>
      <c r="C624" s="693">
        <v>0.28176650608820952</v>
      </c>
      <c r="D624" s="693">
        <v>0.12893965514968353</v>
      </c>
    </row>
    <row r="625" spans="2:4">
      <c r="B625" s="696">
        <v>44739</v>
      </c>
      <c r="C625" s="693">
        <v>0.2832298643146407</v>
      </c>
      <c r="D625" s="693">
        <v>0.12949325882152918</v>
      </c>
    </row>
    <row r="626" spans="2:4">
      <c r="B626" s="696">
        <v>44740</v>
      </c>
      <c r="C626" s="693">
        <v>0.28331032264783884</v>
      </c>
      <c r="D626" s="693">
        <v>0.13004713396672085</v>
      </c>
    </row>
    <row r="627" spans="2:4">
      <c r="B627" s="696">
        <v>44741</v>
      </c>
      <c r="C627" s="693">
        <v>0.28319197248842509</v>
      </c>
      <c r="D627" s="693">
        <v>0.13060128071838206</v>
      </c>
    </row>
    <row r="628" spans="2:4">
      <c r="B628" s="696">
        <v>44742</v>
      </c>
      <c r="C628" s="693">
        <v>0.28270639981747303</v>
      </c>
      <c r="D628" s="693">
        <v>0.13115569920970183</v>
      </c>
    </row>
    <row r="629" spans="2:4">
      <c r="B629" s="696">
        <v>44743</v>
      </c>
      <c r="C629" s="693">
        <v>0.28271258585179471</v>
      </c>
      <c r="D629" s="693">
        <v>0.13171038957393444</v>
      </c>
    </row>
    <row r="630" spans="2:4">
      <c r="B630" s="696">
        <v>44746</v>
      </c>
      <c r="C630" s="693">
        <v>0.28239166532980287</v>
      </c>
      <c r="D630" s="693">
        <v>0.1322653519443997</v>
      </c>
    </row>
    <row r="631" spans="2:4">
      <c r="B631" s="696">
        <v>44747</v>
      </c>
      <c r="C631" s="693">
        <v>0.28119955421629861</v>
      </c>
      <c r="D631" s="693">
        <v>0.13282058645448247</v>
      </c>
    </row>
    <row r="632" spans="2:4">
      <c r="B632" s="696">
        <v>44748</v>
      </c>
      <c r="C632" s="693">
        <v>0.28194565511343095</v>
      </c>
      <c r="D632" s="693">
        <v>0.13337609323763333</v>
      </c>
    </row>
    <row r="633" spans="2:4">
      <c r="B633" s="696">
        <v>44749</v>
      </c>
      <c r="C633" s="693">
        <v>0.28494096264982671</v>
      </c>
      <c r="D633" s="693">
        <v>0.13393187242736815</v>
      </c>
    </row>
    <row r="634" spans="2:4">
      <c r="B634" s="696">
        <v>44750</v>
      </c>
      <c r="C634" s="693">
        <v>0.28532216171238067</v>
      </c>
      <c r="D634" s="693">
        <v>0.13448792415726807</v>
      </c>
    </row>
    <row r="635" spans="2:4">
      <c r="B635" s="696">
        <v>44753</v>
      </c>
      <c r="C635" s="693">
        <v>0.28276527145680319</v>
      </c>
      <c r="D635" s="693">
        <v>0.13504424856098018</v>
      </c>
    </row>
    <row r="636" spans="2:4">
      <c r="B636" s="696">
        <v>44754</v>
      </c>
      <c r="C636" s="693">
        <v>0.28262434812328219</v>
      </c>
      <c r="D636" s="693">
        <v>0.13560084577221687</v>
      </c>
    </row>
    <row r="637" spans="2:4">
      <c r="B637" s="696">
        <v>44755</v>
      </c>
      <c r="C637" s="693">
        <v>0.28278087690707432</v>
      </c>
      <c r="D637" s="693">
        <v>0.13615771592475601</v>
      </c>
    </row>
    <row r="638" spans="2:4">
      <c r="B638" s="696">
        <v>44756</v>
      </c>
      <c r="C638" s="693">
        <v>0.28256055602566499</v>
      </c>
      <c r="D638" s="693">
        <v>0.13671485915244119</v>
      </c>
    </row>
    <row r="639" spans="2:4">
      <c r="B639" s="696">
        <v>44757</v>
      </c>
      <c r="C639" s="693">
        <v>0.28344380011489445</v>
      </c>
      <c r="D639" s="693">
        <v>0.13727227558918154</v>
      </c>
    </row>
    <row r="640" spans="2:4">
      <c r="B640" s="696">
        <v>44760</v>
      </c>
      <c r="C640" s="693">
        <v>0.28339509764980431</v>
      </c>
      <c r="D640" s="693">
        <v>0.13782996536895187</v>
      </c>
    </row>
    <row r="641" spans="2:4">
      <c r="B641" s="696">
        <v>44761</v>
      </c>
      <c r="C641" s="693">
        <v>0.28486783552955175</v>
      </c>
      <c r="D641" s="693">
        <v>0.13838792862579297</v>
      </c>
    </row>
    <row r="642" spans="2:4">
      <c r="B642" s="696">
        <v>44762</v>
      </c>
      <c r="C642" s="693">
        <v>0.28746086446759755</v>
      </c>
      <c r="D642" s="693">
        <v>0.13894616549381089</v>
      </c>
    </row>
    <row r="643" spans="2:4">
      <c r="B643" s="696">
        <v>44763</v>
      </c>
      <c r="C643" s="693">
        <v>0.28667433209471049</v>
      </c>
      <c r="D643" s="693">
        <v>0.13950467610717787</v>
      </c>
    </row>
    <row r="644" spans="2:4">
      <c r="B644" s="696">
        <v>44764</v>
      </c>
      <c r="C644" s="693">
        <v>0.28562467880423026</v>
      </c>
      <c r="D644" s="693">
        <v>0.14006346060013164</v>
      </c>
    </row>
    <row r="645" spans="2:4">
      <c r="B645" s="696">
        <v>44767</v>
      </c>
      <c r="C645" s="693">
        <v>0.28678982924262186</v>
      </c>
      <c r="D645" s="693">
        <v>0.1406225191069761</v>
      </c>
    </row>
    <row r="646" spans="2:4">
      <c r="B646" s="696">
        <v>44768</v>
      </c>
      <c r="C646" s="693">
        <v>0.28690236571522565</v>
      </c>
      <c r="D646" s="693">
        <v>0.14118185176208042</v>
      </c>
    </row>
    <row r="647" spans="2:4">
      <c r="B647" s="696">
        <v>44769</v>
      </c>
      <c r="C647" s="693">
        <v>0.28914293926780976</v>
      </c>
      <c r="D647" s="693">
        <v>0.14174145869988042</v>
      </c>
    </row>
    <row r="648" spans="2:4">
      <c r="B648" s="696">
        <v>44770</v>
      </c>
      <c r="C648" s="693">
        <v>0.28975356354959869</v>
      </c>
      <c r="D648" s="693">
        <v>0.14230134005487716</v>
      </c>
    </row>
    <row r="649" spans="2:4">
      <c r="B649" s="696">
        <v>44771</v>
      </c>
      <c r="C649" s="693">
        <v>0.29107294953660823</v>
      </c>
      <c r="D649" s="693">
        <v>0.14286149596163811</v>
      </c>
    </row>
    <row r="650" spans="2:4">
      <c r="B650" s="696">
        <v>44774</v>
      </c>
      <c r="C650" s="693">
        <v>0.29125025636423341</v>
      </c>
      <c r="D650" s="693">
        <v>0.14342192655479646</v>
      </c>
    </row>
    <row r="651" spans="2:4">
      <c r="B651" s="696">
        <v>44775</v>
      </c>
      <c r="C651" s="693">
        <v>0.29349926366442425</v>
      </c>
      <c r="D651" s="693">
        <v>0.14398263196905159</v>
      </c>
    </row>
    <row r="652" spans="2:4">
      <c r="B652" s="696">
        <v>44776</v>
      </c>
      <c r="C652" s="693">
        <v>0.29590922451133661</v>
      </c>
      <c r="D652" s="693">
        <v>0.14454361233916879</v>
      </c>
    </row>
    <row r="653" spans="2:4">
      <c r="B653" s="696">
        <v>44777</v>
      </c>
      <c r="C653" s="693">
        <v>0.29706533118976974</v>
      </c>
      <c r="D653" s="693">
        <v>0.1451249035762181</v>
      </c>
    </row>
    <row r="654" spans="2:4">
      <c r="B654" s="696">
        <v>44778</v>
      </c>
      <c r="C654" s="693">
        <v>0.29894890347497305</v>
      </c>
      <c r="D654" s="693">
        <v>0.14570649003967784</v>
      </c>
    </row>
    <row r="655" spans="2:4">
      <c r="B655" s="696">
        <v>44781</v>
      </c>
      <c r="C655" s="693">
        <v>0.29941152701335683</v>
      </c>
      <c r="D655" s="693">
        <v>0.14628837187948784</v>
      </c>
    </row>
    <row r="656" spans="2:4">
      <c r="B656" s="696">
        <v>44782</v>
      </c>
      <c r="C656" s="693">
        <v>0.29982401124802438</v>
      </c>
      <c r="D656" s="693">
        <v>0.14687054924566367</v>
      </c>
    </row>
    <row r="657" spans="2:4">
      <c r="B657" s="696">
        <v>44783</v>
      </c>
      <c r="C657" s="693">
        <v>0.29921917606415427</v>
      </c>
      <c r="D657" s="693">
        <v>0.14745302228829771</v>
      </c>
    </row>
    <row r="658" spans="2:4">
      <c r="B658" s="696">
        <v>44784</v>
      </c>
      <c r="C658" s="693">
        <v>0.29836764867648102</v>
      </c>
      <c r="D658" s="693">
        <v>0.14803579115755805</v>
      </c>
    </row>
    <row r="659" spans="2:4">
      <c r="B659" s="696">
        <v>44785</v>
      </c>
      <c r="C659" s="693">
        <v>0.30000801190860971</v>
      </c>
      <c r="D659" s="693">
        <v>0.14861885600368918</v>
      </c>
    </row>
    <row r="660" spans="2:4">
      <c r="B660" s="696">
        <v>44788</v>
      </c>
      <c r="C660" s="693">
        <v>0.30142578844546164</v>
      </c>
      <c r="D660" s="693">
        <v>0.14920221697701197</v>
      </c>
    </row>
    <row r="661" spans="2:4">
      <c r="B661" s="696">
        <v>44789</v>
      </c>
      <c r="C661" s="693">
        <v>0.30153305601506042</v>
      </c>
      <c r="D661" s="693">
        <v>0.14978587422792367</v>
      </c>
    </row>
    <row r="662" spans="2:4">
      <c r="B662" s="696">
        <v>44790</v>
      </c>
      <c r="C662" s="693">
        <v>0.3033901369314258</v>
      </c>
      <c r="D662" s="693">
        <v>0.15036982790689768</v>
      </c>
    </row>
    <row r="663" spans="2:4">
      <c r="B663" s="696">
        <v>44791</v>
      </c>
      <c r="C663" s="693">
        <v>0.30476683915970515</v>
      </c>
      <c r="D663" s="693">
        <v>0.15095407816448425</v>
      </c>
    </row>
    <row r="664" spans="2:4">
      <c r="B664" s="696">
        <v>44792</v>
      </c>
      <c r="C664" s="693">
        <v>0.30479069059298269</v>
      </c>
      <c r="D664" s="693">
        <v>0.15153862515130978</v>
      </c>
    </row>
    <row r="665" spans="2:4">
      <c r="B665" s="696">
        <v>44795</v>
      </c>
      <c r="C665" s="693">
        <v>0.30585655864383976</v>
      </c>
      <c r="D665" s="693">
        <v>0.15212346901807705</v>
      </c>
    </row>
    <row r="666" spans="2:4">
      <c r="B666" s="696">
        <v>44796</v>
      </c>
      <c r="C666" s="693">
        <v>0.30772456939637327</v>
      </c>
      <c r="D666" s="693">
        <v>0.15270860991556567</v>
      </c>
    </row>
    <row r="667" spans="2:4">
      <c r="B667" s="696">
        <v>44797</v>
      </c>
      <c r="C667" s="693">
        <v>0.3093655011282761</v>
      </c>
      <c r="D667" s="693">
        <v>0.15329404799463187</v>
      </c>
    </row>
    <row r="668" spans="2:4">
      <c r="B668" s="696">
        <v>44798</v>
      </c>
      <c r="C668" s="693">
        <v>0.30912450996107932</v>
      </c>
      <c r="D668" s="693">
        <v>0.153879783406208</v>
      </c>
    </row>
    <row r="669" spans="2:4">
      <c r="B669" s="696">
        <v>44799</v>
      </c>
      <c r="C669" s="693">
        <v>0.30927241177381704</v>
      </c>
      <c r="D669" s="693">
        <v>0.15446581630130374</v>
      </c>
    </row>
    <row r="670" spans="2:4">
      <c r="B670" s="696">
        <v>44802</v>
      </c>
      <c r="C670" s="693">
        <v>0.31052344933671217</v>
      </c>
      <c r="D670" s="693">
        <v>0.15505214683100488</v>
      </c>
    </row>
    <row r="671" spans="2:4">
      <c r="B671" s="696">
        <v>44803</v>
      </c>
      <c r="C671" s="693">
        <v>0.31010844478446153</v>
      </c>
      <c r="D671" s="693">
        <v>0.15563877514647428</v>
      </c>
    </row>
    <row r="672" spans="2:4">
      <c r="B672" s="696">
        <v>44804</v>
      </c>
      <c r="C672" s="693">
        <v>0.31121877222350491</v>
      </c>
      <c r="D672" s="693">
        <v>0.15622570139895164</v>
      </c>
    </row>
    <row r="673" spans="2:4">
      <c r="B673" s="696">
        <v>44805</v>
      </c>
      <c r="C673" s="693">
        <v>0.3132918667236102</v>
      </c>
      <c r="D673" s="693">
        <v>0.15681292573975303</v>
      </c>
    </row>
    <row r="674" spans="2:4">
      <c r="B674" s="696">
        <v>44806</v>
      </c>
      <c r="C674" s="693">
        <v>0.31348059477306722</v>
      </c>
      <c r="D674" s="693">
        <v>0.157400448320272</v>
      </c>
    </row>
    <row r="675" spans="2:4">
      <c r="B675" s="696">
        <v>44809</v>
      </c>
      <c r="C675" s="693">
        <v>0.31556566061719749</v>
      </c>
      <c r="D675" s="693">
        <v>0.15798826929197829</v>
      </c>
    </row>
    <row r="676" spans="2:4">
      <c r="B676" s="696">
        <v>44810</v>
      </c>
      <c r="C676" s="693">
        <v>0.31457342468581317</v>
      </c>
      <c r="D676" s="693">
        <v>0.15857638880641911</v>
      </c>
    </row>
    <row r="677" spans="2:4">
      <c r="B677" s="696">
        <v>44812</v>
      </c>
      <c r="C677" s="693">
        <v>0.31309851347055928</v>
      </c>
      <c r="D677" s="693">
        <v>0.15916480701521851</v>
      </c>
    </row>
    <row r="678" spans="2:4">
      <c r="B678" s="696">
        <v>44813</v>
      </c>
      <c r="C678" s="693">
        <v>0.31619754050313253</v>
      </c>
      <c r="D678" s="693">
        <v>0.15975352407007737</v>
      </c>
    </row>
    <row r="679" spans="2:4">
      <c r="B679" s="696">
        <v>44816</v>
      </c>
      <c r="C679" s="693">
        <v>0.31688123362491227</v>
      </c>
      <c r="D679" s="693">
        <v>0.16034254012277382</v>
      </c>
    </row>
    <row r="680" spans="2:4">
      <c r="B680" s="696">
        <v>44817</v>
      </c>
      <c r="C680" s="693">
        <v>0.31683454452856408</v>
      </c>
      <c r="D680" s="693">
        <v>0.16093185532516308</v>
      </c>
    </row>
    <row r="681" spans="2:4">
      <c r="B681" s="696">
        <v>44818</v>
      </c>
      <c r="C681" s="693">
        <v>0.31874528919510925</v>
      </c>
      <c r="D681" s="693">
        <v>0.16152146982917714</v>
      </c>
    </row>
    <row r="682" spans="2:4">
      <c r="B682" s="696">
        <v>44819</v>
      </c>
      <c r="C682" s="693">
        <v>0.31900180275639789</v>
      </c>
      <c r="D682" s="693">
        <v>0.16211138378682577</v>
      </c>
    </row>
    <row r="683" spans="2:4">
      <c r="B683" s="696">
        <v>44820</v>
      </c>
      <c r="C683" s="693">
        <v>0.31791919934802571</v>
      </c>
      <c r="D683" s="693">
        <v>0.16270159735019529</v>
      </c>
    </row>
    <row r="684" spans="2:4">
      <c r="B684" s="696">
        <v>44823</v>
      </c>
      <c r="C684" s="693">
        <v>0.31982034704493101</v>
      </c>
      <c r="D684" s="693">
        <v>0.16329211067144977</v>
      </c>
    </row>
    <row r="685" spans="2:4">
      <c r="B685" s="696">
        <v>44824</v>
      </c>
      <c r="C685" s="693">
        <v>0.32165830042423682</v>
      </c>
      <c r="D685" s="693">
        <v>0.1638829239028301</v>
      </c>
    </row>
    <row r="686" spans="2:4">
      <c r="B686" s="696">
        <v>44825</v>
      </c>
      <c r="C686" s="693">
        <v>0.32331572520289287</v>
      </c>
      <c r="D686" s="693">
        <v>0.1644740371966551</v>
      </c>
    </row>
    <row r="687" spans="2:4">
      <c r="B687" s="696">
        <v>44826</v>
      </c>
      <c r="C687" s="693">
        <v>0.32639000735203627</v>
      </c>
      <c r="D687" s="693">
        <v>0.16506545070532042</v>
      </c>
    </row>
    <row r="688" spans="2:4">
      <c r="B688" s="696">
        <v>44827</v>
      </c>
      <c r="C688" s="693">
        <v>0.32757826857706407</v>
      </c>
      <c r="D688" s="693">
        <v>0.1656571645812992</v>
      </c>
    </row>
    <row r="689" spans="2:4">
      <c r="B689" s="696">
        <v>44830</v>
      </c>
      <c r="C689" s="693">
        <v>0.32614794708311146</v>
      </c>
      <c r="D689" s="693">
        <v>0.16624917897714209</v>
      </c>
    </row>
    <row r="690" spans="2:4">
      <c r="B690" s="696">
        <v>44831</v>
      </c>
      <c r="C690" s="693">
        <v>0.32610566289756759</v>
      </c>
      <c r="D690" s="693">
        <v>0.16684149404547743</v>
      </c>
    </row>
    <row r="691" spans="2:4">
      <c r="B691" s="696">
        <v>44832</v>
      </c>
      <c r="C691" s="693">
        <v>0.32557451661894876</v>
      </c>
      <c r="D691" s="693">
        <v>0.16743410993901064</v>
      </c>
    </row>
    <row r="692" spans="2:4">
      <c r="B692" s="696">
        <v>44833</v>
      </c>
      <c r="C692" s="693">
        <v>0.3256749419935967</v>
      </c>
      <c r="D692" s="693">
        <v>0.16802702681052506</v>
      </c>
    </row>
    <row r="693" spans="2:4">
      <c r="B693" s="696">
        <v>44834</v>
      </c>
      <c r="C693" s="693">
        <v>0.32785910334183344</v>
      </c>
      <c r="D693" s="693">
        <v>0.16862024481288151</v>
      </c>
    </row>
    <row r="694" spans="2:4">
      <c r="B694" s="696">
        <v>44837</v>
      </c>
      <c r="C694" s="693">
        <v>0.33201165715411851</v>
      </c>
      <c r="D694" s="693">
        <v>0.16921376409901856</v>
      </c>
    </row>
    <row r="695" spans="2:4">
      <c r="B695" s="696">
        <v>44838</v>
      </c>
      <c r="C695" s="693">
        <v>0.33231482640028398</v>
      </c>
      <c r="D695" s="693">
        <v>0.16980758482195202</v>
      </c>
    </row>
    <row r="696" spans="2:4">
      <c r="B696" s="696">
        <v>44839</v>
      </c>
      <c r="C696" s="693">
        <v>0.33379112500844621</v>
      </c>
      <c r="D696" s="693">
        <v>0.17040170713477587</v>
      </c>
    </row>
    <row r="697" spans="2:4">
      <c r="B697" s="696">
        <v>44840</v>
      </c>
      <c r="C697" s="693">
        <v>0.33594035383263354</v>
      </c>
      <c r="D697" s="693">
        <v>0.17099613119066182</v>
      </c>
    </row>
    <row r="698" spans="2:4">
      <c r="B698" s="696">
        <v>44841</v>
      </c>
      <c r="C698" s="693">
        <v>0.33611757270344755</v>
      </c>
      <c r="D698" s="693">
        <v>0.17159085714285904</v>
      </c>
    </row>
    <row r="699" spans="2:4">
      <c r="B699" s="696">
        <v>44844</v>
      </c>
      <c r="C699" s="693">
        <v>0.3367730142608929</v>
      </c>
      <c r="D699" s="693">
        <v>0.17218588514469491</v>
      </c>
    </row>
    <row r="700" spans="2:4">
      <c r="B700" s="696">
        <v>44845</v>
      </c>
      <c r="C700" s="693">
        <v>0.33559580175316728</v>
      </c>
      <c r="D700" s="693">
        <v>0.17278121534957447</v>
      </c>
    </row>
    <row r="701" spans="2:4">
      <c r="B701" s="696">
        <v>44847</v>
      </c>
      <c r="C701" s="693">
        <v>0.33542949541834077</v>
      </c>
      <c r="D701" s="693">
        <v>0.17337684791098074</v>
      </c>
    </row>
    <row r="702" spans="2:4">
      <c r="B702" s="696">
        <v>44848</v>
      </c>
      <c r="C702" s="693">
        <v>0.33539486090324533</v>
      </c>
      <c r="D702" s="693">
        <v>0.17397278298247465</v>
      </c>
    </row>
    <row r="703" spans="2:4">
      <c r="B703" s="696">
        <v>44851</v>
      </c>
      <c r="C703" s="693">
        <v>0.33621116481694169</v>
      </c>
      <c r="D703" s="693">
        <v>0.17456902071769509</v>
      </c>
    </row>
    <row r="704" spans="2:4">
      <c r="B704" s="696">
        <v>44852</v>
      </c>
      <c r="C704" s="693">
        <v>0.33787156103894223</v>
      </c>
      <c r="D704" s="693">
        <v>0.17516556127035909</v>
      </c>
    </row>
    <row r="705" spans="2:4">
      <c r="B705" s="696">
        <v>44853</v>
      </c>
      <c r="C705" s="693">
        <v>0.33994863430462208</v>
      </c>
      <c r="D705" s="693">
        <v>0.17576240479426164</v>
      </c>
    </row>
    <row r="706" spans="2:4">
      <c r="B706" s="696">
        <v>44854</v>
      </c>
      <c r="C706" s="693">
        <v>0.34116893564969519</v>
      </c>
      <c r="D706" s="693">
        <v>0.17635955144327586</v>
      </c>
    </row>
    <row r="707" spans="2:4">
      <c r="B707" s="696">
        <v>44855</v>
      </c>
      <c r="C707" s="693">
        <v>0.34304752144796402</v>
      </c>
      <c r="D707" s="693">
        <v>0.17695700137135306</v>
      </c>
    </row>
    <row r="708" spans="2:4">
      <c r="B708" s="696">
        <v>44858</v>
      </c>
      <c r="C708" s="693">
        <v>0.34143113066159336</v>
      </c>
      <c r="D708" s="693">
        <v>0.17755475473252269</v>
      </c>
    </row>
    <row r="709" spans="2:4">
      <c r="B709" s="696">
        <v>44859</v>
      </c>
      <c r="C709" s="693">
        <v>0.33958138677261118</v>
      </c>
      <c r="D709" s="693">
        <v>0.17815281168089259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sheetPr codeName="Sheet10"/>
  <dimension ref="A2:AB700"/>
  <sheetViews>
    <sheetView showGridLines="0" zoomScale="90" zoomScaleNormal="90" workbookViewId="0">
      <selection activeCell="L25" sqref="L25"/>
    </sheetView>
  </sheetViews>
  <sheetFormatPr defaultRowHeight="15"/>
  <cols>
    <col min="1" max="1" width="1.796875" style="722" customWidth="1"/>
    <col min="2" max="2" width="20.8984375" style="722" customWidth="1"/>
    <col min="3" max="21" width="3.69921875" style="735" customWidth="1"/>
    <col min="22" max="28" width="4.3984375" style="679" customWidth="1"/>
    <col min="29" max="16384" width="8.796875" style="722"/>
  </cols>
  <sheetData>
    <row r="2" spans="1:28">
      <c r="B2" s="731"/>
    </row>
    <row r="3" spans="1:28" s="721" customFormat="1" ht="18.75" customHeight="1">
      <c r="A3" s="737"/>
    </row>
    <row r="4" spans="1:28" ht="15" customHeight="1">
      <c r="A4" s="736"/>
      <c r="C4" s="722"/>
      <c r="D4" s="722"/>
      <c r="E4" s="722"/>
      <c r="F4" s="722"/>
      <c r="G4" s="722"/>
      <c r="H4" s="722"/>
      <c r="I4" s="722"/>
      <c r="J4" s="722"/>
      <c r="K4" s="722"/>
      <c r="L4" s="722"/>
      <c r="M4" s="722"/>
      <c r="N4" s="722"/>
      <c r="O4" s="722"/>
      <c r="P4" s="722"/>
      <c r="Q4" s="722"/>
      <c r="R4" s="722"/>
      <c r="S4" s="722"/>
      <c r="T4" s="722"/>
      <c r="U4" s="722"/>
      <c r="V4" s="722"/>
      <c r="W4" s="722"/>
      <c r="X4" s="722"/>
      <c r="Y4" s="722"/>
      <c r="Z4" s="722"/>
      <c r="AA4" s="722"/>
      <c r="AB4" s="722"/>
    </row>
    <row r="5" spans="1:28" ht="15" customHeight="1">
      <c r="A5" s="736"/>
      <c r="C5" s="722"/>
      <c r="D5" s="722"/>
      <c r="E5" s="722"/>
      <c r="F5" s="722"/>
      <c r="G5" s="722"/>
      <c r="H5" s="722"/>
      <c r="I5" s="722"/>
      <c r="J5" s="722"/>
      <c r="K5" s="722"/>
      <c r="L5" s="722"/>
      <c r="M5" s="722"/>
      <c r="N5" s="722"/>
      <c r="O5" s="722"/>
      <c r="P5" s="722"/>
      <c r="Q5" s="722"/>
      <c r="R5" s="722"/>
      <c r="S5" s="722"/>
      <c r="T5" s="722"/>
      <c r="U5" s="722"/>
      <c r="V5" s="722"/>
      <c r="W5" s="722"/>
      <c r="X5" s="722"/>
      <c r="Y5" s="722"/>
      <c r="Z5" s="722"/>
      <c r="AA5" s="722"/>
      <c r="AB5" s="722"/>
    </row>
    <row r="6" spans="1:28" ht="15" customHeight="1">
      <c r="A6" s="736"/>
      <c r="C6" s="722" t="s">
        <v>2609</v>
      </c>
      <c r="D6" s="722" t="s">
        <v>2610</v>
      </c>
      <c r="E6" s="722" t="s">
        <v>2611</v>
      </c>
      <c r="F6" s="722" t="s">
        <v>2612</v>
      </c>
      <c r="G6" s="722" t="s">
        <v>2613</v>
      </c>
      <c r="H6" s="722" t="s">
        <v>2614</v>
      </c>
      <c r="I6" s="722" t="s">
        <v>2615</v>
      </c>
      <c r="J6" s="722" t="s">
        <v>2616</v>
      </c>
      <c r="K6" s="722" t="s">
        <v>2617</v>
      </c>
      <c r="L6" s="722" t="s">
        <v>2618</v>
      </c>
      <c r="M6" s="722" t="s">
        <v>2619</v>
      </c>
      <c r="N6" s="722" t="s">
        <v>2620</v>
      </c>
      <c r="O6" s="722" t="s">
        <v>2621</v>
      </c>
      <c r="P6" s="722" t="s">
        <v>2622</v>
      </c>
      <c r="Q6" s="722" t="s">
        <v>2623</v>
      </c>
      <c r="R6" s="722" t="s">
        <v>2624</v>
      </c>
      <c r="S6" s="722" t="s">
        <v>2625</v>
      </c>
      <c r="T6" s="722" t="s">
        <v>2626</v>
      </c>
      <c r="U6" s="722" t="s">
        <v>2627</v>
      </c>
      <c r="V6" s="722"/>
      <c r="W6" s="722"/>
      <c r="X6" s="722"/>
      <c r="Y6" s="722"/>
      <c r="Z6" s="722"/>
      <c r="AA6" s="722"/>
      <c r="AB6" s="722"/>
    </row>
    <row r="7" spans="1:28" ht="15" customHeight="1">
      <c r="A7" s="736"/>
      <c r="B7" s="722" t="s">
        <v>2608</v>
      </c>
      <c r="C7" s="722">
        <v>1</v>
      </c>
      <c r="D7" s="722" t="s">
        <v>34</v>
      </c>
      <c r="E7" s="722" t="s">
        <v>34</v>
      </c>
      <c r="F7" s="722" t="s">
        <v>34</v>
      </c>
      <c r="G7" s="722" t="s">
        <v>34</v>
      </c>
      <c r="H7" s="722" t="s">
        <v>34</v>
      </c>
      <c r="I7" s="722" t="s">
        <v>34</v>
      </c>
      <c r="J7" s="722" t="s">
        <v>34</v>
      </c>
      <c r="K7" s="722" t="s">
        <v>34</v>
      </c>
      <c r="L7" s="722" t="s">
        <v>34</v>
      </c>
      <c r="M7" s="722" t="s">
        <v>34</v>
      </c>
      <c r="N7" s="722" t="s">
        <v>34</v>
      </c>
      <c r="O7" s="722" t="s">
        <v>34</v>
      </c>
      <c r="P7" s="722" t="s">
        <v>34</v>
      </c>
      <c r="Q7" s="722" t="s">
        <v>34</v>
      </c>
      <c r="R7" s="722" t="s">
        <v>34</v>
      </c>
      <c r="S7" s="722" t="s">
        <v>34</v>
      </c>
      <c r="T7" s="722" t="s">
        <v>34</v>
      </c>
      <c r="U7" s="722" t="s">
        <v>34</v>
      </c>
      <c r="V7" s="722"/>
      <c r="W7" s="722"/>
      <c r="X7" s="722"/>
      <c r="Y7" s="722"/>
      <c r="Z7" s="722"/>
      <c r="AA7" s="722"/>
      <c r="AB7" s="722"/>
    </row>
    <row r="8" spans="1:28" ht="15" customHeight="1">
      <c r="A8" s="736"/>
      <c r="B8" s="722" t="s">
        <v>2743</v>
      </c>
      <c r="C8" s="722">
        <v>0.21956051062366622</v>
      </c>
      <c r="D8" s="722">
        <v>1</v>
      </c>
      <c r="E8" s="722" t="s">
        <v>34</v>
      </c>
      <c r="F8" s="722" t="s">
        <v>34</v>
      </c>
      <c r="G8" s="722" t="s">
        <v>34</v>
      </c>
      <c r="H8" s="722" t="s">
        <v>34</v>
      </c>
      <c r="I8" s="722" t="s">
        <v>34</v>
      </c>
      <c r="J8" s="722" t="s">
        <v>34</v>
      </c>
      <c r="K8" s="722" t="s">
        <v>34</v>
      </c>
      <c r="L8" s="722" t="s">
        <v>34</v>
      </c>
      <c r="M8" s="722" t="s">
        <v>34</v>
      </c>
      <c r="N8" s="722" t="s">
        <v>34</v>
      </c>
      <c r="O8" s="722" t="s">
        <v>34</v>
      </c>
      <c r="P8" s="722" t="s">
        <v>34</v>
      </c>
      <c r="Q8" s="722" t="s">
        <v>34</v>
      </c>
      <c r="R8" s="722" t="s">
        <v>34</v>
      </c>
      <c r="S8" s="722" t="s">
        <v>34</v>
      </c>
      <c r="T8" s="722" t="s">
        <v>34</v>
      </c>
      <c r="U8" s="722" t="s">
        <v>34</v>
      </c>
      <c r="V8" s="722"/>
      <c r="W8" s="722"/>
      <c r="X8" s="722"/>
      <c r="Y8" s="722"/>
      <c r="Z8" s="722"/>
      <c r="AA8" s="722"/>
      <c r="AB8" s="722"/>
    </row>
    <row r="9" spans="1:28" ht="15" customHeight="1">
      <c r="A9" s="736"/>
      <c r="B9" s="722" t="s">
        <v>2744</v>
      </c>
      <c r="C9" s="722">
        <v>0.16980746102882427</v>
      </c>
      <c r="D9" s="722">
        <v>0.77250252128656771</v>
      </c>
      <c r="E9" s="722">
        <v>1</v>
      </c>
      <c r="F9" s="722" t="s">
        <v>34</v>
      </c>
      <c r="G9" s="722" t="s">
        <v>34</v>
      </c>
      <c r="H9" s="722" t="s">
        <v>34</v>
      </c>
      <c r="I9" s="722" t="s">
        <v>34</v>
      </c>
      <c r="J9" s="722" t="s">
        <v>34</v>
      </c>
      <c r="K9" s="722" t="s">
        <v>34</v>
      </c>
      <c r="L9" s="722" t="s">
        <v>34</v>
      </c>
      <c r="M9" s="722" t="s">
        <v>34</v>
      </c>
      <c r="N9" s="722" t="s">
        <v>34</v>
      </c>
      <c r="O9" s="722" t="s">
        <v>34</v>
      </c>
      <c r="P9" s="722" t="s">
        <v>34</v>
      </c>
      <c r="Q9" s="722" t="s">
        <v>34</v>
      </c>
      <c r="R9" s="722" t="s">
        <v>34</v>
      </c>
      <c r="S9" s="722" t="s">
        <v>34</v>
      </c>
      <c r="T9" s="722" t="s">
        <v>34</v>
      </c>
      <c r="U9" s="722" t="s">
        <v>34</v>
      </c>
      <c r="V9" s="722"/>
      <c r="W9" s="722"/>
      <c r="X9" s="722"/>
      <c r="Y9" s="722"/>
      <c r="Z9" s="722"/>
      <c r="AA9" s="722"/>
      <c r="AB9" s="722"/>
    </row>
    <row r="10" spans="1:28" ht="15" customHeight="1">
      <c r="A10" s="736"/>
      <c r="B10" s="722" t="s">
        <v>2745</v>
      </c>
      <c r="C10" s="722">
        <v>0.15122092868455644</v>
      </c>
      <c r="D10" s="722">
        <v>9.3158099032385772E-3</v>
      </c>
      <c r="E10" s="722">
        <v>-1.0424908733676216E-3</v>
      </c>
      <c r="F10" s="722">
        <v>1</v>
      </c>
      <c r="G10" s="722" t="s">
        <v>34</v>
      </c>
      <c r="H10" s="722" t="s">
        <v>34</v>
      </c>
      <c r="I10" s="722" t="s">
        <v>34</v>
      </c>
      <c r="J10" s="722" t="s">
        <v>34</v>
      </c>
      <c r="K10" s="722" t="s">
        <v>34</v>
      </c>
      <c r="L10" s="722" t="s">
        <v>34</v>
      </c>
      <c r="M10" s="722" t="s">
        <v>34</v>
      </c>
      <c r="N10" s="722" t="s">
        <v>34</v>
      </c>
      <c r="O10" s="722" t="s">
        <v>34</v>
      </c>
      <c r="P10" s="722" t="s">
        <v>34</v>
      </c>
      <c r="Q10" s="722" t="s">
        <v>34</v>
      </c>
      <c r="R10" s="722" t="s">
        <v>34</v>
      </c>
      <c r="S10" s="722" t="s">
        <v>34</v>
      </c>
      <c r="T10" s="722" t="s">
        <v>34</v>
      </c>
      <c r="U10" s="722" t="s">
        <v>34</v>
      </c>
      <c r="V10" s="722"/>
      <c r="W10" s="722"/>
      <c r="X10" s="722"/>
      <c r="Y10" s="722"/>
      <c r="Z10" s="722"/>
      <c r="AA10" s="722"/>
      <c r="AB10" s="722"/>
    </row>
    <row r="11" spans="1:28" ht="15" customHeight="1">
      <c r="A11" s="736"/>
      <c r="B11" s="722" t="s">
        <v>2746</v>
      </c>
      <c r="C11" s="722">
        <v>2.0591045163845443E-2</v>
      </c>
      <c r="D11" s="722">
        <v>-0.13266648667291212</v>
      </c>
      <c r="E11" s="722">
        <v>-0.18980981405391703</v>
      </c>
      <c r="F11" s="722">
        <v>3.2687135316561866E-2</v>
      </c>
      <c r="G11" s="722">
        <v>1</v>
      </c>
      <c r="H11" s="722" t="s">
        <v>34</v>
      </c>
      <c r="I11" s="722" t="s">
        <v>34</v>
      </c>
      <c r="J11" s="722" t="s">
        <v>34</v>
      </c>
      <c r="K11" s="722" t="s">
        <v>34</v>
      </c>
      <c r="L11" s="722" t="s">
        <v>34</v>
      </c>
      <c r="M11" s="722" t="s">
        <v>34</v>
      </c>
      <c r="N11" s="722" t="s">
        <v>34</v>
      </c>
      <c r="O11" s="722" t="s">
        <v>34</v>
      </c>
      <c r="P11" s="722" t="s">
        <v>34</v>
      </c>
      <c r="Q11" s="722" t="s">
        <v>34</v>
      </c>
      <c r="R11" s="722" t="s">
        <v>34</v>
      </c>
      <c r="S11" s="722" t="s">
        <v>34</v>
      </c>
      <c r="T11" s="722" t="s">
        <v>34</v>
      </c>
      <c r="U11" s="722" t="s">
        <v>34</v>
      </c>
      <c r="V11" s="722"/>
      <c r="W11" s="722"/>
      <c r="X11" s="722"/>
      <c r="Y11" s="722"/>
      <c r="Z11" s="722"/>
      <c r="AA11" s="722"/>
      <c r="AB11" s="722"/>
    </row>
    <row r="12" spans="1:28" ht="15" customHeight="1">
      <c r="A12" s="736"/>
      <c r="B12" s="722" t="s">
        <v>2747</v>
      </c>
      <c r="C12" s="722">
        <v>7.8395385633032638E-2</v>
      </c>
      <c r="D12" s="722">
        <v>4.176941154787772E-3</v>
      </c>
      <c r="E12" s="722">
        <v>-2.4329412435131387E-2</v>
      </c>
      <c r="F12" s="722">
        <v>2.2001705357312197E-2</v>
      </c>
      <c r="G12" s="722">
        <v>0.22819662589735942</v>
      </c>
      <c r="H12" s="722">
        <v>1</v>
      </c>
      <c r="I12" s="722" t="s">
        <v>34</v>
      </c>
      <c r="J12" s="722" t="s">
        <v>34</v>
      </c>
      <c r="K12" s="722" t="s">
        <v>34</v>
      </c>
      <c r="L12" s="722" t="s">
        <v>34</v>
      </c>
      <c r="M12" s="722" t="s">
        <v>34</v>
      </c>
      <c r="N12" s="722" t="s">
        <v>34</v>
      </c>
      <c r="O12" s="722" t="s">
        <v>34</v>
      </c>
      <c r="P12" s="722" t="s">
        <v>34</v>
      </c>
      <c r="Q12" s="722" t="s">
        <v>34</v>
      </c>
      <c r="R12" s="722" t="s">
        <v>34</v>
      </c>
      <c r="S12" s="722" t="s">
        <v>34</v>
      </c>
      <c r="T12" s="722" t="s">
        <v>34</v>
      </c>
      <c r="U12" s="722" t="s">
        <v>34</v>
      </c>
      <c r="V12" s="722"/>
      <c r="W12" s="722"/>
      <c r="X12" s="722"/>
      <c r="Y12" s="722"/>
      <c r="Z12" s="722"/>
      <c r="AA12" s="722"/>
      <c r="AB12" s="722"/>
    </row>
    <row r="13" spans="1:28" ht="15" customHeight="1">
      <c r="A13" s="736"/>
      <c r="B13" s="722" t="s">
        <v>2748</v>
      </c>
      <c r="C13" s="722">
        <v>0.11626473953786146</v>
      </c>
      <c r="D13" s="722">
        <v>4.0870532027760136E-2</v>
      </c>
      <c r="E13" s="722">
        <v>-1.6959826420257684E-2</v>
      </c>
      <c r="F13" s="722">
        <v>4.8560072922861422E-2</v>
      </c>
      <c r="G13" s="722">
        <v>0.55884090258799135</v>
      </c>
      <c r="H13" s="722">
        <v>0.28332298179245646</v>
      </c>
      <c r="I13" s="722">
        <v>1</v>
      </c>
      <c r="J13" s="722" t="s">
        <v>34</v>
      </c>
      <c r="K13" s="722" t="s">
        <v>34</v>
      </c>
      <c r="L13" s="722" t="s">
        <v>34</v>
      </c>
      <c r="M13" s="722" t="s">
        <v>34</v>
      </c>
      <c r="N13" s="722" t="s">
        <v>34</v>
      </c>
      <c r="O13" s="722" t="s">
        <v>34</v>
      </c>
      <c r="P13" s="722" t="s">
        <v>34</v>
      </c>
      <c r="Q13" s="722" t="s">
        <v>34</v>
      </c>
      <c r="R13" s="722" t="s">
        <v>34</v>
      </c>
      <c r="S13" s="722" t="s">
        <v>34</v>
      </c>
      <c r="T13" s="722" t="s">
        <v>34</v>
      </c>
      <c r="U13" s="722" t="s">
        <v>34</v>
      </c>
      <c r="V13" s="722"/>
      <c r="W13" s="722"/>
      <c r="X13" s="722"/>
      <c r="Y13" s="722"/>
      <c r="Z13" s="722"/>
      <c r="AA13" s="722"/>
      <c r="AB13" s="722"/>
    </row>
    <row r="14" spans="1:28" ht="15" customHeight="1">
      <c r="A14" s="736"/>
      <c r="B14" s="722" t="s">
        <v>2749</v>
      </c>
      <c r="C14" s="722">
        <v>8.0137468457427349E-2</v>
      </c>
      <c r="D14" s="722">
        <v>3.4293751223482841E-2</v>
      </c>
      <c r="E14" s="722">
        <v>-5.4972580015740909E-2</v>
      </c>
      <c r="F14" s="722">
        <v>5.9297429096149323E-2</v>
      </c>
      <c r="G14" s="722">
        <v>0.32959990772532977</v>
      </c>
      <c r="H14" s="722">
        <v>0.38040221160170035</v>
      </c>
      <c r="I14" s="722">
        <v>0.52559641084676201</v>
      </c>
      <c r="J14" s="722">
        <v>1</v>
      </c>
      <c r="K14" s="722" t="s">
        <v>34</v>
      </c>
      <c r="L14" s="722" t="s">
        <v>34</v>
      </c>
      <c r="M14" s="722" t="s">
        <v>34</v>
      </c>
      <c r="N14" s="722" t="s">
        <v>34</v>
      </c>
      <c r="O14" s="722" t="s">
        <v>34</v>
      </c>
      <c r="P14" s="722" t="s">
        <v>34</v>
      </c>
      <c r="Q14" s="722" t="s">
        <v>34</v>
      </c>
      <c r="R14" s="722" t="s">
        <v>34</v>
      </c>
      <c r="S14" s="722" t="s">
        <v>34</v>
      </c>
      <c r="T14" s="722" t="s">
        <v>34</v>
      </c>
      <c r="U14" s="722" t="s">
        <v>34</v>
      </c>
      <c r="V14" s="722"/>
      <c r="W14" s="722"/>
      <c r="X14" s="722"/>
      <c r="Y14" s="722"/>
      <c r="Z14" s="722"/>
      <c r="AA14" s="722"/>
      <c r="AB14" s="722"/>
    </row>
    <row r="15" spans="1:28" ht="15" customHeight="1">
      <c r="A15" s="736"/>
      <c r="B15" s="722" t="s">
        <v>2750</v>
      </c>
      <c r="C15" s="722">
        <v>4.7280883290105574E-2</v>
      </c>
      <c r="D15" s="722">
        <v>-5.0791574029894059E-2</v>
      </c>
      <c r="E15" s="722">
        <v>-0.15720979635347071</v>
      </c>
      <c r="F15" s="722">
        <v>-8.4982989898546839E-3</v>
      </c>
      <c r="G15" s="722">
        <v>0.55595436529599673</v>
      </c>
      <c r="H15" s="722">
        <v>0.29659657444065196</v>
      </c>
      <c r="I15" s="722">
        <v>0.53839176802421318</v>
      </c>
      <c r="J15" s="722">
        <v>0.48984455895256362</v>
      </c>
      <c r="K15" s="722">
        <v>1</v>
      </c>
      <c r="L15" s="722" t="s">
        <v>34</v>
      </c>
      <c r="M15" s="722" t="s">
        <v>34</v>
      </c>
      <c r="N15" s="722" t="s">
        <v>34</v>
      </c>
      <c r="O15" s="722" t="s">
        <v>34</v>
      </c>
      <c r="P15" s="722" t="s">
        <v>34</v>
      </c>
      <c r="Q15" s="722" t="s">
        <v>34</v>
      </c>
      <c r="R15" s="722" t="s">
        <v>34</v>
      </c>
      <c r="S15" s="722" t="s">
        <v>34</v>
      </c>
      <c r="T15" s="722" t="s">
        <v>34</v>
      </c>
      <c r="U15" s="722" t="s">
        <v>34</v>
      </c>
      <c r="V15" s="722"/>
      <c r="W15" s="722"/>
      <c r="X15" s="722"/>
      <c r="Y15" s="722"/>
      <c r="Z15" s="722"/>
      <c r="AA15" s="722"/>
      <c r="AB15" s="722"/>
    </row>
    <row r="16" spans="1:28" ht="15" customHeight="1">
      <c r="A16" s="736"/>
      <c r="B16" s="722" t="s">
        <v>2751</v>
      </c>
      <c r="C16" s="722">
        <v>2.5618892571188528E-2</v>
      </c>
      <c r="D16" s="722">
        <v>-2.1076312097144459E-2</v>
      </c>
      <c r="E16" s="722">
        <v>-0.11297026386066536</v>
      </c>
      <c r="F16" s="722">
        <v>-8.5311155998084639E-3</v>
      </c>
      <c r="G16" s="722">
        <v>0.50689922841357515</v>
      </c>
      <c r="H16" s="722">
        <v>0.20553655065110604</v>
      </c>
      <c r="I16" s="722">
        <v>0.59130812982555736</v>
      </c>
      <c r="J16" s="722">
        <v>0.53396533728529938</v>
      </c>
      <c r="K16" s="722">
        <v>0.67351063206729855</v>
      </c>
      <c r="L16" s="722">
        <v>1</v>
      </c>
      <c r="M16" s="722" t="s">
        <v>34</v>
      </c>
      <c r="N16" s="722" t="s">
        <v>34</v>
      </c>
      <c r="O16" s="722" t="s">
        <v>34</v>
      </c>
      <c r="P16" s="722" t="s">
        <v>34</v>
      </c>
      <c r="Q16" s="722" t="s">
        <v>34</v>
      </c>
      <c r="R16" s="722" t="s">
        <v>34</v>
      </c>
      <c r="S16" s="722" t="s">
        <v>34</v>
      </c>
      <c r="T16" s="722" t="s">
        <v>34</v>
      </c>
      <c r="U16" s="722" t="s">
        <v>34</v>
      </c>
      <c r="V16" s="722"/>
      <c r="W16" s="722"/>
      <c r="X16" s="722"/>
      <c r="Y16" s="722"/>
      <c r="Z16" s="722"/>
      <c r="AA16" s="722"/>
      <c r="AB16" s="722"/>
    </row>
    <row r="17" spans="1:28" ht="15" customHeight="1">
      <c r="A17" s="736"/>
      <c r="B17" s="722" t="s">
        <v>2752</v>
      </c>
      <c r="C17" s="722">
        <v>3.459151415149099E-2</v>
      </c>
      <c r="D17" s="722">
        <v>-1.4607594166787375E-2</v>
      </c>
      <c r="E17" s="722">
        <v>-5.6207048780160057E-2</v>
      </c>
      <c r="F17" s="722">
        <v>3.0194199191146142E-2</v>
      </c>
      <c r="G17" s="722">
        <v>0.39581889304963908</v>
      </c>
      <c r="H17" s="722">
        <v>0.27059487202356924</v>
      </c>
      <c r="I17" s="722">
        <v>0.48641633059304024</v>
      </c>
      <c r="J17" s="722">
        <v>0.39529836081065006</v>
      </c>
      <c r="K17" s="722">
        <v>0.30179393729362303</v>
      </c>
      <c r="L17" s="722">
        <v>0.31893549692202278</v>
      </c>
      <c r="M17" s="722">
        <v>1</v>
      </c>
      <c r="N17" s="722" t="s">
        <v>34</v>
      </c>
      <c r="O17" s="722" t="s">
        <v>34</v>
      </c>
      <c r="P17" s="722" t="s">
        <v>34</v>
      </c>
      <c r="Q17" s="722" t="s">
        <v>34</v>
      </c>
      <c r="R17" s="722" t="s">
        <v>34</v>
      </c>
      <c r="S17" s="722" t="s">
        <v>34</v>
      </c>
      <c r="T17" s="722" t="s">
        <v>34</v>
      </c>
      <c r="U17" s="722" t="s">
        <v>34</v>
      </c>
      <c r="V17" s="722"/>
      <c r="W17" s="722"/>
      <c r="X17" s="722"/>
      <c r="Y17" s="722"/>
      <c r="Z17" s="722"/>
      <c r="AA17" s="722"/>
      <c r="AB17" s="722"/>
    </row>
    <row r="18" spans="1:28" ht="15" customHeight="1">
      <c r="A18" s="736"/>
      <c r="B18" s="722" t="s">
        <v>2753</v>
      </c>
      <c r="C18" s="722">
        <v>5.476668958719192E-2</v>
      </c>
      <c r="D18" s="722">
        <v>8.314619861625977E-2</v>
      </c>
      <c r="E18" s="722">
        <v>-6.2032915386838984E-3</v>
      </c>
      <c r="F18" s="722">
        <v>-5.3395548630960958E-2</v>
      </c>
      <c r="G18" s="722">
        <v>0.19062518418820271</v>
      </c>
      <c r="H18" s="722">
        <v>3.8697998697095518E-2</v>
      </c>
      <c r="I18" s="722">
        <v>0.18401808222361205</v>
      </c>
      <c r="J18" s="722">
        <v>0.19615175522144226</v>
      </c>
      <c r="K18" s="722">
        <v>0.24794078699486163</v>
      </c>
      <c r="L18" s="722">
        <v>0.34880756928987716</v>
      </c>
      <c r="M18" s="722">
        <v>4.0560473661337908E-2</v>
      </c>
      <c r="N18" s="722">
        <v>1</v>
      </c>
      <c r="O18" s="722" t="s">
        <v>34</v>
      </c>
      <c r="P18" s="722" t="s">
        <v>34</v>
      </c>
      <c r="Q18" s="722" t="s">
        <v>34</v>
      </c>
      <c r="R18" s="722" t="s">
        <v>34</v>
      </c>
      <c r="S18" s="722" t="s">
        <v>34</v>
      </c>
      <c r="T18" s="722" t="s">
        <v>34</v>
      </c>
      <c r="U18" s="722" t="s">
        <v>34</v>
      </c>
      <c r="V18" s="722"/>
      <c r="W18" s="722"/>
      <c r="X18" s="722"/>
      <c r="Y18" s="722"/>
      <c r="Z18" s="722"/>
      <c r="AA18" s="722"/>
      <c r="AB18" s="722"/>
    </row>
    <row r="19" spans="1:28" ht="15" customHeight="1">
      <c r="A19" s="736"/>
      <c r="B19" s="722" t="s">
        <v>2754</v>
      </c>
      <c r="C19" s="722">
        <v>-5.2374611075726172E-3</v>
      </c>
      <c r="D19" s="722">
        <v>-3.2757570861963979E-2</v>
      </c>
      <c r="E19" s="722">
        <v>-0.13094934067843617</v>
      </c>
      <c r="F19" s="722">
        <v>-2.2594605068200865E-2</v>
      </c>
      <c r="G19" s="722">
        <v>0.53342690406394133</v>
      </c>
      <c r="H19" s="722">
        <v>0.12774523722938105</v>
      </c>
      <c r="I19" s="722">
        <v>0.46786983353358247</v>
      </c>
      <c r="J19" s="722">
        <v>0.39019599203338967</v>
      </c>
      <c r="K19" s="722">
        <v>0.57603767811796647</v>
      </c>
      <c r="L19" s="722">
        <v>0.74826371657801594</v>
      </c>
      <c r="M19" s="722">
        <v>0.20649837844727748</v>
      </c>
      <c r="N19" s="722">
        <v>0.38073313726372499</v>
      </c>
      <c r="O19" s="722">
        <v>1</v>
      </c>
      <c r="P19" s="722" t="s">
        <v>34</v>
      </c>
      <c r="Q19" s="722" t="s">
        <v>34</v>
      </c>
      <c r="R19" s="722" t="s">
        <v>34</v>
      </c>
      <c r="S19" s="722" t="s">
        <v>34</v>
      </c>
      <c r="T19" s="722" t="s">
        <v>34</v>
      </c>
      <c r="U19" s="722" t="s">
        <v>34</v>
      </c>
      <c r="V19" s="722"/>
      <c r="W19" s="722"/>
      <c r="X19" s="722"/>
      <c r="Y19" s="722"/>
      <c r="Z19" s="722"/>
      <c r="AA19" s="722"/>
      <c r="AB19" s="722"/>
    </row>
    <row r="20" spans="1:28" ht="15" customHeight="1">
      <c r="A20" s="736"/>
      <c r="B20" s="722" t="s">
        <v>2755</v>
      </c>
      <c r="C20" s="722">
        <v>-3.7613178812556727E-2</v>
      </c>
      <c r="D20" s="722">
        <v>9.8162685326451497E-3</v>
      </c>
      <c r="E20" s="722">
        <v>-5.1534244365236015E-2</v>
      </c>
      <c r="F20" s="722">
        <v>-3.3578380352844862E-2</v>
      </c>
      <c r="G20" s="722">
        <v>0.47487879337218281</v>
      </c>
      <c r="H20" s="722">
        <v>9.7485744672270086E-2</v>
      </c>
      <c r="I20" s="722">
        <v>0.42245334257540829</v>
      </c>
      <c r="J20" s="722">
        <v>0.34631883391494589</v>
      </c>
      <c r="K20" s="722">
        <v>0.53590900941819208</v>
      </c>
      <c r="L20" s="722">
        <v>0.66957514411447994</v>
      </c>
      <c r="M20" s="722">
        <v>0.21178919469585017</v>
      </c>
      <c r="N20" s="722">
        <v>0.41202908584836401</v>
      </c>
      <c r="O20" s="722">
        <v>0.8060126724228297</v>
      </c>
      <c r="P20" s="722">
        <v>1</v>
      </c>
      <c r="Q20" s="722" t="s">
        <v>34</v>
      </c>
      <c r="R20" s="722" t="s">
        <v>34</v>
      </c>
      <c r="S20" s="722" t="s">
        <v>34</v>
      </c>
      <c r="T20" s="722" t="s">
        <v>34</v>
      </c>
      <c r="U20" s="722" t="s">
        <v>34</v>
      </c>
      <c r="V20" s="722"/>
      <c r="W20" s="722"/>
      <c r="X20" s="722"/>
      <c r="Y20" s="722"/>
      <c r="Z20" s="722"/>
      <c r="AA20" s="722"/>
      <c r="AB20" s="722"/>
    </row>
    <row r="21" spans="1:28" ht="15" customHeight="1">
      <c r="A21" s="736"/>
      <c r="B21" s="722" t="s">
        <v>2756</v>
      </c>
      <c r="C21" s="722">
        <v>-7.1931071020265164E-3</v>
      </c>
      <c r="D21" s="722">
        <v>-4.5959775601403775E-2</v>
      </c>
      <c r="E21" s="722">
        <v>-0.1308003304739645</v>
      </c>
      <c r="F21" s="722">
        <v>-3.6965462754682619E-2</v>
      </c>
      <c r="G21" s="722">
        <v>0.55740704792018492</v>
      </c>
      <c r="H21" s="722">
        <v>0.10570953861454814</v>
      </c>
      <c r="I21" s="722">
        <v>0.5112779285391269</v>
      </c>
      <c r="J21" s="722">
        <v>0.38278073950774344</v>
      </c>
      <c r="K21" s="722">
        <v>0.6016614036099327</v>
      </c>
      <c r="L21" s="722">
        <v>0.75165843666041565</v>
      </c>
      <c r="M21" s="722">
        <v>0.20476471446926564</v>
      </c>
      <c r="N21" s="722">
        <v>0.36566660606538726</v>
      </c>
      <c r="O21" s="722">
        <v>0.95253158597415188</v>
      </c>
      <c r="P21" s="722">
        <v>0.79623968926069333</v>
      </c>
      <c r="Q21" s="722">
        <v>1</v>
      </c>
      <c r="R21" s="722" t="s">
        <v>34</v>
      </c>
      <c r="S21" s="722" t="s">
        <v>34</v>
      </c>
      <c r="T21" s="722" t="s">
        <v>34</v>
      </c>
      <c r="U21" s="722" t="s">
        <v>34</v>
      </c>
      <c r="V21" s="722"/>
      <c r="W21" s="722"/>
      <c r="X21" s="722"/>
      <c r="Y21" s="722"/>
      <c r="Z21" s="722"/>
      <c r="AA21" s="722"/>
      <c r="AB21" s="722"/>
    </row>
    <row r="22" spans="1:28" ht="15" customHeight="1">
      <c r="A22" s="736"/>
      <c r="B22" s="722" t="s">
        <v>2757</v>
      </c>
      <c r="C22" s="722">
        <v>1.4479460985642957E-3</v>
      </c>
      <c r="D22" s="722">
        <v>-6.4521145213045977E-3</v>
      </c>
      <c r="E22" s="722">
        <v>-8.8141853241684234E-2</v>
      </c>
      <c r="F22" s="722">
        <v>-4.3001828650719366E-2</v>
      </c>
      <c r="G22" s="722">
        <v>0.49349093269297906</v>
      </c>
      <c r="H22" s="722">
        <v>0.14165714096448248</v>
      </c>
      <c r="I22" s="722">
        <v>0.46428542102694931</v>
      </c>
      <c r="J22" s="722">
        <v>0.38141806877704393</v>
      </c>
      <c r="K22" s="722">
        <v>0.53760696160977206</v>
      </c>
      <c r="L22" s="722">
        <v>0.64259698277903909</v>
      </c>
      <c r="M22" s="722">
        <v>0.24225164385808926</v>
      </c>
      <c r="N22" s="722">
        <v>0.42097029305921546</v>
      </c>
      <c r="O22" s="722">
        <v>0.86342485742224606</v>
      </c>
      <c r="P22" s="722">
        <v>0.73261691457129152</v>
      </c>
      <c r="Q22" s="722">
        <v>0.844327451361366</v>
      </c>
      <c r="R22" s="722">
        <v>1</v>
      </c>
      <c r="S22" s="722" t="s">
        <v>34</v>
      </c>
      <c r="T22" s="722" t="s">
        <v>34</v>
      </c>
      <c r="U22" s="722" t="s">
        <v>34</v>
      </c>
      <c r="V22" s="722"/>
      <c r="W22" s="722"/>
      <c r="X22" s="722"/>
      <c r="Y22" s="722"/>
      <c r="Z22" s="722"/>
      <c r="AA22" s="722"/>
      <c r="AB22" s="722"/>
    </row>
    <row r="23" spans="1:28" ht="15" customHeight="1">
      <c r="A23" s="736"/>
      <c r="B23" s="722" t="s">
        <v>2758</v>
      </c>
      <c r="C23" s="722">
        <v>9.0283226718103557E-3</v>
      </c>
      <c r="D23" s="722">
        <v>5.1110739352383174E-2</v>
      </c>
      <c r="E23" s="722">
        <v>6.3694428318015278E-2</v>
      </c>
      <c r="F23" s="722">
        <v>-4.9675037738128952E-2</v>
      </c>
      <c r="G23" s="722">
        <v>0.30931021742839737</v>
      </c>
      <c r="H23" s="722">
        <v>-3.0863273302201798E-2</v>
      </c>
      <c r="I23" s="722">
        <v>0.11540061123467843</v>
      </c>
      <c r="J23" s="722">
        <v>3.9319214018765133E-2</v>
      </c>
      <c r="K23" s="722">
        <v>0.19324593647328783</v>
      </c>
      <c r="L23" s="722">
        <v>0.3974998583808485</v>
      </c>
      <c r="M23" s="722">
        <v>9.3012249809523231E-2</v>
      </c>
      <c r="N23" s="722">
        <v>0.44030336019651845</v>
      </c>
      <c r="O23" s="722">
        <v>0.67447219394819957</v>
      </c>
      <c r="P23" s="722">
        <v>0.50084916903787968</v>
      </c>
      <c r="Q23" s="722">
        <v>0.65950520365159016</v>
      </c>
      <c r="R23" s="722">
        <v>0.60087965697777845</v>
      </c>
      <c r="S23" s="722">
        <v>1</v>
      </c>
      <c r="T23" s="722" t="s">
        <v>34</v>
      </c>
      <c r="U23" s="722" t="s">
        <v>34</v>
      </c>
      <c r="V23" s="722"/>
      <c r="W23" s="722"/>
      <c r="X23" s="722"/>
      <c r="Y23" s="722"/>
      <c r="Z23" s="722"/>
      <c r="AA23" s="722"/>
      <c r="AB23" s="722"/>
    </row>
    <row r="24" spans="1:28" ht="15" customHeight="1">
      <c r="A24" s="736"/>
      <c r="B24" s="722" t="s">
        <v>2759</v>
      </c>
      <c r="C24" s="722">
        <v>-9.9590563471492217E-3</v>
      </c>
      <c r="D24" s="722">
        <v>-2.4334793109179294E-2</v>
      </c>
      <c r="E24" s="722">
        <v>-0.12911423611308506</v>
      </c>
      <c r="F24" s="722">
        <v>-2.0537659048950295E-2</v>
      </c>
      <c r="G24" s="722">
        <v>0.50893833354368045</v>
      </c>
      <c r="H24" s="722">
        <v>0.1832065571977583</v>
      </c>
      <c r="I24" s="722">
        <v>0.52054816615203203</v>
      </c>
      <c r="J24" s="722">
        <v>0.5307900987970785</v>
      </c>
      <c r="K24" s="722">
        <v>0.58943086484019391</v>
      </c>
      <c r="L24" s="722">
        <v>0.70701043787280227</v>
      </c>
      <c r="M24" s="722">
        <v>0.27064072840120973</v>
      </c>
      <c r="N24" s="722">
        <v>0.37264140565461679</v>
      </c>
      <c r="O24" s="722">
        <v>0.87447733312464815</v>
      </c>
      <c r="P24" s="722">
        <v>0.71862605090638043</v>
      </c>
      <c r="Q24" s="722">
        <v>0.86655655593108583</v>
      </c>
      <c r="R24" s="722">
        <v>0.80958410776936851</v>
      </c>
      <c r="S24" s="722">
        <v>0.51698767129016887</v>
      </c>
      <c r="T24" s="722">
        <v>1</v>
      </c>
      <c r="U24" s="722" t="s">
        <v>34</v>
      </c>
      <c r="V24" s="722"/>
      <c r="W24" s="722"/>
      <c r="X24" s="722"/>
      <c r="Y24" s="722"/>
      <c r="Z24" s="722"/>
      <c r="AA24" s="722"/>
      <c r="AB24" s="722"/>
    </row>
    <row r="25" spans="1:28" ht="15" customHeight="1">
      <c r="A25" s="736"/>
      <c r="B25" s="722" t="s">
        <v>2628</v>
      </c>
      <c r="C25" s="722">
        <v>-4.7566778628801161E-2</v>
      </c>
      <c r="D25" s="722">
        <v>-9.4977740638642338E-2</v>
      </c>
      <c r="E25" s="722">
        <v>-0.12643290901713058</v>
      </c>
      <c r="F25" s="722">
        <v>-1.1818326847935341E-2</v>
      </c>
      <c r="G25" s="722">
        <v>0.51765803796222654</v>
      </c>
      <c r="H25" s="722">
        <v>2.1798833471579539E-2</v>
      </c>
      <c r="I25" s="722">
        <v>0.41550754572688375</v>
      </c>
      <c r="J25" s="722">
        <v>0.22371930922402591</v>
      </c>
      <c r="K25" s="722">
        <v>0.45739271142841892</v>
      </c>
      <c r="L25" s="722">
        <v>0.52569690464562413</v>
      </c>
      <c r="M25" s="722">
        <v>0.22593786094228699</v>
      </c>
      <c r="N25" s="722">
        <v>0.27458770219613482</v>
      </c>
      <c r="O25" s="722">
        <v>0.71758164810776015</v>
      </c>
      <c r="P25" s="722">
        <v>0.59269487581348157</v>
      </c>
      <c r="Q25" s="722">
        <v>0.73250557194472476</v>
      </c>
      <c r="R25" s="722">
        <v>0.67950465216824685</v>
      </c>
      <c r="S25" s="722">
        <v>0.37206667145463607</v>
      </c>
      <c r="T25" s="722">
        <v>0.6559728384181458</v>
      </c>
      <c r="U25" s="722">
        <v>1</v>
      </c>
      <c r="V25" s="722"/>
      <c r="W25" s="722"/>
      <c r="X25" s="722"/>
      <c r="Y25" s="722"/>
      <c r="Z25" s="722"/>
      <c r="AA25" s="722"/>
      <c r="AB25" s="722"/>
    </row>
    <row r="26" spans="1:28" ht="15" customHeight="1">
      <c r="A26" s="736"/>
      <c r="C26" s="722"/>
      <c r="D26" s="722"/>
      <c r="E26" s="722"/>
      <c r="F26" s="722"/>
      <c r="G26" s="722"/>
      <c r="H26" s="722"/>
      <c r="I26" s="722"/>
      <c r="J26" s="722"/>
      <c r="K26" s="722"/>
      <c r="L26" s="722"/>
      <c r="M26" s="722"/>
      <c r="N26" s="722"/>
      <c r="O26" s="722"/>
      <c r="P26" s="722"/>
      <c r="Q26" s="722"/>
      <c r="R26" s="722"/>
      <c r="S26" s="722"/>
      <c r="T26" s="722"/>
      <c r="U26" s="722"/>
      <c r="V26" s="722"/>
      <c r="W26" s="722"/>
      <c r="X26" s="722"/>
      <c r="Y26" s="722"/>
      <c r="Z26" s="722"/>
      <c r="AA26" s="722"/>
      <c r="AB26" s="722"/>
    </row>
    <row r="27" spans="1:28" ht="15" customHeight="1">
      <c r="A27" s="736"/>
      <c r="C27" s="722"/>
      <c r="D27" s="722"/>
      <c r="E27" s="722"/>
      <c r="F27" s="722"/>
      <c r="G27" s="722"/>
      <c r="H27" s="722"/>
      <c r="I27" s="722"/>
      <c r="J27" s="722"/>
      <c r="K27" s="722"/>
      <c r="L27" s="722"/>
      <c r="M27" s="722"/>
      <c r="N27" s="722"/>
      <c r="O27" s="722"/>
      <c r="P27" s="722"/>
      <c r="Q27" s="722"/>
      <c r="R27" s="722"/>
      <c r="S27" s="722"/>
      <c r="T27" s="722"/>
      <c r="U27" s="722"/>
      <c r="V27" s="722"/>
      <c r="W27" s="722"/>
      <c r="X27" s="722"/>
      <c r="Y27" s="722"/>
      <c r="Z27" s="722"/>
      <c r="AA27" s="722"/>
      <c r="AB27" s="722"/>
    </row>
    <row r="28" spans="1:28" ht="15" customHeight="1">
      <c r="A28" s="736"/>
      <c r="C28" s="722"/>
      <c r="D28" s="722"/>
      <c r="E28" s="722"/>
      <c r="F28" s="722"/>
      <c r="G28" s="722"/>
      <c r="H28" s="722"/>
      <c r="I28" s="722"/>
      <c r="J28" s="722"/>
      <c r="K28" s="722"/>
      <c r="L28" s="722"/>
      <c r="M28" s="722"/>
      <c r="N28" s="722"/>
      <c r="O28" s="722"/>
      <c r="P28" s="722"/>
      <c r="Q28" s="722"/>
      <c r="R28" s="722"/>
      <c r="S28" s="722"/>
      <c r="T28" s="722"/>
      <c r="U28" s="722"/>
      <c r="V28" s="722"/>
      <c r="W28" s="722"/>
      <c r="X28" s="722"/>
      <c r="Y28" s="722"/>
      <c r="Z28" s="722"/>
      <c r="AA28" s="722"/>
      <c r="AB28" s="722"/>
    </row>
    <row r="29" spans="1:28">
      <c r="A29" s="736"/>
      <c r="C29" s="722"/>
      <c r="D29" s="722"/>
      <c r="E29" s="722"/>
      <c r="F29" s="722"/>
      <c r="G29" s="722"/>
      <c r="H29" s="722"/>
      <c r="I29" s="722"/>
      <c r="J29" s="722"/>
      <c r="K29" s="722"/>
      <c r="L29" s="722"/>
      <c r="M29" s="722"/>
      <c r="N29" s="722"/>
      <c r="O29" s="722"/>
      <c r="P29" s="722"/>
      <c r="Q29" s="722"/>
      <c r="R29" s="722"/>
      <c r="S29" s="722"/>
      <c r="T29" s="722"/>
      <c r="U29" s="722"/>
      <c r="V29" s="722"/>
      <c r="W29" s="722"/>
      <c r="X29" s="722"/>
      <c r="Y29" s="722"/>
      <c r="Z29" s="722"/>
      <c r="AA29" s="722"/>
      <c r="AB29" s="722"/>
    </row>
    <row r="30" spans="1:28">
      <c r="A30" s="736"/>
    </row>
    <row r="31" spans="1:28">
      <c r="A31" s="736"/>
    </row>
    <row r="32" spans="1:28">
      <c r="A32" s="736"/>
    </row>
    <row r="33" spans="1:1">
      <c r="A33" s="736"/>
    </row>
    <row r="34" spans="1:1">
      <c r="A34" s="736"/>
    </row>
    <row r="35" spans="1:1">
      <c r="A35" s="736"/>
    </row>
    <row r="36" spans="1:1">
      <c r="A36" s="736"/>
    </row>
    <row r="37" spans="1:1">
      <c r="A37" s="736"/>
    </row>
    <row r="38" spans="1:1">
      <c r="A38" s="736"/>
    </row>
    <row r="39" spans="1:1">
      <c r="A39" s="736"/>
    </row>
    <row r="40" spans="1:1">
      <c r="A40" s="736"/>
    </row>
    <row r="41" spans="1:1">
      <c r="A41" s="736"/>
    </row>
    <row r="42" spans="1:1">
      <c r="A42" s="736"/>
    </row>
    <row r="43" spans="1:1">
      <c r="A43" s="736"/>
    </row>
    <row r="44" spans="1:1">
      <c r="A44" s="736"/>
    </row>
    <row r="45" spans="1:1">
      <c r="A45" s="736"/>
    </row>
    <row r="46" spans="1:1">
      <c r="A46" s="736"/>
    </row>
    <row r="47" spans="1:1">
      <c r="A47" s="736"/>
    </row>
    <row r="48" spans="1:1">
      <c r="A48" s="736"/>
    </row>
    <row r="49" spans="1:1">
      <c r="A49" s="736"/>
    </row>
    <row r="50" spans="1:1">
      <c r="A50" s="736"/>
    </row>
    <row r="51" spans="1:1">
      <c r="A51" s="736"/>
    </row>
    <row r="52" spans="1:1">
      <c r="A52" s="736"/>
    </row>
    <row r="53" spans="1:1">
      <c r="A53" s="736"/>
    </row>
    <row r="54" spans="1:1">
      <c r="A54" s="736"/>
    </row>
    <row r="55" spans="1:1">
      <c r="A55" s="736"/>
    </row>
    <row r="56" spans="1:1">
      <c r="A56" s="736"/>
    </row>
    <row r="57" spans="1:1">
      <c r="A57" s="736"/>
    </row>
    <row r="58" spans="1:1">
      <c r="A58" s="736"/>
    </row>
    <row r="59" spans="1:1">
      <c r="A59" s="736"/>
    </row>
    <row r="60" spans="1:1">
      <c r="A60" s="736"/>
    </row>
    <row r="61" spans="1:1">
      <c r="A61" s="736"/>
    </row>
    <row r="62" spans="1:1">
      <c r="A62" s="736"/>
    </row>
    <row r="63" spans="1:1">
      <c r="A63" s="736"/>
    </row>
    <row r="64" spans="1:1">
      <c r="A64" s="736"/>
    </row>
    <row r="65" spans="1:1">
      <c r="A65" s="736"/>
    </row>
    <row r="66" spans="1:1">
      <c r="A66" s="736"/>
    </row>
    <row r="67" spans="1:1">
      <c r="A67" s="736"/>
    </row>
    <row r="68" spans="1:1">
      <c r="A68" s="736"/>
    </row>
    <row r="69" spans="1:1">
      <c r="A69" s="736"/>
    </row>
    <row r="70" spans="1:1">
      <c r="A70" s="736"/>
    </row>
    <row r="71" spans="1:1">
      <c r="A71" s="736"/>
    </row>
    <row r="72" spans="1:1">
      <c r="A72" s="736"/>
    </row>
    <row r="73" spans="1:1">
      <c r="A73" s="736"/>
    </row>
    <row r="74" spans="1:1">
      <c r="A74" s="736"/>
    </row>
    <row r="75" spans="1:1">
      <c r="A75" s="736"/>
    </row>
    <row r="76" spans="1:1">
      <c r="A76" s="736"/>
    </row>
    <row r="77" spans="1:1">
      <c r="A77" s="736"/>
    </row>
    <row r="78" spans="1:1">
      <c r="A78" s="736"/>
    </row>
    <row r="79" spans="1:1">
      <c r="A79" s="736"/>
    </row>
    <row r="80" spans="1:1">
      <c r="A80" s="736"/>
    </row>
    <row r="81" spans="1:1">
      <c r="A81" s="736"/>
    </row>
    <row r="82" spans="1:1">
      <c r="A82" s="736"/>
    </row>
    <row r="83" spans="1:1">
      <c r="A83" s="736"/>
    </row>
    <row r="84" spans="1:1">
      <c r="A84" s="736"/>
    </row>
    <row r="85" spans="1:1">
      <c r="A85" s="736"/>
    </row>
    <row r="86" spans="1:1">
      <c r="A86" s="736"/>
    </row>
    <row r="87" spans="1:1">
      <c r="A87" s="736"/>
    </row>
    <row r="88" spans="1:1">
      <c r="A88" s="736"/>
    </row>
    <row r="89" spans="1:1">
      <c r="A89" s="736"/>
    </row>
    <row r="90" spans="1:1">
      <c r="A90" s="736"/>
    </row>
    <row r="91" spans="1:1">
      <c r="A91" s="736"/>
    </row>
    <row r="92" spans="1:1">
      <c r="A92" s="736"/>
    </row>
    <row r="93" spans="1:1">
      <c r="A93" s="736"/>
    </row>
    <row r="94" spans="1:1">
      <c r="A94" s="736"/>
    </row>
    <row r="95" spans="1:1">
      <c r="A95" s="736"/>
    </row>
    <row r="96" spans="1:1">
      <c r="A96" s="736"/>
    </row>
    <row r="97" spans="1:1">
      <c r="A97" s="736"/>
    </row>
    <row r="98" spans="1:1">
      <c r="A98" s="736"/>
    </row>
    <row r="99" spans="1:1">
      <c r="A99" s="736"/>
    </row>
    <row r="100" spans="1:1">
      <c r="A100" s="736"/>
    </row>
    <row r="101" spans="1:1">
      <c r="A101" s="736"/>
    </row>
    <row r="102" spans="1:1">
      <c r="A102" s="736"/>
    </row>
    <row r="103" spans="1:1">
      <c r="A103" s="736"/>
    </row>
    <row r="104" spans="1:1">
      <c r="A104" s="736"/>
    </row>
    <row r="105" spans="1:1">
      <c r="A105" s="736"/>
    </row>
    <row r="106" spans="1:1">
      <c r="A106" s="736"/>
    </row>
    <row r="107" spans="1:1">
      <c r="A107" s="736"/>
    </row>
    <row r="108" spans="1:1">
      <c r="A108" s="736"/>
    </row>
    <row r="109" spans="1:1">
      <c r="A109" s="736"/>
    </row>
    <row r="110" spans="1:1">
      <c r="A110" s="736"/>
    </row>
    <row r="111" spans="1:1">
      <c r="A111" s="736"/>
    </row>
    <row r="112" spans="1:1">
      <c r="A112" s="736"/>
    </row>
    <row r="113" spans="1:1">
      <c r="A113" s="736"/>
    </row>
    <row r="114" spans="1:1">
      <c r="A114" s="736"/>
    </row>
    <row r="115" spans="1:1">
      <c r="A115" s="736"/>
    </row>
    <row r="116" spans="1:1">
      <c r="A116" s="736"/>
    </row>
    <row r="117" spans="1:1">
      <c r="A117" s="736"/>
    </row>
    <row r="118" spans="1:1">
      <c r="A118" s="736"/>
    </row>
    <row r="119" spans="1:1">
      <c r="A119" s="736"/>
    </row>
    <row r="120" spans="1:1">
      <c r="A120" s="736"/>
    </row>
    <row r="121" spans="1:1">
      <c r="A121" s="736"/>
    </row>
    <row r="122" spans="1:1">
      <c r="A122" s="736"/>
    </row>
    <row r="123" spans="1:1">
      <c r="A123" s="736"/>
    </row>
    <row r="124" spans="1:1">
      <c r="A124" s="736"/>
    </row>
    <row r="125" spans="1:1">
      <c r="A125" s="736"/>
    </row>
    <row r="126" spans="1:1">
      <c r="A126" s="736"/>
    </row>
    <row r="127" spans="1:1">
      <c r="A127" s="736"/>
    </row>
    <row r="128" spans="1:1">
      <c r="A128" s="736"/>
    </row>
    <row r="129" spans="1:1">
      <c r="A129" s="736"/>
    </row>
    <row r="130" spans="1:1">
      <c r="A130" s="736"/>
    </row>
    <row r="131" spans="1:1">
      <c r="A131" s="736"/>
    </row>
    <row r="132" spans="1:1">
      <c r="A132" s="736"/>
    </row>
    <row r="133" spans="1:1">
      <c r="A133" s="736"/>
    </row>
    <row r="134" spans="1:1">
      <c r="A134" s="736"/>
    </row>
    <row r="135" spans="1:1">
      <c r="A135" s="736"/>
    </row>
    <row r="136" spans="1:1">
      <c r="A136" s="736"/>
    </row>
    <row r="137" spans="1:1">
      <c r="A137" s="736"/>
    </row>
    <row r="138" spans="1:1">
      <c r="A138" s="736"/>
    </row>
    <row r="139" spans="1:1">
      <c r="A139" s="736"/>
    </row>
    <row r="140" spans="1:1">
      <c r="A140" s="736"/>
    </row>
    <row r="141" spans="1:1">
      <c r="A141" s="736"/>
    </row>
    <row r="142" spans="1:1">
      <c r="A142" s="736"/>
    </row>
    <row r="143" spans="1:1">
      <c r="A143" s="736"/>
    </row>
    <row r="144" spans="1:1">
      <c r="A144" s="736"/>
    </row>
    <row r="145" spans="1:1">
      <c r="A145" s="736"/>
    </row>
    <row r="146" spans="1:1">
      <c r="A146" s="736"/>
    </row>
    <row r="147" spans="1:1">
      <c r="A147" s="736"/>
    </row>
    <row r="148" spans="1:1">
      <c r="A148" s="736"/>
    </row>
    <row r="149" spans="1:1">
      <c r="A149" s="736"/>
    </row>
    <row r="150" spans="1:1">
      <c r="A150" s="736"/>
    </row>
    <row r="151" spans="1:1">
      <c r="A151" s="736"/>
    </row>
    <row r="152" spans="1:1">
      <c r="A152" s="736"/>
    </row>
    <row r="153" spans="1:1">
      <c r="A153" s="736"/>
    </row>
    <row r="154" spans="1:1">
      <c r="A154" s="736"/>
    </row>
    <row r="155" spans="1:1">
      <c r="A155" s="736"/>
    </row>
    <row r="156" spans="1:1">
      <c r="A156" s="736"/>
    </row>
    <row r="157" spans="1:1">
      <c r="A157" s="736"/>
    </row>
    <row r="158" spans="1:1">
      <c r="A158" s="736"/>
    </row>
    <row r="159" spans="1:1">
      <c r="A159" s="736"/>
    </row>
    <row r="160" spans="1:1">
      <c r="A160" s="736"/>
    </row>
    <row r="161" spans="1:1">
      <c r="A161" s="736"/>
    </row>
    <row r="162" spans="1:1">
      <c r="A162" s="736"/>
    </row>
    <row r="163" spans="1:1">
      <c r="A163" s="736"/>
    </row>
    <row r="164" spans="1:1">
      <c r="A164" s="736"/>
    </row>
    <row r="165" spans="1:1">
      <c r="A165" s="736"/>
    </row>
    <row r="166" spans="1:1">
      <c r="A166" s="736"/>
    </row>
    <row r="167" spans="1:1">
      <c r="A167" s="736"/>
    </row>
    <row r="168" spans="1:1">
      <c r="A168" s="736"/>
    </row>
    <row r="169" spans="1:1">
      <c r="A169" s="736"/>
    </row>
    <row r="170" spans="1:1">
      <c r="A170" s="736"/>
    </row>
    <row r="171" spans="1:1">
      <c r="A171" s="736"/>
    </row>
    <row r="172" spans="1:1">
      <c r="A172" s="736"/>
    </row>
    <row r="173" spans="1:1">
      <c r="A173" s="736"/>
    </row>
    <row r="174" spans="1:1">
      <c r="A174" s="736"/>
    </row>
    <row r="175" spans="1:1">
      <c r="A175" s="736"/>
    </row>
    <row r="176" spans="1:1">
      <c r="A176" s="736"/>
    </row>
    <row r="177" spans="1:1">
      <c r="A177" s="736"/>
    </row>
    <row r="178" spans="1:1">
      <c r="A178" s="736"/>
    </row>
    <row r="179" spans="1:1">
      <c r="A179" s="736"/>
    </row>
    <row r="180" spans="1:1">
      <c r="A180" s="736"/>
    </row>
    <row r="181" spans="1:1">
      <c r="A181" s="736"/>
    </row>
    <row r="182" spans="1:1">
      <c r="A182" s="736"/>
    </row>
    <row r="183" spans="1:1">
      <c r="A183" s="736"/>
    </row>
    <row r="184" spans="1:1">
      <c r="A184" s="736"/>
    </row>
    <row r="185" spans="1:1">
      <c r="A185" s="736"/>
    </row>
    <row r="186" spans="1:1">
      <c r="A186" s="736"/>
    </row>
    <row r="187" spans="1:1">
      <c r="A187" s="736"/>
    </row>
    <row r="188" spans="1:1">
      <c r="A188" s="736"/>
    </row>
    <row r="189" spans="1:1">
      <c r="A189" s="736"/>
    </row>
    <row r="190" spans="1:1">
      <c r="A190" s="736"/>
    </row>
    <row r="191" spans="1:1">
      <c r="A191" s="736"/>
    </row>
    <row r="192" spans="1:1">
      <c r="A192" s="736"/>
    </row>
    <row r="193" spans="1:1">
      <c r="A193" s="736"/>
    </row>
    <row r="194" spans="1:1">
      <c r="A194" s="736"/>
    </row>
    <row r="195" spans="1:1">
      <c r="A195" s="736"/>
    </row>
    <row r="196" spans="1:1">
      <c r="A196" s="736"/>
    </row>
    <row r="197" spans="1:1">
      <c r="A197" s="736"/>
    </row>
    <row r="198" spans="1:1">
      <c r="A198" s="736"/>
    </row>
    <row r="199" spans="1:1">
      <c r="A199" s="736"/>
    </row>
    <row r="200" spans="1:1">
      <c r="A200" s="736"/>
    </row>
    <row r="201" spans="1:1">
      <c r="A201" s="736"/>
    </row>
    <row r="202" spans="1:1">
      <c r="A202" s="736"/>
    </row>
    <row r="203" spans="1:1">
      <c r="A203" s="736"/>
    </row>
    <row r="204" spans="1:1">
      <c r="A204" s="736"/>
    </row>
    <row r="205" spans="1:1">
      <c r="A205" s="736"/>
    </row>
    <row r="206" spans="1:1">
      <c r="A206" s="736"/>
    </row>
    <row r="207" spans="1:1">
      <c r="A207" s="736"/>
    </row>
    <row r="208" spans="1:1">
      <c r="A208" s="736"/>
    </row>
    <row r="209" spans="1:1">
      <c r="A209" s="736"/>
    </row>
    <row r="210" spans="1:1">
      <c r="A210" s="736"/>
    </row>
    <row r="211" spans="1:1">
      <c r="A211" s="736"/>
    </row>
    <row r="212" spans="1:1">
      <c r="A212" s="736"/>
    </row>
    <row r="213" spans="1:1">
      <c r="A213" s="736"/>
    </row>
    <row r="214" spans="1:1">
      <c r="A214" s="736"/>
    </row>
    <row r="215" spans="1:1">
      <c r="A215" s="736"/>
    </row>
    <row r="216" spans="1:1">
      <c r="A216" s="736"/>
    </row>
    <row r="217" spans="1:1">
      <c r="A217" s="736"/>
    </row>
    <row r="218" spans="1:1">
      <c r="A218" s="736"/>
    </row>
    <row r="219" spans="1:1">
      <c r="A219" s="736"/>
    </row>
    <row r="220" spans="1:1">
      <c r="A220" s="736"/>
    </row>
    <row r="221" spans="1:1">
      <c r="A221" s="736"/>
    </row>
    <row r="222" spans="1:1">
      <c r="A222" s="736"/>
    </row>
    <row r="223" spans="1:1">
      <c r="A223" s="736"/>
    </row>
    <row r="224" spans="1:1">
      <c r="A224" s="736"/>
    </row>
    <row r="225" spans="1:1">
      <c r="A225" s="736"/>
    </row>
    <row r="226" spans="1:1">
      <c r="A226" s="736"/>
    </row>
    <row r="227" spans="1:1">
      <c r="A227" s="736"/>
    </row>
    <row r="228" spans="1:1">
      <c r="A228" s="736"/>
    </row>
    <row r="229" spans="1:1">
      <c r="A229" s="736"/>
    </row>
    <row r="230" spans="1:1">
      <c r="A230" s="736"/>
    </row>
    <row r="231" spans="1:1">
      <c r="A231" s="736"/>
    </row>
    <row r="232" spans="1:1">
      <c r="A232" s="736"/>
    </row>
    <row r="233" spans="1:1">
      <c r="A233" s="736"/>
    </row>
    <row r="234" spans="1:1">
      <c r="A234" s="736"/>
    </row>
    <row r="235" spans="1:1">
      <c r="A235" s="736"/>
    </row>
    <row r="236" spans="1:1">
      <c r="A236" s="736"/>
    </row>
    <row r="237" spans="1:1">
      <c r="A237" s="736"/>
    </row>
    <row r="238" spans="1:1">
      <c r="A238" s="736"/>
    </row>
    <row r="239" spans="1:1">
      <c r="A239" s="736"/>
    </row>
    <row r="240" spans="1:1">
      <c r="A240" s="736"/>
    </row>
    <row r="241" spans="1:1">
      <c r="A241" s="736"/>
    </row>
    <row r="242" spans="1:1">
      <c r="A242" s="736"/>
    </row>
    <row r="243" spans="1:1">
      <c r="A243" s="736"/>
    </row>
    <row r="244" spans="1:1">
      <c r="A244" s="736"/>
    </row>
    <row r="245" spans="1:1">
      <c r="A245" s="736"/>
    </row>
    <row r="246" spans="1:1">
      <c r="A246" s="736"/>
    </row>
    <row r="247" spans="1:1">
      <c r="A247" s="736"/>
    </row>
    <row r="248" spans="1:1">
      <c r="A248" s="736"/>
    </row>
    <row r="249" spans="1:1">
      <c r="A249" s="736"/>
    </row>
    <row r="250" spans="1:1">
      <c r="A250" s="736"/>
    </row>
    <row r="251" spans="1:1">
      <c r="A251" s="736"/>
    </row>
    <row r="252" spans="1:1">
      <c r="A252" s="736"/>
    </row>
    <row r="253" spans="1:1">
      <c r="A253" s="736"/>
    </row>
    <row r="254" spans="1:1">
      <c r="A254" s="736"/>
    </row>
    <row r="255" spans="1:1">
      <c r="A255" s="736"/>
    </row>
    <row r="256" spans="1:1">
      <c r="A256" s="736"/>
    </row>
    <row r="257" spans="1:1">
      <c r="A257" s="736"/>
    </row>
    <row r="258" spans="1:1">
      <c r="A258" s="736"/>
    </row>
    <row r="259" spans="1:1">
      <c r="A259" s="736"/>
    </row>
    <row r="260" spans="1:1">
      <c r="A260" s="736"/>
    </row>
    <row r="261" spans="1:1">
      <c r="A261" s="736"/>
    </row>
    <row r="262" spans="1:1">
      <c r="A262" s="736"/>
    </row>
    <row r="263" spans="1:1">
      <c r="A263" s="736"/>
    </row>
    <row r="264" spans="1:1">
      <c r="A264" s="736"/>
    </row>
    <row r="265" spans="1:1">
      <c r="A265" s="736"/>
    </row>
    <row r="266" spans="1:1">
      <c r="A266" s="736"/>
    </row>
    <row r="267" spans="1:1">
      <c r="A267" s="736"/>
    </row>
    <row r="268" spans="1:1">
      <c r="A268" s="736"/>
    </row>
    <row r="269" spans="1:1">
      <c r="A269" s="736"/>
    </row>
    <row r="270" spans="1:1">
      <c r="A270" s="736"/>
    </row>
    <row r="271" spans="1:1">
      <c r="A271" s="736"/>
    </row>
    <row r="272" spans="1:1">
      <c r="A272" s="736"/>
    </row>
    <row r="273" spans="1:1">
      <c r="A273" s="736"/>
    </row>
    <row r="274" spans="1:1">
      <c r="A274" s="736"/>
    </row>
    <row r="275" spans="1:1">
      <c r="A275" s="736"/>
    </row>
    <row r="276" spans="1:1">
      <c r="A276" s="736"/>
    </row>
    <row r="277" spans="1:1">
      <c r="A277" s="736"/>
    </row>
    <row r="278" spans="1:1">
      <c r="A278" s="736"/>
    </row>
    <row r="279" spans="1:1">
      <c r="A279" s="736"/>
    </row>
    <row r="280" spans="1:1">
      <c r="A280" s="736"/>
    </row>
    <row r="281" spans="1:1">
      <c r="A281" s="736"/>
    </row>
    <row r="282" spans="1:1">
      <c r="A282" s="736"/>
    </row>
    <row r="283" spans="1:1">
      <c r="A283" s="736"/>
    </row>
    <row r="284" spans="1:1">
      <c r="A284" s="736"/>
    </row>
    <row r="285" spans="1:1">
      <c r="A285" s="736"/>
    </row>
    <row r="286" spans="1:1">
      <c r="A286" s="736"/>
    </row>
    <row r="287" spans="1:1">
      <c r="A287" s="736"/>
    </row>
    <row r="288" spans="1:1">
      <c r="A288" s="736"/>
    </row>
    <row r="289" spans="1:1">
      <c r="A289" s="736"/>
    </row>
    <row r="290" spans="1:1">
      <c r="A290" s="736"/>
    </row>
    <row r="291" spans="1:1">
      <c r="A291" s="736"/>
    </row>
    <row r="292" spans="1:1">
      <c r="A292" s="736"/>
    </row>
    <row r="293" spans="1:1">
      <c r="A293" s="736"/>
    </row>
    <row r="294" spans="1:1">
      <c r="A294" s="736"/>
    </row>
    <row r="295" spans="1:1">
      <c r="A295" s="736"/>
    </row>
    <row r="296" spans="1:1">
      <c r="A296" s="736"/>
    </row>
    <row r="297" spans="1:1">
      <c r="A297" s="736"/>
    </row>
    <row r="298" spans="1:1">
      <c r="A298" s="736"/>
    </row>
    <row r="299" spans="1:1">
      <c r="A299" s="736"/>
    </row>
    <row r="300" spans="1:1">
      <c r="A300" s="736"/>
    </row>
    <row r="301" spans="1:1">
      <c r="A301" s="736"/>
    </row>
    <row r="302" spans="1:1">
      <c r="A302" s="736"/>
    </row>
    <row r="303" spans="1:1">
      <c r="A303" s="736"/>
    </row>
    <row r="304" spans="1:1">
      <c r="A304" s="736"/>
    </row>
    <row r="305" spans="1:1">
      <c r="A305" s="736"/>
    </row>
    <row r="306" spans="1:1">
      <c r="A306" s="736"/>
    </row>
    <row r="307" spans="1:1">
      <c r="A307" s="736"/>
    </row>
    <row r="308" spans="1:1">
      <c r="A308" s="736"/>
    </row>
    <row r="309" spans="1:1">
      <c r="A309" s="736"/>
    </row>
    <row r="310" spans="1:1">
      <c r="A310" s="736"/>
    </row>
    <row r="311" spans="1:1">
      <c r="A311" s="736"/>
    </row>
    <row r="312" spans="1:1">
      <c r="A312" s="736"/>
    </row>
    <row r="313" spans="1:1">
      <c r="A313" s="736"/>
    </row>
    <row r="314" spans="1:1">
      <c r="A314" s="736"/>
    </row>
    <row r="315" spans="1:1">
      <c r="A315" s="736"/>
    </row>
    <row r="316" spans="1:1">
      <c r="A316" s="736"/>
    </row>
    <row r="317" spans="1:1">
      <c r="A317" s="736"/>
    </row>
    <row r="318" spans="1:1">
      <c r="A318" s="736"/>
    </row>
    <row r="319" spans="1:1">
      <c r="A319" s="736"/>
    </row>
    <row r="320" spans="1:1">
      <c r="A320" s="736"/>
    </row>
    <row r="321" spans="1:1">
      <c r="A321" s="736"/>
    </row>
    <row r="322" spans="1:1">
      <c r="A322" s="736"/>
    </row>
    <row r="323" spans="1:1">
      <c r="A323" s="736"/>
    </row>
    <row r="324" spans="1:1">
      <c r="A324" s="736"/>
    </row>
    <row r="325" spans="1:1">
      <c r="A325" s="736"/>
    </row>
    <row r="326" spans="1:1">
      <c r="A326" s="736"/>
    </row>
    <row r="327" spans="1:1">
      <c r="A327" s="736"/>
    </row>
    <row r="328" spans="1:1">
      <c r="A328" s="736"/>
    </row>
    <row r="329" spans="1:1">
      <c r="A329" s="736"/>
    </row>
    <row r="330" spans="1:1">
      <c r="A330" s="736"/>
    </row>
    <row r="331" spans="1:1">
      <c r="A331" s="736"/>
    </row>
    <row r="332" spans="1:1">
      <c r="A332" s="736"/>
    </row>
    <row r="333" spans="1:1">
      <c r="A333" s="736"/>
    </row>
    <row r="334" spans="1:1">
      <c r="A334" s="736"/>
    </row>
    <row r="335" spans="1:1">
      <c r="A335" s="736"/>
    </row>
    <row r="336" spans="1:1">
      <c r="A336" s="736"/>
    </row>
    <row r="337" spans="1:1">
      <c r="A337" s="736"/>
    </row>
    <row r="338" spans="1:1">
      <c r="A338" s="736"/>
    </row>
    <row r="339" spans="1:1">
      <c r="A339" s="736"/>
    </row>
    <row r="340" spans="1:1">
      <c r="A340" s="736"/>
    </row>
    <row r="341" spans="1:1">
      <c r="A341" s="736"/>
    </row>
    <row r="342" spans="1:1">
      <c r="A342" s="736"/>
    </row>
    <row r="343" spans="1:1">
      <c r="A343" s="736"/>
    </row>
    <row r="344" spans="1:1">
      <c r="A344" s="736"/>
    </row>
    <row r="345" spans="1:1">
      <c r="A345" s="736"/>
    </row>
    <row r="346" spans="1:1">
      <c r="A346" s="736"/>
    </row>
    <row r="347" spans="1:1">
      <c r="A347" s="736"/>
    </row>
    <row r="348" spans="1:1">
      <c r="A348" s="736"/>
    </row>
    <row r="349" spans="1:1">
      <c r="A349" s="736"/>
    </row>
    <row r="350" spans="1:1">
      <c r="A350" s="736"/>
    </row>
    <row r="351" spans="1:1">
      <c r="A351" s="736"/>
    </row>
    <row r="352" spans="1:1">
      <c r="A352" s="736"/>
    </row>
    <row r="353" spans="1:1">
      <c r="A353" s="736"/>
    </row>
    <row r="354" spans="1:1">
      <c r="A354" s="736"/>
    </row>
    <row r="355" spans="1:1">
      <c r="A355" s="736"/>
    </row>
    <row r="356" spans="1:1">
      <c r="A356" s="736"/>
    </row>
    <row r="357" spans="1:1">
      <c r="A357" s="736"/>
    </row>
    <row r="358" spans="1:1">
      <c r="A358" s="736"/>
    </row>
    <row r="359" spans="1:1">
      <c r="A359" s="736"/>
    </row>
    <row r="360" spans="1:1">
      <c r="A360" s="736"/>
    </row>
    <row r="361" spans="1:1">
      <c r="A361" s="736"/>
    </row>
    <row r="362" spans="1:1">
      <c r="A362" s="736"/>
    </row>
    <row r="363" spans="1:1">
      <c r="A363" s="736"/>
    </row>
    <row r="364" spans="1:1">
      <c r="A364" s="736"/>
    </row>
    <row r="365" spans="1:1">
      <c r="A365" s="736"/>
    </row>
    <row r="366" spans="1:1">
      <c r="A366" s="736"/>
    </row>
    <row r="367" spans="1:1">
      <c r="A367" s="736"/>
    </row>
    <row r="368" spans="1:1">
      <c r="A368" s="736"/>
    </row>
    <row r="369" spans="1:1">
      <c r="A369" s="736"/>
    </row>
    <row r="370" spans="1:1">
      <c r="A370" s="736"/>
    </row>
    <row r="371" spans="1:1">
      <c r="A371" s="736"/>
    </row>
    <row r="372" spans="1:1">
      <c r="A372" s="736"/>
    </row>
    <row r="373" spans="1:1">
      <c r="A373" s="736"/>
    </row>
    <row r="374" spans="1:1">
      <c r="A374" s="736"/>
    </row>
    <row r="375" spans="1:1">
      <c r="A375" s="736"/>
    </row>
    <row r="376" spans="1:1">
      <c r="A376" s="736"/>
    </row>
    <row r="377" spans="1:1">
      <c r="A377" s="736"/>
    </row>
    <row r="378" spans="1:1">
      <c r="A378" s="736"/>
    </row>
    <row r="379" spans="1:1">
      <c r="A379" s="736"/>
    </row>
    <row r="380" spans="1:1">
      <c r="A380" s="736"/>
    </row>
    <row r="381" spans="1:1">
      <c r="A381" s="736"/>
    </row>
    <row r="382" spans="1:1">
      <c r="A382" s="736"/>
    </row>
    <row r="383" spans="1:1">
      <c r="A383" s="736"/>
    </row>
    <row r="384" spans="1:1">
      <c r="A384" s="736"/>
    </row>
    <row r="385" spans="1:1">
      <c r="A385" s="736"/>
    </row>
    <row r="386" spans="1:1">
      <c r="A386" s="736"/>
    </row>
    <row r="387" spans="1:1">
      <c r="A387" s="736"/>
    </row>
    <row r="388" spans="1:1">
      <c r="A388" s="736"/>
    </row>
    <row r="389" spans="1:1">
      <c r="A389" s="736"/>
    </row>
    <row r="390" spans="1:1">
      <c r="A390" s="736"/>
    </row>
    <row r="391" spans="1:1">
      <c r="A391" s="736"/>
    </row>
    <row r="392" spans="1:1">
      <c r="A392" s="736"/>
    </row>
    <row r="393" spans="1:1">
      <c r="A393" s="736"/>
    </row>
    <row r="394" spans="1:1">
      <c r="A394" s="736"/>
    </row>
    <row r="395" spans="1:1">
      <c r="A395" s="736"/>
    </row>
    <row r="396" spans="1:1">
      <c r="A396" s="736"/>
    </row>
    <row r="397" spans="1:1">
      <c r="A397" s="736"/>
    </row>
    <row r="398" spans="1:1">
      <c r="A398" s="736"/>
    </row>
    <row r="399" spans="1:1">
      <c r="A399" s="736"/>
    </row>
    <row r="400" spans="1:1">
      <c r="A400" s="736"/>
    </row>
    <row r="401" spans="1:1">
      <c r="A401" s="736"/>
    </row>
    <row r="402" spans="1:1">
      <c r="A402" s="736"/>
    </row>
    <row r="403" spans="1:1">
      <c r="A403" s="736"/>
    </row>
    <row r="404" spans="1:1">
      <c r="A404" s="736"/>
    </row>
    <row r="405" spans="1:1">
      <c r="A405" s="736"/>
    </row>
    <row r="406" spans="1:1">
      <c r="A406" s="736"/>
    </row>
    <row r="407" spans="1:1">
      <c r="A407" s="736"/>
    </row>
    <row r="408" spans="1:1">
      <c r="A408" s="736"/>
    </row>
    <row r="409" spans="1:1">
      <c r="A409" s="736"/>
    </row>
    <row r="410" spans="1:1">
      <c r="A410" s="736"/>
    </row>
    <row r="411" spans="1:1">
      <c r="A411" s="736"/>
    </row>
    <row r="412" spans="1:1">
      <c r="A412" s="736"/>
    </row>
    <row r="413" spans="1:1">
      <c r="A413" s="736"/>
    </row>
    <row r="414" spans="1:1">
      <c r="A414" s="736"/>
    </row>
    <row r="415" spans="1:1">
      <c r="A415" s="736"/>
    </row>
    <row r="416" spans="1:1">
      <c r="A416" s="736"/>
    </row>
    <row r="417" spans="1:1">
      <c r="A417" s="736"/>
    </row>
    <row r="418" spans="1:1">
      <c r="A418" s="736"/>
    </row>
    <row r="419" spans="1:1">
      <c r="A419" s="736"/>
    </row>
    <row r="420" spans="1:1">
      <c r="A420" s="736"/>
    </row>
    <row r="421" spans="1:1">
      <c r="A421" s="736"/>
    </row>
    <row r="422" spans="1:1">
      <c r="A422" s="736"/>
    </row>
    <row r="423" spans="1:1">
      <c r="A423" s="736"/>
    </row>
    <row r="424" spans="1:1">
      <c r="A424" s="736"/>
    </row>
    <row r="425" spans="1:1">
      <c r="A425" s="736"/>
    </row>
    <row r="426" spans="1:1">
      <c r="A426" s="736"/>
    </row>
    <row r="427" spans="1:1">
      <c r="A427" s="736"/>
    </row>
    <row r="428" spans="1:1">
      <c r="A428" s="736"/>
    </row>
    <row r="429" spans="1:1">
      <c r="A429" s="736"/>
    </row>
    <row r="430" spans="1:1">
      <c r="A430" s="736"/>
    </row>
    <row r="431" spans="1:1">
      <c r="A431" s="736"/>
    </row>
    <row r="432" spans="1:1">
      <c r="A432" s="736"/>
    </row>
    <row r="433" spans="1:1">
      <c r="A433" s="736"/>
    </row>
    <row r="434" spans="1:1">
      <c r="A434" s="736"/>
    </row>
    <row r="435" spans="1:1">
      <c r="A435" s="736"/>
    </row>
    <row r="436" spans="1:1">
      <c r="A436" s="736"/>
    </row>
    <row r="437" spans="1:1">
      <c r="A437" s="736"/>
    </row>
    <row r="438" spans="1:1">
      <c r="A438" s="736"/>
    </row>
    <row r="439" spans="1:1">
      <c r="A439" s="736"/>
    </row>
    <row r="440" spans="1:1">
      <c r="A440" s="736"/>
    </row>
    <row r="441" spans="1:1">
      <c r="A441" s="736"/>
    </row>
    <row r="442" spans="1:1">
      <c r="A442" s="736"/>
    </row>
    <row r="443" spans="1:1">
      <c r="A443" s="736"/>
    </row>
    <row r="444" spans="1:1">
      <c r="A444" s="736"/>
    </row>
    <row r="445" spans="1:1">
      <c r="A445" s="736"/>
    </row>
    <row r="446" spans="1:1">
      <c r="A446" s="736"/>
    </row>
    <row r="447" spans="1:1">
      <c r="A447" s="736"/>
    </row>
    <row r="448" spans="1:1">
      <c r="A448" s="736"/>
    </row>
    <row r="449" spans="1:1">
      <c r="A449" s="736"/>
    </row>
    <row r="450" spans="1:1">
      <c r="A450" s="736"/>
    </row>
    <row r="451" spans="1:1">
      <c r="A451" s="736"/>
    </row>
    <row r="452" spans="1:1">
      <c r="A452" s="736"/>
    </row>
    <row r="453" spans="1:1">
      <c r="A453" s="736"/>
    </row>
    <row r="454" spans="1:1">
      <c r="A454" s="736"/>
    </row>
    <row r="455" spans="1:1">
      <c r="A455" s="736"/>
    </row>
    <row r="456" spans="1:1">
      <c r="A456" s="736"/>
    </row>
    <row r="457" spans="1:1">
      <c r="A457" s="736"/>
    </row>
    <row r="458" spans="1:1">
      <c r="A458" s="736"/>
    </row>
    <row r="459" spans="1:1">
      <c r="A459" s="736"/>
    </row>
    <row r="460" spans="1:1">
      <c r="A460" s="736"/>
    </row>
    <row r="461" spans="1:1">
      <c r="A461" s="736"/>
    </row>
    <row r="462" spans="1:1">
      <c r="A462" s="736"/>
    </row>
    <row r="463" spans="1:1">
      <c r="A463" s="736"/>
    </row>
    <row r="464" spans="1:1">
      <c r="A464" s="736"/>
    </row>
    <row r="465" spans="1:1">
      <c r="A465" s="736"/>
    </row>
    <row r="466" spans="1:1">
      <c r="A466" s="736"/>
    </row>
    <row r="467" spans="1:1">
      <c r="A467" s="736"/>
    </row>
    <row r="468" spans="1:1">
      <c r="A468" s="736"/>
    </row>
    <row r="469" spans="1:1">
      <c r="A469" s="736"/>
    </row>
    <row r="470" spans="1:1">
      <c r="A470" s="736"/>
    </row>
    <row r="471" spans="1:1">
      <c r="A471" s="736"/>
    </row>
    <row r="472" spans="1:1">
      <c r="A472" s="736"/>
    </row>
    <row r="473" spans="1:1">
      <c r="A473" s="736"/>
    </row>
    <row r="474" spans="1:1">
      <c r="A474" s="736"/>
    </row>
    <row r="475" spans="1:1">
      <c r="A475" s="736"/>
    </row>
    <row r="476" spans="1:1">
      <c r="A476" s="736"/>
    </row>
    <row r="477" spans="1:1">
      <c r="A477" s="736"/>
    </row>
    <row r="478" spans="1:1">
      <c r="A478" s="736"/>
    </row>
    <row r="479" spans="1:1">
      <c r="A479" s="736"/>
    </row>
    <row r="480" spans="1:1">
      <c r="A480" s="736"/>
    </row>
    <row r="481" spans="1:1">
      <c r="A481" s="736"/>
    </row>
    <row r="482" spans="1:1">
      <c r="A482" s="736"/>
    </row>
    <row r="483" spans="1:1">
      <c r="A483" s="736"/>
    </row>
    <row r="484" spans="1:1">
      <c r="A484" s="736"/>
    </row>
    <row r="485" spans="1:1">
      <c r="A485" s="736"/>
    </row>
    <row r="486" spans="1:1">
      <c r="A486" s="736"/>
    </row>
    <row r="487" spans="1:1">
      <c r="A487" s="736"/>
    </row>
    <row r="488" spans="1:1">
      <c r="A488" s="736"/>
    </row>
    <row r="489" spans="1:1">
      <c r="A489" s="736"/>
    </row>
    <row r="490" spans="1:1">
      <c r="A490" s="736"/>
    </row>
    <row r="491" spans="1:1">
      <c r="A491" s="736"/>
    </row>
    <row r="492" spans="1:1">
      <c r="A492" s="736"/>
    </row>
    <row r="493" spans="1:1">
      <c r="A493" s="736"/>
    </row>
    <row r="494" spans="1:1">
      <c r="A494" s="736"/>
    </row>
    <row r="495" spans="1:1">
      <c r="A495" s="736"/>
    </row>
    <row r="496" spans="1:1">
      <c r="A496" s="736"/>
    </row>
    <row r="497" spans="1:1">
      <c r="A497" s="736"/>
    </row>
    <row r="498" spans="1:1">
      <c r="A498" s="736"/>
    </row>
    <row r="499" spans="1:1">
      <c r="A499" s="736"/>
    </row>
    <row r="500" spans="1:1">
      <c r="A500" s="736"/>
    </row>
    <row r="501" spans="1:1">
      <c r="A501" s="736"/>
    </row>
    <row r="502" spans="1:1">
      <c r="A502" s="736"/>
    </row>
    <row r="503" spans="1:1">
      <c r="A503" s="736"/>
    </row>
    <row r="504" spans="1:1">
      <c r="A504" s="736"/>
    </row>
    <row r="505" spans="1:1">
      <c r="A505" s="736"/>
    </row>
    <row r="506" spans="1:1">
      <c r="A506" s="736"/>
    </row>
    <row r="507" spans="1:1">
      <c r="A507" s="736"/>
    </row>
    <row r="508" spans="1:1">
      <c r="A508" s="736"/>
    </row>
    <row r="509" spans="1:1">
      <c r="A509" s="736"/>
    </row>
    <row r="510" spans="1:1">
      <c r="A510" s="736"/>
    </row>
    <row r="511" spans="1:1">
      <c r="A511" s="736"/>
    </row>
    <row r="512" spans="1:1">
      <c r="A512" s="736"/>
    </row>
    <row r="513" spans="1:1">
      <c r="A513" s="736"/>
    </row>
    <row r="514" spans="1:1">
      <c r="A514" s="736"/>
    </row>
    <row r="515" spans="1:1">
      <c r="A515" s="736"/>
    </row>
    <row r="516" spans="1:1">
      <c r="A516" s="736"/>
    </row>
    <row r="517" spans="1:1">
      <c r="A517" s="736"/>
    </row>
    <row r="518" spans="1:1">
      <c r="A518" s="736"/>
    </row>
    <row r="519" spans="1:1">
      <c r="A519" s="736"/>
    </row>
    <row r="520" spans="1:1">
      <c r="A520" s="736"/>
    </row>
    <row r="521" spans="1:1">
      <c r="A521" s="736"/>
    </row>
    <row r="522" spans="1:1">
      <c r="A522" s="736"/>
    </row>
    <row r="523" spans="1:1">
      <c r="A523" s="736"/>
    </row>
    <row r="524" spans="1:1">
      <c r="A524" s="736"/>
    </row>
    <row r="525" spans="1:1">
      <c r="A525" s="736"/>
    </row>
    <row r="526" spans="1:1">
      <c r="A526" s="736"/>
    </row>
    <row r="527" spans="1:1">
      <c r="A527" s="736"/>
    </row>
    <row r="528" spans="1:1">
      <c r="A528" s="736"/>
    </row>
    <row r="529" spans="1:1">
      <c r="A529" s="736"/>
    </row>
    <row r="530" spans="1:1">
      <c r="A530" s="736"/>
    </row>
    <row r="531" spans="1:1">
      <c r="A531" s="736"/>
    </row>
    <row r="532" spans="1:1">
      <c r="A532" s="736"/>
    </row>
    <row r="533" spans="1:1">
      <c r="A533" s="736"/>
    </row>
    <row r="534" spans="1:1">
      <c r="A534" s="736"/>
    </row>
    <row r="535" spans="1:1">
      <c r="A535" s="736"/>
    </row>
    <row r="536" spans="1:1">
      <c r="A536" s="736"/>
    </row>
    <row r="537" spans="1:1">
      <c r="A537" s="736"/>
    </row>
    <row r="538" spans="1:1">
      <c r="A538" s="736"/>
    </row>
    <row r="539" spans="1:1">
      <c r="A539" s="736"/>
    </row>
    <row r="540" spans="1:1">
      <c r="A540" s="736"/>
    </row>
    <row r="541" spans="1:1">
      <c r="A541" s="736"/>
    </row>
    <row r="542" spans="1:1">
      <c r="A542" s="736"/>
    </row>
    <row r="543" spans="1:1">
      <c r="A543" s="736"/>
    </row>
    <row r="544" spans="1:1">
      <c r="A544" s="736"/>
    </row>
    <row r="545" spans="1:1">
      <c r="A545" s="736"/>
    </row>
    <row r="546" spans="1:1">
      <c r="A546" s="736"/>
    </row>
    <row r="547" spans="1:1">
      <c r="A547" s="736"/>
    </row>
    <row r="548" spans="1:1">
      <c r="A548" s="736"/>
    </row>
    <row r="549" spans="1:1">
      <c r="A549" s="736"/>
    </row>
    <row r="550" spans="1:1">
      <c r="A550" s="736"/>
    </row>
    <row r="551" spans="1:1">
      <c r="A551" s="736"/>
    </row>
    <row r="552" spans="1:1">
      <c r="A552" s="736"/>
    </row>
    <row r="553" spans="1:1">
      <c r="A553" s="736"/>
    </row>
    <row r="554" spans="1:1">
      <c r="A554" s="736"/>
    </row>
    <row r="555" spans="1:1">
      <c r="A555" s="736"/>
    </row>
    <row r="556" spans="1:1">
      <c r="A556" s="736"/>
    </row>
    <row r="557" spans="1:1">
      <c r="A557" s="736"/>
    </row>
    <row r="558" spans="1:1">
      <c r="A558" s="736"/>
    </row>
    <row r="559" spans="1:1">
      <c r="A559" s="736"/>
    </row>
    <row r="560" spans="1:1">
      <c r="A560" s="736"/>
    </row>
    <row r="561" spans="1:1">
      <c r="A561" s="736"/>
    </row>
    <row r="562" spans="1:1">
      <c r="A562" s="736"/>
    </row>
    <row r="563" spans="1:1">
      <c r="A563" s="736"/>
    </row>
    <row r="564" spans="1:1">
      <c r="A564" s="736"/>
    </row>
    <row r="565" spans="1:1">
      <c r="A565" s="736"/>
    </row>
    <row r="566" spans="1:1">
      <c r="A566" s="736"/>
    </row>
    <row r="567" spans="1:1">
      <c r="A567" s="736"/>
    </row>
    <row r="568" spans="1:1">
      <c r="A568" s="736"/>
    </row>
    <row r="569" spans="1:1">
      <c r="A569" s="736"/>
    </row>
    <row r="570" spans="1:1">
      <c r="A570" s="736"/>
    </row>
    <row r="571" spans="1:1">
      <c r="A571" s="736"/>
    </row>
    <row r="572" spans="1:1">
      <c r="A572" s="736"/>
    </row>
    <row r="573" spans="1:1">
      <c r="A573" s="736"/>
    </row>
    <row r="574" spans="1:1">
      <c r="A574" s="736"/>
    </row>
    <row r="575" spans="1:1">
      <c r="A575" s="736"/>
    </row>
    <row r="576" spans="1:1">
      <c r="A576" s="736"/>
    </row>
    <row r="577" spans="1:1">
      <c r="A577" s="736"/>
    </row>
    <row r="578" spans="1:1">
      <c r="A578" s="736"/>
    </row>
    <row r="579" spans="1:1">
      <c r="A579" s="736"/>
    </row>
    <row r="580" spans="1:1">
      <c r="A580" s="736"/>
    </row>
    <row r="581" spans="1:1">
      <c r="A581" s="736"/>
    </row>
    <row r="582" spans="1:1">
      <c r="A582" s="736"/>
    </row>
    <row r="583" spans="1:1">
      <c r="A583" s="736"/>
    </row>
    <row r="584" spans="1:1">
      <c r="A584" s="736"/>
    </row>
    <row r="585" spans="1:1">
      <c r="A585" s="736"/>
    </row>
    <row r="586" spans="1:1">
      <c r="A586" s="736"/>
    </row>
    <row r="587" spans="1:1">
      <c r="A587" s="736"/>
    </row>
    <row r="588" spans="1:1">
      <c r="A588" s="736"/>
    </row>
    <row r="589" spans="1:1">
      <c r="A589" s="736"/>
    </row>
    <row r="590" spans="1:1">
      <c r="A590" s="736"/>
    </row>
    <row r="591" spans="1:1">
      <c r="A591" s="736"/>
    </row>
    <row r="592" spans="1:1">
      <c r="A592" s="736"/>
    </row>
    <row r="593" spans="1:1">
      <c r="A593" s="736"/>
    </row>
    <row r="594" spans="1:1">
      <c r="A594" s="736"/>
    </row>
    <row r="595" spans="1:1">
      <c r="A595" s="736"/>
    </row>
    <row r="596" spans="1:1">
      <c r="A596" s="736"/>
    </row>
    <row r="597" spans="1:1">
      <c r="A597" s="736"/>
    </row>
    <row r="598" spans="1:1">
      <c r="A598" s="736"/>
    </row>
    <row r="599" spans="1:1">
      <c r="A599" s="736"/>
    </row>
    <row r="600" spans="1:1">
      <c r="A600" s="736"/>
    </row>
    <row r="601" spans="1:1">
      <c r="A601" s="736"/>
    </row>
    <row r="602" spans="1:1">
      <c r="A602" s="736"/>
    </row>
    <row r="603" spans="1:1">
      <c r="A603" s="736"/>
    </row>
    <row r="604" spans="1:1">
      <c r="A604" s="736"/>
    </row>
    <row r="605" spans="1:1">
      <c r="A605" s="736"/>
    </row>
    <row r="606" spans="1:1">
      <c r="A606" s="736"/>
    </row>
    <row r="607" spans="1:1">
      <c r="A607" s="736"/>
    </row>
    <row r="608" spans="1:1">
      <c r="A608" s="736"/>
    </row>
    <row r="609" spans="1:1">
      <c r="A609" s="736"/>
    </row>
    <row r="610" spans="1:1">
      <c r="A610" s="736"/>
    </row>
    <row r="611" spans="1:1">
      <c r="A611" s="736"/>
    </row>
    <row r="612" spans="1:1">
      <c r="A612" s="736"/>
    </row>
    <row r="613" spans="1:1">
      <c r="A613" s="736"/>
    </row>
    <row r="614" spans="1:1">
      <c r="A614" s="736"/>
    </row>
    <row r="615" spans="1:1">
      <c r="A615" s="736"/>
    </row>
    <row r="616" spans="1:1">
      <c r="A616" s="736"/>
    </row>
    <row r="617" spans="1:1">
      <c r="A617" s="736"/>
    </row>
    <row r="618" spans="1:1">
      <c r="A618" s="736"/>
    </row>
    <row r="619" spans="1:1">
      <c r="A619" s="736"/>
    </row>
    <row r="620" spans="1:1">
      <c r="A620" s="736"/>
    </row>
    <row r="621" spans="1:1">
      <c r="A621" s="736"/>
    </row>
    <row r="622" spans="1:1">
      <c r="A622" s="736"/>
    </row>
    <row r="623" spans="1:1">
      <c r="A623" s="736"/>
    </row>
    <row r="624" spans="1:1">
      <c r="A624" s="736"/>
    </row>
    <row r="625" spans="1:1">
      <c r="A625" s="736"/>
    </row>
    <row r="626" spans="1:1">
      <c r="A626" s="736"/>
    </row>
    <row r="627" spans="1:1">
      <c r="A627" s="736"/>
    </row>
    <row r="628" spans="1:1">
      <c r="A628" s="736"/>
    </row>
    <row r="629" spans="1:1">
      <c r="A629" s="736"/>
    </row>
    <row r="630" spans="1:1">
      <c r="A630" s="736"/>
    </row>
    <row r="631" spans="1:1">
      <c r="A631" s="736"/>
    </row>
    <row r="632" spans="1:1">
      <c r="A632" s="736"/>
    </row>
    <row r="633" spans="1:1">
      <c r="A633" s="736"/>
    </row>
    <row r="634" spans="1:1">
      <c r="A634" s="736"/>
    </row>
    <row r="635" spans="1:1">
      <c r="A635" s="736"/>
    </row>
    <row r="636" spans="1:1">
      <c r="A636" s="736"/>
    </row>
    <row r="637" spans="1:1">
      <c r="A637" s="736"/>
    </row>
    <row r="638" spans="1:1">
      <c r="A638" s="736"/>
    </row>
    <row r="639" spans="1:1">
      <c r="A639" s="736"/>
    </row>
    <row r="640" spans="1:1">
      <c r="A640" s="736"/>
    </row>
    <row r="641" spans="1:1">
      <c r="A641" s="736"/>
    </row>
    <row r="642" spans="1:1">
      <c r="A642" s="736"/>
    </row>
    <row r="643" spans="1:1">
      <c r="A643" s="736"/>
    </row>
    <row r="644" spans="1:1">
      <c r="A644" s="736"/>
    </row>
    <row r="645" spans="1:1">
      <c r="A645" s="736"/>
    </row>
    <row r="646" spans="1:1">
      <c r="A646" s="736"/>
    </row>
    <row r="647" spans="1:1">
      <c r="A647" s="736"/>
    </row>
    <row r="648" spans="1:1">
      <c r="A648" s="736"/>
    </row>
    <row r="649" spans="1:1">
      <c r="A649" s="736"/>
    </row>
    <row r="650" spans="1:1">
      <c r="A650" s="736"/>
    </row>
    <row r="651" spans="1:1">
      <c r="A651" s="736"/>
    </row>
    <row r="652" spans="1:1">
      <c r="A652" s="736"/>
    </row>
    <row r="653" spans="1:1">
      <c r="A653" s="736"/>
    </row>
    <row r="654" spans="1:1">
      <c r="A654" s="736"/>
    </row>
    <row r="655" spans="1:1">
      <c r="A655" s="736"/>
    </row>
    <row r="656" spans="1:1">
      <c r="A656" s="736"/>
    </row>
    <row r="657" spans="1:1">
      <c r="A657" s="736"/>
    </row>
    <row r="658" spans="1:1">
      <c r="A658" s="736"/>
    </row>
    <row r="659" spans="1:1">
      <c r="A659" s="736"/>
    </row>
    <row r="660" spans="1:1">
      <c r="A660" s="736"/>
    </row>
    <row r="661" spans="1:1">
      <c r="A661" s="736"/>
    </row>
    <row r="662" spans="1:1">
      <c r="A662" s="736"/>
    </row>
    <row r="663" spans="1:1">
      <c r="A663" s="736"/>
    </row>
    <row r="664" spans="1:1">
      <c r="A664" s="736"/>
    </row>
    <row r="665" spans="1:1">
      <c r="A665" s="736"/>
    </row>
    <row r="666" spans="1:1">
      <c r="A666" s="736"/>
    </row>
    <row r="667" spans="1:1">
      <c r="A667" s="736"/>
    </row>
    <row r="668" spans="1:1">
      <c r="A668" s="736"/>
    </row>
    <row r="669" spans="1:1">
      <c r="A669" s="736"/>
    </row>
    <row r="670" spans="1:1">
      <c r="A670" s="736"/>
    </row>
    <row r="671" spans="1:1">
      <c r="A671" s="736"/>
    </row>
    <row r="672" spans="1:1">
      <c r="A672" s="736"/>
    </row>
    <row r="673" spans="1:1">
      <c r="A673" s="736"/>
    </row>
    <row r="674" spans="1:1">
      <c r="A674" s="736"/>
    </row>
    <row r="675" spans="1:1">
      <c r="A675" s="736"/>
    </row>
    <row r="676" spans="1:1">
      <c r="A676" s="736"/>
    </row>
    <row r="677" spans="1:1">
      <c r="A677" s="736"/>
    </row>
    <row r="678" spans="1:1">
      <c r="A678" s="736"/>
    </row>
    <row r="679" spans="1:1">
      <c r="A679" s="736"/>
    </row>
    <row r="680" spans="1:1">
      <c r="A680" s="736"/>
    </row>
    <row r="681" spans="1:1">
      <c r="A681" s="736"/>
    </row>
    <row r="682" spans="1:1">
      <c r="A682" s="736"/>
    </row>
    <row r="683" spans="1:1">
      <c r="A683" s="736"/>
    </row>
    <row r="684" spans="1:1">
      <c r="A684" s="736"/>
    </row>
    <row r="685" spans="1:1">
      <c r="A685" s="736"/>
    </row>
    <row r="686" spans="1:1">
      <c r="A686" s="736"/>
    </row>
    <row r="687" spans="1:1">
      <c r="A687" s="736"/>
    </row>
    <row r="688" spans="1:1">
      <c r="A688" s="736"/>
    </row>
    <row r="689" spans="1:1">
      <c r="A689" s="736"/>
    </row>
    <row r="690" spans="1:1">
      <c r="A690" s="736"/>
    </row>
    <row r="691" spans="1:1">
      <c r="A691" s="736"/>
    </row>
    <row r="692" spans="1:1">
      <c r="A692" s="736"/>
    </row>
    <row r="693" spans="1:1">
      <c r="A693" s="736"/>
    </row>
    <row r="694" spans="1:1">
      <c r="A694" s="736"/>
    </row>
    <row r="695" spans="1:1">
      <c r="A695" s="736"/>
    </row>
    <row r="696" spans="1:1">
      <c r="A696" s="736"/>
    </row>
    <row r="697" spans="1:1">
      <c r="A697" s="736"/>
    </row>
    <row r="698" spans="1:1">
      <c r="A698" s="736"/>
    </row>
    <row r="699" spans="1:1">
      <c r="A699" s="736"/>
    </row>
    <row r="700" spans="1:1">
      <c r="A700" s="736"/>
    </row>
  </sheetData>
  <pageMargins left="0.7" right="0.7" top="0.75" bottom="0.75" header="0" footer="0"/>
  <pageSetup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sheetPr codeName="Sheet13"/>
  <dimension ref="B2:D688"/>
  <sheetViews>
    <sheetView showGridLines="0" workbookViewId="0">
      <selection activeCell="L25" sqref="L25"/>
    </sheetView>
  </sheetViews>
  <sheetFormatPr defaultRowHeight="18.75"/>
  <cols>
    <col min="2" max="2" width="10.59765625" style="83" customWidth="1"/>
    <col min="3" max="3" width="15.09765625" style="1" customWidth="1"/>
    <col min="4" max="4" width="8.796875" style="1"/>
  </cols>
  <sheetData>
    <row r="2" spans="2:4">
      <c r="C2" s="715" t="s">
        <v>1427</v>
      </c>
      <c r="D2" s="715" t="s">
        <v>64</v>
      </c>
    </row>
    <row r="3" spans="2:4">
      <c r="B3" s="697">
        <v>43861</v>
      </c>
      <c r="C3" s="99">
        <v>2.0862521925093851E-2</v>
      </c>
      <c r="D3" s="99">
        <v>0</v>
      </c>
    </row>
    <row r="4" spans="2:4">
      <c r="B4" s="697">
        <v>43864</v>
      </c>
      <c r="C4" s="99">
        <v>2.005044986077624E-2</v>
      </c>
      <c r="D4" s="99">
        <v>0</v>
      </c>
    </row>
    <row r="5" spans="2:4">
      <c r="B5" s="697">
        <v>43865</v>
      </c>
      <c r="C5" s="99">
        <v>2.0303439303794007E-2</v>
      </c>
      <c r="D5" s="99">
        <v>0</v>
      </c>
    </row>
    <row r="6" spans="2:4">
      <c r="B6" s="697">
        <v>43866</v>
      </c>
      <c r="C6" s="99">
        <v>2.058407652004924E-2</v>
      </c>
      <c r="D6" s="99">
        <v>0</v>
      </c>
    </row>
    <row r="7" spans="2:4">
      <c r="B7" s="697">
        <v>43867</v>
      </c>
      <c r="C7" s="99">
        <v>2.1499593251583338E-2</v>
      </c>
      <c r="D7" s="99">
        <v>0</v>
      </c>
    </row>
    <row r="8" spans="2:4">
      <c r="B8" s="697">
        <v>43868</v>
      </c>
      <c r="C8" s="99">
        <v>2.1534901645228973E-2</v>
      </c>
      <c r="D8" s="99">
        <v>3.21682617041914E-5</v>
      </c>
    </row>
    <row r="9" spans="2:4">
      <c r="B9" s="697">
        <v>43871</v>
      </c>
      <c r="C9" s="99">
        <v>2.21372593306161E-2</v>
      </c>
      <c r="D9" s="99">
        <v>4.4340888760057126E-5</v>
      </c>
    </row>
    <row r="10" spans="2:4">
      <c r="B10" s="697">
        <v>43872</v>
      </c>
      <c r="C10" s="99">
        <v>2.2600326631011206E-2</v>
      </c>
      <c r="D10" s="99">
        <v>5.2857847713345631E-5</v>
      </c>
    </row>
    <row r="11" spans="2:4">
      <c r="B11" s="697">
        <v>43873</v>
      </c>
      <c r="C11" s="99">
        <v>2.357012466039039E-2</v>
      </c>
      <c r="D11" s="99">
        <v>5.9315343779124983E-5</v>
      </c>
    </row>
    <row r="12" spans="2:4">
      <c r="B12" s="697">
        <v>43874</v>
      </c>
      <c r="C12" s="99">
        <v>2.4272948479161272E-2</v>
      </c>
      <c r="D12" s="99">
        <v>6.43365234083828E-5</v>
      </c>
    </row>
    <row r="13" spans="2:4">
      <c r="B13" s="697">
        <v>43875</v>
      </c>
      <c r="C13" s="99">
        <v>2.4234234038081434E-2</v>
      </c>
      <c r="D13" s="99">
        <v>6.8239187970051804E-5</v>
      </c>
    </row>
    <row r="14" spans="2:4">
      <c r="B14" s="697">
        <v>43878</v>
      </c>
      <c r="C14" s="99">
        <v>2.4291347750849131E-2</v>
      </c>
      <c r="D14" s="99">
        <v>7.1207482747530126E-5</v>
      </c>
    </row>
    <row r="15" spans="2:4">
      <c r="B15" s="697">
        <v>43879</v>
      </c>
      <c r="C15" s="99">
        <v>2.395720540550772E-2</v>
      </c>
      <c r="D15" s="99">
        <v>7.3354922926553517E-5</v>
      </c>
    </row>
    <row r="16" spans="2:4">
      <c r="B16" s="697">
        <v>43880</v>
      </c>
      <c r="C16" s="99">
        <v>2.3944577858055913E-2</v>
      </c>
      <c r="D16" s="99">
        <v>7.475228511406508E-5</v>
      </c>
    </row>
    <row r="17" spans="2:4">
      <c r="B17" s="697">
        <v>43881</v>
      </c>
      <c r="C17" s="99">
        <v>2.3522351041324718E-2</v>
      </c>
      <c r="D17" s="99">
        <v>7.5441260831731944E-5</v>
      </c>
    </row>
    <row r="18" spans="2:4">
      <c r="B18" s="697">
        <v>43882</v>
      </c>
      <c r="C18" s="99">
        <v>2.3696413503155826E-2</v>
      </c>
      <c r="D18" s="99">
        <v>7.5441260831731903E-5</v>
      </c>
    </row>
    <row r="19" spans="2:4">
      <c r="B19" s="697">
        <v>43887</v>
      </c>
      <c r="C19" s="99">
        <v>2.3689544958496678E-2</v>
      </c>
      <c r="D19" s="99">
        <v>7.4752285114065053E-5</v>
      </c>
    </row>
    <row r="20" spans="2:4">
      <c r="B20" s="697">
        <v>43888</v>
      </c>
      <c r="C20" s="99">
        <v>3.5039276260169408E-2</v>
      </c>
      <c r="D20" s="99">
        <v>7.335492292655353E-5</v>
      </c>
    </row>
    <row r="21" spans="2:4">
      <c r="B21" s="697">
        <v>43889</v>
      </c>
      <c r="C21" s="99">
        <v>3.4699520516792426E-2</v>
      </c>
      <c r="D21" s="99">
        <v>7.1207482747530113E-5</v>
      </c>
    </row>
    <row r="22" spans="2:4">
      <c r="B22" s="697">
        <v>43892</v>
      </c>
      <c r="C22" s="99">
        <v>3.3948897700299741E-2</v>
      </c>
      <c r="D22" s="99">
        <v>6.8239187970051845E-5</v>
      </c>
    </row>
    <row r="23" spans="2:4">
      <c r="B23" s="697">
        <v>43893</v>
      </c>
      <c r="C23" s="99">
        <v>3.7331828430936631E-2</v>
      </c>
      <c r="D23" s="99">
        <v>6.4336523408382813E-5</v>
      </c>
    </row>
    <row r="24" spans="2:4">
      <c r="B24" s="697">
        <v>43894</v>
      </c>
      <c r="C24" s="99">
        <v>3.7287923317835293E-2</v>
      </c>
      <c r="D24" s="99">
        <v>5.931534377912501E-5</v>
      </c>
    </row>
    <row r="25" spans="2:4">
      <c r="B25" s="697">
        <v>43895</v>
      </c>
      <c r="C25" s="99">
        <v>3.8420311036892481E-2</v>
      </c>
      <c r="D25" s="99">
        <v>5.2857847713345611E-5</v>
      </c>
    </row>
    <row r="26" spans="2:4">
      <c r="B26" s="697">
        <v>43896</v>
      </c>
      <c r="C26" s="99">
        <v>4.3396311360320114E-2</v>
      </c>
      <c r="D26" s="99">
        <v>4.4340888760057098E-5</v>
      </c>
    </row>
    <row r="27" spans="2:4">
      <c r="B27" s="697">
        <v>43899</v>
      </c>
      <c r="C27" s="99">
        <v>4.5844190843504898E-2</v>
      </c>
      <c r="D27" s="99">
        <v>3.2168261704191393E-5</v>
      </c>
    </row>
    <row r="28" spans="2:4">
      <c r="B28" s="697">
        <v>43900</v>
      </c>
      <c r="C28" s="99">
        <v>5.9528133721035083E-2</v>
      </c>
      <c r="D28" s="99">
        <v>0</v>
      </c>
    </row>
    <row r="29" spans="2:4">
      <c r="B29" s="697">
        <v>43901</v>
      </c>
      <c r="C29" s="99">
        <v>6.4875724214796315E-2</v>
      </c>
      <c r="D29" s="99">
        <v>0</v>
      </c>
    </row>
    <row r="30" spans="2:4">
      <c r="B30" s="697">
        <v>43902</v>
      </c>
      <c r="C30" s="99">
        <v>7.2672158549413585E-2</v>
      </c>
      <c r="D30" s="99">
        <v>0</v>
      </c>
    </row>
    <row r="31" spans="2:4">
      <c r="B31" s="697">
        <v>43903</v>
      </c>
      <c r="C31" s="99">
        <v>8.6363606645058266E-2</v>
      </c>
      <c r="D31" s="99">
        <v>0</v>
      </c>
    </row>
    <row r="32" spans="2:4">
      <c r="B32" s="697">
        <v>43906</v>
      </c>
      <c r="C32" s="99">
        <v>9.7674325895662925E-2</v>
      </c>
      <c r="D32" s="99">
        <v>0</v>
      </c>
    </row>
    <row r="33" spans="2:4">
      <c r="B33" s="697">
        <v>43907</v>
      </c>
      <c r="C33" s="99">
        <v>9.9095443193286906E-2</v>
      </c>
      <c r="D33" s="99">
        <v>0</v>
      </c>
    </row>
    <row r="34" spans="2:4">
      <c r="B34" s="697">
        <v>43908</v>
      </c>
      <c r="C34" s="99">
        <v>0.10059674773865447</v>
      </c>
      <c r="D34" s="99">
        <v>0</v>
      </c>
    </row>
    <row r="35" spans="2:4">
      <c r="B35" s="697">
        <v>43909</v>
      </c>
      <c r="C35" s="99">
        <v>0.1041789368620805</v>
      </c>
      <c r="D35" s="99">
        <v>0</v>
      </c>
    </row>
    <row r="36" spans="2:4">
      <c r="B36" s="697">
        <v>43910</v>
      </c>
      <c r="C36" s="99">
        <v>0.10469888166609639</v>
      </c>
      <c r="D36" s="99">
        <v>6.4567899355409285E-5</v>
      </c>
    </row>
    <row r="37" spans="2:4">
      <c r="B37" s="697">
        <v>43913</v>
      </c>
      <c r="C37" s="99">
        <v>0.10448308390018489</v>
      </c>
      <c r="D37" s="99">
        <v>8.9000707253501636E-5</v>
      </c>
    </row>
    <row r="38" spans="2:4">
      <c r="B38" s="697">
        <v>43914</v>
      </c>
      <c r="C38" s="99">
        <v>0.10374041932976334</v>
      </c>
      <c r="D38" s="99">
        <v>1.0609588490304282E-4</v>
      </c>
    </row>
    <row r="39" spans="2:4">
      <c r="B39" s="697">
        <v>43915</v>
      </c>
      <c r="C39" s="99">
        <v>0.10961088760311113</v>
      </c>
      <c r="D39" s="99">
        <v>1.1905732372424172E-4</v>
      </c>
    </row>
    <row r="40" spans="2:4">
      <c r="B40" s="697">
        <v>43916</v>
      </c>
      <c r="C40" s="99">
        <v>0.11184452317998453</v>
      </c>
      <c r="D40" s="99">
        <v>1.2913579871081857E-4</v>
      </c>
    </row>
    <row r="41" spans="2:4">
      <c r="B41" s="697">
        <v>43917</v>
      </c>
      <c r="C41" s="99">
        <v>0.1119356068679548</v>
      </c>
      <c r="D41" s="99">
        <v>1.3696919844354122E-4</v>
      </c>
    </row>
    <row r="42" spans="2:4">
      <c r="B42" s="697">
        <v>43920</v>
      </c>
      <c r="C42" s="99">
        <v>0.11190477070890158</v>
      </c>
      <c r="D42" s="99">
        <v>1.4292713798692779E-4</v>
      </c>
    </row>
    <row r="43" spans="2:4">
      <c r="B43" s="697">
        <v>43921</v>
      </c>
      <c r="C43" s="99">
        <v>0.1119000571240228</v>
      </c>
      <c r="D43" s="99">
        <v>1.4723746419062427E-4</v>
      </c>
    </row>
    <row r="44" spans="2:4">
      <c r="B44" s="697">
        <v>43922</v>
      </c>
      <c r="C44" s="99">
        <v>0.11032671341685069</v>
      </c>
      <c r="D44" s="99">
        <v>1.5004223934185804E-4</v>
      </c>
    </row>
    <row r="45" spans="2:4">
      <c r="B45" s="697">
        <v>43923</v>
      </c>
      <c r="C45" s="99">
        <v>0.11048398867518515</v>
      </c>
      <c r="D45" s="99">
        <v>1.5142514635765235E-4</v>
      </c>
    </row>
    <row r="46" spans="2:4">
      <c r="B46" s="697">
        <v>43924</v>
      </c>
      <c r="C46" s="99">
        <v>0.1095668799195324</v>
      </c>
      <c r="D46" s="99">
        <v>1.5142514635765241E-4</v>
      </c>
    </row>
    <row r="47" spans="2:4">
      <c r="B47" s="697">
        <v>43927</v>
      </c>
      <c r="C47" s="99">
        <v>0.1085435651924931</v>
      </c>
      <c r="D47" s="99">
        <v>1.5004223934185807E-4</v>
      </c>
    </row>
    <row r="48" spans="2:4">
      <c r="B48" s="697">
        <v>43928</v>
      </c>
      <c r="C48" s="99">
        <v>0.11047474649137971</v>
      </c>
      <c r="D48" s="99">
        <v>1.4723746419062427E-4</v>
      </c>
    </row>
    <row r="49" spans="2:4">
      <c r="B49" s="697">
        <v>43929</v>
      </c>
      <c r="C49" s="99">
        <v>0.10348495577636328</v>
      </c>
      <c r="D49" s="99">
        <v>1.4292713798692773E-4</v>
      </c>
    </row>
    <row r="50" spans="2:4">
      <c r="B50" s="697">
        <v>43930</v>
      </c>
      <c r="C50" s="99">
        <v>0.1010172251539373</v>
      </c>
      <c r="D50" s="99">
        <v>1.3696919844354122E-4</v>
      </c>
    </row>
    <row r="51" spans="2:4">
      <c r="B51" s="697">
        <v>43934</v>
      </c>
      <c r="C51" s="99">
        <v>9.465739478176867E-2</v>
      </c>
      <c r="D51" s="99">
        <v>1.2913579871081852E-4</v>
      </c>
    </row>
    <row r="52" spans="2:4">
      <c r="B52" s="697">
        <v>43935</v>
      </c>
      <c r="C52" s="99">
        <v>7.8246825818014468E-2</v>
      </c>
      <c r="D52" s="99">
        <v>1.1905732372424177E-4</v>
      </c>
    </row>
    <row r="53" spans="2:4">
      <c r="B53" s="697">
        <v>43936</v>
      </c>
      <c r="C53" s="99">
        <v>6.7898836106020127E-2</v>
      </c>
      <c r="D53" s="99">
        <v>1.060958849030428E-4</v>
      </c>
    </row>
    <row r="54" spans="2:4">
      <c r="B54" s="697">
        <v>43937</v>
      </c>
      <c r="C54" s="99">
        <v>6.1822825947089578E-2</v>
      </c>
      <c r="D54" s="99">
        <v>8.9000707253501636E-5</v>
      </c>
    </row>
    <row r="55" spans="2:4">
      <c r="B55" s="697">
        <v>43938</v>
      </c>
      <c r="C55" s="99">
        <v>6.1012723544575799E-2</v>
      </c>
      <c r="D55" s="99">
        <v>6.4567899355409298E-5</v>
      </c>
    </row>
    <row r="56" spans="2:4">
      <c r="B56" s="697">
        <v>43941</v>
      </c>
      <c r="C56" s="99">
        <v>4.8392887267316768E-2</v>
      </c>
      <c r="D56" s="99">
        <v>0</v>
      </c>
    </row>
    <row r="57" spans="2:4">
      <c r="B57" s="697">
        <v>43943</v>
      </c>
      <c r="C57" s="99">
        <v>4.8343287134787222E-2</v>
      </c>
      <c r="D57" s="99">
        <v>0</v>
      </c>
    </row>
    <row r="58" spans="2:4">
      <c r="B58" s="697">
        <v>43944</v>
      </c>
      <c r="C58" s="99">
        <v>4.8595150095966377E-2</v>
      </c>
      <c r="D58" s="99">
        <v>0</v>
      </c>
    </row>
    <row r="59" spans="2:4">
      <c r="B59" s="697">
        <v>43945</v>
      </c>
      <c r="C59" s="99">
        <v>4.6724474770333327E-2</v>
      </c>
      <c r="D59" s="99">
        <v>0</v>
      </c>
    </row>
    <row r="60" spans="2:4">
      <c r="B60" s="697">
        <v>43948</v>
      </c>
      <c r="C60" s="99">
        <v>4.1428004004640723E-2</v>
      </c>
      <c r="D60" s="99">
        <v>0</v>
      </c>
    </row>
    <row r="61" spans="2:4">
      <c r="B61" s="697">
        <v>43949</v>
      </c>
      <c r="C61" s="99">
        <v>3.9550526089986549E-2</v>
      </c>
      <c r="D61" s="99">
        <v>0</v>
      </c>
    </row>
    <row r="62" spans="2:4">
      <c r="B62" s="697">
        <v>43950</v>
      </c>
      <c r="C62" s="99">
        <v>3.6622491163488542E-2</v>
      </c>
      <c r="D62" s="99">
        <v>0</v>
      </c>
    </row>
    <row r="63" spans="2:4">
      <c r="B63" s="697">
        <v>43951</v>
      </c>
      <c r="C63" s="99">
        <v>3.4324665655343707E-2</v>
      </c>
      <c r="D63" s="99">
        <v>0</v>
      </c>
    </row>
    <row r="64" spans="2:4">
      <c r="B64" s="697">
        <v>43955</v>
      </c>
      <c r="C64" s="99">
        <v>3.5131362547569586E-2</v>
      </c>
      <c r="D64" s="99">
        <v>0</v>
      </c>
    </row>
    <row r="65" spans="2:4">
      <c r="B65" s="697">
        <v>43956</v>
      </c>
      <c r="C65" s="99">
        <v>3.3837313115577687E-2</v>
      </c>
      <c r="D65" s="99">
        <v>0</v>
      </c>
    </row>
    <row r="66" spans="2:4">
      <c r="B66" s="697">
        <v>43957</v>
      </c>
      <c r="C66" s="99">
        <v>2.9340915057873892E-2</v>
      </c>
      <c r="D66" s="99">
        <v>0</v>
      </c>
    </row>
    <row r="67" spans="2:4">
      <c r="B67" s="697">
        <v>43958</v>
      </c>
      <c r="C67" s="99">
        <v>2.9300685535099121E-2</v>
      </c>
      <c r="D67" s="99">
        <v>0</v>
      </c>
    </row>
    <row r="68" spans="2:4">
      <c r="B68" s="697">
        <v>43959</v>
      </c>
      <c r="C68" s="99">
        <v>2.7533100818934467E-2</v>
      </c>
      <c r="D68" s="99">
        <v>9.7435883242058598E-5</v>
      </c>
    </row>
    <row r="69" spans="2:4">
      <c r="B69" s="697">
        <v>43962</v>
      </c>
      <c r="C69" s="99">
        <v>2.229673603048599E-2</v>
      </c>
      <c r="D69" s="99">
        <v>1.3430609648115062E-4</v>
      </c>
    </row>
    <row r="70" spans="2:4">
      <c r="B70" s="697">
        <v>43963</v>
      </c>
      <c r="C70" s="99">
        <v>2.2291815689647394E-2</v>
      </c>
      <c r="D70" s="99">
        <v>1.6010349348634527E-4</v>
      </c>
    </row>
    <row r="71" spans="2:4">
      <c r="B71" s="697">
        <v>43964</v>
      </c>
      <c r="C71" s="99">
        <v>2.3332335327154941E-2</v>
      </c>
      <c r="D71" s="99">
        <v>1.7966289145715167E-4</v>
      </c>
    </row>
    <row r="72" spans="2:4">
      <c r="B72" s="697">
        <v>43965</v>
      </c>
      <c r="C72" s="99">
        <v>2.332239143084203E-2</v>
      </c>
      <c r="D72" s="99">
        <v>1.948717664841172E-4</v>
      </c>
    </row>
    <row r="73" spans="2:4">
      <c r="B73" s="697">
        <v>43966</v>
      </c>
      <c r="C73" s="99">
        <v>2.3311324405752756E-2</v>
      </c>
      <c r="D73" s="99">
        <v>2.0669272131408097E-4</v>
      </c>
    </row>
    <row r="74" spans="2:4">
      <c r="B74" s="697">
        <v>43969</v>
      </c>
      <c r="C74" s="99">
        <v>2.096191367532594E-2</v>
      </c>
      <c r="D74" s="99">
        <v>2.1568352181259551E-4</v>
      </c>
    </row>
    <row r="75" spans="2:4">
      <c r="B75" s="697">
        <v>43970</v>
      </c>
      <c r="C75" s="99">
        <v>2.1332883810497957E-2</v>
      </c>
      <c r="D75" s="99">
        <v>2.2218799919084827E-4</v>
      </c>
    </row>
    <row r="76" spans="2:4">
      <c r="B76" s="697">
        <v>43971</v>
      </c>
      <c r="C76" s="99">
        <v>2.1351095314960655E-2</v>
      </c>
      <c r="D76" s="99">
        <v>2.2642053187170197E-4</v>
      </c>
    </row>
    <row r="77" spans="2:4">
      <c r="B77" s="697">
        <v>43972</v>
      </c>
      <c r="C77" s="99">
        <v>2.1117640374835635E-2</v>
      </c>
      <c r="D77" s="99">
        <v>2.2850740116543361E-4</v>
      </c>
    </row>
    <row r="78" spans="2:4">
      <c r="B78" s="697">
        <v>43973</v>
      </c>
      <c r="C78" s="99">
        <v>2.0818719309984576E-2</v>
      </c>
      <c r="D78" s="99">
        <v>2.2850740116543361E-4</v>
      </c>
    </row>
    <row r="79" spans="2:4">
      <c r="B79" s="697">
        <v>43976</v>
      </c>
      <c r="C79" s="99">
        <v>1.5628384908316136E-2</v>
      </c>
      <c r="D79" s="99">
        <v>2.2642053187170194E-4</v>
      </c>
    </row>
    <row r="80" spans="2:4">
      <c r="B80" s="697">
        <v>43977</v>
      </c>
      <c r="C80" s="99">
        <v>1.8259600361514694E-2</v>
      </c>
      <c r="D80" s="99">
        <v>2.2218799919084827E-4</v>
      </c>
    </row>
    <row r="81" spans="2:4">
      <c r="B81" s="697">
        <v>43978</v>
      </c>
      <c r="C81" s="99">
        <v>1.7366954955752592E-2</v>
      </c>
      <c r="D81" s="99">
        <v>2.1568352181259556E-4</v>
      </c>
    </row>
    <row r="82" spans="2:4">
      <c r="B82" s="697">
        <v>43979</v>
      </c>
      <c r="C82" s="99">
        <v>1.7159647676094732E-2</v>
      </c>
      <c r="D82" s="99">
        <v>2.0669272131408097E-4</v>
      </c>
    </row>
    <row r="83" spans="2:4">
      <c r="B83" s="697">
        <v>43980</v>
      </c>
      <c r="C83" s="99">
        <v>1.7440626633692842E-2</v>
      </c>
      <c r="D83" s="99">
        <v>1.9487176648411709E-4</v>
      </c>
    </row>
    <row r="84" spans="2:4">
      <c r="B84" s="697">
        <v>43983</v>
      </c>
      <c r="C84" s="99">
        <v>1.7446139463221676E-2</v>
      </c>
      <c r="D84" s="99">
        <v>1.7966289145715178E-4</v>
      </c>
    </row>
    <row r="85" spans="2:4">
      <c r="B85" s="697">
        <v>43984</v>
      </c>
      <c r="C85" s="99">
        <v>1.6169200556188885E-2</v>
      </c>
      <c r="D85" s="99">
        <v>1.6010349348634522E-4</v>
      </c>
    </row>
    <row r="86" spans="2:4">
      <c r="B86" s="697">
        <v>43985</v>
      </c>
      <c r="C86" s="99">
        <v>1.5813134621291886E-2</v>
      </c>
      <c r="D86" s="99">
        <v>1.3430609648115059E-4</v>
      </c>
    </row>
    <row r="87" spans="2:4">
      <c r="B87" s="697">
        <v>43986</v>
      </c>
      <c r="C87" s="99">
        <v>1.6693114174357284E-2</v>
      </c>
      <c r="D87" s="99">
        <v>9.7435883242058598E-5</v>
      </c>
    </row>
    <row r="88" spans="2:4">
      <c r="B88" s="697">
        <v>43987</v>
      </c>
      <c r="C88" s="99">
        <v>1.6661833450367709E-2</v>
      </c>
      <c r="D88" s="99">
        <v>0</v>
      </c>
    </row>
    <row r="89" spans="2:4">
      <c r="B89" s="697">
        <v>43990</v>
      </c>
      <c r="C89" s="99">
        <v>1.6644278876261142E-2</v>
      </c>
      <c r="D89" s="99">
        <v>0</v>
      </c>
    </row>
    <row r="90" spans="2:4">
      <c r="B90" s="697">
        <v>43991</v>
      </c>
      <c r="C90" s="99">
        <v>1.7646980729104426E-2</v>
      </c>
      <c r="D90" s="99">
        <v>0</v>
      </c>
    </row>
    <row r="91" spans="2:4">
      <c r="B91" s="697">
        <v>43992</v>
      </c>
      <c r="C91" s="99">
        <v>1.7664879800681304E-2</v>
      </c>
      <c r="D91" s="99">
        <v>0</v>
      </c>
    </row>
    <row r="92" spans="2:4">
      <c r="B92" s="697">
        <v>43994</v>
      </c>
      <c r="C92" s="99">
        <v>1.6797070978320977E-2</v>
      </c>
      <c r="D92" s="99">
        <v>0</v>
      </c>
    </row>
    <row r="93" spans="2:4">
      <c r="B93" s="697">
        <v>43997</v>
      </c>
      <c r="C93" s="99">
        <v>1.8868843593322263E-2</v>
      </c>
      <c r="D93" s="99">
        <v>0</v>
      </c>
    </row>
    <row r="94" spans="2:4">
      <c r="B94" s="697">
        <v>43998</v>
      </c>
      <c r="C94" s="99">
        <v>1.8837471186848618E-2</v>
      </c>
      <c r="D94" s="99">
        <v>0</v>
      </c>
    </row>
    <row r="95" spans="2:4">
      <c r="B95" s="697">
        <v>43999</v>
      </c>
      <c r="C95" s="99">
        <v>1.8431330721344643E-2</v>
      </c>
      <c r="D95" s="99">
        <v>0</v>
      </c>
    </row>
    <row r="96" spans="2:4">
      <c r="B96" s="697">
        <v>44000</v>
      </c>
      <c r="C96" s="99">
        <v>1.8719575516218463E-2</v>
      </c>
      <c r="D96" s="99">
        <v>0</v>
      </c>
    </row>
    <row r="97" spans="2:4">
      <c r="B97" s="697">
        <v>44001</v>
      </c>
      <c r="C97" s="99">
        <v>1.8671611281444615E-2</v>
      </c>
      <c r="D97" s="99">
        <v>9.8145822441025564E-5</v>
      </c>
    </row>
    <row r="98" spans="2:4">
      <c r="B98" s="697">
        <v>44004</v>
      </c>
      <c r="C98" s="99">
        <v>1.8716346392303351E-2</v>
      </c>
      <c r="D98" s="99">
        <v>1.3528468013410867E-4</v>
      </c>
    </row>
    <row r="99" spans="2:4">
      <c r="B99" s="697">
        <v>44005</v>
      </c>
      <c r="C99" s="99">
        <v>1.8771193277832842E-2</v>
      </c>
      <c r="D99" s="99">
        <v>1.6127004262753934E-4</v>
      </c>
    </row>
    <row r="100" spans="2:4">
      <c r="B100" s="697">
        <v>44006</v>
      </c>
      <c r="C100" s="99">
        <v>1.8672400960404369E-2</v>
      </c>
      <c r="D100" s="99">
        <v>1.8097195465852182E-4</v>
      </c>
    </row>
    <row r="101" spans="2:4">
      <c r="B101" s="697">
        <v>44007</v>
      </c>
      <c r="C101" s="99">
        <v>1.8425797128403931E-2</v>
      </c>
      <c r="D101" s="99">
        <v>1.9629164488205113E-4</v>
      </c>
    </row>
    <row r="102" spans="2:4">
      <c r="B102" s="697">
        <v>44008</v>
      </c>
      <c r="C102" s="99">
        <v>1.8211348794423488E-2</v>
      </c>
      <c r="D102" s="99">
        <v>2.0819872977954004E-4</v>
      </c>
    </row>
    <row r="103" spans="2:4">
      <c r="B103" s="697">
        <v>44011</v>
      </c>
      <c r="C103" s="99">
        <v>1.9908603600557354E-2</v>
      </c>
      <c r="D103" s="99">
        <v>2.1725503922087532E-4</v>
      </c>
    </row>
    <row r="104" spans="2:4">
      <c r="B104" s="697">
        <v>44012</v>
      </c>
      <c r="C104" s="99">
        <v>2.014814300680394E-2</v>
      </c>
      <c r="D104" s="99">
        <v>2.2380690964680171E-4</v>
      </c>
    </row>
    <row r="105" spans="2:4">
      <c r="B105" s="697">
        <v>44013</v>
      </c>
      <c r="C105" s="99">
        <v>2.0121463537172035E-2</v>
      </c>
      <c r="D105" s="99">
        <v>2.2807028148835335E-4</v>
      </c>
    </row>
    <row r="106" spans="2:4">
      <c r="B106" s="697">
        <v>44014</v>
      </c>
      <c r="C106" s="99">
        <v>2.0426023425204897E-2</v>
      </c>
      <c r="D106" s="99">
        <v>2.3017235616910916E-4</v>
      </c>
    </row>
    <row r="107" spans="2:4">
      <c r="B107" s="697">
        <v>44015</v>
      </c>
      <c r="C107" s="99">
        <v>2.0356418974876351E-2</v>
      </c>
      <c r="D107" s="99">
        <v>2.3017235616910913E-4</v>
      </c>
    </row>
    <row r="108" spans="2:4">
      <c r="B108" s="697">
        <v>44018</v>
      </c>
      <c r="C108" s="99">
        <v>1.9644154659952062E-2</v>
      </c>
      <c r="D108" s="99">
        <v>2.280702814883533E-4</v>
      </c>
    </row>
    <row r="109" spans="2:4">
      <c r="B109" s="697">
        <v>44019</v>
      </c>
      <c r="C109" s="99">
        <v>2.0612148903201791E-2</v>
      </c>
      <c r="D109" s="99">
        <v>2.2380690964680174E-4</v>
      </c>
    </row>
    <row r="110" spans="2:4">
      <c r="B110" s="697">
        <v>44020</v>
      </c>
      <c r="C110" s="99">
        <v>2.1070974762582875E-2</v>
      </c>
      <c r="D110" s="99">
        <v>2.1725503922087532E-4</v>
      </c>
    </row>
    <row r="111" spans="2:4">
      <c r="B111" s="697">
        <v>44021</v>
      </c>
      <c r="C111" s="99">
        <v>2.0770122611492397E-2</v>
      </c>
      <c r="D111" s="99">
        <v>2.0819872977954009E-4</v>
      </c>
    </row>
    <row r="112" spans="2:4">
      <c r="B112" s="697">
        <v>44022</v>
      </c>
      <c r="C112" s="99">
        <v>2.0689493707309069E-2</v>
      </c>
      <c r="D112" s="99">
        <v>1.9629164488205118E-4</v>
      </c>
    </row>
    <row r="113" spans="2:4">
      <c r="B113" s="697">
        <v>44025</v>
      </c>
      <c r="C113" s="99">
        <v>2.0112708012977491E-2</v>
      </c>
      <c r="D113" s="99">
        <v>1.8097195465852187E-4</v>
      </c>
    </row>
    <row r="114" spans="2:4">
      <c r="B114" s="697">
        <v>44026</v>
      </c>
      <c r="C114" s="99">
        <v>1.9764743405800735E-2</v>
      </c>
      <c r="D114" s="99">
        <v>1.6127004262753936E-4</v>
      </c>
    </row>
    <row r="115" spans="2:4">
      <c r="B115" s="697">
        <v>44027</v>
      </c>
      <c r="C115" s="99">
        <v>1.9818070888355292E-2</v>
      </c>
      <c r="D115" s="99">
        <v>1.3528468013410862E-4</v>
      </c>
    </row>
    <row r="116" spans="2:4">
      <c r="B116" s="697">
        <v>44028</v>
      </c>
      <c r="C116" s="99">
        <v>1.9943326177341559E-2</v>
      </c>
      <c r="D116" s="99">
        <v>9.8145822441025578E-5</v>
      </c>
    </row>
    <row r="117" spans="2:4">
      <c r="B117" s="697">
        <v>44029</v>
      </c>
      <c r="C117" s="99">
        <v>2.0429714247369661E-2</v>
      </c>
      <c r="D117" s="99">
        <v>0</v>
      </c>
    </row>
    <row r="118" spans="2:4">
      <c r="B118" s="697">
        <v>44032</v>
      </c>
      <c r="C118" s="99">
        <v>2.2462368627164577E-2</v>
      </c>
      <c r="D118" s="99">
        <v>0</v>
      </c>
    </row>
    <row r="119" spans="2:4">
      <c r="B119" s="697">
        <v>44033</v>
      </c>
      <c r="C119" s="99">
        <v>2.3051710269469203E-2</v>
      </c>
      <c r="D119" s="99">
        <v>0</v>
      </c>
    </row>
    <row r="120" spans="2:4">
      <c r="B120" s="697">
        <v>44034</v>
      </c>
      <c r="C120" s="99">
        <v>2.318499613658553E-2</v>
      </c>
      <c r="D120" s="99">
        <v>0</v>
      </c>
    </row>
    <row r="121" spans="2:4">
      <c r="B121" s="697">
        <v>44035</v>
      </c>
      <c r="C121" s="99">
        <v>2.3183339828626744E-2</v>
      </c>
      <c r="D121" s="99">
        <v>0</v>
      </c>
    </row>
    <row r="122" spans="2:4">
      <c r="B122" s="697">
        <v>44036</v>
      </c>
      <c r="C122" s="99">
        <v>2.3087564326340678E-2</v>
      </c>
      <c r="D122" s="99">
        <v>0</v>
      </c>
    </row>
    <row r="123" spans="2:4">
      <c r="B123" s="697">
        <v>44039</v>
      </c>
      <c r="C123" s="99">
        <v>2.2909830211614763E-2</v>
      </c>
      <c r="D123" s="99">
        <v>0</v>
      </c>
    </row>
    <row r="124" spans="2:4">
      <c r="B124" s="697">
        <v>44040</v>
      </c>
      <c r="C124" s="99">
        <v>2.1444031549689695E-2</v>
      </c>
      <c r="D124" s="99">
        <v>0</v>
      </c>
    </row>
    <row r="125" spans="2:4">
      <c r="B125" s="697">
        <v>44041</v>
      </c>
      <c r="C125" s="99">
        <v>2.1363286985353169E-2</v>
      </c>
      <c r="D125" s="99">
        <v>0</v>
      </c>
    </row>
    <row r="126" spans="2:4">
      <c r="B126" s="697">
        <v>44042</v>
      </c>
      <c r="C126" s="99">
        <v>2.1947737131840204E-2</v>
      </c>
      <c r="D126" s="99">
        <v>0</v>
      </c>
    </row>
    <row r="127" spans="2:4">
      <c r="B127" s="697">
        <v>44043</v>
      </c>
      <c r="C127" s="99">
        <v>2.1745760351913595E-2</v>
      </c>
      <c r="D127" s="99">
        <v>0</v>
      </c>
    </row>
    <row r="128" spans="2:4">
      <c r="B128" s="697">
        <v>44046</v>
      </c>
      <c r="C128" s="99">
        <v>2.2433706663333157E-2</v>
      </c>
      <c r="D128" s="99">
        <v>0</v>
      </c>
    </row>
    <row r="129" spans="2:4">
      <c r="B129" s="697">
        <v>44047</v>
      </c>
      <c r="C129" s="99">
        <v>2.2375948542851336E-2</v>
      </c>
      <c r="D129" s="99">
        <v>0</v>
      </c>
    </row>
    <row r="130" spans="2:4">
      <c r="B130" s="697">
        <v>44048</v>
      </c>
      <c r="C130" s="99">
        <v>2.201739769886818E-2</v>
      </c>
      <c r="D130" s="99">
        <v>0</v>
      </c>
    </row>
    <row r="131" spans="2:4">
      <c r="B131" s="697">
        <v>44049</v>
      </c>
      <c r="C131" s="99">
        <v>2.225147487293062E-2</v>
      </c>
      <c r="D131" s="99">
        <v>0</v>
      </c>
    </row>
    <row r="132" spans="2:4">
      <c r="B132" s="697">
        <v>44050</v>
      </c>
      <c r="C132" s="99">
        <v>2.2356487718405808E-2</v>
      </c>
      <c r="D132" s="99">
        <v>3.287483668000706E-5</v>
      </c>
    </row>
    <row r="133" spans="2:4">
      <c r="B133" s="697">
        <v>44053</v>
      </c>
      <c r="C133" s="99">
        <v>2.3184066040280744E-2</v>
      </c>
      <c r="D133" s="99">
        <v>4.5314835151422119E-5</v>
      </c>
    </row>
    <row r="134" spans="2:4">
      <c r="B134" s="697">
        <v>44054</v>
      </c>
      <c r="C134" s="99">
        <v>2.3227490536889345E-2</v>
      </c>
      <c r="D134" s="99">
        <v>5.4018868871814331E-5</v>
      </c>
    </row>
    <row r="135" spans="2:4">
      <c r="B135" s="697">
        <v>44055</v>
      </c>
      <c r="C135" s="99">
        <v>2.3295762010097788E-2</v>
      </c>
      <c r="D135" s="99">
        <v>6.0618203659513598E-5</v>
      </c>
    </row>
    <row r="136" spans="2:4">
      <c r="B136" s="697">
        <v>44056</v>
      </c>
      <c r="C136" s="99">
        <v>2.3238048896988713E-2</v>
      </c>
      <c r="D136" s="99">
        <v>6.574967336001412E-5</v>
      </c>
    </row>
    <row r="137" spans="2:4">
      <c r="B137" s="697">
        <v>44057</v>
      </c>
      <c r="C137" s="99">
        <v>2.3608971965581618E-2</v>
      </c>
      <c r="D137" s="99">
        <v>6.9738059840499704E-5</v>
      </c>
    </row>
    <row r="138" spans="2:4">
      <c r="B138" s="697">
        <v>44060</v>
      </c>
      <c r="C138" s="99">
        <v>2.2882676847871503E-2</v>
      </c>
      <c r="D138" s="99">
        <v>7.2771553130409231E-5</v>
      </c>
    </row>
    <row r="139" spans="2:4">
      <c r="B139" s="697">
        <v>44061</v>
      </c>
      <c r="C139" s="99">
        <v>2.1196051844724437E-2</v>
      </c>
      <c r="D139" s="99">
        <v>7.4966161773383575E-5</v>
      </c>
    </row>
    <row r="140" spans="2:4">
      <c r="B140" s="697">
        <v>44062</v>
      </c>
      <c r="C140" s="99">
        <v>2.2581049975349217E-2</v>
      </c>
      <c r="D140" s="99">
        <v>7.6394216982573633E-5</v>
      </c>
    </row>
    <row r="141" spans="2:4">
      <c r="B141" s="697">
        <v>44063</v>
      </c>
      <c r="C141" s="99">
        <v>2.3818955643332917E-2</v>
      </c>
      <c r="D141" s="99">
        <v>7.7098326032763219E-5</v>
      </c>
    </row>
    <row r="142" spans="2:4">
      <c r="B142" s="697">
        <v>44064</v>
      </c>
      <c r="C142" s="99">
        <v>2.3779543125000129E-2</v>
      </c>
      <c r="D142" s="99">
        <v>7.7098326032763232E-5</v>
      </c>
    </row>
    <row r="143" spans="2:4">
      <c r="B143" s="697">
        <v>44067</v>
      </c>
      <c r="C143" s="99">
        <v>2.2799638453206997E-2</v>
      </c>
      <c r="D143" s="99">
        <v>7.6394216982573633E-5</v>
      </c>
    </row>
    <row r="144" spans="2:4">
      <c r="B144" s="697">
        <v>44068</v>
      </c>
      <c r="C144" s="99">
        <v>2.2910591561795219E-2</v>
      </c>
      <c r="D144" s="99">
        <v>7.4966161773383548E-5</v>
      </c>
    </row>
    <row r="145" spans="2:4">
      <c r="B145" s="697">
        <v>44069</v>
      </c>
      <c r="C145" s="99">
        <v>2.1722672253429734E-2</v>
      </c>
      <c r="D145" s="99">
        <v>7.2771553130409204E-5</v>
      </c>
    </row>
    <row r="146" spans="2:4">
      <c r="B146" s="697">
        <v>44070</v>
      </c>
      <c r="C146" s="99">
        <v>2.1855303489397789E-2</v>
      </c>
      <c r="D146" s="99">
        <v>6.9738059840499691E-5</v>
      </c>
    </row>
    <row r="147" spans="2:4">
      <c r="B147" s="697">
        <v>44071</v>
      </c>
      <c r="C147" s="99">
        <v>2.0737548057675168E-2</v>
      </c>
      <c r="D147" s="99">
        <v>6.574967336001412E-5</v>
      </c>
    </row>
    <row r="148" spans="2:4">
      <c r="B148" s="697">
        <v>44074</v>
      </c>
      <c r="C148" s="99">
        <v>2.128698731703807E-2</v>
      </c>
      <c r="D148" s="99">
        <v>6.0618203659513639E-5</v>
      </c>
    </row>
    <row r="149" spans="2:4">
      <c r="B149" s="697">
        <v>44075</v>
      </c>
      <c r="C149" s="99">
        <v>2.2122338677514671E-2</v>
      </c>
      <c r="D149" s="99">
        <v>5.4018868871814331E-5</v>
      </c>
    </row>
    <row r="150" spans="2:4">
      <c r="B150" s="697">
        <v>44076</v>
      </c>
      <c r="C150" s="99">
        <v>2.2855066457371738E-2</v>
      </c>
      <c r="D150" s="99">
        <v>4.5314835151422099E-5</v>
      </c>
    </row>
    <row r="151" spans="2:4">
      <c r="B151" s="697">
        <v>44077</v>
      </c>
      <c r="C151" s="99">
        <v>2.2642189159169043E-2</v>
      </c>
      <c r="D151" s="99">
        <v>3.287483668000708E-5</v>
      </c>
    </row>
    <row r="152" spans="2:4">
      <c r="B152" s="697">
        <v>44078</v>
      </c>
      <c r="C152" s="99">
        <v>2.3227782980509145E-2</v>
      </c>
      <c r="D152" s="99">
        <v>0</v>
      </c>
    </row>
    <row r="153" spans="2:4">
      <c r="B153" s="697">
        <v>44082</v>
      </c>
      <c r="C153" s="99">
        <v>2.1933394827812806E-2</v>
      </c>
      <c r="D153" s="99">
        <v>0</v>
      </c>
    </row>
    <row r="154" spans="2:4">
      <c r="B154" s="697">
        <v>44083</v>
      </c>
      <c r="C154" s="99">
        <v>2.2862469656045221E-2</v>
      </c>
      <c r="D154" s="99">
        <v>0</v>
      </c>
    </row>
    <row r="155" spans="2:4">
      <c r="B155" s="697">
        <v>44084</v>
      </c>
      <c r="C155" s="99">
        <v>2.4025209927569555E-2</v>
      </c>
      <c r="D155" s="99">
        <v>0</v>
      </c>
    </row>
    <row r="156" spans="2:4">
      <c r="B156" s="697">
        <v>44085</v>
      </c>
      <c r="C156" s="99">
        <v>2.484147781862454E-2</v>
      </c>
      <c r="D156" s="99">
        <v>0</v>
      </c>
    </row>
    <row r="157" spans="2:4">
      <c r="B157" s="697">
        <v>44088</v>
      </c>
      <c r="C157" s="99">
        <v>2.4822373636431905E-2</v>
      </c>
      <c r="D157" s="99">
        <v>0</v>
      </c>
    </row>
    <row r="158" spans="2:4">
      <c r="B158" s="697">
        <v>44089</v>
      </c>
      <c r="C158" s="99">
        <v>2.5777942288538937E-2</v>
      </c>
      <c r="D158" s="99">
        <v>0</v>
      </c>
    </row>
    <row r="159" spans="2:4">
      <c r="B159" s="697">
        <v>44090</v>
      </c>
      <c r="C159" s="99">
        <v>2.5457924687413518E-2</v>
      </c>
      <c r="D159" s="99">
        <v>0</v>
      </c>
    </row>
    <row r="160" spans="2:4">
      <c r="B160" s="697">
        <v>44091</v>
      </c>
      <c r="C160" s="99">
        <v>2.5412488535760568E-2</v>
      </c>
      <c r="D160" s="99">
        <v>0</v>
      </c>
    </row>
    <row r="161" spans="2:4">
      <c r="B161" s="697">
        <v>44092</v>
      </c>
      <c r="C161" s="99">
        <v>2.2747585651705968E-2</v>
      </c>
      <c r="D161" s="99">
        <v>0</v>
      </c>
    </row>
    <row r="162" spans="2:4">
      <c r="B162" s="697">
        <v>44095</v>
      </c>
      <c r="C162" s="99">
        <v>2.3325596808494751E-2</v>
      </c>
      <c r="D162" s="99">
        <v>0</v>
      </c>
    </row>
    <row r="163" spans="2:4">
      <c r="B163" s="697">
        <v>44096</v>
      </c>
      <c r="C163" s="99">
        <v>2.4451536605197714E-2</v>
      </c>
      <c r="D163" s="99">
        <v>0</v>
      </c>
    </row>
    <row r="164" spans="2:4">
      <c r="B164" s="697">
        <v>44097</v>
      </c>
      <c r="C164" s="99">
        <v>2.5100304109365347E-2</v>
      </c>
      <c r="D164" s="99">
        <v>0</v>
      </c>
    </row>
    <row r="165" spans="2:4">
      <c r="B165" s="697">
        <v>44098</v>
      </c>
      <c r="C165" s="99">
        <v>2.5624912492336418E-2</v>
      </c>
      <c r="D165" s="99">
        <v>0</v>
      </c>
    </row>
    <row r="166" spans="2:4">
      <c r="B166" s="697">
        <v>44099</v>
      </c>
      <c r="C166" s="99">
        <v>2.5890710891667675E-2</v>
      </c>
      <c r="D166" s="99">
        <v>0</v>
      </c>
    </row>
    <row r="167" spans="2:4">
      <c r="B167" s="697">
        <v>44102</v>
      </c>
      <c r="C167" s="99">
        <v>2.6007965310288508E-2</v>
      </c>
      <c r="D167" s="99">
        <v>0</v>
      </c>
    </row>
    <row r="168" spans="2:4">
      <c r="B168" s="697">
        <v>44103</v>
      </c>
      <c r="C168" s="99">
        <v>2.6403699658623069E-2</v>
      </c>
      <c r="D168" s="99">
        <v>0</v>
      </c>
    </row>
    <row r="169" spans="2:4">
      <c r="B169" s="697">
        <v>44104</v>
      </c>
      <c r="C169" s="99">
        <v>2.5384880959253144E-2</v>
      </c>
      <c r="D169" s="99">
        <v>0</v>
      </c>
    </row>
    <row r="170" spans="2:4">
      <c r="B170" s="697">
        <v>44105</v>
      </c>
      <c r="C170" s="99">
        <v>2.5436659241152959E-2</v>
      </c>
      <c r="D170" s="99">
        <v>0</v>
      </c>
    </row>
    <row r="171" spans="2:4">
      <c r="B171" s="697">
        <v>44106</v>
      </c>
      <c r="C171" s="99">
        <v>2.5067952049228247E-2</v>
      </c>
      <c r="D171" s="99">
        <v>0</v>
      </c>
    </row>
    <row r="172" spans="2:4">
      <c r="B172" s="697">
        <v>44109</v>
      </c>
      <c r="C172" s="99">
        <v>2.557737648394344E-2</v>
      </c>
      <c r="D172" s="99">
        <v>0</v>
      </c>
    </row>
    <row r="173" spans="2:4">
      <c r="B173" s="697">
        <v>44110</v>
      </c>
      <c r="C173" s="99">
        <v>2.5458133049431956E-2</v>
      </c>
      <c r="D173" s="99">
        <v>0</v>
      </c>
    </row>
    <row r="174" spans="2:4">
      <c r="B174" s="697">
        <v>44111</v>
      </c>
      <c r="C174" s="99">
        <v>2.543101179492389E-2</v>
      </c>
      <c r="D174" s="99">
        <v>0</v>
      </c>
    </row>
    <row r="175" spans="2:4">
      <c r="B175" s="697">
        <v>44112</v>
      </c>
      <c r="C175" s="99">
        <v>2.4639646661535317E-2</v>
      </c>
      <c r="D175" s="99">
        <v>0</v>
      </c>
    </row>
    <row r="176" spans="2:4">
      <c r="B176" s="697">
        <v>44113</v>
      </c>
      <c r="C176" s="99">
        <v>2.4330184542422112E-2</v>
      </c>
      <c r="D176" s="99">
        <v>0</v>
      </c>
    </row>
    <row r="177" spans="2:4">
      <c r="B177" s="697">
        <v>44117</v>
      </c>
      <c r="C177" s="99">
        <v>2.352741172323021E-2</v>
      </c>
      <c r="D177" s="99">
        <v>0</v>
      </c>
    </row>
    <row r="178" spans="2:4">
      <c r="B178" s="697">
        <v>44118</v>
      </c>
      <c r="C178" s="99">
        <v>2.362293009210293E-2</v>
      </c>
      <c r="D178" s="99">
        <v>0</v>
      </c>
    </row>
    <row r="179" spans="2:4">
      <c r="B179" s="697">
        <v>44119</v>
      </c>
      <c r="C179" s="99">
        <v>2.2423830008410181E-2</v>
      </c>
      <c r="D179" s="99">
        <v>0</v>
      </c>
    </row>
    <row r="180" spans="2:4">
      <c r="B180" s="697">
        <v>44120</v>
      </c>
      <c r="C180" s="99">
        <v>2.240790718810216E-2</v>
      </c>
      <c r="D180" s="99">
        <v>0</v>
      </c>
    </row>
    <row r="181" spans="2:4">
      <c r="B181" s="697">
        <v>44123</v>
      </c>
      <c r="C181" s="99">
        <v>2.2198890403742715E-2</v>
      </c>
      <c r="D181" s="99">
        <v>0</v>
      </c>
    </row>
    <row r="182" spans="2:4">
      <c r="B182" s="697">
        <v>44124</v>
      </c>
      <c r="C182" s="99">
        <v>2.222315245621799E-2</v>
      </c>
      <c r="D182" s="99">
        <v>0</v>
      </c>
    </row>
    <row r="183" spans="2:4">
      <c r="B183" s="697">
        <v>44125</v>
      </c>
      <c r="C183" s="99">
        <v>2.1198355849710651E-2</v>
      </c>
      <c r="D183" s="99">
        <v>0</v>
      </c>
    </row>
    <row r="184" spans="2:4">
      <c r="B184" s="697">
        <v>44126</v>
      </c>
      <c r="C184" s="99">
        <v>1.9601810292786112E-2</v>
      </c>
      <c r="D184" s="99">
        <v>0</v>
      </c>
    </row>
    <row r="185" spans="2:4">
      <c r="B185" s="697">
        <v>44127</v>
      </c>
      <c r="C185" s="99">
        <v>1.926672826837365E-2</v>
      </c>
      <c r="D185" s="99">
        <v>0</v>
      </c>
    </row>
    <row r="186" spans="2:4">
      <c r="B186" s="697">
        <v>44130</v>
      </c>
      <c r="C186" s="99">
        <v>1.6959853003642951E-2</v>
      </c>
      <c r="D186" s="99">
        <v>0</v>
      </c>
    </row>
    <row r="187" spans="2:4">
      <c r="B187" s="697">
        <v>44131</v>
      </c>
      <c r="C187" s="99">
        <v>1.7860776477146362E-2</v>
      </c>
      <c r="D187" s="99">
        <v>0</v>
      </c>
    </row>
    <row r="188" spans="2:4">
      <c r="B188" s="697">
        <v>44132</v>
      </c>
      <c r="C188" s="99">
        <v>1.8047905288712071E-2</v>
      </c>
      <c r="D188" s="99">
        <v>0</v>
      </c>
    </row>
    <row r="189" spans="2:4">
      <c r="B189" s="697">
        <v>44133</v>
      </c>
      <c r="C189" s="99">
        <v>2.2550365528284301E-2</v>
      </c>
      <c r="D189" s="99">
        <v>0</v>
      </c>
    </row>
    <row r="190" spans="2:4">
      <c r="B190" s="697">
        <v>44134</v>
      </c>
      <c r="C190" s="99">
        <v>2.2889134382845681E-2</v>
      </c>
      <c r="D190" s="99">
        <v>0</v>
      </c>
    </row>
    <row r="191" spans="2:4">
      <c r="B191" s="697">
        <v>44138</v>
      </c>
      <c r="C191" s="99">
        <v>2.4818591315113908E-2</v>
      </c>
      <c r="D191" s="99">
        <v>0</v>
      </c>
    </row>
    <row r="192" spans="2:4">
      <c r="B192" s="697">
        <v>44139</v>
      </c>
      <c r="C192" s="99">
        <v>2.5419531304851986E-2</v>
      </c>
      <c r="D192" s="99">
        <v>0</v>
      </c>
    </row>
    <row r="193" spans="2:4">
      <c r="B193" s="697">
        <v>44140</v>
      </c>
      <c r="C193" s="99">
        <v>2.5864738065003782E-2</v>
      </c>
      <c r="D193" s="99">
        <v>0</v>
      </c>
    </row>
    <row r="194" spans="2:4">
      <c r="B194" s="697">
        <v>44141</v>
      </c>
      <c r="C194" s="99">
        <v>2.7959361513359399E-2</v>
      </c>
      <c r="D194" s="99">
        <v>0</v>
      </c>
    </row>
    <row r="195" spans="2:4">
      <c r="B195" s="697">
        <v>44144</v>
      </c>
      <c r="C195" s="99">
        <v>2.770808273821072E-2</v>
      </c>
      <c r="D195" s="99">
        <v>0</v>
      </c>
    </row>
    <row r="196" spans="2:4">
      <c r="B196" s="697">
        <v>44145</v>
      </c>
      <c r="C196" s="99">
        <v>2.7729979699584139E-2</v>
      </c>
      <c r="D196" s="99">
        <v>0</v>
      </c>
    </row>
    <row r="197" spans="2:4">
      <c r="B197" s="697">
        <v>44146</v>
      </c>
      <c r="C197" s="99">
        <v>2.7535812722542324E-2</v>
      </c>
      <c r="D197" s="99">
        <v>0</v>
      </c>
    </row>
    <row r="198" spans="2:4">
      <c r="B198" s="697">
        <v>44147</v>
      </c>
      <c r="C198" s="99">
        <v>2.7300565317716196E-2</v>
      </c>
      <c r="D198" s="99">
        <v>0</v>
      </c>
    </row>
    <row r="199" spans="2:4">
      <c r="B199" s="697">
        <v>44148</v>
      </c>
      <c r="C199" s="99">
        <v>2.8579669308689624E-2</v>
      </c>
      <c r="D199" s="99">
        <v>0</v>
      </c>
    </row>
    <row r="200" spans="2:4">
      <c r="B200" s="697">
        <v>44151</v>
      </c>
      <c r="C200" s="99">
        <v>2.8986686181865635E-2</v>
      </c>
      <c r="D200" s="99">
        <v>0</v>
      </c>
    </row>
    <row r="201" spans="2:4">
      <c r="B201" s="697">
        <v>44152</v>
      </c>
      <c r="C201" s="99">
        <v>2.9059560193743304E-2</v>
      </c>
      <c r="D201" s="99">
        <v>0</v>
      </c>
    </row>
    <row r="202" spans="2:4">
      <c r="B202" s="697">
        <v>44153</v>
      </c>
      <c r="C202" s="99">
        <v>2.9045805399893813E-2</v>
      </c>
      <c r="D202" s="99">
        <v>0</v>
      </c>
    </row>
    <row r="203" spans="2:4">
      <c r="B203" s="697">
        <v>44154</v>
      </c>
      <c r="C203" s="99">
        <v>2.9168252619276004E-2</v>
      </c>
      <c r="D203" s="99">
        <v>0</v>
      </c>
    </row>
    <row r="204" spans="2:4">
      <c r="B204" s="697">
        <v>44155</v>
      </c>
      <c r="C204" s="99">
        <v>2.8775292090153406E-2</v>
      </c>
      <c r="D204" s="99">
        <v>0</v>
      </c>
    </row>
    <row r="205" spans="2:4">
      <c r="B205" s="697">
        <v>44158</v>
      </c>
      <c r="C205" s="99">
        <v>2.8547798657303645E-2</v>
      </c>
      <c r="D205" s="99">
        <v>0</v>
      </c>
    </row>
    <row r="206" spans="2:4">
      <c r="B206" s="697">
        <v>44159</v>
      </c>
      <c r="C206" s="99">
        <v>2.8685299159847379E-2</v>
      </c>
      <c r="D206" s="99">
        <v>0</v>
      </c>
    </row>
    <row r="207" spans="2:4">
      <c r="B207" s="697">
        <v>44160</v>
      </c>
      <c r="C207" s="99">
        <v>2.9343045570153093E-2</v>
      </c>
      <c r="D207" s="99">
        <v>0</v>
      </c>
    </row>
    <row r="208" spans="2:4">
      <c r="B208" s="697">
        <v>44161</v>
      </c>
      <c r="C208" s="99">
        <v>2.8732984377402994E-2</v>
      </c>
      <c r="D208" s="99">
        <v>0</v>
      </c>
    </row>
    <row r="209" spans="2:4">
      <c r="B209" s="697">
        <v>44162</v>
      </c>
      <c r="C209" s="99">
        <v>2.8536762182002479E-2</v>
      </c>
      <c r="D209" s="99">
        <v>0</v>
      </c>
    </row>
    <row r="210" spans="2:4">
      <c r="B210" s="697">
        <v>44165</v>
      </c>
      <c r="C210" s="99">
        <v>2.3353514710454815E-2</v>
      </c>
      <c r="D210" s="99">
        <v>0</v>
      </c>
    </row>
    <row r="211" spans="2:4">
      <c r="B211" s="697">
        <v>44166</v>
      </c>
      <c r="C211" s="99">
        <v>2.363694393039522E-2</v>
      </c>
      <c r="D211" s="99">
        <v>0</v>
      </c>
    </row>
    <row r="212" spans="2:4">
      <c r="B212" s="697">
        <v>44167</v>
      </c>
      <c r="C212" s="99">
        <v>2.0554881923433167E-2</v>
      </c>
      <c r="D212" s="99">
        <v>0</v>
      </c>
    </row>
    <row r="213" spans="2:4">
      <c r="B213" s="697">
        <v>44168</v>
      </c>
      <c r="C213" s="99">
        <v>1.9985264828644041E-2</v>
      </c>
      <c r="D213" s="99">
        <v>0</v>
      </c>
    </row>
    <row r="214" spans="2:4">
      <c r="B214" s="697">
        <v>44169</v>
      </c>
      <c r="C214" s="99">
        <v>1.8622195654928762E-2</v>
      </c>
      <c r="D214" s="99">
        <v>0</v>
      </c>
    </row>
    <row r="215" spans="2:4">
      <c r="B215" s="697">
        <v>44172</v>
      </c>
      <c r="C215" s="99">
        <v>1.5428201703767677E-2</v>
      </c>
      <c r="D215" s="99">
        <v>0</v>
      </c>
    </row>
    <row r="216" spans="2:4">
      <c r="B216" s="697">
        <v>44173</v>
      </c>
      <c r="C216" s="99">
        <v>1.5787533385627599E-2</v>
      </c>
      <c r="D216" s="99">
        <v>0</v>
      </c>
    </row>
    <row r="217" spans="2:4">
      <c r="B217" s="697">
        <v>44174</v>
      </c>
      <c r="C217" s="99">
        <v>1.5721664079324842E-2</v>
      </c>
      <c r="D217" s="99">
        <v>0</v>
      </c>
    </row>
    <row r="218" spans="2:4">
      <c r="B218" s="697">
        <v>44175</v>
      </c>
      <c r="C218" s="99">
        <v>1.6451872365546558E-2</v>
      </c>
      <c r="D218" s="99">
        <v>0</v>
      </c>
    </row>
    <row r="219" spans="2:4">
      <c r="B219" s="697">
        <v>44176</v>
      </c>
      <c r="C219" s="99">
        <v>1.6677528003203736E-2</v>
      </c>
      <c r="D219" s="99">
        <v>0</v>
      </c>
    </row>
    <row r="220" spans="2:4">
      <c r="B220" s="697">
        <v>44179</v>
      </c>
      <c r="C220" s="99">
        <v>1.402992324476064E-2</v>
      </c>
      <c r="D220" s="99">
        <v>0</v>
      </c>
    </row>
    <row r="221" spans="2:4">
      <c r="B221" s="697">
        <v>44180</v>
      </c>
      <c r="C221" s="99">
        <v>1.3373290124377584E-2</v>
      </c>
      <c r="D221" s="99">
        <v>0</v>
      </c>
    </row>
    <row r="222" spans="2:4">
      <c r="B222" s="697">
        <v>44181</v>
      </c>
      <c r="C222" s="99">
        <v>1.4480531595396294E-2</v>
      </c>
      <c r="D222" s="99">
        <v>0</v>
      </c>
    </row>
    <row r="223" spans="2:4">
      <c r="B223" s="697">
        <v>44182</v>
      </c>
      <c r="C223" s="99">
        <v>1.4705378556591984E-2</v>
      </c>
      <c r="D223" s="99">
        <v>0</v>
      </c>
    </row>
    <row r="224" spans="2:4">
      <c r="B224" s="697">
        <v>44183</v>
      </c>
      <c r="C224" s="99">
        <v>1.4051198655808634E-2</v>
      </c>
      <c r="D224" s="99">
        <v>0</v>
      </c>
    </row>
    <row r="225" spans="2:4">
      <c r="B225" s="697">
        <v>44186</v>
      </c>
      <c r="C225" s="99">
        <v>1.4254688386570702E-2</v>
      </c>
      <c r="D225" s="99">
        <v>0</v>
      </c>
    </row>
    <row r="226" spans="2:4">
      <c r="B226" s="697">
        <v>44187</v>
      </c>
      <c r="C226" s="99">
        <v>1.575753775950604E-2</v>
      </c>
      <c r="D226" s="99">
        <v>0</v>
      </c>
    </row>
    <row r="227" spans="2:4">
      <c r="B227" s="697">
        <v>44188</v>
      </c>
      <c r="C227" s="99">
        <v>1.5775714000193633E-2</v>
      </c>
      <c r="D227" s="99">
        <v>0</v>
      </c>
    </row>
    <row r="228" spans="2:4">
      <c r="B228" s="697">
        <v>44189</v>
      </c>
      <c r="C228" s="99">
        <v>1.5133304092418325E-2</v>
      </c>
      <c r="D228" s="99">
        <v>0</v>
      </c>
    </row>
    <row r="229" spans="2:4">
      <c r="B229" s="697">
        <v>44193</v>
      </c>
      <c r="C229" s="99">
        <v>1.5103537500177512E-2</v>
      </c>
      <c r="D229" s="99">
        <v>0</v>
      </c>
    </row>
    <row r="230" spans="2:4">
      <c r="B230" s="697">
        <v>44194</v>
      </c>
      <c r="C230" s="99">
        <v>1.5166460852316786E-2</v>
      </c>
      <c r="D230" s="99">
        <v>0</v>
      </c>
    </row>
    <row r="231" spans="2:4">
      <c r="B231" s="697">
        <v>44195</v>
      </c>
      <c r="C231" s="99">
        <v>1.4937952104048555E-2</v>
      </c>
      <c r="D231" s="99">
        <v>0</v>
      </c>
    </row>
    <row r="232" spans="2:4">
      <c r="B232" s="697">
        <v>44196</v>
      </c>
      <c r="C232" s="99">
        <v>1.4281180865472178E-2</v>
      </c>
      <c r="D232" s="99">
        <v>0</v>
      </c>
    </row>
    <row r="233" spans="2:4">
      <c r="B233" s="697">
        <v>44200</v>
      </c>
      <c r="C233" s="99">
        <v>1.3774087706271429E-2</v>
      </c>
      <c r="D233" s="99">
        <v>0</v>
      </c>
    </row>
    <row r="234" spans="2:4">
      <c r="B234" s="697">
        <v>44201</v>
      </c>
      <c r="C234" s="99">
        <v>1.4716643364020877E-2</v>
      </c>
      <c r="D234" s="99">
        <v>0</v>
      </c>
    </row>
    <row r="235" spans="2:4">
      <c r="B235" s="697">
        <v>44202</v>
      </c>
      <c r="C235" s="99">
        <v>1.4829726312803743E-2</v>
      </c>
      <c r="D235" s="99">
        <v>0</v>
      </c>
    </row>
    <row r="236" spans="2:4">
      <c r="B236" s="697">
        <v>44203</v>
      </c>
      <c r="C236" s="99">
        <v>1.6112461759746646E-2</v>
      </c>
      <c r="D236" s="99">
        <v>0</v>
      </c>
    </row>
    <row r="237" spans="2:4">
      <c r="B237" s="697">
        <v>44204</v>
      </c>
      <c r="C237" s="99">
        <v>1.6092972216534537E-2</v>
      </c>
      <c r="D237" s="99">
        <v>0</v>
      </c>
    </row>
    <row r="238" spans="2:4">
      <c r="B238" s="697">
        <v>44207</v>
      </c>
      <c r="C238" s="99">
        <v>1.8686389730831279E-2</v>
      </c>
      <c r="D238" s="99">
        <v>0</v>
      </c>
    </row>
    <row r="239" spans="2:4">
      <c r="B239" s="697">
        <v>44208</v>
      </c>
      <c r="C239" s="99">
        <v>1.8662786807955183E-2</v>
      </c>
      <c r="D239" s="99">
        <v>0</v>
      </c>
    </row>
    <row r="240" spans="2:4">
      <c r="B240" s="697">
        <v>44209</v>
      </c>
      <c r="C240" s="99">
        <v>1.8846228355870805E-2</v>
      </c>
      <c r="D240" s="99">
        <v>0</v>
      </c>
    </row>
    <row r="241" spans="2:4">
      <c r="B241" s="697">
        <v>44210</v>
      </c>
      <c r="C241" s="99">
        <v>1.9006258590857528E-2</v>
      </c>
      <c r="D241" s="99">
        <v>0</v>
      </c>
    </row>
    <row r="242" spans="2:4">
      <c r="B242" s="697">
        <v>44211</v>
      </c>
      <c r="C242" s="99">
        <v>1.9056159984541899E-2</v>
      </c>
      <c r="D242" s="99">
        <v>0</v>
      </c>
    </row>
    <row r="243" spans="2:4">
      <c r="B243" s="697">
        <v>44214</v>
      </c>
      <c r="C243" s="99">
        <v>1.9109647338480251E-2</v>
      </c>
      <c r="D243" s="99">
        <v>0</v>
      </c>
    </row>
    <row r="244" spans="2:4">
      <c r="B244" s="697">
        <v>44215</v>
      </c>
      <c r="C244" s="99">
        <v>1.8725408744631574E-2</v>
      </c>
      <c r="D244" s="99">
        <v>0</v>
      </c>
    </row>
    <row r="245" spans="2:4">
      <c r="B245" s="697">
        <v>44216</v>
      </c>
      <c r="C245" s="99">
        <v>1.8553239967317958E-2</v>
      </c>
      <c r="D245" s="99">
        <v>0</v>
      </c>
    </row>
    <row r="246" spans="2:4">
      <c r="B246" s="697">
        <v>44217</v>
      </c>
      <c r="C246" s="99">
        <v>1.8697477154093107E-2</v>
      </c>
      <c r="D246" s="99">
        <v>0</v>
      </c>
    </row>
    <row r="247" spans="2:4">
      <c r="B247" s="697">
        <v>44218</v>
      </c>
      <c r="C247" s="99">
        <v>1.7858526529378922E-2</v>
      </c>
      <c r="D247" s="99">
        <v>0</v>
      </c>
    </row>
    <row r="248" spans="2:4">
      <c r="B248" s="697">
        <v>44221</v>
      </c>
      <c r="C248" s="99">
        <v>1.8619624132862913E-2</v>
      </c>
      <c r="D248" s="99">
        <v>0</v>
      </c>
    </row>
    <row r="249" spans="2:4">
      <c r="B249" s="697">
        <v>44222</v>
      </c>
      <c r="C249" s="99">
        <v>1.8266068038040206E-2</v>
      </c>
      <c r="D249" s="99">
        <v>0</v>
      </c>
    </row>
    <row r="250" spans="2:4">
      <c r="B250" s="697">
        <v>44223</v>
      </c>
      <c r="C250" s="99">
        <v>1.8593709781187042E-2</v>
      </c>
      <c r="D250" s="99">
        <v>0</v>
      </c>
    </row>
    <row r="251" spans="2:4">
      <c r="B251" s="697">
        <v>44224</v>
      </c>
      <c r="C251" s="99">
        <v>2.1785270276780778E-2</v>
      </c>
      <c r="D251" s="99">
        <v>0</v>
      </c>
    </row>
    <row r="252" spans="2:4">
      <c r="B252" s="697">
        <v>44225</v>
      </c>
      <c r="C252" s="99">
        <v>2.3959484904899891E-2</v>
      </c>
      <c r="D252" s="99">
        <v>0</v>
      </c>
    </row>
    <row r="253" spans="2:4">
      <c r="B253" s="697">
        <v>44228</v>
      </c>
      <c r="C253" s="99">
        <v>2.6195559889340164E-2</v>
      </c>
      <c r="D253" s="99">
        <v>0</v>
      </c>
    </row>
    <row r="254" spans="2:4">
      <c r="B254" s="697">
        <v>44229</v>
      </c>
      <c r="C254" s="99">
        <v>2.9169761023265604E-2</v>
      </c>
      <c r="D254" s="99">
        <v>0</v>
      </c>
    </row>
    <row r="255" spans="2:4">
      <c r="B255" s="697">
        <v>44230</v>
      </c>
      <c r="C255" s="99">
        <v>3.0275283578358372E-2</v>
      </c>
      <c r="D255" s="99">
        <v>0</v>
      </c>
    </row>
    <row r="256" spans="2:4">
      <c r="B256" s="697">
        <v>44231</v>
      </c>
      <c r="C256" s="99">
        <v>3.073467823302457E-2</v>
      </c>
      <c r="D256" s="99">
        <v>0</v>
      </c>
    </row>
    <row r="257" spans="2:4">
      <c r="B257" s="697">
        <v>44232</v>
      </c>
      <c r="C257" s="99">
        <v>3.0079846405461533E-2</v>
      </c>
      <c r="D257" s="99">
        <v>0</v>
      </c>
    </row>
    <row r="258" spans="2:4">
      <c r="B258" s="697">
        <v>44235</v>
      </c>
      <c r="C258" s="99">
        <v>3.0171312108979095E-2</v>
      </c>
      <c r="D258" s="99">
        <v>0</v>
      </c>
    </row>
    <row r="259" spans="2:4">
      <c r="B259" s="697">
        <v>44236</v>
      </c>
      <c r="C259" s="99">
        <v>2.8604331607456884E-2</v>
      </c>
      <c r="D259" s="99">
        <v>0</v>
      </c>
    </row>
    <row r="260" spans="2:4">
      <c r="B260" s="697">
        <v>44237</v>
      </c>
      <c r="C260" s="99">
        <v>2.8245657023850849E-2</v>
      </c>
      <c r="D260" s="99">
        <v>0</v>
      </c>
    </row>
    <row r="261" spans="2:4">
      <c r="B261" s="697">
        <v>44238</v>
      </c>
      <c r="C261" s="99">
        <v>2.8381272165740584E-2</v>
      </c>
      <c r="D261" s="99">
        <v>0</v>
      </c>
    </row>
    <row r="262" spans="2:4">
      <c r="B262" s="697">
        <v>44239</v>
      </c>
      <c r="C262" s="99">
        <v>2.8687482294752268E-2</v>
      </c>
      <c r="D262" s="99">
        <v>0</v>
      </c>
    </row>
    <row r="263" spans="2:4">
      <c r="B263" s="697">
        <v>44244</v>
      </c>
      <c r="C263" s="99">
        <v>2.8721322446667221E-2</v>
      </c>
      <c r="D263" s="99">
        <v>0</v>
      </c>
    </row>
    <row r="264" spans="2:4">
      <c r="B264" s="697">
        <v>44245</v>
      </c>
      <c r="C264" s="99">
        <v>2.8533107972419827E-2</v>
      </c>
      <c r="D264" s="99">
        <v>0</v>
      </c>
    </row>
    <row r="265" spans="2:4">
      <c r="B265" s="697">
        <v>44246</v>
      </c>
      <c r="C265" s="99">
        <v>2.8848820771302422E-2</v>
      </c>
      <c r="D265" s="99">
        <v>0</v>
      </c>
    </row>
    <row r="266" spans="2:4">
      <c r="B266" s="697">
        <v>44249</v>
      </c>
      <c r="C266" s="99">
        <v>2.8894445150219054E-2</v>
      </c>
      <c r="D266" s="99">
        <v>0</v>
      </c>
    </row>
    <row r="267" spans="2:4">
      <c r="B267" s="697">
        <v>44250</v>
      </c>
      <c r="C267" s="99">
        <v>3.1310312029476317E-2</v>
      </c>
      <c r="D267" s="99">
        <v>0</v>
      </c>
    </row>
    <row r="268" spans="2:4">
      <c r="B268" s="697">
        <v>44251</v>
      </c>
      <c r="C268" s="99">
        <v>3.1190884291728751E-2</v>
      </c>
      <c r="D268" s="99">
        <v>0</v>
      </c>
    </row>
    <row r="269" spans="2:4">
      <c r="B269" s="697">
        <v>44252</v>
      </c>
      <c r="C269" s="99">
        <v>3.0914344733962686E-2</v>
      </c>
      <c r="D269" s="99">
        <v>0</v>
      </c>
    </row>
    <row r="270" spans="2:4">
      <c r="B270" s="697">
        <v>44253</v>
      </c>
      <c r="C270" s="99">
        <v>3.3919165437455039E-2</v>
      </c>
      <c r="D270" s="99">
        <v>0</v>
      </c>
    </row>
    <row r="271" spans="2:4">
      <c r="B271" s="697">
        <v>44256</v>
      </c>
      <c r="C271" s="99">
        <v>3.5165351664475396E-2</v>
      </c>
      <c r="D271" s="99">
        <v>0</v>
      </c>
    </row>
    <row r="272" spans="2:4">
      <c r="B272" s="697">
        <v>44257</v>
      </c>
      <c r="C272" s="99">
        <v>3.3376095581476216E-2</v>
      </c>
      <c r="D272" s="99">
        <v>0</v>
      </c>
    </row>
    <row r="273" spans="2:4">
      <c r="B273" s="697">
        <v>44258</v>
      </c>
      <c r="C273" s="99">
        <v>3.2300314252617465E-2</v>
      </c>
      <c r="D273" s="99">
        <v>0</v>
      </c>
    </row>
    <row r="274" spans="2:4">
      <c r="B274" s="697">
        <v>44259</v>
      </c>
      <c r="C274" s="99">
        <v>3.0031784680491391E-2</v>
      </c>
      <c r="D274" s="99">
        <v>0</v>
      </c>
    </row>
    <row r="275" spans="2:4">
      <c r="B275" s="697">
        <v>44260</v>
      </c>
      <c r="C275" s="99">
        <v>2.7726218938168245E-2</v>
      </c>
      <c r="D275" s="99">
        <v>0</v>
      </c>
    </row>
    <row r="276" spans="2:4">
      <c r="B276" s="697">
        <v>44263</v>
      </c>
      <c r="C276" s="99">
        <v>2.6990419845296605E-2</v>
      </c>
      <c r="D276" s="99">
        <v>0</v>
      </c>
    </row>
    <row r="277" spans="2:4">
      <c r="B277" s="697">
        <v>44264</v>
      </c>
      <c r="C277" s="99">
        <v>3.0567962812070845E-2</v>
      </c>
      <c r="D277" s="99">
        <v>0</v>
      </c>
    </row>
    <row r="278" spans="2:4">
      <c r="B278" s="697">
        <v>44265</v>
      </c>
      <c r="C278" s="99">
        <v>3.0272243262225135E-2</v>
      </c>
      <c r="D278" s="99">
        <v>0</v>
      </c>
    </row>
    <row r="279" spans="2:4">
      <c r="B279" s="697">
        <v>44266</v>
      </c>
      <c r="C279" s="99">
        <v>2.9809602992701315E-2</v>
      </c>
      <c r="D279" s="99">
        <v>0</v>
      </c>
    </row>
    <row r="280" spans="2:4">
      <c r="B280" s="697">
        <v>44267</v>
      </c>
      <c r="C280" s="99">
        <v>3.2386905334981626E-2</v>
      </c>
      <c r="D280" s="99">
        <v>0</v>
      </c>
    </row>
    <row r="281" spans="2:4">
      <c r="B281" s="697">
        <v>44270</v>
      </c>
      <c r="C281" s="99">
        <v>3.2378907990587853E-2</v>
      </c>
      <c r="D281" s="99">
        <v>0</v>
      </c>
    </row>
    <row r="282" spans="2:4">
      <c r="B282" s="697">
        <v>44271</v>
      </c>
      <c r="C282" s="99">
        <v>3.2161184604166122E-2</v>
      </c>
      <c r="D282" s="99">
        <v>0</v>
      </c>
    </row>
    <row r="283" spans="2:4">
      <c r="B283" s="697">
        <v>44272</v>
      </c>
      <c r="C283" s="99">
        <v>3.1751037182904021E-2</v>
      </c>
      <c r="D283" s="99">
        <v>0</v>
      </c>
    </row>
    <row r="284" spans="2:4">
      <c r="B284" s="697">
        <v>44273</v>
      </c>
      <c r="C284" s="99">
        <v>3.2249536695100479E-2</v>
      </c>
      <c r="D284" s="99">
        <v>0</v>
      </c>
    </row>
    <row r="285" spans="2:4">
      <c r="B285" s="697">
        <v>44274</v>
      </c>
      <c r="C285" s="99">
        <v>3.4122647088898062E-2</v>
      </c>
      <c r="D285" s="99">
        <v>9.8384778086191179E-5</v>
      </c>
    </row>
    <row r="286" spans="2:4">
      <c r="B286" s="697">
        <v>44277</v>
      </c>
      <c r="C286" s="99">
        <v>3.4789683432851541E-2</v>
      </c>
      <c r="D286" s="99">
        <v>1.356140577603637E-4</v>
      </c>
    </row>
    <row r="287" spans="2:4">
      <c r="B287" s="697">
        <v>44278</v>
      </c>
      <c r="C287" s="99">
        <v>3.4588405605305586E-2</v>
      </c>
      <c r="D287" s="99">
        <v>1.6166268681884057E-4</v>
      </c>
    </row>
    <row r="288" spans="2:4">
      <c r="B288" s="697">
        <v>44279</v>
      </c>
      <c r="C288" s="99">
        <v>3.3074821310210605E-2</v>
      </c>
      <c r="D288" s="99">
        <v>1.814125670973069E-4</v>
      </c>
    </row>
    <row r="289" spans="2:4">
      <c r="B289" s="697">
        <v>44280</v>
      </c>
      <c r="C289" s="99">
        <v>3.3201333725813957E-2</v>
      </c>
      <c r="D289" s="99">
        <v>1.9676955617238236E-4</v>
      </c>
    </row>
    <row r="290" spans="2:4">
      <c r="B290" s="697">
        <v>44281</v>
      </c>
      <c r="C290" s="99">
        <v>3.3120544364623306E-2</v>
      </c>
      <c r="D290" s="99">
        <v>2.0870563125083828E-4</v>
      </c>
    </row>
    <row r="291" spans="2:4">
      <c r="B291" s="697">
        <v>44284</v>
      </c>
      <c r="C291" s="99">
        <v>3.1112821496661294E-2</v>
      </c>
      <c r="D291" s="99">
        <v>2.1778399008981009E-4</v>
      </c>
    </row>
    <row r="292" spans="2:4">
      <c r="B292" s="697">
        <v>44285</v>
      </c>
      <c r="C292" s="99">
        <v>2.9627348371414262E-2</v>
      </c>
      <c r="D292" s="99">
        <v>2.2435181235541478E-4</v>
      </c>
    </row>
    <row r="293" spans="2:4">
      <c r="B293" s="697">
        <v>44286</v>
      </c>
      <c r="C293" s="99">
        <v>2.9276691182367209E-2</v>
      </c>
      <c r="D293" s="99">
        <v>2.2862556422887845E-4</v>
      </c>
    </row>
    <row r="294" spans="2:4">
      <c r="B294" s="697">
        <v>44287</v>
      </c>
      <c r="C294" s="99">
        <v>2.9274211428116325E-2</v>
      </c>
      <c r="D294" s="99">
        <v>2.3073275683110098E-4</v>
      </c>
    </row>
    <row r="295" spans="2:4">
      <c r="B295" s="697">
        <v>44291</v>
      </c>
      <c r="C295" s="99">
        <v>2.9130040429916557E-2</v>
      </c>
      <c r="D295" s="99">
        <v>2.3073275683110098E-4</v>
      </c>
    </row>
    <row r="296" spans="2:4">
      <c r="B296" s="697">
        <v>44292</v>
      </c>
      <c r="C296" s="99">
        <v>2.9249928017388564E-2</v>
      </c>
      <c r="D296" s="99">
        <v>2.2862556422887853E-4</v>
      </c>
    </row>
    <row r="297" spans="2:4">
      <c r="B297" s="697">
        <v>44293</v>
      </c>
      <c r="C297" s="99">
        <v>2.8643479949031148E-2</v>
      </c>
      <c r="D297" s="99">
        <v>2.243518123554147E-4</v>
      </c>
    </row>
    <row r="298" spans="2:4">
      <c r="B298" s="697">
        <v>44294</v>
      </c>
      <c r="C298" s="99">
        <v>2.3265922705631117E-2</v>
      </c>
      <c r="D298" s="99">
        <v>2.1778399008981006E-4</v>
      </c>
    </row>
    <row r="299" spans="2:4">
      <c r="B299" s="697">
        <v>44295</v>
      </c>
      <c r="C299" s="99">
        <v>2.3276641902123075E-2</v>
      </c>
      <c r="D299" s="99">
        <v>2.087056312508382E-4</v>
      </c>
    </row>
    <row r="300" spans="2:4">
      <c r="B300" s="697">
        <v>44298</v>
      </c>
      <c r="C300" s="99">
        <v>2.3276283482667061E-2</v>
      </c>
      <c r="D300" s="99">
        <v>1.9676955617238233E-4</v>
      </c>
    </row>
    <row r="301" spans="2:4">
      <c r="B301" s="697">
        <v>44299</v>
      </c>
      <c r="C301" s="99">
        <v>2.0296821931219872E-2</v>
      </c>
      <c r="D301" s="99">
        <v>1.8141256709730698E-4</v>
      </c>
    </row>
    <row r="302" spans="2:4">
      <c r="B302" s="697">
        <v>44300</v>
      </c>
      <c r="C302" s="99">
        <v>2.0413790590315617E-2</v>
      </c>
      <c r="D302" s="99">
        <v>1.6166268681884046E-4</v>
      </c>
    </row>
    <row r="303" spans="2:4">
      <c r="B303" s="697">
        <v>44301</v>
      </c>
      <c r="C303" s="99">
        <v>2.0388370960487498E-2</v>
      </c>
      <c r="D303" s="99">
        <v>1.3561405776036376E-4</v>
      </c>
    </row>
    <row r="304" spans="2:4">
      <c r="B304" s="697">
        <v>44302</v>
      </c>
      <c r="C304" s="99">
        <v>2.0219134471630464E-2</v>
      </c>
      <c r="D304" s="99">
        <v>9.8384778086191112E-5</v>
      </c>
    </row>
    <row r="305" spans="2:4">
      <c r="B305" s="697">
        <v>44305</v>
      </c>
      <c r="C305" s="99">
        <v>1.9515421831597025E-2</v>
      </c>
      <c r="D305" s="99">
        <v>0</v>
      </c>
    </row>
    <row r="306" spans="2:4">
      <c r="B306" s="697">
        <v>44306</v>
      </c>
      <c r="C306" s="99">
        <v>1.2862331873950037E-2</v>
      </c>
      <c r="D306" s="99">
        <v>0</v>
      </c>
    </row>
    <row r="307" spans="2:4">
      <c r="B307" s="697">
        <v>44308</v>
      </c>
      <c r="C307" s="99">
        <v>1.3276765634164724E-2</v>
      </c>
      <c r="D307" s="99">
        <v>0</v>
      </c>
    </row>
    <row r="308" spans="2:4">
      <c r="B308" s="697">
        <v>44309</v>
      </c>
      <c r="C308" s="99">
        <v>1.326859408032958E-2</v>
      </c>
      <c r="D308" s="99">
        <v>0</v>
      </c>
    </row>
    <row r="309" spans="2:4">
      <c r="B309" s="697">
        <v>44312</v>
      </c>
      <c r="C309" s="99">
        <v>1.3286082373671428E-2</v>
      </c>
      <c r="D309" s="99">
        <v>0</v>
      </c>
    </row>
    <row r="310" spans="2:4">
      <c r="B310" s="697">
        <v>44313</v>
      </c>
      <c r="C310" s="99">
        <v>1.162950600676883E-2</v>
      </c>
      <c r="D310" s="99">
        <v>0</v>
      </c>
    </row>
    <row r="311" spans="2:4">
      <c r="B311" s="697">
        <v>44314</v>
      </c>
      <c r="C311" s="99">
        <v>1.1358447449707709E-2</v>
      </c>
      <c r="D311" s="99">
        <v>0</v>
      </c>
    </row>
    <row r="312" spans="2:4">
      <c r="B312" s="697">
        <v>44315</v>
      </c>
      <c r="C312" s="99">
        <v>1.0818301218711046E-2</v>
      </c>
      <c r="D312" s="99">
        <v>0</v>
      </c>
    </row>
    <row r="313" spans="2:4">
      <c r="B313" s="697">
        <v>44316</v>
      </c>
      <c r="C313" s="99">
        <v>1.0782311493008121E-2</v>
      </c>
      <c r="D313" s="99">
        <v>0</v>
      </c>
    </row>
    <row r="314" spans="2:4">
      <c r="B314" s="697">
        <v>44319</v>
      </c>
      <c r="C314" s="99">
        <v>1.0221022773644658E-2</v>
      </c>
      <c r="D314" s="99">
        <v>0</v>
      </c>
    </row>
    <row r="315" spans="2:4">
      <c r="B315" s="697">
        <v>44320</v>
      </c>
      <c r="C315" s="99">
        <v>1.0103381563954171E-2</v>
      </c>
      <c r="D315" s="99">
        <v>0</v>
      </c>
    </row>
    <row r="316" spans="2:4">
      <c r="B316" s="697">
        <v>44321</v>
      </c>
      <c r="C316" s="99">
        <v>1.1425710437258586E-2</v>
      </c>
      <c r="D316" s="99">
        <v>0</v>
      </c>
    </row>
    <row r="317" spans="2:4">
      <c r="B317" s="697">
        <v>44322</v>
      </c>
      <c r="C317" s="99">
        <v>1.1312747814695351E-2</v>
      </c>
      <c r="D317" s="99">
        <v>0</v>
      </c>
    </row>
    <row r="318" spans="2:4">
      <c r="B318" s="697">
        <v>44323</v>
      </c>
      <c r="C318" s="99">
        <v>1.1507493867116362E-2</v>
      </c>
      <c r="D318" s="99">
        <v>9.7671383413077973E-5</v>
      </c>
    </row>
    <row r="319" spans="2:4">
      <c r="B319" s="697">
        <v>44326</v>
      </c>
      <c r="C319" s="99">
        <v>1.3114785024739718E-2</v>
      </c>
      <c r="D319" s="99">
        <v>1.346307110649963E-4</v>
      </c>
    </row>
    <row r="320" spans="2:4">
      <c r="B320" s="697">
        <v>44327</v>
      </c>
      <c r="C320" s="99">
        <v>1.4137640258789174E-2</v>
      </c>
      <c r="D320" s="99">
        <v>1.604904597542362E-4</v>
      </c>
    </row>
    <row r="321" spans="2:4">
      <c r="B321" s="697">
        <v>44328</v>
      </c>
      <c r="C321" s="99">
        <v>1.4075782638572586E-2</v>
      </c>
      <c r="D321" s="99">
        <v>1.8009713231643425E-4</v>
      </c>
    </row>
    <row r="322" spans="2:4">
      <c r="B322" s="697">
        <v>44329</v>
      </c>
      <c r="C322" s="99">
        <v>1.6479800562097403E-2</v>
      </c>
      <c r="D322" s="99">
        <v>1.9534276682615595E-4</v>
      </c>
    </row>
    <row r="323" spans="2:4">
      <c r="B323" s="697">
        <v>44330</v>
      </c>
      <c r="C323" s="99">
        <v>1.6481697591255381E-2</v>
      </c>
      <c r="D323" s="99">
        <v>2.0719229261777612E-4</v>
      </c>
    </row>
    <row r="324" spans="2:4">
      <c r="B324" s="697">
        <v>44333</v>
      </c>
      <c r="C324" s="99">
        <v>1.748134505652553E-2</v>
      </c>
      <c r="D324" s="99">
        <v>2.1620482366344179E-4</v>
      </c>
    </row>
    <row r="325" spans="2:4">
      <c r="B325" s="697">
        <v>44334</v>
      </c>
      <c r="C325" s="99">
        <v>1.7619710372530812E-2</v>
      </c>
      <c r="D325" s="99">
        <v>2.2272502220605409E-4</v>
      </c>
    </row>
    <row r="326" spans="2:4">
      <c r="B326" s="697">
        <v>44335</v>
      </c>
      <c r="C326" s="99">
        <v>1.7581009720047353E-2</v>
      </c>
      <c r="D326" s="99">
        <v>2.2696778481593418E-4</v>
      </c>
    </row>
    <row r="327" spans="2:4">
      <c r="B327" s="697">
        <v>44336</v>
      </c>
      <c r="C327" s="99">
        <v>1.7785200372826146E-2</v>
      </c>
      <c r="D327" s="99">
        <v>2.2905969802222885E-4</v>
      </c>
    </row>
    <row r="328" spans="2:4">
      <c r="B328" s="697">
        <v>44337</v>
      </c>
      <c r="C328" s="99">
        <v>1.7348263421044126E-2</v>
      </c>
      <c r="D328" s="99">
        <v>2.2905969802222885E-4</v>
      </c>
    </row>
    <row r="329" spans="2:4">
      <c r="B329" s="697">
        <v>44340</v>
      </c>
      <c r="C329" s="99">
        <v>1.7304009386766607E-2</v>
      </c>
      <c r="D329" s="99">
        <v>2.2696778481593415E-4</v>
      </c>
    </row>
    <row r="330" spans="2:4">
      <c r="B330" s="697">
        <v>44341</v>
      </c>
      <c r="C330" s="99">
        <v>1.7656256202545354E-2</v>
      </c>
      <c r="D330" s="99">
        <v>2.2272502220605414E-4</v>
      </c>
    </row>
    <row r="331" spans="2:4">
      <c r="B331" s="697">
        <v>44342</v>
      </c>
      <c r="C331" s="99">
        <v>1.8117017483753439E-2</v>
      </c>
      <c r="D331" s="99">
        <v>2.1620482366344182E-4</v>
      </c>
    </row>
    <row r="332" spans="2:4">
      <c r="B332" s="697">
        <v>44343</v>
      </c>
      <c r="C332" s="99">
        <v>1.8138269187704059E-2</v>
      </c>
      <c r="D332" s="99">
        <v>2.0719229261777612E-4</v>
      </c>
    </row>
    <row r="333" spans="2:4">
      <c r="B333" s="697">
        <v>44344</v>
      </c>
      <c r="C333" s="99">
        <v>1.8493294319489213E-2</v>
      </c>
      <c r="D333" s="99">
        <v>1.9534276682615589E-4</v>
      </c>
    </row>
    <row r="334" spans="2:4">
      <c r="B334" s="697">
        <v>44347</v>
      </c>
      <c r="C334" s="99">
        <v>1.8497518596592221E-2</v>
      </c>
      <c r="D334" s="99">
        <v>1.8009713231643425E-4</v>
      </c>
    </row>
    <row r="335" spans="2:4">
      <c r="B335" s="697">
        <v>44348</v>
      </c>
      <c r="C335" s="99">
        <v>1.8457454420827826E-2</v>
      </c>
      <c r="D335" s="99">
        <v>1.6049045975423612E-4</v>
      </c>
    </row>
    <row r="336" spans="2:4">
      <c r="B336" s="697">
        <v>44349</v>
      </c>
      <c r="C336" s="99">
        <v>1.8694148477215285E-2</v>
      </c>
      <c r="D336" s="99">
        <v>1.3463071106499638E-4</v>
      </c>
    </row>
    <row r="337" spans="2:4">
      <c r="B337" s="697">
        <v>44351</v>
      </c>
      <c r="C337" s="99">
        <v>1.792127042793009E-2</v>
      </c>
      <c r="D337" s="99">
        <v>9.7671383413077919E-5</v>
      </c>
    </row>
    <row r="338" spans="2:4">
      <c r="B338" s="697">
        <v>44354</v>
      </c>
      <c r="C338" s="99">
        <v>1.7808914827005223E-2</v>
      </c>
      <c r="D338" s="99">
        <v>0</v>
      </c>
    </row>
    <row r="339" spans="2:4">
      <c r="B339" s="697">
        <v>44355</v>
      </c>
      <c r="C339" s="99">
        <v>1.7628904301466807E-2</v>
      </c>
      <c r="D339" s="99">
        <v>0</v>
      </c>
    </row>
    <row r="340" spans="2:4">
      <c r="B340" s="697">
        <v>44356</v>
      </c>
      <c r="C340" s="99">
        <v>1.6811949961675919E-2</v>
      </c>
      <c r="D340" s="99">
        <v>0</v>
      </c>
    </row>
    <row r="341" spans="2:4">
      <c r="B341" s="697">
        <v>44357</v>
      </c>
      <c r="C341" s="99">
        <v>1.597044714842066E-2</v>
      </c>
      <c r="D341" s="99">
        <v>0</v>
      </c>
    </row>
    <row r="342" spans="2:4">
      <c r="B342" s="697">
        <v>44358</v>
      </c>
      <c r="C342" s="99">
        <v>1.6019773471728456E-2</v>
      </c>
      <c r="D342" s="99">
        <v>0</v>
      </c>
    </row>
    <row r="343" spans="2:4">
      <c r="B343" s="697">
        <v>44361</v>
      </c>
      <c r="C343" s="99">
        <v>1.3251624637601354E-2</v>
      </c>
      <c r="D343" s="99">
        <v>0</v>
      </c>
    </row>
    <row r="344" spans="2:4">
      <c r="B344" s="697">
        <v>44362</v>
      </c>
      <c r="C344" s="99">
        <v>1.3682192699085811E-2</v>
      </c>
      <c r="D344" s="99">
        <v>0</v>
      </c>
    </row>
    <row r="345" spans="2:4">
      <c r="B345" s="697">
        <v>44363</v>
      </c>
      <c r="C345" s="99">
        <v>1.2828007885098389E-2</v>
      </c>
      <c r="D345" s="99">
        <v>0</v>
      </c>
    </row>
    <row r="346" spans="2:4">
      <c r="B346" s="697">
        <v>44364</v>
      </c>
      <c r="C346" s="99">
        <v>1.2716196761682032E-2</v>
      </c>
      <c r="D346" s="99">
        <v>0</v>
      </c>
    </row>
    <row r="347" spans="2:4">
      <c r="B347" s="697">
        <v>44365</v>
      </c>
      <c r="C347" s="99">
        <v>1.2859254816985827E-2</v>
      </c>
      <c r="D347" s="99">
        <v>9.6968280219231347E-5</v>
      </c>
    </row>
    <row r="348" spans="2:4">
      <c r="B348" s="697">
        <v>44368</v>
      </c>
      <c r="C348" s="99">
        <v>1.2415582255141064E-2</v>
      </c>
      <c r="D348" s="99">
        <v>1.3366155019482311E-4</v>
      </c>
    </row>
    <row r="349" spans="2:4">
      <c r="B349" s="697">
        <v>44369</v>
      </c>
      <c r="C349" s="99">
        <v>1.2494201970289396E-2</v>
      </c>
      <c r="D349" s="99">
        <v>1.5933514331566503E-4</v>
      </c>
    </row>
    <row r="350" spans="2:4">
      <c r="B350" s="697">
        <v>44370</v>
      </c>
      <c r="C350" s="99">
        <v>1.2496432202869917E-2</v>
      </c>
      <c r="D350" s="99">
        <v>1.7880067408568759E-4</v>
      </c>
    </row>
    <row r="351" spans="2:4">
      <c r="B351" s="697">
        <v>44371</v>
      </c>
      <c r="C351" s="99">
        <v>1.102080344283453E-2</v>
      </c>
      <c r="D351" s="99">
        <v>1.9393656043846269E-4</v>
      </c>
    </row>
    <row r="352" spans="2:4">
      <c r="B352" s="697">
        <v>44372</v>
      </c>
      <c r="C352" s="99">
        <v>1.0060668754025856E-2</v>
      </c>
      <c r="D352" s="99">
        <v>2.0570078550904755E-4</v>
      </c>
    </row>
    <row r="353" spans="2:4">
      <c r="B353" s="697">
        <v>44375</v>
      </c>
      <c r="C353" s="99">
        <v>1.0052896025708953E-2</v>
      </c>
      <c r="D353" s="99">
        <v>2.1464843839755584E-4</v>
      </c>
    </row>
    <row r="354" spans="2:4">
      <c r="B354" s="697">
        <v>44376</v>
      </c>
      <c r="C354" s="99">
        <v>9.3368168236049355E-3</v>
      </c>
      <c r="D354" s="99">
        <v>2.2112170024018893E-4</v>
      </c>
    </row>
    <row r="355" spans="2:4">
      <c r="B355" s="697">
        <v>44377</v>
      </c>
      <c r="C355" s="99">
        <v>9.2196214859068138E-3</v>
      </c>
      <c r="D355" s="99">
        <v>2.2533392063967428E-4</v>
      </c>
    </row>
    <row r="356" spans="2:4">
      <c r="B356" s="697">
        <v>44378</v>
      </c>
      <c r="C356" s="99">
        <v>9.1779664244813052E-3</v>
      </c>
      <c r="D356" s="99">
        <v>2.2741077487162866E-4</v>
      </c>
    </row>
    <row r="357" spans="2:4">
      <c r="B357" s="697">
        <v>44379</v>
      </c>
      <c r="C357" s="99">
        <v>8.6259800231620245E-3</v>
      </c>
      <c r="D357" s="99">
        <v>2.2741077487162858E-4</v>
      </c>
    </row>
    <row r="358" spans="2:4">
      <c r="B358" s="697">
        <v>44382</v>
      </c>
      <c r="C358" s="99">
        <v>9.2027253056718127E-3</v>
      </c>
      <c r="D358" s="99">
        <v>2.2533392063967428E-4</v>
      </c>
    </row>
    <row r="359" spans="2:4">
      <c r="B359" s="697">
        <v>44383</v>
      </c>
      <c r="C359" s="99">
        <v>9.301314459336827E-3</v>
      </c>
      <c r="D359" s="99">
        <v>2.2112170024018884E-4</v>
      </c>
    </row>
    <row r="360" spans="2:4">
      <c r="B360" s="697">
        <v>44384</v>
      </c>
      <c r="C360" s="99">
        <v>1.4188266125292538E-2</v>
      </c>
      <c r="D360" s="99">
        <v>2.1464843839755579E-4</v>
      </c>
    </row>
    <row r="361" spans="2:4">
      <c r="B361" s="697">
        <v>44385</v>
      </c>
      <c r="C361" s="99">
        <v>1.3998171524900967E-2</v>
      </c>
      <c r="D361" s="99">
        <v>2.0570078550904758E-4</v>
      </c>
    </row>
    <row r="362" spans="2:4">
      <c r="B362" s="697">
        <v>44386</v>
      </c>
      <c r="C362" s="99">
        <v>1.5857237122459376E-2</v>
      </c>
      <c r="D362" s="99">
        <v>1.9393656043846269E-4</v>
      </c>
    </row>
    <row r="363" spans="2:4">
      <c r="B363" s="697">
        <v>44389</v>
      </c>
      <c r="C363" s="99">
        <v>1.5895364125841464E-2</v>
      </c>
      <c r="D363" s="99">
        <v>1.788006740856877E-4</v>
      </c>
    </row>
    <row r="364" spans="2:4">
      <c r="B364" s="697">
        <v>44390</v>
      </c>
      <c r="C364" s="99">
        <v>1.6948420664814758E-2</v>
      </c>
      <c r="D364" s="99">
        <v>1.5933514331566498E-4</v>
      </c>
    </row>
    <row r="365" spans="2:4">
      <c r="B365" s="697">
        <v>44391</v>
      </c>
      <c r="C365" s="99">
        <v>1.6781271681519612E-2</v>
      </c>
      <c r="D365" s="99">
        <v>1.3366155019482314E-4</v>
      </c>
    </row>
    <row r="366" spans="2:4">
      <c r="B366" s="697">
        <v>44392</v>
      </c>
      <c r="C366" s="99">
        <v>1.6852650447301217E-2</v>
      </c>
      <c r="D366" s="99">
        <v>9.6968280219231307E-5</v>
      </c>
    </row>
    <row r="367" spans="2:4">
      <c r="B367" s="697">
        <v>44393</v>
      </c>
      <c r="C367" s="99">
        <v>1.7331860829100199E-2</v>
      </c>
      <c r="D367" s="99">
        <v>0</v>
      </c>
    </row>
    <row r="368" spans="2:4">
      <c r="B368" s="697">
        <v>44396</v>
      </c>
      <c r="C368" s="99">
        <v>1.7195658919505436E-2</v>
      </c>
      <c r="D368" s="99">
        <v>0</v>
      </c>
    </row>
    <row r="369" spans="2:4">
      <c r="B369" s="697">
        <v>44397</v>
      </c>
      <c r="C369" s="99">
        <v>2.365247096234474E-2</v>
      </c>
      <c r="D369" s="99">
        <v>0</v>
      </c>
    </row>
    <row r="370" spans="2:4">
      <c r="B370" s="697">
        <v>44398</v>
      </c>
      <c r="C370" s="99">
        <v>2.3581787137303363E-2</v>
      </c>
      <c r="D370" s="99">
        <v>0</v>
      </c>
    </row>
    <row r="371" spans="2:4">
      <c r="B371" s="697">
        <v>44399</v>
      </c>
      <c r="C371" s="99">
        <v>2.4672657504692937E-2</v>
      </c>
      <c r="D371" s="99">
        <v>0</v>
      </c>
    </row>
    <row r="372" spans="2:4">
      <c r="B372" s="697">
        <v>44400</v>
      </c>
      <c r="C372" s="99">
        <v>2.4976170026259979E-2</v>
      </c>
      <c r="D372" s="99">
        <v>0</v>
      </c>
    </row>
    <row r="373" spans="2:4">
      <c r="B373" s="697">
        <v>44403</v>
      </c>
      <c r="C373" s="99">
        <v>2.4791449942224826E-2</v>
      </c>
      <c r="D373" s="99">
        <v>0</v>
      </c>
    </row>
    <row r="374" spans="2:4">
      <c r="B374" s="697">
        <v>44404</v>
      </c>
      <c r="C374" s="99">
        <v>2.4784532098445528E-2</v>
      </c>
      <c r="D374" s="99">
        <v>0</v>
      </c>
    </row>
    <row r="375" spans="2:4">
      <c r="B375" s="697">
        <v>44405</v>
      </c>
      <c r="C375" s="99">
        <v>2.5396141439366859E-2</v>
      </c>
      <c r="D375" s="99">
        <v>0</v>
      </c>
    </row>
    <row r="376" spans="2:4">
      <c r="B376" s="697">
        <v>44406</v>
      </c>
      <c r="C376" s="99">
        <v>2.5775214371930189E-2</v>
      </c>
      <c r="D376" s="99">
        <v>0</v>
      </c>
    </row>
    <row r="377" spans="2:4">
      <c r="B377" s="697">
        <v>44407</v>
      </c>
      <c r="C377" s="99">
        <v>2.6027736057852642E-2</v>
      </c>
      <c r="D377" s="99">
        <v>0</v>
      </c>
    </row>
    <row r="378" spans="2:4">
      <c r="B378" s="697">
        <v>44410</v>
      </c>
      <c r="C378" s="99">
        <v>2.7884088534562354E-2</v>
      </c>
      <c r="D378" s="99">
        <v>0</v>
      </c>
    </row>
    <row r="379" spans="2:4">
      <c r="B379" s="697">
        <v>44411</v>
      </c>
      <c r="C379" s="99">
        <v>2.7442528731901842E-2</v>
      </c>
      <c r="D379" s="99">
        <v>0</v>
      </c>
    </row>
    <row r="380" spans="2:4">
      <c r="B380" s="697">
        <v>44412</v>
      </c>
      <c r="C380" s="99">
        <v>2.7636538286714904E-2</v>
      </c>
      <c r="D380" s="99">
        <v>0</v>
      </c>
    </row>
    <row r="381" spans="2:4">
      <c r="B381" s="697">
        <v>44413</v>
      </c>
      <c r="C381" s="99">
        <v>2.6036283556707479E-2</v>
      </c>
      <c r="D381" s="99">
        <v>0</v>
      </c>
    </row>
    <row r="382" spans="2:4">
      <c r="B382" s="697">
        <v>44414</v>
      </c>
      <c r="C382" s="99">
        <v>2.6762585053830716E-2</v>
      </c>
      <c r="D382" s="99">
        <v>1.2821469847325003E-4</v>
      </c>
    </row>
    <row r="383" spans="2:4">
      <c r="B383" s="697">
        <v>44417</v>
      </c>
      <c r="C383" s="99">
        <v>2.6350792855472999E-2</v>
      </c>
      <c r="D383" s="99">
        <v>1.7673176544898261E-4</v>
      </c>
    </row>
    <row r="384" spans="2:4">
      <c r="B384" s="697">
        <v>44418</v>
      </c>
      <c r="C384" s="99">
        <v>2.6309861365932361E-2</v>
      </c>
      <c r="D384" s="99">
        <v>2.1067824767256665E-4</v>
      </c>
    </row>
    <row r="385" spans="2:4">
      <c r="B385" s="697">
        <v>44419</v>
      </c>
      <c r="C385" s="99">
        <v>2.5617913045398441E-2</v>
      </c>
      <c r="D385" s="99">
        <v>2.3641622253050624E-4</v>
      </c>
    </row>
    <row r="386" spans="2:4">
      <c r="B386" s="697">
        <v>44420</v>
      </c>
      <c r="C386" s="99">
        <v>2.5294690810081046E-2</v>
      </c>
      <c r="D386" s="99">
        <v>2.5642939694650005E-4</v>
      </c>
    </row>
    <row r="387" spans="2:4">
      <c r="B387" s="697">
        <v>44421</v>
      </c>
      <c r="C387" s="99">
        <v>2.5420711394698117E-2</v>
      </c>
      <c r="D387" s="99">
        <v>2.7198444821467069E-4</v>
      </c>
    </row>
    <row r="388" spans="2:4">
      <c r="B388" s="697">
        <v>44424</v>
      </c>
      <c r="C388" s="99">
        <v>2.5286064885207123E-2</v>
      </c>
      <c r="D388" s="99">
        <v>2.8381533368102837E-4</v>
      </c>
    </row>
    <row r="389" spans="2:4">
      <c r="B389" s="697">
        <v>44425</v>
      </c>
      <c r="C389" s="99">
        <v>2.6692246812624897E-2</v>
      </c>
      <c r="D389" s="99">
        <v>2.9237449667139127E-4</v>
      </c>
    </row>
    <row r="390" spans="2:4">
      <c r="B390" s="697">
        <v>44426</v>
      </c>
      <c r="C390" s="99">
        <v>2.2052598601360242E-2</v>
      </c>
      <c r="D390" s="99">
        <v>2.9794403515554169E-4</v>
      </c>
    </row>
    <row r="391" spans="2:4">
      <c r="B391" s="697">
        <v>44427</v>
      </c>
      <c r="C391" s="99">
        <v>2.1654618270161394E-2</v>
      </c>
      <c r="D391" s="99">
        <v>3.0069012117997051E-4</v>
      </c>
    </row>
    <row r="392" spans="2:4">
      <c r="B392" s="697">
        <v>44428</v>
      </c>
      <c r="C392" s="99">
        <v>2.0729084070026237E-2</v>
      </c>
      <c r="D392" s="99">
        <v>3.0069012117997057E-4</v>
      </c>
    </row>
    <row r="393" spans="2:4">
      <c r="B393" s="697">
        <v>44431</v>
      </c>
      <c r="C393" s="99">
        <v>2.1049184230418638E-2</v>
      </c>
      <c r="D393" s="99">
        <v>2.9794403515554175E-4</v>
      </c>
    </row>
    <row r="394" spans="2:4">
      <c r="B394" s="697">
        <v>44432</v>
      </c>
      <c r="C394" s="99">
        <v>2.1062380027662763E-2</v>
      </c>
      <c r="D394" s="99">
        <v>2.9237449667139127E-4</v>
      </c>
    </row>
    <row r="395" spans="2:4">
      <c r="B395" s="697">
        <v>44433</v>
      </c>
      <c r="C395" s="99">
        <v>2.3233395902389153E-2</v>
      </c>
      <c r="D395" s="99">
        <v>2.8381533368102837E-4</v>
      </c>
    </row>
    <row r="396" spans="2:4">
      <c r="B396" s="697">
        <v>44434</v>
      </c>
      <c r="C396" s="99">
        <v>2.2532978037548668E-2</v>
      </c>
      <c r="D396" s="99">
        <v>2.7198444821467074E-4</v>
      </c>
    </row>
    <row r="397" spans="2:4">
      <c r="B397" s="697">
        <v>44435</v>
      </c>
      <c r="C397" s="99">
        <v>2.2937656621584146E-2</v>
      </c>
      <c r="D397" s="99">
        <v>2.5642939694649989E-4</v>
      </c>
    </row>
    <row r="398" spans="2:4">
      <c r="B398" s="697">
        <v>44438</v>
      </c>
      <c r="C398" s="99">
        <v>2.3257167207097702E-2</v>
      </c>
      <c r="D398" s="99">
        <v>2.3641622253050618E-4</v>
      </c>
    </row>
    <row r="399" spans="2:4">
      <c r="B399" s="697">
        <v>44439</v>
      </c>
      <c r="C399" s="99">
        <v>2.0387040182385463E-2</v>
      </c>
      <c r="D399" s="99">
        <v>2.1067824767256662E-4</v>
      </c>
    </row>
    <row r="400" spans="2:4">
      <c r="B400" s="697">
        <v>44440</v>
      </c>
      <c r="C400" s="99">
        <v>2.0434619649236149E-2</v>
      </c>
      <c r="D400" s="99">
        <v>1.7673176544898256E-4</v>
      </c>
    </row>
    <row r="401" spans="2:4">
      <c r="B401" s="697">
        <v>44441</v>
      </c>
      <c r="C401" s="99">
        <v>2.0489302413712086E-2</v>
      </c>
      <c r="D401" s="99">
        <v>1.2821469847325008E-4</v>
      </c>
    </row>
    <row r="402" spans="2:4">
      <c r="B402" s="697">
        <v>44442</v>
      </c>
      <c r="C402" s="99">
        <v>2.0564143340262703E-2</v>
      </c>
      <c r="D402" s="99">
        <v>0</v>
      </c>
    </row>
    <row r="403" spans="2:4">
      <c r="B403" s="697">
        <v>44445</v>
      </c>
      <c r="C403" s="99">
        <v>1.9937510746338444E-2</v>
      </c>
      <c r="D403" s="99">
        <v>0</v>
      </c>
    </row>
    <row r="404" spans="2:4">
      <c r="B404" s="697">
        <v>44447</v>
      </c>
      <c r="C404" s="99">
        <v>1.9335708834426202E-2</v>
      </c>
      <c r="D404" s="99">
        <v>0</v>
      </c>
    </row>
    <row r="405" spans="2:4">
      <c r="B405" s="697">
        <v>44448</v>
      </c>
      <c r="C405" s="99">
        <v>2.0418148081152703E-2</v>
      </c>
      <c r="D405" s="99">
        <v>0</v>
      </c>
    </row>
    <row r="406" spans="2:4">
      <c r="B406" s="697">
        <v>44449</v>
      </c>
      <c r="C406" s="99">
        <v>2.0599779262253294E-2</v>
      </c>
      <c r="D406" s="99">
        <v>0</v>
      </c>
    </row>
    <row r="407" spans="2:4">
      <c r="B407" s="697">
        <v>44452</v>
      </c>
      <c r="C407" s="99">
        <v>2.0613915194614221E-2</v>
      </c>
      <c r="D407" s="99">
        <v>0</v>
      </c>
    </row>
    <row r="408" spans="2:4">
      <c r="B408" s="697">
        <v>44453</v>
      </c>
      <c r="C408" s="99">
        <v>2.0965431266301238E-2</v>
      </c>
      <c r="D408" s="99">
        <v>0</v>
      </c>
    </row>
    <row r="409" spans="2:4">
      <c r="B409" s="697">
        <v>44454</v>
      </c>
      <c r="C409" s="99">
        <v>2.084217922181221E-2</v>
      </c>
      <c r="D409" s="99">
        <v>0</v>
      </c>
    </row>
    <row r="410" spans="2:4">
      <c r="B410" s="697">
        <v>44455</v>
      </c>
      <c r="C410" s="99">
        <v>1.8680738822588638E-2</v>
      </c>
      <c r="D410" s="99">
        <v>0</v>
      </c>
    </row>
    <row r="411" spans="2:4">
      <c r="B411" s="697">
        <v>44456</v>
      </c>
      <c r="C411" s="99">
        <v>1.723494492373839E-2</v>
      </c>
      <c r="D411" s="99">
        <v>0</v>
      </c>
    </row>
    <row r="412" spans="2:4">
      <c r="B412" s="697">
        <v>44459</v>
      </c>
      <c r="C412" s="99">
        <v>1.7283694888297021E-2</v>
      </c>
      <c r="D412" s="99">
        <v>0</v>
      </c>
    </row>
    <row r="413" spans="2:4">
      <c r="B413" s="697">
        <v>44460</v>
      </c>
      <c r="C413" s="99">
        <v>2.1411794788961224E-2</v>
      </c>
      <c r="D413" s="99">
        <v>0</v>
      </c>
    </row>
    <row r="414" spans="2:4">
      <c r="B414" s="697">
        <v>44461</v>
      </c>
      <c r="C414" s="99">
        <v>2.1272780368771227E-2</v>
      </c>
      <c r="D414" s="99">
        <v>0</v>
      </c>
    </row>
    <row r="415" spans="2:4">
      <c r="B415" s="697">
        <v>44462</v>
      </c>
      <c r="C415" s="99">
        <v>2.2117552271155232E-2</v>
      </c>
      <c r="D415" s="99">
        <v>0</v>
      </c>
    </row>
    <row r="416" spans="2:4">
      <c r="B416" s="697">
        <v>44463</v>
      </c>
      <c r="C416" s="99">
        <v>2.222971301016868E-2</v>
      </c>
      <c r="D416" s="99">
        <v>1.2700589366195108E-4</v>
      </c>
    </row>
    <row r="417" spans="2:4">
      <c r="B417" s="697">
        <v>44466</v>
      </c>
      <c r="C417" s="99">
        <v>2.2100812542366441E-2</v>
      </c>
      <c r="D417" s="99">
        <v>1.7506554300391204E-4</v>
      </c>
    </row>
    <row r="418" spans="2:4">
      <c r="B418" s="697">
        <v>44467</v>
      </c>
      <c r="C418" s="99">
        <v>2.1273621260777319E-2</v>
      </c>
      <c r="D418" s="99">
        <v>2.0869197868425907E-4</v>
      </c>
    </row>
    <row r="419" spans="2:4">
      <c r="B419" s="697">
        <v>44468</v>
      </c>
      <c r="C419" s="99">
        <v>2.2622498336551302E-2</v>
      </c>
      <c r="D419" s="99">
        <v>2.3418729659091419E-4</v>
      </c>
    </row>
    <row r="420" spans="2:4">
      <c r="B420" s="697">
        <v>44469</v>
      </c>
      <c r="C420" s="99">
        <v>2.2644131334515986E-2</v>
      </c>
      <c r="D420" s="99">
        <v>2.540117873239022E-4</v>
      </c>
    </row>
    <row r="421" spans="2:4">
      <c r="B421" s="697">
        <v>44470</v>
      </c>
      <c r="C421" s="99">
        <v>2.2621795890381314E-2</v>
      </c>
      <c r="D421" s="99">
        <v>2.694201859770695E-4</v>
      </c>
    </row>
    <row r="422" spans="2:4">
      <c r="B422" s="697">
        <v>44473</v>
      </c>
      <c r="C422" s="99">
        <v>2.3107943576253735E-2</v>
      </c>
      <c r="D422" s="99">
        <v>2.8113953016583606E-4</v>
      </c>
    </row>
    <row r="423" spans="2:4">
      <c r="B423" s="697">
        <v>44474</v>
      </c>
      <c r="C423" s="99">
        <v>2.4318579210796224E-2</v>
      </c>
      <c r="D423" s="99">
        <v>2.8961799759222203E-4</v>
      </c>
    </row>
    <row r="424" spans="2:4">
      <c r="B424" s="697">
        <v>44475</v>
      </c>
      <c r="C424" s="99">
        <v>2.4420553749180486E-2</v>
      </c>
      <c r="D424" s="99">
        <v>2.9513502661375604E-4</v>
      </c>
    </row>
    <row r="425" spans="2:4">
      <c r="B425" s="697">
        <v>44476</v>
      </c>
      <c r="C425" s="99">
        <v>2.4377647391691154E-2</v>
      </c>
      <c r="D425" s="99">
        <v>2.9785522261123698E-4</v>
      </c>
    </row>
    <row r="426" spans="2:4">
      <c r="B426" s="697">
        <v>44477</v>
      </c>
      <c r="C426" s="99">
        <v>2.3371709370692072E-2</v>
      </c>
      <c r="D426" s="99">
        <v>2.9785522261123703E-4</v>
      </c>
    </row>
    <row r="427" spans="2:4">
      <c r="B427" s="697">
        <v>44480</v>
      </c>
      <c r="C427" s="99">
        <v>2.3971504090336652E-2</v>
      </c>
      <c r="D427" s="99">
        <v>2.9513502661375615E-4</v>
      </c>
    </row>
    <row r="428" spans="2:4">
      <c r="B428" s="697">
        <v>44482</v>
      </c>
      <c r="C428" s="99">
        <v>2.3906582584982679E-2</v>
      </c>
      <c r="D428" s="99">
        <v>2.8961799759222203E-4</v>
      </c>
    </row>
    <row r="429" spans="2:4">
      <c r="B429" s="697">
        <v>44483</v>
      </c>
      <c r="C429" s="99">
        <v>2.3771833417011261E-2</v>
      </c>
      <c r="D429" s="99">
        <v>2.81139530165836E-4</v>
      </c>
    </row>
    <row r="430" spans="2:4">
      <c r="B430" s="697">
        <v>44484</v>
      </c>
      <c r="C430" s="99">
        <v>2.3624121324480416E-2</v>
      </c>
      <c r="D430" s="99">
        <v>2.6942018597706939E-4</v>
      </c>
    </row>
    <row r="431" spans="2:4">
      <c r="B431" s="697">
        <v>44487</v>
      </c>
      <c r="C431" s="99">
        <v>2.4409459273768721E-2</v>
      </c>
      <c r="D431" s="99">
        <v>2.5401178732390215E-4</v>
      </c>
    </row>
    <row r="432" spans="2:4">
      <c r="B432" s="697">
        <v>44488</v>
      </c>
      <c r="C432" s="99">
        <v>2.4404847915937937E-2</v>
      </c>
      <c r="D432" s="99">
        <v>2.3418729659091428E-4</v>
      </c>
    </row>
    <row r="433" spans="2:4">
      <c r="B433" s="697">
        <v>44489</v>
      </c>
      <c r="C433" s="99">
        <v>2.4941974910763207E-2</v>
      </c>
      <c r="D433" s="99">
        <v>2.0869197868425915E-4</v>
      </c>
    </row>
    <row r="434" spans="2:4">
      <c r="B434" s="697">
        <v>44490</v>
      </c>
      <c r="C434" s="99">
        <v>2.1027704562314248E-2</v>
      </c>
      <c r="D434" s="99">
        <v>1.7506554300391193E-4</v>
      </c>
    </row>
    <row r="435" spans="2:4">
      <c r="B435" s="697">
        <v>44491</v>
      </c>
      <c r="C435" s="99">
        <v>2.1105656411179657E-2</v>
      </c>
      <c r="D435" s="99">
        <v>1.2700589366195116E-4</v>
      </c>
    </row>
    <row r="436" spans="2:4">
      <c r="B436" s="697">
        <v>44494</v>
      </c>
      <c r="C436" s="99">
        <v>2.1602772760281556E-2</v>
      </c>
      <c r="D436" s="99">
        <v>0</v>
      </c>
    </row>
    <row r="437" spans="2:4">
      <c r="B437" s="697">
        <v>44495</v>
      </c>
      <c r="C437" s="99">
        <v>1.9961934406407193E-2</v>
      </c>
      <c r="D437" s="99">
        <v>0</v>
      </c>
    </row>
    <row r="438" spans="2:4">
      <c r="B438" s="697">
        <v>44496</v>
      </c>
      <c r="C438" s="99">
        <v>2.0881426439451439E-2</v>
      </c>
      <c r="D438" s="99">
        <v>0</v>
      </c>
    </row>
    <row r="439" spans="2:4">
      <c r="B439" s="697">
        <v>44497</v>
      </c>
      <c r="C439" s="99">
        <v>2.1912888091179764E-2</v>
      </c>
      <c r="D439" s="99">
        <v>0</v>
      </c>
    </row>
    <row r="440" spans="2:4">
      <c r="B440" s="697">
        <v>44498</v>
      </c>
      <c r="C440" s="99">
        <v>2.0380323636292236E-2</v>
      </c>
      <c r="D440" s="99">
        <v>1.8829164991564332E-4</v>
      </c>
    </row>
    <row r="441" spans="2:4">
      <c r="B441" s="697">
        <v>44501</v>
      </c>
      <c r="C441" s="99">
        <v>2.0283293335441741E-2</v>
      </c>
      <c r="D441" s="99">
        <v>2.5954212820487323E-4</v>
      </c>
    </row>
    <row r="442" spans="2:4">
      <c r="B442" s="697">
        <v>44503</v>
      </c>
      <c r="C442" s="99">
        <v>2.1969210621099661E-2</v>
      </c>
      <c r="D442" s="99">
        <v>3.0939475214599067E-4</v>
      </c>
    </row>
    <row r="443" spans="2:4">
      <c r="B443" s="697">
        <v>44504</v>
      </c>
      <c r="C443" s="99">
        <v>2.1682194524825737E-2</v>
      </c>
      <c r="D443" s="99">
        <v>3.4719264746686042E-4</v>
      </c>
    </row>
    <row r="444" spans="2:4">
      <c r="B444" s="697">
        <v>44505</v>
      </c>
      <c r="C444" s="99">
        <v>2.0860582568977253E-2</v>
      </c>
      <c r="D444" s="99">
        <v>3.7658329983128669E-4</v>
      </c>
    </row>
    <row r="445" spans="2:4">
      <c r="B445" s="697">
        <v>44508</v>
      </c>
      <c r="C445" s="99">
        <v>2.118192346793412E-2</v>
      </c>
      <c r="D445" s="99">
        <v>3.994269074884644E-4</v>
      </c>
    </row>
    <row r="446" spans="2:4">
      <c r="B446" s="697">
        <v>44509</v>
      </c>
      <c r="C446" s="99">
        <v>2.1285246548305325E-2</v>
      </c>
      <c r="D446" s="99">
        <v>4.1680133468713896E-4</v>
      </c>
    </row>
    <row r="447" spans="2:4">
      <c r="B447" s="697">
        <v>44510</v>
      </c>
      <c r="C447" s="99">
        <v>2.1184810131822718E-2</v>
      </c>
      <c r="D447" s="99">
        <v>4.2937102397037338E-4</v>
      </c>
    </row>
    <row r="448" spans="2:4">
      <c r="B448" s="697">
        <v>44511</v>
      </c>
      <c r="C448" s="99">
        <v>2.1505031553952898E-2</v>
      </c>
      <c r="D448" s="99">
        <v>4.3755025461192224E-4</v>
      </c>
    </row>
    <row r="449" spans="2:4">
      <c r="B449" s="697">
        <v>44512</v>
      </c>
      <c r="C449" s="99">
        <v>2.3187479471157426E-2</v>
      </c>
      <c r="D449" s="99">
        <v>4.4158306110374473E-4</v>
      </c>
    </row>
    <row r="450" spans="2:4">
      <c r="B450" s="697">
        <v>44516</v>
      </c>
      <c r="C450" s="99">
        <v>2.317945775161636E-2</v>
      </c>
      <c r="D450" s="99">
        <v>4.4158306110374473E-4</v>
      </c>
    </row>
    <row r="451" spans="2:4">
      <c r="B451" s="697">
        <v>44517</v>
      </c>
      <c r="C451" s="99">
        <v>2.328594259605193E-2</v>
      </c>
      <c r="D451" s="99">
        <v>4.3755025461192224E-4</v>
      </c>
    </row>
    <row r="452" spans="2:4">
      <c r="B452" s="697">
        <v>44518</v>
      </c>
      <c r="C452" s="99">
        <v>2.2723506619377502E-2</v>
      </c>
      <c r="D452" s="99">
        <v>4.2937102397037327E-4</v>
      </c>
    </row>
    <row r="453" spans="2:4">
      <c r="B453" s="697">
        <v>44519</v>
      </c>
      <c r="C453" s="99">
        <v>2.2654671732691232E-2</v>
      </c>
      <c r="D453" s="99">
        <v>4.168013346871388E-4</v>
      </c>
    </row>
    <row r="454" spans="2:4">
      <c r="B454" s="697">
        <v>44522</v>
      </c>
      <c r="C454" s="99">
        <v>2.2144420662654346E-2</v>
      </c>
      <c r="D454" s="99">
        <v>3.9942690748846451E-4</v>
      </c>
    </row>
    <row r="455" spans="2:4">
      <c r="B455" s="697">
        <v>44523</v>
      </c>
      <c r="C455" s="99">
        <v>2.2143687494816926E-2</v>
      </c>
      <c r="D455" s="99">
        <v>3.765832998312868E-4</v>
      </c>
    </row>
    <row r="456" spans="2:4">
      <c r="B456" s="697">
        <v>44524</v>
      </c>
      <c r="C456" s="99">
        <v>2.2909212455051911E-2</v>
      </c>
      <c r="D456" s="99">
        <v>3.4719264746686036E-4</v>
      </c>
    </row>
    <row r="457" spans="2:4">
      <c r="B457" s="697">
        <v>44525</v>
      </c>
      <c r="C457" s="99">
        <v>2.1958842404662643E-2</v>
      </c>
      <c r="D457" s="99">
        <v>3.0939475214599067E-4</v>
      </c>
    </row>
    <row r="458" spans="2:4">
      <c r="B458" s="697">
        <v>44526</v>
      </c>
      <c r="C458" s="99">
        <v>2.2228686827979051E-2</v>
      </c>
      <c r="D458" s="99">
        <v>2.5954212820487334E-4</v>
      </c>
    </row>
    <row r="459" spans="2:4">
      <c r="B459" s="697">
        <v>44529</v>
      </c>
      <c r="C459" s="99">
        <v>2.9254962330762545E-2</v>
      </c>
      <c r="D459" s="99">
        <v>1.8829164991564337E-4</v>
      </c>
    </row>
    <row r="460" spans="2:4">
      <c r="B460" s="697">
        <v>44530</v>
      </c>
      <c r="C460" s="99">
        <v>2.8510227328590331E-2</v>
      </c>
      <c r="D460" s="99">
        <v>0</v>
      </c>
    </row>
    <row r="461" spans="2:4">
      <c r="B461" s="697">
        <v>44531</v>
      </c>
      <c r="C461" s="99">
        <v>3.1862586557637892E-2</v>
      </c>
      <c r="D461" s="99">
        <v>0</v>
      </c>
    </row>
    <row r="462" spans="2:4">
      <c r="B462" s="697">
        <v>44532</v>
      </c>
      <c r="C462" s="99">
        <v>3.2104884527154723E-2</v>
      </c>
      <c r="D462" s="99">
        <v>0</v>
      </c>
    </row>
    <row r="463" spans="2:4">
      <c r="B463" s="697">
        <v>44533</v>
      </c>
      <c r="C463" s="99">
        <v>3.1839325950555823E-2</v>
      </c>
      <c r="D463" s="99">
        <v>0</v>
      </c>
    </row>
    <row r="464" spans="2:4">
      <c r="B464" s="697">
        <v>44536</v>
      </c>
      <c r="C464" s="99">
        <v>3.1482181104343816E-2</v>
      </c>
      <c r="D464" s="99">
        <v>0</v>
      </c>
    </row>
    <row r="465" spans="2:4">
      <c r="B465" s="697">
        <v>44537</v>
      </c>
      <c r="C465" s="99">
        <v>3.2064565208653376E-2</v>
      </c>
      <c r="D465" s="99">
        <v>0</v>
      </c>
    </row>
    <row r="466" spans="2:4">
      <c r="B466" s="697">
        <v>44538</v>
      </c>
      <c r="C466" s="99">
        <v>3.1931433150021171E-2</v>
      </c>
      <c r="D466" s="99">
        <v>0</v>
      </c>
    </row>
    <row r="467" spans="2:4">
      <c r="B467" s="697">
        <v>44539</v>
      </c>
      <c r="C467" s="99">
        <v>3.2023390446151372E-2</v>
      </c>
      <c r="D467" s="99">
        <v>0</v>
      </c>
    </row>
    <row r="468" spans="2:4">
      <c r="B468" s="697">
        <v>44540</v>
      </c>
      <c r="C468" s="99">
        <v>3.2672337760126846E-2</v>
      </c>
      <c r="D468" s="99">
        <v>1.8569632265812893E-4</v>
      </c>
    </row>
    <row r="469" spans="2:4">
      <c r="B469" s="697">
        <v>44543</v>
      </c>
      <c r="C469" s="99">
        <v>3.2073113324063623E-2</v>
      </c>
      <c r="D469" s="99">
        <v>2.5596471646035254E-4</v>
      </c>
    </row>
    <row r="470" spans="2:4">
      <c r="B470" s="697">
        <v>44544</v>
      </c>
      <c r="C470" s="99">
        <v>3.0787941164625944E-2</v>
      </c>
      <c r="D470" s="99">
        <v>3.051301942968447E-4</v>
      </c>
    </row>
    <row r="471" spans="2:4">
      <c r="B471" s="697">
        <v>44545</v>
      </c>
      <c r="C471" s="99">
        <v>3.0964572340690284E-2</v>
      </c>
      <c r="D471" s="99">
        <v>3.424071004604849E-4</v>
      </c>
    </row>
    <row r="472" spans="2:4">
      <c r="B472" s="697">
        <v>44546</v>
      </c>
      <c r="C472" s="99">
        <v>3.1665437035587753E-2</v>
      </c>
      <c r="D472" s="99">
        <v>3.7139264531625796E-4</v>
      </c>
    </row>
    <row r="473" spans="2:4">
      <c r="B473" s="697">
        <v>44547</v>
      </c>
      <c r="C473" s="99">
        <v>3.150248970932177E-2</v>
      </c>
      <c r="D473" s="99">
        <v>3.9392138697890442E-4</v>
      </c>
    </row>
    <row r="474" spans="2:4">
      <c r="B474" s="697">
        <v>44550</v>
      </c>
      <c r="C474" s="99">
        <v>3.1507385511833026E-2</v>
      </c>
      <c r="D474" s="99">
        <v>4.1105633290205426E-4</v>
      </c>
    </row>
    <row r="475" spans="2:4">
      <c r="B475" s="697">
        <v>44551</v>
      </c>
      <c r="C475" s="99">
        <v>3.2864856371125198E-2</v>
      </c>
      <c r="D475" s="99">
        <v>4.2345276725215769E-4</v>
      </c>
    </row>
    <row r="476" spans="2:4">
      <c r="B476" s="697">
        <v>44552</v>
      </c>
      <c r="C476" s="99">
        <v>3.3467615823239927E-2</v>
      </c>
      <c r="D476" s="99">
        <v>4.3151925906413549E-4</v>
      </c>
    </row>
    <row r="477" spans="2:4">
      <c r="B477" s="697">
        <v>44553</v>
      </c>
      <c r="C477" s="99">
        <v>3.2845221249426043E-2</v>
      </c>
      <c r="D477" s="99">
        <v>4.3549647916847232E-4</v>
      </c>
    </row>
    <row r="478" spans="2:4">
      <c r="B478" s="697">
        <v>44554</v>
      </c>
      <c r="C478" s="99">
        <v>3.2889986736982409E-2</v>
      </c>
      <c r="D478" s="99">
        <v>4.3549647916847243E-4</v>
      </c>
    </row>
    <row r="479" spans="2:4">
      <c r="B479" s="697">
        <v>44557</v>
      </c>
      <c r="C479" s="99">
        <v>3.2215930242310203E-2</v>
      </c>
      <c r="D479" s="99">
        <v>4.3151925906413554E-4</v>
      </c>
    </row>
    <row r="480" spans="2:4">
      <c r="B480" s="697">
        <v>44558</v>
      </c>
      <c r="C480" s="99">
        <v>2.6448784488533741E-2</v>
      </c>
      <c r="D480" s="99">
        <v>4.2345276725215775E-4</v>
      </c>
    </row>
    <row r="481" spans="2:4">
      <c r="B481" s="697">
        <v>44559</v>
      </c>
      <c r="C481" s="99">
        <v>2.6274514099341641E-2</v>
      </c>
      <c r="D481" s="99">
        <v>4.1105633290205421E-4</v>
      </c>
    </row>
    <row r="482" spans="2:4">
      <c r="B482" s="697">
        <v>44560</v>
      </c>
      <c r="C482" s="99">
        <v>2.1906315624426968E-2</v>
      </c>
      <c r="D482" s="99">
        <v>3.9392138697890431E-4</v>
      </c>
    </row>
    <row r="483" spans="2:4">
      <c r="B483" s="697">
        <v>44561</v>
      </c>
      <c r="C483" s="99">
        <v>2.1945758903961114E-2</v>
      </c>
      <c r="D483" s="99">
        <v>3.7139264531625774E-4</v>
      </c>
    </row>
    <row r="484" spans="2:4">
      <c r="B484" s="697">
        <v>44564</v>
      </c>
      <c r="C484" s="99">
        <v>2.1016507479983869E-2</v>
      </c>
      <c r="D484" s="99">
        <v>3.424071004604849E-4</v>
      </c>
    </row>
    <row r="485" spans="2:4">
      <c r="B485" s="697">
        <v>44565</v>
      </c>
      <c r="C485" s="99">
        <v>2.0985467823697587E-2</v>
      </c>
      <c r="D485" s="99">
        <v>3.0513019429684486E-4</v>
      </c>
    </row>
    <row r="486" spans="2:4">
      <c r="B486" s="697">
        <v>44566</v>
      </c>
      <c r="C486" s="99">
        <v>1.9876175661784665E-2</v>
      </c>
      <c r="D486" s="99">
        <v>2.5596471646035249E-4</v>
      </c>
    </row>
    <row r="487" spans="2:4">
      <c r="B487" s="697">
        <v>44567</v>
      </c>
      <c r="C487" s="99">
        <v>2.1990832492471274E-2</v>
      </c>
      <c r="D487" s="99">
        <v>1.8569632265812906E-4</v>
      </c>
    </row>
    <row r="488" spans="2:4">
      <c r="B488" s="697">
        <v>44568</v>
      </c>
      <c r="C488" s="99">
        <v>2.2134017958776654E-2</v>
      </c>
      <c r="D488" s="99">
        <v>0</v>
      </c>
    </row>
    <row r="489" spans="2:4">
      <c r="B489" s="697">
        <v>44571</v>
      </c>
      <c r="C489" s="99">
        <v>2.1072375037243064E-2</v>
      </c>
      <c r="D489" s="99">
        <v>0</v>
      </c>
    </row>
    <row r="490" spans="2:4">
      <c r="B490" s="697">
        <v>44572</v>
      </c>
      <c r="C490" s="99">
        <v>2.0649355215935982E-2</v>
      </c>
      <c r="D490" s="99">
        <v>0</v>
      </c>
    </row>
    <row r="491" spans="2:4">
      <c r="B491" s="697">
        <v>44573</v>
      </c>
      <c r="C491" s="99">
        <v>2.122348760333511E-2</v>
      </c>
      <c r="D491" s="99">
        <v>0</v>
      </c>
    </row>
    <row r="492" spans="2:4">
      <c r="B492" s="697">
        <v>44574</v>
      </c>
      <c r="C492" s="99">
        <v>2.0807308946085956E-2</v>
      </c>
      <c r="D492" s="99">
        <v>0</v>
      </c>
    </row>
    <row r="493" spans="2:4">
      <c r="B493" s="697">
        <v>44575</v>
      </c>
      <c r="C493" s="99">
        <v>2.1132681102380375E-2</v>
      </c>
      <c r="D493" s="99">
        <v>0</v>
      </c>
    </row>
    <row r="494" spans="2:4">
      <c r="B494" s="697">
        <v>44578</v>
      </c>
      <c r="C494" s="99">
        <v>2.086957532251835E-2</v>
      </c>
      <c r="D494" s="99">
        <v>0</v>
      </c>
    </row>
    <row r="495" spans="2:4">
      <c r="B495" s="697">
        <v>44579</v>
      </c>
      <c r="C495" s="99">
        <v>2.0873505965190144E-2</v>
      </c>
      <c r="D495" s="99">
        <v>0</v>
      </c>
    </row>
    <row r="496" spans="2:4">
      <c r="B496" s="697">
        <v>44580</v>
      </c>
      <c r="C496" s="99">
        <v>1.7561099516380921E-2</v>
      </c>
      <c r="D496" s="99">
        <v>0</v>
      </c>
    </row>
    <row r="497" spans="2:4">
      <c r="B497" s="697">
        <v>44581</v>
      </c>
      <c r="C497" s="99">
        <v>1.7323729367117485E-2</v>
      </c>
      <c r="D497" s="99">
        <v>0</v>
      </c>
    </row>
    <row r="498" spans="2:4">
      <c r="B498" s="697">
        <v>44582</v>
      </c>
      <c r="C498" s="99">
        <v>1.8036415651191719E-2</v>
      </c>
      <c r="D498" s="99">
        <v>0</v>
      </c>
    </row>
    <row r="499" spans="2:4">
      <c r="B499" s="697">
        <v>44585</v>
      </c>
      <c r="C499" s="99">
        <v>1.9231224807635307E-2</v>
      </c>
      <c r="D499" s="99">
        <v>0</v>
      </c>
    </row>
    <row r="500" spans="2:4">
      <c r="B500" s="697">
        <v>44586</v>
      </c>
      <c r="C500" s="99">
        <v>1.9706440084699423E-2</v>
      </c>
      <c r="D500" s="99">
        <v>0</v>
      </c>
    </row>
    <row r="501" spans="2:4">
      <c r="B501" s="697">
        <v>44587</v>
      </c>
      <c r="C501" s="99">
        <v>1.9668915657268533E-2</v>
      </c>
      <c r="D501" s="99">
        <v>0</v>
      </c>
    </row>
    <row r="502" spans="2:4">
      <c r="B502" s="697">
        <v>44588</v>
      </c>
      <c r="C502" s="99">
        <v>2.0340473625645502E-2</v>
      </c>
      <c r="D502" s="99">
        <v>0</v>
      </c>
    </row>
    <row r="503" spans="2:4">
      <c r="B503" s="697">
        <v>44589</v>
      </c>
      <c r="C503" s="99">
        <v>2.0648925938973134E-2</v>
      </c>
      <c r="D503" s="99">
        <v>0</v>
      </c>
    </row>
    <row r="504" spans="2:4">
      <c r="B504" s="697">
        <v>44592</v>
      </c>
      <c r="C504" s="99">
        <v>2.0140047662247931E-2</v>
      </c>
      <c r="D504" s="99">
        <v>0</v>
      </c>
    </row>
    <row r="505" spans="2:4">
      <c r="B505" s="697">
        <v>44593</v>
      </c>
      <c r="C505" s="99">
        <v>2.0107958795078599E-2</v>
      </c>
      <c r="D505" s="99">
        <v>0</v>
      </c>
    </row>
    <row r="506" spans="2:4">
      <c r="B506" s="697">
        <v>44594</v>
      </c>
      <c r="C506" s="99">
        <v>2.0088423554559639E-2</v>
      </c>
      <c r="D506" s="99">
        <v>0</v>
      </c>
    </row>
    <row r="507" spans="2:4">
      <c r="B507" s="697">
        <v>44595</v>
      </c>
      <c r="C507" s="99">
        <v>2.0437817600283154E-2</v>
      </c>
      <c r="D507" s="99">
        <v>0</v>
      </c>
    </row>
    <row r="508" spans="2:4">
      <c r="B508" s="697">
        <v>44596</v>
      </c>
      <c r="C508" s="99">
        <v>1.6868628574609565E-2</v>
      </c>
      <c r="D508" s="99">
        <v>1.8317170615485387E-4</v>
      </c>
    </row>
    <row r="509" spans="2:4">
      <c r="B509" s="697">
        <v>44599</v>
      </c>
      <c r="C509" s="99">
        <v>1.8069134281678507E-2</v>
      </c>
      <c r="D509" s="99">
        <v>2.5248477276420503E-4</v>
      </c>
    </row>
    <row r="510" spans="2:4">
      <c r="B510" s="697">
        <v>44600</v>
      </c>
      <c r="C510" s="99">
        <v>1.8759458511394586E-2</v>
      </c>
      <c r="D510" s="99">
        <v>3.0098182607316405E-4</v>
      </c>
    </row>
    <row r="511" spans="2:4">
      <c r="B511" s="697">
        <v>44601</v>
      </c>
      <c r="C511" s="99">
        <v>1.8661928433148966E-2</v>
      </c>
      <c r="D511" s="99">
        <v>3.3775193764257292E-4</v>
      </c>
    </row>
    <row r="512" spans="2:4">
      <c r="B512" s="697">
        <v>44602</v>
      </c>
      <c r="C512" s="99">
        <v>1.8168225702252936E-2</v>
      </c>
      <c r="D512" s="99">
        <v>3.6634341230970774E-4</v>
      </c>
    </row>
    <row r="513" spans="2:4">
      <c r="B513" s="697">
        <v>44603</v>
      </c>
      <c r="C513" s="99">
        <v>1.8268610232288818E-2</v>
      </c>
      <c r="D513" s="99">
        <v>3.8856586663082055E-4</v>
      </c>
    </row>
    <row r="514" spans="2:4">
      <c r="B514" s="697">
        <v>44606</v>
      </c>
      <c r="C514" s="99">
        <v>1.7015325970194759E-2</v>
      </c>
      <c r="D514" s="99">
        <v>4.0546785604389491E-4</v>
      </c>
    </row>
    <row r="515" spans="2:4">
      <c r="B515" s="697">
        <v>44607</v>
      </c>
      <c r="C515" s="99">
        <v>1.6949334807567933E-2</v>
      </c>
      <c r="D515" s="99">
        <v>4.1769575586248989E-4</v>
      </c>
    </row>
    <row r="516" spans="2:4">
      <c r="B516" s="697">
        <v>44608</v>
      </c>
      <c r="C516" s="99">
        <v>1.7097255524702964E-2</v>
      </c>
      <c r="D516" s="99">
        <v>4.256525804604887E-4</v>
      </c>
    </row>
    <row r="517" spans="2:4">
      <c r="B517" s="697">
        <v>44609</v>
      </c>
      <c r="C517" s="99">
        <v>1.7130142669380545E-2</v>
      </c>
      <c r="D517" s="99">
        <v>4.2957572865123648E-4</v>
      </c>
    </row>
    <row r="518" spans="2:4">
      <c r="B518" s="697">
        <v>44610</v>
      </c>
      <c r="C518" s="99">
        <v>1.8462159989634727E-2</v>
      </c>
      <c r="D518" s="99">
        <v>4.2957572865123648E-4</v>
      </c>
    </row>
    <row r="519" spans="2:4">
      <c r="B519" s="697">
        <v>44613</v>
      </c>
      <c r="C519" s="99">
        <v>1.8530640727624677E-2</v>
      </c>
      <c r="D519" s="99">
        <v>4.2565258046048854E-4</v>
      </c>
    </row>
    <row r="520" spans="2:4">
      <c r="B520" s="697">
        <v>44614</v>
      </c>
      <c r="C520" s="99">
        <v>1.7766031647912434E-2</v>
      </c>
      <c r="D520" s="99">
        <v>4.1769575586248983E-4</v>
      </c>
    </row>
    <row r="521" spans="2:4">
      <c r="B521" s="697">
        <v>44615</v>
      </c>
      <c r="C521" s="99">
        <v>1.7194518710156686E-2</v>
      </c>
      <c r="D521" s="99">
        <v>4.0546785604389507E-4</v>
      </c>
    </row>
    <row r="522" spans="2:4">
      <c r="B522" s="697">
        <v>44616</v>
      </c>
      <c r="C522" s="99">
        <v>1.6629624830860959E-2</v>
      </c>
      <c r="D522" s="99">
        <v>3.8856586663082071E-4</v>
      </c>
    </row>
    <row r="523" spans="2:4">
      <c r="B523" s="697">
        <v>44617</v>
      </c>
      <c r="C523" s="99">
        <v>1.579330978600528E-2</v>
      </c>
      <c r="D523" s="99">
        <v>3.6634341230970763E-4</v>
      </c>
    </row>
    <row r="524" spans="2:4">
      <c r="B524" s="697">
        <v>44622</v>
      </c>
      <c r="C524" s="99">
        <v>1.5322469758921681E-2</v>
      </c>
      <c r="D524" s="99">
        <v>3.3775193764257276E-4</v>
      </c>
    </row>
    <row r="525" spans="2:4">
      <c r="B525" s="697">
        <v>44623</v>
      </c>
      <c r="C525" s="99">
        <v>1.5529345164269466E-2</v>
      </c>
      <c r="D525" s="99">
        <v>3.00981826073164E-4</v>
      </c>
    </row>
    <row r="526" spans="2:4">
      <c r="B526" s="697">
        <v>44624</v>
      </c>
      <c r="C526" s="99">
        <v>1.5407381401767926E-2</v>
      </c>
      <c r="D526" s="99">
        <v>2.5248477276420514E-4</v>
      </c>
    </row>
    <row r="527" spans="2:4">
      <c r="B527" s="697">
        <v>44627</v>
      </c>
      <c r="C527" s="99">
        <v>1.5841360010549848E-2</v>
      </c>
      <c r="D527" s="99">
        <v>1.8317170615485381E-4</v>
      </c>
    </row>
    <row r="528" spans="2:4">
      <c r="B528" s="697">
        <v>44628</v>
      </c>
      <c r="C528" s="99">
        <v>1.5795953508638709E-2</v>
      </c>
      <c r="D528" s="99">
        <v>0</v>
      </c>
    </row>
    <row r="529" spans="2:4">
      <c r="B529" s="697">
        <v>44629</v>
      </c>
      <c r="C529" s="99">
        <v>1.788753726973117E-2</v>
      </c>
      <c r="D529" s="99">
        <v>0</v>
      </c>
    </row>
    <row r="530" spans="2:4">
      <c r="B530" s="697">
        <v>44630</v>
      </c>
      <c r="C530" s="99">
        <v>1.7718455336189386E-2</v>
      </c>
      <c r="D530" s="99">
        <v>0</v>
      </c>
    </row>
    <row r="531" spans="2:4">
      <c r="B531" s="697">
        <v>44631</v>
      </c>
      <c r="C531" s="99">
        <v>1.7395221722058964E-2</v>
      </c>
      <c r="D531" s="99">
        <v>0</v>
      </c>
    </row>
    <row r="532" spans="2:4">
      <c r="B532" s="697">
        <v>44634</v>
      </c>
      <c r="C532" s="99">
        <v>1.8019156007006674E-2</v>
      </c>
      <c r="D532" s="99">
        <v>0</v>
      </c>
    </row>
    <row r="533" spans="2:4">
      <c r="B533" s="697">
        <v>44635</v>
      </c>
      <c r="C533" s="99">
        <v>1.8052457765830421E-2</v>
      </c>
      <c r="D533" s="99">
        <v>0</v>
      </c>
    </row>
    <row r="534" spans="2:4">
      <c r="B534" s="697">
        <v>44636</v>
      </c>
      <c r="C534" s="99">
        <v>1.7672431317250645E-2</v>
      </c>
      <c r="D534" s="99">
        <v>0</v>
      </c>
    </row>
    <row r="535" spans="2:4">
      <c r="B535" s="697">
        <v>44637</v>
      </c>
      <c r="C535" s="99">
        <v>1.8433062710989927E-2</v>
      </c>
      <c r="D535" s="99">
        <v>0</v>
      </c>
    </row>
    <row r="536" spans="2:4">
      <c r="B536" s="697">
        <v>44638</v>
      </c>
      <c r="C536" s="99">
        <v>1.9726329849335686E-2</v>
      </c>
      <c r="D536" s="99">
        <v>1.2074552889006053E-4</v>
      </c>
    </row>
    <row r="537" spans="2:4">
      <c r="B537" s="697">
        <v>44641</v>
      </c>
      <c r="C537" s="99">
        <v>2.0679054338574022E-2</v>
      </c>
      <c r="D537" s="99">
        <v>1.6643622568175129E-4</v>
      </c>
    </row>
    <row r="538" spans="2:4">
      <c r="B538" s="697">
        <v>44642</v>
      </c>
      <c r="C538" s="99">
        <v>2.2001204644936746E-2</v>
      </c>
      <c r="D538" s="99">
        <v>1.9840514967293363E-4</v>
      </c>
    </row>
    <row r="539" spans="2:4">
      <c r="B539" s="697">
        <v>44643</v>
      </c>
      <c r="C539" s="99">
        <v>2.1412377282302761E-2</v>
      </c>
      <c r="D539" s="99">
        <v>2.2264375432425114E-4</v>
      </c>
    </row>
    <row r="540" spans="2:4">
      <c r="B540" s="697">
        <v>44644</v>
      </c>
      <c r="C540" s="99">
        <v>2.0298300275941129E-2</v>
      </c>
      <c r="D540" s="99">
        <v>2.4149105778012106E-4</v>
      </c>
    </row>
    <row r="541" spans="2:4">
      <c r="B541" s="697">
        <v>44645</v>
      </c>
      <c r="C541" s="99">
        <v>1.9902739467966314E-2</v>
      </c>
      <c r="D541" s="99">
        <v>2.5613994682835396E-4</v>
      </c>
    </row>
    <row r="542" spans="2:4">
      <c r="B542" s="697">
        <v>44648</v>
      </c>
      <c r="C542" s="99">
        <v>2.0364190973957783E-2</v>
      </c>
      <c r="D542" s="99">
        <v>2.6728162200197783E-4</v>
      </c>
    </row>
    <row r="543" spans="2:4">
      <c r="B543" s="697">
        <v>44649</v>
      </c>
      <c r="C543" s="99">
        <v>2.0988640599091241E-2</v>
      </c>
      <c r="D543" s="99">
        <v>2.7534216946209001E-4</v>
      </c>
    </row>
    <row r="544" spans="2:4">
      <c r="B544" s="697">
        <v>44650</v>
      </c>
      <c r="C544" s="99">
        <v>2.1368154182841576E-2</v>
      </c>
      <c r="D544" s="99">
        <v>2.805872535121266E-4</v>
      </c>
    </row>
    <row r="545" spans="2:4">
      <c r="B545" s="697">
        <v>44651</v>
      </c>
      <c r="C545" s="99">
        <v>2.3236678376594544E-2</v>
      </c>
      <c r="D545" s="99">
        <v>2.8317336581707754E-4</v>
      </c>
    </row>
    <row r="546" spans="2:4">
      <c r="B546" s="697">
        <v>44652</v>
      </c>
      <c r="C546" s="99">
        <v>2.3819342550735086E-2</v>
      </c>
      <c r="D546" s="99">
        <v>2.8317336581707754E-4</v>
      </c>
    </row>
    <row r="547" spans="2:4">
      <c r="B547" s="697">
        <v>44655</v>
      </c>
      <c r="C547" s="99">
        <v>2.4515508832200109E-2</v>
      </c>
      <c r="D547" s="99">
        <v>2.8058725351212655E-4</v>
      </c>
    </row>
    <row r="548" spans="2:4">
      <c r="B548" s="697">
        <v>44656</v>
      </c>
      <c r="C548" s="99">
        <v>2.3670878531960982E-2</v>
      </c>
      <c r="D548" s="99">
        <v>2.7534216946209007E-4</v>
      </c>
    </row>
    <row r="549" spans="2:4">
      <c r="B549" s="697">
        <v>44657</v>
      </c>
      <c r="C549" s="99">
        <v>2.3147814483576785E-2</v>
      </c>
      <c r="D549" s="99">
        <v>2.6728162200197788E-4</v>
      </c>
    </row>
    <row r="550" spans="2:4">
      <c r="B550" s="697">
        <v>44658</v>
      </c>
      <c r="C550" s="99">
        <v>2.3164670799687492E-2</v>
      </c>
      <c r="D550" s="99">
        <v>2.5613994682835401E-4</v>
      </c>
    </row>
    <row r="551" spans="2:4">
      <c r="B551" s="697">
        <v>44659</v>
      </c>
      <c r="C551" s="99">
        <v>2.2589643875787022E-2</v>
      </c>
      <c r="D551" s="99">
        <v>2.4149105778012097E-4</v>
      </c>
    </row>
    <row r="552" spans="2:4">
      <c r="B552" s="697">
        <v>44662</v>
      </c>
      <c r="C552" s="99">
        <v>2.271151008921718E-2</v>
      </c>
      <c r="D552" s="99">
        <v>2.2264375432425116E-4</v>
      </c>
    </row>
    <row r="553" spans="2:4">
      <c r="B553" s="697">
        <v>44663</v>
      </c>
      <c r="C553" s="99">
        <v>2.2784972527164174E-2</v>
      </c>
      <c r="D553" s="99">
        <v>1.9840514967293357E-4</v>
      </c>
    </row>
    <row r="554" spans="2:4">
      <c r="B554" s="697">
        <v>44664</v>
      </c>
      <c r="C554" s="99">
        <v>2.2798458948903359E-2</v>
      </c>
      <c r="D554" s="99">
        <v>1.6643622568175129E-4</v>
      </c>
    </row>
    <row r="555" spans="2:4">
      <c r="B555" s="697">
        <v>44665</v>
      </c>
      <c r="C555" s="99">
        <v>2.2700019243906574E-2</v>
      </c>
      <c r="D555" s="99">
        <v>1.2074552889006064E-4</v>
      </c>
    </row>
    <row r="556" spans="2:4">
      <c r="B556" s="697">
        <v>44669</v>
      </c>
      <c r="C556" s="99">
        <v>2.2315559033472262E-2</v>
      </c>
      <c r="D556" s="99">
        <v>0</v>
      </c>
    </row>
    <row r="557" spans="2:4">
      <c r="B557" s="697">
        <v>44670</v>
      </c>
      <c r="C557" s="99">
        <v>2.1559486616174989E-2</v>
      </c>
      <c r="D557" s="99">
        <v>0</v>
      </c>
    </row>
    <row r="558" spans="2:4">
      <c r="B558" s="697">
        <v>44671</v>
      </c>
      <c r="C558" s="99">
        <v>2.084489131767751E-2</v>
      </c>
      <c r="D558" s="99">
        <v>0</v>
      </c>
    </row>
    <row r="559" spans="2:4">
      <c r="B559" s="697">
        <v>44673</v>
      </c>
      <c r="C559" s="99">
        <v>1.9518787024022898E-2</v>
      </c>
      <c r="D559" s="99">
        <v>0</v>
      </c>
    </row>
    <row r="560" spans="2:4">
      <c r="B560" s="697">
        <v>44676</v>
      </c>
      <c r="C560" s="99">
        <v>1.8605376789217989E-2</v>
      </c>
      <c r="D560" s="99">
        <v>0</v>
      </c>
    </row>
    <row r="561" spans="2:4">
      <c r="B561" s="697">
        <v>44677</v>
      </c>
      <c r="C561" s="99">
        <v>1.8832432776477937E-2</v>
      </c>
      <c r="D561" s="99">
        <v>0</v>
      </c>
    </row>
    <row r="562" spans="2:4">
      <c r="B562" s="697">
        <v>44678</v>
      </c>
      <c r="C562" s="99">
        <v>1.7943616389024055E-2</v>
      </c>
      <c r="D562" s="99">
        <v>0</v>
      </c>
    </row>
    <row r="563" spans="2:4">
      <c r="B563" s="697">
        <v>44679</v>
      </c>
      <c r="C563" s="99">
        <v>1.6428222105056279E-2</v>
      </c>
      <c r="D563" s="99">
        <v>0</v>
      </c>
    </row>
    <row r="564" spans="2:4">
      <c r="B564" s="697">
        <v>44680</v>
      </c>
      <c r="C564" s="99">
        <v>1.7365960427917874E-2</v>
      </c>
      <c r="D564" s="99">
        <v>0</v>
      </c>
    </row>
    <row r="565" spans="2:4">
      <c r="B565" s="697">
        <v>44683</v>
      </c>
      <c r="C565" s="99">
        <v>1.7539381705369759E-2</v>
      </c>
      <c r="D565" s="99">
        <v>0</v>
      </c>
    </row>
    <row r="566" spans="2:4">
      <c r="B566" s="697">
        <v>44684</v>
      </c>
      <c r="C566" s="99">
        <v>1.643386144489482E-2</v>
      </c>
      <c r="D566" s="99">
        <v>0</v>
      </c>
    </row>
    <row r="567" spans="2:4">
      <c r="B567" s="697">
        <v>44685</v>
      </c>
      <c r="C567" s="99">
        <v>1.5684790676292085E-2</v>
      </c>
      <c r="D567" s="99">
        <v>0</v>
      </c>
    </row>
    <row r="568" spans="2:4">
      <c r="B568" s="697">
        <v>44686</v>
      </c>
      <c r="C568" s="99">
        <v>1.5708670049087412E-2</v>
      </c>
      <c r="D568" s="99">
        <v>0</v>
      </c>
    </row>
    <row r="569" spans="2:4">
      <c r="B569" s="697">
        <v>44687</v>
      </c>
      <c r="C569" s="99">
        <v>1.7042790830849579E-2</v>
      </c>
      <c r="D569" s="99">
        <v>1.1967312486161258E-4</v>
      </c>
    </row>
    <row r="570" spans="2:4">
      <c r="B570" s="697">
        <v>44690</v>
      </c>
      <c r="C570" s="99">
        <v>1.7258973563148785E-2</v>
      </c>
      <c r="D570" s="99">
        <v>1.6495801874074484E-4</v>
      </c>
    </row>
    <row r="571" spans="2:4">
      <c r="B571" s="697">
        <v>44691</v>
      </c>
      <c r="C571" s="99">
        <v>1.9560219568948402E-2</v>
      </c>
      <c r="D571" s="99">
        <v>1.9664301004151255E-4</v>
      </c>
    </row>
    <row r="572" spans="2:4">
      <c r="B572" s="697">
        <v>44692</v>
      </c>
      <c r="C572" s="99">
        <v>1.9418569674913018E-2</v>
      </c>
      <c r="D572" s="99">
        <v>2.2066633900096001E-4</v>
      </c>
    </row>
    <row r="573" spans="2:4">
      <c r="B573" s="697">
        <v>44693</v>
      </c>
      <c r="C573" s="99">
        <v>1.8704387134383351E-2</v>
      </c>
      <c r="D573" s="99">
        <v>2.3934624972322513E-4</v>
      </c>
    </row>
    <row r="574" spans="2:4">
      <c r="B574" s="697">
        <v>44694</v>
      </c>
      <c r="C574" s="99">
        <v>1.8231701860229564E-2</v>
      </c>
      <c r="D574" s="99">
        <v>2.5386503434629201E-4</v>
      </c>
    </row>
    <row r="575" spans="2:4">
      <c r="B575" s="697">
        <v>44697</v>
      </c>
      <c r="C575" s="99">
        <v>2.0230739850684513E-2</v>
      </c>
      <c r="D575" s="99">
        <v>2.64907754490693E-4</v>
      </c>
    </row>
    <row r="576" spans="2:4">
      <c r="B576" s="697">
        <v>44698</v>
      </c>
      <c r="C576" s="99">
        <v>2.0187166262733931E-2</v>
      </c>
      <c r="D576" s="99">
        <v>2.7289671202406261E-4</v>
      </c>
    </row>
    <row r="577" spans="2:4">
      <c r="B577" s="697">
        <v>44699</v>
      </c>
      <c r="C577" s="99">
        <v>2.0546483402359761E-2</v>
      </c>
      <c r="D577" s="99">
        <v>2.7809521174657574E-4</v>
      </c>
    </row>
    <row r="578" spans="2:4">
      <c r="B578" s="697">
        <v>44700</v>
      </c>
      <c r="C578" s="99">
        <v>2.2741092048960243E-2</v>
      </c>
      <c r="D578" s="99">
        <v>2.8065835543911242E-4</v>
      </c>
    </row>
    <row r="579" spans="2:4">
      <c r="B579" s="697">
        <v>44701</v>
      </c>
      <c r="C579" s="99">
        <v>2.2696505729535837E-2</v>
      </c>
      <c r="D579" s="99">
        <v>2.8065835543911237E-4</v>
      </c>
    </row>
    <row r="580" spans="2:4">
      <c r="B580" s="697">
        <v>44704</v>
      </c>
      <c r="C580" s="99">
        <v>2.2769097056623534E-2</v>
      </c>
      <c r="D580" s="99">
        <v>2.7809521174657574E-4</v>
      </c>
    </row>
    <row r="581" spans="2:4">
      <c r="B581" s="697">
        <v>44705</v>
      </c>
      <c r="C581" s="99">
        <v>2.2902268630503948E-2</v>
      </c>
      <c r="D581" s="99">
        <v>2.7289671202406271E-4</v>
      </c>
    </row>
    <row r="582" spans="2:4">
      <c r="B582" s="697">
        <v>44706</v>
      </c>
      <c r="C582" s="99">
        <v>2.3721148602855166E-2</v>
      </c>
      <c r="D582" s="99">
        <v>2.64907754490693E-4</v>
      </c>
    </row>
    <row r="583" spans="2:4">
      <c r="B583" s="697">
        <v>44707</v>
      </c>
      <c r="C583" s="99">
        <v>2.3491054126296075E-2</v>
      </c>
      <c r="D583" s="99">
        <v>2.5386503434629185E-4</v>
      </c>
    </row>
    <row r="584" spans="2:4">
      <c r="B584" s="697">
        <v>44708</v>
      </c>
      <c r="C584" s="99">
        <v>2.3887070599549993E-2</v>
      </c>
      <c r="D584" s="99">
        <v>2.3934624972322515E-4</v>
      </c>
    </row>
    <row r="585" spans="2:4">
      <c r="B585" s="697">
        <v>44711</v>
      </c>
      <c r="C585" s="99">
        <v>2.3279155552333383E-2</v>
      </c>
      <c r="D585" s="99">
        <v>2.2066633900095998E-4</v>
      </c>
    </row>
    <row r="586" spans="2:4">
      <c r="B586" s="697">
        <v>44712</v>
      </c>
      <c r="C586" s="99">
        <v>2.3320868467357848E-2</v>
      </c>
      <c r="D586" s="99">
        <v>1.966430100415125E-4</v>
      </c>
    </row>
    <row r="587" spans="2:4">
      <c r="B587" s="697">
        <v>44713</v>
      </c>
      <c r="C587" s="99">
        <v>2.3225992870278381E-2</v>
      </c>
      <c r="D587" s="99">
        <v>1.6495801874074478E-4</v>
      </c>
    </row>
    <row r="588" spans="2:4">
      <c r="B588" s="697">
        <v>44714</v>
      </c>
      <c r="C588" s="99">
        <v>2.3227372730527922E-2</v>
      </c>
      <c r="D588" s="99">
        <v>1.1967312486161255E-4</v>
      </c>
    </row>
    <row r="589" spans="2:4">
      <c r="B589" s="697">
        <v>44715</v>
      </c>
      <c r="C589" s="99">
        <v>2.1719873608703099E-2</v>
      </c>
      <c r="D589" s="99">
        <v>0</v>
      </c>
    </row>
    <row r="590" spans="2:4">
      <c r="B590" s="697">
        <v>44718</v>
      </c>
      <c r="C590" s="99">
        <v>2.094498211496822E-2</v>
      </c>
      <c r="D590" s="99">
        <v>0</v>
      </c>
    </row>
    <row r="591" spans="2:4">
      <c r="B591" s="697">
        <v>44719</v>
      </c>
      <c r="C591" s="99">
        <v>2.0774057460107007E-2</v>
      </c>
      <c r="D591" s="99">
        <v>0</v>
      </c>
    </row>
    <row r="592" spans="2:4">
      <c r="B592" s="697">
        <v>44720</v>
      </c>
      <c r="C592" s="99">
        <v>1.8075078786252554E-2</v>
      </c>
      <c r="D592" s="99">
        <v>0</v>
      </c>
    </row>
    <row r="593" spans="2:4">
      <c r="B593" s="697">
        <v>44721</v>
      </c>
      <c r="C593" s="99">
        <v>1.8090691670013304E-2</v>
      </c>
      <c r="D593" s="99">
        <v>0</v>
      </c>
    </row>
    <row r="594" spans="2:4">
      <c r="B594" s="697">
        <v>44722</v>
      </c>
      <c r="C594" s="99">
        <v>1.8113218482737375E-2</v>
      </c>
      <c r="D594" s="99">
        <v>0</v>
      </c>
    </row>
    <row r="595" spans="2:4">
      <c r="B595" s="697">
        <v>44725</v>
      </c>
      <c r="C595" s="99">
        <v>1.8166703299538411E-2</v>
      </c>
      <c r="D595" s="99">
        <v>0</v>
      </c>
    </row>
    <row r="596" spans="2:4">
      <c r="B596" s="697">
        <v>44726</v>
      </c>
      <c r="C596" s="99">
        <v>1.6489409128207459E-2</v>
      </c>
      <c r="D596" s="99">
        <v>0</v>
      </c>
    </row>
    <row r="597" spans="2:4">
      <c r="B597" s="697">
        <v>44727</v>
      </c>
      <c r="C597" s="99">
        <v>1.7121466889315869E-2</v>
      </c>
      <c r="D597" s="99">
        <v>0</v>
      </c>
    </row>
    <row r="598" spans="2:4">
      <c r="B598" s="697">
        <v>44729</v>
      </c>
      <c r="C598" s="99">
        <v>1.6575342014005252E-2</v>
      </c>
      <c r="D598" s="99">
        <v>0</v>
      </c>
    </row>
    <row r="599" spans="2:4">
      <c r="B599" s="697">
        <v>44732</v>
      </c>
      <c r="C599" s="99">
        <v>1.5475216743301289E-2</v>
      </c>
      <c r="D599" s="99">
        <v>5.9440342564717105E-5</v>
      </c>
    </row>
    <row r="600" spans="2:4">
      <c r="B600" s="697">
        <v>44733</v>
      </c>
      <c r="C600" s="99">
        <v>1.5035114042203484E-2</v>
      </c>
      <c r="D600" s="99">
        <v>8.1932857975300399E-5</v>
      </c>
    </row>
    <row r="601" spans="2:4">
      <c r="B601" s="697">
        <v>44734</v>
      </c>
      <c r="C601" s="99">
        <v>1.4900253379280658E-2</v>
      </c>
      <c r="D601" s="99">
        <v>9.7670449345590106E-5</v>
      </c>
    </row>
    <row r="602" spans="2:4">
      <c r="B602" s="697">
        <v>44735</v>
      </c>
      <c r="C602" s="99">
        <v>1.4897848320625642E-2</v>
      </c>
      <c r="D602" s="99">
        <v>1.0960257616642562E-4</v>
      </c>
    </row>
    <row r="603" spans="2:4">
      <c r="B603" s="697">
        <v>44736</v>
      </c>
      <c r="C603" s="99">
        <v>1.3734099129084387E-2</v>
      </c>
      <c r="D603" s="99">
        <v>1.1888068512943421E-4</v>
      </c>
    </row>
    <row r="604" spans="2:4">
      <c r="B604" s="697">
        <v>44739</v>
      </c>
      <c r="C604" s="99">
        <v>1.3516257895935767E-2</v>
      </c>
      <c r="D604" s="99">
        <v>1.2609200791068853E-4</v>
      </c>
    </row>
    <row r="605" spans="2:4">
      <c r="B605" s="697">
        <v>44740</v>
      </c>
      <c r="C605" s="99">
        <v>1.2564270659072209E-2</v>
      </c>
      <c r="D605" s="99">
        <v>1.3157680718361238E-4</v>
      </c>
    </row>
    <row r="606" spans="2:4">
      <c r="B606" s="697">
        <v>44741</v>
      </c>
      <c r="C606" s="99">
        <v>1.2126453856167334E-2</v>
      </c>
      <c r="D606" s="99">
        <v>1.3554483570352941E-4</v>
      </c>
    </row>
    <row r="607" spans="2:4">
      <c r="B607" s="697">
        <v>44742</v>
      </c>
      <c r="C607" s="99">
        <v>1.1997166010894797E-2</v>
      </c>
      <c r="D607" s="99">
        <v>1.3812687410760791E-4</v>
      </c>
    </row>
    <row r="608" spans="2:4">
      <c r="B608" s="697">
        <v>44743</v>
      </c>
      <c r="C608" s="99">
        <v>1.1808213478730843E-2</v>
      </c>
      <c r="D608" s="99">
        <v>1.393999597674263E-4</v>
      </c>
    </row>
    <row r="609" spans="2:4">
      <c r="B609" s="697">
        <v>44746</v>
      </c>
      <c r="C609" s="99">
        <v>1.1457300947938976E-2</v>
      </c>
      <c r="D609" s="99">
        <v>1.3939995976742627E-4</v>
      </c>
    </row>
    <row r="610" spans="2:4">
      <c r="B610" s="697">
        <v>44747</v>
      </c>
      <c r="C610" s="99">
        <v>1.0672732540094827E-2</v>
      </c>
      <c r="D610" s="99">
        <v>1.3812687410760788E-4</v>
      </c>
    </row>
    <row r="611" spans="2:4">
      <c r="B611" s="697">
        <v>44748</v>
      </c>
      <c r="C611" s="99">
        <v>1.1155646950951637E-2</v>
      </c>
      <c r="D611" s="99">
        <v>1.3554483570352944E-4</v>
      </c>
    </row>
    <row r="612" spans="2:4">
      <c r="B612" s="697">
        <v>44749</v>
      </c>
      <c r="C612" s="99">
        <v>1.1270208317316704E-2</v>
      </c>
      <c r="D612" s="99">
        <v>1.3157680718361241E-4</v>
      </c>
    </row>
    <row r="613" spans="2:4">
      <c r="B613" s="697">
        <v>44750</v>
      </c>
      <c r="C613" s="99">
        <v>1.3618079903739699E-2</v>
      </c>
      <c r="D613" s="99">
        <v>1.2609200791068855E-4</v>
      </c>
    </row>
    <row r="614" spans="2:4">
      <c r="B614" s="697">
        <v>44753</v>
      </c>
      <c r="C614" s="99">
        <v>1.3551727894082868E-2</v>
      </c>
      <c r="D614" s="99">
        <v>1.1888068512943424E-4</v>
      </c>
    </row>
    <row r="615" spans="2:4">
      <c r="B615" s="697">
        <v>44754</v>
      </c>
      <c r="C615" s="99">
        <v>1.5271226107388812E-2</v>
      </c>
      <c r="D615" s="99">
        <v>1.0960257616642564E-4</v>
      </c>
    </row>
    <row r="616" spans="2:4">
      <c r="B616" s="697">
        <v>44755</v>
      </c>
      <c r="C616" s="99">
        <v>1.5243976005263529E-2</v>
      </c>
      <c r="D616" s="99">
        <v>9.7670449345590106E-5</v>
      </c>
    </row>
    <row r="617" spans="2:4">
      <c r="B617" s="697">
        <v>44756</v>
      </c>
      <c r="C617" s="99">
        <v>1.5212625750895338E-2</v>
      </c>
      <c r="D617" s="99">
        <v>8.1932857975300412E-5</v>
      </c>
    </row>
    <row r="618" spans="2:4">
      <c r="B618" s="697">
        <v>44757</v>
      </c>
      <c r="C618" s="99">
        <v>1.4935349674168506E-2</v>
      </c>
      <c r="D618" s="99">
        <v>5.9440342564717058E-5</v>
      </c>
    </row>
    <row r="619" spans="2:4">
      <c r="B619" s="697">
        <v>44760</v>
      </c>
      <c r="C619" s="99">
        <v>1.4476761169482018E-2</v>
      </c>
      <c r="D619" s="99">
        <v>0</v>
      </c>
    </row>
    <row r="620" spans="2:4">
      <c r="B620" s="697">
        <v>44761</v>
      </c>
      <c r="C620" s="99">
        <v>1.3189498951435372E-2</v>
      </c>
      <c r="D620" s="99">
        <v>0</v>
      </c>
    </row>
    <row r="621" spans="2:4">
      <c r="B621" s="697">
        <v>44762</v>
      </c>
      <c r="C621" s="99">
        <v>1.3637900914134214E-2</v>
      </c>
      <c r="D621" s="99">
        <v>0</v>
      </c>
    </row>
    <row r="622" spans="2:4">
      <c r="B622" s="697">
        <v>44763</v>
      </c>
      <c r="C622" s="99">
        <v>1.50398699443537E-2</v>
      </c>
      <c r="D622" s="99">
        <v>0</v>
      </c>
    </row>
    <row r="623" spans="2:4">
      <c r="B623" s="697">
        <v>44764</v>
      </c>
      <c r="C623" s="99">
        <v>1.492088361162929E-2</v>
      </c>
      <c r="D623" s="99">
        <v>0</v>
      </c>
    </row>
    <row r="624" spans="2:4">
      <c r="B624" s="697">
        <v>44767</v>
      </c>
      <c r="C624" s="99">
        <v>1.5272918338862879E-2</v>
      </c>
      <c r="D624" s="99">
        <v>0</v>
      </c>
    </row>
    <row r="625" spans="2:4">
      <c r="B625" s="697">
        <v>44768</v>
      </c>
      <c r="C625" s="99">
        <v>1.5210252429495925E-2</v>
      </c>
      <c r="D625" s="99">
        <v>0</v>
      </c>
    </row>
    <row r="626" spans="2:4">
      <c r="B626" s="697">
        <v>44769</v>
      </c>
      <c r="C626" s="99">
        <v>1.4828758144051926E-2</v>
      </c>
      <c r="D626" s="99">
        <v>0</v>
      </c>
    </row>
    <row r="627" spans="2:4">
      <c r="B627" s="697">
        <v>44770</v>
      </c>
      <c r="C627" s="99">
        <v>1.5783253031792174E-2</v>
      </c>
      <c r="D627" s="99">
        <v>0</v>
      </c>
    </row>
    <row r="628" spans="2:4">
      <c r="B628" s="697">
        <v>44771</v>
      </c>
      <c r="C628" s="99">
        <v>1.5766375825285495E-2</v>
      </c>
      <c r="D628" s="99">
        <v>0</v>
      </c>
    </row>
    <row r="629" spans="2:4">
      <c r="B629" s="697">
        <v>44774</v>
      </c>
      <c r="C629" s="99">
        <v>1.5814847843678492E-2</v>
      </c>
      <c r="D629" s="99">
        <v>0</v>
      </c>
    </row>
    <row r="630" spans="2:4">
      <c r="B630" s="697">
        <v>44775</v>
      </c>
      <c r="C630" s="99">
        <v>1.5790475607880213E-2</v>
      </c>
      <c r="D630" s="99">
        <v>0</v>
      </c>
    </row>
    <row r="631" spans="2:4">
      <c r="B631" s="697">
        <v>44776</v>
      </c>
      <c r="C631" s="99">
        <v>1.6358367350969065E-2</v>
      </c>
      <c r="D631" s="99">
        <v>0</v>
      </c>
    </row>
    <row r="632" spans="2:4">
      <c r="B632" s="697">
        <v>44777</v>
      </c>
      <c r="C632" s="99">
        <v>1.6335765836337033E-2</v>
      </c>
      <c r="D632" s="99">
        <v>0</v>
      </c>
    </row>
    <row r="633" spans="2:4">
      <c r="B633" s="697">
        <v>44778</v>
      </c>
      <c r="C633" s="99">
        <v>1.6377939446670625E-2</v>
      </c>
      <c r="D633" s="99">
        <v>5.917929680366913E-5</v>
      </c>
    </row>
    <row r="634" spans="2:4">
      <c r="B634" s="697">
        <v>44781</v>
      </c>
      <c r="C634" s="99">
        <v>1.547412517738192E-2</v>
      </c>
      <c r="D634" s="99">
        <v>8.1573031225619231E-5</v>
      </c>
    </row>
    <row r="635" spans="2:4">
      <c r="B635" s="697">
        <v>44782</v>
      </c>
      <c r="C635" s="99">
        <v>1.5465268797386224E-2</v>
      </c>
      <c r="D635" s="99">
        <v>9.7241507389988856E-5</v>
      </c>
    </row>
    <row r="636" spans="2:4">
      <c r="B636" s="697">
        <v>44783</v>
      </c>
      <c r="C636" s="99">
        <v>1.2691761292213864E-2</v>
      </c>
      <c r="D636" s="99">
        <v>1.0912123156655167E-4</v>
      </c>
    </row>
    <row r="637" spans="2:4">
      <c r="B637" s="697">
        <v>44784</v>
      </c>
      <c r="C637" s="99">
        <v>1.2993584472054162E-2</v>
      </c>
      <c r="D637" s="99">
        <v>1.1835859360733825E-4</v>
      </c>
    </row>
    <row r="638" spans="2:4">
      <c r="B638" s="697">
        <v>44785</v>
      </c>
      <c r="C638" s="99">
        <v>1.3597638026366789E-2</v>
      </c>
      <c r="D638" s="99">
        <v>1.2553824622717744E-4</v>
      </c>
    </row>
    <row r="639" spans="2:4">
      <c r="B639" s="697">
        <v>44788</v>
      </c>
      <c r="C639" s="99">
        <v>1.3516339938704547E-2</v>
      </c>
      <c r="D639" s="99">
        <v>1.3099895775870181E-4</v>
      </c>
    </row>
    <row r="640" spans="2:4">
      <c r="B640" s="697">
        <v>44789</v>
      </c>
      <c r="C640" s="99">
        <v>1.3600315370373147E-2</v>
      </c>
      <c r="D640" s="99">
        <v>1.3494955978038297E-4</v>
      </c>
    </row>
    <row r="641" spans="2:4">
      <c r="B641" s="697">
        <v>44790</v>
      </c>
      <c r="C641" s="99">
        <v>1.3531771208543557E-2</v>
      </c>
      <c r="D641" s="99">
        <v>1.3752025857652583E-4</v>
      </c>
    </row>
    <row r="642" spans="2:4">
      <c r="B642" s="697">
        <v>44791</v>
      </c>
      <c r="C642" s="99">
        <v>1.3682438056767122E-2</v>
      </c>
      <c r="D642" s="99">
        <v>1.3878775319159896E-4</v>
      </c>
    </row>
    <row r="643" spans="2:4">
      <c r="B643" s="697">
        <v>44792</v>
      </c>
      <c r="C643" s="99">
        <v>1.2920607131896007E-2</v>
      </c>
      <c r="D643" s="99">
        <v>1.3878775319159899E-4</v>
      </c>
    </row>
    <row r="644" spans="2:4">
      <c r="B644" s="697">
        <v>44795</v>
      </c>
      <c r="C644" s="99">
        <v>1.2354420061054305E-2</v>
      </c>
      <c r="D644" s="99">
        <v>1.375202585765258E-4</v>
      </c>
    </row>
    <row r="645" spans="2:4">
      <c r="B645" s="697">
        <v>44796</v>
      </c>
      <c r="C645" s="99">
        <v>1.1181263736411866E-2</v>
      </c>
      <c r="D645" s="99">
        <v>1.3494955978038295E-4</v>
      </c>
    </row>
    <row r="646" spans="2:4">
      <c r="B646" s="697">
        <v>44797</v>
      </c>
      <c r="C646" s="99">
        <v>1.1410603352135083E-2</v>
      </c>
      <c r="D646" s="99">
        <v>1.3099895775870181E-4</v>
      </c>
    </row>
    <row r="647" spans="2:4">
      <c r="B647" s="697">
        <v>44798</v>
      </c>
      <c r="C647" s="99">
        <v>1.1255232842560721E-2</v>
      </c>
      <c r="D647" s="99">
        <v>1.2553824622717753E-4</v>
      </c>
    </row>
    <row r="648" spans="2:4">
      <c r="B648" s="697">
        <v>44799</v>
      </c>
      <c r="C648" s="99">
        <v>1.1255807243607517E-2</v>
      </c>
      <c r="D648" s="99">
        <v>1.1835859360733831E-4</v>
      </c>
    </row>
    <row r="649" spans="2:4">
      <c r="B649" s="697">
        <v>44802</v>
      </c>
      <c r="C649" s="99">
        <v>1.1420354250356443E-2</v>
      </c>
      <c r="D649" s="99">
        <v>1.0912123156655169E-4</v>
      </c>
    </row>
    <row r="650" spans="2:4">
      <c r="B650" s="697">
        <v>44803</v>
      </c>
      <c r="C650" s="99">
        <v>1.1400840376288107E-2</v>
      </c>
      <c r="D650" s="99">
        <v>9.724150738998891E-5</v>
      </c>
    </row>
    <row r="651" spans="2:4">
      <c r="B651" s="697">
        <v>44804</v>
      </c>
      <c r="C651" s="99">
        <v>1.1772957861013024E-2</v>
      </c>
      <c r="D651" s="99">
        <v>8.1573031225619258E-5</v>
      </c>
    </row>
    <row r="652" spans="2:4">
      <c r="B652" s="697">
        <v>44805</v>
      </c>
      <c r="C652" s="99">
        <v>1.1188829528025255E-2</v>
      </c>
      <c r="D652" s="99">
        <v>5.9179296803669163E-5</v>
      </c>
    </row>
    <row r="653" spans="2:4">
      <c r="B653" s="697">
        <v>44806</v>
      </c>
      <c r="C653" s="99">
        <v>1.085703204340405E-2</v>
      </c>
      <c r="D653" s="99">
        <v>0</v>
      </c>
    </row>
    <row r="654" spans="2:4">
      <c r="B654" s="697">
        <v>44809</v>
      </c>
      <c r="C654" s="99">
        <v>1.0938777425532493E-2</v>
      </c>
      <c r="D654" s="99">
        <v>0</v>
      </c>
    </row>
    <row r="655" spans="2:4">
      <c r="B655" s="697">
        <v>44810</v>
      </c>
      <c r="C655" s="99">
        <v>1.1074047676863626E-2</v>
      </c>
      <c r="D655" s="99">
        <v>0</v>
      </c>
    </row>
    <row r="656" spans="2:4">
      <c r="B656" s="697">
        <v>44812</v>
      </c>
      <c r="C656" s="99">
        <v>1.1973983680050497E-2</v>
      </c>
      <c r="D656" s="99">
        <v>0</v>
      </c>
    </row>
    <row r="657" spans="2:4">
      <c r="B657" s="697">
        <v>44813</v>
      </c>
      <c r="C657" s="99">
        <v>1.3235847564062004E-2</v>
      </c>
      <c r="D657" s="99">
        <v>0</v>
      </c>
    </row>
    <row r="658" spans="2:4">
      <c r="B658" s="697">
        <v>44816</v>
      </c>
      <c r="C658" s="99">
        <v>1.4213617502393312E-2</v>
      </c>
      <c r="D658" s="99">
        <v>0</v>
      </c>
    </row>
    <row r="659" spans="2:4">
      <c r="B659" s="697">
        <v>44817</v>
      </c>
      <c r="C659" s="99">
        <v>1.34859806207724E-2</v>
      </c>
      <c r="D659" s="99">
        <v>0</v>
      </c>
    </row>
    <row r="660" spans="2:4">
      <c r="B660" s="697">
        <v>44818</v>
      </c>
      <c r="C660" s="99">
        <v>1.3520491064977004E-2</v>
      </c>
      <c r="D660" s="99">
        <v>0</v>
      </c>
    </row>
    <row r="661" spans="2:4">
      <c r="B661" s="697">
        <v>44819</v>
      </c>
      <c r="C661" s="99">
        <v>1.3726615848637437E-2</v>
      </c>
      <c r="D661" s="99">
        <v>0</v>
      </c>
    </row>
    <row r="662" spans="2:4">
      <c r="B662" s="697">
        <v>44820</v>
      </c>
      <c r="C662" s="99">
        <v>1.3678092070194398E-2</v>
      </c>
      <c r="D662" s="99">
        <v>0</v>
      </c>
    </row>
    <row r="663" spans="2:4">
      <c r="B663" s="697">
        <v>44823</v>
      </c>
      <c r="C663" s="99">
        <v>1.4217414898028012E-2</v>
      </c>
      <c r="D663" s="99">
        <v>0</v>
      </c>
    </row>
    <row r="664" spans="2:4">
      <c r="B664" s="697">
        <v>44824</v>
      </c>
      <c r="C664" s="99">
        <v>1.4447620290016359E-2</v>
      </c>
      <c r="D664" s="99">
        <v>0</v>
      </c>
    </row>
    <row r="665" spans="2:4">
      <c r="B665" s="697">
        <v>44825</v>
      </c>
      <c r="C665" s="99">
        <v>1.4590617193299266E-2</v>
      </c>
      <c r="D665" s="99">
        <v>0</v>
      </c>
    </row>
    <row r="666" spans="2:4">
      <c r="B666" s="697">
        <v>44826</v>
      </c>
      <c r="C666" s="99">
        <v>1.4738289887991599E-2</v>
      </c>
      <c r="D666" s="99">
        <v>0</v>
      </c>
    </row>
    <row r="667" spans="2:4">
      <c r="B667" s="697">
        <v>44827</v>
      </c>
      <c r="C667" s="99">
        <v>1.5601549752701362E-2</v>
      </c>
      <c r="D667" s="99">
        <v>0</v>
      </c>
    </row>
    <row r="668" spans="2:4">
      <c r="B668" s="697">
        <v>44830</v>
      </c>
      <c r="C668" s="99">
        <v>1.5488418339617571E-2</v>
      </c>
      <c r="D668" s="99">
        <v>0</v>
      </c>
    </row>
    <row r="669" spans="2:4">
      <c r="B669" s="697">
        <v>44831</v>
      </c>
      <c r="C669" s="99">
        <v>1.6342459076507606E-2</v>
      </c>
      <c r="D669" s="99">
        <v>0</v>
      </c>
    </row>
    <row r="670" spans="2:4">
      <c r="B670" s="697">
        <v>44832</v>
      </c>
      <c r="C670" s="99">
        <v>1.6403185230998894E-2</v>
      </c>
      <c r="D670" s="99">
        <v>0</v>
      </c>
    </row>
    <row r="671" spans="2:4">
      <c r="B671" s="697">
        <v>44833</v>
      </c>
      <c r="C671" s="99">
        <v>1.6697433978392889E-2</v>
      </c>
      <c r="D671" s="99">
        <v>0</v>
      </c>
    </row>
    <row r="672" spans="2:4">
      <c r="B672" s="697">
        <v>44834</v>
      </c>
      <c r="C672" s="99">
        <v>1.6506172515822308E-2</v>
      </c>
      <c r="D672" s="99">
        <v>0</v>
      </c>
    </row>
    <row r="673" spans="2:4">
      <c r="B673" s="697">
        <v>44837</v>
      </c>
      <c r="C673" s="99">
        <v>1.6888733344261095E-2</v>
      </c>
      <c r="D673" s="99">
        <v>0</v>
      </c>
    </row>
    <row r="674" spans="2:4">
      <c r="B674" s="697">
        <v>44838</v>
      </c>
      <c r="C674" s="99">
        <v>1.8679161777005196E-2</v>
      </c>
      <c r="D674" s="99">
        <v>0</v>
      </c>
    </row>
    <row r="675" spans="2:4">
      <c r="B675" s="697">
        <v>44839</v>
      </c>
      <c r="C675" s="99">
        <v>1.8652666637643926E-2</v>
      </c>
      <c r="D675" s="99">
        <v>0</v>
      </c>
    </row>
    <row r="676" spans="2:4">
      <c r="B676" s="697">
        <v>44840</v>
      </c>
      <c r="C676" s="99">
        <v>1.8441679247494423E-2</v>
      </c>
      <c r="D676" s="99">
        <v>0</v>
      </c>
    </row>
    <row r="677" spans="2:4">
      <c r="B677" s="697">
        <v>44841</v>
      </c>
      <c r="C677" s="99">
        <v>1.7999504057851924E-2</v>
      </c>
      <c r="D677" s="99">
        <v>0</v>
      </c>
    </row>
    <row r="678" spans="2:4">
      <c r="B678" s="697">
        <v>44844</v>
      </c>
      <c r="C678" s="99">
        <v>1.6883171330520804E-2</v>
      </c>
      <c r="D678" s="99">
        <v>0</v>
      </c>
    </row>
    <row r="679" spans="2:4">
      <c r="B679" s="697">
        <v>44845</v>
      </c>
      <c r="C679" s="99">
        <v>1.6008231935357786E-2</v>
      </c>
      <c r="D679" s="99">
        <v>0</v>
      </c>
    </row>
    <row r="680" spans="2:4">
      <c r="B680" s="697">
        <v>44847</v>
      </c>
      <c r="C680" s="99">
        <v>1.6913248839759629E-2</v>
      </c>
      <c r="D680" s="99">
        <v>0</v>
      </c>
    </row>
    <row r="681" spans="2:4">
      <c r="B681" s="697">
        <v>44848</v>
      </c>
      <c r="C681" s="1">
        <v>1.6960615336756583E-2</v>
      </c>
      <c r="D681" s="1">
        <v>0</v>
      </c>
    </row>
    <row r="682" spans="2:4">
      <c r="B682" s="697">
        <v>44851</v>
      </c>
      <c r="C682" s="1">
        <v>1.6877662370196979E-2</v>
      </c>
      <c r="D682" s="1">
        <v>0</v>
      </c>
    </row>
    <row r="683" spans="2:4">
      <c r="B683" s="697">
        <v>44852</v>
      </c>
      <c r="C683" s="1">
        <v>1.6816744067149947E-2</v>
      </c>
      <c r="D683" s="1">
        <v>0</v>
      </c>
    </row>
    <row r="684" spans="2:4">
      <c r="B684" s="697">
        <v>44853</v>
      </c>
      <c r="C684" s="1">
        <v>1.6131004055553587E-2</v>
      </c>
      <c r="D684" s="1">
        <v>0</v>
      </c>
    </row>
    <row r="685" spans="2:4">
      <c r="B685" s="697">
        <v>44854</v>
      </c>
      <c r="C685" s="1">
        <v>1.6194583771402319E-2</v>
      </c>
      <c r="D685" s="1">
        <v>0</v>
      </c>
    </row>
    <row r="686" spans="2:4">
      <c r="B686" s="697">
        <v>44855</v>
      </c>
      <c r="C686" s="1">
        <v>1.6036133787847059E-2</v>
      </c>
      <c r="D686" s="1">
        <v>0</v>
      </c>
    </row>
    <row r="687" spans="2:4">
      <c r="B687" s="697">
        <v>44858</v>
      </c>
      <c r="C687" s="1">
        <v>1.6104612593619116E-2</v>
      </c>
      <c r="D687" s="1">
        <v>0</v>
      </c>
    </row>
    <row r="688" spans="2:4">
      <c r="B688" s="697">
        <v>44859</v>
      </c>
      <c r="C688" s="1">
        <v>1.626613217527818E-2</v>
      </c>
      <c r="D688" s="1">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sheetPr codeName="Sheet14"/>
  <dimension ref="B2:G709"/>
  <sheetViews>
    <sheetView showGridLines="0" topLeftCell="A3" workbookViewId="0">
      <selection activeCell="L25" sqref="L25"/>
    </sheetView>
  </sheetViews>
  <sheetFormatPr defaultRowHeight="18.75"/>
  <cols>
    <col min="2" max="2" width="10.296875" style="1" customWidth="1"/>
    <col min="3" max="3" width="7.8984375" customWidth="1"/>
  </cols>
  <sheetData>
    <row r="2" spans="2:7" s="460" customFormat="1" ht="45">
      <c r="C2" s="715" t="s">
        <v>1427</v>
      </c>
      <c r="D2" s="715" t="s">
        <v>64</v>
      </c>
      <c r="F2"/>
      <c r="G2"/>
    </row>
    <row r="3" spans="2:7">
      <c r="B3" s="696">
        <v>43832</v>
      </c>
      <c r="C3" s="693">
        <v>0</v>
      </c>
      <c r="D3" s="693">
        <v>0</v>
      </c>
    </row>
    <row r="4" spans="2:7">
      <c r="B4" s="696">
        <v>43833</v>
      </c>
      <c r="C4" s="693">
        <v>-2.3721778606400346E-4</v>
      </c>
      <c r="D4" s="693">
        <v>0</v>
      </c>
    </row>
    <row r="5" spans="2:7">
      <c r="B5" s="696">
        <v>43836</v>
      </c>
      <c r="C5" s="693">
        <v>-7.7247475967234802E-4</v>
      </c>
      <c r="D5" s="693">
        <v>0</v>
      </c>
    </row>
    <row r="6" spans="2:7">
      <c r="B6" s="696">
        <v>43837</v>
      </c>
      <c r="C6" s="693">
        <v>-3.4049701740657135E-4</v>
      </c>
      <c r="D6" s="693">
        <v>0</v>
      </c>
    </row>
    <row r="7" spans="2:7">
      <c r="B7" s="696">
        <v>43838</v>
      </c>
      <c r="C7" s="693">
        <v>-4.90914652092167E-4</v>
      </c>
      <c r="D7" s="693">
        <v>0</v>
      </c>
    </row>
    <row r="8" spans="2:7">
      <c r="B8" s="696">
        <v>43839</v>
      </c>
      <c r="C8" s="693">
        <v>0</v>
      </c>
      <c r="D8" s="693">
        <v>0</v>
      </c>
    </row>
    <row r="9" spans="2:7">
      <c r="B9" s="696">
        <v>43840</v>
      </c>
      <c r="C9" s="693">
        <v>0</v>
      </c>
      <c r="D9" s="693">
        <v>0</v>
      </c>
    </row>
    <row r="10" spans="2:7">
      <c r="B10" s="696">
        <v>43843</v>
      </c>
      <c r="C10" s="693">
        <v>0</v>
      </c>
      <c r="D10" s="693">
        <v>0</v>
      </c>
    </row>
    <row r="11" spans="2:7">
      <c r="B11" s="696">
        <v>43844</v>
      </c>
      <c r="C11" s="693">
        <v>0</v>
      </c>
      <c r="D11" s="693">
        <v>0</v>
      </c>
    </row>
    <row r="12" spans="2:7">
      <c r="B12" s="696">
        <v>43845</v>
      </c>
      <c r="C12" s="693">
        <v>-1.5541115910688852E-4</v>
      </c>
      <c r="D12" s="693">
        <v>0</v>
      </c>
    </row>
    <row r="13" spans="2:7">
      <c r="B13" s="696">
        <v>43846</v>
      </c>
      <c r="C13" s="693">
        <v>0</v>
      </c>
      <c r="D13" s="693">
        <v>0</v>
      </c>
    </row>
    <row r="14" spans="2:7">
      <c r="B14" s="696">
        <v>43847</v>
      </c>
      <c r="C14" s="693">
        <v>0</v>
      </c>
      <c r="D14" s="693">
        <v>0</v>
      </c>
    </row>
    <row r="15" spans="2:7">
      <c r="B15" s="696">
        <v>43850</v>
      </c>
      <c r="C15" s="693">
        <v>0</v>
      </c>
      <c r="D15" s="693">
        <v>0</v>
      </c>
    </row>
    <row r="16" spans="2:7">
      <c r="B16" s="696">
        <v>43851</v>
      </c>
      <c r="C16" s="693">
        <v>-1.4761144859665176E-3</v>
      </c>
      <c r="D16" s="693">
        <v>0</v>
      </c>
    </row>
    <row r="17" spans="2:4">
      <c r="B17" s="696">
        <v>43852</v>
      </c>
      <c r="C17" s="693">
        <v>-4.3349304609141548E-5</v>
      </c>
      <c r="D17" s="693">
        <v>0</v>
      </c>
    </row>
    <row r="18" spans="2:4">
      <c r="B18" s="696">
        <v>43853</v>
      </c>
      <c r="C18" s="693">
        <v>0</v>
      </c>
      <c r="D18" s="693">
        <v>0</v>
      </c>
    </row>
    <row r="19" spans="2:4">
      <c r="B19" s="696">
        <v>43854</v>
      </c>
      <c r="C19" s="693">
        <v>-1.2670414080477865E-3</v>
      </c>
      <c r="D19" s="693">
        <v>0</v>
      </c>
    </row>
    <row r="20" spans="2:4">
      <c r="B20" s="696">
        <v>43857</v>
      </c>
      <c r="C20" s="693">
        <v>-4.545342907749883E-3</v>
      </c>
      <c r="D20" s="693">
        <v>0</v>
      </c>
    </row>
    <row r="21" spans="2:4">
      <c r="B21" s="696">
        <v>43858</v>
      </c>
      <c r="C21" s="693">
        <v>-1.9359479012225345E-3</v>
      </c>
      <c r="D21" s="693">
        <v>0</v>
      </c>
    </row>
    <row r="22" spans="2:4">
      <c r="B22" s="696">
        <v>43859</v>
      </c>
      <c r="C22" s="693">
        <v>-2.183341142402706E-3</v>
      </c>
      <c r="D22" s="693">
        <v>0</v>
      </c>
    </row>
    <row r="23" spans="2:4">
      <c r="B23" s="696">
        <v>43860</v>
      </c>
      <c r="C23" s="693">
        <v>-2.7859156593975642E-3</v>
      </c>
      <c r="D23" s="693">
        <v>0</v>
      </c>
    </row>
    <row r="24" spans="2:4">
      <c r="B24" s="696">
        <v>43861</v>
      </c>
      <c r="C24" s="693">
        <v>-3.8673816358574253E-3</v>
      </c>
      <c r="D24" s="693">
        <v>0</v>
      </c>
    </row>
    <row r="25" spans="2:4">
      <c r="B25" s="696">
        <v>43864</v>
      </c>
      <c r="C25" s="693">
        <v>-2.7308842934579136E-3</v>
      </c>
      <c r="D25" s="693">
        <v>0</v>
      </c>
    </row>
    <row r="26" spans="2:4">
      <c r="B26" s="696">
        <v>43865</v>
      </c>
      <c r="C26" s="693">
        <v>-1.2735313401056603E-3</v>
      </c>
      <c r="D26" s="693">
        <v>0</v>
      </c>
    </row>
    <row r="27" spans="2:4">
      <c r="B27" s="696">
        <v>43866</v>
      </c>
      <c r="C27" s="693">
        <v>0</v>
      </c>
      <c r="D27" s="693">
        <v>0</v>
      </c>
    </row>
    <row r="28" spans="2:4">
      <c r="B28" s="696">
        <v>43867</v>
      </c>
      <c r="C28" s="693">
        <v>-2.6443010283627721E-4</v>
      </c>
      <c r="D28" s="693">
        <v>0</v>
      </c>
    </row>
    <row r="29" spans="2:4">
      <c r="B29" s="696">
        <v>43868</v>
      </c>
      <c r="C29" s="693">
        <v>-1.4792134584018513E-3</v>
      </c>
      <c r="D29" s="693">
        <v>0</v>
      </c>
    </row>
    <row r="30" spans="2:4">
      <c r="B30" s="696">
        <v>43871</v>
      </c>
      <c r="C30" s="693">
        <v>-2.5939666362918556E-3</v>
      </c>
      <c r="D30" s="693">
        <v>0</v>
      </c>
    </row>
    <row r="31" spans="2:4">
      <c r="B31" s="696">
        <v>43872</v>
      </c>
      <c r="C31" s="693">
        <v>0</v>
      </c>
      <c r="D31" s="693">
        <v>0</v>
      </c>
    </row>
    <row r="32" spans="2:4">
      <c r="B32" s="696">
        <v>43873</v>
      </c>
      <c r="C32" s="693">
        <v>0</v>
      </c>
      <c r="D32" s="693">
        <v>0</v>
      </c>
    </row>
    <row r="33" spans="2:4">
      <c r="B33" s="696">
        <v>43874</v>
      </c>
      <c r="C33" s="693">
        <v>0</v>
      </c>
      <c r="D33" s="693">
        <v>0</v>
      </c>
    </row>
    <row r="34" spans="2:4">
      <c r="B34" s="696">
        <v>43875</v>
      </c>
      <c r="C34" s="693">
        <v>-2.179393584532674E-4</v>
      </c>
      <c r="D34" s="693">
        <v>0</v>
      </c>
    </row>
    <row r="35" spans="2:4">
      <c r="B35" s="696">
        <v>43878</v>
      </c>
      <c r="C35" s="693">
        <v>0</v>
      </c>
      <c r="D35" s="693">
        <v>0</v>
      </c>
    </row>
    <row r="36" spans="2:4">
      <c r="B36" s="696">
        <v>43879</v>
      </c>
      <c r="C36" s="693">
        <v>0</v>
      </c>
      <c r="D36" s="693">
        <v>0</v>
      </c>
    </row>
    <row r="37" spans="2:4">
      <c r="B37" s="696">
        <v>43880</v>
      </c>
      <c r="C37" s="693">
        <v>0</v>
      </c>
      <c r="D37" s="693">
        <v>0</v>
      </c>
    </row>
    <row r="38" spans="2:4">
      <c r="B38" s="696">
        <v>43881</v>
      </c>
      <c r="C38" s="693">
        <v>-1.1190146566292247E-3</v>
      </c>
      <c r="D38" s="693">
        <v>0</v>
      </c>
    </row>
    <row r="39" spans="2:4">
      <c r="B39" s="696">
        <v>43882</v>
      </c>
      <c r="C39" s="693">
        <v>-1.8614194613403301E-3</v>
      </c>
      <c r="D39" s="693">
        <v>0</v>
      </c>
    </row>
    <row r="40" spans="2:4">
      <c r="B40" s="696">
        <v>43887</v>
      </c>
      <c r="C40" s="693">
        <v>-9.4138873224615116E-3</v>
      </c>
      <c r="D40" s="693">
        <v>0</v>
      </c>
    </row>
    <row r="41" spans="2:4">
      <c r="B41" s="696">
        <v>43888</v>
      </c>
      <c r="C41" s="693">
        <v>-1.2335717438136551E-2</v>
      </c>
      <c r="D41" s="693">
        <v>0</v>
      </c>
    </row>
    <row r="42" spans="2:4">
      <c r="B42" s="696">
        <v>43889</v>
      </c>
      <c r="C42" s="693">
        <v>-1.0659432683914338E-2</v>
      </c>
      <c r="D42" s="693">
        <v>0</v>
      </c>
    </row>
    <row r="43" spans="2:4">
      <c r="B43" s="696">
        <v>43892</v>
      </c>
      <c r="C43" s="693">
        <v>-6.2956365956482463E-3</v>
      </c>
      <c r="D43" s="693">
        <v>0</v>
      </c>
    </row>
    <row r="44" spans="2:4">
      <c r="B44" s="696">
        <v>43893</v>
      </c>
      <c r="C44" s="693">
        <v>-5.8255785224058387E-3</v>
      </c>
      <c r="D44" s="693">
        <v>0</v>
      </c>
    </row>
    <row r="45" spans="2:4">
      <c r="B45" s="696">
        <v>43894</v>
      </c>
      <c r="C45" s="693">
        <v>-2.6959690682882842E-3</v>
      </c>
      <c r="D45" s="693">
        <v>0</v>
      </c>
    </row>
    <row r="46" spans="2:4">
      <c r="B46" s="696">
        <v>43895</v>
      </c>
      <c r="C46" s="693">
        <v>-8.469698088768518E-3</v>
      </c>
      <c r="D46" s="693">
        <v>0</v>
      </c>
    </row>
    <row r="47" spans="2:4">
      <c r="B47" s="696">
        <v>43896</v>
      </c>
      <c r="C47" s="693">
        <v>-1.3194036650317598E-2</v>
      </c>
      <c r="D47" s="693">
        <v>0</v>
      </c>
    </row>
    <row r="48" spans="2:4">
      <c r="B48" s="696">
        <v>43899</v>
      </c>
      <c r="C48" s="693">
        <v>-2.5018188087332915E-2</v>
      </c>
      <c r="D48" s="693">
        <v>0</v>
      </c>
    </row>
    <row r="49" spans="2:4">
      <c r="B49" s="696">
        <v>43900</v>
      </c>
      <c r="C49" s="693">
        <v>-1.856049569477225E-2</v>
      </c>
      <c r="D49" s="693">
        <v>0</v>
      </c>
    </row>
    <row r="50" spans="2:4">
      <c r="B50" s="696">
        <v>43901</v>
      </c>
      <c r="C50" s="693">
        <v>-2.8725443013258412E-2</v>
      </c>
      <c r="D50" s="693">
        <v>0</v>
      </c>
    </row>
    <row r="51" spans="2:4">
      <c r="B51" s="696">
        <v>43902</v>
      </c>
      <c r="C51" s="693">
        <v>-4.3216186775184573E-2</v>
      </c>
      <c r="D51" s="693">
        <v>0</v>
      </c>
    </row>
    <row r="52" spans="2:4">
      <c r="B52" s="696">
        <v>43903</v>
      </c>
      <c r="C52" s="693">
        <v>-3.1441790828109051E-2</v>
      </c>
      <c r="D52" s="693">
        <v>0</v>
      </c>
    </row>
    <row r="53" spans="2:4">
      <c r="B53" s="696">
        <v>43906</v>
      </c>
      <c r="C53" s="693">
        <v>-3.8700339437653275E-2</v>
      </c>
      <c r="D53" s="693">
        <v>0</v>
      </c>
    </row>
    <row r="54" spans="2:4">
      <c r="B54" s="696">
        <v>43907</v>
      </c>
      <c r="C54" s="693">
        <v>-3.5227318430227528E-2</v>
      </c>
      <c r="D54" s="693">
        <v>0</v>
      </c>
    </row>
    <row r="55" spans="2:4">
      <c r="B55" s="696">
        <v>43908</v>
      </c>
      <c r="C55" s="693">
        <v>-4.4690984228205499E-2</v>
      </c>
      <c r="D55" s="693">
        <v>0</v>
      </c>
    </row>
    <row r="56" spans="2:4">
      <c r="B56" s="696">
        <v>43909</v>
      </c>
      <c r="C56" s="693">
        <v>-4.2820290364658398E-2</v>
      </c>
      <c r="D56" s="693">
        <v>0</v>
      </c>
    </row>
    <row r="57" spans="2:4">
      <c r="B57" s="696">
        <v>43910</v>
      </c>
      <c r="C57" s="693">
        <v>-4.4193819686738522E-2</v>
      </c>
      <c r="D57" s="693">
        <v>0</v>
      </c>
    </row>
    <row r="58" spans="2:4">
      <c r="B58" s="696">
        <v>43913</v>
      </c>
      <c r="C58" s="693">
        <v>-4.6794123020717393E-2</v>
      </c>
      <c r="D58" s="693">
        <v>0</v>
      </c>
    </row>
    <row r="59" spans="2:4">
      <c r="B59" s="696">
        <v>43914</v>
      </c>
      <c r="C59" s="693">
        <v>-3.895722445019878E-2</v>
      </c>
      <c r="D59" s="693">
        <v>0</v>
      </c>
    </row>
    <row r="60" spans="2:4">
      <c r="B60" s="696">
        <v>43915</v>
      </c>
      <c r="C60" s="693">
        <v>-3.4337172242374092E-2</v>
      </c>
      <c r="D60" s="693">
        <v>0</v>
      </c>
    </row>
    <row r="61" spans="2:4">
      <c r="B61" s="696">
        <v>43916</v>
      </c>
      <c r="C61" s="693">
        <v>-2.9306183245243922E-2</v>
      </c>
      <c r="D61" s="693">
        <v>0</v>
      </c>
    </row>
    <row r="62" spans="2:4">
      <c r="B62" s="696">
        <v>43917</v>
      </c>
      <c r="C62" s="693">
        <v>-3.2025313171534231E-2</v>
      </c>
      <c r="D62" s="693">
        <v>0</v>
      </c>
    </row>
    <row r="63" spans="2:4">
      <c r="B63" s="696">
        <v>43920</v>
      </c>
      <c r="C63" s="693">
        <v>-3.0398668274495333E-2</v>
      </c>
      <c r="D63" s="693">
        <v>0</v>
      </c>
    </row>
    <row r="64" spans="2:4">
      <c r="B64" s="696">
        <v>43921</v>
      </c>
      <c r="C64" s="693">
        <v>-3.2486504624588686E-2</v>
      </c>
      <c r="D64" s="693">
        <v>0</v>
      </c>
    </row>
    <row r="65" spans="2:4">
      <c r="B65" s="696">
        <v>43922</v>
      </c>
      <c r="C65" s="693">
        <v>-3.6204587041227865E-2</v>
      </c>
      <c r="D65" s="693">
        <v>0</v>
      </c>
    </row>
    <row r="66" spans="2:4">
      <c r="B66" s="696">
        <v>43923</v>
      </c>
      <c r="C66" s="693">
        <v>-3.5530276560599705E-2</v>
      </c>
      <c r="D66" s="693">
        <v>0</v>
      </c>
    </row>
    <row r="67" spans="2:4">
      <c r="B67" s="696">
        <v>43924</v>
      </c>
      <c r="C67" s="693">
        <v>-3.7155600152392609E-2</v>
      </c>
      <c r="D67" s="693">
        <v>0</v>
      </c>
    </row>
    <row r="68" spans="2:4">
      <c r="B68" s="696">
        <v>43927</v>
      </c>
      <c r="C68" s="693">
        <v>-3.1527857873067222E-2</v>
      </c>
      <c r="D68" s="693">
        <v>0</v>
      </c>
    </row>
    <row r="69" spans="2:4">
      <c r="B69" s="696">
        <v>43928</v>
      </c>
      <c r="C69" s="693">
        <v>-2.9596950676287537E-2</v>
      </c>
      <c r="D69" s="693">
        <v>0</v>
      </c>
    </row>
    <row r="70" spans="2:4">
      <c r="B70" s="696">
        <v>43929</v>
      </c>
      <c r="C70" s="693">
        <v>-2.7518170350939841E-2</v>
      </c>
      <c r="D70" s="693">
        <v>0</v>
      </c>
    </row>
    <row r="71" spans="2:4">
      <c r="B71" s="696">
        <v>43930</v>
      </c>
      <c r="C71" s="693">
        <v>-2.7198086980603553E-2</v>
      </c>
      <c r="D71" s="693">
        <v>0</v>
      </c>
    </row>
    <row r="72" spans="2:4">
      <c r="B72" s="696">
        <v>43934</v>
      </c>
      <c r="C72" s="693">
        <v>-2.6790782129679336E-2</v>
      </c>
      <c r="D72" s="693">
        <v>0</v>
      </c>
    </row>
    <row r="73" spans="2:4">
      <c r="B73" s="696">
        <v>43935</v>
      </c>
      <c r="C73" s="693">
        <v>-2.3032538435825756E-2</v>
      </c>
      <c r="D73" s="693">
        <v>0</v>
      </c>
    </row>
    <row r="74" spans="2:4">
      <c r="B74" s="696">
        <v>43936</v>
      </c>
      <c r="C74" s="693">
        <v>-2.2548627767378204E-2</v>
      </c>
      <c r="D74" s="693">
        <v>0</v>
      </c>
    </row>
    <row r="75" spans="2:4">
      <c r="B75" s="696">
        <v>43937</v>
      </c>
      <c r="C75" s="693">
        <v>-2.1817462256689124E-2</v>
      </c>
      <c r="D75" s="693">
        <v>0</v>
      </c>
    </row>
    <row r="76" spans="2:4">
      <c r="B76" s="696">
        <v>43938</v>
      </c>
      <c r="C76" s="693">
        <v>-2.0284534951980238E-2</v>
      </c>
      <c r="D76" s="693">
        <v>0</v>
      </c>
    </row>
    <row r="77" spans="2:4">
      <c r="B77" s="696">
        <v>43941</v>
      </c>
      <c r="C77" s="693">
        <v>-1.8697878123885237E-2</v>
      </c>
      <c r="D77" s="693">
        <v>0</v>
      </c>
    </row>
    <row r="78" spans="2:4">
      <c r="B78" s="696">
        <v>43943</v>
      </c>
      <c r="C78" s="693">
        <v>-1.4338843861452788E-2</v>
      </c>
      <c r="D78" s="693">
        <v>0</v>
      </c>
    </row>
    <row r="79" spans="2:4">
      <c r="B79" s="696">
        <v>43944</v>
      </c>
      <c r="C79" s="693">
        <v>-1.4594732220915119E-2</v>
      </c>
      <c r="D79" s="693">
        <v>0</v>
      </c>
    </row>
    <row r="80" spans="2:4">
      <c r="B80" s="696">
        <v>43945</v>
      </c>
      <c r="C80" s="693">
        <v>-1.6085907442451863E-2</v>
      </c>
      <c r="D80" s="693">
        <v>0</v>
      </c>
    </row>
    <row r="81" spans="2:4">
      <c r="B81" s="696">
        <v>43948</v>
      </c>
      <c r="C81" s="693">
        <v>-1.3895654325570161E-2</v>
      </c>
      <c r="D81" s="693">
        <v>0</v>
      </c>
    </row>
    <row r="82" spans="2:4">
      <c r="B82" s="696">
        <v>43949</v>
      </c>
      <c r="C82" s="693">
        <v>-1.3000160189904575E-2</v>
      </c>
      <c r="D82" s="693">
        <v>0</v>
      </c>
    </row>
    <row r="83" spans="2:4">
      <c r="B83" s="696">
        <v>43950</v>
      </c>
      <c r="C83" s="693">
        <v>-1.2096964014340239E-2</v>
      </c>
      <c r="D83" s="693">
        <v>0</v>
      </c>
    </row>
    <row r="84" spans="2:4">
      <c r="B84" s="696">
        <v>43951</v>
      </c>
      <c r="C84" s="693">
        <v>-1.3477602745640693E-2</v>
      </c>
      <c r="D84" s="693">
        <v>0</v>
      </c>
    </row>
    <row r="85" spans="2:4">
      <c r="B85" s="696">
        <v>43955</v>
      </c>
      <c r="C85" s="693">
        <v>-1.390360666500956E-2</v>
      </c>
      <c r="D85" s="693">
        <v>0</v>
      </c>
    </row>
    <row r="86" spans="2:4">
      <c r="B86" s="696">
        <v>43956</v>
      </c>
      <c r="C86" s="693">
        <v>-1.2957370093060083E-2</v>
      </c>
      <c r="D86" s="693">
        <v>0</v>
      </c>
    </row>
    <row r="87" spans="2:4">
      <c r="B87" s="696">
        <v>43957</v>
      </c>
      <c r="C87" s="693">
        <v>-1.1881335195218612E-2</v>
      </c>
      <c r="D87" s="693">
        <v>0</v>
      </c>
    </row>
    <row r="88" spans="2:4">
      <c r="B88" s="696">
        <v>43958</v>
      </c>
      <c r="C88" s="693">
        <v>-1.0925213380590715E-2</v>
      </c>
      <c r="D88" s="693">
        <v>0</v>
      </c>
    </row>
    <row r="89" spans="2:4">
      <c r="B89" s="696">
        <v>43959</v>
      </c>
      <c r="C89" s="693">
        <v>-1.0226390856256762E-2</v>
      </c>
      <c r="D89" s="693">
        <v>0</v>
      </c>
    </row>
    <row r="90" spans="2:4">
      <c r="B90" s="696">
        <v>43962</v>
      </c>
      <c r="C90" s="693">
        <v>-1.0231032333099077E-2</v>
      </c>
      <c r="D90" s="693">
        <v>0</v>
      </c>
    </row>
    <row r="91" spans="2:4">
      <c r="B91" s="696">
        <v>43963</v>
      </c>
      <c r="C91" s="693">
        <v>-1.1729181005824985E-2</v>
      </c>
      <c r="D91" s="693">
        <v>0</v>
      </c>
    </row>
    <row r="92" spans="2:4">
      <c r="B92" s="696">
        <v>43964</v>
      </c>
      <c r="C92" s="693">
        <v>-1.1358098000996297E-2</v>
      </c>
      <c r="D92" s="693">
        <v>0</v>
      </c>
    </row>
    <row r="93" spans="2:4">
      <c r="B93" s="696">
        <v>43965</v>
      </c>
      <c r="C93" s="693">
        <v>-1.0280232164698866E-2</v>
      </c>
      <c r="D93" s="693">
        <v>0</v>
      </c>
    </row>
    <row r="94" spans="2:4">
      <c r="B94" s="696">
        <v>43966</v>
      </c>
      <c r="C94" s="693">
        <v>-1.0729094109744763E-2</v>
      </c>
      <c r="D94" s="693">
        <v>0</v>
      </c>
    </row>
    <row r="95" spans="2:4">
      <c r="B95" s="696">
        <v>43969</v>
      </c>
      <c r="C95" s="693">
        <v>-8.9695440094115231E-3</v>
      </c>
      <c r="D95" s="693">
        <v>0</v>
      </c>
    </row>
    <row r="96" spans="2:4">
      <c r="B96" s="696">
        <v>43970</v>
      </c>
      <c r="C96" s="693">
        <v>-8.5966788323333931E-3</v>
      </c>
      <c r="D96" s="693">
        <v>0</v>
      </c>
    </row>
    <row r="97" spans="2:4">
      <c r="B97" s="696">
        <v>43971</v>
      </c>
      <c r="C97" s="693">
        <v>-7.7285199202419275E-3</v>
      </c>
      <c r="D97" s="693">
        <v>0</v>
      </c>
    </row>
    <row r="98" spans="2:4">
      <c r="B98" s="696">
        <v>43972</v>
      </c>
      <c r="C98" s="693">
        <v>-6.997557238850427E-3</v>
      </c>
      <c r="D98" s="693">
        <v>0</v>
      </c>
    </row>
    <row r="99" spans="2:4">
      <c r="B99" s="696">
        <v>43973</v>
      </c>
      <c r="C99" s="693">
        <v>-6.7552772838801456E-3</v>
      </c>
      <c r="D99" s="693">
        <v>0</v>
      </c>
    </row>
    <row r="100" spans="2:4">
      <c r="B100" s="696">
        <v>43976</v>
      </c>
      <c r="C100" s="693">
        <v>-3.5112514414823437E-3</v>
      </c>
      <c r="D100" s="693">
        <v>0</v>
      </c>
    </row>
    <row r="101" spans="2:4">
      <c r="B101" s="696">
        <v>43977</v>
      </c>
      <c r="C101" s="693">
        <v>-4.227812799021291E-3</v>
      </c>
      <c r="D101" s="693">
        <v>0</v>
      </c>
    </row>
    <row r="102" spans="2:4">
      <c r="B102" s="696">
        <v>43978</v>
      </c>
      <c r="C102" s="693">
        <v>-2.2010400969534327E-3</v>
      </c>
      <c r="D102" s="693">
        <v>0</v>
      </c>
    </row>
    <row r="103" spans="2:4">
      <c r="B103" s="696">
        <v>43979</v>
      </c>
      <c r="C103" s="693">
        <v>-2.6464782727400049E-3</v>
      </c>
      <c r="D103" s="693">
        <v>0</v>
      </c>
    </row>
    <row r="104" spans="2:4">
      <c r="B104" s="696">
        <v>43980</v>
      </c>
      <c r="C104" s="693">
        <v>-1.7150633908774582E-3</v>
      </c>
      <c r="D104" s="693">
        <v>0</v>
      </c>
    </row>
    <row r="105" spans="2:4">
      <c r="B105" s="696">
        <v>43983</v>
      </c>
      <c r="C105" s="693">
        <v>-6.6771600529080821E-4</v>
      </c>
      <c r="D105" s="693">
        <v>0</v>
      </c>
    </row>
    <row r="106" spans="2:4">
      <c r="B106" s="696">
        <v>43984</v>
      </c>
      <c r="C106" s="693">
        <v>0</v>
      </c>
      <c r="D106" s="693">
        <v>0</v>
      </c>
    </row>
    <row r="107" spans="2:4">
      <c r="B107" s="696">
        <v>43985</v>
      </c>
      <c r="C107" s="693">
        <v>0</v>
      </c>
      <c r="D107" s="693">
        <v>0</v>
      </c>
    </row>
    <row r="108" spans="2:4">
      <c r="B108" s="696">
        <v>43986</v>
      </c>
      <c r="C108" s="693">
        <v>0</v>
      </c>
      <c r="D108" s="693">
        <v>0</v>
      </c>
    </row>
    <row r="109" spans="2:4">
      <c r="B109" s="696">
        <v>43987</v>
      </c>
      <c r="C109" s="693">
        <v>0</v>
      </c>
      <c r="D109" s="693">
        <v>0</v>
      </c>
    </row>
    <row r="110" spans="2:4">
      <c r="B110" s="696">
        <v>43990</v>
      </c>
      <c r="C110" s="693">
        <v>0</v>
      </c>
      <c r="D110" s="693">
        <v>0</v>
      </c>
    </row>
    <row r="111" spans="2:4">
      <c r="B111" s="696">
        <v>43991</v>
      </c>
      <c r="C111" s="693">
        <v>-3.6277702396003697E-5</v>
      </c>
      <c r="D111" s="693">
        <v>0</v>
      </c>
    </row>
    <row r="112" spans="2:4">
      <c r="B112" s="696">
        <v>43992</v>
      </c>
      <c r="C112" s="693">
        <v>-9.3737710868913027E-4</v>
      </c>
      <c r="D112" s="693">
        <v>0</v>
      </c>
    </row>
    <row r="113" spans="2:4">
      <c r="B113" s="696">
        <v>43994</v>
      </c>
      <c r="C113" s="693">
        <v>-2.6602329266823821E-3</v>
      </c>
      <c r="D113" s="693">
        <v>0</v>
      </c>
    </row>
    <row r="114" spans="2:4">
      <c r="B114" s="696">
        <v>43997</v>
      </c>
      <c r="C114" s="693">
        <v>-2.1120606964580846E-3</v>
      </c>
      <c r="D114" s="693">
        <v>0</v>
      </c>
    </row>
    <row r="115" spans="2:4">
      <c r="B115" s="696">
        <v>43998</v>
      </c>
      <c r="C115" s="693">
        <v>-9.1210914627493089E-4</v>
      </c>
      <c r="D115" s="693">
        <v>0</v>
      </c>
    </row>
    <row r="116" spans="2:4">
      <c r="B116" s="696">
        <v>43999</v>
      </c>
      <c r="C116" s="693">
        <v>0</v>
      </c>
      <c r="D116" s="693">
        <v>0</v>
      </c>
    </row>
    <row r="117" spans="2:4">
      <c r="B117" s="696">
        <v>44000</v>
      </c>
      <c r="C117" s="693">
        <v>0</v>
      </c>
      <c r="D117" s="693">
        <v>0</v>
      </c>
    </row>
    <row r="118" spans="2:4">
      <c r="B118" s="696">
        <v>44001</v>
      </c>
      <c r="C118" s="693">
        <v>0</v>
      </c>
      <c r="D118" s="693">
        <v>0</v>
      </c>
    </row>
    <row r="119" spans="2:4">
      <c r="B119" s="696">
        <v>44004</v>
      </c>
      <c r="C119" s="693">
        <v>0</v>
      </c>
      <c r="D119" s="693">
        <v>0</v>
      </c>
    </row>
    <row r="120" spans="2:4">
      <c r="B120" s="696">
        <v>44005</v>
      </c>
      <c r="C120" s="693">
        <v>0</v>
      </c>
      <c r="D120" s="693">
        <v>0</v>
      </c>
    </row>
    <row r="121" spans="2:4">
      <c r="B121" s="696">
        <v>44006</v>
      </c>
      <c r="C121" s="693">
        <v>-1.6881979635436917E-3</v>
      </c>
      <c r="D121" s="693">
        <v>0</v>
      </c>
    </row>
    <row r="122" spans="2:4">
      <c r="B122" s="696">
        <v>44007</v>
      </c>
      <c r="C122" s="693">
        <v>0</v>
      </c>
      <c r="D122" s="693">
        <v>0</v>
      </c>
    </row>
    <row r="123" spans="2:4">
      <c r="B123" s="696">
        <v>44008</v>
      </c>
      <c r="C123" s="693">
        <v>-2.1092792919451542E-3</v>
      </c>
      <c r="D123" s="693">
        <v>0</v>
      </c>
    </row>
    <row r="124" spans="2:4">
      <c r="B124" s="696">
        <v>44011</v>
      </c>
      <c r="C124" s="693">
        <v>-1.8732104655250215E-4</v>
      </c>
      <c r="D124" s="693">
        <v>0</v>
      </c>
    </row>
    <row r="125" spans="2:4">
      <c r="B125" s="696">
        <v>44012</v>
      </c>
      <c r="C125" s="693">
        <v>0</v>
      </c>
      <c r="D125" s="693">
        <v>0</v>
      </c>
    </row>
    <row r="126" spans="2:4">
      <c r="B126" s="696">
        <v>44013</v>
      </c>
      <c r="C126" s="693">
        <v>0</v>
      </c>
      <c r="D126" s="693">
        <v>0</v>
      </c>
    </row>
    <row r="127" spans="2:4">
      <c r="B127" s="696">
        <v>44014</v>
      </c>
      <c r="C127" s="693">
        <v>0</v>
      </c>
      <c r="D127" s="693">
        <v>0</v>
      </c>
    </row>
    <row r="128" spans="2:4">
      <c r="B128" s="696">
        <v>44015</v>
      </c>
      <c r="C128" s="693">
        <v>0</v>
      </c>
      <c r="D128" s="693">
        <v>0</v>
      </c>
    </row>
    <row r="129" spans="2:4">
      <c r="B129" s="696">
        <v>44018</v>
      </c>
      <c r="C129" s="693">
        <v>0</v>
      </c>
      <c r="D129" s="693">
        <v>0</v>
      </c>
    </row>
    <row r="130" spans="2:4">
      <c r="B130" s="696">
        <v>44019</v>
      </c>
      <c r="C130" s="693">
        <v>-6.4795986421983809E-4</v>
      </c>
      <c r="D130" s="693">
        <v>0</v>
      </c>
    </row>
    <row r="131" spans="2:4">
      <c r="B131" s="696">
        <v>44020</v>
      </c>
      <c r="C131" s="693">
        <v>0</v>
      </c>
      <c r="D131" s="693">
        <v>0</v>
      </c>
    </row>
    <row r="132" spans="2:4">
      <c r="B132" s="696">
        <v>44021</v>
      </c>
      <c r="C132" s="693">
        <v>0</v>
      </c>
      <c r="D132" s="693">
        <v>0</v>
      </c>
    </row>
    <row r="133" spans="2:4">
      <c r="B133" s="696">
        <v>44022</v>
      </c>
      <c r="C133" s="693">
        <v>0</v>
      </c>
      <c r="D133" s="693">
        <v>0</v>
      </c>
    </row>
    <row r="134" spans="2:4">
      <c r="B134" s="696">
        <v>44025</v>
      </c>
      <c r="C134" s="693">
        <v>-1.4722160368918491E-3</v>
      </c>
      <c r="D134" s="693">
        <v>0</v>
      </c>
    </row>
    <row r="135" spans="2:4">
      <c r="B135" s="696">
        <v>44026</v>
      </c>
      <c r="C135" s="693">
        <v>-3.0907946742531056E-4</v>
      </c>
      <c r="D135" s="693">
        <v>0</v>
      </c>
    </row>
    <row r="136" spans="2:4">
      <c r="B136" s="696">
        <v>44027</v>
      </c>
      <c r="C136" s="693">
        <v>0</v>
      </c>
      <c r="D136" s="693">
        <v>0</v>
      </c>
    </row>
    <row r="137" spans="2:4">
      <c r="B137" s="696">
        <v>44028</v>
      </c>
      <c r="C137" s="693">
        <v>-1.3088728823935636E-3</v>
      </c>
      <c r="D137" s="693">
        <v>0</v>
      </c>
    </row>
    <row r="138" spans="2:4">
      <c r="B138" s="696">
        <v>44029</v>
      </c>
      <c r="C138" s="693">
        <v>0</v>
      </c>
      <c r="D138" s="693">
        <v>0</v>
      </c>
    </row>
    <row r="139" spans="2:4">
      <c r="B139" s="696">
        <v>44032</v>
      </c>
      <c r="C139" s="693">
        <v>0</v>
      </c>
      <c r="D139" s="693">
        <v>0</v>
      </c>
    </row>
    <row r="140" spans="2:4">
      <c r="B140" s="696">
        <v>44033</v>
      </c>
      <c r="C140" s="693">
        <v>-4.1754326761900273E-5</v>
      </c>
      <c r="D140" s="693">
        <v>0</v>
      </c>
    </row>
    <row r="141" spans="2:4">
      <c r="B141" s="696">
        <v>44034</v>
      </c>
      <c r="C141" s="693">
        <v>0</v>
      </c>
      <c r="D141" s="693">
        <v>0</v>
      </c>
    </row>
    <row r="142" spans="2:4">
      <c r="B142" s="696">
        <v>44035</v>
      </c>
      <c r="C142" s="693">
        <v>-1.6116137491130056E-3</v>
      </c>
      <c r="D142" s="693">
        <v>0</v>
      </c>
    </row>
    <row r="143" spans="2:4">
      <c r="B143" s="696">
        <v>44036</v>
      </c>
      <c r="C143" s="693">
        <v>-1.5179445581683382E-3</v>
      </c>
      <c r="D143" s="693">
        <v>0</v>
      </c>
    </row>
    <row r="144" spans="2:4">
      <c r="B144" s="696">
        <v>44039</v>
      </c>
      <c r="C144" s="693">
        <v>0</v>
      </c>
      <c r="D144" s="693">
        <v>0</v>
      </c>
    </row>
    <row r="145" spans="2:4">
      <c r="B145" s="696">
        <v>44040</v>
      </c>
      <c r="C145" s="693">
        <v>-6.7497135040506251E-5</v>
      </c>
      <c r="D145" s="693">
        <v>0</v>
      </c>
    </row>
    <row r="146" spans="2:4">
      <c r="B146" s="696">
        <v>44041</v>
      </c>
      <c r="C146" s="693">
        <v>0</v>
      </c>
      <c r="D146" s="693">
        <v>0</v>
      </c>
    </row>
    <row r="147" spans="2:4">
      <c r="B147" s="696">
        <v>44042</v>
      </c>
      <c r="C147" s="693">
        <v>0</v>
      </c>
      <c r="D147" s="693">
        <v>0</v>
      </c>
    </row>
    <row r="148" spans="2:4">
      <c r="B148" s="696">
        <v>44043</v>
      </c>
      <c r="C148" s="693">
        <v>-7.9479110554703247E-4</v>
      </c>
      <c r="D148" s="693">
        <v>0</v>
      </c>
    </row>
    <row r="149" spans="2:4">
      <c r="B149" s="696">
        <v>44046</v>
      </c>
      <c r="C149" s="693">
        <v>0</v>
      </c>
      <c r="D149" s="693">
        <v>0</v>
      </c>
    </row>
    <row r="150" spans="2:4">
      <c r="B150" s="696">
        <v>44047</v>
      </c>
      <c r="C150" s="693">
        <v>-6.1126119435195303E-4</v>
      </c>
      <c r="D150" s="693">
        <v>0</v>
      </c>
    </row>
    <row r="151" spans="2:4">
      <c r="B151" s="696">
        <v>44048</v>
      </c>
      <c r="C151" s="693">
        <v>0</v>
      </c>
      <c r="D151" s="693">
        <v>0</v>
      </c>
    </row>
    <row r="152" spans="2:4">
      <c r="B152" s="696">
        <v>44049</v>
      </c>
      <c r="C152" s="693">
        <v>0</v>
      </c>
      <c r="D152" s="693">
        <v>0</v>
      </c>
    </row>
    <row r="153" spans="2:4">
      <c r="B153" s="696">
        <v>44050</v>
      </c>
      <c r="C153" s="693">
        <v>-1.095006644000307E-3</v>
      </c>
      <c r="D153" s="693">
        <v>0</v>
      </c>
    </row>
    <row r="154" spans="2:4">
      <c r="B154" s="696">
        <v>44053</v>
      </c>
      <c r="C154" s="693">
        <v>-1.1399715395140619E-3</v>
      </c>
      <c r="D154" s="693">
        <v>0</v>
      </c>
    </row>
    <row r="155" spans="2:4">
      <c r="B155" s="696">
        <v>44054</v>
      </c>
      <c r="C155" s="693">
        <v>-2.6720964623068166E-3</v>
      </c>
      <c r="D155" s="693">
        <v>0</v>
      </c>
    </row>
    <row r="156" spans="2:4">
      <c r="B156" s="696">
        <v>44055</v>
      </c>
      <c r="C156" s="693">
        <v>-2.3152249750703069E-3</v>
      </c>
      <c r="D156" s="693">
        <v>0</v>
      </c>
    </row>
    <row r="157" spans="2:4">
      <c r="B157" s="696">
        <v>44056</v>
      </c>
      <c r="C157" s="693">
        <v>-3.3275718381077235E-3</v>
      </c>
      <c r="D157" s="693">
        <v>0</v>
      </c>
    </row>
    <row r="158" spans="2:4">
      <c r="B158" s="696">
        <v>44057</v>
      </c>
      <c r="C158" s="693">
        <v>-1.9972229338244274E-3</v>
      </c>
      <c r="D158" s="693">
        <v>0</v>
      </c>
    </row>
    <row r="159" spans="2:4">
      <c r="B159" s="696">
        <v>44060</v>
      </c>
      <c r="C159" s="693">
        <v>-2.8917260096759101E-3</v>
      </c>
      <c r="D159" s="693">
        <v>0</v>
      </c>
    </row>
    <row r="160" spans="2:4">
      <c r="B160" s="696">
        <v>44061</v>
      </c>
      <c r="C160" s="693">
        <v>0</v>
      </c>
      <c r="D160" s="693">
        <v>0</v>
      </c>
    </row>
    <row r="161" spans="2:4">
      <c r="B161" s="696">
        <v>44062</v>
      </c>
      <c r="C161" s="693">
        <v>-1.8208441682848742E-3</v>
      </c>
      <c r="D161" s="693">
        <v>0</v>
      </c>
    </row>
    <row r="162" spans="2:4">
      <c r="B162" s="696">
        <v>44063</v>
      </c>
      <c r="C162" s="693">
        <v>-1.6567353478690316E-3</v>
      </c>
      <c r="D162" s="693">
        <v>0</v>
      </c>
    </row>
    <row r="163" spans="2:4">
      <c r="B163" s="696">
        <v>44064</v>
      </c>
      <c r="C163" s="693">
        <v>-1.6778098356466931E-3</v>
      </c>
      <c r="D163" s="693">
        <v>0</v>
      </c>
    </row>
    <row r="164" spans="2:4">
      <c r="B164" s="696">
        <v>44067</v>
      </c>
      <c r="C164" s="693">
        <v>-4.9867269774717116E-4</v>
      </c>
      <c r="D164" s="693">
        <v>0</v>
      </c>
    </row>
    <row r="165" spans="2:4">
      <c r="B165" s="696">
        <v>44068</v>
      </c>
      <c r="C165" s="693">
        <v>0</v>
      </c>
      <c r="D165" s="693">
        <v>0</v>
      </c>
    </row>
    <row r="166" spans="2:4">
      <c r="B166" s="696">
        <v>44069</v>
      </c>
      <c r="C166" s="693">
        <v>-4.5205137577974952E-4</v>
      </c>
      <c r="D166" s="693">
        <v>0</v>
      </c>
    </row>
    <row r="167" spans="2:4">
      <c r="B167" s="696">
        <v>44070</v>
      </c>
      <c r="C167" s="693">
        <v>-3.4516489007863083E-4</v>
      </c>
      <c r="D167" s="693">
        <v>0</v>
      </c>
    </row>
    <row r="168" spans="2:4">
      <c r="B168" s="696">
        <v>44071</v>
      </c>
      <c r="C168" s="693">
        <v>0</v>
      </c>
      <c r="D168" s="693">
        <v>0</v>
      </c>
    </row>
    <row r="169" spans="2:4">
      <c r="B169" s="696">
        <v>44074</v>
      </c>
      <c r="C169" s="693">
        <v>-1.7683243944895954E-3</v>
      </c>
      <c r="D169" s="693">
        <v>0</v>
      </c>
    </row>
    <row r="170" spans="2:4">
      <c r="B170" s="696">
        <v>44075</v>
      </c>
      <c r="C170" s="693">
        <v>0</v>
      </c>
      <c r="D170" s="693">
        <v>0</v>
      </c>
    </row>
    <row r="171" spans="2:4">
      <c r="B171" s="696">
        <v>44076</v>
      </c>
      <c r="C171" s="693">
        <v>0</v>
      </c>
      <c r="D171" s="693">
        <v>0</v>
      </c>
    </row>
    <row r="172" spans="2:4">
      <c r="B172" s="696">
        <v>44077</v>
      </c>
      <c r="C172" s="693">
        <v>-2.3627677134302472E-3</v>
      </c>
      <c r="D172" s="693">
        <v>0</v>
      </c>
    </row>
    <row r="173" spans="2:4">
      <c r="B173" s="696">
        <v>44078</v>
      </c>
      <c r="C173" s="693">
        <v>-1.9581362234268873E-3</v>
      </c>
      <c r="D173" s="693">
        <v>0</v>
      </c>
    </row>
    <row r="174" spans="2:4">
      <c r="B174" s="696">
        <v>44082</v>
      </c>
      <c r="C174" s="693">
        <v>-4.1172481011526596E-3</v>
      </c>
      <c r="D174" s="693">
        <v>0</v>
      </c>
    </row>
    <row r="175" spans="2:4">
      <c r="B175" s="696">
        <v>44083</v>
      </c>
      <c r="C175" s="693">
        <v>-1.9727088773903168E-3</v>
      </c>
      <c r="D175" s="693">
        <v>0</v>
      </c>
    </row>
    <row r="176" spans="2:4">
      <c r="B176" s="696">
        <v>44084</v>
      </c>
      <c r="C176" s="693">
        <v>-4.3319393421715757E-3</v>
      </c>
      <c r="D176" s="693">
        <v>0</v>
      </c>
    </row>
    <row r="177" spans="2:4">
      <c r="B177" s="696">
        <v>44085</v>
      </c>
      <c r="C177" s="693">
        <v>-4.4947765358593905E-3</v>
      </c>
      <c r="D177" s="693">
        <v>0</v>
      </c>
    </row>
    <row r="178" spans="2:4">
      <c r="B178" s="696">
        <v>44088</v>
      </c>
      <c r="C178" s="693">
        <v>-2.124628622112934E-3</v>
      </c>
      <c r="D178" s="693">
        <v>0</v>
      </c>
    </row>
    <row r="179" spans="2:4">
      <c r="B179" s="696">
        <v>44089</v>
      </c>
      <c r="C179" s="693">
        <v>-1.7688896331357062E-3</v>
      </c>
      <c r="D179" s="693">
        <v>0</v>
      </c>
    </row>
    <row r="180" spans="2:4">
      <c r="B180" s="696">
        <v>44090</v>
      </c>
      <c r="C180" s="693">
        <v>-2.5648117162097028E-3</v>
      </c>
      <c r="D180" s="693">
        <v>0</v>
      </c>
    </row>
    <row r="181" spans="2:4">
      <c r="B181" s="696">
        <v>44091</v>
      </c>
      <c r="C181" s="693">
        <v>-2.4556887255493542E-3</v>
      </c>
      <c r="D181" s="693">
        <v>0</v>
      </c>
    </row>
    <row r="182" spans="2:4">
      <c r="B182" s="696">
        <v>44092</v>
      </c>
      <c r="C182" s="693">
        <v>-4.8110076575894611E-3</v>
      </c>
      <c r="D182" s="693">
        <v>0</v>
      </c>
    </row>
    <row r="183" spans="2:4">
      <c r="B183" s="696">
        <v>44095</v>
      </c>
      <c r="C183" s="693">
        <v>-7.042192312358142E-3</v>
      </c>
      <c r="D183" s="693">
        <v>0</v>
      </c>
    </row>
    <row r="184" spans="2:4">
      <c r="B184" s="696">
        <v>44096</v>
      </c>
      <c r="C184" s="693">
        <v>-5.5407104830570431E-3</v>
      </c>
      <c r="D184" s="693">
        <v>0</v>
      </c>
    </row>
    <row r="185" spans="2:4">
      <c r="B185" s="696">
        <v>44097</v>
      </c>
      <c r="C185" s="693">
        <v>-7.7122439746304394E-3</v>
      </c>
      <c r="D185" s="693">
        <v>0</v>
      </c>
    </row>
    <row r="186" spans="2:4">
      <c r="B186" s="696">
        <v>44098</v>
      </c>
      <c r="C186" s="693">
        <v>-6.6207506485027601E-3</v>
      </c>
      <c r="D186" s="693">
        <v>0</v>
      </c>
    </row>
    <row r="187" spans="2:4">
      <c r="B187" s="696">
        <v>44099</v>
      </c>
      <c r="C187" s="693">
        <v>-6.0724937311394944E-3</v>
      </c>
      <c r="D187" s="693">
        <v>0</v>
      </c>
    </row>
    <row r="188" spans="2:4">
      <c r="B188" s="696">
        <v>44102</v>
      </c>
      <c r="C188" s="693">
        <v>-7.6360938290608305E-3</v>
      </c>
      <c r="D188" s="693">
        <v>0</v>
      </c>
    </row>
    <row r="189" spans="2:4">
      <c r="B189" s="696">
        <v>44103</v>
      </c>
      <c r="C189" s="693">
        <v>-8.377998438061085E-3</v>
      </c>
      <c r="D189" s="693">
        <v>0</v>
      </c>
    </row>
    <row r="190" spans="2:4">
      <c r="B190" s="696">
        <v>44104</v>
      </c>
      <c r="C190" s="693">
        <v>-7.1661886714949885E-3</v>
      </c>
      <c r="D190" s="693">
        <v>0</v>
      </c>
    </row>
    <row r="191" spans="2:4">
      <c r="B191" s="696">
        <v>44105</v>
      </c>
      <c r="C191" s="693">
        <v>-5.4712106516036085E-3</v>
      </c>
      <c r="D191" s="693">
        <v>0</v>
      </c>
    </row>
    <row r="192" spans="2:4">
      <c r="B192" s="696">
        <v>44106</v>
      </c>
      <c r="C192" s="693">
        <v>-7.2788837240220783E-3</v>
      </c>
      <c r="D192" s="693">
        <v>0</v>
      </c>
    </row>
    <row r="193" spans="2:4">
      <c r="B193" s="696">
        <v>44109</v>
      </c>
      <c r="C193" s="693">
        <v>-5.5499512826860942E-3</v>
      </c>
      <c r="D193" s="693">
        <v>0</v>
      </c>
    </row>
    <row r="194" spans="2:4">
      <c r="B194" s="696">
        <v>44110</v>
      </c>
      <c r="C194" s="693">
        <v>-6.1952308513253396E-3</v>
      </c>
      <c r="D194" s="693">
        <v>0</v>
      </c>
    </row>
    <row r="195" spans="2:4">
      <c r="B195" s="696">
        <v>44111</v>
      </c>
      <c r="C195" s="693">
        <v>-5.4216757437117735E-3</v>
      </c>
      <c r="D195" s="693">
        <v>0</v>
      </c>
    </row>
    <row r="196" spans="2:4">
      <c r="B196" s="696">
        <v>44112</v>
      </c>
      <c r="C196" s="693">
        <v>-3.5834316899013841E-3</v>
      </c>
      <c r="D196" s="693">
        <v>0</v>
      </c>
    </row>
    <row r="197" spans="2:4">
      <c r="B197" s="696">
        <v>44113</v>
      </c>
      <c r="C197" s="693">
        <v>-1.9978289197084553E-3</v>
      </c>
      <c r="D197" s="693">
        <v>0</v>
      </c>
    </row>
    <row r="198" spans="2:4">
      <c r="B198" s="696">
        <v>44117</v>
      </c>
      <c r="C198" s="693">
        <v>-1.1815642188669484E-3</v>
      </c>
      <c r="D198" s="693">
        <v>0</v>
      </c>
    </row>
    <row r="199" spans="2:4">
      <c r="B199" s="696">
        <v>44118</v>
      </c>
      <c r="C199" s="693">
        <v>-3.5346959103654818E-4</v>
      </c>
      <c r="D199" s="693">
        <v>0</v>
      </c>
    </row>
    <row r="200" spans="2:4">
      <c r="B200" s="696">
        <v>44119</v>
      </c>
      <c r="C200" s="693">
        <v>-4.1770087069337158E-4</v>
      </c>
      <c r="D200" s="693">
        <v>0</v>
      </c>
    </row>
    <row r="201" spans="2:4">
      <c r="B201" s="696">
        <v>44120</v>
      </c>
      <c r="C201" s="693">
        <v>-3.7851006521671948E-4</v>
      </c>
      <c r="D201" s="693">
        <v>0</v>
      </c>
    </row>
    <row r="202" spans="2:4">
      <c r="B202" s="696">
        <v>44123</v>
      </c>
      <c r="C202" s="693">
        <v>-5.805167737306105E-4</v>
      </c>
      <c r="D202" s="693">
        <v>0</v>
      </c>
    </row>
    <row r="203" spans="2:4">
      <c r="B203" s="696">
        <v>44124</v>
      </c>
      <c r="C203" s="693">
        <v>0</v>
      </c>
      <c r="D203" s="693">
        <v>0</v>
      </c>
    </row>
    <row r="204" spans="2:4">
      <c r="B204" s="696">
        <v>44125</v>
      </c>
      <c r="C204" s="693">
        <v>0</v>
      </c>
      <c r="D204" s="693">
        <v>0</v>
      </c>
    </row>
    <row r="205" spans="2:4">
      <c r="B205" s="696">
        <v>44126</v>
      </c>
      <c r="C205" s="693">
        <v>0</v>
      </c>
      <c r="D205" s="693">
        <v>0</v>
      </c>
    </row>
    <row r="206" spans="2:4">
      <c r="B206" s="696">
        <v>44127</v>
      </c>
      <c r="C206" s="693">
        <v>0</v>
      </c>
      <c r="D206" s="693">
        <v>0</v>
      </c>
    </row>
    <row r="207" spans="2:4">
      <c r="B207" s="696">
        <v>44130</v>
      </c>
      <c r="C207" s="693">
        <v>-1.2452549187638162E-3</v>
      </c>
      <c r="D207" s="693">
        <v>0</v>
      </c>
    </row>
    <row r="208" spans="2:4">
      <c r="B208" s="696">
        <v>44131</v>
      </c>
      <c r="C208" s="693">
        <v>-1.599686638747766E-3</v>
      </c>
      <c r="D208" s="693">
        <v>0</v>
      </c>
    </row>
    <row r="209" spans="2:4">
      <c r="B209" s="696">
        <v>44132</v>
      </c>
      <c r="C209" s="693">
        <v>-5.6068185136221027E-3</v>
      </c>
      <c r="D209" s="693">
        <v>0</v>
      </c>
    </row>
    <row r="210" spans="2:4">
      <c r="B210" s="696">
        <v>44133</v>
      </c>
      <c r="C210" s="693">
        <v>-3.7199566940201434E-3</v>
      </c>
      <c r="D210" s="693">
        <v>0</v>
      </c>
    </row>
    <row r="211" spans="2:4">
      <c r="B211" s="696">
        <v>44134</v>
      </c>
      <c r="C211" s="693">
        <v>-6.323900667763338E-3</v>
      </c>
      <c r="D211" s="693">
        <v>0</v>
      </c>
    </row>
    <row r="212" spans="2:4">
      <c r="B212" s="696">
        <v>44138</v>
      </c>
      <c r="C212" s="693">
        <v>-3.9418238669655103E-3</v>
      </c>
      <c r="D212" s="693">
        <v>0</v>
      </c>
    </row>
    <row r="213" spans="2:4">
      <c r="B213" s="696">
        <v>44139</v>
      </c>
      <c r="C213" s="693">
        <v>-1.0178503380282589E-3</v>
      </c>
      <c r="D213" s="693">
        <v>0</v>
      </c>
    </row>
    <row r="214" spans="2:4">
      <c r="B214" s="696">
        <v>44140</v>
      </c>
      <c r="C214" s="693">
        <v>0</v>
      </c>
      <c r="D214" s="693">
        <v>0</v>
      </c>
    </row>
    <row r="215" spans="2:4">
      <c r="B215" s="696">
        <v>44141</v>
      </c>
      <c r="C215" s="693">
        <v>0</v>
      </c>
      <c r="D215" s="693">
        <v>0</v>
      </c>
    </row>
    <row r="216" spans="2:4">
      <c r="B216" s="696">
        <v>44144</v>
      </c>
      <c r="C216" s="693">
        <v>0</v>
      </c>
      <c r="D216" s="693">
        <v>0</v>
      </c>
    </row>
    <row r="217" spans="2:4">
      <c r="B217" s="696">
        <v>44145</v>
      </c>
      <c r="C217" s="693">
        <v>-1.4853334397002538E-4</v>
      </c>
      <c r="D217" s="693">
        <v>0</v>
      </c>
    </row>
    <row r="218" spans="2:4">
      <c r="B218" s="696">
        <v>44146</v>
      </c>
      <c r="C218" s="693">
        <v>0</v>
      </c>
      <c r="D218" s="693">
        <v>0</v>
      </c>
    </row>
    <row r="219" spans="2:4">
      <c r="B219" s="696">
        <v>44147</v>
      </c>
      <c r="C219" s="693">
        <v>-2.0088004516819469E-3</v>
      </c>
      <c r="D219" s="693">
        <v>0</v>
      </c>
    </row>
    <row r="220" spans="2:4">
      <c r="B220" s="696">
        <v>44148</v>
      </c>
      <c r="C220" s="693">
        <v>-1.3967214005294881E-4</v>
      </c>
      <c r="D220" s="693">
        <v>0</v>
      </c>
    </row>
    <row r="221" spans="2:4">
      <c r="B221" s="696">
        <v>44151</v>
      </c>
      <c r="C221" s="693">
        <v>0</v>
      </c>
      <c r="D221" s="693">
        <v>0</v>
      </c>
    </row>
    <row r="222" spans="2:4">
      <c r="B222" s="696">
        <v>44152</v>
      </c>
      <c r="C222" s="693">
        <v>0</v>
      </c>
      <c r="D222" s="693">
        <v>0</v>
      </c>
    </row>
    <row r="223" spans="2:4">
      <c r="B223" s="696">
        <v>44153</v>
      </c>
      <c r="C223" s="693">
        <v>-5.4262396275872593E-4</v>
      </c>
      <c r="D223" s="693">
        <v>0</v>
      </c>
    </row>
    <row r="224" spans="2:4">
      <c r="B224" s="696">
        <v>44154</v>
      </c>
      <c r="C224" s="693">
        <v>0</v>
      </c>
      <c r="D224" s="693">
        <v>0</v>
      </c>
    </row>
    <row r="225" spans="2:4">
      <c r="B225" s="696">
        <v>44155</v>
      </c>
      <c r="C225" s="693">
        <v>-1.9452635466810086E-4</v>
      </c>
      <c r="D225" s="693">
        <v>0</v>
      </c>
    </row>
    <row r="226" spans="2:4">
      <c r="B226" s="696">
        <v>44158</v>
      </c>
      <c r="C226" s="693">
        <v>0</v>
      </c>
      <c r="D226" s="693">
        <v>0</v>
      </c>
    </row>
    <row r="227" spans="2:4">
      <c r="B227" s="696">
        <v>44159</v>
      </c>
      <c r="C227" s="693">
        <v>0</v>
      </c>
      <c r="D227" s="693">
        <v>0</v>
      </c>
    </row>
    <row r="228" spans="2:4">
      <c r="B228" s="696">
        <v>44160</v>
      </c>
      <c r="C228" s="693">
        <v>0</v>
      </c>
      <c r="D228" s="693">
        <v>0</v>
      </c>
    </row>
    <row r="229" spans="2:4">
      <c r="B229" s="696">
        <v>44161</v>
      </c>
      <c r="C229" s="693">
        <v>0</v>
      </c>
      <c r="D229" s="693">
        <v>0</v>
      </c>
    </row>
    <row r="230" spans="2:4">
      <c r="B230" s="696">
        <v>44162</v>
      </c>
      <c r="C230" s="693">
        <v>0</v>
      </c>
      <c r="D230" s="693">
        <v>0</v>
      </c>
    </row>
    <row r="231" spans="2:4">
      <c r="B231" s="696">
        <v>44165</v>
      </c>
      <c r="C231" s="693">
        <v>-6.6470697038045756E-4</v>
      </c>
      <c r="D231" s="693">
        <v>0</v>
      </c>
    </row>
    <row r="232" spans="2:4">
      <c r="B232" s="696">
        <v>44166</v>
      </c>
      <c r="C232" s="693">
        <v>0</v>
      </c>
      <c r="D232" s="693">
        <v>0</v>
      </c>
    </row>
    <row r="233" spans="2:4">
      <c r="B233" s="696">
        <v>44167</v>
      </c>
      <c r="C233" s="693">
        <v>0</v>
      </c>
      <c r="D233" s="693">
        <v>0</v>
      </c>
    </row>
    <row r="234" spans="2:4">
      <c r="B234" s="696">
        <v>44168</v>
      </c>
      <c r="C234" s="693">
        <v>0</v>
      </c>
      <c r="D234" s="693">
        <v>0</v>
      </c>
    </row>
    <row r="235" spans="2:4">
      <c r="B235" s="696">
        <v>44169</v>
      </c>
      <c r="C235" s="693">
        <v>0</v>
      </c>
      <c r="D235" s="693">
        <v>0</v>
      </c>
    </row>
    <row r="236" spans="2:4">
      <c r="B236" s="696">
        <v>44172</v>
      </c>
      <c r="C236" s="693">
        <v>-5.3804172790283822E-4</v>
      </c>
      <c r="D236" s="693">
        <v>0</v>
      </c>
    </row>
    <row r="237" spans="2:4">
      <c r="B237" s="696">
        <v>44173</v>
      </c>
      <c r="C237" s="693">
        <v>0</v>
      </c>
      <c r="D237" s="693">
        <v>0</v>
      </c>
    </row>
    <row r="238" spans="2:4">
      <c r="B238" s="696">
        <v>44174</v>
      </c>
      <c r="C238" s="693">
        <v>-1.0151023585639463E-3</v>
      </c>
      <c r="D238" s="693">
        <v>0</v>
      </c>
    </row>
    <row r="239" spans="2:4">
      <c r="B239" s="696">
        <v>44175</v>
      </c>
      <c r="C239" s="693">
        <v>0</v>
      </c>
      <c r="D239" s="693">
        <v>0</v>
      </c>
    </row>
    <row r="240" spans="2:4">
      <c r="B240" s="696">
        <v>44176</v>
      </c>
      <c r="C240" s="693">
        <v>0</v>
      </c>
      <c r="D240" s="693">
        <v>0</v>
      </c>
    </row>
    <row r="241" spans="2:4">
      <c r="B241" s="696">
        <v>44179</v>
      </c>
      <c r="C241" s="693">
        <v>0</v>
      </c>
      <c r="D241" s="693">
        <v>0</v>
      </c>
    </row>
    <row r="242" spans="2:4">
      <c r="B242" s="696">
        <v>44180</v>
      </c>
      <c r="C242" s="693">
        <v>0</v>
      </c>
      <c r="D242" s="693">
        <v>0</v>
      </c>
    </row>
    <row r="243" spans="2:4">
      <c r="B243" s="696">
        <v>44181</v>
      </c>
      <c r="C243" s="693">
        <v>0</v>
      </c>
      <c r="D243" s="693">
        <v>0</v>
      </c>
    </row>
    <row r="244" spans="2:4">
      <c r="B244" s="696">
        <v>44182</v>
      </c>
      <c r="C244" s="693">
        <v>0</v>
      </c>
      <c r="D244" s="693">
        <v>0</v>
      </c>
    </row>
    <row r="245" spans="2:4">
      <c r="B245" s="696">
        <v>44183</v>
      </c>
      <c r="C245" s="693">
        <v>0</v>
      </c>
      <c r="D245" s="693">
        <v>0</v>
      </c>
    </row>
    <row r="246" spans="2:4">
      <c r="B246" s="696">
        <v>44186</v>
      </c>
      <c r="C246" s="693">
        <v>-1.4006009735990643E-3</v>
      </c>
      <c r="D246" s="693">
        <v>0</v>
      </c>
    </row>
    <row r="247" spans="2:4">
      <c r="B247" s="696">
        <v>44187</v>
      </c>
      <c r="C247" s="693">
        <v>-1.2538700930543323E-3</v>
      </c>
      <c r="D247" s="693">
        <v>0</v>
      </c>
    </row>
    <row r="248" spans="2:4">
      <c r="B248" s="696">
        <v>44188</v>
      </c>
      <c r="C248" s="693">
        <v>0</v>
      </c>
      <c r="D248" s="693">
        <v>0</v>
      </c>
    </row>
    <row r="249" spans="2:4">
      <c r="B249" s="696">
        <v>44189</v>
      </c>
      <c r="C249" s="693">
        <v>0</v>
      </c>
      <c r="D249" s="693">
        <v>0</v>
      </c>
    </row>
    <row r="250" spans="2:4">
      <c r="B250" s="696">
        <v>44193</v>
      </c>
      <c r="C250" s="693">
        <v>0</v>
      </c>
      <c r="D250" s="693">
        <v>0</v>
      </c>
    </row>
    <row r="251" spans="2:4">
      <c r="B251" s="696">
        <v>44194</v>
      </c>
      <c r="C251" s="693">
        <v>0</v>
      </c>
      <c r="D251" s="693">
        <v>0</v>
      </c>
    </row>
    <row r="252" spans="2:4">
      <c r="B252" s="696">
        <v>44195</v>
      </c>
      <c r="C252" s="693">
        <v>0</v>
      </c>
      <c r="D252" s="693">
        <v>0</v>
      </c>
    </row>
    <row r="253" spans="2:4">
      <c r="B253" s="696">
        <v>44196</v>
      </c>
      <c r="C253" s="693">
        <v>0</v>
      </c>
      <c r="D253" s="693">
        <v>0</v>
      </c>
    </row>
    <row r="254" spans="2:4">
      <c r="B254" s="696">
        <v>44200</v>
      </c>
      <c r="C254" s="693">
        <v>-9.0856646810666408E-4</v>
      </c>
      <c r="D254" s="693">
        <v>0</v>
      </c>
    </row>
    <row r="255" spans="2:4">
      <c r="B255" s="696">
        <v>44201</v>
      </c>
      <c r="C255" s="693">
        <v>0</v>
      </c>
      <c r="D255" s="693">
        <v>0</v>
      </c>
    </row>
    <row r="256" spans="2:4">
      <c r="B256" s="696">
        <v>44202</v>
      </c>
      <c r="C256" s="693">
        <v>-1.5355541967673192E-3</v>
      </c>
      <c r="D256" s="693">
        <v>0</v>
      </c>
    </row>
    <row r="257" spans="2:4">
      <c r="B257" s="696">
        <v>44203</v>
      </c>
      <c r="C257" s="693">
        <v>-5.5875361723800587E-5</v>
      </c>
      <c r="D257" s="693">
        <v>0</v>
      </c>
    </row>
    <row r="258" spans="2:4">
      <c r="B258" s="696">
        <v>44204</v>
      </c>
      <c r="C258" s="693">
        <v>0</v>
      </c>
      <c r="D258" s="693">
        <v>0</v>
      </c>
    </row>
    <row r="259" spans="2:4">
      <c r="B259" s="696">
        <v>44207</v>
      </c>
      <c r="C259" s="693">
        <v>-9.9303142771101083E-4</v>
      </c>
      <c r="D259" s="693">
        <v>0</v>
      </c>
    </row>
    <row r="260" spans="2:4">
      <c r="B260" s="696">
        <v>44208</v>
      </c>
      <c r="C260" s="693">
        <v>0</v>
      </c>
      <c r="D260" s="693">
        <v>0</v>
      </c>
    </row>
    <row r="261" spans="2:4">
      <c r="B261" s="696">
        <v>44209</v>
      </c>
      <c r="C261" s="693">
        <v>-1.6101846884952753E-4</v>
      </c>
      <c r="D261" s="693">
        <v>0</v>
      </c>
    </row>
    <row r="262" spans="2:4">
      <c r="B262" s="696">
        <v>44210</v>
      </c>
      <c r="C262" s="693">
        <v>0</v>
      </c>
      <c r="D262" s="693">
        <v>0</v>
      </c>
    </row>
    <row r="263" spans="2:4">
      <c r="B263" s="696">
        <v>44211</v>
      </c>
      <c r="C263" s="693">
        <v>-1.2108930631418158E-3</v>
      </c>
      <c r="D263" s="693">
        <v>0</v>
      </c>
    </row>
    <row r="264" spans="2:4">
      <c r="B264" s="696">
        <v>44214</v>
      </c>
      <c r="C264" s="693">
        <v>-1.1109801202274783E-3</v>
      </c>
      <c r="D264" s="693">
        <v>0</v>
      </c>
    </row>
    <row r="265" spans="2:4">
      <c r="B265" s="696">
        <v>44215</v>
      </c>
      <c r="C265" s="693">
        <v>-4.5189112973131884E-4</v>
      </c>
      <c r="D265" s="693">
        <v>0</v>
      </c>
    </row>
    <row r="266" spans="2:4">
      <c r="B266" s="696">
        <v>44216</v>
      </c>
      <c r="C266" s="693">
        <v>0</v>
      </c>
      <c r="D266" s="693">
        <v>0</v>
      </c>
    </row>
    <row r="267" spans="2:4">
      <c r="B267" s="696">
        <v>44217</v>
      </c>
      <c r="C267" s="693">
        <v>-5.1746983144684844E-4</v>
      </c>
      <c r="D267" s="693">
        <v>0</v>
      </c>
    </row>
    <row r="268" spans="2:4">
      <c r="B268" s="696">
        <v>44218</v>
      </c>
      <c r="C268" s="693">
        <v>-1.5941574292204219E-3</v>
      </c>
      <c r="D268" s="693">
        <v>0</v>
      </c>
    </row>
    <row r="269" spans="2:4">
      <c r="B269" s="696">
        <v>44221</v>
      </c>
      <c r="C269" s="693">
        <v>-1.7389696303590219E-3</v>
      </c>
      <c r="D269" s="693">
        <v>0</v>
      </c>
    </row>
    <row r="270" spans="2:4">
      <c r="B270" s="696">
        <v>44222</v>
      </c>
      <c r="C270" s="693">
        <v>-2.398294037011639E-3</v>
      </c>
      <c r="D270" s="693">
        <v>0</v>
      </c>
    </row>
    <row r="271" spans="2:4">
      <c r="B271" s="696">
        <v>44223</v>
      </c>
      <c r="C271" s="693">
        <v>-5.5477852538881045E-3</v>
      </c>
      <c r="D271" s="693">
        <v>0</v>
      </c>
    </row>
    <row r="272" spans="2:4">
      <c r="B272" s="696">
        <v>44224</v>
      </c>
      <c r="C272" s="693">
        <v>-2.4370415528398581E-3</v>
      </c>
      <c r="D272" s="693">
        <v>0</v>
      </c>
    </row>
    <row r="273" spans="2:4">
      <c r="B273" s="696">
        <v>44225</v>
      </c>
      <c r="C273" s="693">
        <v>-5.4829062108726623E-3</v>
      </c>
      <c r="D273" s="693">
        <v>0</v>
      </c>
    </row>
    <row r="274" spans="2:4">
      <c r="B274" s="696">
        <v>44228</v>
      </c>
      <c r="C274" s="693">
        <v>-1.675026582688699E-3</v>
      </c>
      <c r="D274" s="693">
        <v>0</v>
      </c>
    </row>
    <row r="275" spans="2:4">
      <c r="B275" s="696">
        <v>44229</v>
      </c>
      <c r="C275" s="693">
        <v>0</v>
      </c>
      <c r="D275" s="693">
        <v>0</v>
      </c>
    </row>
    <row r="276" spans="2:4">
      <c r="B276" s="696">
        <v>44230</v>
      </c>
      <c r="C276" s="693">
        <v>0</v>
      </c>
      <c r="D276" s="693">
        <v>0</v>
      </c>
    </row>
    <row r="277" spans="2:4">
      <c r="B277" s="696">
        <v>44231</v>
      </c>
      <c r="C277" s="693">
        <v>0</v>
      </c>
      <c r="D277" s="693">
        <v>0</v>
      </c>
    </row>
    <row r="278" spans="2:4">
      <c r="B278" s="696">
        <v>44232</v>
      </c>
      <c r="C278" s="693">
        <v>0</v>
      </c>
      <c r="D278" s="693">
        <v>0</v>
      </c>
    </row>
    <row r="279" spans="2:4">
      <c r="B279" s="696">
        <v>44235</v>
      </c>
      <c r="C279" s="693">
        <v>0</v>
      </c>
      <c r="D279" s="693">
        <v>0</v>
      </c>
    </row>
    <row r="280" spans="2:4">
      <c r="B280" s="696">
        <v>44236</v>
      </c>
      <c r="C280" s="693">
        <v>-2.1441997494320297E-4</v>
      </c>
      <c r="D280" s="693">
        <v>0</v>
      </c>
    </row>
    <row r="281" spans="2:4">
      <c r="B281" s="696">
        <v>44237</v>
      </c>
      <c r="C281" s="693">
        <v>-1.2478585531020547E-3</v>
      </c>
      <c r="D281" s="693">
        <v>0</v>
      </c>
    </row>
    <row r="282" spans="2:4">
      <c r="B282" s="696">
        <v>44238</v>
      </c>
      <c r="C282" s="693">
        <v>0</v>
      </c>
      <c r="D282" s="693">
        <v>0</v>
      </c>
    </row>
    <row r="283" spans="2:4">
      <c r="B283" s="696">
        <v>44239</v>
      </c>
      <c r="C283" s="693">
        <v>0</v>
      </c>
      <c r="D283" s="693">
        <v>0</v>
      </c>
    </row>
    <row r="284" spans="2:4">
      <c r="B284" s="696">
        <v>44244</v>
      </c>
      <c r="C284" s="693">
        <v>0</v>
      </c>
      <c r="D284" s="693">
        <v>0</v>
      </c>
    </row>
    <row r="285" spans="2:4">
      <c r="B285" s="696">
        <v>44245</v>
      </c>
      <c r="C285" s="693">
        <v>-7.2083922300991699E-4</v>
      </c>
      <c r="D285" s="693">
        <v>0</v>
      </c>
    </row>
    <row r="286" spans="2:4">
      <c r="B286" s="696">
        <v>44246</v>
      </c>
      <c r="C286" s="693">
        <v>0</v>
      </c>
      <c r="D286" s="693">
        <v>0</v>
      </c>
    </row>
    <row r="287" spans="2:4">
      <c r="B287" s="696">
        <v>44249</v>
      </c>
      <c r="C287" s="693">
        <v>-3.038817340549782E-3</v>
      </c>
      <c r="D287" s="693">
        <v>0</v>
      </c>
    </row>
    <row r="288" spans="2:4">
      <c r="B288" s="696">
        <v>44250</v>
      </c>
      <c r="C288" s="693">
        <v>-2.0482849939582604E-3</v>
      </c>
      <c r="D288" s="693">
        <v>0</v>
      </c>
    </row>
    <row r="289" spans="2:4">
      <c r="B289" s="696">
        <v>44251</v>
      </c>
      <c r="C289" s="693">
        <v>-4.1214280408619075E-4</v>
      </c>
      <c r="D289" s="693">
        <v>0</v>
      </c>
    </row>
    <row r="290" spans="2:4">
      <c r="B290" s="696">
        <v>44252</v>
      </c>
      <c r="C290" s="693">
        <v>-3.9677163271468752E-3</v>
      </c>
      <c r="D290" s="693">
        <v>0</v>
      </c>
    </row>
    <row r="291" spans="2:4">
      <c r="B291" s="696">
        <v>44253</v>
      </c>
      <c r="C291" s="693">
        <v>-6.436491850717263E-3</v>
      </c>
      <c r="D291" s="693">
        <v>0</v>
      </c>
    </row>
    <row r="292" spans="2:4">
      <c r="B292" s="696">
        <v>44256</v>
      </c>
      <c r="C292" s="693">
        <v>-4.209590567702981E-3</v>
      </c>
      <c r="D292" s="693">
        <v>0</v>
      </c>
    </row>
    <row r="293" spans="2:4">
      <c r="B293" s="696">
        <v>44257</v>
      </c>
      <c r="C293" s="693">
        <v>-4.5929166025103774E-3</v>
      </c>
      <c r="D293" s="693">
        <v>0</v>
      </c>
    </row>
    <row r="294" spans="2:4">
      <c r="B294" s="696">
        <v>44258</v>
      </c>
      <c r="C294" s="693">
        <v>-5.0418489236301323E-3</v>
      </c>
      <c r="D294" s="693">
        <v>0</v>
      </c>
    </row>
    <row r="295" spans="2:4">
      <c r="B295" s="696">
        <v>44259</v>
      </c>
      <c r="C295" s="693">
        <v>-4.8027470356877267E-3</v>
      </c>
      <c r="D295" s="693">
        <v>0</v>
      </c>
    </row>
    <row r="296" spans="2:4">
      <c r="B296" s="696">
        <v>44260</v>
      </c>
      <c r="C296" s="693">
        <v>-2.6745645349647296E-3</v>
      </c>
      <c r="D296" s="693">
        <v>0</v>
      </c>
    </row>
    <row r="297" spans="2:4">
      <c r="B297" s="696">
        <v>44263</v>
      </c>
      <c r="C297" s="693">
        <v>-6.9978336207682235E-3</v>
      </c>
      <c r="D297" s="693">
        <v>0</v>
      </c>
    </row>
    <row r="298" spans="2:4">
      <c r="B298" s="696">
        <v>44264</v>
      </c>
      <c r="C298" s="693">
        <v>-6.364956123996568E-3</v>
      </c>
      <c r="D298" s="693">
        <v>0</v>
      </c>
    </row>
    <row r="299" spans="2:4">
      <c r="B299" s="696">
        <v>44265</v>
      </c>
      <c r="C299" s="693">
        <v>-5.5983479291343841E-3</v>
      </c>
      <c r="D299" s="693">
        <v>0</v>
      </c>
    </row>
    <row r="300" spans="2:4">
      <c r="B300" s="696">
        <v>44266</v>
      </c>
      <c r="C300" s="693">
        <v>-1.7905642967720459E-3</v>
      </c>
      <c r="D300" s="693">
        <v>0</v>
      </c>
    </row>
    <row r="301" spans="2:4">
      <c r="B301" s="696">
        <v>44267</v>
      </c>
      <c r="C301" s="693">
        <v>-1.3934288250833093E-3</v>
      </c>
      <c r="D301" s="693">
        <v>0</v>
      </c>
    </row>
    <row r="302" spans="2:4">
      <c r="B302" s="696">
        <v>44270</v>
      </c>
      <c r="C302" s="693">
        <v>-6.5275853610724521E-4</v>
      </c>
      <c r="D302" s="693">
        <v>0</v>
      </c>
    </row>
    <row r="303" spans="2:4">
      <c r="B303" s="696">
        <v>44271</v>
      </c>
      <c r="C303" s="693">
        <v>-1.060567128715828E-3</v>
      </c>
      <c r="D303" s="693">
        <v>0</v>
      </c>
    </row>
    <row r="304" spans="2:4">
      <c r="B304" s="696">
        <v>44272</v>
      </c>
      <c r="C304" s="693">
        <v>0</v>
      </c>
      <c r="D304" s="693">
        <v>0</v>
      </c>
    </row>
    <row r="305" spans="2:4">
      <c r="B305" s="696">
        <v>44273</v>
      </c>
      <c r="C305" s="693">
        <v>-3.7687152272282143E-3</v>
      </c>
      <c r="D305" s="693">
        <v>0</v>
      </c>
    </row>
    <row r="306" spans="2:4">
      <c r="B306" s="696">
        <v>44274</v>
      </c>
      <c r="C306" s="693">
        <v>-1.7526786562273022E-3</v>
      </c>
      <c r="D306" s="693">
        <v>0</v>
      </c>
    </row>
    <row r="307" spans="2:4">
      <c r="B307" s="696">
        <v>44277</v>
      </c>
      <c r="C307" s="693">
        <v>-1.764133465201545E-3</v>
      </c>
      <c r="D307" s="693">
        <v>0</v>
      </c>
    </row>
    <row r="308" spans="2:4">
      <c r="B308" s="696">
        <v>44278</v>
      </c>
      <c r="C308" s="693">
        <v>-2.6458715868448168E-3</v>
      </c>
      <c r="D308" s="693">
        <v>0</v>
      </c>
    </row>
    <row r="309" spans="2:4">
      <c r="B309" s="696">
        <v>44279</v>
      </c>
      <c r="C309" s="693">
        <v>-3.9126298390714798E-3</v>
      </c>
      <c r="D309" s="693">
        <v>0</v>
      </c>
    </row>
    <row r="310" spans="2:4">
      <c r="B310" s="696">
        <v>44280</v>
      </c>
      <c r="C310" s="693">
        <v>-2.4175515442421691E-3</v>
      </c>
      <c r="D310" s="693">
        <v>0</v>
      </c>
    </row>
    <row r="311" spans="2:4">
      <c r="B311" s="696">
        <v>44281</v>
      </c>
      <c r="C311" s="693">
        <v>-7.6761120356194645E-4</v>
      </c>
      <c r="D311" s="693">
        <v>0</v>
      </c>
    </row>
    <row r="312" spans="2:4">
      <c r="B312" s="696">
        <v>44284</v>
      </c>
      <c r="C312" s="693">
        <v>-6.2305909824933448E-4</v>
      </c>
      <c r="D312" s="693">
        <v>0</v>
      </c>
    </row>
    <row r="313" spans="2:4">
      <c r="B313" s="696">
        <v>44285</v>
      </c>
      <c r="C313" s="693">
        <v>0</v>
      </c>
      <c r="D313" s="693">
        <v>0</v>
      </c>
    </row>
    <row r="314" spans="2:4">
      <c r="B314" s="696">
        <v>44286</v>
      </c>
      <c r="C314" s="693">
        <v>0</v>
      </c>
      <c r="D314" s="693">
        <v>0</v>
      </c>
    </row>
    <row r="315" spans="2:4">
      <c r="B315" s="696">
        <v>44287</v>
      </c>
      <c r="C315" s="693">
        <v>0</v>
      </c>
      <c r="D315" s="693">
        <v>0</v>
      </c>
    </row>
    <row r="316" spans="2:4">
      <c r="B316" s="696">
        <v>44291</v>
      </c>
      <c r="C316" s="693">
        <v>0</v>
      </c>
      <c r="D316" s="693">
        <v>0</v>
      </c>
    </row>
    <row r="317" spans="2:4">
      <c r="B317" s="696">
        <v>44292</v>
      </c>
      <c r="C317" s="693">
        <v>0</v>
      </c>
      <c r="D317" s="693">
        <v>0</v>
      </c>
    </row>
    <row r="318" spans="2:4">
      <c r="B318" s="696">
        <v>44293</v>
      </c>
      <c r="C318" s="693">
        <v>0</v>
      </c>
      <c r="D318" s="693">
        <v>0</v>
      </c>
    </row>
    <row r="319" spans="2:4">
      <c r="B319" s="696">
        <v>44294</v>
      </c>
      <c r="C319" s="693">
        <v>0</v>
      </c>
      <c r="D319" s="693">
        <v>0</v>
      </c>
    </row>
    <row r="320" spans="2:4">
      <c r="B320" s="696">
        <v>44295</v>
      </c>
      <c r="C320" s="693">
        <v>0</v>
      </c>
      <c r="D320" s="693">
        <v>0</v>
      </c>
    </row>
    <row r="321" spans="2:4">
      <c r="B321" s="696">
        <v>44298</v>
      </c>
      <c r="C321" s="693">
        <v>0</v>
      </c>
      <c r="D321" s="693">
        <v>0</v>
      </c>
    </row>
    <row r="322" spans="2:4">
      <c r="B322" s="696">
        <v>44299</v>
      </c>
      <c r="C322" s="693">
        <v>-1.836156766443775E-4</v>
      </c>
      <c r="D322" s="693">
        <v>0</v>
      </c>
    </row>
    <row r="323" spans="2:4">
      <c r="B323" s="696">
        <v>44300</v>
      </c>
      <c r="C323" s="693">
        <v>0</v>
      </c>
      <c r="D323" s="693">
        <v>0</v>
      </c>
    </row>
    <row r="324" spans="2:4">
      <c r="B324" s="696">
        <v>44301</v>
      </c>
      <c r="C324" s="693">
        <v>0</v>
      </c>
      <c r="D324" s="693">
        <v>0</v>
      </c>
    </row>
    <row r="325" spans="2:4">
      <c r="B325" s="696">
        <v>44302</v>
      </c>
      <c r="C325" s="693">
        <v>0</v>
      </c>
      <c r="D325" s="693">
        <v>0</v>
      </c>
    </row>
    <row r="326" spans="2:4">
      <c r="B326" s="696">
        <v>44305</v>
      </c>
      <c r="C326" s="693">
        <v>0</v>
      </c>
      <c r="D326" s="693">
        <v>0</v>
      </c>
    </row>
    <row r="327" spans="2:4">
      <c r="B327" s="696">
        <v>44306</v>
      </c>
      <c r="C327" s="693">
        <v>-1.3020958874858657E-3</v>
      </c>
      <c r="D327" s="693">
        <v>0</v>
      </c>
    </row>
    <row r="328" spans="2:4">
      <c r="B328" s="696">
        <v>44308</v>
      </c>
      <c r="C328" s="693">
        <v>-1.2919878395727391E-3</v>
      </c>
      <c r="D328" s="693">
        <v>0</v>
      </c>
    </row>
    <row r="329" spans="2:4">
      <c r="B329" s="696">
        <v>44309</v>
      </c>
      <c r="C329" s="693">
        <v>0</v>
      </c>
      <c r="D329" s="693">
        <v>0</v>
      </c>
    </row>
    <row r="330" spans="2:4">
      <c r="B330" s="696">
        <v>44312</v>
      </c>
      <c r="C330" s="693">
        <v>0</v>
      </c>
      <c r="D330" s="693">
        <v>0</v>
      </c>
    </row>
    <row r="331" spans="2:4">
      <c r="B331" s="696">
        <v>44313</v>
      </c>
      <c r="C331" s="693">
        <v>0</v>
      </c>
      <c r="D331" s="693">
        <v>0</v>
      </c>
    </row>
    <row r="332" spans="2:4">
      <c r="B332" s="696">
        <v>44314</v>
      </c>
      <c r="C332" s="693">
        <v>0</v>
      </c>
      <c r="D332" s="693">
        <v>0</v>
      </c>
    </row>
    <row r="333" spans="2:4">
      <c r="B333" s="696">
        <v>44315</v>
      </c>
      <c r="C333" s="693">
        <v>0</v>
      </c>
      <c r="D333" s="693">
        <v>0</v>
      </c>
    </row>
    <row r="334" spans="2:4">
      <c r="B334" s="696">
        <v>44316</v>
      </c>
      <c r="C334" s="693">
        <v>-9.6631934186297563E-5</v>
      </c>
      <c r="D334" s="693">
        <v>0</v>
      </c>
    </row>
    <row r="335" spans="2:4">
      <c r="B335" s="696">
        <v>44319</v>
      </c>
      <c r="C335" s="693">
        <v>0</v>
      </c>
      <c r="D335" s="693">
        <v>0</v>
      </c>
    </row>
    <row r="336" spans="2:4">
      <c r="B336" s="696">
        <v>44320</v>
      </c>
      <c r="C336" s="693">
        <v>-1.1260647094050169E-3</v>
      </c>
      <c r="D336" s="693">
        <v>0</v>
      </c>
    </row>
    <row r="337" spans="2:4">
      <c r="B337" s="696">
        <v>44321</v>
      </c>
      <c r="C337" s="693">
        <v>-3.0648593633664234E-5</v>
      </c>
      <c r="D337" s="693">
        <v>0</v>
      </c>
    </row>
    <row r="338" spans="2:4">
      <c r="B338" s="696">
        <v>44322</v>
      </c>
      <c r="C338" s="693">
        <v>-3.0109939902678295E-4</v>
      </c>
      <c r="D338" s="693">
        <v>0</v>
      </c>
    </row>
    <row r="339" spans="2:4">
      <c r="B339" s="696">
        <v>44323</v>
      </c>
      <c r="C339" s="693">
        <v>0</v>
      </c>
      <c r="D339" s="693">
        <v>0</v>
      </c>
    </row>
    <row r="340" spans="2:4">
      <c r="B340" s="696">
        <v>44326</v>
      </c>
      <c r="C340" s="693">
        <v>-1.2023326232495357E-3</v>
      </c>
      <c r="D340" s="693">
        <v>0</v>
      </c>
    </row>
    <row r="341" spans="2:4">
      <c r="B341" s="696">
        <v>44327</v>
      </c>
      <c r="C341" s="693">
        <v>-6.5808133399103408E-4</v>
      </c>
      <c r="D341" s="693">
        <v>0</v>
      </c>
    </row>
    <row r="342" spans="2:4">
      <c r="B342" s="696">
        <v>44328</v>
      </c>
      <c r="C342" s="693">
        <v>-2.9113293324404266E-3</v>
      </c>
      <c r="D342" s="693">
        <v>0</v>
      </c>
    </row>
    <row r="343" spans="2:4">
      <c r="B343" s="696">
        <v>44329</v>
      </c>
      <c r="C343" s="693">
        <v>-2.3171967970682106E-3</v>
      </c>
      <c r="D343" s="693">
        <v>0</v>
      </c>
    </row>
    <row r="344" spans="2:4">
      <c r="B344" s="696">
        <v>44330</v>
      </c>
      <c r="C344" s="693">
        <v>-3.7872884742995439E-4</v>
      </c>
      <c r="D344" s="693">
        <v>0</v>
      </c>
    </row>
    <row r="345" spans="2:4">
      <c r="B345" s="696">
        <v>44333</v>
      </c>
      <c r="C345" s="693">
        <v>0</v>
      </c>
      <c r="D345" s="693">
        <v>0</v>
      </c>
    </row>
    <row r="346" spans="2:4">
      <c r="B346" s="696">
        <v>44334</v>
      </c>
      <c r="C346" s="693">
        <v>-4.2527147750859307E-4</v>
      </c>
      <c r="D346" s="693">
        <v>0</v>
      </c>
    </row>
    <row r="347" spans="2:4">
      <c r="B347" s="696">
        <v>44335</v>
      </c>
      <c r="C347" s="693">
        <v>-9.5629228939841937E-4</v>
      </c>
      <c r="D347" s="693">
        <v>0</v>
      </c>
    </row>
    <row r="348" spans="2:4">
      <c r="B348" s="696">
        <v>44336</v>
      </c>
      <c r="C348" s="693">
        <v>0</v>
      </c>
      <c r="D348" s="693">
        <v>0</v>
      </c>
    </row>
    <row r="349" spans="2:4">
      <c r="B349" s="696">
        <v>44337</v>
      </c>
      <c r="C349" s="693">
        <v>0</v>
      </c>
      <c r="D349" s="693">
        <v>0</v>
      </c>
    </row>
    <row r="350" spans="2:4">
      <c r="B350" s="696">
        <v>44340</v>
      </c>
      <c r="C350" s="693">
        <v>0</v>
      </c>
      <c r="D350" s="693">
        <v>0</v>
      </c>
    </row>
    <row r="351" spans="2:4">
      <c r="B351" s="696">
        <v>44341</v>
      </c>
      <c r="C351" s="693">
        <v>-9.0886104420495606E-4</v>
      </c>
      <c r="D351" s="693">
        <v>0</v>
      </c>
    </row>
    <row r="352" spans="2:4">
      <c r="B352" s="696">
        <v>44342</v>
      </c>
      <c r="C352" s="693">
        <v>-2.4122479417498788E-4</v>
      </c>
      <c r="D352" s="693">
        <v>0</v>
      </c>
    </row>
    <row r="353" spans="2:4">
      <c r="B353" s="696">
        <v>44343</v>
      </c>
      <c r="C353" s="693">
        <v>0</v>
      </c>
      <c r="D353" s="693">
        <v>0</v>
      </c>
    </row>
    <row r="354" spans="2:4">
      <c r="B354" s="696">
        <v>44344</v>
      </c>
      <c r="C354" s="693">
        <v>0</v>
      </c>
      <c r="D354" s="693">
        <v>0</v>
      </c>
    </row>
    <row r="355" spans="2:4">
      <c r="B355" s="696">
        <v>44347</v>
      </c>
      <c r="C355" s="693">
        <v>0</v>
      </c>
      <c r="D355" s="693">
        <v>0</v>
      </c>
    </row>
    <row r="356" spans="2:4">
      <c r="B356" s="696">
        <v>44348</v>
      </c>
      <c r="C356" s="693">
        <v>0</v>
      </c>
      <c r="D356" s="693">
        <v>0</v>
      </c>
    </row>
    <row r="357" spans="2:4">
      <c r="B357" s="696">
        <v>44349</v>
      </c>
      <c r="C357" s="693">
        <v>-2.3763685293443082E-5</v>
      </c>
      <c r="D357" s="693">
        <v>0</v>
      </c>
    </row>
    <row r="358" spans="2:4">
      <c r="B358" s="696">
        <v>44351</v>
      </c>
      <c r="C358" s="693">
        <v>0</v>
      </c>
      <c r="D358" s="693">
        <v>0</v>
      </c>
    </row>
    <row r="359" spans="2:4">
      <c r="B359" s="696">
        <v>44354</v>
      </c>
      <c r="C359" s="693">
        <v>0</v>
      </c>
      <c r="D359" s="693">
        <v>0</v>
      </c>
    </row>
    <row r="360" spans="2:4">
      <c r="B360" s="696">
        <v>44355</v>
      </c>
      <c r="C360" s="693">
        <v>-4.1176611842330679E-4</v>
      </c>
      <c r="D360" s="693">
        <v>0</v>
      </c>
    </row>
    <row r="361" spans="2:4">
      <c r="B361" s="696">
        <v>44356</v>
      </c>
      <c r="C361" s="693">
        <v>-5.5419115881127912E-4</v>
      </c>
      <c r="D361" s="693">
        <v>0</v>
      </c>
    </row>
    <row r="362" spans="2:4">
      <c r="B362" s="696">
        <v>44357</v>
      </c>
      <c r="C362" s="693">
        <v>0</v>
      </c>
      <c r="D362" s="693">
        <v>0</v>
      </c>
    </row>
    <row r="363" spans="2:4">
      <c r="B363" s="696">
        <v>44358</v>
      </c>
      <c r="C363" s="693">
        <v>-4.0336723001288544E-4</v>
      </c>
      <c r="D363" s="693">
        <v>0</v>
      </c>
    </row>
    <row r="364" spans="2:4">
      <c r="B364" s="696">
        <v>44361</v>
      </c>
      <c r="C364" s="693">
        <v>0</v>
      </c>
      <c r="D364" s="693">
        <v>0</v>
      </c>
    </row>
    <row r="365" spans="2:4">
      <c r="B365" s="696">
        <v>44362</v>
      </c>
      <c r="C365" s="693">
        <v>0</v>
      </c>
      <c r="D365" s="693">
        <v>0</v>
      </c>
    </row>
    <row r="366" spans="2:4">
      <c r="B366" s="696">
        <v>44363</v>
      </c>
      <c r="C366" s="693">
        <v>0</v>
      </c>
      <c r="D366" s="693">
        <v>0</v>
      </c>
    </row>
    <row r="367" spans="2:4">
      <c r="B367" s="696">
        <v>44364</v>
      </c>
      <c r="C367" s="693">
        <v>-5.7987952993443503E-4</v>
      </c>
      <c r="D367" s="693">
        <v>0</v>
      </c>
    </row>
    <row r="368" spans="2:4">
      <c r="B368" s="696">
        <v>44365</v>
      </c>
      <c r="C368" s="693">
        <v>-4.3139631493105401E-4</v>
      </c>
      <c r="D368" s="693">
        <v>0</v>
      </c>
    </row>
    <row r="369" spans="2:4">
      <c r="B369" s="696">
        <v>44368</v>
      </c>
      <c r="C369" s="693">
        <v>0</v>
      </c>
      <c r="D369" s="693">
        <v>0</v>
      </c>
    </row>
    <row r="370" spans="2:4">
      <c r="B370" s="696">
        <v>44369</v>
      </c>
      <c r="C370" s="693">
        <v>0</v>
      </c>
      <c r="D370" s="693">
        <v>0</v>
      </c>
    </row>
    <row r="371" spans="2:4">
      <c r="B371" s="696">
        <v>44370</v>
      </c>
      <c r="C371" s="693">
        <v>0</v>
      </c>
      <c r="D371" s="693">
        <v>0</v>
      </c>
    </row>
    <row r="372" spans="2:4">
      <c r="B372" s="696">
        <v>44371</v>
      </c>
      <c r="C372" s="693">
        <v>0</v>
      </c>
      <c r="D372" s="693">
        <v>0</v>
      </c>
    </row>
    <row r="373" spans="2:4">
      <c r="B373" s="696">
        <v>44372</v>
      </c>
      <c r="C373" s="693">
        <v>0</v>
      </c>
      <c r="D373" s="693">
        <v>0</v>
      </c>
    </row>
    <row r="374" spans="2:4">
      <c r="B374" s="696">
        <v>44375</v>
      </c>
      <c r="C374" s="693">
        <v>0</v>
      </c>
      <c r="D374" s="693">
        <v>0</v>
      </c>
    </row>
    <row r="375" spans="2:4">
      <c r="B375" s="696">
        <v>44376</v>
      </c>
      <c r="C375" s="693">
        <v>0</v>
      </c>
      <c r="D375" s="693">
        <v>0</v>
      </c>
    </row>
    <row r="376" spans="2:4">
      <c r="B376" s="696">
        <v>44377</v>
      </c>
      <c r="C376" s="693">
        <v>0</v>
      </c>
      <c r="D376" s="693">
        <v>0</v>
      </c>
    </row>
    <row r="377" spans="2:4">
      <c r="B377" s="696">
        <v>44378</v>
      </c>
      <c r="C377" s="693">
        <v>0</v>
      </c>
      <c r="D377" s="693">
        <v>0</v>
      </c>
    </row>
    <row r="378" spans="2:4">
      <c r="B378" s="696">
        <v>44379</v>
      </c>
      <c r="C378" s="693">
        <v>0</v>
      </c>
      <c r="D378" s="693">
        <v>0</v>
      </c>
    </row>
    <row r="379" spans="2:4">
      <c r="B379" s="696">
        <v>44382</v>
      </c>
      <c r="C379" s="693">
        <v>0</v>
      </c>
      <c r="D379" s="693">
        <v>0</v>
      </c>
    </row>
    <row r="380" spans="2:4">
      <c r="B380" s="696">
        <v>44383</v>
      </c>
      <c r="C380" s="693">
        <v>-2.7573301894494584E-3</v>
      </c>
      <c r="D380" s="693">
        <v>0</v>
      </c>
    </row>
    <row r="381" spans="2:4">
      <c r="B381" s="696">
        <v>44384</v>
      </c>
      <c r="C381" s="693">
        <v>-2.6489519114127891E-3</v>
      </c>
      <c r="D381" s="693">
        <v>0</v>
      </c>
    </row>
    <row r="382" spans="2:4">
      <c r="B382" s="696">
        <v>44385</v>
      </c>
      <c r="C382" s="693">
        <v>-4.5824008811907735E-3</v>
      </c>
      <c r="D382" s="693">
        <v>0</v>
      </c>
    </row>
    <row r="383" spans="2:4">
      <c r="B383" s="696">
        <v>44386</v>
      </c>
      <c r="C383" s="693">
        <v>-3.6889089887003346E-3</v>
      </c>
      <c r="D383" s="693">
        <v>0</v>
      </c>
    </row>
    <row r="384" spans="2:4">
      <c r="B384" s="696">
        <v>44389</v>
      </c>
      <c r="C384" s="693">
        <v>-1.6038198230023948E-3</v>
      </c>
      <c r="D384" s="693">
        <v>0</v>
      </c>
    </row>
    <row r="385" spans="2:4">
      <c r="B385" s="696">
        <v>44390</v>
      </c>
      <c r="C385" s="693">
        <v>-2.7118149011762238E-4</v>
      </c>
      <c r="D385" s="693">
        <v>0</v>
      </c>
    </row>
    <row r="386" spans="2:4">
      <c r="B386" s="696">
        <v>44391</v>
      </c>
      <c r="C386" s="693">
        <v>-4.1240076079307464E-4</v>
      </c>
      <c r="D386" s="693">
        <v>0</v>
      </c>
    </row>
    <row r="387" spans="2:4">
      <c r="B387" s="696">
        <v>44392</v>
      </c>
      <c r="C387" s="693">
        <v>-1.3810001254423998E-3</v>
      </c>
      <c r="D387" s="693">
        <v>0</v>
      </c>
    </row>
    <row r="388" spans="2:4">
      <c r="B388" s="696">
        <v>44393</v>
      </c>
      <c r="C388" s="693">
        <v>-1.6629405037208445E-3</v>
      </c>
      <c r="D388" s="693">
        <v>0</v>
      </c>
    </row>
    <row r="389" spans="2:4">
      <c r="B389" s="696">
        <v>44396</v>
      </c>
      <c r="C389" s="693">
        <v>-6.2213416463994253E-3</v>
      </c>
      <c r="D389" s="693">
        <v>0</v>
      </c>
    </row>
    <row r="390" spans="2:4">
      <c r="B390" s="696">
        <v>44397</v>
      </c>
      <c r="C390" s="693">
        <v>-4.7958973444669484E-3</v>
      </c>
      <c r="D390" s="693">
        <v>0</v>
      </c>
    </row>
    <row r="391" spans="2:4">
      <c r="B391" s="696">
        <v>44398</v>
      </c>
      <c r="C391" s="693">
        <v>-2.6484886324894541E-3</v>
      </c>
      <c r="D391" s="693">
        <v>0</v>
      </c>
    </row>
    <row r="392" spans="2:4">
      <c r="B392" s="696">
        <v>44399</v>
      </c>
      <c r="C392" s="693">
        <v>-1.3337909280811688E-3</v>
      </c>
      <c r="D392" s="693">
        <v>0</v>
      </c>
    </row>
    <row r="393" spans="2:4">
      <c r="B393" s="696">
        <v>44400</v>
      </c>
      <c r="C393" s="693">
        <v>-1.2699354815859376E-3</v>
      </c>
      <c r="D393" s="693">
        <v>0</v>
      </c>
    </row>
    <row r="394" spans="2:4">
      <c r="B394" s="696">
        <v>44403</v>
      </c>
      <c r="C394" s="693">
        <v>-1.5194291579484487E-3</v>
      </c>
      <c r="D394" s="693">
        <v>0</v>
      </c>
    </row>
    <row r="395" spans="2:4">
      <c r="B395" s="696">
        <v>44404</v>
      </c>
      <c r="C395" s="693">
        <v>-3.2332139107592583E-3</v>
      </c>
      <c r="D395" s="693">
        <v>0</v>
      </c>
    </row>
    <row r="396" spans="2:4">
      <c r="B396" s="696">
        <v>44405</v>
      </c>
      <c r="C396" s="693">
        <v>-1.9638102031586113E-3</v>
      </c>
      <c r="D396" s="693">
        <v>0</v>
      </c>
    </row>
    <row r="397" spans="2:4">
      <c r="B397" s="696">
        <v>44406</v>
      </c>
      <c r="C397" s="693">
        <v>-8.7873092951118448E-4</v>
      </c>
      <c r="D397" s="693">
        <v>0</v>
      </c>
    </row>
    <row r="398" spans="2:4">
      <c r="B398" s="696">
        <v>44407</v>
      </c>
      <c r="C398" s="693">
        <v>-3.8065574167026606E-3</v>
      </c>
      <c r="D398" s="693">
        <v>0</v>
      </c>
    </row>
    <row r="399" spans="2:4">
      <c r="B399" s="696">
        <v>44410</v>
      </c>
      <c r="C399" s="693">
        <v>-3.3630943753942821E-3</v>
      </c>
      <c r="D399" s="693">
        <v>0</v>
      </c>
    </row>
    <row r="400" spans="2:4">
      <c r="B400" s="696">
        <v>44411</v>
      </c>
      <c r="C400" s="693">
        <v>-2.547000861895965E-3</v>
      </c>
      <c r="D400" s="693">
        <v>0</v>
      </c>
    </row>
    <row r="401" spans="2:4">
      <c r="B401" s="696">
        <v>44412</v>
      </c>
      <c r="C401" s="693">
        <v>-2.9259306028489585E-3</v>
      </c>
      <c r="D401" s="693">
        <v>0</v>
      </c>
    </row>
    <row r="402" spans="2:4">
      <c r="B402" s="696">
        <v>44413</v>
      </c>
      <c r="C402" s="693">
        <v>-1.1079511045023471E-3</v>
      </c>
      <c r="D402" s="693">
        <v>0</v>
      </c>
    </row>
    <row r="403" spans="2:4">
      <c r="B403" s="696">
        <v>44414</v>
      </c>
      <c r="C403" s="693">
        <v>0</v>
      </c>
      <c r="D403" s="693">
        <v>0</v>
      </c>
    </row>
    <row r="404" spans="2:4">
      <c r="B404" s="696">
        <v>44417</v>
      </c>
      <c r="C404" s="693">
        <v>0</v>
      </c>
      <c r="D404" s="693">
        <v>0</v>
      </c>
    </row>
    <row r="405" spans="2:4">
      <c r="B405" s="696">
        <v>44418</v>
      </c>
      <c r="C405" s="693">
        <v>0</v>
      </c>
      <c r="D405" s="693">
        <v>0</v>
      </c>
    </row>
    <row r="406" spans="2:4">
      <c r="B406" s="696">
        <v>44419</v>
      </c>
      <c r="C406" s="693">
        <v>0</v>
      </c>
      <c r="D406" s="693">
        <v>0</v>
      </c>
    </row>
    <row r="407" spans="2:4">
      <c r="B407" s="696">
        <v>44420</v>
      </c>
      <c r="C407" s="693">
        <v>-6.5776433485587038E-4</v>
      </c>
      <c r="D407" s="693">
        <v>0</v>
      </c>
    </row>
    <row r="408" spans="2:4">
      <c r="B408" s="696">
        <v>44421</v>
      </c>
      <c r="C408" s="693">
        <v>-1.3193029185643024E-3</v>
      </c>
      <c r="D408" s="693">
        <v>0</v>
      </c>
    </row>
    <row r="409" spans="2:4">
      <c r="B409" s="696">
        <v>44424</v>
      </c>
      <c r="C409" s="693">
        <v>-3.7413657495717345E-3</v>
      </c>
      <c r="D409" s="693">
        <v>0</v>
      </c>
    </row>
    <row r="410" spans="2:4">
      <c r="B410" s="696">
        <v>44425</v>
      </c>
      <c r="C410" s="693">
        <v>-5.3233208783640684E-3</v>
      </c>
      <c r="D410" s="693">
        <v>0</v>
      </c>
    </row>
    <row r="411" spans="2:4">
      <c r="B411" s="696">
        <v>44426</v>
      </c>
      <c r="C411" s="693">
        <v>-5.749780369073143E-3</v>
      </c>
      <c r="D411" s="693">
        <v>0</v>
      </c>
    </row>
    <row r="412" spans="2:4">
      <c r="B412" s="696">
        <v>44427</v>
      </c>
      <c r="C412" s="693">
        <v>-4.6184107092496207E-3</v>
      </c>
      <c r="D412" s="693">
        <v>0</v>
      </c>
    </row>
    <row r="413" spans="2:4">
      <c r="B413" s="696">
        <v>44428</v>
      </c>
      <c r="C413" s="693">
        <v>-2.9307803034618329E-3</v>
      </c>
      <c r="D413" s="693">
        <v>0</v>
      </c>
    </row>
    <row r="414" spans="2:4">
      <c r="B414" s="696">
        <v>44431</v>
      </c>
      <c r="C414" s="693">
        <v>-2.6718790840790652E-3</v>
      </c>
      <c r="D414" s="693">
        <v>0</v>
      </c>
    </row>
    <row r="415" spans="2:4">
      <c r="B415" s="696">
        <v>44432</v>
      </c>
      <c r="C415" s="693">
        <v>0</v>
      </c>
      <c r="D415" s="693">
        <v>0</v>
      </c>
    </row>
    <row r="416" spans="2:4">
      <c r="B416" s="696">
        <v>44433</v>
      </c>
      <c r="C416" s="693">
        <v>0</v>
      </c>
      <c r="D416" s="693">
        <v>0</v>
      </c>
    </row>
    <row r="417" spans="2:4">
      <c r="B417" s="696">
        <v>44434</v>
      </c>
      <c r="C417" s="693">
        <v>-1.2911363812934118E-3</v>
      </c>
      <c r="D417" s="693">
        <v>0</v>
      </c>
    </row>
    <row r="418" spans="2:4">
      <c r="B418" s="696">
        <v>44435</v>
      </c>
      <c r="C418" s="693">
        <v>0</v>
      </c>
      <c r="D418" s="693">
        <v>0</v>
      </c>
    </row>
    <row r="419" spans="2:4">
      <c r="B419" s="696">
        <v>44438</v>
      </c>
      <c r="C419" s="693">
        <v>-6.2814199695782058E-5</v>
      </c>
      <c r="D419" s="693">
        <v>0</v>
      </c>
    </row>
    <row r="420" spans="2:4">
      <c r="B420" s="696">
        <v>44439</v>
      </c>
      <c r="C420" s="693">
        <v>-8.9733705090799809E-5</v>
      </c>
      <c r="D420" s="693">
        <v>0</v>
      </c>
    </row>
    <row r="421" spans="2:4">
      <c r="B421" s="696">
        <v>44440</v>
      </c>
      <c r="C421" s="693">
        <v>0</v>
      </c>
      <c r="D421" s="693">
        <v>0</v>
      </c>
    </row>
    <row r="422" spans="2:4">
      <c r="B422" s="696">
        <v>44441</v>
      </c>
      <c r="C422" s="693">
        <v>-5.3397016100897865E-4</v>
      </c>
      <c r="D422" s="693">
        <v>0</v>
      </c>
    </row>
    <row r="423" spans="2:4">
      <c r="B423" s="696">
        <v>44442</v>
      </c>
      <c r="C423" s="693">
        <v>0</v>
      </c>
      <c r="D423" s="693">
        <v>0</v>
      </c>
    </row>
    <row r="424" spans="2:4">
      <c r="B424" s="696">
        <v>44445</v>
      </c>
      <c r="C424" s="693">
        <v>0</v>
      </c>
      <c r="D424" s="693">
        <v>0</v>
      </c>
    </row>
    <row r="425" spans="2:4">
      <c r="B425" s="696">
        <v>44447</v>
      </c>
      <c r="C425" s="693">
        <v>-1.7615168237226086E-3</v>
      </c>
      <c r="D425" s="693">
        <v>0</v>
      </c>
    </row>
    <row r="426" spans="2:4">
      <c r="B426" s="696">
        <v>44448</v>
      </c>
      <c r="C426" s="693">
        <v>-4.9575172654625632E-4</v>
      </c>
      <c r="D426" s="693">
        <v>0</v>
      </c>
    </row>
    <row r="427" spans="2:4">
      <c r="B427" s="696">
        <v>44449</v>
      </c>
      <c r="C427" s="693">
        <v>-5.8164652841841136E-4</v>
      </c>
      <c r="D427" s="693">
        <v>0</v>
      </c>
    </row>
    <row r="428" spans="2:4">
      <c r="B428" s="696">
        <v>44452</v>
      </c>
      <c r="C428" s="693">
        <v>0</v>
      </c>
      <c r="D428" s="693">
        <v>0</v>
      </c>
    </row>
    <row r="429" spans="2:4">
      <c r="B429" s="696">
        <v>44453</v>
      </c>
      <c r="C429" s="693">
        <v>-3.9270196410590152E-4</v>
      </c>
      <c r="D429" s="693">
        <v>0</v>
      </c>
    </row>
    <row r="430" spans="2:4">
      <c r="B430" s="696">
        <v>44454</v>
      </c>
      <c r="C430" s="693">
        <v>0</v>
      </c>
      <c r="D430" s="693">
        <v>0</v>
      </c>
    </row>
    <row r="431" spans="2:4">
      <c r="B431" s="696">
        <v>44455</v>
      </c>
      <c r="C431" s="693">
        <v>0</v>
      </c>
      <c r="D431" s="693">
        <v>0</v>
      </c>
    </row>
    <row r="432" spans="2:4">
      <c r="B432" s="696">
        <v>44456</v>
      </c>
      <c r="C432" s="693">
        <v>-4.9858394394919348E-4</v>
      </c>
      <c r="D432" s="693">
        <v>0</v>
      </c>
    </row>
    <row r="433" spans="2:4">
      <c r="B433" s="696">
        <v>44459</v>
      </c>
      <c r="C433" s="693">
        <v>-3.7795118755976631E-3</v>
      </c>
      <c r="D433" s="693">
        <v>0</v>
      </c>
    </row>
    <row r="434" spans="2:4">
      <c r="B434" s="696">
        <v>44460</v>
      </c>
      <c r="C434" s="693">
        <v>-2.2836362778212438E-3</v>
      </c>
      <c r="D434" s="693">
        <v>0</v>
      </c>
    </row>
    <row r="435" spans="2:4">
      <c r="B435" s="696">
        <v>44461</v>
      </c>
      <c r="C435" s="693">
        <v>-1.7466755401240874E-4</v>
      </c>
      <c r="D435" s="693">
        <v>0</v>
      </c>
    </row>
    <row r="436" spans="2:4">
      <c r="B436" s="696">
        <v>44462</v>
      </c>
      <c r="C436" s="693">
        <v>0</v>
      </c>
      <c r="D436" s="693">
        <v>0</v>
      </c>
    </row>
    <row r="437" spans="2:4">
      <c r="B437" s="696">
        <v>44463</v>
      </c>
      <c r="C437" s="693">
        <v>0</v>
      </c>
      <c r="D437" s="693">
        <v>0</v>
      </c>
    </row>
    <row r="438" spans="2:4">
      <c r="B438" s="696">
        <v>44466</v>
      </c>
      <c r="C438" s="693">
        <v>0</v>
      </c>
      <c r="D438" s="693">
        <v>0</v>
      </c>
    </row>
    <row r="439" spans="2:4">
      <c r="B439" s="696">
        <v>44467</v>
      </c>
      <c r="C439" s="693">
        <v>-2.1596412749433913E-3</v>
      </c>
      <c r="D439" s="693">
        <v>0</v>
      </c>
    </row>
    <row r="440" spans="2:4">
      <c r="B440" s="696">
        <v>44468</v>
      </c>
      <c r="C440" s="693">
        <v>-1.3666788320237933E-3</v>
      </c>
      <c r="D440" s="693">
        <v>0</v>
      </c>
    </row>
    <row r="441" spans="2:4">
      <c r="B441" s="696">
        <v>44469</v>
      </c>
      <c r="C441" s="693">
        <v>-7.6761486771359522E-4</v>
      </c>
      <c r="D441" s="693">
        <v>0</v>
      </c>
    </row>
    <row r="442" spans="2:4">
      <c r="B442" s="696">
        <v>44470</v>
      </c>
      <c r="C442" s="693">
        <v>0</v>
      </c>
      <c r="D442" s="693">
        <v>0</v>
      </c>
    </row>
    <row r="443" spans="2:4">
      <c r="B443" s="696">
        <v>44473</v>
      </c>
      <c r="C443" s="693">
        <v>-1.9931108849797763E-3</v>
      </c>
      <c r="D443" s="693">
        <v>0</v>
      </c>
    </row>
    <row r="444" spans="2:4">
      <c r="B444" s="696">
        <v>44474</v>
      </c>
      <c r="C444" s="693">
        <v>-9.4462282467777658E-4</v>
      </c>
      <c r="D444" s="693">
        <v>0</v>
      </c>
    </row>
    <row r="445" spans="2:4">
      <c r="B445" s="696">
        <v>44475</v>
      </c>
      <c r="C445" s="693">
        <v>-6.7521570839967904E-4</v>
      </c>
      <c r="D445" s="693">
        <v>0</v>
      </c>
    </row>
    <row r="446" spans="2:4">
      <c r="B446" s="696">
        <v>44476</v>
      </c>
      <c r="C446" s="693">
        <v>0</v>
      </c>
      <c r="D446" s="693">
        <v>0</v>
      </c>
    </row>
    <row r="447" spans="2:4">
      <c r="B447" s="696">
        <v>44477</v>
      </c>
      <c r="C447" s="693">
        <v>0</v>
      </c>
      <c r="D447" s="693">
        <v>0</v>
      </c>
    </row>
    <row r="448" spans="2:4">
      <c r="B448" s="696">
        <v>44480</v>
      </c>
      <c r="C448" s="693">
        <v>0</v>
      </c>
      <c r="D448" s="693">
        <v>0</v>
      </c>
    </row>
    <row r="449" spans="2:4">
      <c r="B449" s="696">
        <v>44482</v>
      </c>
      <c r="C449" s="693">
        <v>-3.5705551189091356E-4</v>
      </c>
      <c r="D449" s="693">
        <v>0</v>
      </c>
    </row>
    <row r="450" spans="2:4">
      <c r="B450" s="696">
        <v>44483</v>
      </c>
      <c r="C450" s="693">
        <v>0</v>
      </c>
      <c r="D450" s="693">
        <v>0</v>
      </c>
    </row>
    <row r="451" spans="2:4">
      <c r="B451" s="696">
        <v>44484</v>
      </c>
      <c r="C451" s="693">
        <v>0</v>
      </c>
      <c r="D451" s="693">
        <v>0</v>
      </c>
    </row>
    <row r="452" spans="2:4">
      <c r="B452" s="696">
        <v>44487</v>
      </c>
      <c r="C452" s="693">
        <v>0</v>
      </c>
      <c r="D452" s="693">
        <v>0</v>
      </c>
    </row>
    <row r="453" spans="2:4">
      <c r="B453" s="696">
        <v>44488</v>
      </c>
      <c r="C453" s="693">
        <v>-1.2639979982022043E-3</v>
      </c>
      <c r="D453" s="693">
        <v>0</v>
      </c>
    </row>
    <row r="454" spans="2:4">
      <c r="B454" s="696">
        <v>44489</v>
      </c>
      <c r="C454" s="693">
        <v>-1.156776263833148E-3</v>
      </c>
      <c r="D454" s="693">
        <v>0</v>
      </c>
    </row>
    <row r="455" spans="2:4">
      <c r="B455" s="696">
        <v>44490</v>
      </c>
      <c r="C455" s="693">
        <v>-1.4850753184472154E-3</v>
      </c>
      <c r="D455" s="693">
        <v>0</v>
      </c>
    </row>
    <row r="456" spans="2:4">
      <c r="B456" s="696">
        <v>44491</v>
      </c>
      <c r="C456" s="693">
        <v>-3.0197968872904823E-3</v>
      </c>
      <c r="D456" s="693">
        <v>0</v>
      </c>
    </row>
    <row r="457" spans="2:4">
      <c r="B457" s="696">
        <v>44494</v>
      </c>
      <c r="C457" s="693">
        <v>-1.4550541247581039E-3</v>
      </c>
      <c r="D457" s="693">
        <v>0</v>
      </c>
    </row>
    <row r="458" spans="2:4">
      <c r="B458" s="696">
        <v>44495</v>
      </c>
      <c r="C458" s="693">
        <v>-3.1045468710350077E-3</v>
      </c>
      <c r="D458" s="693">
        <v>0</v>
      </c>
    </row>
    <row r="459" spans="2:4">
      <c r="B459" s="696">
        <v>44496</v>
      </c>
      <c r="C459" s="693">
        <v>-4.8405402991097413E-3</v>
      </c>
      <c r="D459" s="693">
        <v>0</v>
      </c>
    </row>
    <row r="460" spans="2:4">
      <c r="B460" s="696">
        <v>44497</v>
      </c>
      <c r="C460" s="693">
        <v>-4.9697138407874819E-3</v>
      </c>
      <c r="D460" s="693">
        <v>0</v>
      </c>
    </row>
    <row r="461" spans="2:4">
      <c r="B461" s="696">
        <v>44498</v>
      </c>
      <c r="C461" s="693">
        <v>-4.7301455767476686E-3</v>
      </c>
      <c r="D461" s="693">
        <v>0</v>
      </c>
    </row>
    <row r="462" spans="2:4">
      <c r="B462" s="696">
        <v>44501</v>
      </c>
      <c r="C462" s="693">
        <v>-2.0245520779541559E-3</v>
      </c>
      <c r="D462" s="693">
        <v>0</v>
      </c>
    </row>
    <row r="463" spans="2:4">
      <c r="B463" s="696">
        <v>44503</v>
      </c>
      <c r="C463" s="693">
        <v>-5.2387531845743407E-4</v>
      </c>
      <c r="D463" s="693">
        <v>0</v>
      </c>
    </row>
    <row r="464" spans="2:4">
      <c r="B464" s="696">
        <v>44504</v>
      </c>
      <c r="C464" s="693">
        <v>-1.7590861695507831E-3</v>
      </c>
      <c r="D464" s="693">
        <v>0</v>
      </c>
    </row>
    <row r="465" spans="2:4">
      <c r="B465" s="696">
        <v>44505</v>
      </c>
      <c r="C465" s="693">
        <v>-1.4478357686020793E-4</v>
      </c>
      <c r="D465" s="693">
        <v>0</v>
      </c>
    </row>
    <row r="466" spans="2:4">
      <c r="B466" s="696">
        <v>44508</v>
      </c>
      <c r="C466" s="693">
        <v>-4.126335100698153E-4</v>
      </c>
      <c r="D466" s="693">
        <v>0</v>
      </c>
    </row>
    <row r="467" spans="2:4">
      <c r="B467" s="696">
        <v>44509</v>
      </c>
      <c r="C467" s="693">
        <v>-8.8319931124969386E-4</v>
      </c>
      <c r="D467" s="693">
        <v>0</v>
      </c>
    </row>
    <row r="468" spans="2:4">
      <c r="B468" s="696">
        <v>44510</v>
      </c>
      <c r="C468" s="693">
        <v>0</v>
      </c>
      <c r="D468" s="693">
        <v>0</v>
      </c>
    </row>
    <row r="469" spans="2:4">
      <c r="B469" s="696">
        <v>44511</v>
      </c>
      <c r="C469" s="693">
        <v>0</v>
      </c>
      <c r="D469" s="693">
        <v>0</v>
      </c>
    </row>
    <row r="470" spans="2:4">
      <c r="B470" s="696">
        <v>44512</v>
      </c>
      <c r="C470" s="693">
        <v>-3.358886115841786E-4</v>
      </c>
      <c r="D470" s="693">
        <v>0</v>
      </c>
    </row>
    <row r="471" spans="2:4">
      <c r="B471" s="696">
        <v>44516</v>
      </c>
      <c r="C471" s="693">
        <v>-8.1838420032287473E-4</v>
      </c>
      <c r="D471" s="693">
        <v>0</v>
      </c>
    </row>
    <row r="472" spans="2:4">
      <c r="B472" s="696">
        <v>44517</v>
      </c>
      <c r="C472" s="693">
        <v>-2.2094035978277304E-3</v>
      </c>
      <c r="D472" s="693">
        <v>0</v>
      </c>
    </row>
    <row r="473" spans="2:4">
      <c r="B473" s="696">
        <v>44518</v>
      </c>
      <c r="C473" s="693">
        <v>-1.8578631233193699E-3</v>
      </c>
      <c r="D473" s="693">
        <v>0</v>
      </c>
    </row>
    <row r="474" spans="2:4">
      <c r="B474" s="696">
        <v>44519</v>
      </c>
      <c r="C474" s="693">
        <v>-1.3164469097558529E-3</v>
      </c>
      <c r="D474" s="693">
        <v>0</v>
      </c>
    </row>
    <row r="475" spans="2:4">
      <c r="B475" s="696">
        <v>44522</v>
      </c>
      <c r="C475" s="693">
        <v>-1.1950628593485613E-3</v>
      </c>
      <c r="D475" s="693">
        <v>0</v>
      </c>
    </row>
    <row r="476" spans="2:4">
      <c r="B476" s="696">
        <v>44523</v>
      </c>
      <c r="C476" s="693">
        <v>0</v>
      </c>
      <c r="D476" s="693">
        <v>0</v>
      </c>
    </row>
    <row r="477" spans="2:4">
      <c r="B477" s="696">
        <v>44524</v>
      </c>
      <c r="C477" s="693">
        <v>0</v>
      </c>
      <c r="D477" s="693">
        <v>0</v>
      </c>
    </row>
    <row r="478" spans="2:4">
      <c r="B478" s="696">
        <v>44525</v>
      </c>
      <c r="C478" s="693">
        <v>0</v>
      </c>
      <c r="D478" s="693">
        <v>0</v>
      </c>
    </row>
    <row r="479" spans="2:4">
      <c r="B479" s="696">
        <v>44526</v>
      </c>
      <c r="C479" s="693">
        <v>-5.4888565474479067E-3</v>
      </c>
      <c r="D479" s="693">
        <v>0</v>
      </c>
    </row>
    <row r="480" spans="2:4">
      <c r="B480" s="696">
        <v>44529</v>
      </c>
      <c r="C480" s="693">
        <v>-4.303513674373094E-3</v>
      </c>
      <c r="D480" s="693">
        <v>0</v>
      </c>
    </row>
    <row r="481" spans="2:4">
      <c r="B481" s="696">
        <v>44530</v>
      </c>
      <c r="C481" s="693">
        <v>-8.0998362061811546E-3</v>
      </c>
      <c r="D481" s="693">
        <v>0</v>
      </c>
    </row>
    <row r="482" spans="2:4">
      <c r="B482" s="696">
        <v>44531</v>
      </c>
      <c r="C482" s="693">
        <v>-9.0265737703231208E-3</v>
      </c>
      <c r="D482" s="693">
        <v>0</v>
      </c>
    </row>
    <row r="483" spans="2:4">
      <c r="B483" s="696">
        <v>44532</v>
      </c>
      <c r="C483" s="693">
        <v>-6.6243894744644205E-3</v>
      </c>
      <c r="D483" s="693">
        <v>0</v>
      </c>
    </row>
    <row r="484" spans="2:4">
      <c r="B484" s="696">
        <v>44533</v>
      </c>
      <c r="C484" s="693">
        <v>-6.4348725276280883E-3</v>
      </c>
      <c r="D484" s="693">
        <v>0</v>
      </c>
    </row>
    <row r="485" spans="2:4">
      <c r="B485" s="696">
        <v>44536</v>
      </c>
      <c r="C485" s="693">
        <v>-4.0051073899241008E-3</v>
      </c>
      <c r="D485" s="693">
        <v>0</v>
      </c>
    </row>
    <row r="486" spans="2:4">
      <c r="B486" s="696">
        <v>44537</v>
      </c>
      <c r="C486" s="693">
        <v>-2.6883401842564547E-3</v>
      </c>
      <c r="D486" s="693">
        <v>0</v>
      </c>
    </row>
    <row r="487" spans="2:4">
      <c r="B487" s="696">
        <v>44538</v>
      </c>
      <c r="C487" s="693">
        <v>-1.49936940307005E-3</v>
      </c>
      <c r="D487" s="693">
        <v>0</v>
      </c>
    </row>
    <row r="488" spans="2:4">
      <c r="B488" s="696">
        <v>44539</v>
      </c>
      <c r="C488" s="693">
        <v>-3.2203056273217845E-3</v>
      </c>
      <c r="D488" s="693">
        <v>0</v>
      </c>
    </row>
    <row r="489" spans="2:4">
      <c r="B489" s="696">
        <v>44540</v>
      </c>
      <c r="C489" s="693">
        <v>-1.6346869224309613E-3</v>
      </c>
      <c r="D489" s="693">
        <v>0</v>
      </c>
    </row>
    <row r="490" spans="2:4">
      <c r="B490" s="696">
        <v>44543</v>
      </c>
      <c r="C490" s="693">
        <v>-2.1700638701440678E-3</v>
      </c>
      <c r="D490" s="693">
        <v>0</v>
      </c>
    </row>
    <row r="491" spans="2:4">
      <c r="B491" s="696">
        <v>44544</v>
      </c>
      <c r="C491" s="693">
        <v>-3.1458753877380286E-3</v>
      </c>
      <c r="D491" s="693">
        <v>0</v>
      </c>
    </row>
    <row r="492" spans="2:4">
      <c r="B492" s="696">
        <v>44545</v>
      </c>
      <c r="C492" s="693">
        <v>-1.0569279001039211E-3</v>
      </c>
      <c r="D492" s="693">
        <v>0</v>
      </c>
    </row>
    <row r="493" spans="2:4">
      <c r="B493" s="696">
        <v>44546</v>
      </c>
      <c r="C493" s="693">
        <v>-2.1427433646323824E-3</v>
      </c>
      <c r="D493" s="693">
        <v>0</v>
      </c>
    </row>
    <row r="494" spans="2:4">
      <c r="B494" s="696">
        <v>44547</v>
      </c>
      <c r="C494" s="693">
        <v>-1.7297187893654531E-3</v>
      </c>
      <c r="D494" s="693">
        <v>0</v>
      </c>
    </row>
    <row r="495" spans="2:4">
      <c r="B495" s="696">
        <v>44550</v>
      </c>
      <c r="C495" s="693">
        <v>-4.359395807811639E-3</v>
      </c>
      <c r="D495" s="693">
        <v>0</v>
      </c>
    </row>
    <row r="496" spans="2:4">
      <c r="B496" s="696">
        <v>44551</v>
      </c>
      <c r="C496" s="693">
        <v>-2.4746811088847132E-3</v>
      </c>
      <c r="D496" s="693">
        <v>0</v>
      </c>
    </row>
    <row r="497" spans="2:4">
      <c r="B497" s="696">
        <v>44552</v>
      </c>
      <c r="C497" s="693">
        <v>-1.6889445264081093E-3</v>
      </c>
      <c r="D497" s="693">
        <v>0</v>
      </c>
    </row>
    <row r="498" spans="2:4">
      <c r="B498" s="696">
        <v>44553</v>
      </c>
      <c r="C498" s="693">
        <v>-8.1235777529764519E-4</v>
      </c>
      <c r="D498" s="693">
        <v>0</v>
      </c>
    </row>
    <row r="499" spans="2:4">
      <c r="B499" s="696">
        <v>44554</v>
      </c>
      <c r="C499" s="693">
        <v>-5.3455771511778938E-4</v>
      </c>
      <c r="D499" s="693">
        <v>0</v>
      </c>
    </row>
    <row r="500" spans="2:4">
      <c r="B500" s="696">
        <v>44557</v>
      </c>
      <c r="C500" s="693">
        <v>0</v>
      </c>
      <c r="D500" s="693">
        <v>0</v>
      </c>
    </row>
    <row r="501" spans="2:4">
      <c r="B501" s="696">
        <v>44558</v>
      </c>
      <c r="C501" s="693">
        <v>0</v>
      </c>
      <c r="D501" s="693">
        <v>0</v>
      </c>
    </row>
    <row r="502" spans="2:4">
      <c r="B502" s="696">
        <v>44559</v>
      </c>
      <c r="C502" s="693">
        <v>0</v>
      </c>
      <c r="D502" s="693">
        <v>0</v>
      </c>
    </row>
    <row r="503" spans="2:4">
      <c r="B503" s="696">
        <v>44560</v>
      </c>
      <c r="C503" s="693">
        <v>0</v>
      </c>
      <c r="D503" s="693">
        <v>0</v>
      </c>
    </row>
    <row r="504" spans="2:4">
      <c r="B504" s="696">
        <v>44561</v>
      </c>
      <c r="C504" s="693">
        <v>0</v>
      </c>
      <c r="D504" s="693">
        <v>0</v>
      </c>
    </row>
    <row r="505" spans="2:4">
      <c r="B505" s="696">
        <v>44564</v>
      </c>
      <c r="C505" s="693">
        <v>0</v>
      </c>
      <c r="D505" s="693">
        <v>0</v>
      </c>
    </row>
    <row r="506" spans="2:4">
      <c r="B506" s="696">
        <v>44565</v>
      </c>
      <c r="C506" s="693">
        <v>0</v>
      </c>
      <c r="D506" s="693">
        <v>0</v>
      </c>
    </row>
    <row r="507" spans="2:4">
      <c r="B507" s="696">
        <v>44566</v>
      </c>
      <c r="C507" s="693">
        <v>-2.5260888068000531E-3</v>
      </c>
      <c r="D507" s="693">
        <v>0</v>
      </c>
    </row>
    <row r="508" spans="2:4">
      <c r="B508" s="696">
        <v>44567</v>
      </c>
      <c r="C508" s="693">
        <v>-1.0861079292263653E-3</v>
      </c>
      <c r="D508" s="693">
        <v>0</v>
      </c>
    </row>
    <row r="509" spans="2:4">
      <c r="B509" s="696">
        <v>44568</v>
      </c>
      <c r="C509" s="693">
        <v>-7.8928039370151915E-5</v>
      </c>
      <c r="D509" s="693">
        <v>0</v>
      </c>
    </row>
    <row r="510" spans="2:4">
      <c r="B510" s="696">
        <v>44571</v>
      </c>
      <c r="C510" s="693">
        <v>0</v>
      </c>
      <c r="D510" s="693">
        <v>0</v>
      </c>
    </row>
    <row r="511" spans="2:4">
      <c r="B511" s="696">
        <v>44572</v>
      </c>
      <c r="C511" s="693">
        <v>0</v>
      </c>
      <c r="D511" s="693">
        <v>0</v>
      </c>
    </row>
    <row r="512" spans="2:4">
      <c r="B512" s="696">
        <v>44573</v>
      </c>
      <c r="C512" s="693">
        <v>0</v>
      </c>
      <c r="D512" s="693">
        <v>0</v>
      </c>
    </row>
    <row r="513" spans="2:4">
      <c r="B513" s="696">
        <v>44574</v>
      </c>
      <c r="C513" s="693">
        <v>-1.4110870328261083E-3</v>
      </c>
      <c r="D513" s="693">
        <v>0</v>
      </c>
    </row>
    <row r="514" spans="2:4">
      <c r="B514" s="696">
        <v>44575</v>
      </c>
      <c r="C514" s="693">
        <v>0</v>
      </c>
      <c r="D514" s="693">
        <v>0</v>
      </c>
    </row>
    <row r="515" spans="2:4">
      <c r="B515" s="696">
        <v>44578</v>
      </c>
      <c r="C515" s="693">
        <v>0</v>
      </c>
      <c r="D515" s="693">
        <v>0</v>
      </c>
    </row>
    <row r="516" spans="2:4">
      <c r="B516" s="696">
        <v>44579</v>
      </c>
      <c r="C516" s="693">
        <v>0</v>
      </c>
      <c r="D516" s="693">
        <v>0</v>
      </c>
    </row>
    <row r="517" spans="2:4">
      <c r="B517" s="696">
        <v>44580</v>
      </c>
      <c r="C517" s="693">
        <v>0</v>
      </c>
      <c r="D517" s="693">
        <v>0</v>
      </c>
    </row>
    <row r="518" spans="2:4">
      <c r="B518" s="696">
        <v>44581</v>
      </c>
      <c r="C518" s="693">
        <v>0</v>
      </c>
      <c r="D518" s="693">
        <v>0</v>
      </c>
    </row>
    <row r="519" spans="2:4">
      <c r="B519" s="696">
        <v>44582</v>
      </c>
      <c r="C519" s="693">
        <v>-1.2223741570691615E-3</v>
      </c>
      <c r="D519" s="693">
        <v>0</v>
      </c>
    </row>
    <row r="520" spans="2:4">
      <c r="B520" s="696">
        <v>44585</v>
      </c>
      <c r="C520" s="693">
        <v>-1.875785056071444E-3</v>
      </c>
      <c r="D520" s="693">
        <v>0</v>
      </c>
    </row>
    <row r="521" spans="2:4">
      <c r="B521" s="696">
        <v>44586</v>
      </c>
      <c r="C521" s="693">
        <v>0</v>
      </c>
      <c r="D521" s="693">
        <v>0</v>
      </c>
    </row>
    <row r="522" spans="2:4">
      <c r="B522" s="696">
        <v>44587</v>
      </c>
      <c r="C522" s="693">
        <v>0</v>
      </c>
      <c r="D522" s="693">
        <v>0</v>
      </c>
    </row>
    <row r="523" spans="2:4">
      <c r="B523" s="696">
        <v>44588</v>
      </c>
      <c r="C523" s="693">
        <v>0</v>
      </c>
      <c r="D523" s="693">
        <v>0</v>
      </c>
    </row>
    <row r="524" spans="2:4">
      <c r="B524" s="696">
        <v>44589</v>
      </c>
      <c r="C524" s="693">
        <v>0</v>
      </c>
      <c r="D524" s="693">
        <v>0</v>
      </c>
    </row>
    <row r="525" spans="2:4">
      <c r="B525" s="696">
        <v>44592</v>
      </c>
      <c r="C525" s="693">
        <v>0</v>
      </c>
      <c r="D525" s="693">
        <v>0</v>
      </c>
    </row>
    <row r="526" spans="2:4">
      <c r="B526" s="696">
        <v>44593</v>
      </c>
      <c r="C526" s="693">
        <v>0</v>
      </c>
      <c r="D526" s="693">
        <v>0</v>
      </c>
    </row>
    <row r="527" spans="2:4">
      <c r="B527" s="696">
        <v>44594</v>
      </c>
      <c r="C527" s="693">
        <v>-3.3068964938509637E-4</v>
      </c>
      <c r="D527" s="693">
        <v>0</v>
      </c>
    </row>
    <row r="528" spans="2:4">
      <c r="B528" s="696">
        <v>44595</v>
      </c>
      <c r="C528" s="693">
        <v>0</v>
      </c>
      <c r="D528" s="693">
        <v>0</v>
      </c>
    </row>
    <row r="529" spans="2:4">
      <c r="B529" s="696">
        <v>44596</v>
      </c>
      <c r="C529" s="693">
        <v>0</v>
      </c>
      <c r="D529" s="693">
        <v>0</v>
      </c>
    </row>
    <row r="530" spans="2:4">
      <c r="B530" s="696">
        <v>44599</v>
      </c>
      <c r="C530" s="693">
        <v>-5.4413197056446538E-4</v>
      </c>
      <c r="D530" s="693">
        <v>0</v>
      </c>
    </row>
    <row r="531" spans="2:4">
      <c r="B531" s="696">
        <v>44600</v>
      </c>
      <c r="C531" s="693">
        <v>0</v>
      </c>
      <c r="D531" s="693">
        <v>0</v>
      </c>
    </row>
    <row r="532" spans="2:4">
      <c r="B532" s="696">
        <v>44601</v>
      </c>
      <c r="C532" s="693">
        <v>0</v>
      </c>
      <c r="D532" s="693">
        <v>0</v>
      </c>
    </row>
    <row r="533" spans="2:4">
      <c r="B533" s="696">
        <v>44602</v>
      </c>
      <c r="C533" s="693">
        <v>0</v>
      </c>
      <c r="D533" s="693">
        <v>0</v>
      </c>
    </row>
    <row r="534" spans="2:4">
      <c r="B534" s="696">
        <v>44603</v>
      </c>
      <c r="C534" s="693">
        <v>-3.7661374663944258E-4</v>
      </c>
      <c r="D534" s="693">
        <v>0</v>
      </c>
    </row>
    <row r="535" spans="2:4">
      <c r="B535" s="696">
        <v>44606</v>
      </c>
      <c r="C535" s="693">
        <v>0</v>
      </c>
      <c r="D535" s="693">
        <v>0</v>
      </c>
    </row>
    <row r="536" spans="2:4">
      <c r="B536" s="696">
        <v>44607</v>
      </c>
      <c r="C536" s="693">
        <v>0</v>
      </c>
      <c r="D536" s="693">
        <v>0</v>
      </c>
    </row>
    <row r="537" spans="2:4">
      <c r="B537" s="696">
        <v>44608</v>
      </c>
      <c r="C537" s="693">
        <v>0</v>
      </c>
      <c r="D537" s="693">
        <v>0</v>
      </c>
    </row>
    <row r="538" spans="2:4">
      <c r="B538" s="696">
        <v>44609</v>
      </c>
      <c r="C538" s="693">
        <v>-1.223313235786061E-3</v>
      </c>
      <c r="D538" s="693">
        <v>0</v>
      </c>
    </row>
    <row r="539" spans="2:4">
      <c r="B539" s="696">
        <v>44610</v>
      </c>
      <c r="C539" s="693">
        <v>-1.9913600744971838E-3</v>
      </c>
      <c r="D539" s="693">
        <v>0</v>
      </c>
    </row>
    <row r="540" spans="2:4">
      <c r="B540" s="696">
        <v>44613</v>
      </c>
      <c r="C540" s="693">
        <v>-2.4588286716693553E-3</v>
      </c>
      <c r="D540" s="693">
        <v>0</v>
      </c>
    </row>
    <row r="541" spans="2:4">
      <c r="B541" s="696">
        <v>44614</v>
      </c>
      <c r="C541" s="693">
        <v>-1.1471208345138484E-3</v>
      </c>
      <c r="D541" s="693">
        <v>0</v>
      </c>
    </row>
    <row r="542" spans="2:4">
      <c r="B542" s="696">
        <v>44615</v>
      </c>
      <c r="C542" s="693">
        <v>-3.8498061445180198E-4</v>
      </c>
      <c r="D542" s="693">
        <v>0</v>
      </c>
    </row>
    <row r="543" spans="2:4">
      <c r="B543" s="696">
        <v>44616</v>
      </c>
      <c r="C543" s="693">
        <v>0</v>
      </c>
      <c r="D543" s="693">
        <v>0</v>
      </c>
    </row>
    <row r="544" spans="2:4">
      <c r="B544" s="696">
        <v>44617</v>
      </c>
      <c r="C544" s="693">
        <v>0</v>
      </c>
      <c r="D544" s="693">
        <v>0</v>
      </c>
    </row>
    <row r="545" spans="2:4">
      <c r="B545" s="696">
        <v>44622</v>
      </c>
      <c r="C545" s="693">
        <v>-1.0582458426311447E-4</v>
      </c>
      <c r="D545" s="693">
        <v>0</v>
      </c>
    </row>
    <row r="546" spans="2:4">
      <c r="B546" s="696">
        <v>44623</v>
      </c>
      <c r="C546" s="693">
        <v>0</v>
      </c>
      <c r="D546" s="693">
        <v>0</v>
      </c>
    </row>
    <row r="547" spans="2:4">
      <c r="B547" s="696">
        <v>44624</v>
      </c>
      <c r="C547" s="693">
        <v>-5.1150345315464918E-4</v>
      </c>
      <c r="D547" s="693">
        <v>0</v>
      </c>
    </row>
    <row r="548" spans="2:4">
      <c r="B548" s="696">
        <v>44627</v>
      </c>
      <c r="C548" s="693">
        <v>-7.6929154440996683E-4</v>
      </c>
      <c r="D548" s="693">
        <v>0</v>
      </c>
    </row>
    <row r="549" spans="2:4">
      <c r="B549" s="696">
        <v>44628</v>
      </c>
      <c r="C549" s="693">
        <v>0</v>
      </c>
      <c r="D549" s="693">
        <v>0</v>
      </c>
    </row>
    <row r="550" spans="2:4">
      <c r="B550" s="696">
        <v>44629</v>
      </c>
      <c r="C550" s="693">
        <v>0</v>
      </c>
      <c r="D550" s="693">
        <v>0</v>
      </c>
    </row>
    <row r="551" spans="2:4">
      <c r="B551" s="696">
        <v>44630</v>
      </c>
      <c r="C551" s="693">
        <v>0</v>
      </c>
      <c r="D551" s="693">
        <v>0</v>
      </c>
    </row>
    <row r="552" spans="2:4">
      <c r="B552" s="696">
        <v>44631</v>
      </c>
      <c r="C552" s="693">
        <v>-7.1014455355833395E-4</v>
      </c>
      <c r="D552" s="693">
        <v>0</v>
      </c>
    </row>
    <row r="553" spans="2:4">
      <c r="B553" s="696">
        <v>44634</v>
      </c>
      <c r="C553" s="693">
        <v>-4.7949593353768805E-4</v>
      </c>
      <c r="D553" s="693">
        <v>0</v>
      </c>
    </row>
    <row r="554" spans="2:4">
      <c r="B554" s="696">
        <v>44635</v>
      </c>
      <c r="C554" s="693">
        <v>0</v>
      </c>
      <c r="D554" s="693">
        <v>0</v>
      </c>
    </row>
    <row r="555" spans="2:4">
      <c r="B555" s="696">
        <v>44636</v>
      </c>
      <c r="C555" s="693">
        <v>0</v>
      </c>
      <c r="D555" s="693">
        <v>0</v>
      </c>
    </row>
    <row r="556" spans="2:4">
      <c r="B556" s="696">
        <v>44637</v>
      </c>
      <c r="C556" s="693">
        <v>0</v>
      </c>
      <c r="D556" s="693">
        <v>0</v>
      </c>
    </row>
    <row r="557" spans="2:4">
      <c r="B557" s="696">
        <v>44638</v>
      </c>
      <c r="C557" s="693">
        <v>0</v>
      </c>
      <c r="D557" s="693">
        <v>0</v>
      </c>
    </row>
    <row r="558" spans="2:4">
      <c r="B558" s="696">
        <v>44641</v>
      </c>
      <c r="C558" s="693">
        <v>0</v>
      </c>
      <c r="D558" s="693">
        <v>0</v>
      </c>
    </row>
    <row r="559" spans="2:4">
      <c r="B559" s="696">
        <v>44642</v>
      </c>
      <c r="C559" s="693">
        <v>0</v>
      </c>
      <c r="D559" s="693">
        <v>0</v>
      </c>
    </row>
    <row r="560" spans="2:4">
      <c r="B560" s="696">
        <v>44643</v>
      </c>
      <c r="C560" s="693">
        <v>0</v>
      </c>
      <c r="D560" s="693">
        <v>0</v>
      </c>
    </row>
    <row r="561" spans="2:4">
      <c r="B561" s="696">
        <v>44644</v>
      </c>
      <c r="C561" s="693">
        <v>0</v>
      </c>
      <c r="D561" s="693">
        <v>0</v>
      </c>
    </row>
    <row r="562" spans="2:4">
      <c r="B562" s="696">
        <v>44645</v>
      </c>
      <c r="C562" s="693">
        <v>0</v>
      </c>
      <c r="D562" s="693">
        <v>0</v>
      </c>
    </row>
    <row r="563" spans="2:4">
      <c r="B563" s="696">
        <v>44648</v>
      </c>
      <c r="C563" s="693">
        <v>-1.7264649286385936E-4</v>
      </c>
      <c r="D563" s="693">
        <v>0</v>
      </c>
    </row>
    <row r="564" spans="2:4">
      <c r="B564" s="696">
        <v>44649</v>
      </c>
      <c r="C564" s="693">
        <v>-6.2230106696814502E-5</v>
      </c>
      <c r="D564" s="693">
        <v>0</v>
      </c>
    </row>
    <row r="565" spans="2:4">
      <c r="B565" s="696">
        <v>44650</v>
      </c>
      <c r="C565" s="693">
        <v>-1.3726801713916936E-3</v>
      </c>
      <c r="D565" s="693">
        <v>0</v>
      </c>
    </row>
    <row r="566" spans="2:4">
      <c r="B566" s="696">
        <v>44651</v>
      </c>
      <c r="C566" s="693">
        <v>-2.1536781414280837E-3</v>
      </c>
      <c r="D566" s="693">
        <v>0</v>
      </c>
    </row>
    <row r="567" spans="2:4">
      <c r="B567" s="696">
        <v>44652</v>
      </c>
      <c r="C567" s="693">
        <v>0</v>
      </c>
      <c r="D567" s="693">
        <v>0</v>
      </c>
    </row>
    <row r="568" spans="2:4">
      <c r="B568" s="696">
        <v>44655</v>
      </c>
      <c r="C568" s="693">
        <v>0</v>
      </c>
      <c r="D568" s="693">
        <v>0</v>
      </c>
    </row>
    <row r="569" spans="2:4">
      <c r="B569" s="696">
        <v>44656</v>
      </c>
      <c r="C569" s="693">
        <v>0</v>
      </c>
      <c r="D569" s="693">
        <v>0</v>
      </c>
    </row>
    <row r="570" spans="2:4">
      <c r="B570" s="696">
        <v>44657</v>
      </c>
      <c r="C570" s="693">
        <v>-2.7590549002798337E-4</v>
      </c>
      <c r="D570" s="693">
        <v>0</v>
      </c>
    </row>
    <row r="571" spans="2:4">
      <c r="B571" s="696">
        <v>44658</v>
      </c>
      <c r="C571" s="693">
        <v>0</v>
      </c>
      <c r="D571" s="693">
        <v>0</v>
      </c>
    </row>
    <row r="572" spans="2:4">
      <c r="B572" s="696">
        <v>44659</v>
      </c>
      <c r="C572" s="693">
        <v>0</v>
      </c>
      <c r="D572" s="693">
        <v>0</v>
      </c>
    </row>
    <row r="573" spans="2:4">
      <c r="B573" s="696">
        <v>44662</v>
      </c>
      <c r="C573" s="693">
        <v>-7.7995274786812896E-4</v>
      </c>
      <c r="D573" s="693">
        <v>0</v>
      </c>
    </row>
    <row r="574" spans="2:4">
      <c r="B574" s="696">
        <v>44663</v>
      </c>
      <c r="C574" s="693">
        <v>-5.7418783056273348E-4</v>
      </c>
      <c r="D574" s="693">
        <v>0</v>
      </c>
    </row>
    <row r="575" spans="2:4">
      <c r="B575" s="696">
        <v>44664</v>
      </c>
      <c r="C575" s="693">
        <v>0</v>
      </c>
      <c r="D575" s="693">
        <v>0</v>
      </c>
    </row>
    <row r="576" spans="2:4">
      <c r="B576" s="696">
        <v>44665</v>
      </c>
      <c r="C576" s="693">
        <v>0</v>
      </c>
      <c r="D576" s="693">
        <v>0</v>
      </c>
    </row>
    <row r="577" spans="2:4">
      <c r="B577" s="696">
        <v>44669</v>
      </c>
      <c r="C577" s="693">
        <v>0</v>
      </c>
      <c r="D577" s="693">
        <v>0</v>
      </c>
    </row>
    <row r="578" spans="2:4">
      <c r="B578" s="696">
        <v>44670</v>
      </c>
      <c r="C578" s="693">
        <v>0</v>
      </c>
      <c r="D578" s="693">
        <v>0</v>
      </c>
    </row>
    <row r="579" spans="2:4">
      <c r="B579" s="696">
        <v>44671</v>
      </c>
      <c r="C579" s="693">
        <v>0</v>
      </c>
      <c r="D579" s="693">
        <v>0</v>
      </c>
    </row>
    <row r="580" spans="2:4">
      <c r="B580" s="696">
        <v>44673</v>
      </c>
      <c r="C580" s="693">
        <v>-1.0830161794661564E-4</v>
      </c>
      <c r="D580" s="693">
        <v>0</v>
      </c>
    </row>
    <row r="581" spans="2:4">
      <c r="B581" s="696">
        <v>44676</v>
      </c>
      <c r="C581" s="693">
        <v>-3.7529212049614014E-4</v>
      </c>
      <c r="D581" s="693">
        <v>0</v>
      </c>
    </row>
    <row r="582" spans="2:4">
      <c r="B582" s="696">
        <v>44677</v>
      </c>
      <c r="C582" s="693">
        <v>-1.0059589430075899E-3</v>
      </c>
      <c r="D582" s="693">
        <v>0</v>
      </c>
    </row>
    <row r="583" spans="2:4">
      <c r="B583" s="696">
        <v>44678</v>
      </c>
      <c r="C583" s="693">
        <v>0</v>
      </c>
      <c r="D583" s="693">
        <v>0</v>
      </c>
    </row>
    <row r="584" spans="2:4">
      <c r="B584" s="696">
        <v>44679</v>
      </c>
      <c r="C584" s="693">
        <v>0</v>
      </c>
      <c r="D584" s="693">
        <v>0</v>
      </c>
    </row>
    <row r="585" spans="2:4">
      <c r="B585" s="696">
        <v>44680</v>
      </c>
      <c r="C585" s="693">
        <v>-2.6981251514168747E-4</v>
      </c>
      <c r="D585" s="693">
        <v>0</v>
      </c>
    </row>
    <row r="586" spans="2:4">
      <c r="B586" s="696">
        <v>44683</v>
      </c>
      <c r="C586" s="693">
        <v>-3.9563063384784325E-4</v>
      </c>
      <c r="D586" s="693">
        <v>0</v>
      </c>
    </row>
    <row r="587" spans="2:4">
      <c r="B587" s="696">
        <v>44684</v>
      </c>
      <c r="C587" s="693">
        <v>0</v>
      </c>
      <c r="D587" s="693">
        <v>0</v>
      </c>
    </row>
    <row r="588" spans="2:4">
      <c r="B588" s="696">
        <v>44685</v>
      </c>
      <c r="C588" s="693">
        <v>0</v>
      </c>
      <c r="D588" s="693">
        <v>0</v>
      </c>
    </row>
    <row r="589" spans="2:4">
      <c r="B589" s="696">
        <v>44686</v>
      </c>
      <c r="C589" s="693">
        <v>-1.2628889842225544E-3</v>
      </c>
      <c r="D589" s="693">
        <v>0</v>
      </c>
    </row>
    <row r="590" spans="2:4">
      <c r="B590" s="696">
        <v>44687</v>
      </c>
      <c r="C590" s="693">
        <v>-1.4567085063024177E-3</v>
      </c>
      <c r="D590" s="693">
        <v>0</v>
      </c>
    </row>
    <row r="591" spans="2:4">
      <c r="B591" s="696">
        <v>44690</v>
      </c>
      <c r="C591" s="693">
        <v>-3.6993950033756828E-3</v>
      </c>
      <c r="D591" s="693">
        <v>0</v>
      </c>
    </row>
    <row r="592" spans="2:4">
      <c r="B592" s="696">
        <v>44691</v>
      </c>
      <c r="C592" s="693">
        <v>-2.8759136615605918E-3</v>
      </c>
      <c r="D592" s="693">
        <v>0</v>
      </c>
    </row>
    <row r="593" spans="2:4">
      <c r="B593" s="696">
        <v>44692</v>
      </c>
      <c r="C593" s="693">
        <v>-2.3096673192012362E-3</v>
      </c>
      <c r="D593" s="693">
        <v>0</v>
      </c>
    </row>
    <row r="594" spans="2:4">
      <c r="B594" s="696">
        <v>44693</v>
      </c>
      <c r="C594" s="693">
        <v>-1.7834514859285111E-3</v>
      </c>
      <c r="D594" s="693">
        <v>0</v>
      </c>
    </row>
    <row r="595" spans="2:4">
      <c r="B595" s="696">
        <v>44694</v>
      </c>
      <c r="C595" s="693">
        <v>0</v>
      </c>
      <c r="D595" s="693">
        <v>0</v>
      </c>
    </row>
    <row r="596" spans="2:4">
      <c r="B596" s="696">
        <v>44697</v>
      </c>
      <c r="C596" s="693">
        <v>0</v>
      </c>
      <c r="D596" s="693">
        <v>0</v>
      </c>
    </row>
    <row r="597" spans="2:4">
      <c r="B597" s="696">
        <v>44698</v>
      </c>
      <c r="C597" s="693">
        <v>0</v>
      </c>
      <c r="D597" s="693">
        <v>0</v>
      </c>
    </row>
    <row r="598" spans="2:4">
      <c r="B598" s="696">
        <v>44699</v>
      </c>
      <c r="C598" s="693">
        <v>-2.2632198053986752E-3</v>
      </c>
      <c r="D598" s="693">
        <v>0</v>
      </c>
    </row>
    <row r="599" spans="2:4">
      <c r="B599" s="696">
        <v>44700</v>
      </c>
      <c r="C599" s="693">
        <v>-7.2200470107286474E-4</v>
      </c>
      <c r="D599" s="693">
        <v>0</v>
      </c>
    </row>
    <row r="600" spans="2:4">
      <c r="B600" s="696">
        <v>44701</v>
      </c>
      <c r="C600" s="693">
        <v>0</v>
      </c>
      <c r="D600" s="693">
        <v>0</v>
      </c>
    </row>
    <row r="601" spans="2:4">
      <c r="B601" s="696">
        <v>44704</v>
      </c>
      <c r="C601" s="693">
        <v>0</v>
      </c>
      <c r="D601" s="693">
        <v>0</v>
      </c>
    </row>
    <row r="602" spans="2:4">
      <c r="B602" s="696">
        <v>44705</v>
      </c>
      <c r="C602" s="693">
        <v>-1.4079349490124793E-3</v>
      </c>
      <c r="D602" s="693">
        <v>0</v>
      </c>
    </row>
    <row r="603" spans="2:4">
      <c r="B603" s="696">
        <v>44706</v>
      </c>
      <c r="C603" s="693">
        <v>-9.1030938813241313E-5</v>
      </c>
      <c r="D603" s="693">
        <v>0</v>
      </c>
    </row>
    <row r="604" spans="2:4">
      <c r="B604" s="696">
        <v>44707</v>
      </c>
      <c r="C604" s="693">
        <v>0</v>
      </c>
      <c r="D604" s="693">
        <v>0</v>
      </c>
    </row>
    <row r="605" spans="2:4">
      <c r="B605" s="696">
        <v>44708</v>
      </c>
      <c r="C605" s="693">
        <v>0</v>
      </c>
      <c r="D605" s="693">
        <v>0</v>
      </c>
    </row>
    <row r="606" spans="2:4">
      <c r="B606" s="696">
        <v>44711</v>
      </c>
      <c r="C606" s="693">
        <v>-3.5736509794948024E-4</v>
      </c>
      <c r="D606" s="693">
        <v>0</v>
      </c>
    </row>
    <row r="607" spans="2:4">
      <c r="B607" s="696">
        <v>44712</v>
      </c>
      <c r="C607" s="693">
        <v>0</v>
      </c>
      <c r="D607" s="693">
        <v>0</v>
      </c>
    </row>
    <row r="608" spans="2:4">
      <c r="B608" s="696">
        <v>44713</v>
      </c>
      <c r="C608" s="693">
        <v>0</v>
      </c>
      <c r="D608" s="693">
        <v>0</v>
      </c>
    </row>
    <row r="609" spans="2:4">
      <c r="B609" s="696">
        <v>44714</v>
      </c>
      <c r="C609" s="693">
        <v>0</v>
      </c>
      <c r="D609" s="693">
        <v>0</v>
      </c>
    </row>
    <row r="610" spans="2:4">
      <c r="B610" s="696">
        <v>44715</v>
      </c>
      <c r="C610" s="693">
        <v>-2.5657851795313213E-4</v>
      </c>
      <c r="D610" s="693">
        <v>0</v>
      </c>
    </row>
    <row r="611" spans="2:4">
      <c r="B611" s="696">
        <v>44718</v>
      </c>
      <c r="C611" s="693">
        <v>0</v>
      </c>
      <c r="D611" s="693">
        <v>0</v>
      </c>
    </row>
    <row r="612" spans="2:4">
      <c r="B612" s="696">
        <v>44719</v>
      </c>
      <c r="C612" s="693">
        <v>0</v>
      </c>
      <c r="D612" s="693">
        <v>0</v>
      </c>
    </row>
    <row r="613" spans="2:4">
      <c r="B613" s="696">
        <v>44720</v>
      </c>
      <c r="C613" s="693">
        <v>0</v>
      </c>
      <c r="D613" s="693">
        <v>0</v>
      </c>
    </row>
    <row r="614" spans="2:4">
      <c r="B614" s="696">
        <v>44721</v>
      </c>
      <c r="C614" s="693">
        <v>0</v>
      </c>
      <c r="D614" s="693">
        <v>0</v>
      </c>
    </row>
    <row r="615" spans="2:4">
      <c r="B615" s="696">
        <v>44722</v>
      </c>
      <c r="C615" s="693">
        <v>0</v>
      </c>
      <c r="D615" s="693">
        <v>0</v>
      </c>
    </row>
    <row r="616" spans="2:4">
      <c r="B616" s="696">
        <v>44725</v>
      </c>
      <c r="C616" s="693">
        <v>-2.9597566351868831E-4</v>
      </c>
      <c r="D616" s="693">
        <v>0</v>
      </c>
    </row>
    <row r="617" spans="2:4">
      <c r="B617" s="696">
        <v>44726</v>
      </c>
      <c r="C617" s="693">
        <v>-1.1215537407820442E-3</v>
      </c>
      <c r="D617" s="693">
        <v>0</v>
      </c>
    </row>
    <row r="618" spans="2:4">
      <c r="B618" s="696">
        <v>44727</v>
      </c>
      <c r="C618" s="693">
        <v>0</v>
      </c>
      <c r="D618" s="693">
        <v>0</v>
      </c>
    </row>
    <row r="619" spans="2:4">
      <c r="B619" s="696">
        <v>44729</v>
      </c>
      <c r="C619" s="693">
        <v>-1.665637119255492E-3</v>
      </c>
      <c r="D619" s="693">
        <v>0</v>
      </c>
    </row>
    <row r="620" spans="2:4">
      <c r="B620" s="696">
        <v>44732</v>
      </c>
      <c r="C620" s="693">
        <v>-1.3064584538448054E-3</v>
      </c>
      <c r="D620" s="693">
        <v>0</v>
      </c>
    </row>
    <row r="621" spans="2:4">
      <c r="B621" s="696">
        <v>44733</v>
      </c>
      <c r="C621" s="693">
        <v>-9.1480221578177368E-4</v>
      </c>
      <c r="D621" s="693">
        <v>0</v>
      </c>
    </row>
    <row r="622" spans="2:4">
      <c r="B622" s="696">
        <v>44734</v>
      </c>
      <c r="C622" s="693">
        <v>-1.688243251894983E-3</v>
      </c>
      <c r="D622" s="693">
        <v>0</v>
      </c>
    </row>
    <row r="623" spans="2:4">
      <c r="B623" s="696">
        <v>44735</v>
      </c>
      <c r="C623" s="693">
        <v>-1.8805429570509791E-3</v>
      </c>
      <c r="D623" s="693">
        <v>0</v>
      </c>
    </row>
    <row r="624" spans="2:4">
      <c r="B624" s="696">
        <v>44736</v>
      </c>
      <c r="C624" s="693">
        <v>-8.7262783821340228E-4</v>
      </c>
      <c r="D624" s="693">
        <v>0</v>
      </c>
    </row>
    <row r="625" spans="2:4">
      <c r="B625" s="696">
        <v>44739</v>
      </c>
      <c r="C625" s="693">
        <v>0</v>
      </c>
      <c r="D625" s="693">
        <v>0</v>
      </c>
    </row>
    <row r="626" spans="2:4">
      <c r="B626" s="696">
        <v>44740</v>
      </c>
      <c r="C626" s="693">
        <v>0</v>
      </c>
      <c r="D626" s="693">
        <v>0</v>
      </c>
    </row>
    <row r="627" spans="2:4">
      <c r="B627" s="696">
        <v>44741</v>
      </c>
      <c r="C627" s="693">
        <v>-9.2222557027010765E-5</v>
      </c>
      <c r="D627" s="693">
        <v>0</v>
      </c>
    </row>
    <row r="628" spans="2:4">
      <c r="B628" s="696">
        <v>44742</v>
      </c>
      <c r="C628" s="693">
        <v>-4.7059765647305962E-4</v>
      </c>
      <c r="D628" s="693">
        <v>0</v>
      </c>
    </row>
    <row r="629" spans="2:4">
      <c r="B629" s="696">
        <v>44743</v>
      </c>
      <c r="C629" s="693">
        <v>-4.6577728355745585E-4</v>
      </c>
      <c r="D629" s="693">
        <v>0</v>
      </c>
    </row>
    <row r="630" spans="2:4">
      <c r="B630" s="696">
        <v>44746</v>
      </c>
      <c r="C630" s="693">
        <v>-7.1584970667148973E-4</v>
      </c>
      <c r="D630" s="693">
        <v>0</v>
      </c>
    </row>
    <row r="631" spans="2:4">
      <c r="B631" s="696">
        <v>44747</v>
      </c>
      <c r="C631" s="693">
        <v>-1.6447841136235652E-3</v>
      </c>
      <c r="D631" s="693">
        <v>0</v>
      </c>
    </row>
    <row r="632" spans="2:4">
      <c r="B632" s="696">
        <v>44748</v>
      </c>
      <c r="C632" s="693">
        <v>-1.0633963666655255E-3</v>
      </c>
      <c r="D632" s="693">
        <v>0</v>
      </c>
    </row>
    <row r="633" spans="2:4">
      <c r="B633" s="696">
        <v>44749</v>
      </c>
      <c r="C633" s="693">
        <v>0</v>
      </c>
      <c r="D633" s="693">
        <v>0</v>
      </c>
    </row>
    <row r="634" spans="2:4">
      <c r="B634" s="696">
        <v>44750</v>
      </c>
      <c r="C634" s="693">
        <v>0</v>
      </c>
      <c r="D634" s="693">
        <v>0</v>
      </c>
    </row>
    <row r="635" spans="2:4">
      <c r="B635" s="696">
        <v>44753</v>
      </c>
      <c r="C635" s="693">
        <v>-1.989299128065336E-3</v>
      </c>
      <c r="D635" s="693">
        <v>0</v>
      </c>
    </row>
    <row r="636" spans="2:4">
      <c r="B636" s="696">
        <v>44754</v>
      </c>
      <c r="C636" s="693">
        <v>-2.0989396039855501E-3</v>
      </c>
      <c r="D636" s="693">
        <v>0</v>
      </c>
    </row>
    <row r="637" spans="2:4">
      <c r="B637" s="696">
        <v>44755</v>
      </c>
      <c r="C637" s="693">
        <v>-1.9771578527213451E-3</v>
      </c>
      <c r="D637" s="693">
        <v>0</v>
      </c>
    </row>
    <row r="638" spans="2:4">
      <c r="B638" s="696">
        <v>44756</v>
      </c>
      <c r="C638" s="693">
        <v>-2.1485708167020556E-3</v>
      </c>
      <c r="D638" s="693">
        <v>0</v>
      </c>
    </row>
    <row r="639" spans="2:4">
      <c r="B639" s="696">
        <v>44757</v>
      </c>
      <c r="C639" s="693">
        <v>-1.4613936127761962E-3</v>
      </c>
      <c r="D639" s="693">
        <v>0</v>
      </c>
    </row>
    <row r="640" spans="2:4">
      <c r="B640" s="696">
        <v>44760</v>
      </c>
      <c r="C640" s="693">
        <v>-1.4992848641222078E-3</v>
      </c>
      <c r="D640" s="693">
        <v>0</v>
      </c>
    </row>
    <row r="641" spans="2:4">
      <c r="B641" s="696">
        <v>44761</v>
      </c>
      <c r="C641" s="693">
        <v>-3.5347261283003029E-4</v>
      </c>
      <c r="D641" s="693">
        <v>0</v>
      </c>
    </row>
    <row r="642" spans="2:4">
      <c r="B642" s="696">
        <v>44762</v>
      </c>
      <c r="C642" s="693">
        <v>0</v>
      </c>
      <c r="D642" s="693">
        <v>0</v>
      </c>
    </row>
    <row r="643" spans="2:4">
      <c r="B643" s="696">
        <v>44763</v>
      </c>
      <c r="C643" s="693">
        <v>-6.1091750016983859E-4</v>
      </c>
      <c r="D643" s="693">
        <v>0</v>
      </c>
    </row>
    <row r="644" spans="2:4">
      <c r="B644" s="696">
        <v>44764</v>
      </c>
      <c r="C644" s="693">
        <v>-1.4262069737758232E-3</v>
      </c>
      <c r="D644" s="693">
        <v>0</v>
      </c>
    </row>
    <row r="645" spans="2:4">
      <c r="B645" s="696">
        <v>44767</v>
      </c>
      <c r="C645" s="693">
        <v>-5.2120825067025756E-4</v>
      </c>
      <c r="D645" s="693">
        <v>0</v>
      </c>
    </row>
    <row r="646" spans="2:4">
      <c r="B646" s="696">
        <v>44768</v>
      </c>
      <c r="C646" s="693">
        <v>-4.3379862470827035E-4</v>
      </c>
      <c r="D646" s="693">
        <v>0</v>
      </c>
    </row>
    <row r="647" spans="2:4">
      <c r="B647" s="696">
        <v>44769</v>
      </c>
      <c r="C647" s="693">
        <v>0</v>
      </c>
      <c r="D647" s="693">
        <v>0</v>
      </c>
    </row>
    <row r="648" spans="2:4">
      <c r="B648" s="696">
        <v>44770</v>
      </c>
      <c r="C648" s="693">
        <v>0</v>
      </c>
      <c r="D648" s="693">
        <v>0</v>
      </c>
    </row>
    <row r="649" spans="2:4">
      <c r="B649" s="696">
        <v>44771</v>
      </c>
      <c r="C649" s="693">
        <v>0</v>
      </c>
      <c r="D649" s="693">
        <v>0</v>
      </c>
    </row>
    <row r="650" spans="2:4">
      <c r="B650" s="696">
        <v>44774</v>
      </c>
      <c r="C650" s="693">
        <v>0</v>
      </c>
      <c r="D650" s="693">
        <v>0</v>
      </c>
    </row>
    <row r="651" spans="2:4">
      <c r="B651" s="696">
        <v>44775</v>
      </c>
      <c r="C651" s="693">
        <v>0</v>
      </c>
      <c r="D651" s="693">
        <v>0</v>
      </c>
    </row>
    <row r="652" spans="2:4">
      <c r="B652" s="696">
        <v>44776</v>
      </c>
      <c r="C652" s="693">
        <v>0</v>
      </c>
      <c r="D652" s="693">
        <v>0</v>
      </c>
    </row>
    <row r="653" spans="2:4">
      <c r="B653" s="696">
        <v>44777</v>
      </c>
      <c r="C653" s="693">
        <v>0</v>
      </c>
      <c r="D653" s="693">
        <v>0</v>
      </c>
    </row>
    <row r="654" spans="2:4">
      <c r="B654" s="696">
        <v>44778</v>
      </c>
      <c r="C654" s="693">
        <v>0</v>
      </c>
      <c r="D654" s="693">
        <v>0</v>
      </c>
    </row>
    <row r="655" spans="2:4">
      <c r="B655" s="696">
        <v>44781</v>
      </c>
      <c r="C655" s="693">
        <v>0</v>
      </c>
      <c r="D655" s="693">
        <v>0</v>
      </c>
    </row>
    <row r="656" spans="2:4">
      <c r="B656" s="696">
        <v>44782</v>
      </c>
      <c r="C656" s="693">
        <v>0</v>
      </c>
      <c r="D656" s="693">
        <v>0</v>
      </c>
    </row>
    <row r="657" spans="2:4">
      <c r="B657" s="696">
        <v>44783</v>
      </c>
      <c r="C657" s="693">
        <v>-4.6532082700134758E-4</v>
      </c>
      <c r="D657" s="693">
        <v>0</v>
      </c>
    </row>
    <row r="658" spans="2:4">
      <c r="B658" s="696">
        <v>44784</v>
      </c>
      <c r="C658" s="693">
        <v>-1.1204305805561088E-3</v>
      </c>
      <c r="D658" s="693">
        <v>0</v>
      </c>
    </row>
    <row r="659" spans="2:4">
      <c r="B659" s="696">
        <v>44785</v>
      </c>
      <c r="C659" s="693">
        <v>0</v>
      </c>
      <c r="D659" s="693">
        <v>0</v>
      </c>
    </row>
    <row r="660" spans="2:4">
      <c r="B660" s="696">
        <v>44788</v>
      </c>
      <c r="C660" s="693">
        <v>0</v>
      </c>
      <c r="D660" s="693">
        <v>0</v>
      </c>
    </row>
    <row r="661" spans="2:4">
      <c r="B661" s="696">
        <v>44789</v>
      </c>
      <c r="C661" s="693">
        <v>0</v>
      </c>
      <c r="D661" s="693">
        <v>0</v>
      </c>
    </row>
    <row r="662" spans="2:4">
      <c r="B662" s="696">
        <v>44790</v>
      </c>
      <c r="C662" s="693">
        <v>0</v>
      </c>
      <c r="D662" s="693">
        <v>0</v>
      </c>
    </row>
    <row r="663" spans="2:4">
      <c r="B663" s="696">
        <v>44791</v>
      </c>
      <c r="C663" s="693">
        <v>0</v>
      </c>
      <c r="D663" s="693">
        <v>0</v>
      </c>
    </row>
    <row r="664" spans="2:4">
      <c r="B664" s="696">
        <v>44792</v>
      </c>
      <c r="C664" s="693">
        <v>0</v>
      </c>
      <c r="D664" s="693">
        <v>0</v>
      </c>
    </row>
    <row r="665" spans="2:4">
      <c r="B665" s="696">
        <v>44795</v>
      </c>
      <c r="C665" s="693">
        <v>0</v>
      </c>
      <c r="D665" s="693">
        <v>0</v>
      </c>
    </row>
    <row r="666" spans="2:4">
      <c r="B666" s="696">
        <v>44796</v>
      </c>
      <c r="C666" s="693">
        <v>0</v>
      </c>
      <c r="D666" s="693">
        <v>0</v>
      </c>
    </row>
    <row r="667" spans="2:4">
      <c r="B667" s="696">
        <v>44797</v>
      </c>
      <c r="C667" s="693">
        <v>0</v>
      </c>
      <c r="D667" s="693">
        <v>0</v>
      </c>
    </row>
    <row r="668" spans="2:4">
      <c r="B668" s="696">
        <v>44798</v>
      </c>
      <c r="C668" s="693">
        <v>-1.8405186862580081E-4</v>
      </c>
      <c r="D668" s="693">
        <v>0</v>
      </c>
    </row>
    <row r="669" spans="2:4">
      <c r="B669" s="696">
        <v>44799</v>
      </c>
      <c r="C669" s="693">
        <v>-7.1095010811594861E-5</v>
      </c>
      <c r="D669" s="693">
        <v>0</v>
      </c>
    </row>
    <row r="670" spans="2:4">
      <c r="B670" s="696">
        <v>44802</v>
      </c>
      <c r="C670" s="693">
        <v>0</v>
      </c>
      <c r="D670" s="693">
        <v>0</v>
      </c>
    </row>
    <row r="671" spans="2:4">
      <c r="B671" s="696">
        <v>44803</v>
      </c>
      <c r="C671" s="693">
        <v>-3.1667083291087028E-4</v>
      </c>
      <c r="D671" s="693">
        <v>0</v>
      </c>
    </row>
    <row r="672" spans="2:4">
      <c r="B672" s="696">
        <v>44804</v>
      </c>
      <c r="C672" s="693">
        <v>0</v>
      </c>
      <c r="D672" s="693">
        <v>0</v>
      </c>
    </row>
    <row r="673" spans="2:4">
      <c r="B673" s="696">
        <v>44805</v>
      </c>
      <c r="C673" s="693">
        <v>0</v>
      </c>
      <c r="D673" s="693">
        <v>0</v>
      </c>
    </row>
    <row r="674" spans="2:4">
      <c r="B674" s="696">
        <v>44806</v>
      </c>
      <c r="C674" s="693">
        <v>0</v>
      </c>
      <c r="D674" s="693">
        <v>0</v>
      </c>
    </row>
    <row r="675" spans="2:4">
      <c r="B675" s="696">
        <v>44809</v>
      </c>
      <c r="C675" s="693">
        <v>0</v>
      </c>
      <c r="D675" s="693">
        <v>0</v>
      </c>
    </row>
    <row r="676" spans="2:4">
      <c r="B676" s="696">
        <v>44810</v>
      </c>
      <c r="C676" s="693">
        <v>-7.5422760040633197E-4</v>
      </c>
      <c r="D676" s="693">
        <v>0</v>
      </c>
    </row>
    <row r="677" spans="2:4">
      <c r="B677" s="696">
        <v>44812</v>
      </c>
      <c r="C677" s="693">
        <v>-1.8753508247399964E-3</v>
      </c>
      <c r="D677" s="693">
        <v>0</v>
      </c>
    </row>
    <row r="678" spans="2:4">
      <c r="B678" s="696">
        <v>44813</v>
      </c>
      <c r="C678" s="693">
        <v>0</v>
      </c>
      <c r="D678" s="693">
        <v>0</v>
      </c>
    </row>
    <row r="679" spans="2:4">
      <c r="B679" s="696">
        <v>44816</v>
      </c>
      <c r="C679" s="693">
        <v>0</v>
      </c>
      <c r="D679" s="693">
        <v>0</v>
      </c>
    </row>
    <row r="680" spans="2:4">
      <c r="B680" s="696">
        <v>44817</v>
      </c>
      <c r="C680" s="693">
        <v>-3.545429546414347E-5</v>
      </c>
      <c r="D680" s="693">
        <v>0</v>
      </c>
    </row>
    <row r="681" spans="2:4">
      <c r="B681" s="696">
        <v>44818</v>
      </c>
      <c r="C681" s="693">
        <v>0</v>
      </c>
      <c r="D681" s="693">
        <v>0</v>
      </c>
    </row>
    <row r="682" spans="2:4">
      <c r="B682" s="696">
        <v>44819</v>
      </c>
      <c r="C682" s="693">
        <v>0</v>
      </c>
      <c r="D682" s="693">
        <v>0</v>
      </c>
    </row>
    <row r="683" spans="2:4">
      <c r="B683" s="696">
        <v>44820</v>
      </c>
      <c r="C683" s="693">
        <v>-8.2077477537167987E-4</v>
      </c>
      <c r="D683" s="693">
        <v>0</v>
      </c>
    </row>
    <row r="684" spans="2:4">
      <c r="B684" s="696">
        <v>44823</v>
      </c>
      <c r="C684" s="693">
        <v>0</v>
      </c>
      <c r="D684" s="693">
        <v>0</v>
      </c>
    </row>
    <row r="685" spans="2:4">
      <c r="B685" s="696">
        <v>44824</v>
      </c>
      <c r="C685" s="693">
        <v>0</v>
      </c>
      <c r="D685" s="693">
        <v>0</v>
      </c>
    </row>
    <row r="686" spans="2:4">
      <c r="B686" s="696">
        <v>44825</v>
      </c>
      <c r="C686" s="693">
        <v>0</v>
      </c>
      <c r="D686" s="693">
        <v>0</v>
      </c>
    </row>
    <row r="687" spans="2:4">
      <c r="B687" s="696">
        <v>44826</v>
      </c>
      <c r="C687" s="693">
        <v>0</v>
      </c>
      <c r="D687" s="693">
        <v>0</v>
      </c>
    </row>
    <row r="688" spans="2:4">
      <c r="B688" s="696">
        <v>44827</v>
      </c>
      <c r="C688" s="693">
        <v>0</v>
      </c>
      <c r="D688" s="693">
        <v>0</v>
      </c>
    </row>
    <row r="689" spans="2:4">
      <c r="B689" s="696">
        <v>44830</v>
      </c>
      <c r="C689" s="693">
        <v>-1.077391463695565E-3</v>
      </c>
      <c r="D689" s="693">
        <v>0</v>
      </c>
    </row>
    <row r="690" spans="2:4">
      <c r="B690" s="696">
        <v>44831</v>
      </c>
      <c r="C690" s="693">
        <v>-1.1092420796212643E-3</v>
      </c>
      <c r="D690" s="693">
        <v>0</v>
      </c>
    </row>
    <row r="691" spans="2:4">
      <c r="B691" s="696">
        <v>44832</v>
      </c>
      <c r="C691" s="693">
        <v>-1.5093286818133045E-3</v>
      </c>
      <c r="D691" s="693">
        <v>0</v>
      </c>
    </row>
    <row r="692" spans="2:4">
      <c r="B692" s="696">
        <v>44833</v>
      </c>
      <c r="C692" s="693">
        <v>-1.4336831420926899E-3</v>
      </c>
      <c r="D692" s="693">
        <v>0</v>
      </c>
    </row>
    <row r="693" spans="2:4">
      <c r="B693" s="696">
        <v>44834</v>
      </c>
      <c r="C693" s="693">
        <v>0</v>
      </c>
      <c r="D693" s="693">
        <v>0</v>
      </c>
    </row>
    <row r="694" spans="2:4">
      <c r="B694" s="696">
        <v>44837</v>
      </c>
      <c r="C694" s="693">
        <v>0</v>
      </c>
      <c r="D694" s="693">
        <v>0</v>
      </c>
    </row>
    <row r="695" spans="2:4">
      <c r="B695" s="696">
        <v>44838</v>
      </c>
      <c r="C695" s="693">
        <v>0</v>
      </c>
      <c r="D695" s="693">
        <v>0</v>
      </c>
    </row>
    <row r="696" spans="2:4">
      <c r="B696" s="696">
        <v>44839</v>
      </c>
      <c r="C696" s="693">
        <v>0</v>
      </c>
      <c r="D696" s="693">
        <v>0</v>
      </c>
    </row>
    <row r="697" spans="2:4">
      <c r="B697" s="696">
        <v>44840</v>
      </c>
      <c r="C697" s="693">
        <v>0</v>
      </c>
      <c r="D697" s="693">
        <v>0</v>
      </c>
    </row>
    <row r="698" spans="2:4">
      <c r="B698" s="696">
        <v>44841</v>
      </c>
      <c r="C698" s="693">
        <v>0</v>
      </c>
      <c r="D698" s="693">
        <v>0</v>
      </c>
    </row>
    <row r="699" spans="2:4">
      <c r="B699" s="696">
        <v>44844</v>
      </c>
      <c r="C699" s="693">
        <v>0</v>
      </c>
      <c r="D699" s="693">
        <v>0</v>
      </c>
    </row>
    <row r="700" spans="2:4">
      <c r="B700" s="696">
        <v>44845</v>
      </c>
      <c r="C700" s="693">
        <v>-8.8063754666423133E-4</v>
      </c>
      <c r="D700" s="693">
        <v>0</v>
      </c>
    </row>
    <row r="701" spans="2:4">
      <c r="B701" s="696">
        <v>44847</v>
      </c>
      <c r="C701" s="693">
        <v>-1.0050463528357145E-3</v>
      </c>
      <c r="D701" s="693">
        <v>0</v>
      </c>
    </row>
    <row r="702" spans="2:4">
      <c r="B702" s="696">
        <v>44848</v>
      </c>
      <c r="C702">
        <v>-1.0309554000156318E-3</v>
      </c>
      <c r="D702">
        <v>0</v>
      </c>
    </row>
    <row r="703" spans="2:4">
      <c r="B703" s="696">
        <v>44851</v>
      </c>
      <c r="C703">
        <v>-4.2030280231364348E-4</v>
      </c>
      <c r="D703">
        <v>0</v>
      </c>
    </row>
    <row r="704" spans="2:4">
      <c r="B704" s="696">
        <v>44852</v>
      </c>
      <c r="C704">
        <v>0</v>
      </c>
      <c r="D704">
        <v>0</v>
      </c>
    </row>
    <row r="705" spans="2:4">
      <c r="B705" s="696">
        <v>44853</v>
      </c>
      <c r="C705">
        <v>0</v>
      </c>
      <c r="D705">
        <v>0</v>
      </c>
    </row>
    <row r="706" spans="2:4">
      <c r="B706" s="696">
        <v>44854</v>
      </c>
      <c r="C706">
        <v>0</v>
      </c>
      <c r="D706">
        <v>0</v>
      </c>
    </row>
    <row r="707" spans="2:4">
      <c r="B707" s="696">
        <v>44855</v>
      </c>
      <c r="C707">
        <v>0</v>
      </c>
      <c r="D707">
        <v>0</v>
      </c>
    </row>
    <row r="708" spans="2:4">
      <c r="B708" s="696">
        <v>44858</v>
      </c>
      <c r="C708">
        <v>-1.2035246412041012E-3</v>
      </c>
      <c r="D708">
        <v>0</v>
      </c>
    </row>
    <row r="709" spans="2:4">
      <c r="B709" s="696">
        <v>44859</v>
      </c>
      <c r="C709">
        <v>-2.5807982368456495E-3</v>
      </c>
      <c r="D709">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4.xml><?xml version="1.0" encoding="utf-8"?>
<ds:datastoreItem xmlns:ds="http://schemas.openxmlformats.org/officeDocument/2006/customXml" ds:itemID="{8F3C45BE-A0B0-4A82-BF5D-BB938A81BC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Inicio</vt:lpstr>
      <vt:lpstr>Capa</vt:lpstr>
      <vt:lpstr>Criação de Portfólio</vt:lpstr>
      <vt:lpstr>Portfólio Final</vt:lpstr>
      <vt:lpstr>Sim_1</vt:lpstr>
      <vt:lpstr>Sim_2</vt:lpstr>
      <vt:lpstr>Sim_3</vt:lpstr>
      <vt:lpstr>Sim_4</vt:lpstr>
      <vt:lpstr>Asset Allocation Estrutural</vt:lpstr>
      <vt:lpstr>Asset Allocation Tatico</vt:lpstr>
      <vt:lpstr>Produtos Selecionados</vt:lpstr>
      <vt:lpstr>Portfólios Modelo</vt:lpstr>
      <vt:lpstr>Fund Guide</vt:lpstr>
      <vt:lpstr>Fund Guide DB</vt:lpstr>
      <vt:lpstr>RF &amp; RV Guide</vt:lpstr>
      <vt:lpstr>Taxas Diárias</vt:lpstr>
      <vt:lpstr>Classificação</vt:lpstr>
      <vt:lpstr>Disclaimer</vt:lpstr>
      <vt:lpstr>Fechamento</vt:lpstr>
      <vt:lpstr>Logos_Images</vt:lpstr>
      <vt:lpstr>Alocation</vt:lpstr>
      <vt:lpstr>Assets Returns</vt:lpstr>
      <vt:lpstr>Performance Measurement</vt:lpstr>
      <vt:lpstr>AccReturns</vt:lpstr>
      <vt:lpstr>Correl</vt:lpstr>
      <vt:lpstr>MovingVol</vt:lpstr>
      <vt:lpstr>Drawdown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Marcelo Carrara</cp:lastModifiedBy>
  <cp:revision/>
  <cp:lastPrinted>2022-10-27T18:08:22Z</cp:lastPrinted>
  <dcterms:created xsi:type="dcterms:W3CDTF">2020-12-28T22:16:49Z</dcterms:created>
  <dcterms:modified xsi:type="dcterms:W3CDTF">2022-10-28T13:07:36Z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